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00.83.186.242\担い手総合対策室\100_担い手対策室（共有）\100_検討中（過去ﾌｫﾙﾀﾞ）\12_執行関係\01_要望関係\令和７年度\05_Ｒ７当初+Ｒ６補正（第３回要望）\11_送付版\"/>
    </mc:Choice>
  </mc:AlternateContent>
  <xr:revisionPtr revIDLastSave="0" documentId="13_ncr:1_{5E029E16-695E-4E73-844E-8788633248C1}" xr6:coauthVersionLast="47" xr6:coauthVersionMax="47" xr10:uidLastSave="{00000000-0000-0000-0000-000000000000}"/>
  <bookViews>
    <workbookView xWindow="-120" yWindow="-120" windowWidth="29040" windowHeight="15840" tabRatio="802" activeTab="1" xr2:uid="{00000000-000D-0000-FFFF-FFFF00000000}"/>
  </bookViews>
  <sheets>
    <sheet name="１総括表 (構造転換)" sheetId="34" r:id="rId1"/>
    <sheet name="２個別表（構造転換）" sheetId="37" r:id="rId2"/>
    <sheet name="３附帯事務費 " sheetId="50" r:id="rId3"/>
    <sheet name="４整理番号表" sheetId="47" r:id="rId4"/>
    <sheet name="注意事項" sheetId="51" r:id="rId5"/>
  </sheets>
  <externalReferences>
    <externalReference r:id="rId6"/>
    <externalReference r:id="rId7"/>
  </externalReferences>
  <definedNames>
    <definedName name="_xlnm.Print_Area" localSheetId="0">'１総括表 (構造転換)'!$A$2:$CI$44</definedName>
    <definedName name="_xlnm.Print_Area" localSheetId="1">'２個別表（構造転換）'!$I$3:$NG$323</definedName>
    <definedName name="_xlnm.Print_Area" localSheetId="3">'４整理番号表'!$A$1:$AF$62</definedName>
    <definedName name="_xlnm.Print_Area" localSheetId="4">注意事項!$A$1:$J$18</definedName>
    <definedName name="管轄局" localSheetId="2">[1]Sheet1!$B$3:$B$11</definedName>
    <definedName name="管轄局" localSheetId="4">[1]Sheet1!$B$3:$B$11</definedName>
    <definedName name="管轄局">[2]Sheet1!$B$3:$B$11</definedName>
    <definedName name="政策目的" localSheetId="2">[1]Sheet1!$G$3:$G$5</definedName>
    <definedName name="政策目的" localSheetId="4">[1]Sheet1!$G$3:$G$5</definedName>
    <definedName name="政策目的">[2]Sheet1!$G$3:$G$5</definedName>
  </definedNames>
  <calcPr calcId="191029"/>
  <customWorkbookViews>
    <customWorkbookView name="農林水産省 - 個人用ビュー" guid="{2D0A40D8-FB66-4073-B1E4-E40A40A37F53}" mergeInterval="0" personalView="1" maximized="1" xWindow="1" yWindow="1" windowWidth="1276" windowHeight="582" tabRatio="90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J312" i="37" l="1"/>
  <c r="MJ311" i="37"/>
  <c r="MJ310" i="37"/>
  <c r="MJ309" i="37"/>
  <c r="MJ308" i="37"/>
  <c r="MJ307" i="37"/>
  <c r="MJ306" i="37"/>
  <c r="MJ305" i="37"/>
  <c r="MJ304" i="37"/>
  <c r="MJ303" i="37"/>
  <c r="MJ302" i="37"/>
  <c r="MJ301" i="37"/>
  <c r="MJ300" i="37"/>
  <c r="MJ299" i="37"/>
  <c r="MJ298" i="37"/>
  <c r="MJ297" i="37"/>
  <c r="MJ296" i="37"/>
  <c r="MJ295" i="37"/>
  <c r="MJ294" i="37"/>
  <c r="MJ293" i="37"/>
  <c r="MJ292" i="37"/>
  <c r="MJ291" i="37"/>
  <c r="MJ290" i="37"/>
  <c r="MJ289" i="37"/>
  <c r="MJ288" i="37"/>
  <c r="MJ287" i="37"/>
  <c r="MJ286" i="37"/>
  <c r="MJ285" i="37"/>
  <c r="MJ284" i="37"/>
  <c r="MJ283" i="37"/>
  <c r="MJ282" i="37"/>
  <c r="MJ281" i="37"/>
  <c r="MJ280" i="37"/>
  <c r="MJ279" i="37"/>
  <c r="MJ278" i="37"/>
  <c r="MJ277" i="37"/>
  <c r="MJ276" i="37"/>
  <c r="MJ275" i="37"/>
  <c r="MJ274" i="37"/>
  <c r="MJ273" i="37"/>
  <c r="MJ272" i="37"/>
  <c r="MJ271" i="37"/>
  <c r="MJ270" i="37"/>
  <c r="MJ269" i="37"/>
  <c r="MJ268" i="37"/>
  <c r="MJ267" i="37"/>
  <c r="MJ266" i="37"/>
  <c r="MJ265" i="37"/>
  <c r="MJ264" i="37"/>
  <c r="MJ263" i="37"/>
  <c r="MJ262" i="37"/>
  <c r="MJ261" i="37"/>
  <c r="MJ260" i="37"/>
  <c r="MJ259" i="37"/>
  <c r="MJ258" i="37"/>
  <c r="MJ257" i="37"/>
  <c r="MJ256" i="37"/>
  <c r="MJ255" i="37"/>
  <c r="MJ254" i="37"/>
  <c r="MJ253" i="37"/>
  <c r="MJ252" i="37"/>
  <c r="MJ251" i="37"/>
  <c r="MJ250" i="37"/>
  <c r="MJ249" i="37"/>
  <c r="MJ248" i="37"/>
  <c r="MJ247" i="37"/>
  <c r="MJ246" i="37"/>
  <c r="MJ245" i="37"/>
  <c r="MJ244" i="37"/>
  <c r="MJ243" i="37"/>
  <c r="MJ242" i="37"/>
  <c r="MJ241" i="37"/>
  <c r="MJ240" i="37"/>
  <c r="MJ239" i="37"/>
  <c r="MJ238" i="37"/>
  <c r="MJ237" i="37"/>
  <c r="MJ236" i="37"/>
  <c r="MJ235" i="37"/>
  <c r="MJ234" i="37"/>
  <c r="MJ233" i="37"/>
  <c r="MJ232" i="37"/>
  <c r="MJ231" i="37"/>
  <c r="MJ230" i="37"/>
  <c r="MJ229" i="37"/>
  <c r="MJ228" i="37"/>
  <c r="MJ227" i="37"/>
  <c r="MJ226" i="37"/>
  <c r="MJ225" i="37"/>
  <c r="MJ224" i="37"/>
  <c r="MJ223" i="37"/>
  <c r="MJ222" i="37"/>
  <c r="MJ221" i="37"/>
  <c r="MJ220" i="37"/>
  <c r="MJ219" i="37"/>
  <c r="MJ218" i="37"/>
  <c r="MJ217" i="37"/>
  <c r="MJ216" i="37"/>
  <c r="MJ215" i="37"/>
  <c r="MJ214" i="37"/>
  <c r="MJ213" i="37"/>
  <c r="MJ212" i="37"/>
  <c r="MJ211" i="37"/>
  <c r="MJ210" i="37"/>
  <c r="MJ209" i="37"/>
  <c r="MJ208" i="37"/>
  <c r="MJ207" i="37"/>
  <c r="MJ206" i="37"/>
  <c r="MJ205" i="37"/>
  <c r="MJ204" i="37"/>
  <c r="MJ203" i="37"/>
  <c r="MJ202" i="37"/>
  <c r="MJ201" i="37"/>
  <c r="MJ200" i="37"/>
  <c r="MJ199" i="37"/>
  <c r="MJ198" i="37"/>
  <c r="MJ197" i="37"/>
  <c r="MJ196" i="37"/>
  <c r="MJ195" i="37"/>
  <c r="MJ194" i="37"/>
  <c r="MJ193" i="37"/>
  <c r="MJ192" i="37"/>
  <c r="MJ191" i="37"/>
  <c r="MJ190" i="37"/>
  <c r="MJ189" i="37"/>
  <c r="MJ188" i="37"/>
  <c r="MJ187" i="37"/>
  <c r="MJ186" i="37"/>
  <c r="MJ185" i="37"/>
  <c r="MJ184" i="37"/>
  <c r="MJ183" i="37"/>
  <c r="MJ182" i="37"/>
  <c r="MJ181" i="37"/>
  <c r="MJ180" i="37"/>
  <c r="MJ179" i="37"/>
  <c r="MJ178" i="37"/>
  <c r="MJ177" i="37"/>
  <c r="MJ176" i="37"/>
  <c r="MJ175" i="37"/>
  <c r="MJ174" i="37"/>
  <c r="MJ173" i="37"/>
  <c r="MJ172" i="37"/>
  <c r="MJ171" i="37"/>
  <c r="MJ170" i="37"/>
  <c r="MJ169" i="37"/>
  <c r="MJ168" i="37"/>
  <c r="MJ167" i="37"/>
  <c r="MJ166" i="37"/>
  <c r="MJ165" i="37"/>
  <c r="MJ164" i="37"/>
  <c r="MJ163" i="37"/>
  <c r="MJ162" i="37"/>
  <c r="MJ161" i="37"/>
  <c r="MJ160" i="37"/>
  <c r="MJ159" i="37"/>
  <c r="MJ158" i="37"/>
  <c r="MJ157" i="37"/>
  <c r="MJ156" i="37"/>
  <c r="MJ155" i="37"/>
  <c r="MJ154" i="37"/>
  <c r="MJ153" i="37"/>
  <c r="MJ152" i="37"/>
  <c r="MJ151" i="37"/>
  <c r="MJ150" i="37"/>
  <c r="MJ149" i="37"/>
  <c r="MJ148" i="37"/>
  <c r="MJ147" i="37"/>
  <c r="MJ146" i="37"/>
  <c r="MJ145" i="37"/>
  <c r="MJ144" i="37"/>
  <c r="MJ143" i="37"/>
  <c r="MJ142" i="37"/>
  <c r="MJ141" i="37"/>
  <c r="MJ140" i="37"/>
  <c r="MJ139" i="37"/>
  <c r="MJ138" i="37"/>
  <c r="MJ137" i="37"/>
  <c r="MJ136" i="37"/>
  <c r="MJ135" i="37"/>
  <c r="MJ134" i="37"/>
  <c r="MJ133" i="37"/>
  <c r="MJ132" i="37"/>
  <c r="MJ131" i="37"/>
  <c r="MJ130" i="37"/>
  <c r="MJ129" i="37"/>
  <c r="MJ128" i="37"/>
  <c r="MJ127" i="37"/>
  <c r="MJ126" i="37"/>
  <c r="MJ125" i="37"/>
  <c r="MJ124" i="37"/>
  <c r="MJ123" i="37"/>
  <c r="MJ122" i="37"/>
  <c r="MJ121" i="37"/>
  <c r="MJ120" i="37"/>
  <c r="MJ119" i="37"/>
  <c r="MJ118" i="37"/>
  <c r="MJ117" i="37"/>
  <c r="MJ116" i="37"/>
  <c r="MJ115" i="37"/>
  <c r="MJ114" i="37"/>
  <c r="MJ113" i="37"/>
  <c r="MJ112" i="37"/>
  <c r="MJ111" i="37"/>
  <c r="MJ110" i="37"/>
  <c r="MJ109" i="37"/>
  <c r="MJ108" i="37"/>
  <c r="MJ107" i="37"/>
  <c r="MJ106" i="37"/>
  <c r="MJ105" i="37"/>
  <c r="MJ104" i="37"/>
  <c r="MJ103" i="37"/>
  <c r="MJ102" i="37"/>
  <c r="MJ101" i="37"/>
  <c r="MJ100" i="37"/>
  <c r="MJ99" i="37"/>
  <c r="MJ98" i="37"/>
  <c r="MJ97" i="37"/>
  <c r="MJ96" i="37"/>
  <c r="MJ95" i="37"/>
  <c r="MJ94" i="37"/>
  <c r="MJ93" i="37"/>
  <c r="MJ92" i="37"/>
  <c r="MJ91" i="37"/>
  <c r="MJ90" i="37"/>
  <c r="MJ89" i="37"/>
  <c r="MJ88" i="37"/>
  <c r="MJ87" i="37"/>
  <c r="MJ86" i="37"/>
  <c r="MJ85" i="37"/>
  <c r="MJ84" i="37"/>
  <c r="MJ83" i="37"/>
  <c r="MJ82" i="37"/>
  <c r="MJ81" i="37"/>
  <c r="MJ80" i="37"/>
  <c r="MJ79" i="37"/>
  <c r="MJ78" i="37"/>
  <c r="MJ77" i="37"/>
  <c r="MJ76" i="37"/>
  <c r="MJ75" i="37"/>
  <c r="MJ74" i="37"/>
  <c r="MJ73" i="37"/>
  <c r="MJ72" i="37"/>
  <c r="MJ71" i="37"/>
  <c r="MJ70" i="37"/>
  <c r="MJ69" i="37"/>
  <c r="MJ68" i="37"/>
  <c r="MJ67" i="37"/>
  <c r="MJ66" i="37"/>
  <c r="MJ65" i="37"/>
  <c r="MJ64" i="37"/>
  <c r="MJ63" i="37"/>
  <c r="MJ62" i="37"/>
  <c r="MJ61" i="37"/>
  <c r="MJ60" i="37"/>
  <c r="MJ59" i="37"/>
  <c r="MJ58" i="37"/>
  <c r="MJ57" i="37"/>
  <c r="MJ56" i="37"/>
  <c r="MJ55" i="37"/>
  <c r="MJ54" i="37"/>
  <c r="MJ53" i="37"/>
  <c r="MJ52" i="37"/>
  <c r="MJ51" i="37"/>
  <c r="MJ50" i="37"/>
  <c r="MJ49" i="37"/>
  <c r="MJ48" i="37"/>
  <c r="MJ47" i="37"/>
  <c r="MJ46" i="37"/>
  <c r="MJ45" i="37"/>
  <c r="MJ44" i="37"/>
  <c r="MJ43" i="37"/>
  <c r="MJ42" i="37"/>
  <c r="MJ41" i="37"/>
  <c r="MJ40" i="37"/>
  <c r="MJ39" i="37"/>
  <c r="MJ38" i="37"/>
  <c r="MJ37" i="37"/>
  <c r="MJ36" i="37"/>
  <c r="MJ35" i="37"/>
  <c r="MJ34" i="37"/>
  <c r="MJ33" i="37"/>
  <c r="MJ32" i="37"/>
  <c r="MJ31" i="37"/>
  <c r="MJ30" i="37"/>
  <c r="MJ29" i="37"/>
  <c r="MJ28" i="37"/>
  <c r="MJ27" i="37"/>
  <c r="MJ26" i="37"/>
  <c r="MJ25" i="37"/>
  <c r="MJ24" i="37"/>
  <c r="MJ23" i="37"/>
  <c r="MJ22" i="37"/>
  <c r="MJ21" i="37"/>
  <c r="MJ20" i="37"/>
  <c r="MJ19" i="37"/>
  <c r="MJ18" i="37"/>
  <c r="MJ17" i="37"/>
  <c r="MJ16" i="37"/>
  <c r="MJ15" i="37"/>
  <c r="MJ14" i="37"/>
  <c r="Q36" i="34"/>
  <c r="Q35" i="34"/>
  <c r="Q34" i="34"/>
  <c r="Q33" i="34"/>
  <c r="Q32" i="34"/>
  <c r="Q31" i="34"/>
  <c r="Q30" i="34"/>
  <c r="Q29" i="34"/>
  <c r="Q28" i="34"/>
  <c r="Q27" i="34"/>
  <c r="Q26" i="34"/>
  <c r="Q25" i="34"/>
  <c r="Q24" i="34"/>
  <c r="Q23" i="34"/>
  <c r="Q22" i="34"/>
  <c r="Q21" i="34"/>
  <c r="Q20" i="34"/>
  <c r="Q19" i="34"/>
  <c r="Q18" i="34"/>
  <c r="Q17" i="34"/>
  <c r="Q16" i="34"/>
  <c r="Q15" i="34"/>
  <c r="CP15" i="34"/>
  <c r="P15" i="34"/>
  <c r="LR13" i="37" l="1"/>
  <c r="CV13" i="37" l="1"/>
  <c r="CV14" i="37"/>
  <c r="CV15" i="37"/>
  <c r="CV16" i="37"/>
  <c r="CV17" i="37"/>
  <c r="CD13" i="37"/>
  <c r="CD14" i="37"/>
  <c r="CD15" i="37"/>
  <c r="CD16" i="37"/>
  <c r="CD17" i="37"/>
  <c r="CD18" i="37"/>
  <c r="CD19" i="37"/>
  <c r="CD20" i="37"/>
  <c r="CD21" i="37"/>
  <c r="CD22" i="37"/>
  <c r="CD23" i="37"/>
  <c r="CD24" i="37"/>
  <c r="I28" i="50" l="1"/>
  <c r="H28" i="50"/>
  <c r="G28" i="50"/>
  <c r="I27" i="50"/>
  <c r="H27" i="50"/>
  <c r="G27" i="50"/>
  <c r="I26" i="50"/>
  <c r="H26" i="50"/>
  <c r="G26" i="50"/>
  <c r="I25" i="50"/>
  <c r="H25" i="50"/>
  <c r="G25" i="50"/>
  <c r="I24" i="50"/>
  <c r="H24" i="50"/>
  <c r="G24" i="50"/>
  <c r="I23" i="50"/>
  <c r="H23" i="50"/>
  <c r="G23" i="50"/>
  <c r="I22" i="50"/>
  <c r="H22" i="50"/>
  <c r="G22" i="50"/>
  <c r="I21" i="50"/>
  <c r="H21" i="50"/>
  <c r="G21" i="50"/>
  <c r="BY33" i="34"/>
  <c r="CA33" i="34" s="1"/>
  <c r="BY34" i="34"/>
  <c r="CA34" i="34" s="1"/>
  <c r="BY35" i="34"/>
  <c r="CA35" i="34" s="1"/>
  <c r="BY36" i="34"/>
  <c r="CB36" i="34" s="1"/>
  <c r="BV33" i="34"/>
  <c r="BW33" i="34"/>
  <c r="BV34" i="34"/>
  <c r="BW34" i="34"/>
  <c r="BV35" i="34"/>
  <c r="BW35" i="34"/>
  <c r="BV36" i="34"/>
  <c r="BW36" i="34"/>
  <c r="BS33" i="34"/>
  <c r="BS34" i="34"/>
  <c r="BS35" i="34"/>
  <c r="BS36" i="34"/>
  <c r="BO33" i="34"/>
  <c r="BP33" i="34" s="1"/>
  <c r="BO34" i="34"/>
  <c r="BP34" i="34" s="1"/>
  <c r="BO35" i="34"/>
  <c r="BP35" i="34" s="1"/>
  <c r="BO36" i="34"/>
  <c r="BP36" i="34" s="1"/>
  <c r="CA36" i="34" l="1"/>
  <c r="CC35" i="34"/>
  <c r="CB35" i="34"/>
  <c r="CC33" i="34"/>
  <c r="CB33" i="34"/>
  <c r="CE35" i="34"/>
  <c r="CE33" i="34"/>
  <c r="CC34" i="34"/>
  <c r="CB34" i="34"/>
  <c r="CC36" i="34"/>
  <c r="CE36" i="34" l="1"/>
  <c r="CE34" i="34"/>
  <c r="GY16" i="37" l="1"/>
  <c r="GY17" i="37"/>
  <c r="GY18" i="37"/>
  <c r="GY19" i="37"/>
  <c r="GY20" i="37"/>
  <c r="GY21" i="37"/>
  <c r="GY22" i="37"/>
  <c r="GY23" i="37"/>
  <c r="GY24" i="37"/>
  <c r="GY25" i="37"/>
  <c r="GY26" i="37"/>
  <c r="GY27" i="37"/>
  <c r="GY28" i="37"/>
  <c r="GY29" i="37"/>
  <c r="GY30" i="37"/>
  <c r="GY31" i="37"/>
  <c r="GY32" i="37"/>
  <c r="GY33" i="37"/>
  <c r="GY34" i="37"/>
  <c r="GY35" i="37"/>
  <c r="GY36" i="37"/>
  <c r="GY37" i="37"/>
  <c r="GY38" i="37"/>
  <c r="GY39" i="37"/>
  <c r="GY40" i="37"/>
  <c r="GY41" i="37"/>
  <c r="GY42" i="37"/>
  <c r="GY43" i="37"/>
  <c r="GY44" i="37"/>
  <c r="GY45" i="37"/>
  <c r="GY46" i="37"/>
  <c r="GY47" i="37"/>
  <c r="GY48" i="37"/>
  <c r="GY49" i="37"/>
  <c r="GY50" i="37"/>
  <c r="GY51" i="37"/>
  <c r="GY52" i="37"/>
  <c r="GY53" i="37"/>
  <c r="GY54" i="37"/>
  <c r="GY55" i="37"/>
  <c r="GY56" i="37"/>
  <c r="GY57" i="37"/>
  <c r="GY58" i="37"/>
  <c r="GY59" i="37"/>
  <c r="GY60" i="37"/>
  <c r="GY61" i="37"/>
  <c r="GY62" i="37"/>
  <c r="GY63" i="37"/>
  <c r="GY64" i="37"/>
  <c r="GY65" i="37"/>
  <c r="GY66" i="37"/>
  <c r="GY67" i="37"/>
  <c r="GY68" i="37"/>
  <c r="GY69" i="37"/>
  <c r="GY70" i="37"/>
  <c r="GY71" i="37"/>
  <c r="GY72" i="37"/>
  <c r="GY73" i="37"/>
  <c r="GY74" i="37"/>
  <c r="GY75" i="37"/>
  <c r="GY76" i="37"/>
  <c r="GY77" i="37"/>
  <c r="GY78" i="37"/>
  <c r="GY79" i="37"/>
  <c r="GY80" i="37"/>
  <c r="GY81" i="37"/>
  <c r="GY82" i="37"/>
  <c r="GY83" i="37"/>
  <c r="GY84" i="37"/>
  <c r="GY85" i="37"/>
  <c r="GY86" i="37"/>
  <c r="GY87" i="37"/>
  <c r="GY88" i="37"/>
  <c r="GY89" i="37"/>
  <c r="GY90" i="37"/>
  <c r="GY91" i="37"/>
  <c r="GY92" i="37"/>
  <c r="GY93" i="37"/>
  <c r="GY94" i="37"/>
  <c r="GY95" i="37"/>
  <c r="GY96" i="37"/>
  <c r="GY97" i="37"/>
  <c r="GY98" i="37"/>
  <c r="GY99" i="37"/>
  <c r="GY100" i="37"/>
  <c r="GY101" i="37"/>
  <c r="GY102" i="37"/>
  <c r="GY103" i="37"/>
  <c r="GY104" i="37"/>
  <c r="GY105" i="37"/>
  <c r="GY106" i="37"/>
  <c r="GY107" i="37"/>
  <c r="GY108" i="37"/>
  <c r="GY109" i="37"/>
  <c r="GY110" i="37"/>
  <c r="GY111" i="37"/>
  <c r="GY112" i="37"/>
  <c r="GY113" i="37"/>
  <c r="GY114" i="37"/>
  <c r="GY115" i="37"/>
  <c r="GY116" i="37"/>
  <c r="GY117" i="37"/>
  <c r="GY118" i="37"/>
  <c r="GY119" i="37"/>
  <c r="GY120" i="37"/>
  <c r="GY121" i="37"/>
  <c r="GY122" i="37"/>
  <c r="GY123" i="37"/>
  <c r="GY124" i="37"/>
  <c r="GY125" i="37"/>
  <c r="GY126" i="37"/>
  <c r="GY127" i="37"/>
  <c r="GY128" i="37"/>
  <c r="GY129" i="37"/>
  <c r="GY130" i="37"/>
  <c r="GY131" i="37"/>
  <c r="GY132" i="37"/>
  <c r="GY133" i="37"/>
  <c r="GY134" i="37"/>
  <c r="GY135" i="37"/>
  <c r="GY136" i="37"/>
  <c r="GY137" i="37"/>
  <c r="GY138" i="37"/>
  <c r="GY139" i="37"/>
  <c r="GY140" i="37"/>
  <c r="GY141" i="37"/>
  <c r="GY142" i="37"/>
  <c r="GY143" i="37"/>
  <c r="GY144" i="37"/>
  <c r="GY145" i="37"/>
  <c r="GY146" i="37"/>
  <c r="GY147" i="37"/>
  <c r="GY148" i="37"/>
  <c r="GY149" i="37"/>
  <c r="GY150" i="37"/>
  <c r="GY151" i="37"/>
  <c r="GY152" i="37"/>
  <c r="GY153" i="37"/>
  <c r="GY154" i="37"/>
  <c r="GY155" i="37"/>
  <c r="GY156" i="37"/>
  <c r="GY157" i="37"/>
  <c r="GY158" i="37"/>
  <c r="GY159" i="37"/>
  <c r="GY160" i="37"/>
  <c r="GY161" i="37"/>
  <c r="GY162" i="37"/>
  <c r="GY163" i="37"/>
  <c r="GY164" i="37"/>
  <c r="GY165" i="37"/>
  <c r="GY166" i="37"/>
  <c r="GY167" i="37"/>
  <c r="GY168" i="37"/>
  <c r="GY169" i="37"/>
  <c r="GY170" i="37"/>
  <c r="GY171" i="37"/>
  <c r="GY172" i="37"/>
  <c r="GY173" i="37"/>
  <c r="GY174" i="37"/>
  <c r="GY175" i="37"/>
  <c r="GY176" i="37"/>
  <c r="GY177" i="37"/>
  <c r="GY178" i="37"/>
  <c r="GY179" i="37"/>
  <c r="GY180" i="37"/>
  <c r="GY181" i="37"/>
  <c r="GY182" i="37"/>
  <c r="GY183" i="37"/>
  <c r="GY184" i="37"/>
  <c r="GY185" i="37"/>
  <c r="GY186" i="37"/>
  <c r="GY187" i="37"/>
  <c r="GY188" i="37"/>
  <c r="GY189" i="37"/>
  <c r="GY190" i="37"/>
  <c r="GY191" i="37"/>
  <c r="GY192" i="37"/>
  <c r="GY193" i="37"/>
  <c r="GY194" i="37"/>
  <c r="GY195" i="37"/>
  <c r="GY196" i="37"/>
  <c r="GY197" i="37"/>
  <c r="GY198" i="37"/>
  <c r="GY199" i="37"/>
  <c r="GY200" i="37"/>
  <c r="GY201" i="37"/>
  <c r="GY202" i="37"/>
  <c r="GY203" i="37"/>
  <c r="GY204" i="37"/>
  <c r="GY205" i="37"/>
  <c r="GY206" i="37"/>
  <c r="GY207" i="37"/>
  <c r="GY208" i="37"/>
  <c r="GY209" i="37"/>
  <c r="GY210" i="37"/>
  <c r="GY211" i="37"/>
  <c r="GY212" i="37"/>
  <c r="GY213" i="37"/>
  <c r="GY214" i="37"/>
  <c r="GY215" i="37"/>
  <c r="GY216" i="37"/>
  <c r="GY217" i="37"/>
  <c r="GY218" i="37"/>
  <c r="GY219" i="37"/>
  <c r="GY220" i="37"/>
  <c r="GY221" i="37"/>
  <c r="GY222" i="37"/>
  <c r="GY223" i="37"/>
  <c r="GY224" i="37"/>
  <c r="GY225" i="37"/>
  <c r="GY226" i="37"/>
  <c r="GY227" i="37"/>
  <c r="GY228" i="37"/>
  <c r="GY229" i="37"/>
  <c r="GY230" i="37"/>
  <c r="GY231" i="37"/>
  <c r="GY232" i="37"/>
  <c r="GY233" i="37"/>
  <c r="GY234" i="37"/>
  <c r="GY235" i="37"/>
  <c r="GY236" i="37"/>
  <c r="GY237" i="37"/>
  <c r="GY238" i="37"/>
  <c r="GY239" i="37"/>
  <c r="GY240" i="37"/>
  <c r="GY241" i="37"/>
  <c r="GY242" i="37"/>
  <c r="GY243" i="37"/>
  <c r="GY244" i="37"/>
  <c r="GY245" i="37"/>
  <c r="GY246" i="37"/>
  <c r="GY247" i="37"/>
  <c r="GY248" i="37"/>
  <c r="GY249" i="37"/>
  <c r="GY250" i="37"/>
  <c r="GY251" i="37"/>
  <c r="GY252" i="37"/>
  <c r="GY253" i="37"/>
  <c r="GY254" i="37"/>
  <c r="GY255" i="37"/>
  <c r="GY256" i="37"/>
  <c r="GY257" i="37"/>
  <c r="GY258" i="37"/>
  <c r="GY259" i="37"/>
  <c r="GY260" i="37"/>
  <c r="GY261" i="37"/>
  <c r="GY262" i="37"/>
  <c r="GY263" i="37"/>
  <c r="GY264" i="37"/>
  <c r="GY265" i="37"/>
  <c r="GY266" i="37"/>
  <c r="GY267" i="37"/>
  <c r="GY268" i="37"/>
  <c r="GY269" i="37"/>
  <c r="GY270" i="37"/>
  <c r="GY271" i="37"/>
  <c r="GY272" i="37"/>
  <c r="GY273" i="37"/>
  <c r="GY274" i="37"/>
  <c r="GY275" i="37"/>
  <c r="GY276" i="37"/>
  <c r="GY277" i="37"/>
  <c r="GY278" i="37"/>
  <c r="GY279" i="37"/>
  <c r="GY280" i="37"/>
  <c r="GY281" i="37"/>
  <c r="GY282" i="37"/>
  <c r="GY283" i="37"/>
  <c r="GY284" i="37"/>
  <c r="GY285" i="37"/>
  <c r="GY286" i="37"/>
  <c r="GY287" i="37"/>
  <c r="GY288" i="37"/>
  <c r="GY289" i="37"/>
  <c r="GY290" i="37"/>
  <c r="GY291" i="37"/>
  <c r="GY292" i="37"/>
  <c r="GY293" i="37"/>
  <c r="GY294" i="37"/>
  <c r="GY295" i="37"/>
  <c r="GY296" i="37"/>
  <c r="GY297" i="37"/>
  <c r="GY298" i="37"/>
  <c r="GY299" i="37"/>
  <c r="GY300" i="37"/>
  <c r="GY301" i="37"/>
  <c r="GY302" i="37"/>
  <c r="GY303" i="37"/>
  <c r="GY304" i="37"/>
  <c r="GY305" i="37"/>
  <c r="GY306" i="37"/>
  <c r="GY307" i="37"/>
  <c r="GY308" i="37"/>
  <c r="GY309" i="37"/>
  <c r="GY310" i="37"/>
  <c r="GY311" i="37"/>
  <c r="GY312" i="37"/>
  <c r="GY14" i="37"/>
  <c r="GY15" i="37"/>
  <c r="GY13" i="37"/>
  <c r="EP14" i="37" l="1"/>
  <c r="EP15" i="37"/>
  <c r="EP16" i="37"/>
  <c r="EP17" i="37"/>
  <c r="EP18" i="37"/>
  <c r="EP19" i="37"/>
  <c r="EP20" i="37"/>
  <c r="EP21" i="37"/>
  <c r="EP22" i="37"/>
  <c r="EP23" i="37"/>
  <c r="EP24" i="37"/>
  <c r="EP25" i="37"/>
  <c r="EP26" i="37"/>
  <c r="EP27" i="37"/>
  <c r="EP28" i="37"/>
  <c r="EP29" i="37"/>
  <c r="EP30" i="37"/>
  <c r="EP31" i="37"/>
  <c r="EP32" i="37"/>
  <c r="EP33" i="37"/>
  <c r="EP34" i="37"/>
  <c r="EP35" i="37"/>
  <c r="EP36" i="37"/>
  <c r="EP37" i="37"/>
  <c r="EP38" i="37"/>
  <c r="EP39" i="37"/>
  <c r="EP40" i="37"/>
  <c r="EP41" i="37"/>
  <c r="EP42" i="37"/>
  <c r="EP43" i="37"/>
  <c r="EP44" i="37"/>
  <c r="EP45" i="37"/>
  <c r="EP46" i="37"/>
  <c r="EP47" i="37"/>
  <c r="EP48" i="37"/>
  <c r="EP49" i="37"/>
  <c r="EP50" i="37"/>
  <c r="EP51" i="37"/>
  <c r="EP52" i="37"/>
  <c r="EP53" i="37"/>
  <c r="EP54" i="37"/>
  <c r="EP55" i="37"/>
  <c r="EP56" i="37"/>
  <c r="EP57" i="37"/>
  <c r="EP58" i="37"/>
  <c r="EP59" i="37"/>
  <c r="EP60" i="37"/>
  <c r="EP61" i="37"/>
  <c r="EP62" i="37"/>
  <c r="EP63" i="37"/>
  <c r="EP64" i="37"/>
  <c r="EP65" i="37"/>
  <c r="EP66" i="37"/>
  <c r="EP67" i="37"/>
  <c r="EP68" i="37"/>
  <c r="EP69" i="37"/>
  <c r="EP70" i="37"/>
  <c r="EP71" i="37"/>
  <c r="EP72" i="37"/>
  <c r="EP73" i="37"/>
  <c r="EP74" i="37"/>
  <c r="EP75" i="37"/>
  <c r="EP76" i="37"/>
  <c r="EP77" i="37"/>
  <c r="EP78" i="37"/>
  <c r="EP79" i="37"/>
  <c r="EP80" i="37"/>
  <c r="EP81" i="37"/>
  <c r="EP82" i="37"/>
  <c r="EP83" i="37"/>
  <c r="EP84" i="37"/>
  <c r="EP85" i="37"/>
  <c r="EP86" i="37"/>
  <c r="EP87" i="37"/>
  <c r="EP88" i="37"/>
  <c r="EP89" i="37"/>
  <c r="EP90" i="37"/>
  <c r="EP91" i="37"/>
  <c r="EP92" i="37"/>
  <c r="EP93" i="37"/>
  <c r="EP94" i="37"/>
  <c r="EP95" i="37"/>
  <c r="EP96" i="37"/>
  <c r="EP97" i="37"/>
  <c r="EP98" i="37"/>
  <c r="EP99" i="37"/>
  <c r="EP100" i="37"/>
  <c r="EP101" i="37"/>
  <c r="EP102" i="37"/>
  <c r="EP103" i="37"/>
  <c r="EP104" i="37"/>
  <c r="EP105" i="37"/>
  <c r="EP106" i="37"/>
  <c r="EP107" i="37"/>
  <c r="EP108" i="37"/>
  <c r="EP109" i="37"/>
  <c r="EP110" i="37"/>
  <c r="EP111" i="37"/>
  <c r="EP112" i="37"/>
  <c r="EP113" i="37"/>
  <c r="EP114" i="37"/>
  <c r="EP115" i="37"/>
  <c r="EP116" i="37"/>
  <c r="EP117" i="37"/>
  <c r="EP118" i="37"/>
  <c r="EP119" i="37"/>
  <c r="EP120" i="37"/>
  <c r="EP121" i="37"/>
  <c r="EP122" i="37"/>
  <c r="EP123" i="37"/>
  <c r="EP124" i="37"/>
  <c r="EP125" i="37"/>
  <c r="EP126" i="37"/>
  <c r="EP127" i="37"/>
  <c r="EP128" i="37"/>
  <c r="EP129" i="37"/>
  <c r="EP130" i="37"/>
  <c r="EP131" i="37"/>
  <c r="EP132" i="37"/>
  <c r="EP133" i="37"/>
  <c r="EP134" i="37"/>
  <c r="EP135" i="37"/>
  <c r="EP136" i="37"/>
  <c r="EP137" i="37"/>
  <c r="EP138" i="37"/>
  <c r="EP139" i="37"/>
  <c r="EP140" i="37"/>
  <c r="EP141" i="37"/>
  <c r="EP142" i="37"/>
  <c r="EP143" i="37"/>
  <c r="EP144" i="37"/>
  <c r="EP145" i="37"/>
  <c r="EP146" i="37"/>
  <c r="EP147" i="37"/>
  <c r="EP148" i="37"/>
  <c r="EP149" i="37"/>
  <c r="EP150" i="37"/>
  <c r="EP151" i="37"/>
  <c r="EP152" i="37"/>
  <c r="EP153" i="37"/>
  <c r="EP154" i="37"/>
  <c r="EP155" i="37"/>
  <c r="EP156" i="37"/>
  <c r="EP157" i="37"/>
  <c r="EP158" i="37"/>
  <c r="EP159" i="37"/>
  <c r="EP160" i="37"/>
  <c r="EP161" i="37"/>
  <c r="EP162" i="37"/>
  <c r="EP163" i="37"/>
  <c r="EP164" i="37"/>
  <c r="EP165" i="37"/>
  <c r="EP166" i="37"/>
  <c r="EP167" i="37"/>
  <c r="EP168" i="37"/>
  <c r="EP169" i="37"/>
  <c r="EP170" i="37"/>
  <c r="EP171" i="37"/>
  <c r="EP172" i="37"/>
  <c r="EP173" i="37"/>
  <c r="EP174" i="37"/>
  <c r="EP175" i="37"/>
  <c r="EP176" i="37"/>
  <c r="EP177" i="37"/>
  <c r="EP178" i="37"/>
  <c r="EP179" i="37"/>
  <c r="EP180" i="37"/>
  <c r="EP181" i="37"/>
  <c r="EP182" i="37"/>
  <c r="EP183" i="37"/>
  <c r="EP184" i="37"/>
  <c r="EP185" i="37"/>
  <c r="EP186" i="37"/>
  <c r="EP187" i="37"/>
  <c r="EP188" i="37"/>
  <c r="EP189" i="37"/>
  <c r="EP190" i="37"/>
  <c r="EP191" i="37"/>
  <c r="EP192" i="37"/>
  <c r="EP193" i="37"/>
  <c r="EP194" i="37"/>
  <c r="EP195" i="37"/>
  <c r="EP196" i="37"/>
  <c r="EP197" i="37"/>
  <c r="EP198" i="37"/>
  <c r="EP199" i="37"/>
  <c r="EP200" i="37"/>
  <c r="EP201" i="37"/>
  <c r="EP202" i="37"/>
  <c r="EP203" i="37"/>
  <c r="EP204" i="37"/>
  <c r="EP205" i="37"/>
  <c r="EP206" i="37"/>
  <c r="EP207" i="37"/>
  <c r="EP208" i="37"/>
  <c r="EP209" i="37"/>
  <c r="EP210" i="37"/>
  <c r="EP211" i="37"/>
  <c r="EP212" i="37"/>
  <c r="EP213" i="37"/>
  <c r="EP214" i="37"/>
  <c r="EP215" i="37"/>
  <c r="EP216" i="37"/>
  <c r="EP217" i="37"/>
  <c r="EP218" i="37"/>
  <c r="EP219" i="37"/>
  <c r="EP220" i="37"/>
  <c r="EP221" i="37"/>
  <c r="EP222" i="37"/>
  <c r="EP223" i="37"/>
  <c r="EP224" i="37"/>
  <c r="EP225" i="37"/>
  <c r="EP226" i="37"/>
  <c r="EP227" i="37"/>
  <c r="EP228" i="37"/>
  <c r="EP229" i="37"/>
  <c r="EP230" i="37"/>
  <c r="EP231" i="37"/>
  <c r="EP232" i="37"/>
  <c r="EP233" i="37"/>
  <c r="EP234" i="37"/>
  <c r="EP235" i="37"/>
  <c r="EP236" i="37"/>
  <c r="EP237" i="37"/>
  <c r="EP238" i="37"/>
  <c r="EP239" i="37"/>
  <c r="EP240" i="37"/>
  <c r="EP241" i="37"/>
  <c r="EP242" i="37"/>
  <c r="EP243" i="37"/>
  <c r="EP244" i="37"/>
  <c r="EP245" i="37"/>
  <c r="EP246" i="37"/>
  <c r="EP247" i="37"/>
  <c r="EP248" i="37"/>
  <c r="EP249" i="37"/>
  <c r="EP250" i="37"/>
  <c r="EP251" i="37"/>
  <c r="EP252" i="37"/>
  <c r="EP253" i="37"/>
  <c r="EP254" i="37"/>
  <c r="EP255" i="37"/>
  <c r="EP256" i="37"/>
  <c r="EP257" i="37"/>
  <c r="EP258" i="37"/>
  <c r="EP259" i="37"/>
  <c r="EP260" i="37"/>
  <c r="EP261" i="37"/>
  <c r="EP262" i="37"/>
  <c r="EP263" i="37"/>
  <c r="EP264" i="37"/>
  <c r="EP265" i="37"/>
  <c r="EP266" i="37"/>
  <c r="EP267" i="37"/>
  <c r="EP268" i="37"/>
  <c r="EP269" i="37"/>
  <c r="EP270" i="37"/>
  <c r="EP271" i="37"/>
  <c r="EP272" i="37"/>
  <c r="EP273" i="37"/>
  <c r="EP274" i="37"/>
  <c r="EP275" i="37"/>
  <c r="EP276" i="37"/>
  <c r="EP277" i="37"/>
  <c r="EP278" i="37"/>
  <c r="EP279" i="37"/>
  <c r="EP280" i="37"/>
  <c r="EP281" i="37"/>
  <c r="EP282" i="37"/>
  <c r="EP283" i="37"/>
  <c r="EP284" i="37"/>
  <c r="EP285" i="37"/>
  <c r="EP286" i="37"/>
  <c r="EP287" i="37"/>
  <c r="EP288" i="37"/>
  <c r="EP289" i="37"/>
  <c r="EP290" i="37"/>
  <c r="EP291" i="37"/>
  <c r="EP292" i="37"/>
  <c r="EP293" i="37"/>
  <c r="EP294" i="37"/>
  <c r="EP295" i="37"/>
  <c r="EP296" i="37"/>
  <c r="EP297" i="37"/>
  <c r="EP298" i="37"/>
  <c r="EP299" i="37"/>
  <c r="EP300" i="37"/>
  <c r="EP301" i="37"/>
  <c r="EP302" i="37"/>
  <c r="EP303" i="37"/>
  <c r="EP304" i="37"/>
  <c r="EP305" i="37"/>
  <c r="EP306" i="37"/>
  <c r="EP307" i="37"/>
  <c r="EP308" i="37"/>
  <c r="EP309" i="37"/>
  <c r="EP310" i="37"/>
  <c r="EP311" i="37"/>
  <c r="EP312" i="37"/>
  <c r="EP13" i="37"/>
  <c r="EG14" i="37"/>
  <c r="EG15" i="37"/>
  <c r="EG16" i="37"/>
  <c r="EG17" i="37"/>
  <c r="EG18" i="37"/>
  <c r="EG19" i="37"/>
  <c r="EG20" i="37"/>
  <c r="EG21" i="37"/>
  <c r="EG22" i="37"/>
  <c r="EG23" i="37"/>
  <c r="EG24" i="37"/>
  <c r="EG25" i="37"/>
  <c r="EG26" i="37"/>
  <c r="EG27" i="37"/>
  <c r="EG28" i="37"/>
  <c r="EG29" i="37"/>
  <c r="EG30" i="37"/>
  <c r="EG31" i="37"/>
  <c r="EG32" i="37"/>
  <c r="EG33" i="37"/>
  <c r="EG34" i="37"/>
  <c r="EG35" i="37"/>
  <c r="EG36" i="37"/>
  <c r="EG37" i="37"/>
  <c r="EG38" i="37"/>
  <c r="EG39" i="37"/>
  <c r="EG40" i="37"/>
  <c r="EG41" i="37"/>
  <c r="EG42" i="37"/>
  <c r="EG43" i="37"/>
  <c r="EG44" i="37"/>
  <c r="EG45" i="37"/>
  <c r="EG46" i="37"/>
  <c r="EG47" i="37"/>
  <c r="EG48" i="37"/>
  <c r="EG49" i="37"/>
  <c r="EG50" i="37"/>
  <c r="EG51" i="37"/>
  <c r="EG52" i="37"/>
  <c r="EG53" i="37"/>
  <c r="EG54" i="37"/>
  <c r="EG55" i="37"/>
  <c r="EG56" i="37"/>
  <c r="EG57" i="37"/>
  <c r="EG58" i="37"/>
  <c r="EG59" i="37"/>
  <c r="EG60" i="37"/>
  <c r="EG61" i="37"/>
  <c r="EG62" i="37"/>
  <c r="EG63" i="37"/>
  <c r="EG64" i="37"/>
  <c r="EG65" i="37"/>
  <c r="EG66" i="37"/>
  <c r="EG67" i="37"/>
  <c r="EG68" i="37"/>
  <c r="EG69" i="37"/>
  <c r="EG70" i="37"/>
  <c r="EG71" i="37"/>
  <c r="EG72" i="37"/>
  <c r="EG73" i="37"/>
  <c r="EG74" i="37"/>
  <c r="EG75" i="37"/>
  <c r="EG76" i="37"/>
  <c r="EG77" i="37"/>
  <c r="EG78" i="37"/>
  <c r="EG79" i="37"/>
  <c r="EG80" i="37"/>
  <c r="EG81" i="37"/>
  <c r="EG82" i="37"/>
  <c r="EG83" i="37"/>
  <c r="EG84" i="37"/>
  <c r="EG85" i="37"/>
  <c r="EG86" i="37"/>
  <c r="EG87" i="37"/>
  <c r="EG88" i="37"/>
  <c r="EG89" i="37"/>
  <c r="EG90" i="37"/>
  <c r="EG91" i="37"/>
  <c r="EG92" i="37"/>
  <c r="EG93" i="37"/>
  <c r="EG94" i="37"/>
  <c r="EG95" i="37"/>
  <c r="EG96" i="37"/>
  <c r="EG97" i="37"/>
  <c r="EG98" i="37"/>
  <c r="EG99" i="37"/>
  <c r="EG100" i="37"/>
  <c r="EG101" i="37"/>
  <c r="EG102" i="37"/>
  <c r="EG103" i="37"/>
  <c r="EG104" i="37"/>
  <c r="EG105" i="37"/>
  <c r="EG106" i="37"/>
  <c r="EG107" i="37"/>
  <c r="EG108" i="37"/>
  <c r="EG109" i="37"/>
  <c r="EG110" i="37"/>
  <c r="EG111" i="37"/>
  <c r="EG112" i="37"/>
  <c r="EG113" i="37"/>
  <c r="EG114" i="37"/>
  <c r="EG115" i="37"/>
  <c r="EG116" i="37"/>
  <c r="EG117" i="37"/>
  <c r="EG118" i="37"/>
  <c r="EG119" i="37"/>
  <c r="EG120" i="37"/>
  <c r="EG121" i="37"/>
  <c r="EG122" i="37"/>
  <c r="EG123" i="37"/>
  <c r="EG124" i="37"/>
  <c r="EG125" i="37"/>
  <c r="EG126" i="37"/>
  <c r="EG127" i="37"/>
  <c r="EG128" i="37"/>
  <c r="EG129" i="37"/>
  <c r="EG130" i="37"/>
  <c r="EG131" i="37"/>
  <c r="EG132" i="37"/>
  <c r="EG133" i="37"/>
  <c r="EG134" i="37"/>
  <c r="EG135" i="37"/>
  <c r="EG136" i="37"/>
  <c r="EG137" i="37"/>
  <c r="EG138" i="37"/>
  <c r="EG139" i="37"/>
  <c r="EG140" i="37"/>
  <c r="EG141" i="37"/>
  <c r="EG142" i="37"/>
  <c r="EG143" i="37"/>
  <c r="EG144" i="37"/>
  <c r="EG145" i="37"/>
  <c r="EG146" i="37"/>
  <c r="EG147" i="37"/>
  <c r="EG148" i="37"/>
  <c r="EG149" i="37"/>
  <c r="EG150" i="37"/>
  <c r="EG151" i="37"/>
  <c r="EG152" i="37"/>
  <c r="EG153" i="37"/>
  <c r="EG154" i="37"/>
  <c r="EG155" i="37"/>
  <c r="EG156" i="37"/>
  <c r="EG157" i="37"/>
  <c r="EG158" i="37"/>
  <c r="EG159" i="37"/>
  <c r="EG160" i="37"/>
  <c r="EG161" i="37"/>
  <c r="EG162" i="37"/>
  <c r="EG163" i="37"/>
  <c r="EG164" i="37"/>
  <c r="EG165" i="37"/>
  <c r="EG166" i="37"/>
  <c r="EG167" i="37"/>
  <c r="EG168" i="37"/>
  <c r="EG169" i="37"/>
  <c r="EG170" i="37"/>
  <c r="EG171" i="37"/>
  <c r="EG172" i="37"/>
  <c r="EG173" i="37"/>
  <c r="EG174" i="37"/>
  <c r="EG175" i="37"/>
  <c r="EG176" i="37"/>
  <c r="EG177" i="37"/>
  <c r="EG178" i="37"/>
  <c r="EG179" i="37"/>
  <c r="EG180" i="37"/>
  <c r="EG181" i="37"/>
  <c r="EG182" i="37"/>
  <c r="EG183" i="37"/>
  <c r="EG184" i="37"/>
  <c r="EG185" i="37"/>
  <c r="EG186" i="37"/>
  <c r="EG187" i="37"/>
  <c r="EG188" i="37"/>
  <c r="EG189" i="37"/>
  <c r="EG190" i="37"/>
  <c r="EG191" i="37"/>
  <c r="EG192" i="37"/>
  <c r="EG193" i="37"/>
  <c r="EG194" i="37"/>
  <c r="EG195" i="37"/>
  <c r="EG196" i="37"/>
  <c r="EG197" i="37"/>
  <c r="EG198" i="37"/>
  <c r="EG199" i="37"/>
  <c r="EG200" i="37"/>
  <c r="EG201" i="37"/>
  <c r="EG202" i="37"/>
  <c r="EG203" i="37"/>
  <c r="EG204" i="37"/>
  <c r="EG205" i="37"/>
  <c r="EG206" i="37"/>
  <c r="EG207" i="37"/>
  <c r="EG208" i="37"/>
  <c r="EG209" i="37"/>
  <c r="EG210" i="37"/>
  <c r="EG211" i="37"/>
  <c r="EG212" i="37"/>
  <c r="EG213" i="37"/>
  <c r="EG214" i="37"/>
  <c r="EG215" i="37"/>
  <c r="EG216" i="37"/>
  <c r="EG217" i="37"/>
  <c r="EG218" i="37"/>
  <c r="EG219" i="37"/>
  <c r="EG220" i="37"/>
  <c r="EG221" i="37"/>
  <c r="EG222" i="37"/>
  <c r="EG223" i="37"/>
  <c r="EG224" i="37"/>
  <c r="EG225" i="37"/>
  <c r="EG226" i="37"/>
  <c r="EG227" i="37"/>
  <c r="EG228" i="37"/>
  <c r="EG229" i="37"/>
  <c r="EG230" i="37"/>
  <c r="EG231" i="37"/>
  <c r="EG232" i="37"/>
  <c r="EG233" i="37"/>
  <c r="EG234" i="37"/>
  <c r="EG235" i="37"/>
  <c r="EG236" i="37"/>
  <c r="EG237" i="37"/>
  <c r="EG238" i="37"/>
  <c r="EG239" i="37"/>
  <c r="EG240" i="37"/>
  <c r="EG241" i="37"/>
  <c r="EG242" i="37"/>
  <c r="EG243" i="37"/>
  <c r="EG244" i="37"/>
  <c r="EG245" i="37"/>
  <c r="EG246" i="37"/>
  <c r="EG247" i="37"/>
  <c r="EG248" i="37"/>
  <c r="EG249" i="37"/>
  <c r="EG250" i="37"/>
  <c r="EG251" i="37"/>
  <c r="EG252" i="37"/>
  <c r="EG253" i="37"/>
  <c r="EG254" i="37"/>
  <c r="EG255" i="37"/>
  <c r="EG256" i="37"/>
  <c r="EG257" i="37"/>
  <c r="EG258" i="37"/>
  <c r="EG259" i="37"/>
  <c r="EG260" i="37"/>
  <c r="EG261" i="37"/>
  <c r="EG262" i="37"/>
  <c r="EG263" i="37"/>
  <c r="EG264" i="37"/>
  <c r="EG265" i="37"/>
  <c r="EG266" i="37"/>
  <c r="EG267" i="37"/>
  <c r="EG268" i="37"/>
  <c r="EG269" i="37"/>
  <c r="EG270" i="37"/>
  <c r="EG271" i="37"/>
  <c r="EG272" i="37"/>
  <c r="EG273" i="37"/>
  <c r="EG274" i="37"/>
  <c r="EG275" i="37"/>
  <c r="EG276" i="37"/>
  <c r="EG277" i="37"/>
  <c r="EG278" i="37"/>
  <c r="EG279" i="37"/>
  <c r="EG280" i="37"/>
  <c r="EG281" i="37"/>
  <c r="EG282" i="37"/>
  <c r="EG283" i="37"/>
  <c r="EG284" i="37"/>
  <c r="EG285" i="37"/>
  <c r="EG286" i="37"/>
  <c r="EG287" i="37"/>
  <c r="EG288" i="37"/>
  <c r="EG289" i="37"/>
  <c r="EG290" i="37"/>
  <c r="EG291" i="37"/>
  <c r="EG292" i="37"/>
  <c r="EG293" i="37"/>
  <c r="EG294" i="37"/>
  <c r="EG295" i="37"/>
  <c r="EG296" i="37"/>
  <c r="EG297" i="37"/>
  <c r="EG298" i="37"/>
  <c r="EG299" i="37"/>
  <c r="EG300" i="37"/>
  <c r="EG301" i="37"/>
  <c r="EG302" i="37"/>
  <c r="EG303" i="37"/>
  <c r="EG304" i="37"/>
  <c r="EG305" i="37"/>
  <c r="EG306" i="37"/>
  <c r="EG307" i="37"/>
  <c r="EG308" i="37"/>
  <c r="EG309" i="37"/>
  <c r="EG310" i="37"/>
  <c r="EG311" i="37"/>
  <c r="EG312" i="37"/>
  <c r="EG13" i="37"/>
  <c r="DX14" i="37"/>
  <c r="DX15" i="37"/>
  <c r="DX16" i="37"/>
  <c r="DX17" i="37"/>
  <c r="DX18" i="37"/>
  <c r="DX19" i="37"/>
  <c r="DX20" i="37"/>
  <c r="DX21" i="37"/>
  <c r="DX22" i="37"/>
  <c r="DX23" i="37"/>
  <c r="DX24" i="37"/>
  <c r="DX25" i="37"/>
  <c r="DX26" i="37"/>
  <c r="DX27" i="37"/>
  <c r="DX28" i="37"/>
  <c r="DX29" i="37"/>
  <c r="DX30" i="37"/>
  <c r="DX31" i="37"/>
  <c r="DX32" i="37"/>
  <c r="DX33" i="37"/>
  <c r="DX34" i="37"/>
  <c r="DX35" i="37"/>
  <c r="DX36" i="37"/>
  <c r="DX37" i="37"/>
  <c r="DX38" i="37"/>
  <c r="DX39" i="37"/>
  <c r="DX40" i="37"/>
  <c r="DX41" i="37"/>
  <c r="DX42" i="37"/>
  <c r="DX43" i="37"/>
  <c r="DX44" i="37"/>
  <c r="DX45" i="37"/>
  <c r="DX46" i="37"/>
  <c r="DX47" i="37"/>
  <c r="DX48" i="37"/>
  <c r="DX49" i="37"/>
  <c r="DX50" i="37"/>
  <c r="DX51" i="37"/>
  <c r="DX52" i="37"/>
  <c r="DX53" i="37"/>
  <c r="DX54" i="37"/>
  <c r="DX55" i="37"/>
  <c r="DX56" i="37"/>
  <c r="DX57" i="37"/>
  <c r="DX58" i="37"/>
  <c r="DX59" i="37"/>
  <c r="DX60" i="37"/>
  <c r="DX61" i="37"/>
  <c r="DX62" i="37"/>
  <c r="DX63" i="37"/>
  <c r="DX64" i="37"/>
  <c r="DX65" i="37"/>
  <c r="DX66" i="37"/>
  <c r="DX67" i="37"/>
  <c r="DX68" i="37"/>
  <c r="DX69" i="37"/>
  <c r="DX70" i="37"/>
  <c r="DX71" i="37"/>
  <c r="DX72" i="37"/>
  <c r="DX73" i="37"/>
  <c r="DX74" i="37"/>
  <c r="DX75" i="37"/>
  <c r="DX76" i="37"/>
  <c r="DX77" i="37"/>
  <c r="DX78" i="37"/>
  <c r="DX79" i="37"/>
  <c r="DX80" i="37"/>
  <c r="DX81" i="37"/>
  <c r="DX82" i="37"/>
  <c r="DX83" i="37"/>
  <c r="DX84" i="37"/>
  <c r="DX85" i="37"/>
  <c r="DX86" i="37"/>
  <c r="DX87" i="37"/>
  <c r="DX88" i="37"/>
  <c r="DX89" i="37"/>
  <c r="DX90" i="37"/>
  <c r="DX91" i="37"/>
  <c r="DX92" i="37"/>
  <c r="DX93" i="37"/>
  <c r="DX94" i="37"/>
  <c r="DX95" i="37"/>
  <c r="DX96" i="37"/>
  <c r="DX97" i="37"/>
  <c r="DX98" i="37"/>
  <c r="DX99" i="37"/>
  <c r="DX100" i="37"/>
  <c r="DX101" i="37"/>
  <c r="DX102" i="37"/>
  <c r="DX103" i="37"/>
  <c r="DX104" i="37"/>
  <c r="DX105" i="37"/>
  <c r="DX106" i="37"/>
  <c r="DX107" i="37"/>
  <c r="DX108" i="37"/>
  <c r="DX109" i="37"/>
  <c r="DX110" i="37"/>
  <c r="DX111" i="37"/>
  <c r="DX112" i="37"/>
  <c r="DX113" i="37"/>
  <c r="DX114" i="37"/>
  <c r="DX115" i="37"/>
  <c r="DX116" i="37"/>
  <c r="DX117" i="37"/>
  <c r="DX118" i="37"/>
  <c r="DX119" i="37"/>
  <c r="DX120" i="37"/>
  <c r="DX121" i="37"/>
  <c r="DX122" i="37"/>
  <c r="DX123" i="37"/>
  <c r="DX124" i="37"/>
  <c r="DX125" i="37"/>
  <c r="DX126" i="37"/>
  <c r="DX127" i="37"/>
  <c r="DX128" i="37"/>
  <c r="DX129" i="37"/>
  <c r="DX130" i="37"/>
  <c r="DX131" i="37"/>
  <c r="DX132" i="37"/>
  <c r="DX133" i="37"/>
  <c r="DX134" i="37"/>
  <c r="DX135" i="37"/>
  <c r="DX136" i="37"/>
  <c r="DX137" i="37"/>
  <c r="DX138" i="37"/>
  <c r="DX139" i="37"/>
  <c r="DX140" i="37"/>
  <c r="DX141" i="37"/>
  <c r="DX142" i="37"/>
  <c r="DX143" i="37"/>
  <c r="DX144" i="37"/>
  <c r="DX145" i="37"/>
  <c r="DX146" i="37"/>
  <c r="DX147" i="37"/>
  <c r="DX148" i="37"/>
  <c r="DX149" i="37"/>
  <c r="DX150" i="37"/>
  <c r="DX151" i="37"/>
  <c r="DX152" i="37"/>
  <c r="DX153" i="37"/>
  <c r="DX154" i="37"/>
  <c r="DX155" i="37"/>
  <c r="DX156" i="37"/>
  <c r="DX157" i="37"/>
  <c r="DX158" i="37"/>
  <c r="DX159" i="37"/>
  <c r="DX160" i="37"/>
  <c r="DX161" i="37"/>
  <c r="DX162" i="37"/>
  <c r="DX163" i="37"/>
  <c r="DX164" i="37"/>
  <c r="DX165" i="37"/>
  <c r="DX166" i="37"/>
  <c r="DX167" i="37"/>
  <c r="DX168" i="37"/>
  <c r="DX169" i="37"/>
  <c r="DX170" i="37"/>
  <c r="DX171" i="37"/>
  <c r="DX172" i="37"/>
  <c r="DX173" i="37"/>
  <c r="DX174" i="37"/>
  <c r="DX175" i="37"/>
  <c r="DX176" i="37"/>
  <c r="DX177" i="37"/>
  <c r="DX178" i="37"/>
  <c r="DX179" i="37"/>
  <c r="DX180" i="37"/>
  <c r="DX181" i="37"/>
  <c r="DX182" i="37"/>
  <c r="DX183" i="37"/>
  <c r="DX184" i="37"/>
  <c r="DX185" i="37"/>
  <c r="DX186" i="37"/>
  <c r="DX187" i="37"/>
  <c r="DX188" i="37"/>
  <c r="DX189" i="37"/>
  <c r="DX190" i="37"/>
  <c r="DX191" i="37"/>
  <c r="DX192" i="37"/>
  <c r="DX193" i="37"/>
  <c r="DX194" i="37"/>
  <c r="DX195" i="37"/>
  <c r="DX196" i="37"/>
  <c r="DX197" i="37"/>
  <c r="DX198" i="37"/>
  <c r="DX199" i="37"/>
  <c r="DX200" i="37"/>
  <c r="DX201" i="37"/>
  <c r="DX202" i="37"/>
  <c r="DX203" i="37"/>
  <c r="DX204" i="37"/>
  <c r="DX205" i="37"/>
  <c r="DX206" i="37"/>
  <c r="DX207" i="37"/>
  <c r="DX208" i="37"/>
  <c r="DX209" i="37"/>
  <c r="DX210" i="37"/>
  <c r="DX211" i="37"/>
  <c r="DX212" i="37"/>
  <c r="DX213" i="37"/>
  <c r="DX214" i="37"/>
  <c r="DX215" i="37"/>
  <c r="DX216" i="37"/>
  <c r="DX217" i="37"/>
  <c r="DX218" i="37"/>
  <c r="DX219" i="37"/>
  <c r="DX220" i="37"/>
  <c r="DX221" i="37"/>
  <c r="DX222" i="37"/>
  <c r="DX223" i="37"/>
  <c r="DX224" i="37"/>
  <c r="DX225" i="37"/>
  <c r="DX226" i="37"/>
  <c r="DX227" i="37"/>
  <c r="DX228" i="37"/>
  <c r="DX229" i="37"/>
  <c r="DX230" i="37"/>
  <c r="DX231" i="37"/>
  <c r="DX232" i="37"/>
  <c r="DX233" i="37"/>
  <c r="DX234" i="37"/>
  <c r="DX235" i="37"/>
  <c r="DX236" i="37"/>
  <c r="DX237" i="37"/>
  <c r="DX238" i="37"/>
  <c r="DX239" i="37"/>
  <c r="DX240" i="37"/>
  <c r="DX241" i="37"/>
  <c r="DX242" i="37"/>
  <c r="DX243" i="37"/>
  <c r="DX244" i="37"/>
  <c r="DX245" i="37"/>
  <c r="DX246" i="37"/>
  <c r="DX247" i="37"/>
  <c r="DX248" i="37"/>
  <c r="DX249" i="37"/>
  <c r="DX250" i="37"/>
  <c r="DX251" i="37"/>
  <c r="DX252" i="37"/>
  <c r="DX253" i="37"/>
  <c r="DX254" i="37"/>
  <c r="DX255" i="37"/>
  <c r="DX256" i="37"/>
  <c r="DX257" i="37"/>
  <c r="DX258" i="37"/>
  <c r="DX259" i="37"/>
  <c r="DX260" i="37"/>
  <c r="DX261" i="37"/>
  <c r="DX262" i="37"/>
  <c r="DX263" i="37"/>
  <c r="DX264" i="37"/>
  <c r="DX265" i="37"/>
  <c r="DX266" i="37"/>
  <c r="DX267" i="37"/>
  <c r="DX268" i="37"/>
  <c r="DX269" i="37"/>
  <c r="DX270" i="37"/>
  <c r="DX271" i="37"/>
  <c r="DX272" i="37"/>
  <c r="DX273" i="37"/>
  <c r="DX274" i="37"/>
  <c r="DX275" i="37"/>
  <c r="DX276" i="37"/>
  <c r="DX277" i="37"/>
  <c r="DX278" i="37"/>
  <c r="DX279" i="37"/>
  <c r="DX280" i="37"/>
  <c r="DX281" i="37"/>
  <c r="DX282" i="37"/>
  <c r="DX283" i="37"/>
  <c r="DX284" i="37"/>
  <c r="DX285" i="37"/>
  <c r="DX286" i="37"/>
  <c r="DX287" i="37"/>
  <c r="DX288" i="37"/>
  <c r="DX289" i="37"/>
  <c r="DX290" i="37"/>
  <c r="DX291" i="37"/>
  <c r="DX292" i="37"/>
  <c r="DX293" i="37"/>
  <c r="DX294" i="37"/>
  <c r="DX295" i="37"/>
  <c r="DX296" i="37"/>
  <c r="DX297" i="37"/>
  <c r="DX298" i="37"/>
  <c r="DX299" i="37"/>
  <c r="DX300" i="37"/>
  <c r="DX301" i="37"/>
  <c r="DX302" i="37"/>
  <c r="DX303" i="37"/>
  <c r="DX304" i="37"/>
  <c r="DX305" i="37"/>
  <c r="DX306" i="37"/>
  <c r="DX307" i="37"/>
  <c r="DX308" i="37"/>
  <c r="DX309" i="37"/>
  <c r="DX310" i="37"/>
  <c r="DX311" i="37"/>
  <c r="DX312" i="37"/>
  <c r="DX13" i="37"/>
  <c r="DO14" i="37"/>
  <c r="DO15" i="37"/>
  <c r="DO16" i="37"/>
  <c r="DO17" i="37"/>
  <c r="DO18" i="37"/>
  <c r="DO19" i="37"/>
  <c r="DO20" i="37"/>
  <c r="DO21" i="37"/>
  <c r="DO22" i="37"/>
  <c r="DO23" i="37"/>
  <c r="DO24" i="37"/>
  <c r="DO25" i="37"/>
  <c r="DO26" i="37"/>
  <c r="DO27" i="37"/>
  <c r="DO28" i="37"/>
  <c r="DO29" i="37"/>
  <c r="DO30" i="37"/>
  <c r="DO31" i="37"/>
  <c r="DO32" i="37"/>
  <c r="DO33" i="37"/>
  <c r="DO34" i="37"/>
  <c r="DO35" i="37"/>
  <c r="DO36" i="37"/>
  <c r="DO37" i="37"/>
  <c r="DO38" i="37"/>
  <c r="DO39" i="37"/>
  <c r="DO40" i="37"/>
  <c r="DO41" i="37"/>
  <c r="DO42" i="37"/>
  <c r="DO43" i="37"/>
  <c r="DO44" i="37"/>
  <c r="DO45" i="37"/>
  <c r="DO46" i="37"/>
  <c r="DO47" i="37"/>
  <c r="DO48" i="37"/>
  <c r="DO49" i="37"/>
  <c r="DO50" i="37"/>
  <c r="DO51" i="37"/>
  <c r="DO52" i="37"/>
  <c r="DO53" i="37"/>
  <c r="DO54" i="37"/>
  <c r="DO55" i="37"/>
  <c r="DO56" i="37"/>
  <c r="DO57" i="37"/>
  <c r="DO58" i="37"/>
  <c r="DO59" i="37"/>
  <c r="DO60" i="37"/>
  <c r="DO61" i="37"/>
  <c r="DO62" i="37"/>
  <c r="DO63" i="37"/>
  <c r="DO64" i="37"/>
  <c r="DO65" i="37"/>
  <c r="DO66" i="37"/>
  <c r="DO67" i="37"/>
  <c r="DO68" i="37"/>
  <c r="DO69" i="37"/>
  <c r="DO70" i="37"/>
  <c r="DO71" i="37"/>
  <c r="DO72" i="37"/>
  <c r="DO73" i="37"/>
  <c r="DO74" i="37"/>
  <c r="DO75" i="37"/>
  <c r="DO76" i="37"/>
  <c r="DO77" i="37"/>
  <c r="DO78" i="37"/>
  <c r="DO79" i="37"/>
  <c r="DO80" i="37"/>
  <c r="DO81" i="37"/>
  <c r="DO82" i="37"/>
  <c r="DO83" i="37"/>
  <c r="DO84" i="37"/>
  <c r="DO85" i="37"/>
  <c r="DO86" i="37"/>
  <c r="DO87" i="37"/>
  <c r="DO88" i="37"/>
  <c r="DO89" i="37"/>
  <c r="DO90" i="37"/>
  <c r="DO91" i="37"/>
  <c r="DO92" i="37"/>
  <c r="DO93" i="37"/>
  <c r="DO94" i="37"/>
  <c r="DO95" i="37"/>
  <c r="DO96" i="37"/>
  <c r="DO97" i="37"/>
  <c r="DO98" i="37"/>
  <c r="DO99" i="37"/>
  <c r="DO100" i="37"/>
  <c r="DO101" i="37"/>
  <c r="DO102" i="37"/>
  <c r="DO103" i="37"/>
  <c r="DO104" i="37"/>
  <c r="DO105" i="37"/>
  <c r="DO106" i="37"/>
  <c r="DO107" i="37"/>
  <c r="DO108" i="37"/>
  <c r="DO109" i="37"/>
  <c r="DO110" i="37"/>
  <c r="DO111" i="37"/>
  <c r="DO112" i="37"/>
  <c r="DO113" i="37"/>
  <c r="DO114" i="37"/>
  <c r="DO115" i="37"/>
  <c r="DO116" i="37"/>
  <c r="DO117" i="37"/>
  <c r="DO118" i="37"/>
  <c r="DO119" i="37"/>
  <c r="DO120" i="37"/>
  <c r="DO121" i="37"/>
  <c r="DO122" i="37"/>
  <c r="DO123" i="37"/>
  <c r="DO124" i="37"/>
  <c r="DO125" i="37"/>
  <c r="DO126" i="37"/>
  <c r="DO127" i="37"/>
  <c r="DO128" i="37"/>
  <c r="DO129" i="37"/>
  <c r="DO130" i="37"/>
  <c r="DO131" i="37"/>
  <c r="DO132" i="37"/>
  <c r="DO133" i="37"/>
  <c r="DO134" i="37"/>
  <c r="DO135" i="37"/>
  <c r="DO136" i="37"/>
  <c r="DO137" i="37"/>
  <c r="DO138" i="37"/>
  <c r="DO139" i="37"/>
  <c r="DO140" i="37"/>
  <c r="DO141" i="37"/>
  <c r="DO142" i="37"/>
  <c r="DO143" i="37"/>
  <c r="DO144" i="37"/>
  <c r="DO145" i="37"/>
  <c r="DO146" i="37"/>
  <c r="DO147" i="37"/>
  <c r="DO148" i="37"/>
  <c r="DO149" i="37"/>
  <c r="DO150" i="37"/>
  <c r="DO151" i="37"/>
  <c r="DO152" i="37"/>
  <c r="DO153" i="37"/>
  <c r="DO154" i="37"/>
  <c r="DO155" i="37"/>
  <c r="DO156" i="37"/>
  <c r="DO157" i="37"/>
  <c r="DO158" i="37"/>
  <c r="DO159" i="37"/>
  <c r="DO160" i="37"/>
  <c r="DO161" i="37"/>
  <c r="DO162" i="37"/>
  <c r="DO163" i="37"/>
  <c r="DO164" i="37"/>
  <c r="DO165" i="37"/>
  <c r="DO166" i="37"/>
  <c r="DO167" i="37"/>
  <c r="DO168" i="37"/>
  <c r="DO169" i="37"/>
  <c r="DO170" i="37"/>
  <c r="DO171" i="37"/>
  <c r="DO172" i="37"/>
  <c r="DO173" i="37"/>
  <c r="DO174" i="37"/>
  <c r="DO175" i="37"/>
  <c r="DO176" i="37"/>
  <c r="DO177" i="37"/>
  <c r="DO178" i="37"/>
  <c r="DO179" i="37"/>
  <c r="DO180" i="37"/>
  <c r="DO181" i="37"/>
  <c r="DO182" i="37"/>
  <c r="DO183" i="37"/>
  <c r="DO184" i="37"/>
  <c r="DO185" i="37"/>
  <c r="DO186" i="37"/>
  <c r="DO187" i="37"/>
  <c r="DO188" i="37"/>
  <c r="DO189" i="37"/>
  <c r="DO190" i="37"/>
  <c r="DO191" i="37"/>
  <c r="DO192" i="37"/>
  <c r="DO193" i="37"/>
  <c r="DO194" i="37"/>
  <c r="DO195" i="37"/>
  <c r="DO196" i="37"/>
  <c r="DO197" i="37"/>
  <c r="DO198" i="37"/>
  <c r="DO199" i="37"/>
  <c r="DO200" i="37"/>
  <c r="DO201" i="37"/>
  <c r="DO202" i="37"/>
  <c r="DO203" i="37"/>
  <c r="DO204" i="37"/>
  <c r="DO205" i="37"/>
  <c r="DO206" i="37"/>
  <c r="DO207" i="37"/>
  <c r="DO208" i="37"/>
  <c r="DO209" i="37"/>
  <c r="DO210" i="37"/>
  <c r="DO211" i="37"/>
  <c r="DO212" i="37"/>
  <c r="DO213" i="37"/>
  <c r="DO214" i="37"/>
  <c r="DO215" i="37"/>
  <c r="DO216" i="37"/>
  <c r="DO217" i="37"/>
  <c r="DO218" i="37"/>
  <c r="DO219" i="37"/>
  <c r="DO220" i="37"/>
  <c r="DO221" i="37"/>
  <c r="DO222" i="37"/>
  <c r="DO223" i="37"/>
  <c r="DO224" i="37"/>
  <c r="DO225" i="37"/>
  <c r="DO226" i="37"/>
  <c r="DO227" i="37"/>
  <c r="DO228" i="37"/>
  <c r="DO229" i="37"/>
  <c r="DO230" i="37"/>
  <c r="DO231" i="37"/>
  <c r="DO232" i="37"/>
  <c r="DO233" i="37"/>
  <c r="DO234" i="37"/>
  <c r="DO235" i="37"/>
  <c r="DO236" i="37"/>
  <c r="DO237" i="37"/>
  <c r="DO238" i="37"/>
  <c r="DO239" i="37"/>
  <c r="DO240" i="37"/>
  <c r="DO241" i="37"/>
  <c r="DO242" i="37"/>
  <c r="DO243" i="37"/>
  <c r="DO244" i="37"/>
  <c r="DO245" i="37"/>
  <c r="DO246" i="37"/>
  <c r="DO247" i="37"/>
  <c r="DO248" i="37"/>
  <c r="DO249" i="37"/>
  <c r="DO250" i="37"/>
  <c r="DO251" i="37"/>
  <c r="DO252" i="37"/>
  <c r="DO253" i="37"/>
  <c r="DO254" i="37"/>
  <c r="DO255" i="37"/>
  <c r="DO256" i="37"/>
  <c r="DO257" i="37"/>
  <c r="DO258" i="37"/>
  <c r="DO259" i="37"/>
  <c r="DO260" i="37"/>
  <c r="DO261" i="37"/>
  <c r="DO262" i="37"/>
  <c r="DO263" i="37"/>
  <c r="DO264" i="37"/>
  <c r="DO265" i="37"/>
  <c r="DO266" i="37"/>
  <c r="DO267" i="37"/>
  <c r="DO268" i="37"/>
  <c r="DO269" i="37"/>
  <c r="DO270" i="37"/>
  <c r="DO271" i="37"/>
  <c r="DO272" i="37"/>
  <c r="DO273" i="37"/>
  <c r="DO274" i="37"/>
  <c r="DO275" i="37"/>
  <c r="DO276" i="37"/>
  <c r="DO277" i="37"/>
  <c r="DO278" i="37"/>
  <c r="DO279" i="37"/>
  <c r="DO280" i="37"/>
  <c r="DO281" i="37"/>
  <c r="DO282" i="37"/>
  <c r="DO283" i="37"/>
  <c r="DO284" i="37"/>
  <c r="DO285" i="37"/>
  <c r="DO286" i="37"/>
  <c r="DO287" i="37"/>
  <c r="DO288" i="37"/>
  <c r="DO289" i="37"/>
  <c r="DO290" i="37"/>
  <c r="DO291" i="37"/>
  <c r="DO292" i="37"/>
  <c r="DO293" i="37"/>
  <c r="DO294" i="37"/>
  <c r="DO295" i="37"/>
  <c r="DO296" i="37"/>
  <c r="DO297" i="37"/>
  <c r="DO298" i="37"/>
  <c r="DO299" i="37"/>
  <c r="DO300" i="37"/>
  <c r="DO301" i="37"/>
  <c r="DO302" i="37"/>
  <c r="DO303" i="37"/>
  <c r="DO304" i="37"/>
  <c r="DO305" i="37"/>
  <c r="DO306" i="37"/>
  <c r="DO307" i="37"/>
  <c r="DO308" i="37"/>
  <c r="DO309" i="37"/>
  <c r="DO310" i="37"/>
  <c r="DO311" i="37"/>
  <c r="DO312" i="37"/>
  <c r="DO13" i="37"/>
  <c r="DF14" i="37"/>
  <c r="DF15" i="37"/>
  <c r="DF16" i="37"/>
  <c r="DF17" i="37"/>
  <c r="DF18" i="37"/>
  <c r="DF19" i="37"/>
  <c r="DF20" i="37"/>
  <c r="DF21" i="37"/>
  <c r="DF22" i="37"/>
  <c r="DF23" i="37"/>
  <c r="DF24" i="37"/>
  <c r="DF25" i="37"/>
  <c r="DF26" i="37"/>
  <c r="DF27" i="37"/>
  <c r="DF28" i="37"/>
  <c r="DF29" i="37"/>
  <c r="DF30" i="37"/>
  <c r="DF31" i="37"/>
  <c r="DF32" i="37"/>
  <c r="DF33" i="37"/>
  <c r="DF34" i="37"/>
  <c r="DF35" i="37"/>
  <c r="DF36" i="37"/>
  <c r="DF37" i="37"/>
  <c r="DF38" i="37"/>
  <c r="DF39" i="37"/>
  <c r="DF40" i="37"/>
  <c r="DF41" i="37"/>
  <c r="DF42" i="37"/>
  <c r="DF43" i="37"/>
  <c r="DF44" i="37"/>
  <c r="DF45" i="37"/>
  <c r="DF46" i="37"/>
  <c r="DF47" i="37"/>
  <c r="DF48" i="37"/>
  <c r="DF49" i="37"/>
  <c r="DF50" i="37"/>
  <c r="DF51" i="37"/>
  <c r="DF52" i="37"/>
  <c r="DF53" i="37"/>
  <c r="DF54" i="37"/>
  <c r="DF55" i="37"/>
  <c r="DF56" i="37"/>
  <c r="DF57" i="37"/>
  <c r="DF58" i="37"/>
  <c r="DF59" i="37"/>
  <c r="DF60" i="37"/>
  <c r="DF61" i="37"/>
  <c r="DF62" i="37"/>
  <c r="DF63" i="37"/>
  <c r="DF64" i="37"/>
  <c r="DF65" i="37"/>
  <c r="DF66" i="37"/>
  <c r="DF67" i="37"/>
  <c r="DF68" i="37"/>
  <c r="DF69" i="37"/>
  <c r="DF70" i="37"/>
  <c r="DF71" i="37"/>
  <c r="DF72" i="37"/>
  <c r="DF73" i="37"/>
  <c r="DF74" i="37"/>
  <c r="DF75" i="37"/>
  <c r="DF76" i="37"/>
  <c r="DF77" i="37"/>
  <c r="DF78" i="37"/>
  <c r="DF79" i="37"/>
  <c r="DF80" i="37"/>
  <c r="DF81" i="37"/>
  <c r="DF82" i="37"/>
  <c r="DF83" i="37"/>
  <c r="DF84" i="37"/>
  <c r="DF85" i="37"/>
  <c r="DF86" i="37"/>
  <c r="DF87" i="37"/>
  <c r="DF88" i="37"/>
  <c r="DF89" i="37"/>
  <c r="DF90" i="37"/>
  <c r="DF91" i="37"/>
  <c r="DF92" i="37"/>
  <c r="DF93" i="37"/>
  <c r="DF94" i="37"/>
  <c r="DF95" i="37"/>
  <c r="DF96" i="37"/>
  <c r="DF97" i="37"/>
  <c r="DF98" i="37"/>
  <c r="DF99" i="37"/>
  <c r="DF100" i="37"/>
  <c r="DF101" i="37"/>
  <c r="DF102" i="37"/>
  <c r="DF103" i="37"/>
  <c r="DF104" i="37"/>
  <c r="DF105" i="37"/>
  <c r="DF106" i="37"/>
  <c r="DF107" i="37"/>
  <c r="DF108" i="37"/>
  <c r="DF109" i="37"/>
  <c r="DF110" i="37"/>
  <c r="DF111" i="37"/>
  <c r="DF112" i="37"/>
  <c r="DF113" i="37"/>
  <c r="DF114" i="37"/>
  <c r="DF115" i="37"/>
  <c r="DF116" i="37"/>
  <c r="DF117" i="37"/>
  <c r="DF118" i="37"/>
  <c r="DF119" i="37"/>
  <c r="DF120" i="37"/>
  <c r="DF121" i="37"/>
  <c r="DF122" i="37"/>
  <c r="DF123" i="37"/>
  <c r="DF124" i="37"/>
  <c r="DF125" i="37"/>
  <c r="DF126" i="37"/>
  <c r="DF127" i="37"/>
  <c r="DF128" i="37"/>
  <c r="DF129" i="37"/>
  <c r="DF130" i="37"/>
  <c r="DF131" i="37"/>
  <c r="DF132" i="37"/>
  <c r="DF133" i="37"/>
  <c r="DF134" i="37"/>
  <c r="DF135" i="37"/>
  <c r="DF136" i="37"/>
  <c r="DF137" i="37"/>
  <c r="DF138" i="37"/>
  <c r="DF139" i="37"/>
  <c r="DF140" i="37"/>
  <c r="DF141" i="37"/>
  <c r="DF142" i="37"/>
  <c r="DF143" i="37"/>
  <c r="DF144" i="37"/>
  <c r="DF145" i="37"/>
  <c r="DF146" i="37"/>
  <c r="DF147" i="37"/>
  <c r="DF148" i="37"/>
  <c r="DF149" i="37"/>
  <c r="DF150" i="37"/>
  <c r="DF151" i="37"/>
  <c r="DF152" i="37"/>
  <c r="DF153" i="37"/>
  <c r="DF154" i="37"/>
  <c r="DF155" i="37"/>
  <c r="DF156" i="37"/>
  <c r="DF157" i="37"/>
  <c r="DF158" i="37"/>
  <c r="DF159" i="37"/>
  <c r="DF160" i="37"/>
  <c r="DF161" i="37"/>
  <c r="DF162" i="37"/>
  <c r="DF163" i="37"/>
  <c r="DF164" i="37"/>
  <c r="DF165" i="37"/>
  <c r="DF166" i="37"/>
  <c r="DF167" i="37"/>
  <c r="DF168" i="37"/>
  <c r="DF169" i="37"/>
  <c r="DF170" i="37"/>
  <c r="DF171" i="37"/>
  <c r="DF172" i="37"/>
  <c r="DF173" i="37"/>
  <c r="DF174" i="37"/>
  <c r="DF175" i="37"/>
  <c r="DF176" i="37"/>
  <c r="DF177" i="37"/>
  <c r="DF178" i="37"/>
  <c r="DF179" i="37"/>
  <c r="DF180" i="37"/>
  <c r="DF181" i="37"/>
  <c r="DF182" i="37"/>
  <c r="DF183" i="37"/>
  <c r="DF184" i="37"/>
  <c r="DF185" i="37"/>
  <c r="DF186" i="37"/>
  <c r="DF187" i="37"/>
  <c r="DF188" i="37"/>
  <c r="DF189" i="37"/>
  <c r="DF190" i="37"/>
  <c r="DF191" i="37"/>
  <c r="DF192" i="37"/>
  <c r="DF193" i="37"/>
  <c r="DF194" i="37"/>
  <c r="DF195" i="37"/>
  <c r="DF196" i="37"/>
  <c r="DF197" i="37"/>
  <c r="DF198" i="37"/>
  <c r="DF199" i="37"/>
  <c r="DF200" i="37"/>
  <c r="DF201" i="37"/>
  <c r="DF202" i="37"/>
  <c r="DF203" i="37"/>
  <c r="DF204" i="37"/>
  <c r="DF205" i="37"/>
  <c r="DF206" i="37"/>
  <c r="DF207" i="37"/>
  <c r="DF208" i="37"/>
  <c r="DF209" i="37"/>
  <c r="DF210" i="37"/>
  <c r="DF211" i="37"/>
  <c r="DF212" i="37"/>
  <c r="DF213" i="37"/>
  <c r="DF214" i="37"/>
  <c r="DF215" i="37"/>
  <c r="DF216" i="37"/>
  <c r="DF217" i="37"/>
  <c r="DF218" i="37"/>
  <c r="DF219" i="37"/>
  <c r="DF220" i="37"/>
  <c r="DF221" i="37"/>
  <c r="DF222" i="37"/>
  <c r="DF223" i="37"/>
  <c r="DF224" i="37"/>
  <c r="DF225" i="37"/>
  <c r="DF226" i="37"/>
  <c r="DF227" i="37"/>
  <c r="DF228" i="37"/>
  <c r="DF229" i="37"/>
  <c r="DF230" i="37"/>
  <c r="DF231" i="37"/>
  <c r="DF232" i="37"/>
  <c r="DF233" i="37"/>
  <c r="DF234" i="37"/>
  <c r="DF235" i="37"/>
  <c r="DF236" i="37"/>
  <c r="DF237" i="37"/>
  <c r="DF238" i="37"/>
  <c r="DF239" i="37"/>
  <c r="DF240" i="37"/>
  <c r="DF241" i="37"/>
  <c r="DF242" i="37"/>
  <c r="DF243" i="37"/>
  <c r="DF244" i="37"/>
  <c r="DF245" i="37"/>
  <c r="DF246" i="37"/>
  <c r="DF247" i="37"/>
  <c r="DF248" i="37"/>
  <c r="DF249" i="37"/>
  <c r="DF250" i="37"/>
  <c r="DF251" i="37"/>
  <c r="DF252" i="37"/>
  <c r="DF253" i="37"/>
  <c r="DF254" i="37"/>
  <c r="DF255" i="37"/>
  <c r="DF256" i="37"/>
  <c r="DF257" i="37"/>
  <c r="DF258" i="37"/>
  <c r="DF259" i="37"/>
  <c r="DF260" i="37"/>
  <c r="DF261" i="37"/>
  <c r="DF262" i="37"/>
  <c r="DF263" i="37"/>
  <c r="DF264" i="37"/>
  <c r="DF265" i="37"/>
  <c r="DF266" i="37"/>
  <c r="DF267" i="37"/>
  <c r="DF268" i="37"/>
  <c r="DF269" i="37"/>
  <c r="DF270" i="37"/>
  <c r="DF271" i="37"/>
  <c r="DF272" i="37"/>
  <c r="DF273" i="37"/>
  <c r="DF274" i="37"/>
  <c r="DF275" i="37"/>
  <c r="DF276" i="37"/>
  <c r="DF277" i="37"/>
  <c r="DF278" i="37"/>
  <c r="DF279" i="37"/>
  <c r="DF280" i="37"/>
  <c r="DF281" i="37"/>
  <c r="DF282" i="37"/>
  <c r="DF283" i="37"/>
  <c r="DF284" i="37"/>
  <c r="DF285" i="37"/>
  <c r="DF286" i="37"/>
  <c r="DF287" i="37"/>
  <c r="DF288" i="37"/>
  <c r="DF289" i="37"/>
  <c r="DF290" i="37"/>
  <c r="DF291" i="37"/>
  <c r="DF292" i="37"/>
  <c r="DF293" i="37"/>
  <c r="DF294" i="37"/>
  <c r="DF295" i="37"/>
  <c r="DF296" i="37"/>
  <c r="DF297" i="37"/>
  <c r="DF298" i="37"/>
  <c r="DF299" i="37"/>
  <c r="DF300" i="37"/>
  <c r="DF301" i="37"/>
  <c r="DF302" i="37"/>
  <c r="DF303" i="37"/>
  <c r="DF304" i="37"/>
  <c r="DF305" i="37"/>
  <c r="DF306" i="37"/>
  <c r="DF307" i="37"/>
  <c r="DF308" i="37"/>
  <c r="DF309" i="37"/>
  <c r="DF310" i="37"/>
  <c r="DF311" i="37"/>
  <c r="DF312" i="37"/>
  <c r="DF13" i="37"/>
  <c r="CW14" i="37"/>
  <c r="CW15" i="37"/>
  <c r="CW16" i="37"/>
  <c r="CW17" i="37"/>
  <c r="CW18" i="37"/>
  <c r="CW19" i="37"/>
  <c r="CW20" i="37"/>
  <c r="CW21" i="37"/>
  <c r="CW22" i="37"/>
  <c r="CW23" i="37"/>
  <c r="CW24" i="37"/>
  <c r="CW25" i="37"/>
  <c r="CW26" i="37"/>
  <c r="CW27" i="37"/>
  <c r="CW28" i="37"/>
  <c r="CW29" i="37"/>
  <c r="CW30" i="37"/>
  <c r="CW31" i="37"/>
  <c r="CW32" i="37"/>
  <c r="CW33" i="37"/>
  <c r="CW34" i="37"/>
  <c r="CW35" i="37"/>
  <c r="CW36" i="37"/>
  <c r="CW37" i="37"/>
  <c r="CW38" i="37"/>
  <c r="CW39" i="37"/>
  <c r="CW40" i="37"/>
  <c r="CW41" i="37"/>
  <c r="CW42" i="37"/>
  <c r="CW43" i="37"/>
  <c r="CW44" i="37"/>
  <c r="CW45" i="37"/>
  <c r="CW46" i="37"/>
  <c r="CW47" i="37"/>
  <c r="CW48" i="37"/>
  <c r="CW49" i="37"/>
  <c r="CW50" i="37"/>
  <c r="CW51" i="37"/>
  <c r="CW52" i="37"/>
  <c r="CW53" i="37"/>
  <c r="CW54" i="37"/>
  <c r="CW55" i="37"/>
  <c r="CW56" i="37"/>
  <c r="CW57" i="37"/>
  <c r="CW58" i="37"/>
  <c r="CW59" i="37"/>
  <c r="CW60" i="37"/>
  <c r="CW61" i="37"/>
  <c r="CW62" i="37"/>
  <c r="CW63" i="37"/>
  <c r="CW64" i="37"/>
  <c r="CW65" i="37"/>
  <c r="CW66" i="37"/>
  <c r="CW67" i="37"/>
  <c r="CW68" i="37"/>
  <c r="CW69" i="37"/>
  <c r="CW70" i="37"/>
  <c r="CW71" i="37"/>
  <c r="CW72" i="37"/>
  <c r="CW73" i="37"/>
  <c r="CW74" i="37"/>
  <c r="CW75" i="37"/>
  <c r="CW76" i="37"/>
  <c r="CW77" i="37"/>
  <c r="CW78" i="37"/>
  <c r="CW79" i="37"/>
  <c r="CW80" i="37"/>
  <c r="CW81" i="37"/>
  <c r="CW82" i="37"/>
  <c r="CW83" i="37"/>
  <c r="CW84" i="37"/>
  <c r="CW85" i="37"/>
  <c r="CW86" i="37"/>
  <c r="CW87" i="37"/>
  <c r="CW88" i="37"/>
  <c r="CW89" i="37"/>
  <c r="CW90" i="37"/>
  <c r="CW91" i="37"/>
  <c r="CW92" i="37"/>
  <c r="CW93" i="37"/>
  <c r="CW94" i="37"/>
  <c r="CW95" i="37"/>
  <c r="CW96" i="37"/>
  <c r="CW97" i="37"/>
  <c r="CW98" i="37"/>
  <c r="CW99" i="37"/>
  <c r="CW100" i="37"/>
  <c r="CW101" i="37"/>
  <c r="CW102" i="37"/>
  <c r="CW103" i="37"/>
  <c r="CW104" i="37"/>
  <c r="CW105" i="37"/>
  <c r="CW106" i="37"/>
  <c r="CW107" i="37"/>
  <c r="CW108" i="37"/>
  <c r="CW109" i="37"/>
  <c r="CW110" i="37"/>
  <c r="CW111" i="37"/>
  <c r="CW112" i="37"/>
  <c r="CW113" i="37"/>
  <c r="CW114" i="37"/>
  <c r="CW115" i="37"/>
  <c r="CW116" i="37"/>
  <c r="CW117" i="37"/>
  <c r="CW118" i="37"/>
  <c r="CW119" i="37"/>
  <c r="CW120" i="37"/>
  <c r="CW121" i="37"/>
  <c r="CW122" i="37"/>
  <c r="CW123" i="37"/>
  <c r="CW124" i="37"/>
  <c r="CW125" i="37"/>
  <c r="CW126" i="37"/>
  <c r="CW127" i="37"/>
  <c r="CW128" i="37"/>
  <c r="CW129" i="37"/>
  <c r="CW130" i="37"/>
  <c r="CW131" i="37"/>
  <c r="CW132" i="37"/>
  <c r="CW133" i="37"/>
  <c r="CW134" i="37"/>
  <c r="CW135" i="37"/>
  <c r="CW136" i="37"/>
  <c r="CW137" i="37"/>
  <c r="CW138" i="37"/>
  <c r="CW139" i="37"/>
  <c r="CW140" i="37"/>
  <c r="CW141" i="37"/>
  <c r="CW142" i="37"/>
  <c r="CW143" i="37"/>
  <c r="CW144" i="37"/>
  <c r="CW145" i="37"/>
  <c r="CW146" i="37"/>
  <c r="CW147" i="37"/>
  <c r="CW148" i="37"/>
  <c r="CW149" i="37"/>
  <c r="CW150" i="37"/>
  <c r="CW151" i="37"/>
  <c r="CW152" i="37"/>
  <c r="CW153" i="37"/>
  <c r="CW154" i="37"/>
  <c r="CW155" i="37"/>
  <c r="CW156" i="37"/>
  <c r="CW157" i="37"/>
  <c r="CW158" i="37"/>
  <c r="CW159" i="37"/>
  <c r="CW160" i="37"/>
  <c r="CW161" i="37"/>
  <c r="CW162" i="37"/>
  <c r="CW163" i="37"/>
  <c r="CW164" i="37"/>
  <c r="CW165" i="37"/>
  <c r="CW166" i="37"/>
  <c r="CW167" i="37"/>
  <c r="CW168" i="37"/>
  <c r="CW169" i="37"/>
  <c r="CW170" i="37"/>
  <c r="CW171" i="37"/>
  <c r="CW172" i="37"/>
  <c r="CW173" i="37"/>
  <c r="CW174" i="37"/>
  <c r="CW175" i="37"/>
  <c r="CW176" i="37"/>
  <c r="CW177" i="37"/>
  <c r="CW178" i="37"/>
  <c r="CW179" i="37"/>
  <c r="CW180" i="37"/>
  <c r="CW181" i="37"/>
  <c r="CW182" i="37"/>
  <c r="CW183" i="37"/>
  <c r="CW184" i="37"/>
  <c r="CW185" i="37"/>
  <c r="CW186" i="37"/>
  <c r="CW187" i="37"/>
  <c r="CW188" i="37"/>
  <c r="CW189" i="37"/>
  <c r="CW190" i="37"/>
  <c r="CW191" i="37"/>
  <c r="CW192" i="37"/>
  <c r="CW193" i="37"/>
  <c r="CW194" i="37"/>
  <c r="CW195" i="37"/>
  <c r="CW196" i="37"/>
  <c r="CW197" i="37"/>
  <c r="CW198" i="37"/>
  <c r="CW199" i="37"/>
  <c r="CW200" i="37"/>
  <c r="CW201" i="37"/>
  <c r="CW202" i="37"/>
  <c r="CW203" i="37"/>
  <c r="CW204" i="37"/>
  <c r="CW205" i="37"/>
  <c r="CW206" i="37"/>
  <c r="CW207" i="37"/>
  <c r="CW208" i="37"/>
  <c r="CW209" i="37"/>
  <c r="CW210" i="37"/>
  <c r="CW211" i="37"/>
  <c r="CW212" i="37"/>
  <c r="CW213" i="37"/>
  <c r="CW214" i="37"/>
  <c r="CW215" i="37"/>
  <c r="CW216" i="37"/>
  <c r="CW217" i="37"/>
  <c r="CW218" i="37"/>
  <c r="CW219" i="37"/>
  <c r="CW220" i="37"/>
  <c r="CW221" i="37"/>
  <c r="CW222" i="37"/>
  <c r="CW223" i="37"/>
  <c r="CW224" i="37"/>
  <c r="CW225" i="37"/>
  <c r="CW226" i="37"/>
  <c r="CW227" i="37"/>
  <c r="CW228" i="37"/>
  <c r="CW229" i="37"/>
  <c r="CW230" i="37"/>
  <c r="CW231" i="37"/>
  <c r="CW232" i="37"/>
  <c r="CW233" i="37"/>
  <c r="CW234" i="37"/>
  <c r="CW235" i="37"/>
  <c r="CW236" i="37"/>
  <c r="CW237" i="37"/>
  <c r="CW238" i="37"/>
  <c r="CW239" i="37"/>
  <c r="CW240" i="37"/>
  <c r="CW241" i="37"/>
  <c r="CW242" i="37"/>
  <c r="CW243" i="37"/>
  <c r="CW244" i="37"/>
  <c r="CW245" i="37"/>
  <c r="CW246" i="37"/>
  <c r="CW247" i="37"/>
  <c r="CW248" i="37"/>
  <c r="CW249" i="37"/>
  <c r="CW250" i="37"/>
  <c r="CW251" i="37"/>
  <c r="CW252" i="37"/>
  <c r="CW253" i="37"/>
  <c r="CW254" i="37"/>
  <c r="CW255" i="37"/>
  <c r="CW256" i="37"/>
  <c r="CW257" i="37"/>
  <c r="CW258" i="37"/>
  <c r="CW259" i="37"/>
  <c r="CW260" i="37"/>
  <c r="CW261" i="37"/>
  <c r="CW262" i="37"/>
  <c r="CW263" i="37"/>
  <c r="CW264" i="37"/>
  <c r="CW265" i="37"/>
  <c r="CW266" i="37"/>
  <c r="CW267" i="37"/>
  <c r="CW268" i="37"/>
  <c r="CW269" i="37"/>
  <c r="CW270" i="37"/>
  <c r="CW271" i="37"/>
  <c r="CW272" i="37"/>
  <c r="CW273" i="37"/>
  <c r="CW274" i="37"/>
  <c r="CW275" i="37"/>
  <c r="CW276" i="37"/>
  <c r="CW277" i="37"/>
  <c r="CW278" i="37"/>
  <c r="CW279" i="37"/>
  <c r="CW280" i="37"/>
  <c r="CW281" i="37"/>
  <c r="CW282" i="37"/>
  <c r="CW283" i="37"/>
  <c r="CW284" i="37"/>
  <c r="CW285" i="37"/>
  <c r="CW286" i="37"/>
  <c r="CW287" i="37"/>
  <c r="CW288" i="37"/>
  <c r="CW289" i="37"/>
  <c r="CW290" i="37"/>
  <c r="CW291" i="37"/>
  <c r="CW292" i="37"/>
  <c r="CW293" i="37"/>
  <c r="CW294" i="37"/>
  <c r="CW295" i="37"/>
  <c r="CW296" i="37"/>
  <c r="CW297" i="37"/>
  <c r="CW298" i="37"/>
  <c r="CW299" i="37"/>
  <c r="CW300" i="37"/>
  <c r="CW301" i="37"/>
  <c r="CW302" i="37"/>
  <c r="CW303" i="37"/>
  <c r="CW304" i="37"/>
  <c r="CW305" i="37"/>
  <c r="CW306" i="37"/>
  <c r="CW307" i="37"/>
  <c r="CW308" i="37"/>
  <c r="CW309" i="37"/>
  <c r="CW310" i="37"/>
  <c r="CW311" i="37"/>
  <c r="CW312" i="37"/>
  <c r="CW13" i="37"/>
  <c r="CN312" i="37"/>
  <c r="CN311" i="37"/>
  <c r="CN310" i="37"/>
  <c r="CN309" i="37"/>
  <c r="CN308" i="37"/>
  <c r="CN307" i="37"/>
  <c r="CN306" i="37"/>
  <c r="CN305" i="37"/>
  <c r="CN304" i="37"/>
  <c r="CN303" i="37"/>
  <c r="CN302" i="37"/>
  <c r="CN301" i="37"/>
  <c r="CN300" i="37"/>
  <c r="CN299" i="37"/>
  <c r="CN298" i="37"/>
  <c r="CN297" i="37"/>
  <c r="CN296" i="37"/>
  <c r="CN295" i="37"/>
  <c r="CN294" i="37"/>
  <c r="CN293" i="37"/>
  <c r="CN292" i="37"/>
  <c r="CN291" i="37"/>
  <c r="CN290" i="37"/>
  <c r="CN289" i="37"/>
  <c r="CN288" i="37"/>
  <c r="CN287" i="37"/>
  <c r="CN286" i="37"/>
  <c r="CN285" i="37"/>
  <c r="CN284" i="37"/>
  <c r="CN283" i="37"/>
  <c r="CN282" i="37"/>
  <c r="CN281" i="37"/>
  <c r="CN280" i="37"/>
  <c r="CN279" i="37"/>
  <c r="CN278" i="37"/>
  <c r="CN277" i="37"/>
  <c r="CN276" i="37"/>
  <c r="CN275" i="37"/>
  <c r="CN274" i="37"/>
  <c r="CN273" i="37"/>
  <c r="CN272" i="37"/>
  <c r="CN271" i="37"/>
  <c r="CN270" i="37"/>
  <c r="CN269" i="37"/>
  <c r="CN268" i="37"/>
  <c r="CN267" i="37"/>
  <c r="CN266" i="37"/>
  <c r="CN265" i="37"/>
  <c r="CN264" i="37"/>
  <c r="CN263" i="37"/>
  <c r="CN262" i="37"/>
  <c r="CN261" i="37"/>
  <c r="CN260" i="37"/>
  <c r="CN259" i="37"/>
  <c r="CN258" i="37"/>
  <c r="CN257" i="37"/>
  <c r="CN256" i="37"/>
  <c r="CN255" i="37"/>
  <c r="CN254" i="37"/>
  <c r="CN253" i="37"/>
  <c r="CN252" i="37"/>
  <c r="CN251" i="37"/>
  <c r="CN250" i="37"/>
  <c r="CN249" i="37"/>
  <c r="CN248" i="37"/>
  <c r="CN247" i="37"/>
  <c r="CN246" i="37"/>
  <c r="CN245" i="37"/>
  <c r="CN244" i="37"/>
  <c r="CN243" i="37"/>
  <c r="CN242" i="37"/>
  <c r="CN241" i="37"/>
  <c r="CN240" i="37"/>
  <c r="CN239" i="37"/>
  <c r="CN238" i="37"/>
  <c r="CN237" i="37"/>
  <c r="CN236" i="37"/>
  <c r="CN235" i="37"/>
  <c r="CN234" i="37"/>
  <c r="CN233" i="37"/>
  <c r="CN232" i="37"/>
  <c r="CN231" i="37"/>
  <c r="CN230" i="37"/>
  <c r="CN229" i="37"/>
  <c r="CN228" i="37"/>
  <c r="CN227" i="37"/>
  <c r="CN226" i="37"/>
  <c r="CN225" i="37"/>
  <c r="CN224" i="37"/>
  <c r="CN223" i="37"/>
  <c r="CN222" i="37"/>
  <c r="CN221" i="37"/>
  <c r="CN220" i="37"/>
  <c r="CN219" i="37"/>
  <c r="CN218" i="37"/>
  <c r="CN217" i="37"/>
  <c r="CN216" i="37"/>
  <c r="CN215" i="37"/>
  <c r="CN214" i="37"/>
  <c r="CN213" i="37"/>
  <c r="CN212" i="37"/>
  <c r="CN211" i="37"/>
  <c r="CN210" i="37"/>
  <c r="CN209" i="37"/>
  <c r="CN208" i="37"/>
  <c r="CN207" i="37"/>
  <c r="CN206" i="37"/>
  <c r="CN205" i="37"/>
  <c r="CN204" i="37"/>
  <c r="CN203" i="37"/>
  <c r="CN202" i="37"/>
  <c r="CN201" i="37"/>
  <c r="CN200" i="37"/>
  <c r="CN199" i="37"/>
  <c r="CN198" i="37"/>
  <c r="CN197" i="37"/>
  <c r="CN196" i="37"/>
  <c r="CN195" i="37"/>
  <c r="CN194" i="37"/>
  <c r="CN193" i="37"/>
  <c r="CN192" i="37"/>
  <c r="CN191" i="37"/>
  <c r="CN190" i="37"/>
  <c r="CN189" i="37"/>
  <c r="CN188" i="37"/>
  <c r="CN187" i="37"/>
  <c r="CN186" i="37"/>
  <c r="CN185" i="37"/>
  <c r="CN184" i="37"/>
  <c r="CN183" i="37"/>
  <c r="CN182" i="37"/>
  <c r="CN181" i="37"/>
  <c r="CN180" i="37"/>
  <c r="CN179" i="37"/>
  <c r="CN178" i="37"/>
  <c r="CN177" i="37"/>
  <c r="CN176" i="37"/>
  <c r="CN175" i="37"/>
  <c r="CN174" i="37"/>
  <c r="CN173" i="37"/>
  <c r="CN172" i="37"/>
  <c r="CN171" i="37"/>
  <c r="CN170" i="37"/>
  <c r="CN169" i="37"/>
  <c r="CN168" i="37"/>
  <c r="CN167" i="37"/>
  <c r="CN166" i="37"/>
  <c r="CN165" i="37"/>
  <c r="CN164" i="37"/>
  <c r="CN163" i="37"/>
  <c r="CN162" i="37"/>
  <c r="CN161" i="37"/>
  <c r="CN160" i="37"/>
  <c r="CN159" i="37"/>
  <c r="CN158" i="37"/>
  <c r="CN157" i="37"/>
  <c r="CN156" i="37"/>
  <c r="CN155" i="37"/>
  <c r="CN154" i="37"/>
  <c r="CN153" i="37"/>
  <c r="CN152" i="37"/>
  <c r="CN151" i="37"/>
  <c r="CN150" i="37"/>
  <c r="CN149" i="37"/>
  <c r="CN148" i="37"/>
  <c r="CN147" i="37"/>
  <c r="CN146" i="37"/>
  <c r="CN145" i="37"/>
  <c r="CN144" i="37"/>
  <c r="CN143" i="37"/>
  <c r="CN142" i="37"/>
  <c r="CN141" i="37"/>
  <c r="CN140" i="37"/>
  <c r="CN139" i="37"/>
  <c r="CN138" i="37"/>
  <c r="CN137" i="37"/>
  <c r="CN136" i="37"/>
  <c r="CN135" i="37"/>
  <c r="CN134" i="37"/>
  <c r="CN133" i="37"/>
  <c r="CN132" i="37"/>
  <c r="CN131" i="37"/>
  <c r="CN130" i="37"/>
  <c r="CN129" i="37"/>
  <c r="CN128" i="37"/>
  <c r="CN127" i="37"/>
  <c r="CN126" i="37"/>
  <c r="CN125" i="37"/>
  <c r="CN124" i="37"/>
  <c r="CN123" i="37"/>
  <c r="CN122" i="37"/>
  <c r="CN121" i="37"/>
  <c r="CN120" i="37"/>
  <c r="CN119" i="37"/>
  <c r="CN118" i="37"/>
  <c r="CN117" i="37"/>
  <c r="CN116" i="37"/>
  <c r="CN115" i="37"/>
  <c r="CN114" i="37"/>
  <c r="CN113" i="37"/>
  <c r="CN112" i="37"/>
  <c r="CN111" i="37"/>
  <c r="CN110" i="37"/>
  <c r="CN109" i="37"/>
  <c r="CN108" i="37"/>
  <c r="CN107" i="37"/>
  <c r="CN106" i="37"/>
  <c r="CN105" i="37"/>
  <c r="CN104" i="37"/>
  <c r="CN103" i="37"/>
  <c r="CN102" i="37"/>
  <c r="CN101" i="37"/>
  <c r="CN100" i="37"/>
  <c r="CN99" i="37"/>
  <c r="CN98" i="37"/>
  <c r="CN97" i="37"/>
  <c r="CN96" i="37"/>
  <c r="CN95" i="37"/>
  <c r="CN94" i="37"/>
  <c r="CN93" i="37"/>
  <c r="CN92" i="37"/>
  <c r="CN91" i="37"/>
  <c r="CN90" i="37"/>
  <c r="CN89" i="37"/>
  <c r="CN88" i="37"/>
  <c r="CN87" i="37"/>
  <c r="CN86" i="37"/>
  <c r="CN85" i="37"/>
  <c r="CN84" i="37"/>
  <c r="CN83" i="37"/>
  <c r="CN82" i="37"/>
  <c r="CN81" i="37"/>
  <c r="CN80" i="37"/>
  <c r="CN79" i="37"/>
  <c r="CN78" i="37"/>
  <c r="CN77" i="37"/>
  <c r="CN76" i="37"/>
  <c r="CN75" i="37"/>
  <c r="CN74" i="37"/>
  <c r="CN73" i="37"/>
  <c r="CN72" i="37"/>
  <c r="CN71" i="37"/>
  <c r="CN70" i="37"/>
  <c r="CN69" i="37"/>
  <c r="CN68" i="37"/>
  <c r="CN67" i="37"/>
  <c r="CN66" i="37"/>
  <c r="CN65" i="37"/>
  <c r="CN64" i="37"/>
  <c r="CN63" i="37"/>
  <c r="CN62" i="37"/>
  <c r="CN61" i="37"/>
  <c r="CN60" i="37"/>
  <c r="CN59" i="37"/>
  <c r="CN58" i="37"/>
  <c r="CN57" i="37"/>
  <c r="CN56" i="37"/>
  <c r="CN55" i="37"/>
  <c r="CN54" i="37"/>
  <c r="CN53" i="37"/>
  <c r="CN52" i="37"/>
  <c r="CN51" i="37"/>
  <c r="CN50" i="37"/>
  <c r="CN49" i="37"/>
  <c r="CN48" i="37"/>
  <c r="CN47" i="37"/>
  <c r="CN46" i="37"/>
  <c r="CN45" i="37"/>
  <c r="CN44" i="37"/>
  <c r="CN43" i="37"/>
  <c r="CN42" i="37"/>
  <c r="CN41" i="37"/>
  <c r="CN40" i="37"/>
  <c r="CN39" i="37"/>
  <c r="CN38" i="37"/>
  <c r="CN37" i="37"/>
  <c r="CN36" i="37"/>
  <c r="CN35" i="37"/>
  <c r="CN34" i="37"/>
  <c r="CN33" i="37"/>
  <c r="CN32" i="37"/>
  <c r="CN31" i="37"/>
  <c r="CN30" i="37"/>
  <c r="CN29" i="37"/>
  <c r="CN28" i="37"/>
  <c r="CN27" i="37"/>
  <c r="CN26" i="37"/>
  <c r="CN25" i="37"/>
  <c r="CN24" i="37"/>
  <c r="CN23" i="37"/>
  <c r="CN22" i="37"/>
  <c r="CN21" i="37"/>
  <c r="CN20" i="37"/>
  <c r="CN19" i="37"/>
  <c r="CN18" i="37"/>
  <c r="CN17" i="37"/>
  <c r="CN16" i="37"/>
  <c r="CN15" i="37"/>
  <c r="CN14" i="37"/>
  <c r="CN13" i="37"/>
  <c r="CE14" i="37"/>
  <c r="CE15" i="37"/>
  <c r="CE16" i="37"/>
  <c r="CE17" i="37"/>
  <c r="CE18" i="37"/>
  <c r="CE19" i="37"/>
  <c r="CE20" i="37"/>
  <c r="CE21" i="37"/>
  <c r="CE22" i="37"/>
  <c r="CE23" i="37"/>
  <c r="CE24" i="37"/>
  <c r="CE25" i="37"/>
  <c r="CE26" i="37"/>
  <c r="CE27" i="37"/>
  <c r="CE28" i="37"/>
  <c r="CE29" i="37"/>
  <c r="CE30" i="37"/>
  <c r="CE31" i="37"/>
  <c r="CE32" i="37"/>
  <c r="CE33" i="37"/>
  <c r="CE34" i="37"/>
  <c r="CE35" i="37"/>
  <c r="CE36" i="37"/>
  <c r="CE37" i="37"/>
  <c r="CE38" i="37"/>
  <c r="CE39" i="37"/>
  <c r="CE40" i="37"/>
  <c r="CE41" i="37"/>
  <c r="CE42" i="37"/>
  <c r="CE43" i="37"/>
  <c r="CE44" i="37"/>
  <c r="CE45" i="37"/>
  <c r="CE46" i="37"/>
  <c r="CE47" i="37"/>
  <c r="CE48" i="37"/>
  <c r="CE49" i="37"/>
  <c r="CE50" i="37"/>
  <c r="CE51" i="37"/>
  <c r="CE52" i="37"/>
  <c r="CE53" i="37"/>
  <c r="CE54" i="37"/>
  <c r="CE55" i="37"/>
  <c r="CE56" i="37"/>
  <c r="CE57" i="37"/>
  <c r="CE58" i="37"/>
  <c r="CE59" i="37"/>
  <c r="CE60" i="37"/>
  <c r="CE61" i="37"/>
  <c r="CE62" i="37"/>
  <c r="CE63" i="37"/>
  <c r="CE64" i="37"/>
  <c r="CE65" i="37"/>
  <c r="CE66" i="37"/>
  <c r="CE67" i="37"/>
  <c r="CE68" i="37"/>
  <c r="CE69" i="37"/>
  <c r="CE70" i="37"/>
  <c r="CE71" i="37"/>
  <c r="CE72" i="37"/>
  <c r="CE73" i="37"/>
  <c r="CE74" i="37"/>
  <c r="CE75" i="37"/>
  <c r="CE76" i="37"/>
  <c r="CE77" i="37"/>
  <c r="CE78" i="37"/>
  <c r="CE79" i="37"/>
  <c r="CE80" i="37"/>
  <c r="CE81" i="37"/>
  <c r="CE82" i="37"/>
  <c r="CE83" i="37"/>
  <c r="CE84" i="37"/>
  <c r="CE85" i="37"/>
  <c r="CE86" i="37"/>
  <c r="CE87" i="37"/>
  <c r="CE88" i="37"/>
  <c r="CE89" i="37"/>
  <c r="CE90" i="37"/>
  <c r="CE91" i="37"/>
  <c r="CE92" i="37"/>
  <c r="CE93" i="37"/>
  <c r="CE94" i="37"/>
  <c r="CE95" i="37"/>
  <c r="CE96" i="37"/>
  <c r="CE97" i="37"/>
  <c r="CE98" i="37"/>
  <c r="CE99" i="37"/>
  <c r="CE100" i="37"/>
  <c r="CE101" i="37"/>
  <c r="CE102" i="37"/>
  <c r="CE103" i="37"/>
  <c r="CE104" i="37"/>
  <c r="CE105" i="37"/>
  <c r="CE106" i="37"/>
  <c r="CE107" i="37"/>
  <c r="CE108" i="37"/>
  <c r="CE109" i="37"/>
  <c r="CE110" i="37"/>
  <c r="CE111" i="37"/>
  <c r="CE112" i="37"/>
  <c r="CE113" i="37"/>
  <c r="CE114" i="37"/>
  <c r="CE115" i="37"/>
  <c r="CE116" i="37"/>
  <c r="CE117" i="37"/>
  <c r="CE118" i="37"/>
  <c r="CE119" i="37"/>
  <c r="CE120" i="37"/>
  <c r="CE121" i="37"/>
  <c r="CE122" i="37"/>
  <c r="CE123" i="37"/>
  <c r="CE124" i="37"/>
  <c r="CE125" i="37"/>
  <c r="CE126" i="37"/>
  <c r="CE127" i="37"/>
  <c r="CE128" i="37"/>
  <c r="CE129" i="37"/>
  <c r="CE130" i="37"/>
  <c r="CE131" i="37"/>
  <c r="CE132" i="37"/>
  <c r="CE133" i="37"/>
  <c r="CE134" i="37"/>
  <c r="CE135" i="37"/>
  <c r="CE136" i="37"/>
  <c r="CE137" i="37"/>
  <c r="CE138" i="37"/>
  <c r="CE139" i="37"/>
  <c r="CE140" i="37"/>
  <c r="CE141" i="37"/>
  <c r="CE142" i="37"/>
  <c r="CE143" i="37"/>
  <c r="CE144" i="37"/>
  <c r="CE145" i="37"/>
  <c r="CE146" i="37"/>
  <c r="CE147" i="37"/>
  <c r="CE148" i="37"/>
  <c r="CE149" i="37"/>
  <c r="CE150" i="37"/>
  <c r="CE151" i="37"/>
  <c r="CE152" i="37"/>
  <c r="CE153" i="37"/>
  <c r="CE154" i="37"/>
  <c r="CE155" i="37"/>
  <c r="CE156" i="37"/>
  <c r="CE157" i="37"/>
  <c r="CE158" i="37"/>
  <c r="CE159" i="37"/>
  <c r="CE160" i="37"/>
  <c r="CE161" i="37"/>
  <c r="CE162" i="37"/>
  <c r="CE163" i="37"/>
  <c r="CE164" i="37"/>
  <c r="CE165" i="37"/>
  <c r="CE166" i="37"/>
  <c r="CE167" i="37"/>
  <c r="CE168" i="37"/>
  <c r="CE169" i="37"/>
  <c r="CE170" i="37"/>
  <c r="CE171" i="37"/>
  <c r="CE172" i="37"/>
  <c r="CE173" i="37"/>
  <c r="CE174" i="37"/>
  <c r="CE175" i="37"/>
  <c r="CE176" i="37"/>
  <c r="CE177" i="37"/>
  <c r="CE178" i="37"/>
  <c r="CE179" i="37"/>
  <c r="CE180" i="37"/>
  <c r="CE181" i="37"/>
  <c r="CE182" i="37"/>
  <c r="CE183" i="37"/>
  <c r="CE184" i="37"/>
  <c r="CE185" i="37"/>
  <c r="CE186" i="37"/>
  <c r="CE187" i="37"/>
  <c r="CE188" i="37"/>
  <c r="CE189" i="37"/>
  <c r="CE190" i="37"/>
  <c r="CE191" i="37"/>
  <c r="CE192" i="37"/>
  <c r="CE193" i="37"/>
  <c r="CE194" i="37"/>
  <c r="CE195" i="37"/>
  <c r="CE196" i="37"/>
  <c r="CE197" i="37"/>
  <c r="CE198" i="37"/>
  <c r="CE199" i="37"/>
  <c r="CE200" i="37"/>
  <c r="CE201" i="37"/>
  <c r="CE202" i="37"/>
  <c r="CE203" i="37"/>
  <c r="CE204" i="37"/>
  <c r="CE205" i="37"/>
  <c r="CE206" i="37"/>
  <c r="CE207" i="37"/>
  <c r="CE208" i="37"/>
  <c r="CE209" i="37"/>
  <c r="CE210" i="37"/>
  <c r="CE211" i="37"/>
  <c r="CE212" i="37"/>
  <c r="CE213" i="37"/>
  <c r="CE214" i="37"/>
  <c r="CE215" i="37"/>
  <c r="CE216" i="37"/>
  <c r="CE217" i="37"/>
  <c r="CE218" i="37"/>
  <c r="CE219" i="37"/>
  <c r="CE220" i="37"/>
  <c r="CE221" i="37"/>
  <c r="CE222" i="37"/>
  <c r="CE223" i="37"/>
  <c r="CE224" i="37"/>
  <c r="CE225" i="37"/>
  <c r="CE226" i="37"/>
  <c r="CE227" i="37"/>
  <c r="CE228" i="37"/>
  <c r="CE229" i="37"/>
  <c r="CE230" i="37"/>
  <c r="CE231" i="37"/>
  <c r="CE232" i="37"/>
  <c r="CE233" i="37"/>
  <c r="CE234" i="37"/>
  <c r="CE235" i="37"/>
  <c r="CE236" i="37"/>
  <c r="CE237" i="37"/>
  <c r="CE238" i="37"/>
  <c r="CE239" i="37"/>
  <c r="CE240" i="37"/>
  <c r="CE241" i="37"/>
  <c r="CE242" i="37"/>
  <c r="CE243" i="37"/>
  <c r="CE244" i="37"/>
  <c r="CE245" i="37"/>
  <c r="CE246" i="37"/>
  <c r="CE247" i="37"/>
  <c r="CE248" i="37"/>
  <c r="CE249" i="37"/>
  <c r="CE250" i="37"/>
  <c r="CE251" i="37"/>
  <c r="CE252" i="37"/>
  <c r="CE253" i="37"/>
  <c r="CE254" i="37"/>
  <c r="CE255" i="37"/>
  <c r="CE256" i="37"/>
  <c r="CE257" i="37"/>
  <c r="CE258" i="37"/>
  <c r="CE259" i="37"/>
  <c r="CE260" i="37"/>
  <c r="CE261" i="37"/>
  <c r="CE262" i="37"/>
  <c r="CE263" i="37"/>
  <c r="CE264" i="37"/>
  <c r="CE265" i="37"/>
  <c r="CE266" i="37"/>
  <c r="CE267" i="37"/>
  <c r="CE268" i="37"/>
  <c r="CE269" i="37"/>
  <c r="CE270" i="37"/>
  <c r="CE271" i="37"/>
  <c r="CE272" i="37"/>
  <c r="CE273" i="37"/>
  <c r="CE274" i="37"/>
  <c r="CE275" i="37"/>
  <c r="CE276" i="37"/>
  <c r="CE277" i="37"/>
  <c r="CE278" i="37"/>
  <c r="CE279" i="37"/>
  <c r="CE280" i="37"/>
  <c r="CE281" i="37"/>
  <c r="CE282" i="37"/>
  <c r="CE283" i="37"/>
  <c r="CE284" i="37"/>
  <c r="CE285" i="37"/>
  <c r="CE286" i="37"/>
  <c r="CE287" i="37"/>
  <c r="CE288" i="37"/>
  <c r="CE289" i="37"/>
  <c r="CE290" i="37"/>
  <c r="CE291" i="37"/>
  <c r="CE292" i="37"/>
  <c r="CE293" i="37"/>
  <c r="CE294" i="37"/>
  <c r="CE295" i="37"/>
  <c r="CE296" i="37"/>
  <c r="CE297" i="37"/>
  <c r="CE298" i="37"/>
  <c r="CE299" i="37"/>
  <c r="CE300" i="37"/>
  <c r="CE301" i="37"/>
  <c r="CE302" i="37"/>
  <c r="CE303" i="37"/>
  <c r="CE304" i="37"/>
  <c r="CE305" i="37"/>
  <c r="CE306" i="37"/>
  <c r="CE307" i="37"/>
  <c r="CE308" i="37"/>
  <c r="CE309" i="37"/>
  <c r="CE310" i="37"/>
  <c r="CE311" i="37"/>
  <c r="CE312" i="37"/>
  <c r="CE13" i="37"/>
  <c r="BU14" i="37"/>
  <c r="BU15" i="37"/>
  <c r="BU16" i="37"/>
  <c r="BU17" i="37"/>
  <c r="BU18" i="37"/>
  <c r="BU19" i="37"/>
  <c r="BU20" i="37"/>
  <c r="BU21" i="37"/>
  <c r="BU22" i="37"/>
  <c r="BU23" i="37"/>
  <c r="BU24" i="37"/>
  <c r="BU25" i="37"/>
  <c r="BU26" i="37"/>
  <c r="BU27" i="37"/>
  <c r="BU28" i="37"/>
  <c r="BU29" i="37"/>
  <c r="BU30" i="37"/>
  <c r="BU31" i="37"/>
  <c r="BU32" i="37"/>
  <c r="BU33" i="37"/>
  <c r="BU34" i="37"/>
  <c r="BU35" i="37"/>
  <c r="BU36" i="37"/>
  <c r="BU37" i="37"/>
  <c r="BU38" i="37"/>
  <c r="BU39" i="37"/>
  <c r="BU40" i="37"/>
  <c r="BU41" i="37"/>
  <c r="BU42" i="37"/>
  <c r="BU43" i="37"/>
  <c r="BU44" i="37"/>
  <c r="BU45" i="37"/>
  <c r="BU46" i="37"/>
  <c r="BU47" i="37"/>
  <c r="BU48" i="37"/>
  <c r="BU49" i="37"/>
  <c r="BU50" i="37"/>
  <c r="BU51" i="37"/>
  <c r="BU52" i="37"/>
  <c r="BU53" i="37"/>
  <c r="BU54" i="37"/>
  <c r="BU55" i="37"/>
  <c r="BU56" i="37"/>
  <c r="BU57" i="37"/>
  <c r="BU58" i="37"/>
  <c r="BU59" i="37"/>
  <c r="BU60" i="37"/>
  <c r="BU61" i="37"/>
  <c r="BU62" i="37"/>
  <c r="BU63" i="37"/>
  <c r="BU64" i="37"/>
  <c r="BU65" i="37"/>
  <c r="BU66" i="37"/>
  <c r="BU67" i="37"/>
  <c r="BU68" i="37"/>
  <c r="BU69" i="37"/>
  <c r="BU70" i="37"/>
  <c r="BU71" i="37"/>
  <c r="BU72" i="37"/>
  <c r="BU73" i="37"/>
  <c r="BU74" i="37"/>
  <c r="BU75" i="37"/>
  <c r="BU76" i="37"/>
  <c r="BU77" i="37"/>
  <c r="BU78" i="37"/>
  <c r="BU79" i="37"/>
  <c r="BU80" i="37"/>
  <c r="BU81" i="37"/>
  <c r="BU82" i="37"/>
  <c r="BU83" i="37"/>
  <c r="BU84" i="37"/>
  <c r="BU85" i="37"/>
  <c r="BU86" i="37"/>
  <c r="BU87" i="37"/>
  <c r="BU88" i="37"/>
  <c r="BU89" i="37"/>
  <c r="BU90" i="37"/>
  <c r="BU91" i="37"/>
  <c r="BU92" i="37"/>
  <c r="BU93" i="37"/>
  <c r="BU94" i="37"/>
  <c r="BU95" i="37"/>
  <c r="BU96" i="37"/>
  <c r="BU97" i="37"/>
  <c r="BU98" i="37"/>
  <c r="BU99" i="37"/>
  <c r="BU100" i="37"/>
  <c r="BU101" i="37"/>
  <c r="BU102" i="37"/>
  <c r="BU103" i="37"/>
  <c r="BU104" i="37"/>
  <c r="BU105" i="37"/>
  <c r="BU106" i="37"/>
  <c r="BU107" i="37"/>
  <c r="BU108" i="37"/>
  <c r="BU109" i="37"/>
  <c r="BU110" i="37"/>
  <c r="BU111" i="37"/>
  <c r="BU112" i="37"/>
  <c r="BU113" i="37"/>
  <c r="BU114" i="37"/>
  <c r="BU115" i="37"/>
  <c r="BU116" i="37"/>
  <c r="BU117" i="37"/>
  <c r="BU118" i="37"/>
  <c r="BU119" i="37"/>
  <c r="BU120" i="37"/>
  <c r="BU121" i="37"/>
  <c r="BU122" i="37"/>
  <c r="BU123" i="37"/>
  <c r="BU124" i="37"/>
  <c r="BU125" i="37"/>
  <c r="BU126" i="37"/>
  <c r="BU127" i="37"/>
  <c r="BU128" i="37"/>
  <c r="BU129" i="37"/>
  <c r="BU130" i="37"/>
  <c r="BU131" i="37"/>
  <c r="BU132" i="37"/>
  <c r="BU133" i="37"/>
  <c r="BU134" i="37"/>
  <c r="BU135" i="37"/>
  <c r="BU136" i="37"/>
  <c r="BU137" i="37"/>
  <c r="BU138" i="37"/>
  <c r="BU139" i="37"/>
  <c r="BU140" i="37"/>
  <c r="BU141" i="37"/>
  <c r="BU142" i="37"/>
  <c r="BU143" i="37"/>
  <c r="BU144" i="37"/>
  <c r="BU145" i="37"/>
  <c r="BU146" i="37"/>
  <c r="BU147" i="37"/>
  <c r="BU148" i="37"/>
  <c r="BU149" i="37"/>
  <c r="BU150" i="37"/>
  <c r="BU151" i="37"/>
  <c r="BU152" i="37"/>
  <c r="BU153" i="37"/>
  <c r="BU154" i="37"/>
  <c r="BU155" i="37"/>
  <c r="BU156" i="37"/>
  <c r="BU157" i="37"/>
  <c r="BU158" i="37"/>
  <c r="BU159" i="37"/>
  <c r="BU160" i="37"/>
  <c r="BU161" i="37"/>
  <c r="BU162" i="37"/>
  <c r="BU163" i="37"/>
  <c r="BU164" i="37"/>
  <c r="BU165" i="37"/>
  <c r="BU166" i="37"/>
  <c r="BU167" i="37"/>
  <c r="BU168" i="37"/>
  <c r="BU169" i="37"/>
  <c r="BU170" i="37"/>
  <c r="BU171" i="37"/>
  <c r="BU172" i="37"/>
  <c r="BU173" i="37"/>
  <c r="BU174" i="37"/>
  <c r="BU175" i="37"/>
  <c r="BU176" i="37"/>
  <c r="BU177" i="37"/>
  <c r="BU178" i="37"/>
  <c r="BU179" i="37"/>
  <c r="BU180" i="37"/>
  <c r="BU181" i="37"/>
  <c r="BU182" i="37"/>
  <c r="BU183" i="37"/>
  <c r="BU184" i="37"/>
  <c r="BU185" i="37"/>
  <c r="BU186" i="37"/>
  <c r="BU187" i="37"/>
  <c r="BU188" i="37"/>
  <c r="BU189" i="37"/>
  <c r="BU190" i="37"/>
  <c r="BU191" i="37"/>
  <c r="BU192" i="37"/>
  <c r="BU193" i="37"/>
  <c r="BU194" i="37"/>
  <c r="BU195" i="37"/>
  <c r="BU196" i="37"/>
  <c r="BU197" i="37"/>
  <c r="BU198" i="37"/>
  <c r="BU199" i="37"/>
  <c r="BU200" i="37"/>
  <c r="BU201" i="37"/>
  <c r="BU202" i="37"/>
  <c r="BU203" i="37"/>
  <c r="BU204" i="37"/>
  <c r="BU205" i="37"/>
  <c r="BU206" i="37"/>
  <c r="BU207" i="37"/>
  <c r="BU208" i="37"/>
  <c r="BU209" i="37"/>
  <c r="BU210" i="37"/>
  <c r="BU211" i="37"/>
  <c r="BU212" i="37"/>
  <c r="BU213" i="37"/>
  <c r="BU214" i="37"/>
  <c r="BU215" i="37"/>
  <c r="BU216" i="37"/>
  <c r="BU217" i="37"/>
  <c r="BU218" i="37"/>
  <c r="BU219" i="37"/>
  <c r="BU220" i="37"/>
  <c r="BU221" i="37"/>
  <c r="BU222" i="37"/>
  <c r="BU223" i="37"/>
  <c r="BU224" i="37"/>
  <c r="BU225" i="37"/>
  <c r="BU226" i="37"/>
  <c r="BU227" i="37"/>
  <c r="BU228" i="37"/>
  <c r="BU229" i="37"/>
  <c r="BU230" i="37"/>
  <c r="BU231" i="37"/>
  <c r="BU232" i="37"/>
  <c r="BU233" i="37"/>
  <c r="BU234" i="37"/>
  <c r="BU235" i="37"/>
  <c r="BU236" i="37"/>
  <c r="BU237" i="37"/>
  <c r="BU238" i="37"/>
  <c r="BU239" i="37"/>
  <c r="BU240" i="37"/>
  <c r="BU241" i="37"/>
  <c r="BU242" i="37"/>
  <c r="BU243" i="37"/>
  <c r="BU244" i="37"/>
  <c r="BU245" i="37"/>
  <c r="BU246" i="37"/>
  <c r="BU247" i="37"/>
  <c r="BU248" i="37"/>
  <c r="BU249" i="37"/>
  <c r="BU250" i="37"/>
  <c r="BU251" i="37"/>
  <c r="BU252" i="37"/>
  <c r="BU253" i="37"/>
  <c r="BU254" i="37"/>
  <c r="BU255" i="37"/>
  <c r="BU256" i="37"/>
  <c r="BU257" i="37"/>
  <c r="BU258" i="37"/>
  <c r="BU259" i="37"/>
  <c r="BU260" i="37"/>
  <c r="BU261" i="37"/>
  <c r="BU262" i="37"/>
  <c r="BU263" i="37"/>
  <c r="BU264" i="37"/>
  <c r="BU265" i="37"/>
  <c r="BU266" i="37"/>
  <c r="BU267" i="37"/>
  <c r="BU268" i="37"/>
  <c r="BU269" i="37"/>
  <c r="BU270" i="37"/>
  <c r="BU271" i="37"/>
  <c r="BU272" i="37"/>
  <c r="BU273" i="37"/>
  <c r="BU274" i="37"/>
  <c r="BU275" i="37"/>
  <c r="BU276" i="37"/>
  <c r="BU277" i="37"/>
  <c r="BU278" i="37"/>
  <c r="BU279" i="37"/>
  <c r="BU280" i="37"/>
  <c r="BU281" i="37"/>
  <c r="BU282" i="37"/>
  <c r="BU283" i="37"/>
  <c r="BU284" i="37"/>
  <c r="BU285" i="37"/>
  <c r="BU286" i="37"/>
  <c r="BU287" i="37"/>
  <c r="BU288" i="37"/>
  <c r="BU289" i="37"/>
  <c r="BU290" i="37"/>
  <c r="BU291" i="37"/>
  <c r="BU292" i="37"/>
  <c r="BU293" i="37"/>
  <c r="BU294" i="37"/>
  <c r="BU295" i="37"/>
  <c r="BU296" i="37"/>
  <c r="BU297" i="37"/>
  <c r="BU298" i="37"/>
  <c r="BU299" i="37"/>
  <c r="BU300" i="37"/>
  <c r="BU301" i="37"/>
  <c r="BU302" i="37"/>
  <c r="BU303" i="37"/>
  <c r="BU304" i="37"/>
  <c r="BU305" i="37"/>
  <c r="BU306" i="37"/>
  <c r="BU307" i="37"/>
  <c r="BU308" i="37"/>
  <c r="BU309" i="37"/>
  <c r="BU310" i="37"/>
  <c r="BU311" i="37"/>
  <c r="BU312" i="37"/>
  <c r="BU13" i="37"/>
  <c r="BW16" i="34" l="1"/>
  <c r="P36" i="34"/>
  <c r="P35" i="34"/>
  <c r="P34" i="34"/>
  <c r="P33" i="34"/>
  <c r="P32" i="34"/>
  <c r="P31" i="34"/>
  <c r="P30" i="34"/>
  <c r="P29" i="34"/>
  <c r="P28" i="34"/>
  <c r="P27" i="34"/>
  <c r="P26" i="34"/>
  <c r="P25" i="34"/>
  <c r="P24" i="34"/>
  <c r="P23" i="34"/>
  <c r="P22" i="34"/>
  <c r="P21" i="34"/>
  <c r="P20" i="34"/>
  <c r="P19" i="34"/>
  <c r="P18" i="34"/>
  <c r="P17" i="34"/>
  <c r="P16" i="34"/>
  <c r="BH12" i="37"/>
  <c r="BF12" i="37"/>
  <c r="BE12" i="37"/>
  <c r="AS12" i="37"/>
  <c r="AR12" i="37"/>
  <c r="AQ12" i="37"/>
  <c r="AN12" i="37"/>
  <c r="BH313" i="37"/>
  <c r="BF313" i="37"/>
  <c r="BE313" i="37"/>
  <c r="AT313" i="37" l="1"/>
  <c r="AS313" i="37"/>
  <c r="AR313" i="37"/>
  <c r="AQ313" i="37"/>
  <c r="AN313" i="37"/>
  <c r="BD14" i="37" l="1"/>
  <c r="BD15" i="37"/>
  <c r="BD16" i="37"/>
  <c r="BD17" i="37"/>
  <c r="BD18" i="37"/>
  <c r="BD19" i="37"/>
  <c r="BD20" i="37"/>
  <c r="BD21" i="37"/>
  <c r="BD22" i="37"/>
  <c r="BD23" i="37"/>
  <c r="BD24" i="37"/>
  <c r="BD25" i="37"/>
  <c r="BD26" i="37"/>
  <c r="BD27" i="37"/>
  <c r="BD28" i="37"/>
  <c r="BD29" i="37"/>
  <c r="BD30" i="37"/>
  <c r="BD31" i="37"/>
  <c r="BD32" i="37"/>
  <c r="BD33" i="37"/>
  <c r="BD34" i="37"/>
  <c r="BD35" i="37"/>
  <c r="BD36" i="37"/>
  <c r="BD37" i="37"/>
  <c r="BD38" i="37"/>
  <c r="BD39" i="37"/>
  <c r="BD40" i="37"/>
  <c r="BD41" i="37"/>
  <c r="BD42" i="37"/>
  <c r="BD43" i="37"/>
  <c r="BD44" i="37"/>
  <c r="BD45" i="37"/>
  <c r="BD46" i="37"/>
  <c r="BD47" i="37"/>
  <c r="BD48" i="37"/>
  <c r="BD49" i="37"/>
  <c r="BD50" i="37"/>
  <c r="BD51" i="37"/>
  <c r="BD52" i="37"/>
  <c r="BD53" i="37"/>
  <c r="BD54" i="37"/>
  <c r="BD55" i="37"/>
  <c r="BD56" i="37"/>
  <c r="BD57" i="37"/>
  <c r="BD58" i="37"/>
  <c r="BD59" i="37"/>
  <c r="BD60" i="37"/>
  <c r="BD61" i="37"/>
  <c r="BD62" i="37"/>
  <c r="BD63" i="37"/>
  <c r="BD64" i="37"/>
  <c r="BD65" i="37"/>
  <c r="BD66" i="37"/>
  <c r="BD67" i="37"/>
  <c r="BD68" i="37"/>
  <c r="BD69" i="37"/>
  <c r="BD70" i="37"/>
  <c r="BD71" i="37"/>
  <c r="BD72" i="37"/>
  <c r="BD73" i="37"/>
  <c r="BD74" i="37"/>
  <c r="BD75" i="37"/>
  <c r="BD76" i="37"/>
  <c r="BD77" i="37"/>
  <c r="BD78" i="37"/>
  <c r="BD79" i="37"/>
  <c r="BD80" i="37"/>
  <c r="BD81" i="37"/>
  <c r="BD82" i="37"/>
  <c r="BD83" i="37"/>
  <c r="BD84" i="37"/>
  <c r="BD85" i="37"/>
  <c r="BD86" i="37"/>
  <c r="BD87" i="37"/>
  <c r="BD88" i="37"/>
  <c r="BD89" i="37"/>
  <c r="BD90" i="37"/>
  <c r="BD91" i="37"/>
  <c r="BD92" i="37"/>
  <c r="BD93" i="37"/>
  <c r="BD94" i="37"/>
  <c r="BD95" i="37"/>
  <c r="BD96" i="37"/>
  <c r="BD97" i="37"/>
  <c r="BD98" i="37"/>
  <c r="BD99" i="37"/>
  <c r="BD100" i="37"/>
  <c r="BD101" i="37"/>
  <c r="BD102" i="37"/>
  <c r="BD103" i="37"/>
  <c r="BD104" i="37"/>
  <c r="BD105" i="37"/>
  <c r="BD106" i="37"/>
  <c r="BD107" i="37"/>
  <c r="BD108" i="37"/>
  <c r="BD109" i="37"/>
  <c r="BD110" i="37"/>
  <c r="BD111" i="37"/>
  <c r="BD112" i="37"/>
  <c r="BD113" i="37"/>
  <c r="BD114" i="37"/>
  <c r="BD115" i="37"/>
  <c r="BD116" i="37"/>
  <c r="BD117" i="37"/>
  <c r="BD118" i="37"/>
  <c r="BD119" i="37"/>
  <c r="BD120" i="37"/>
  <c r="BD121" i="37"/>
  <c r="BD122" i="37"/>
  <c r="BD123" i="37"/>
  <c r="BD124" i="37"/>
  <c r="BD125" i="37"/>
  <c r="BD126" i="37"/>
  <c r="BD127" i="37"/>
  <c r="BD128" i="37"/>
  <c r="BD129" i="37"/>
  <c r="BD130" i="37"/>
  <c r="BD131" i="37"/>
  <c r="BD132" i="37"/>
  <c r="BD133" i="37"/>
  <c r="BD134" i="37"/>
  <c r="BD135" i="37"/>
  <c r="BD136" i="37"/>
  <c r="BD137" i="37"/>
  <c r="BD138" i="37"/>
  <c r="BD139" i="37"/>
  <c r="BD140" i="37"/>
  <c r="BD141" i="37"/>
  <c r="BD142" i="37"/>
  <c r="BD143" i="37"/>
  <c r="BD144" i="37"/>
  <c r="BD145" i="37"/>
  <c r="BD146" i="37"/>
  <c r="BD147" i="37"/>
  <c r="BD148" i="37"/>
  <c r="BD149" i="37"/>
  <c r="BD150" i="37"/>
  <c r="BD151" i="37"/>
  <c r="BD152" i="37"/>
  <c r="BD153" i="37"/>
  <c r="BD154" i="37"/>
  <c r="BD155" i="37"/>
  <c r="BD156" i="37"/>
  <c r="BD157" i="37"/>
  <c r="BD158" i="37"/>
  <c r="BD159" i="37"/>
  <c r="BD160" i="37"/>
  <c r="BD161" i="37"/>
  <c r="BD162" i="37"/>
  <c r="BD163" i="37"/>
  <c r="BD164" i="37"/>
  <c r="BD165" i="37"/>
  <c r="BD166" i="37"/>
  <c r="BD167" i="37"/>
  <c r="BD168" i="37"/>
  <c r="BD169" i="37"/>
  <c r="BD170" i="37"/>
  <c r="BD171" i="37"/>
  <c r="BD172" i="37"/>
  <c r="BD173" i="37"/>
  <c r="BD174" i="37"/>
  <c r="BD175" i="37"/>
  <c r="BD176" i="37"/>
  <c r="BD177" i="37"/>
  <c r="BD178" i="37"/>
  <c r="BD179" i="37"/>
  <c r="BD180" i="37"/>
  <c r="BD181" i="37"/>
  <c r="BD182" i="37"/>
  <c r="BD183" i="37"/>
  <c r="BD184" i="37"/>
  <c r="BD185" i="37"/>
  <c r="BD186" i="37"/>
  <c r="BD187" i="37"/>
  <c r="BD188" i="37"/>
  <c r="BD189" i="37"/>
  <c r="BD190" i="37"/>
  <c r="BD191" i="37"/>
  <c r="BD192" i="37"/>
  <c r="BD193" i="37"/>
  <c r="BD194" i="37"/>
  <c r="BD195" i="37"/>
  <c r="BD196" i="37"/>
  <c r="BD197" i="37"/>
  <c r="BD198" i="37"/>
  <c r="BD199" i="37"/>
  <c r="BD200" i="37"/>
  <c r="BD201" i="37"/>
  <c r="BD202" i="37"/>
  <c r="BD203" i="37"/>
  <c r="BD204" i="37"/>
  <c r="BD205" i="37"/>
  <c r="BD206" i="37"/>
  <c r="BD207" i="37"/>
  <c r="BD208" i="37"/>
  <c r="BD209" i="37"/>
  <c r="BD210" i="37"/>
  <c r="BD211" i="37"/>
  <c r="BD212" i="37"/>
  <c r="BD213" i="37"/>
  <c r="BD214" i="37"/>
  <c r="BD215" i="37"/>
  <c r="BD216" i="37"/>
  <c r="BD217" i="37"/>
  <c r="BD218" i="37"/>
  <c r="BD219" i="37"/>
  <c r="BD220" i="37"/>
  <c r="BD221" i="37"/>
  <c r="BD222" i="37"/>
  <c r="BD223" i="37"/>
  <c r="BD224" i="37"/>
  <c r="BD225" i="37"/>
  <c r="BD226" i="37"/>
  <c r="BD227" i="37"/>
  <c r="BD228" i="37"/>
  <c r="BD229" i="37"/>
  <c r="BD230" i="37"/>
  <c r="BD231" i="37"/>
  <c r="BD232" i="37"/>
  <c r="BD233" i="37"/>
  <c r="BD234" i="37"/>
  <c r="BD235" i="37"/>
  <c r="BD236" i="37"/>
  <c r="BD237" i="37"/>
  <c r="BD238" i="37"/>
  <c r="BD239" i="37"/>
  <c r="BD240" i="37"/>
  <c r="BD241" i="37"/>
  <c r="BD242" i="37"/>
  <c r="BD243" i="37"/>
  <c r="BD244" i="37"/>
  <c r="BD245" i="37"/>
  <c r="BD246" i="37"/>
  <c r="BD247" i="37"/>
  <c r="BD248" i="37"/>
  <c r="BD249" i="37"/>
  <c r="BD250" i="37"/>
  <c r="BD251" i="37"/>
  <c r="BD252" i="37"/>
  <c r="BD253" i="37"/>
  <c r="BD254" i="37"/>
  <c r="BD255" i="37"/>
  <c r="BD256" i="37"/>
  <c r="BD257" i="37"/>
  <c r="BD258" i="37"/>
  <c r="BD259" i="37"/>
  <c r="BD260" i="37"/>
  <c r="BD261" i="37"/>
  <c r="BD262" i="37"/>
  <c r="BD263" i="37"/>
  <c r="BD264" i="37"/>
  <c r="BD265" i="37"/>
  <c r="BD266" i="37"/>
  <c r="BD267" i="37"/>
  <c r="BD268" i="37"/>
  <c r="BD269" i="37"/>
  <c r="BD270" i="37"/>
  <c r="BD271" i="37"/>
  <c r="BD272" i="37"/>
  <c r="BD273" i="37"/>
  <c r="BD274" i="37"/>
  <c r="BD275" i="37"/>
  <c r="BD276" i="37"/>
  <c r="BD277" i="37"/>
  <c r="BD278" i="37"/>
  <c r="BD279" i="37"/>
  <c r="BD280" i="37"/>
  <c r="BD281" i="37"/>
  <c r="BD282" i="37"/>
  <c r="BD283" i="37"/>
  <c r="BD284" i="37"/>
  <c r="BD285" i="37"/>
  <c r="BD286" i="37"/>
  <c r="BD287" i="37"/>
  <c r="BD288" i="37"/>
  <c r="BD289" i="37"/>
  <c r="BD290" i="37"/>
  <c r="BD291" i="37"/>
  <c r="BD292" i="37"/>
  <c r="BD293" i="37"/>
  <c r="BD294" i="37"/>
  <c r="BD295" i="37"/>
  <c r="BD296" i="37"/>
  <c r="BD297" i="37"/>
  <c r="BD298" i="37"/>
  <c r="BD299" i="37"/>
  <c r="BD300" i="37"/>
  <c r="BD301" i="37"/>
  <c r="BD302" i="37"/>
  <c r="BD303" i="37"/>
  <c r="BD304" i="37"/>
  <c r="BD305" i="37"/>
  <c r="BD306" i="37"/>
  <c r="BD307" i="37"/>
  <c r="BD308" i="37"/>
  <c r="BD309" i="37"/>
  <c r="BD310" i="37"/>
  <c r="BD311" i="37"/>
  <c r="BD312" i="37"/>
  <c r="MC13" i="37"/>
  <c r="LS13" i="37"/>
  <c r="LT13" i="37" s="1"/>
  <c r="CM14" i="37"/>
  <c r="LU13" i="37" l="1"/>
  <c r="LV13" i="37" s="1"/>
  <c r="BO16" i="34"/>
  <c r="BP16" i="34" s="1"/>
  <c r="BS16" i="34"/>
  <c r="BV16" i="34"/>
  <c r="BY16" i="34"/>
  <c r="CB16" i="34" s="1"/>
  <c r="BO17" i="34"/>
  <c r="BP17" i="34" s="1"/>
  <c r="BS17" i="34"/>
  <c r="BV17" i="34"/>
  <c r="BW17" i="34"/>
  <c r="BY17" i="34"/>
  <c r="CC17" i="34" s="1"/>
  <c r="BO18" i="34"/>
  <c r="BP18" i="34" s="1"/>
  <c r="BS18" i="34"/>
  <c r="BV18" i="34"/>
  <c r="BW18" i="34"/>
  <c r="BY18" i="34"/>
  <c r="CC18" i="34" s="1"/>
  <c r="BO19" i="34"/>
  <c r="BP19" i="34" s="1"/>
  <c r="BS19" i="34"/>
  <c r="BV19" i="34"/>
  <c r="BW19" i="34"/>
  <c r="BY19" i="34"/>
  <c r="CA19" i="34" s="1"/>
  <c r="BO20" i="34"/>
  <c r="BP20" i="34" s="1"/>
  <c r="BS20" i="34"/>
  <c r="BV20" i="34"/>
  <c r="BW20" i="34"/>
  <c r="BY20" i="34"/>
  <c r="CA20" i="34" s="1"/>
  <c r="BO21" i="34"/>
  <c r="BP21" i="34" s="1"/>
  <c r="BS21" i="34"/>
  <c r="BV21" i="34"/>
  <c r="BW21" i="34"/>
  <c r="BY21" i="34"/>
  <c r="CA21" i="34" s="1"/>
  <c r="BO22" i="34"/>
  <c r="BP22" i="34" s="1"/>
  <c r="BS22" i="34"/>
  <c r="BV22" i="34"/>
  <c r="BW22" i="34"/>
  <c r="BY22" i="34"/>
  <c r="CA22" i="34" s="1"/>
  <c r="BO23" i="34"/>
  <c r="BP23" i="34" s="1"/>
  <c r="BS23" i="34"/>
  <c r="BV23" i="34"/>
  <c r="BW23" i="34"/>
  <c r="BY23" i="34"/>
  <c r="CA23" i="34" s="1"/>
  <c r="BO24" i="34"/>
  <c r="BP24" i="34" s="1"/>
  <c r="BS24" i="34"/>
  <c r="BV24" i="34"/>
  <c r="BW24" i="34"/>
  <c r="BY24" i="34"/>
  <c r="CC24" i="34" s="1"/>
  <c r="BO25" i="34"/>
  <c r="BP25" i="34" s="1"/>
  <c r="BS25" i="34"/>
  <c r="BV25" i="34"/>
  <c r="BW25" i="34"/>
  <c r="BY25" i="34"/>
  <c r="CB25" i="34" s="1"/>
  <c r="BO26" i="34"/>
  <c r="BP26" i="34" s="1"/>
  <c r="BS26" i="34"/>
  <c r="BV26" i="34"/>
  <c r="BW26" i="34"/>
  <c r="BY26" i="34"/>
  <c r="CA26" i="34" s="1"/>
  <c r="BO27" i="34"/>
  <c r="BP27" i="34" s="1"/>
  <c r="BS27" i="34"/>
  <c r="BV27" i="34"/>
  <c r="BW27" i="34"/>
  <c r="BY27" i="34"/>
  <c r="CB27" i="34" s="1"/>
  <c r="BO28" i="34"/>
  <c r="BP28" i="34" s="1"/>
  <c r="BS28" i="34"/>
  <c r="BV28" i="34"/>
  <c r="BW28" i="34"/>
  <c r="BY28" i="34"/>
  <c r="CC28" i="34" s="1"/>
  <c r="BO29" i="34"/>
  <c r="BP29" i="34" s="1"/>
  <c r="BS29" i="34"/>
  <c r="BV29" i="34"/>
  <c r="BW29" i="34"/>
  <c r="BY29" i="34"/>
  <c r="CC29" i="34" s="1"/>
  <c r="BO30" i="34"/>
  <c r="BP30" i="34" s="1"/>
  <c r="BS30" i="34"/>
  <c r="BV30" i="34"/>
  <c r="BW30" i="34"/>
  <c r="BY30" i="34"/>
  <c r="CA30" i="34" s="1"/>
  <c r="BO31" i="34"/>
  <c r="BP31" i="34" s="1"/>
  <c r="BS31" i="34"/>
  <c r="BV31" i="34"/>
  <c r="BW31" i="34"/>
  <c r="BY31" i="34"/>
  <c r="CA31" i="34" s="1"/>
  <c r="BO32" i="34"/>
  <c r="BP32" i="34" s="1"/>
  <c r="BS32" i="34"/>
  <c r="BV32" i="34"/>
  <c r="BW32" i="34"/>
  <c r="BY32" i="34"/>
  <c r="CA32" i="34" s="1"/>
  <c r="BY15" i="34"/>
  <c r="CC15" i="34" s="1"/>
  <c r="BW15" i="34"/>
  <c r="BV15" i="34"/>
  <c r="BS15" i="34"/>
  <c r="BO15" i="34"/>
  <c r="BP15" i="34" s="1"/>
  <c r="EO312" i="37"/>
  <c r="EO311" i="37"/>
  <c r="EO310" i="37"/>
  <c r="EO309" i="37"/>
  <c r="EO308" i="37"/>
  <c r="EO307" i="37"/>
  <c r="EO306" i="37"/>
  <c r="EO305" i="37"/>
  <c r="EO304" i="37"/>
  <c r="EO303" i="37"/>
  <c r="EO302" i="37"/>
  <c r="EO301" i="37"/>
  <c r="EO300" i="37"/>
  <c r="EO299" i="37"/>
  <c r="EO298" i="37"/>
  <c r="EO297" i="37"/>
  <c r="EO296" i="37"/>
  <c r="EO295" i="37"/>
  <c r="EO294" i="37"/>
  <c r="EO293" i="37"/>
  <c r="EO292" i="37"/>
  <c r="EO291" i="37"/>
  <c r="EO290" i="37"/>
  <c r="EO289" i="37"/>
  <c r="EO288" i="37"/>
  <c r="EO287" i="37"/>
  <c r="EO286" i="37"/>
  <c r="EO285" i="37"/>
  <c r="EO284" i="37"/>
  <c r="EO283" i="37"/>
  <c r="EO282" i="37"/>
  <c r="EO281" i="37"/>
  <c r="EO280" i="37"/>
  <c r="EO279" i="37"/>
  <c r="EO278" i="37"/>
  <c r="EO277" i="37"/>
  <c r="EO276" i="37"/>
  <c r="EO275" i="37"/>
  <c r="EO274" i="37"/>
  <c r="EO273" i="37"/>
  <c r="EO272" i="37"/>
  <c r="EO271" i="37"/>
  <c r="EO270" i="37"/>
  <c r="EO269" i="37"/>
  <c r="EO268" i="37"/>
  <c r="EO267" i="37"/>
  <c r="EO266" i="37"/>
  <c r="EO265" i="37"/>
  <c r="EO264" i="37"/>
  <c r="EO263" i="37"/>
  <c r="EO262" i="37"/>
  <c r="EO261" i="37"/>
  <c r="EO260" i="37"/>
  <c r="EO259" i="37"/>
  <c r="EO258" i="37"/>
  <c r="EO257" i="37"/>
  <c r="EO256" i="37"/>
  <c r="EO255" i="37"/>
  <c r="EO254" i="37"/>
  <c r="EO253" i="37"/>
  <c r="EO252" i="37"/>
  <c r="EO251" i="37"/>
  <c r="EO250" i="37"/>
  <c r="EO249" i="37"/>
  <c r="EO248" i="37"/>
  <c r="EO247" i="37"/>
  <c r="EO246" i="37"/>
  <c r="EO245" i="37"/>
  <c r="EO244" i="37"/>
  <c r="EO243" i="37"/>
  <c r="EO242" i="37"/>
  <c r="EO241" i="37"/>
  <c r="EO240" i="37"/>
  <c r="EO239" i="37"/>
  <c r="EO238" i="37"/>
  <c r="EO237" i="37"/>
  <c r="EO236" i="37"/>
  <c r="EO235" i="37"/>
  <c r="EO234" i="37"/>
  <c r="EO233" i="37"/>
  <c r="EO232" i="37"/>
  <c r="EO231" i="37"/>
  <c r="EO230" i="37"/>
  <c r="EO229" i="37"/>
  <c r="EO228" i="37"/>
  <c r="EO227" i="37"/>
  <c r="EO226" i="37"/>
  <c r="EO225" i="37"/>
  <c r="EO224" i="37"/>
  <c r="EO223" i="37"/>
  <c r="EO222" i="37"/>
  <c r="EO221" i="37"/>
  <c r="EO220" i="37"/>
  <c r="EO219" i="37"/>
  <c r="EO218" i="37"/>
  <c r="EO217" i="37"/>
  <c r="EO216" i="37"/>
  <c r="EO215" i="37"/>
  <c r="EO214" i="37"/>
  <c r="EO213" i="37"/>
  <c r="EO212" i="37"/>
  <c r="EO211" i="37"/>
  <c r="EO210" i="37"/>
  <c r="EO209" i="37"/>
  <c r="EO208" i="37"/>
  <c r="EO207" i="37"/>
  <c r="EO206" i="37"/>
  <c r="EO205" i="37"/>
  <c r="EO204" i="37"/>
  <c r="EO203" i="37"/>
  <c r="EO202" i="37"/>
  <c r="EO201" i="37"/>
  <c r="EO200" i="37"/>
  <c r="EO199" i="37"/>
  <c r="EO198" i="37"/>
  <c r="EO197" i="37"/>
  <c r="EO196" i="37"/>
  <c r="EO195" i="37"/>
  <c r="EO194" i="37"/>
  <c r="EO193" i="37"/>
  <c r="EO192" i="37"/>
  <c r="EO191" i="37"/>
  <c r="EO190" i="37"/>
  <c r="EO189" i="37"/>
  <c r="EO188" i="37"/>
  <c r="EO187" i="37"/>
  <c r="EO186" i="37"/>
  <c r="EO185" i="37"/>
  <c r="EO184" i="37"/>
  <c r="EO183" i="37"/>
  <c r="EO182" i="37"/>
  <c r="EO181" i="37"/>
  <c r="EO180" i="37"/>
  <c r="EO179" i="37"/>
  <c r="EO178" i="37"/>
  <c r="EO177" i="37"/>
  <c r="EO176" i="37"/>
  <c r="EO175" i="37"/>
  <c r="EO174" i="37"/>
  <c r="EO173" i="37"/>
  <c r="EO172" i="37"/>
  <c r="EO171" i="37"/>
  <c r="EO170" i="37"/>
  <c r="EO169" i="37"/>
  <c r="EO168" i="37"/>
  <c r="EO167" i="37"/>
  <c r="EO166" i="37"/>
  <c r="EO165" i="37"/>
  <c r="EO164" i="37"/>
  <c r="EO163" i="37"/>
  <c r="EO162" i="37"/>
  <c r="EO161" i="37"/>
  <c r="EO160" i="37"/>
  <c r="EO159" i="37"/>
  <c r="EO158" i="37"/>
  <c r="EO157" i="37"/>
  <c r="EO156" i="37"/>
  <c r="EO155" i="37"/>
  <c r="EO154" i="37"/>
  <c r="EO153" i="37"/>
  <c r="EO152" i="37"/>
  <c r="EO151" i="37"/>
  <c r="EO150" i="37"/>
  <c r="EO149" i="37"/>
  <c r="EO148" i="37"/>
  <c r="EO147" i="37"/>
  <c r="EO146" i="37"/>
  <c r="EO145" i="37"/>
  <c r="EO144" i="37"/>
  <c r="EO143" i="37"/>
  <c r="EO142" i="37"/>
  <c r="EO141" i="37"/>
  <c r="EO140" i="37"/>
  <c r="EO139" i="37"/>
  <c r="EO138" i="37"/>
  <c r="EO137" i="37"/>
  <c r="EO136" i="37"/>
  <c r="EO135" i="37"/>
  <c r="EO134" i="37"/>
  <c r="EO133" i="37"/>
  <c r="EO132" i="37"/>
  <c r="EO131" i="37"/>
  <c r="EO130" i="37"/>
  <c r="EO129" i="37"/>
  <c r="EO128" i="37"/>
  <c r="EO127" i="37"/>
  <c r="EO126" i="37"/>
  <c r="EO125" i="37"/>
  <c r="EO124" i="37"/>
  <c r="EO123" i="37"/>
  <c r="EO122" i="37"/>
  <c r="EO121" i="37"/>
  <c r="EO120" i="37"/>
  <c r="EO119" i="37"/>
  <c r="EO118" i="37"/>
  <c r="EO117" i="37"/>
  <c r="EO116" i="37"/>
  <c r="EO115" i="37"/>
  <c r="EO114" i="37"/>
  <c r="EO113" i="37"/>
  <c r="EO112" i="37"/>
  <c r="EO111" i="37"/>
  <c r="EO110" i="37"/>
  <c r="EO109" i="37"/>
  <c r="EO108" i="37"/>
  <c r="EO107" i="37"/>
  <c r="EO106" i="37"/>
  <c r="EO105" i="37"/>
  <c r="EO104" i="37"/>
  <c r="EO103" i="37"/>
  <c r="EO102" i="37"/>
  <c r="EO101" i="37"/>
  <c r="EO100" i="37"/>
  <c r="EO99" i="37"/>
  <c r="EO98" i="37"/>
  <c r="EO97" i="37"/>
  <c r="EO96" i="37"/>
  <c r="EO95" i="37"/>
  <c r="EO94" i="37"/>
  <c r="EO93" i="37"/>
  <c r="EO92" i="37"/>
  <c r="EO91" i="37"/>
  <c r="EO90" i="37"/>
  <c r="EO89" i="37"/>
  <c r="EO88" i="37"/>
  <c r="EO87" i="37"/>
  <c r="EO86" i="37"/>
  <c r="EO85" i="37"/>
  <c r="EO84" i="37"/>
  <c r="EO83" i="37"/>
  <c r="EO82" i="37"/>
  <c r="EO81" i="37"/>
  <c r="EO80" i="37"/>
  <c r="EO79" i="37"/>
  <c r="EO78" i="37"/>
  <c r="EO77" i="37"/>
  <c r="EO76" i="37"/>
  <c r="EO75" i="37"/>
  <c r="EO74" i="37"/>
  <c r="EO73" i="37"/>
  <c r="EO72" i="37"/>
  <c r="EO71" i="37"/>
  <c r="EO70" i="37"/>
  <c r="EO69" i="37"/>
  <c r="EO68" i="37"/>
  <c r="EO67" i="37"/>
  <c r="EO66" i="37"/>
  <c r="EO65" i="37"/>
  <c r="EO64" i="37"/>
  <c r="EO63" i="37"/>
  <c r="EO62" i="37"/>
  <c r="EO61" i="37"/>
  <c r="EO60" i="37"/>
  <c r="EO59" i="37"/>
  <c r="EO58" i="37"/>
  <c r="EO57" i="37"/>
  <c r="EO56" i="37"/>
  <c r="EO55" i="37"/>
  <c r="EO54" i="37"/>
  <c r="EO53" i="37"/>
  <c r="EO52" i="37"/>
  <c r="EO51" i="37"/>
  <c r="EO50" i="37"/>
  <c r="EO49" i="37"/>
  <c r="EO48" i="37"/>
  <c r="EO47" i="37"/>
  <c r="EO46" i="37"/>
  <c r="EO45" i="37"/>
  <c r="EO44" i="37"/>
  <c r="EO43" i="37"/>
  <c r="EO42" i="37"/>
  <c r="EO41" i="37"/>
  <c r="EO40" i="37"/>
  <c r="EO39" i="37"/>
  <c r="EO38" i="37"/>
  <c r="EO37" i="37"/>
  <c r="EO36" i="37"/>
  <c r="EO35" i="37"/>
  <c r="EO34" i="37"/>
  <c r="EO33" i="37"/>
  <c r="EO32" i="37"/>
  <c r="EO31" i="37"/>
  <c r="EO30" i="37"/>
  <c r="EO29" i="37"/>
  <c r="EO28" i="37"/>
  <c r="EO27" i="37"/>
  <c r="EO26" i="37"/>
  <c r="EO25" i="37"/>
  <c r="EO24" i="37"/>
  <c r="EO23" i="37"/>
  <c r="EO22" i="37"/>
  <c r="EO21" i="37"/>
  <c r="EO20" i="37"/>
  <c r="EO19" i="37"/>
  <c r="EO18" i="37"/>
  <c r="EO17" i="37"/>
  <c r="EO16" i="37"/>
  <c r="EO15" i="37"/>
  <c r="EO14" i="37"/>
  <c r="EO13" i="37"/>
  <c r="EF312" i="37"/>
  <c r="EF311" i="37"/>
  <c r="EF310" i="37"/>
  <c r="EF309" i="37"/>
  <c r="EF308" i="37"/>
  <c r="EF307" i="37"/>
  <c r="EF306" i="37"/>
  <c r="EF305" i="37"/>
  <c r="EF304" i="37"/>
  <c r="EF303" i="37"/>
  <c r="EF302" i="37"/>
  <c r="EF301" i="37"/>
  <c r="EF300" i="37"/>
  <c r="EF299" i="37"/>
  <c r="EF298" i="37"/>
  <c r="EF297" i="37"/>
  <c r="EF296" i="37"/>
  <c r="EF295" i="37"/>
  <c r="EF294" i="37"/>
  <c r="EF293" i="37"/>
  <c r="EF292" i="37"/>
  <c r="EF291" i="37"/>
  <c r="EF290" i="37"/>
  <c r="EF289" i="37"/>
  <c r="EF288" i="37"/>
  <c r="EF287" i="37"/>
  <c r="EF286" i="37"/>
  <c r="EF285" i="37"/>
  <c r="EF284" i="37"/>
  <c r="EF283" i="37"/>
  <c r="EF282" i="37"/>
  <c r="EF281" i="37"/>
  <c r="EF280" i="37"/>
  <c r="EF279" i="37"/>
  <c r="EF278" i="37"/>
  <c r="EF277" i="37"/>
  <c r="EF276" i="37"/>
  <c r="EF275" i="37"/>
  <c r="EF274" i="37"/>
  <c r="EF273" i="37"/>
  <c r="EF272" i="37"/>
  <c r="EF271" i="37"/>
  <c r="EF270" i="37"/>
  <c r="EF269" i="37"/>
  <c r="EF268" i="37"/>
  <c r="EF267" i="37"/>
  <c r="EF266" i="37"/>
  <c r="EF265" i="37"/>
  <c r="EF264" i="37"/>
  <c r="EF263" i="37"/>
  <c r="EF262" i="37"/>
  <c r="EF261" i="37"/>
  <c r="EF260" i="37"/>
  <c r="EF259" i="37"/>
  <c r="EF258" i="37"/>
  <c r="EF257" i="37"/>
  <c r="EF256" i="37"/>
  <c r="EF255" i="37"/>
  <c r="EF254" i="37"/>
  <c r="EF253" i="37"/>
  <c r="EF252" i="37"/>
  <c r="EF251" i="37"/>
  <c r="EF250" i="37"/>
  <c r="EF249" i="37"/>
  <c r="EF248" i="37"/>
  <c r="EF247" i="37"/>
  <c r="EF246" i="37"/>
  <c r="EF245" i="37"/>
  <c r="EF244" i="37"/>
  <c r="EF243" i="37"/>
  <c r="EF242" i="37"/>
  <c r="EF241" i="37"/>
  <c r="EF240" i="37"/>
  <c r="EF239" i="37"/>
  <c r="EF238" i="37"/>
  <c r="EF237" i="37"/>
  <c r="EF236" i="37"/>
  <c r="EF235" i="37"/>
  <c r="EF234" i="37"/>
  <c r="EF233" i="37"/>
  <c r="EF232" i="37"/>
  <c r="EF231" i="37"/>
  <c r="EF230" i="37"/>
  <c r="EF229" i="37"/>
  <c r="EF228" i="37"/>
  <c r="EF227" i="37"/>
  <c r="EF226" i="37"/>
  <c r="EF225" i="37"/>
  <c r="EF224" i="37"/>
  <c r="EF223" i="37"/>
  <c r="EF222" i="37"/>
  <c r="EF221" i="37"/>
  <c r="EF220" i="37"/>
  <c r="EF219" i="37"/>
  <c r="EF218" i="37"/>
  <c r="EF217" i="37"/>
  <c r="EF216" i="37"/>
  <c r="EF215" i="37"/>
  <c r="EF214" i="37"/>
  <c r="EF213" i="37"/>
  <c r="EF212" i="37"/>
  <c r="EF211" i="37"/>
  <c r="EF210" i="37"/>
  <c r="EF209" i="37"/>
  <c r="EF208" i="37"/>
  <c r="EF207" i="37"/>
  <c r="EF206" i="37"/>
  <c r="EF205" i="37"/>
  <c r="EF204" i="37"/>
  <c r="EF203" i="37"/>
  <c r="EF202" i="37"/>
  <c r="EF201" i="37"/>
  <c r="EF200" i="37"/>
  <c r="EF199" i="37"/>
  <c r="EF198" i="37"/>
  <c r="EF197" i="37"/>
  <c r="EF196" i="37"/>
  <c r="EF195" i="37"/>
  <c r="EF194" i="37"/>
  <c r="EF193" i="37"/>
  <c r="EF192" i="37"/>
  <c r="EF191" i="37"/>
  <c r="EF190" i="37"/>
  <c r="EF189" i="37"/>
  <c r="EF188" i="37"/>
  <c r="EF187" i="37"/>
  <c r="EF186" i="37"/>
  <c r="EF185" i="37"/>
  <c r="EF184" i="37"/>
  <c r="EF183" i="37"/>
  <c r="EF182" i="37"/>
  <c r="EF181" i="37"/>
  <c r="EF180" i="37"/>
  <c r="EF179" i="37"/>
  <c r="EF178" i="37"/>
  <c r="EF177" i="37"/>
  <c r="EF176" i="37"/>
  <c r="EF175" i="37"/>
  <c r="EF174" i="37"/>
  <c r="EF173" i="37"/>
  <c r="EF172" i="37"/>
  <c r="EF171" i="37"/>
  <c r="EF170" i="37"/>
  <c r="EF169" i="37"/>
  <c r="EF168" i="37"/>
  <c r="EF167" i="37"/>
  <c r="EF166" i="37"/>
  <c r="EF165" i="37"/>
  <c r="EF164" i="37"/>
  <c r="EF163" i="37"/>
  <c r="EF162" i="37"/>
  <c r="EF161" i="37"/>
  <c r="EF160" i="37"/>
  <c r="EF159" i="37"/>
  <c r="EF158" i="37"/>
  <c r="EF157" i="37"/>
  <c r="EF156" i="37"/>
  <c r="EF155" i="37"/>
  <c r="EF154" i="37"/>
  <c r="EF153" i="37"/>
  <c r="EF152" i="37"/>
  <c r="EF151" i="37"/>
  <c r="EF150" i="37"/>
  <c r="EF149" i="37"/>
  <c r="EF148" i="37"/>
  <c r="EF147" i="37"/>
  <c r="EF146" i="37"/>
  <c r="EF145" i="37"/>
  <c r="EF144" i="37"/>
  <c r="EF143" i="37"/>
  <c r="EF142" i="37"/>
  <c r="EF141" i="37"/>
  <c r="EF140" i="37"/>
  <c r="EF139" i="37"/>
  <c r="EF138" i="37"/>
  <c r="EF137" i="37"/>
  <c r="EF136" i="37"/>
  <c r="EF135" i="37"/>
  <c r="EF134" i="37"/>
  <c r="EF133" i="37"/>
  <c r="EF132" i="37"/>
  <c r="EF131" i="37"/>
  <c r="EF130" i="37"/>
  <c r="EF129" i="37"/>
  <c r="EF128" i="37"/>
  <c r="EF127" i="37"/>
  <c r="EF126" i="37"/>
  <c r="EF125" i="37"/>
  <c r="EF124" i="37"/>
  <c r="EF123" i="37"/>
  <c r="EF122" i="37"/>
  <c r="EF121" i="37"/>
  <c r="EF120" i="37"/>
  <c r="EF119" i="37"/>
  <c r="EF118" i="37"/>
  <c r="EF117" i="37"/>
  <c r="EF116" i="37"/>
  <c r="EF115" i="37"/>
  <c r="EF114" i="37"/>
  <c r="EF113" i="37"/>
  <c r="EF112" i="37"/>
  <c r="EF111" i="37"/>
  <c r="EF110" i="37"/>
  <c r="EF109" i="37"/>
  <c r="EF108" i="37"/>
  <c r="EF107" i="37"/>
  <c r="EF106" i="37"/>
  <c r="EF105" i="37"/>
  <c r="EF104" i="37"/>
  <c r="EF103" i="37"/>
  <c r="EF102" i="37"/>
  <c r="EF101" i="37"/>
  <c r="EF100" i="37"/>
  <c r="EF99" i="37"/>
  <c r="EF98" i="37"/>
  <c r="EF97" i="37"/>
  <c r="EF96" i="37"/>
  <c r="EF95" i="37"/>
  <c r="EF94" i="37"/>
  <c r="EF93" i="37"/>
  <c r="EF92" i="37"/>
  <c r="EF91" i="37"/>
  <c r="EF90" i="37"/>
  <c r="EF89" i="37"/>
  <c r="EF88" i="37"/>
  <c r="EF87" i="37"/>
  <c r="EF86" i="37"/>
  <c r="EF85" i="37"/>
  <c r="EF84" i="37"/>
  <c r="EF83" i="37"/>
  <c r="EF82" i="37"/>
  <c r="EF81" i="37"/>
  <c r="EF80" i="37"/>
  <c r="EF79" i="37"/>
  <c r="EF78" i="37"/>
  <c r="EF77" i="37"/>
  <c r="EF76" i="37"/>
  <c r="EF75" i="37"/>
  <c r="EF74" i="37"/>
  <c r="EF73" i="37"/>
  <c r="EF72" i="37"/>
  <c r="EF71" i="37"/>
  <c r="EF70" i="37"/>
  <c r="EF69" i="37"/>
  <c r="EF68" i="37"/>
  <c r="EF67" i="37"/>
  <c r="EF66" i="37"/>
  <c r="EF65" i="37"/>
  <c r="EF64" i="37"/>
  <c r="EF63" i="37"/>
  <c r="EF62" i="37"/>
  <c r="EF61" i="37"/>
  <c r="EF60" i="37"/>
  <c r="EF59" i="37"/>
  <c r="EF58" i="37"/>
  <c r="EF57" i="37"/>
  <c r="EF56" i="37"/>
  <c r="EF55" i="37"/>
  <c r="EF54" i="37"/>
  <c r="EF53" i="37"/>
  <c r="EF52" i="37"/>
  <c r="EF51" i="37"/>
  <c r="EF50" i="37"/>
  <c r="EF49" i="37"/>
  <c r="EF48" i="37"/>
  <c r="EF47" i="37"/>
  <c r="EF46" i="37"/>
  <c r="EF45" i="37"/>
  <c r="EF44" i="37"/>
  <c r="EF43" i="37"/>
  <c r="EF42" i="37"/>
  <c r="EF41" i="37"/>
  <c r="EF40" i="37"/>
  <c r="EF39" i="37"/>
  <c r="EF38" i="37"/>
  <c r="EF37" i="37"/>
  <c r="EF36" i="37"/>
  <c r="EF35" i="37"/>
  <c r="EF34" i="37"/>
  <c r="EF33" i="37"/>
  <c r="EF32" i="37"/>
  <c r="EF31" i="37"/>
  <c r="EF30" i="37"/>
  <c r="EF29" i="37"/>
  <c r="EF28" i="37"/>
  <c r="EF27" i="37"/>
  <c r="EF26" i="37"/>
  <c r="EF25" i="37"/>
  <c r="EF24" i="37"/>
  <c r="EF23" i="37"/>
  <c r="EF22" i="37"/>
  <c r="EF21" i="37"/>
  <c r="EF20" i="37"/>
  <c r="EF19" i="37"/>
  <c r="EF18" i="37"/>
  <c r="EF17" i="37"/>
  <c r="EF16" i="37"/>
  <c r="EF15" i="37"/>
  <c r="EF14" i="37"/>
  <c r="EF13" i="37"/>
  <c r="DW312" i="37"/>
  <c r="DW311" i="37"/>
  <c r="DW310" i="37"/>
  <c r="DW309" i="37"/>
  <c r="DW308" i="37"/>
  <c r="DW307" i="37"/>
  <c r="DW306" i="37"/>
  <c r="DW305" i="37"/>
  <c r="DW304" i="37"/>
  <c r="DW303" i="37"/>
  <c r="DW302" i="37"/>
  <c r="DW301" i="37"/>
  <c r="DW300" i="37"/>
  <c r="DW299" i="37"/>
  <c r="DW298" i="37"/>
  <c r="DW297" i="37"/>
  <c r="DW296" i="37"/>
  <c r="DW295" i="37"/>
  <c r="DW294" i="37"/>
  <c r="DW293" i="37"/>
  <c r="DW292" i="37"/>
  <c r="DW291" i="37"/>
  <c r="DW290" i="37"/>
  <c r="DW289" i="37"/>
  <c r="DW288" i="37"/>
  <c r="DW287" i="37"/>
  <c r="DW286" i="37"/>
  <c r="DW285" i="37"/>
  <c r="DW284" i="37"/>
  <c r="DW283" i="37"/>
  <c r="DW282" i="37"/>
  <c r="DW281" i="37"/>
  <c r="DW280" i="37"/>
  <c r="DW279" i="37"/>
  <c r="DW278" i="37"/>
  <c r="DW277" i="37"/>
  <c r="DW276" i="37"/>
  <c r="DW275" i="37"/>
  <c r="DW274" i="37"/>
  <c r="DW273" i="37"/>
  <c r="DW272" i="37"/>
  <c r="DW271" i="37"/>
  <c r="DW270" i="37"/>
  <c r="DW269" i="37"/>
  <c r="DW268" i="37"/>
  <c r="DW267" i="37"/>
  <c r="DW266" i="37"/>
  <c r="DW265" i="37"/>
  <c r="DW264" i="37"/>
  <c r="DW263" i="37"/>
  <c r="DW262" i="37"/>
  <c r="DW261" i="37"/>
  <c r="DW260" i="37"/>
  <c r="DW259" i="37"/>
  <c r="DW258" i="37"/>
  <c r="DW257" i="37"/>
  <c r="DW256" i="37"/>
  <c r="DW255" i="37"/>
  <c r="DW254" i="37"/>
  <c r="DW253" i="37"/>
  <c r="DW252" i="37"/>
  <c r="DW251" i="37"/>
  <c r="DW250" i="37"/>
  <c r="DW249" i="37"/>
  <c r="DW248" i="37"/>
  <c r="DW247" i="37"/>
  <c r="DW246" i="37"/>
  <c r="DW245" i="37"/>
  <c r="DW244" i="37"/>
  <c r="DW243" i="37"/>
  <c r="DW242" i="37"/>
  <c r="DW241" i="37"/>
  <c r="DW240" i="37"/>
  <c r="DW239" i="37"/>
  <c r="DW238" i="37"/>
  <c r="DW237" i="37"/>
  <c r="DW236" i="37"/>
  <c r="DW235" i="37"/>
  <c r="DW234" i="37"/>
  <c r="DW233" i="37"/>
  <c r="DW232" i="37"/>
  <c r="DW231" i="37"/>
  <c r="DW230" i="37"/>
  <c r="DW229" i="37"/>
  <c r="DW228" i="37"/>
  <c r="DW227" i="37"/>
  <c r="DW226" i="37"/>
  <c r="DW225" i="37"/>
  <c r="DW224" i="37"/>
  <c r="DW223" i="37"/>
  <c r="DW222" i="37"/>
  <c r="DW221" i="37"/>
  <c r="DW220" i="37"/>
  <c r="DW219" i="37"/>
  <c r="DW218" i="37"/>
  <c r="DW217" i="37"/>
  <c r="DW216" i="37"/>
  <c r="DW215" i="37"/>
  <c r="DW214" i="37"/>
  <c r="DW213" i="37"/>
  <c r="DW212" i="37"/>
  <c r="DW211" i="37"/>
  <c r="DW210" i="37"/>
  <c r="DW209" i="37"/>
  <c r="DW208" i="37"/>
  <c r="DW207" i="37"/>
  <c r="DW206" i="37"/>
  <c r="DW205" i="37"/>
  <c r="DW204" i="37"/>
  <c r="DW203" i="37"/>
  <c r="DW202" i="37"/>
  <c r="DW201" i="37"/>
  <c r="DW200" i="37"/>
  <c r="DW199" i="37"/>
  <c r="DW198" i="37"/>
  <c r="DW197" i="37"/>
  <c r="DW196" i="37"/>
  <c r="DW195" i="37"/>
  <c r="DW194" i="37"/>
  <c r="DW193" i="37"/>
  <c r="DW192" i="37"/>
  <c r="DW191" i="37"/>
  <c r="DW190" i="37"/>
  <c r="DW189" i="37"/>
  <c r="DW188" i="37"/>
  <c r="DW187" i="37"/>
  <c r="DW186" i="37"/>
  <c r="DW185" i="37"/>
  <c r="DW184" i="37"/>
  <c r="DW183" i="37"/>
  <c r="DW182" i="37"/>
  <c r="DW181" i="37"/>
  <c r="DW180" i="37"/>
  <c r="DW179" i="37"/>
  <c r="DW178" i="37"/>
  <c r="DW177" i="37"/>
  <c r="DW176" i="37"/>
  <c r="DW175" i="37"/>
  <c r="DW174" i="37"/>
  <c r="DW173" i="37"/>
  <c r="DW172" i="37"/>
  <c r="DW171" i="37"/>
  <c r="DW170" i="37"/>
  <c r="DW169" i="37"/>
  <c r="DW168" i="37"/>
  <c r="DW167" i="37"/>
  <c r="DW166" i="37"/>
  <c r="DW165" i="37"/>
  <c r="DW164" i="37"/>
  <c r="DW163" i="37"/>
  <c r="DW162" i="37"/>
  <c r="DW161" i="37"/>
  <c r="DW160" i="37"/>
  <c r="DW159" i="37"/>
  <c r="DW158" i="37"/>
  <c r="DW157" i="37"/>
  <c r="DW156" i="37"/>
  <c r="DW155" i="37"/>
  <c r="DW154" i="37"/>
  <c r="DW153" i="37"/>
  <c r="DW152" i="37"/>
  <c r="DW151" i="37"/>
  <c r="DW150" i="37"/>
  <c r="DW149" i="37"/>
  <c r="DW148" i="37"/>
  <c r="DW147" i="37"/>
  <c r="DW146" i="37"/>
  <c r="DW145" i="37"/>
  <c r="DW144" i="37"/>
  <c r="DW143" i="37"/>
  <c r="DW142" i="37"/>
  <c r="DW141" i="37"/>
  <c r="DW140" i="37"/>
  <c r="DW139" i="37"/>
  <c r="DW138" i="37"/>
  <c r="DW137" i="37"/>
  <c r="DW136" i="37"/>
  <c r="DW135" i="37"/>
  <c r="DW134" i="37"/>
  <c r="DW133" i="37"/>
  <c r="DW132" i="37"/>
  <c r="DW131" i="37"/>
  <c r="DW130" i="37"/>
  <c r="DW129" i="37"/>
  <c r="DW128" i="37"/>
  <c r="DW127" i="37"/>
  <c r="DW126" i="37"/>
  <c r="DW125" i="37"/>
  <c r="DW124" i="37"/>
  <c r="DW123" i="37"/>
  <c r="DW122" i="37"/>
  <c r="DW121" i="37"/>
  <c r="DW120" i="37"/>
  <c r="DW119" i="37"/>
  <c r="DW118" i="37"/>
  <c r="DW117" i="37"/>
  <c r="DW116" i="37"/>
  <c r="DW115" i="37"/>
  <c r="DW114" i="37"/>
  <c r="DW113" i="37"/>
  <c r="DW112" i="37"/>
  <c r="DW111" i="37"/>
  <c r="DW110" i="37"/>
  <c r="DW109" i="37"/>
  <c r="DW108" i="37"/>
  <c r="DW107" i="37"/>
  <c r="DW106" i="37"/>
  <c r="DW105" i="37"/>
  <c r="DW104" i="37"/>
  <c r="DW103" i="37"/>
  <c r="DW102" i="37"/>
  <c r="DW101" i="37"/>
  <c r="DW100" i="37"/>
  <c r="DW99" i="37"/>
  <c r="DW98" i="37"/>
  <c r="DW97" i="37"/>
  <c r="DW96" i="37"/>
  <c r="DW95" i="37"/>
  <c r="DW94" i="37"/>
  <c r="DW93" i="37"/>
  <c r="DW92" i="37"/>
  <c r="DW91" i="37"/>
  <c r="DW90" i="37"/>
  <c r="DW89" i="37"/>
  <c r="DW88" i="37"/>
  <c r="DW87" i="37"/>
  <c r="DW86" i="37"/>
  <c r="DW85" i="37"/>
  <c r="DW84" i="37"/>
  <c r="DW83" i="37"/>
  <c r="DW82" i="37"/>
  <c r="DW81" i="37"/>
  <c r="DW80" i="37"/>
  <c r="DW79" i="37"/>
  <c r="DW78" i="37"/>
  <c r="DW77" i="37"/>
  <c r="DW76" i="37"/>
  <c r="DW75" i="37"/>
  <c r="DW74" i="37"/>
  <c r="DW73" i="37"/>
  <c r="DW72" i="37"/>
  <c r="DW71" i="37"/>
  <c r="DW70" i="37"/>
  <c r="DW69" i="37"/>
  <c r="DW68" i="37"/>
  <c r="DW67" i="37"/>
  <c r="DW66" i="37"/>
  <c r="DW65" i="37"/>
  <c r="DW64" i="37"/>
  <c r="DW63" i="37"/>
  <c r="DW62" i="37"/>
  <c r="DW61" i="37"/>
  <c r="DW60" i="37"/>
  <c r="DW59" i="37"/>
  <c r="DW58" i="37"/>
  <c r="DW57" i="37"/>
  <c r="DW56" i="37"/>
  <c r="DW55" i="37"/>
  <c r="DW54" i="37"/>
  <c r="DW53" i="37"/>
  <c r="DW52" i="37"/>
  <c r="DW51" i="37"/>
  <c r="DW50" i="37"/>
  <c r="DW49" i="37"/>
  <c r="DW48" i="37"/>
  <c r="DW47" i="37"/>
  <c r="DW46" i="37"/>
  <c r="DW45" i="37"/>
  <c r="DW44" i="37"/>
  <c r="DW43" i="37"/>
  <c r="DW42" i="37"/>
  <c r="DW41" i="37"/>
  <c r="DW40" i="37"/>
  <c r="DW39" i="37"/>
  <c r="DW38" i="37"/>
  <c r="DW37" i="37"/>
  <c r="DW36" i="37"/>
  <c r="DW35" i="37"/>
  <c r="DW34" i="37"/>
  <c r="DW33" i="37"/>
  <c r="DW32" i="37"/>
  <c r="DW31" i="37"/>
  <c r="DW30" i="37"/>
  <c r="DW29" i="37"/>
  <c r="DW28" i="37"/>
  <c r="DW27" i="37"/>
  <c r="DW26" i="37"/>
  <c r="DW25" i="37"/>
  <c r="DW24" i="37"/>
  <c r="DW23" i="37"/>
  <c r="DW22" i="37"/>
  <c r="DW21" i="37"/>
  <c r="DW20" i="37"/>
  <c r="DW19" i="37"/>
  <c r="DW18" i="37"/>
  <c r="DW17" i="37"/>
  <c r="DW16" i="37"/>
  <c r="DW15" i="37"/>
  <c r="DW14" i="37"/>
  <c r="DW13" i="37"/>
  <c r="DN312" i="37"/>
  <c r="DN311" i="37"/>
  <c r="DN310" i="37"/>
  <c r="DN309" i="37"/>
  <c r="DN308" i="37"/>
  <c r="DN307" i="37"/>
  <c r="DN306" i="37"/>
  <c r="DN305" i="37"/>
  <c r="DN304" i="37"/>
  <c r="DN303" i="37"/>
  <c r="DN302" i="37"/>
  <c r="DN301" i="37"/>
  <c r="DN300" i="37"/>
  <c r="DN299" i="37"/>
  <c r="DN298" i="37"/>
  <c r="DN297" i="37"/>
  <c r="DN296" i="37"/>
  <c r="DN295" i="37"/>
  <c r="DN294" i="37"/>
  <c r="DN293" i="37"/>
  <c r="DN292" i="37"/>
  <c r="DN291" i="37"/>
  <c r="DN290" i="37"/>
  <c r="DN289" i="37"/>
  <c r="DN288" i="37"/>
  <c r="DN287" i="37"/>
  <c r="DN286" i="37"/>
  <c r="DN285" i="37"/>
  <c r="DN284" i="37"/>
  <c r="DN283" i="37"/>
  <c r="DN282" i="37"/>
  <c r="DN281" i="37"/>
  <c r="DN280" i="37"/>
  <c r="DN279" i="37"/>
  <c r="DN278" i="37"/>
  <c r="DN277" i="37"/>
  <c r="DN276" i="37"/>
  <c r="DN275" i="37"/>
  <c r="DN274" i="37"/>
  <c r="DN273" i="37"/>
  <c r="DN272" i="37"/>
  <c r="DN271" i="37"/>
  <c r="DN270" i="37"/>
  <c r="DN269" i="37"/>
  <c r="DN268" i="37"/>
  <c r="DN267" i="37"/>
  <c r="DN266" i="37"/>
  <c r="DN265" i="37"/>
  <c r="DN264" i="37"/>
  <c r="DN263" i="37"/>
  <c r="DN262" i="37"/>
  <c r="DN261" i="37"/>
  <c r="DN260" i="37"/>
  <c r="DN259" i="37"/>
  <c r="DN258" i="37"/>
  <c r="DN257" i="37"/>
  <c r="DN256" i="37"/>
  <c r="DN255" i="37"/>
  <c r="DN254" i="37"/>
  <c r="DN253" i="37"/>
  <c r="DN252" i="37"/>
  <c r="DN251" i="37"/>
  <c r="DN250" i="37"/>
  <c r="DN249" i="37"/>
  <c r="DN248" i="37"/>
  <c r="DN247" i="37"/>
  <c r="DN246" i="37"/>
  <c r="DN245" i="37"/>
  <c r="DN244" i="37"/>
  <c r="DN243" i="37"/>
  <c r="DN242" i="37"/>
  <c r="DN241" i="37"/>
  <c r="DN240" i="37"/>
  <c r="DN239" i="37"/>
  <c r="DN238" i="37"/>
  <c r="DN237" i="37"/>
  <c r="DN236" i="37"/>
  <c r="DN235" i="37"/>
  <c r="DN234" i="37"/>
  <c r="DN233" i="37"/>
  <c r="DN232" i="37"/>
  <c r="DN231" i="37"/>
  <c r="DN230" i="37"/>
  <c r="DN229" i="37"/>
  <c r="DN228" i="37"/>
  <c r="DN227" i="37"/>
  <c r="DN226" i="37"/>
  <c r="DN225" i="37"/>
  <c r="DN224" i="37"/>
  <c r="DN223" i="37"/>
  <c r="DN222" i="37"/>
  <c r="DN221" i="37"/>
  <c r="DN220" i="37"/>
  <c r="DN219" i="37"/>
  <c r="DN218" i="37"/>
  <c r="DN217" i="37"/>
  <c r="DN216" i="37"/>
  <c r="DN215" i="37"/>
  <c r="DN214" i="37"/>
  <c r="DN213" i="37"/>
  <c r="DN212" i="37"/>
  <c r="DN211" i="37"/>
  <c r="DN210" i="37"/>
  <c r="DN209" i="37"/>
  <c r="DN208" i="37"/>
  <c r="DN207" i="37"/>
  <c r="DN206" i="37"/>
  <c r="DN205" i="37"/>
  <c r="DN204" i="37"/>
  <c r="DN203" i="37"/>
  <c r="DN202" i="37"/>
  <c r="DN201" i="37"/>
  <c r="DN200" i="37"/>
  <c r="DN199" i="37"/>
  <c r="DN198" i="37"/>
  <c r="DN197" i="37"/>
  <c r="DN196" i="37"/>
  <c r="DN195" i="37"/>
  <c r="DN194" i="37"/>
  <c r="DN193" i="37"/>
  <c r="DN192" i="37"/>
  <c r="DN191" i="37"/>
  <c r="DN190" i="37"/>
  <c r="DN189" i="37"/>
  <c r="DN188" i="37"/>
  <c r="DN187" i="37"/>
  <c r="DN186" i="37"/>
  <c r="DN185" i="37"/>
  <c r="DN184" i="37"/>
  <c r="DN183" i="37"/>
  <c r="DN182" i="37"/>
  <c r="DN181" i="37"/>
  <c r="DN180" i="37"/>
  <c r="DN179" i="37"/>
  <c r="DN178" i="37"/>
  <c r="DN177" i="37"/>
  <c r="DN176" i="37"/>
  <c r="DN175" i="37"/>
  <c r="DN174" i="37"/>
  <c r="DN173" i="37"/>
  <c r="DN172" i="37"/>
  <c r="DN171" i="37"/>
  <c r="DN170" i="37"/>
  <c r="DN169" i="37"/>
  <c r="DN168" i="37"/>
  <c r="DN167" i="37"/>
  <c r="DN166" i="37"/>
  <c r="DN165" i="37"/>
  <c r="DN164" i="37"/>
  <c r="DN163" i="37"/>
  <c r="DN162" i="37"/>
  <c r="DN161" i="37"/>
  <c r="DN160" i="37"/>
  <c r="DN159" i="37"/>
  <c r="DN158" i="37"/>
  <c r="DN157" i="37"/>
  <c r="DN156" i="37"/>
  <c r="DN155" i="37"/>
  <c r="DN154" i="37"/>
  <c r="DN153" i="37"/>
  <c r="DN152" i="37"/>
  <c r="DN151" i="37"/>
  <c r="DN150" i="37"/>
  <c r="DN149" i="37"/>
  <c r="DN148" i="37"/>
  <c r="DN147" i="37"/>
  <c r="DN146" i="37"/>
  <c r="DN145" i="37"/>
  <c r="DN144" i="37"/>
  <c r="DN143" i="37"/>
  <c r="DN142" i="37"/>
  <c r="DN141" i="37"/>
  <c r="DN140" i="37"/>
  <c r="DN139" i="37"/>
  <c r="DN138" i="37"/>
  <c r="DN137" i="37"/>
  <c r="DN136" i="37"/>
  <c r="DN135" i="37"/>
  <c r="DN134" i="37"/>
  <c r="DN133" i="37"/>
  <c r="DN132" i="37"/>
  <c r="DN131" i="37"/>
  <c r="DN130" i="37"/>
  <c r="DN129" i="37"/>
  <c r="DN128" i="37"/>
  <c r="DN127" i="37"/>
  <c r="DN126" i="37"/>
  <c r="DN125" i="37"/>
  <c r="DN124" i="37"/>
  <c r="DN123" i="37"/>
  <c r="DN122" i="37"/>
  <c r="DN121" i="37"/>
  <c r="DN120" i="37"/>
  <c r="DN119" i="37"/>
  <c r="DN118" i="37"/>
  <c r="DN117" i="37"/>
  <c r="DN116" i="37"/>
  <c r="DN115" i="37"/>
  <c r="DN114" i="37"/>
  <c r="DN113" i="37"/>
  <c r="DN112" i="37"/>
  <c r="DN111" i="37"/>
  <c r="DN110" i="37"/>
  <c r="DN109" i="37"/>
  <c r="DN108" i="37"/>
  <c r="DN107" i="37"/>
  <c r="DN106" i="37"/>
  <c r="DN105" i="37"/>
  <c r="DN104" i="37"/>
  <c r="DN103" i="37"/>
  <c r="DN102" i="37"/>
  <c r="DN101" i="37"/>
  <c r="DN100" i="37"/>
  <c r="DN99" i="37"/>
  <c r="DN98" i="37"/>
  <c r="DN97" i="37"/>
  <c r="DN96" i="37"/>
  <c r="DN95" i="37"/>
  <c r="DN94" i="37"/>
  <c r="DN93" i="37"/>
  <c r="DN92" i="37"/>
  <c r="DN91" i="37"/>
  <c r="DN90" i="37"/>
  <c r="DN89" i="37"/>
  <c r="DN88" i="37"/>
  <c r="DN87" i="37"/>
  <c r="DN86" i="37"/>
  <c r="DN85" i="37"/>
  <c r="DN84" i="37"/>
  <c r="DN83" i="37"/>
  <c r="DN82" i="37"/>
  <c r="DN81" i="37"/>
  <c r="DN80" i="37"/>
  <c r="DN79" i="37"/>
  <c r="DN78" i="37"/>
  <c r="DN77" i="37"/>
  <c r="DN76" i="37"/>
  <c r="DN75" i="37"/>
  <c r="DN74" i="37"/>
  <c r="DN73" i="37"/>
  <c r="DN72" i="37"/>
  <c r="DN71" i="37"/>
  <c r="DN70" i="37"/>
  <c r="DN69" i="37"/>
  <c r="DN68" i="37"/>
  <c r="DN67" i="37"/>
  <c r="DN66" i="37"/>
  <c r="DN65" i="37"/>
  <c r="DN64" i="37"/>
  <c r="DN63" i="37"/>
  <c r="DN62" i="37"/>
  <c r="DN61" i="37"/>
  <c r="DN60" i="37"/>
  <c r="DN59" i="37"/>
  <c r="DN58" i="37"/>
  <c r="DN57" i="37"/>
  <c r="DN56" i="37"/>
  <c r="DN55" i="37"/>
  <c r="DN54" i="37"/>
  <c r="DN53" i="37"/>
  <c r="DN52" i="37"/>
  <c r="DN51" i="37"/>
  <c r="DN50" i="37"/>
  <c r="DN49" i="37"/>
  <c r="DN48" i="37"/>
  <c r="DN47" i="37"/>
  <c r="DN46" i="37"/>
  <c r="DN45" i="37"/>
  <c r="DN44" i="37"/>
  <c r="DN43" i="37"/>
  <c r="DN42" i="37"/>
  <c r="DN41" i="37"/>
  <c r="DN40" i="37"/>
  <c r="DN39" i="37"/>
  <c r="DN38" i="37"/>
  <c r="DN37" i="37"/>
  <c r="DN36" i="37"/>
  <c r="DN35" i="37"/>
  <c r="DN34" i="37"/>
  <c r="DN33" i="37"/>
  <c r="DN32" i="37"/>
  <c r="DN31" i="37"/>
  <c r="DN30" i="37"/>
  <c r="DN29" i="37"/>
  <c r="DN28" i="37"/>
  <c r="DN27" i="37"/>
  <c r="DN26" i="37"/>
  <c r="DN25" i="37"/>
  <c r="DN24" i="37"/>
  <c r="DN23" i="37"/>
  <c r="DN22" i="37"/>
  <c r="DN21" i="37"/>
  <c r="DN20" i="37"/>
  <c r="DN19" i="37"/>
  <c r="DN18" i="37"/>
  <c r="DN17" i="37"/>
  <c r="DN16" i="37"/>
  <c r="DN15" i="37"/>
  <c r="DN14" i="37"/>
  <c r="DN13" i="37"/>
  <c r="DE312" i="37"/>
  <c r="DE311" i="37"/>
  <c r="DE310" i="37"/>
  <c r="DE309" i="37"/>
  <c r="DE308" i="37"/>
  <c r="DE307" i="37"/>
  <c r="DE306" i="37"/>
  <c r="DE305" i="37"/>
  <c r="DE304" i="37"/>
  <c r="DE303" i="37"/>
  <c r="DE302" i="37"/>
  <c r="DE301" i="37"/>
  <c r="DE300" i="37"/>
  <c r="DE299" i="37"/>
  <c r="DE298" i="37"/>
  <c r="DE297" i="37"/>
  <c r="DE296" i="37"/>
  <c r="DE295" i="37"/>
  <c r="DE294" i="37"/>
  <c r="DE293" i="37"/>
  <c r="DE292" i="37"/>
  <c r="DE291" i="37"/>
  <c r="DE290" i="37"/>
  <c r="DE289" i="37"/>
  <c r="DE288" i="37"/>
  <c r="DE287" i="37"/>
  <c r="DE286" i="37"/>
  <c r="DE285" i="37"/>
  <c r="DE284" i="37"/>
  <c r="DE283" i="37"/>
  <c r="DE282" i="37"/>
  <c r="DE281" i="37"/>
  <c r="DE280" i="37"/>
  <c r="DE279" i="37"/>
  <c r="DE278" i="37"/>
  <c r="DE277" i="37"/>
  <c r="DE276" i="37"/>
  <c r="DE275" i="37"/>
  <c r="DE274" i="37"/>
  <c r="DE273" i="37"/>
  <c r="DE272" i="37"/>
  <c r="DE271" i="37"/>
  <c r="DE270" i="37"/>
  <c r="DE269" i="37"/>
  <c r="DE268" i="37"/>
  <c r="DE267" i="37"/>
  <c r="DE266" i="37"/>
  <c r="DE265" i="37"/>
  <c r="DE264" i="37"/>
  <c r="DE263" i="37"/>
  <c r="DE262" i="37"/>
  <c r="DE261" i="37"/>
  <c r="DE260" i="37"/>
  <c r="DE259" i="37"/>
  <c r="DE258" i="37"/>
  <c r="DE257" i="37"/>
  <c r="DE256" i="37"/>
  <c r="DE255" i="37"/>
  <c r="DE254" i="37"/>
  <c r="DE253" i="37"/>
  <c r="DE252" i="37"/>
  <c r="DE251" i="37"/>
  <c r="DE250" i="37"/>
  <c r="DE249" i="37"/>
  <c r="DE248" i="37"/>
  <c r="DE247" i="37"/>
  <c r="DE246" i="37"/>
  <c r="DE245" i="37"/>
  <c r="DE244" i="37"/>
  <c r="DE243" i="37"/>
  <c r="DE242" i="37"/>
  <c r="DE241" i="37"/>
  <c r="DE240" i="37"/>
  <c r="DE239" i="37"/>
  <c r="DE238" i="37"/>
  <c r="DE237" i="37"/>
  <c r="DE236" i="37"/>
  <c r="DE235" i="37"/>
  <c r="DE234" i="37"/>
  <c r="DE233" i="37"/>
  <c r="DE232" i="37"/>
  <c r="DE231" i="37"/>
  <c r="DE230" i="37"/>
  <c r="DE229" i="37"/>
  <c r="DE228" i="37"/>
  <c r="DE227" i="37"/>
  <c r="DE226" i="37"/>
  <c r="DE225" i="37"/>
  <c r="DE224" i="37"/>
  <c r="DE223" i="37"/>
  <c r="DE222" i="37"/>
  <c r="DE221" i="37"/>
  <c r="DE220" i="37"/>
  <c r="DE219" i="37"/>
  <c r="DE218" i="37"/>
  <c r="DE217" i="37"/>
  <c r="DE216" i="37"/>
  <c r="DE215" i="37"/>
  <c r="DE214" i="37"/>
  <c r="DE213" i="37"/>
  <c r="DE212" i="37"/>
  <c r="DE211" i="37"/>
  <c r="DE210" i="37"/>
  <c r="DE209" i="37"/>
  <c r="DE208" i="37"/>
  <c r="DE207" i="37"/>
  <c r="DE206" i="37"/>
  <c r="DE205" i="37"/>
  <c r="DE204" i="37"/>
  <c r="DE203" i="37"/>
  <c r="DE202" i="37"/>
  <c r="DE201" i="37"/>
  <c r="DE200" i="37"/>
  <c r="DE199" i="37"/>
  <c r="DE198" i="37"/>
  <c r="DE197" i="37"/>
  <c r="DE196" i="37"/>
  <c r="DE195" i="37"/>
  <c r="DE194" i="37"/>
  <c r="DE193" i="37"/>
  <c r="DE192" i="37"/>
  <c r="DE191" i="37"/>
  <c r="DE190" i="37"/>
  <c r="DE189" i="37"/>
  <c r="DE188" i="37"/>
  <c r="DE187" i="37"/>
  <c r="DE186" i="37"/>
  <c r="DE185" i="37"/>
  <c r="DE184" i="37"/>
  <c r="DE183" i="37"/>
  <c r="DE182" i="37"/>
  <c r="DE181" i="37"/>
  <c r="DE180" i="37"/>
  <c r="DE179" i="37"/>
  <c r="DE178" i="37"/>
  <c r="DE177" i="37"/>
  <c r="DE176" i="37"/>
  <c r="DE175" i="37"/>
  <c r="DE174" i="37"/>
  <c r="DE173" i="37"/>
  <c r="DE172" i="37"/>
  <c r="DE171" i="37"/>
  <c r="DE170" i="37"/>
  <c r="DE169" i="37"/>
  <c r="DE168" i="37"/>
  <c r="DE167" i="37"/>
  <c r="DE166" i="37"/>
  <c r="DE165" i="37"/>
  <c r="DE164" i="37"/>
  <c r="DE163" i="37"/>
  <c r="DE162" i="37"/>
  <c r="DE161" i="37"/>
  <c r="DE160" i="37"/>
  <c r="DE159" i="37"/>
  <c r="DE158" i="37"/>
  <c r="DE157" i="37"/>
  <c r="DE156" i="37"/>
  <c r="DE155" i="37"/>
  <c r="DE154" i="37"/>
  <c r="DE153" i="37"/>
  <c r="DE152" i="37"/>
  <c r="DE151" i="37"/>
  <c r="DE150" i="37"/>
  <c r="DE149" i="37"/>
  <c r="DE148" i="37"/>
  <c r="DE147" i="37"/>
  <c r="DE146" i="37"/>
  <c r="DE145" i="37"/>
  <c r="DE144" i="37"/>
  <c r="DE143" i="37"/>
  <c r="DE142" i="37"/>
  <c r="DE141" i="37"/>
  <c r="DE140" i="37"/>
  <c r="DE139" i="37"/>
  <c r="DE138" i="37"/>
  <c r="DE137" i="37"/>
  <c r="DE136" i="37"/>
  <c r="DE135" i="37"/>
  <c r="DE134" i="37"/>
  <c r="DE133" i="37"/>
  <c r="DE132" i="37"/>
  <c r="DE131" i="37"/>
  <c r="DE130" i="37"/>
  <c r="DE129" i="37"/>
  <c r="DE128" i="37"/>
  <c r="DE127" i="37"/>
  <c r="DE126" i="37"/>
  <c r="DE125" i="37"/>
  <c r="DE124" i="37"/>
  <c r="DE123" i="37"/>
  <c r="DE122" i="37"/>
  <c r="DE121" i="37"/>
  <c r="DE120" i="37"/>
  <c r="DE119" i="37"/>
  <c r="DE118" i="37"/>
  <c r="DE117" i="37"/>
  <c r="DE116" i="37"/>
  <c r="DE115" i="37"/>
  <c r="DE114" i="37"/>
  <c r="DE113" i="37"/>
  <c r="DE112" i="37"/>
  <c r="DE111" i="37"/>
  <c r="DE110" i="37"/>
  <c r="DE109" i="37"/>
  <c r="DE108" i="37"/>
  <c r="DE107" i="37"/>
  <c r="DE106" i="37"/>
  <c r="DE105" i="37"/>
  <c r="DE104" i="37"/>
  <c r="DE103" i="37"/>
  <c r="DE102" i="37"/>
  <c r="DE101" i="37"/>
  <c r="DE100" i="37"/>
  <c r="DE99" i="37"/>
  <c r="DE98" i="37"/>
  <c r="DE97" i="37"/>
  <c r="DE96" i="37"/>
  <c r="DE95" i="37"/>
  <c r="DE94" i="37"/>
  <c r="DE93" i="37"/>
  <c r="DE92" i="37"/>
  <c r="DE91" i="37"/>
  <c r="DE90" i="37"/>
  <c r="DE89" i="37"/>
  <c r="DE88" i="37"/>
  <c r="DE87" i="37"/>
  <c r="DE86" i="37"/>
  <c r="DE85" i="37"/>
  <c r="DE84" i="37"/>
  <c r="DE83" i="37"/>
  <c r="DE82" i="37"/>
  <c r="DE81" i="37"/>
  <c r="DE80" i="37"/>
  <c r="DE79" i="37"/>
  <c r="DE78" i="37"/>
  <c r="DE77" i="37"/>
  <c r="DE76" i="37"/>
  <c r="DE75" i="37"/>
  <c r="DE74" i="37"/>
  <c r="DE73" i="37"/>
  <c r="DE72" i="37"/>
  <c r="DE71" i="37"/>
  <c r="DE70" i="37"/>
  <c r="DE69" i="37"/>
  <c r="DE68" i="37"/>
  <c r="DE67" i="37"/>
  <c r="DE66" i="37"/>
  <c r="DE65" i="37"/>
  <c r="DE64" i="37"/>
  <c r="DE63" i="37"/>
  <c r="DE62" i="37"/>
  <c r="DE61" i="37"/>
  <c r="DE60" i="37"/>
  <c r="DE59" i="37"/>
  <c r="DE58" i="37"/>
  <c r="DE57" i="37"/>
  <c r="DE56" i="37"/>
  <c r="DE55" i="37"/>
  <c r="DE54" i="37"/>
  <c r="DE53" i="37"/>
  <c r="DE52" i="37"/>
  <c r="DE51" i="37"/>
  <c r="DE50" i="37"/>
  <c r="DE49" i="37"/>
  <c r="DE48" i="37"/>
  <c r="DE47" i="37"/>
  <c r="DE46" i="37"/>
  <c r="DE45" i="37"/>
  <c r="DE44" i="37"/>
  <c r="DE43" i="37"/>
  <c r="DE42" i="37"/>
  <c r="DE41" i="37"/>
  <c r="DE40" i="37"/>
  <c r="DE39" i="37"/>
  <c r="DE38" i="37"/>
  <c r="DE37" i="37"/>
  <c r="DE36" i="37"/>
  <c r="DE35" i="37"/>
  <c r="DE34" i="37"/>
  <c r="DE33" i="37"/>
  <c r="DE32" i="37"/>
  <c r="DE31" i="37"/>
  <c r="DE30" i="37"/>
  <c r="DE29" i="37"/>
  <c r="DE28" i="37"/>
  <c r="DE27" i="37"/>
  <c r="DE26" i="37"/>
  <c r="DE25" i="37"/>
  <c r="DE24" i="37"/>
  <c r="DE23" i="37"/>
  <c r="DE22" i="37"/>
  <c r="DE21" i="37"/>
  <c r="DE20" i="37"/>
  <c r="DE19" i="37"/>
  <c r="DE18" i="37"/>
  <c r="DE17" i="37"/>
  <c r="DE16" i="37"/>
  <c r="DE15" i="37"/>
  <c r="DE14" i="37"/>
  <c r="DE13" i="37"/>
  <c r="CV312" i="37"/>
  <c r="CV311" i="37"/>
  <c r="CV310" i="37"/>
  <c r="CV309" i="37"/>
  <c r="CV308" i="37"/>
  <c r="CV307" i="37"/>
  <c r="CV306" i="37"/>
  <c r="CV305" i="37"/>
  <c r="CV304" i="37"/>
  <c r="CV303" i="37"/>
  <c r="CV302" i="37"/>
  <c r="CV301" i="37"/>
  <c r="CV300" i="37"/>
  <c r="CV299" i="37"/>
  <c r="CV298" i="37"/>
  <c r="CV297" i="37"/>
  <c r="CV296" i="37"/>
  <c r="CV295" i="37"/>
  <c r="CV294" i="37"/>
  <c r="CV293" i="37"/>
  <c r="CV292" i="37"/>
  <c r="CV291" i="37"/>
  <c r="CV290" i="37"/>
  <c r="CV289" i="37"/>
  <c r="CV288" i="37"/>
  <c r="CV287" i="37"/>
  <c r="CV286" i="37"/>
  <c r="CV285" i="37"/>
  <c r="CV284" i="37"/>
  <c r="CV283" i="37"/>
  <c r="CV282" i="37"/>
  <c r="CV281" i="37"/>
  <c r="CV280" i="37"/>
  <c r="CV279" i="37"/>
  <c r="CV278" i="37"/>
  <c r="CV277" i="37"/>
  <c r="CV276" i="37"/>
  <c r="CV275" i="37"/>
  <c r="CV274" i="37"/>
  <c r="CV273" i="37"/>
  <c r="CV272" i="37"/>
  <c r="CV271" i="37"/>
  <c r="CV270" i="37"/>
  <c r="CV269" i="37"/>
  <c r="CV268" i="37"/>
  <c r="CV267" i="37"/>
  <c r="CV266" i="37"/>
  <c r="CV265" i="37"/>
  <c r="CV264" i="37"/>
  <c r="CV263" i="37"/>
  <c r="CV262" i="37"/>
  <c r="CV261" i="37"/>
  <c r="CV260" i="37"/>
  <c r="CV259" i="37"/>
  <c r="CV258" i="37"/>
  <c r="CV257" i="37"/>
  <c r="CV256" i="37"/>
  <c r="CV255" i="37"/>
  <c r="CV254" i="37"/>
  <c r="CV253" i="37"/>
  <c r="CV252" i="37"/>
  <c r="CV251" i="37"/>
  <c r="CV250" i="37"/>
  <c r="CV249" i="37"/>
  <c r="CV248" i="37"/>
  <c r="CV247" i="37"/>
  <c r="CV246" i="37"/>
  <c r="CV245" i="37"/>
  <c r="CV244" i="37"/>
  <c r="CV243" i="37"/>
  <c r="CV242" i="37"/>
  <c r="CV241" i="37"/>
  <c r="CV240" i="37"/>
  <c r="CV239" i="37"/>
  <c r="CV238" i="37"/>
  <c r="CV237" i="37"/>
  <c r="CV236" i="37"/>
  <c r="CV235" i="37"/>
  <c r="CV234" i="37"/>
  <c r="CV233" i="37"/>
  <c r="CV232" i="37"/>
  <c r="CV231" i="37"/>
  <c r="CV230" i="37"/>
  <c r="CV229" i="37"/>
  <c r="CV228" i="37"/>
  <c r="CV227" i="37"/>
  <c r="CV226" i="37"/>
  <c r="CV225" i="37"/>
  <c r="CV224" i="37"/>
  <c r="CV223" i="37"/>
  <c r="CV222" i="37"/>
  <c r="CV221" i="37"/>
  <c r="CV220" i="37"/>
  <c r="CV219" i="37"/>
  <c r="CV218" i="37"/>
  <c r="CV217" i="37"/>
  <c r="CV216" i="37"/>
  <c r="CV215" i="37"/>
  <c r="CV214" i="37"/>
  <c r="CV213" i="37"/>
  <c r="CV212" i="37"/>
  <c r="CV211" i="37"/>
  <c r="CV210" i="37"/>
  <c r="CV209" i="37"/>
  <c r="CV208" i="37"/>
  <c r="CV207" i="37"/>
  <c r="CV206" i="37"/>
  <c r="CV205" i="37"/>
  <c r="CV204" i="37"/>
  <c r="CV203" i="37"/>
  <c r="CV202" i="37"/>
  <c r="CV201" i="37"/>
  <c r="CV200" i="37"/>
  <c r="CV199" i="37"/>
  <c r="CV198" i="37"/>
  <c r="CV197" i="37"/>
  <c r="CV196" i="37"/>
  <c r="CV195" i="37"/>
  <c r="CV194" i="37"/>
  <c r="CV193" i="37"/>
  <c r="CV192" i="37"/>
  <c r="CV191" i="37"/>
  <c r="CV190" i="37"/>
  <c r="CV189" i="37"/>
  <c r="CV188" i="37"/>
  <c r="CV187" i="37"/>
  <c r="CV186" i="37"/>
  <c r="CV185" i="37"/>
  <c r="CV184" i="37"/>
  <c r="CV183" i="37"/>
  <c r="CV182" i="37"/>
  <c r="CV181" i="37"/>
  <c r="CV180" i="37"/>
  <c r="CV179" i="37"/>
  <c r="CV178" i="37"/>
  <c r="CV177" i="37"/>
  <c r="CV176" i="37"/>
  <c r="CV175" i="37"/>
  <c r="CV174" i="37"/>
  <c r="CV173" i="37"/>
  <c r="CV172" i="37"/>
  <c r="CV171" i="37"/>
  <c r="CV170" i="37"/>
  <c r="CV169" i="37"/>
  <c r="CV168" i="37"/>
  <c r="CV167" i="37"/>
  <c r="CV166" i="37"/>
  <c r="CV165" i="37"/>
  <c r="CV164" i="37"/>
  <c r="CV163" i="37"/>
  <c r="CV162" i="37"/>
  <c r="CV161" i="37"/>
  <c r="CV160" i="37"/>
  <c r="CV159" i="37"/>
  <c r="CV158" i="37"/>
  <c r="CV157" i="37"/>
  <c r="CV156" i="37"/>
  <c r="CV155" i="37"/>
  <c r="CV154" i="37"/>
  <c r="CV153" i="37"/>
  <c r="CV152" i="37"/>
  <c r="CV151" i="37"/>
  <c r="CV150" i="37"/>
  <c r="CV149" i="37"/>
  <c r="CV148" i="37"/>
  <c r="CV147" i="37"/>
  <c r="CV146" i="37"/>
  <c r="CV145" i="37"/>
  <c r="CV144" i="37"/>
  <c r="CV143" i="37"/>
  <c r="CV142" i="37"/>
  <c r="CV141" i="37"/>
  <c r="CV140" i="37"/>
  <c r="CV139" i="37"/>
  <c r="CV138" i="37"/>
  <c r="CV137" i="37"/>
  <c r="CV136" i="37"/>
  <c r="CV135" i="37"/>
  <c r="CV134" i="37"/>
  <c r="CV133" i="37"/>
  <c r="CV132" i="37"/>
  <c r="CV131" i="37"/>
  <c r="CV130" i="37"/>
  <c r="CV129" i="37"/>
  <c r="CV128" i="37"/>
  <c r="CV127" i="37"/>
  <c r="CV126" i="37"/>
  <c r="CV125" i="37"/>
  <c r="CV124" i="37"/>
  <c r="CV123" i="37"/>
  <c r="CV122" i="37"/>
  <c r="CV121" i="37"/>
  <c r="CV120" i="37"/>
  <c r="CV119" i="37"/>
  <c r="CV118" i="37"/>
  <c r="CV117" i="37"/>
  <c r="CV116" i="37"/>
  <c r="CV115" i="37"/>
  <c r="CV114" i="37"/>
  <c r="CV113" i="37"/>
  <c r="CV112" i="37"/>
  <c r="CV111" i="37"/>
  <c r="CV110" i="37"/>
  <c r="CV109" i="37"/>
  <c r="CV108" i="37"/>
  <c r="CV107" i="37"/>
  <c r="CV106" i="37"/>
  <c r="CV105" i="37"/>
  <c r="CV104" i="37"/>
  <c r="CV103" i="37"/>
  <c r="CV102" i="37"/>
  <c r="CV101" i="37"/>
  <c r="CV100" i="37"/>
  <c r="CV99" i="37"/>
  <c r="CV98" i="37"/>
  <c r="CV97" i="37"/>
  <c r="CV96" i="37"/>
  <c r="CV95" i="37"/>
  <c r="CV94" i="37"/>
  <c r="CV93" i="37"/>
  <c r="CV92" i="37"/>
  <c r="CV91" i="37"/>
  <c r="CV90" i="37"/>
  <c r="CV89" i="37"/>
  <c r="CV88" i="37"/>
  <c r="CV87" i="37"/>
  <c r="CV86" i="37"/>
  <c r="CV85" i="37"/>
  <c r="CV84" i="37"/>
  <c r="CV83" i="37"/>
  <c r="CV82" i="37"/>
  <c r="CV81" i="37"/>
  <c r="CV80" i="37"/>
  <c r="CV79" i="37"/>
  <c r="CV78" i="37"/>
  <c r="CV77" i="37"/>
  <c r="CV76" i="37"/>
  <c r="CV75" i="37"/>
  <c r="CV74" i="37"/>
  <c r="CV73" i="37"/>
  <c r="CV72" i="37"/>
  <c r="CV71" i="37"/>
  <c r="CV70" i="37"/>
  <c r="CV69" i="37"/>
  <c r="CV68" i="37"/>
  <c r="CV67" i="37"/>
  <c r="CV66" i="37"/>
  <c r="CV65" i="37"/>
  <c r="CV64" i="37"/>
  <c r="CV63" i="37"/>
  <c r="CV62" i="37"/>
  <c r="CV61" i="37"/>
  <c r="CV60" i="37"/>
  <c r="CV59" i="37"/>
  <c r="CV58" i="37"/>
  <c r="CV57" i="37"/>
  <c r="CV56" i="37"/>
  <c r="CV55" i="37"/>
  <c r="CV54" i="37"/>
  <c r="CV53" i="37"/>
  <c r="CV52" i="37"/>
  <c r="CV51" i="37"/>
  <c r="CV50" i="37"/>
  <c r="CV49" i="37"/>
  <c r="CV48" i="37"/>
  <c r="CV47" i="37"/>
  <c r="CV46" i="37"/>
  <c r="CV45" i="37"/>
  <c r="CV44" i="37"/>
  <c r="CV43" i="37"/>
  <c r="CV42" i="37"/>
  <c r="CV41" i="37"/>
  <c r="CV40" i="37"/>
  <c r="CV39" i="37"/>
  <c r="CV38" i="37"/>
  <c r="CV37" i="37"/>
  <c r="CV36" i="37"/>
  <c r="CV35" i="37"/>
  <c r="CV34" i="37"/>
  <c r="CV33" i="37"/>
  <c r="CV32" i="37"/>
  <c r="CV31" i="37"/>
  <c r="CV30" i="37"/>
  <c r="CV29" i="37"/>
  <c r="CV28" i="37"/>
  <c r="CV27" i="37"/>
  <c r="CV26" i="37"/>
  <c r="CV25" i="37"/>
  <c r="CV24" i="37"/>
  <c r="CV23" i="37"/>
  <c r="CV22" i="37"/>
  <c r="CV21" i="37"/>
  <c r="CV20" i="37"/>
  <c r="CV19" i="37"/>
  <c r="CV18" i="37"/>
  <c r="CM15" i="37"/>
  <c r="CM16" i="37"/>
  <c r="CM17" i="37"/>
  <c r="CM18" i="37"/>
  <c r="CM19" i="37"/>
  <c r="CM20" i="37"/>
  <c r="CM21" i="37"/>
  <c r="CM22" i="37"/>
  <c r="CM23" i="37"/>
  <c r="CM24" i="37"/>
  <c r="CM25" i="37"/>
  <c r="CM26" i="37"/>
  <c r="CM27" i="37"/>
  <c r="CM28" i="37"/>
  <c r="CM29" i="37"/>
  <c r="CM30" i="37"/>
  <c r="CM31" i="37"/>
  <c r="CM32" i="37"/>
  <c r="CM33" i="37"/>
  <c r="CM34" i="37"/>
  <c r="CM35" i="37"/>
  <c r="CM36" i="37"/>
  <c r="CM37" i="37"/>
  <c r="CM38" i="37"/>
  <c r="CM39" i="37"/>
  <c r="CM40" i="37"/>
  <c r="CM41" i="37"/>
  <c r="CM42" i="37"/>
  <c r="CM43" i="37"/>
  <c r="CM44" i="37"/>
  <c r="CM45" i="37"/>
  <c r="CM46" i="37"/>
  <c r="CM47" i="37"/>
  <c r="CM48" i="37"/>
  <c r="CM49" i="37"/>
  <c r="CM50" i="37"/>
  <c r="CM51" i="37"/>
  <c r="CM52" i="37"/>
  <c r="CM53" i="37"/>
  <c r="CM54" i="37"/>
  <c r="CM55" i="37"/>
  <c r="CM56" i="37"/>
  <c r="CM57" i="37"/>
  <c r="CM58" i="37"/>
  <c r="CM59" i="37"/>
  <c r="CM60" i="37"/>
  <c r="CM61" i="37"/>
  <c r="CM62" i="37"/>
  <c r="CM63" i="37"/>
  <c r="CM64" i="37"/>
  <c r="CM65" i="37"/>
  <c r="CM66" i="37"/>
  <c r="CM67" i="37"/>
  <c r="CM68" i="37"/>
  <c r="CM69" i="37"/>
  <c r="CM70" i="37"/>
  <c r="CM71" i="37"/>
  <c r="CM72" i="37"/>
  <c r="CM73" i="37"/>
  <c r="CM74" i="37"/>
  <c r="CM75" i="37"/>
  <c r="CM76" i="37"/>
  <c r="CM77" i="37"/>
  <c r="CM78" i="37"/>
  <c r="CM79" i="37"/>
  <c r="CM80" i="37"/>
  <c r="CM81" i="37"/>
  <c r="CM82" i="37"/>
  <c r="CM83" i="37"/>
  <c r="CM84" i="37"/>
  <c r="CM85" i="37"/>
  <c r="CM86" i="37"/>
  <c r="CM87" i="37"/>
  <c r="CM88" i="37"/>
  <c r="CM89" i="37"/>
  <c r="CM90" i="37"/>
  <c r="CM91" i="37"/>
  <c r="CM92" i="37"/>
  <c r="CM93" i="37"/>
  <c r="CM94" i="37"/>
  <c r="CM95" i="37"/>
  <c r="CM96" i="37"/>
  <c r="CM97" i="37"/>
  <c r="CM98" i="37"/>
  <c r="CM99" i="37"/>
  <c r="CM100" i="37"/>
  <c r="CM101" i="37"/>
  <c r="CM102" i="37"/>
  <c r="CM103" i="37"/>
  <c r="CM104" i="37"/>
  <c r="CM105" i="37"/>
  <c r="CM106" i="37"/>
  <c r="CM107" i="37"/>
  <c r="CM108" i="37"/>
  <c r="CM109" i="37"/>
  <c r="CM110" i="37"/>
  <c r="CM111" i="37"/>
  <c r="CM112" i="37"/>
  <c r="CM113" i="37"/>
  <c r="CM114" i="37"/>
  <c r="CM115" i="37"/>
  <c r="CM116" i="37"/>
  <c r="CM117" i="37"/>
  <c r="CM118" i="37"/>
  <c r="CM119" i="37"/>
  <c r="CM120" i="37"/>
  <c r="CM121" i="37"/>
  <c r="CM122" i="37"/>
  <c r="CM123" i="37"/>
  <c r="CM124" i="37"/>
  <c r="CM125" i="37"/>
  <c r="CM126" i="37"/>
  <c r="CM127" i="37"/>
  <c r="CM128" i="37"/>
  <c r="CM129" i="37"/>
  <c r="CM130" i="37"/>
  <c r="CM131" i="37"/>
  <c r="CM132" i="37"/>
  <c r="CM133" i="37"/>
  <c r="CM134" i="37"/>
  <c r="CM135" i="37"/>
  <c r="CM136" i="37"/>
  <c r="CM137" i="37"/>
  <c r="CM138" i="37"/>
  <c r="CM139" i="37"/>
  <c r="CM140" i="37"/>
  <c r="CM141" i="37"/>
  <c r="CM142" i="37"/>
  <c r="CM143" i="37"/>
  <c r="CM144" i="37"/>
  <c r="CM145" i="37"/>
  <c r="CM146" i="37"/>
  <c r="CM147" i="37"/>
  <c r="CM148" i="37"/>
  <c r="CM149" i="37"/>
  <c r="CM150" i="37"/>
  <c r="CM151" i="37"/>
  <c r="CM152" i="37"/>
  <c r="CM153" i="37"/>
  <c r="CM154" i="37"/>
  <c r="CM155" i="37"/>
  <c r="CM156" i="37"/>
  <c r="CM157" i="37"/>
  <c r="CM158" i="37"/>
  <c r="CM159" i="37"/>
  <c r="CM160" i="37"/>
  <c r="CM161" i="37"/>
  <c r="CM162" i="37"/>
  <c r="CM163" i="37"/>
  <c r="CM164" i="37"/>
  <c r="CM165" i="37"/>
  <c r="CM166" i="37"/>
  <c r="CM167" i="37"/>
  <c r="CM168" i="37"/>
  <c r="CM169" i="37"/>
  <c r="CM170" i="37"/>
  <c r="CM171" i="37"/>
  <c r="CM172" i="37"/>
  <c r="CM173" i="37"/>
  <c r="CM174" i="37"/>
  <c r="CM175" i="37"/>
  <c r="CM176" i="37"/>
  <c r="CM177" i="37"/>
  <c r="CM178" i="37"/>
  <c r="CM179" i="37"/>
  <c r="CM180" i="37"/>
  <c r="CM181" i="37"/>
  <c r="CM182" i="37"/>
  <c r="CM183" i="37"/>
  <c r="CM184" i="37"/>
  <c r="CM185" i="37"/>
  <c r="CM186" i="37"/>
  <c r="CM187" i="37"/>
  <c r="CM188" i="37"/>
  <c r="CM189" i="37"/>
  <c r="CM190" i="37"/>
  <c r="CM191" i="37"/>
  <c r="CM192" i="37"/>
  <c r="CM193" i="37"/>
  <c r="CM194" i="37"/>
  <c r="CM195" i="37"/>
  <c r="CM196" i="37"/>
  <c r="CM197" i="37"/>
  <c r="CM198" i="37"/>
  <c r="CM199" i="37"/>
  <c r="CM200" i="37"/>
  <c r="CM201" i="37"/>
  <c r="CM202" i="37"/>
  <c r="CM203" i="37"/>
  <c r="CM204" i="37"/>
  <c r="CM205" i="37"/>
  <c r="CM206" i="37"/>
  <c r="CM207" i="37"/>
  <c r="CM208" i="37"/>
  <c r="CM209" i="37"/>
  <c r="CM210" i="37"/>
  <c r="CM211" i="37"/>
  <c r="CM212" i="37"/>
  <c r="CM213" i="37"/>
  <c r="CM214" i="37"/>
  <c r="CM215" i="37"/>
  <c r="CM216" i="37"/>
  <c r="CM217" i="37"/>
  <c r="CM218" i="37"/>
  <c r="CM219" i="37"/>
  <c r="CM220" i="37"/>
  <c r="CM221" i="37"/>
  <c r="CM222" i="37"/>
  <c r="CM223" i="37"/>
  <c r="CM224" i="37"/>
  <c r="CM225" i="37"/>
  <c r="CM226" i="37"/>
  <c r="CM227" i="37"/>
  <c r="CM228" i="37"/>
  <c r="CM229" i="37"/>
  <c r="CM230" i="37"/>
  <c r="CM231" i="37"/>
  <c r="CM232" i="37"/>
  <c r="CM233" i="37"/>
  <c r="CM234" i="37"/>
  <c r="CM235" i="37"/>
  <c r="CM236" i="37"/>
  <c r="CM237" i="37"/>
  <c r="CM238" i="37"/>
  <c r="CM239" i="37"/>
  <c r="CM240" i="37"/>
  <c r="CM241" i="37"/>
  <c r="CM242" i="37"/>
  <c r="CM243" i="37"/>
  <c r="CM244" i="37"/>
  <c r="CM245" i="37"/>
  <c r="CM246" i="37"/>
  <c r="CM247" i="37"/>
  <c r="CM248" i="37"/>
  <c r="CM249" i="37"/>
  <c r="CM250" i="37"/>
  <c r="CM251" i="37"/>
  <c r="CM252" i="37"/>
  <c r="CM253" i="37"/>
  <c r="CM254" i="37"/>
  <c r="CM255" i="37"/>
  <c r="CM256" i="37"/>
  <c r="CM257" i="37"/>
  <c r="CM258" i="37"/>
  <c r="CM259" i="37"/>
  <c r="CM260" i="37"/>
  <c r="CM261" i="37"/>
  <c r="CM262" i="37"/>
  <c r="CM263" i="37"/>
  <c r="CM264" i="37"/>
  <c r="CM265" i="37"/>
  <c r="CM266" i="37"/>
  <c r="CM267" i="37"/>
  <c r="CM268" i="37"/>
  <c r="CM269" i="37"/>
  <c r="CM270" i="37"/>
  <c r="CM271" i="37"/>
  <c r="CM272" i="37"/>
  <c r="CM273" i="37"/>
  <c r="CM274" i="37"/>
  <c r="CM275" i="37"/>
  <c r="CM276" i="37"/>
  <c r="CM277" i="37"/>
  <c r="CM278" i="37"/>
  <c r="CM279" i="37"/>
  <c r="CM280" i="37"/>
  <c r="CM281" i="37"/>
  <c r="CM282" i="37"/>
  <c r="CM283" i="37"/>
  <c r="CM284" i="37"/>
  <c r="CM285" i="37"/>
  <c r="CM286" i="37"/>
  <c r="CM287" i="37"/>
  <c r="CM288" i="37"/>
  <c r="CM289" i="37"/>
  <c r="CM290" i="37"/>
  <c r="CM291" i="37"/>
  <c r="CM292" i="37"/>
  <c r="CM293" i="37"/>
  <c r="CM294" i="37"/>
  <c r="CM295" i="37"/>
  <c r="CM296" i="37"/>
  <c r="CM297" i="37"/>
  <c r="CM298" i="37"/>
  <c r="CM299" i="37"/>
  <c r="CM300" i="37"/>
  <c r="CM301" i="37"/>
  <c r="CM302" i="37"/>
  <c r="CM303" i="37"/>
  <c r="CM304" i="37"/>
  <c r="CM305" i="37"/>
  <c r="CM306" i="37"/>
  <c r="CM307" i="37"/>
  <c r="CM308" i="37"/>
  <c r="CM309" i="37"/>
  <c r="CM310" i="37"/>
  <c r="CM311" i="37"/>
  <c r="CM312" i="37"/>
  <c r="CM13" i="37"/>
  <c r="CD25" i="37"/>
  <c r="CD26" i="37"/>
  <c r="CD27" i="37"/>
  <c r="CD28" i="37"/>
  <c r="CD29" i="37"/>
  <c r="CD30" i="37"/>
  <c r="CD31" i="37"/>
  <c r="CD32" i="37"/>
  <c r="CD33" i="37"/>
  <c r="CD34" i="37"/>
  <c r="CD35" i="37"/>
  <c r="CD36" i="37"/>
  <c r="CD37" i="37"/>
  <c r="CD38" i="37"/>
  <c r="CD39" i="37"/>
  <c r="CD40" i="37"/>
  <c r="CD41" i="37"/>
  <c r="CD42" i="37"/>
  <c r="CD43" i="37"/>
  <c r="CD44" i="37"/>
  <c r="CD45" i="37"/>
  <c r="CD46" i="37"/>
  <c r="CD47" i="37"/>
  <c r="CD48" i="37"/>
  <c r="CD49" i="37"/>
  <c r="CD50" i="37"/>
  <c r="CD51" i="37"/>
  <c r="CD52" i="37"/>
  <c r="CD53" i="37"/>
  <c r="CD54" i="37"/>
  <c r="CD55" i="37"/>
  <c r="CD56" i="37"/>
  <c r="CD57" i="37"/>
  <c r="CD58" i="37"/>
  <c r="CD59" i="37"/>
  <c r="CD60" i="37"/>
  <c r="CD61" i="37"/>
  <c r="CD62" i="37"/>
  <c r="CD63" i="37"/>
  <c r="CD64" i="37"/>
  <c r="CD65" i="37"/>
  <c r="CD66" i="37"/>
  <c r="CD67" i="37"/>
  <c r="CD68" i="37"/>
  <c r="CD69" i="37"/>
  <c r="CD70" i="37"/>
  <c r="CD71" i="37"/>
  <c r="CD72" i="37"/>
  <c r="CD73" i="37"/>
  <c r="CD74" i="37"/>
  <c r="CD75" i="37"/>
  <c r="CD76" i="37"/>
  <c r="CD77" i="37"/>
  <c r="CD78" i="37"/>
  <c r="CD79" i="37"/>
  <c r="CD80" i="37"/>
  <c r="CD81" i="37"/>
  <c r="CD82" i="37"/>
  <c r="CD83" i="37"/>
  <c r="CD84" i="37"/>
  <c r="CD85" i="37"/>
  <c r="CD86" i="37"/>
  <c r="CD87" i="37"/>
  <c r="CD88" i="37"/>
  <c r="CD89" i="37"/>
  <c r="CD90" i="37"/>
  <c r="CD91" i="37"/>
  <c r="CD92" i="37"/>
  <c r="CD93" i="37"/>
  <c r="CD94" i="37"/>
  <c r="CD95" i="37"/>
  <c r="CD96" i="37"/>
  <c r="CD97" i="37"/>
  <c r="CD98" i="37"/>
  <c r="CD99" i="37"/>
  <c r="CD100" i="37"/>
  <c r="CD101" i="37"/>
  <c r="CD102" i="37"/>
  <c r="CD103" i="37"/>
  <c r="CD104" i="37"/>
  <c r="CD105" i="37"/>
  <c r="CD106" i="37"/>
  <c r="CD107" i="37"/>
  <c r="CD108" i="37"/>
  <c r="CD109" i="37"/>
  <c r="CD110" i="37"/>
  <c r="CD111" i="37"/>
  <c r="CD112" i="37"/>
  <c r="CD113" i="37"/>
  <c r="CD114" i="37"/>
  <c r="CD115" i="37"/>
  <c r="CD116" i="37"/>
  <c r="CD117" i="37"/>
  <c r="CD118" i="37"/>
  <c r="CD119" i="37"/>
  <c r="CD120" i="37"/>
  <c r="CD121" i="37"/>
  <c r="CD122" i="37"/>
  <c r="CD123" i="37"/>
  <c r="CD124" i="37"/>
  <c r="CD125" i="37"/>
  <c r="CD126" i="37"/>
  <c r="CD127" i="37"/>
  <c r="CD128" i="37"/>
  <c r="CD129" i="37"/>
  <c r="CD130" i="37"/>
  <c r="CD131" i="37"/>
  <c r="CD132" i="37"/>
  <c r="CD133" i="37"/>
  <c r="CD134" i="37"/>
  <c r="CD135" i="37"/>
  <c r="CD136" i="37"/>
  <c r="CD137" i="37"/>
  <c r="CD138" i="37"/>
  <c r="CD139" i="37"/>
  <c r="CD140" i="37"/>
  <c r="CD141" i="37"/>
  <c r="CD142" i="37"/>
  <c r="CD143" i="37"/>
  <c r="CD144" i="37"/>
  <c r="CD145" i="37"/>
  <c r="CD146" i="37"/>
  <c r="CD147" i="37"/>
  <c r="CD148" i="37"/>
  <c r="CD149" i="37"/>
  <c r="CD150" i="37"/>
  <c r="CD151" i="37"/>
  <c r="CD152" i="37"/>
  <c r="CD153" i="37"/>
  <c r="CD154" i="37"/>
  <c r="CD155" i="37"/>
  <c r="CD156" i="37"/>
  <c r="CD157" i="37"/>
  <c r="CD158" i="37"/>
  <c r="CD159" i="37"/>
  <c r="CD160" i="37"/>
  <c r="CD161" i="37"/>
  <c r="CD162" i="37"/>
  <c r="CD163" i="37"/>
  <c r="CD164" i="37"/>
  <c r="CD165" i="37"/>
  <c r="CD166" i="37"/>
  <c r="CD167" i="37"/>
  <c r="CD168" i="37"/>
  <c r="CD169" i="37"/>
  <c r="CD170" i="37"/>
  <c r="CD171" i="37"/>
  <c r="CD172" i="37"/>
  <c r="CD173" i="37"/>
  <c r="CD174" i="37"/>
  <c r="CD175" i="37"/>
  <c r="CD176" i="37"/>
  <c r="CD177" i="37"/>
  <c r="CD178" i="37"/>
  <c r="CD179" i="37"/>
  <c r="CD180" i="37"/>
  <c r="CD181" i="37"/>
  <c r="CD182" i="37"/>
  <c r="CD183" i="37"/>
  <c r="CD184" i="37"/>
  <c r="CD185" i="37"/>
  <c r="CD186" i="37"/>
  <c r="CD187" i="37"/>
  <c r="CD188" i="37"/>
  <c r="CD189" i="37"/>
  <c r="CD190" i="37"/>
  <c r="CD191" i="37"/>
  <c r="CD192" i="37"/>
  <c r="CD193" i="37"/>
  <c r="CD194" i="37"/>
  <c r="CD195" i="37"/>
  <c r="CD196" i="37"/>
  <c r="CD197" i="37"/>
  <c r="CD198" i="37"/>
  <c r="CD199" i="37"/>
  <c r="CD200" i="37"/>
  <c r="CD201" i="37"/>
  <c r="CD202" i="37"/>
  <c r="CD203" i="37"/>
  <c r="CD204" i="37"/>
  <c r="CD205" i="37"/>
  <c r="CD206" i="37"/>
  <c r="CD207" i="37"/>
  <c r="CD208" i="37"/>
  <c r="CD209" i="37"/>
  <c r="CD210" i="37"/>
  <c r="CD211" i="37"/>
  <c r="CD212" i="37"/>
  <c r="CD213" i="37"/>
  <c r="CD214" i="37"/>
  <c r="CD215" i="37"/>
  <c r="CD216" i="37"/>
  <c r="CD217" i="37"/>
  <c r="CD218" i="37"/>
  <c r="CD219" i="37"/>
  <c r="CD220" i="37"/>
  <c r="CD221" i="37"/>
  <c r="CD222" i="37"/>
  <c r="CD223" i="37"/>
  <c r="CD224" i="37"/>
  <c r="CD225" i="37"/>
  <c r="CD226" i="37"/>
  <c r="CD227" i="37"/>
  <c r="CD228" i="37"/>
  <c r="CD229" i="37"/>
  <c r="CD230" i="37"/>
  <c r="CD231" i="37"/>
  <c r="CD232" i="37"/>
  <c r="CD233" i="37"/>
  <c r="CD234" i="37"/>
  <c r="CD235" i="37"/>
  <c r="CD236" i="37"/>
  <c r="CD237" i="37"/>
  <c r="CD238" i="37"/>
  <c r="CD239" i="37"/>
  <c r="CD240" i="37"/>
  <c r="CD241" i="37"/>
  <c r="CD242" i="37"/>
  <c r="CD243" i="37"/>
  <c r="CD244" i="37"/>
  <c r="CD245" i="37"/>
  <c r="CD246" i="37"/>
  <c r="CD247" i="37"/>
  <c r="CD248" i="37"/>
  <c r="CD249" i="37"/>
  <c r="CD250" i="37"/>
  <c r="CD251" i="37"/>
  <c r="CD252" i="37"/>
  <c r="CD253" i="37"/>
  <c r="CD254" i="37"/>
  <c r="CD255" i="37"/>
  <c r="CD256" i="37"/>
  <c r="CD257" i="37"/>
  <c r="CD258" i="37"/>
  <c r="CD259" i="37"/>
  <c r="CD260" i="37"/>
  <c r="CD261" i="37"/>
  <c r="CD262" i="37"/>
  <c r="CD263" i="37"/>
  <c r="CD264" i="37"/>
  <c r="CD265" i="37"/>
  <c r="CD266" i="37"/>
  <c r="CD267" i="37"/>
  <c r="CD268" i="37"/>
  <c r="CD269" i="37"/>
  <c r="CD270" i="37"/>
  <c r="CD271" i="37"/>
  <c r="CD272" i="37"/>
  <c r="CD273" i="37"/>
  <c r="CD274" i="37"/>
  <c r="CD275" i="37"/>
  <c r="CD276" i="37"/>
  <c r="CD277" i="37"/>
  <c r="CD278" i="37"/>
  <c r="CD279" i="37"/>
  <c r="CD280" i="37"/>
  <c r="CD281" i="37"/>
  <c r="CD282" i="37"/>
  <c r="CD283" i="37"/>
  <c r="CD284" i="37"/>
  <c r="CD285" i="37"/>
  <c r="CD286" i="37"/>
  <c r="CD287" i="37"/>
  <c r="CD288" i="37"/>
  <c r="CD289" i="37"/>
  <c r="CD290" i="37"/>
  <c r="CD291" i="37"/>
  <c r="CD292" i="37"/>
  <c r="CD293" i="37"/>
  <c r="CD294" i="37"/>
  <c r="CD295" i="37"/>
  <c r="CD296" i="37"/>
  <c r="CD297" i="37"/>
  <c r="CD298" i="37"/>
  <c r="CD299" i="37"/>
  <c r="CD300" i="37"/>
  <c r="CD301" i="37"/>
  <c r="CD302" i="37"/>
  <c r="CD303" i="37"/>
  <c r="CD304" i="37"/>
  <c r="CD305" i="37"/>
  <c r="CD306" i="37"/>
  <c r="CD307" i="37"/>
  <c r="CD308" i="37"/>
  <c r="CD309" i="37"/>
  <c r="CD310" i="37"/>
  <c r="CD311" i="37"/>
  <c r="CD312" i="37"/>
  <c r="LM14" i="37"/>
  <c r="LM15" i="37"/>
  <c r="LM16" i="37"/>
  <c r="LM17" i="37"/>
  <c r="LM18" i="37"/>
  <c r="LM19" i="37"/>
  <c r="LM20" i="37"/>
  <c r="LM21" i="37"/>
  <c r="LM22" i="37"/>
  <c r="LM23" i="37"/>
  <c r="LM24" i="37"/>
  <c r="LM25" i="37"/>
  <c r="LM26" i="37"/>
  <c r="LM27" i="37"/>
  <c r="LM28" i="37"/>
  <c r="LM29" i="37"/>
  <c r="LM30" i="37"/>
  <c r="LM31" i="37"/>
  <c r="LM32" i="37"/>
  <c r="LM33" i="37"/>
  <c r="LM34" i="37"/>
  <c r="LM35" i="37"/>
  <c r="LM36" i="37"/>
  <c r="LM37" i="37"/>
  <c r="LM38" i="37"/>
  <c r="LM39" i="37"/>
  <c r="LM40" i="37"/>
  <c r="LM41" i="37"/>
  <c r="LM42" i="37"/>
  <c r="LM43" i="37"/>
  <c r="LM44" i="37"/>
  <c r="LM45" i="37"/>
  <c r="LM46" i="37"/>
  <c r="LM47" i="37"/>
  <c r="LM48" i="37"/>
  <c r="LM49" i="37"/>
  <c r="LM50" i="37"/>
  <c r="LM51" i="37"/>
  <c r="LM52" i="37"/>
  <c r="LM53" i="37"/>
  <c r="LM54" i="37"/>
  <c r="LM55" i="37"/>
  <c r="LM56" i="37"/>
  <c r="LM57" i="37"/>
  <c r="LM58" i="37"/>
  <c r="LM59" i="37"/>
  <c r="LM60" i="37"/>
  <c r="LM61" i="37"/>
  <c r="LM62" i="37"/>
  <c r="LM63" i="37"/>
  <c r="LM64" i="37"/>
  <c r="LM65" i="37"/>
  <c r="LM66" i="37"/>
  <c r="LM67" i="37"/>
  <c r="LM68" i="37"/>
  <c r="LM69" i="37"/>
  <c r="LM70" i="37"/>
  <c r="LM71" i="37"/>
  <c r="LM72" i="37"/>
  <c r="LM73" i="37"/>
  <c r="LM74" i="37"/>
  <c r="LM75" i="37"/>
  <c r="LM76" i="37"/>
  <c r="LM77" i="37"/>
  <c r="LM78" i="37"/>
  <c r="LM79" i="37"/>
  <c r="LM80" i="37"/>
  <c r="LM81" i="37"/>
  <c r="LM82" i="37"/>
  <c r="LM83" i="37"/>
  <c r="LM84" i="37"/>
  <c r="LM85" i="37"/>
  <c r="LM86" i="37"/>
  <c r="LM87" i="37"/>
  <c r="LM88" i="37"/>
  <c r="LM89" i="37"/>
  <c r="LM90" i="37"/>
  <c r="LM91" i="37"/>
  <c r="LM92" i="37"/>
  <c r="LM93" i="37"/>
  <c r="LM94" i="37"/>
  <c r="LM95" i="37"/>
  <c r="LM96" i="37"/>
  <c r="LM97" i="37"/>
  <c r="LM98" i="37"/>
  <c r="LM99" i="37"/>
  <c r="LM100" i="37"/>
  <c r="LM101" i="37"/>
  <c r="LM102" i="37"/>
  <c r="LM103" i="37"/>
  <c r="LM104" i="37"/>
  <c r="LM105" i="37"/>
  <c r="LM106" i="37"/>
  <c r="LM107" i="37"/>
  <c r="LM108" i="37"/>
  <c r="LM109" i="37"/>
  <c r="LM110" i="37"/>
  <c r="LM111" i="37"/>
  <c r="LM112" i="37"/>
  <c r="LM113" i="37"/>
  <c r="LM114" i="37"/>
  <c r="LM115" i="37"/>
  <c r="LM116" i="37"/>
  <c r="LM117" i="37"/>
  <c r="LM118" i="37"/>
  <c r="LM119" i="37"/>
  <c r="LM120" i="37"/>
  <c r="LM121" i="37"/>
  <c r="LM122" i="37"/>
  <c r="LM123" i="37"/>
  <c r="LM124" i="37"/>
  <c r="LM125" i="37"/>
  <c r="LM126" i="37"/>
  <c r="LM127" i="37"/>
  <c r="LM128" i="37"/>
  <c r="LM129" i="37"/>
  <c r="LM130" i="37"/>
  <c r="LM131" i="37"/>
  <c r="LM132" i="37"/>
  <c r="LM133" i="37"/>
  <c r="LM134" i="37"/>
  <c r="LM135" i="37"/>
  <c r="LM136" i="37"/>
  <c r="LM137" i="37"/>
  <c r="LM138" i="37"/>
  <c r="LM139" i="37"/>
  <c r="LM140" i="37"/>
  <c r="LM141" i="37"/>
  <c r="LM142" i="37"/>
  <c r="LM143" i="37"/>
  <c r="LM144" i="37"/>
  <c r="LM145" i="37"/>
  <c r="LM146" i="37"/>
  <c r="LM147" i="37"/>
  <c r="LM148" i="37"/>
  <c r="LM149" i="37"/>
  <c r="LM150" i="37"/>
  <c r="LM151" i="37"/>
  <c r="LM152" i="37"/>
  <c r="LM153" i="37"/>
  <c r="LM154" i="37"/>
  <c r="LM155" i="37"/>
  <c r="LM156" i="37"/>
  <c r="LM157" i="37"/>
  <c r="LM158" i="37"/>
  <c r="LM159" i="37"/>
  <c r="LM160" i="37"/>
  <c r="LM161" i="37"/>
  <c r="LM162" i="37"/>
  <c r="LM163" i="37"/>
  <c r="LM164" i="37"/>
  <c r="LM165" i="37"/>
  <c r="LM166" i="37"/>
  <c r="LM167" i="37"/>
  <c r="LM168" i="37"/>
  <c r="LM169" i="37"/>
  <c r="LM170" i="37"/>
  <c r="LM171" i="37"/>
  <c r="LM172" i="37"/>
  <c r="LM173" i="37"/>
  <c r="LM174" i="37"/>
  <c r="LM175" i="37"/>
  <c r="LM176" i="37"/>
  <c r="LM177" i="37"/>
  <c r="LM178" i="37"/>
  <c r="LM179" i="37"/>
  <c r="LM180" i="37"/>
  <c r="LM181" i="37"/>
  <c r="LM182" i="37"/>
  <c r="LM183" i="37"/>
  <c r="LM184" i="37"/>
  <c r="LM185" i="37"/>
  <c r="LM186" i="37"/>
  <c r="LM187" i="37"/>
  <c r="LM188" i="37"/>
  <c r="LM189" i="37"/>
  <c r="LM190" i="37"/>
  <c r="LM191" i="37"/>
  <c r="LM192" i="37"/>
  <c r="LM193" i="37"/>
  <c r="LM194" i="37"/>
  <c r="LM195" i="37"/>
  <c r="LM196" i="37"/>
  <c r="LM197" i="37"/>
  <c r="LM198" i="37"/>
  <c r="LM199" i="37"/>
  <c r="LM200" i="37"/>
  <c r="LM201" i="37"/>
  <c r="LM202" i="37"/>
  <c r="LM203" i="37"/>
  <c r="LM204" i="37"/>
  <c r="LM205" i="37"/>
  <c r="LM206" i="37"/>
  <c r="LM207" i="37"/>
  <c r="LM208" i="37"/>
  <c r="LM209" i="37"/>
  <c r="LM210" i="37"/>
  <c r="LM211" i="37"/>
  <c r="LM212" i="37"/>
  <c r="LM213" i="37"/>
  <c r="LM214" i="37"/>
  <c r="LM215" i="37"/>
  <c r="LM216" i="37"/>
  <c r="LM217" i="37"/>
  <c r="LM218" i="37"/>
  <c r="LM219" i="37"/>
  <c r="LM220" i="37"/>
  <c r="LM221" i="37"/>
  <c r="LM222" i="37"/>
  <c r="LM223" i="37"/>
  <c r="LM224" i="37"/>
  <c r="LM225" i="37"/>
  <c r="LM226" i="37"/>
  <c r="LM227" i="37"/>
  <c r="LM228" i="37"/>
  <c r="LM229" i="37"/>
  <c r="LM230" i="37"/>
  <c r="LM231" i="37"/>
  <c r="LM232" i="37"/>
  <c r="LM233" i="37"/>
  <c r="LM234" i="37"/>
  <c r="LM235" i="37"/>
  <c r="LM236" i="37"/>
  <c r="LM237" i="37"/>
  <c r="LM238" i="37"/>
  <c r="LM239" i="37"/>
  <c r="LM240" i="37"/>
  <c r="LM241" i="37"/>
  <c r="LM242" i="37"/>
  <c r="LM243" i="37"/>
  <c r="LM244" i="37"/>
  <c r="LM245" i="37"/>
  <c r="LM246" i="37"/>
  <c r="LM247" i="37"/>
  <c r="LM248" i="37"/>
  <c r="LM249" i="37"/>
  <c r="LM250" i="37"/>
  <c r="LM251" i="37"/>
  <c r="LM252" i="37"/>
  <c r="LM253" i="37"/>
  <c r="LM254" i="37"/>
  <c r="LM255" i="37"/>
  <c r="LM256" i="37"/>
  <c r="LM257" i="37"/>
  <c r="LM258" i="37"/>
  <c r="LM259" i="37"/>
  <c r="LM260" i="37"/>
  <c r="LM261" i="37"/>
  <c r="LM262" i="37"/>
  <c r="LM263" i="37"/>
  <c r="LM264" i="37"/>
  <c r="LM265" i="37"/>
  <c r="LM266" i="37"/>
  <c r="LM267" i="37"/>
  <c r="LM268" i="37"/>
  <c r="LM269" i="37"/>
  <c r="LM270" i="37"/>
  <c r="LM271" i="37"/>
  <c r="LM272" i="37"/>
  <c r="LM273" i="37"/>
  <c r="LM274" i="37"/>
  <c r="LM275" i="37"/>
  <c r="LM276" i="37"/>
  <c r="LM277" i="37"/>
  <c r="LM278" i="37"/>
  <c r="LM279" i="37"/>
  <c r="LM280" i="37"/>
  <c r="LM281" i="37"/>
  <c r="LM282" i="37"/>
  <c r="LM283" i="37"/>
  <c r="LM284" i="37"/>
  <c r="LM285" i="37"/>
  <c r="LM286" i="37"/>
  <c r="LM287" i="37"/>
  <c r="LM288" i="37"/>
  <c r="LM289" i="37"/>
  <c r="LM290" i="37"/>
  <c r="LM291" i="37"/>
  <c r="LM292" i="37"/>
  <c r="LM293" i="37"/>
  <c r="LM294" i="37"/>
  <c r="LM295" i="37"/>
  <c r="LM296" i="37"/>
  <c r="LM297" i="37"/>
  <c r="LM298" i="37"/>
  <c r="LM299" i="37"/>
  <c r="LM300" i="37"/>
  <c r="LM301" i="37"/>
  <c r="LM302" i="37"/>
  <c r="LM303" i="37"/>
  <c r="LM304" i="37"/>
  <c r="LM305" i="37"/>
  <c r="LM306" i="37"/>
  <c r="LM307" i="37"/>
  <c r="LM308" i="37"/>
  <c r="LM309" i="37"/>
  <c r="LM310" i="37"/>
  <c r="LM311" i="37"/>
  <c r="LM312" i="37"/>
  <c r="LM13" i="37"/>
  <c r="LE14" i="37"/>
  <c r="LE15" i="37"/>
  <c r="LE16" i="37"/>
  <c r="LE17" i="37"/>
  <c r="LE18" i="37"/>
  <c r="LE19" i="37"/>
  <c r="LE20" i="37"/>
  <c r="LE21" i="37"/>
  <c r="LE22" i="37"/>
  <c r="LE23" i="37"/>
  <c r="LE24" i="37"/>
  <c r="LE25" i="37"/>
  <c r="LE26" i="37"/>
  <c r="LE27" i="37"/>
  <c r="LE28" i="37"/>
  <c r="LE29" i="37"/>
  <c r="LE30" i="37"/>
  <c r="LE31" i="37"/>
  <c r="LE32" i="37"/>
  <c r="LE33" i="37"/>
  <c r="LE34" i="37"/>
  <c r="LE35" i="37"/>
  <c r="LE36" i="37"/>
  <c r="LE37" i="37"/>
  <c r="LE38" i="37"/>
  <c r="LE39" i="37"/>
  <c r="LE40" i="37"/>
  <c r="LE41" i="37"/>
  <c r="LE42" i="37"/>
  <c r="LE43" i="37"/>
  <c r="LE44" i="37"/>
  <c r="LE45" i="37"/>
  <c r="LE46" i="37"/>
  <c r="LE47" i="37"/>
  <c r="LE48" i="37"/>
  <c r="LE49" i="37"/>
  <c r="LE50" i="37"/>
  <c r="LE51" i="37"/>
  <c r="LE52" i="37"/>
  <c r="LE53" i="37"/>
  <c r="LE54" i="37"/>
  <c r="LE55" i="37"/>
  <c r="LE56" i="37"/>
  <c r="LE57" i="37"/>
  <c r="LE58" i="37"/>
  <c r="LE59" i="37"/>
  <c r="LE60" i="37"/>
  <c r="LE61" i="37"/>
  <c r="LE62" i="37"/>
  <c r="LE63" i="37"/>
  <c r="LE64" i="37"/>
  <c r="LE65" i="37"/>
  <c r="LE66" i="37"/>
  <c r="LE67" i="37"/>
  <c r="LE68" i="37"/>
  <c r="LE69" i="37"/>
  <c r="LE70" i="37"/>
  <c r="LE71" i="37"/>
  <c r="LE72" i="37"/>
  <c r="LE73" i="37"/>
  <c r="LE74" i="37"/>
  <c r="LE75" i="37"/>
  <c r="LE76" i="37"/>
  <c r="LE77" i="37"/>
  <c r="LE78" i="37"/>
  <c r="LE79" i="37"/>
  <c r="LE80" i="37"/>
  <c r="LE81" i="37"/>
  <c r="LE82" i="37"/>
  <c r="LE83" i="37"/>
  <c r="LE84" i="37"/>
  <c r="LE85" i="37"/>
  <c r="LE86" i="37"/>
  <c r="LE87" i="37"/>
  <c r="LE88" i="37"/>
  <c r="LE89" i="37"/>
  <c r="LE90" i="37"/>
  <c r="LE91" i="37"/>
  <c r="LE92" i="37"/>
  <c r="LE93" i="37"/>
  <c r="LE94" i="37"/>
  <c r="LE95" i="37"/>
  <c r="LE96" i="37"/>
  <c r="LE97" i="37"/>
  <c r="LE98" i="37"/>
  <c r="LE99" i="37"/>
  <c r="LE100" i="37"/>
  <c r="LE101" i="37"/>
  <c r="LE102" i="37"/>
  <c r="LE103" i="37"/>
  <c r="LE104" i="37"/>
  <c r="LE105" i="37"/>
  <c r="LE106" i="37"/>
  <c r="LE107" i="37"/>
  <c r="LE108" i="37"/>
  <c r="LE109" i="37"/>
  <c r="LE110" i="37"/>
  <c r="LE111" i="37"/>
  <c r="LE112" i="37"/>
  <c r="LE113" i="37"/>
  <c r="LE114" i="37"/>
  <c r="LE115" i="37"/>
  <c r="LE116" i="37"/>
  <c r="LE117" i="37"/>
  <c r="LE118" i="37"/>
  <c r="LE119" i="37"/>
  <c r="LE120" i="37"/>
  <c r="LE121" i="37"/>
  <c r="LE122" i="37"/>
  <c r="LE123" i="37"/>
  <c r="LE124" i="37"/>
  <c r="LE125" i="37"/>
  <c r="LE126" i="37"/>
  <c r="LE127" i="37"/>
  <c r="LE128" i="37"/>
  <c r="LE129" i="37"/>
  <c r="LE130" i="37"/>
  <c r="LE131" i="37"/>
  <c r="LE132" i="37"/>
  <c r="LE133" i="37"/>
  <c r="LE134" i="37"/>
  <c r="LE135" i="37"/>
  <c r="LE136" i="37"/>
  <c r="LE137" i="37"/>
  <c r="LE138" i="37"/>
  <c r="LE139" i="37"/>
  <c r="LE140" i="37"/>
  <c r="LE141" i="37"/>
  <c r="LE142" i="37"/>
  <c r="LE143" i="37"/>
  <c r="LE144" i="37"/>
  <c r="LE145" i="37"/>
  <c r="LE146" i="37"/>
  <c r="LE147" i="37"/>
  <c r="LE148" i="37"/>
  <c r="LE149" i="37"/>
  <c r="LE150" i="37"/>
  <c r="LE151" i="37"/>
  <c r="LE152" i="37"/>
  <c r="LE153" i="37"/>
  <c r="LE154" i="37"/>
  <c r="LE155" i="37"/>
  <c r="LE156" i="37"/>
  <c r="LE157" i="37"/>
  <c r="LE158" i="37"/>
  <c r="LE159" i="37"/>
  <c r="LE160" i="37"/>
  <c r="LE161" i="37"/>
  <c r="LE162" i="37"/>
  <c r="LE163" i="37"/>
  <c r="LE164" i="37"/>
  <c r="LE165" i="37"/>
  <c r="LE166" i="37"/>
  <c r="LE167" i="37"/>
  <c r="LE168" i="37"/>
  <c r="LE169" i="37"/>
  <c r="LE170" i="37"/>
  <c r="LE171" i="37"/>
  <c r="LE172" i="37"/>
  <c r="LE173" i="37"/>
  <c r="LE174" i="37"/>
  <c r="LE175" i="37"/>
  <c r="LE176" i="37"/>
  <c r="LE177" i="37"/>
  <c r="LE178" i="37"/>
  <c r="LE179" i="37"/>
  <c r="LE180" i="37"/>
  <c r="LE181" i="37"/>
  <c r="LE182" i="37"/>
  <c r="LE183" i="37"/>
  <c r="LE184" i="37"/>
  <c r="LE185" i="37"/>
  <c r="LE186" i="37"/>
  <c r="LE187" i="37"/>
  <c r="LE188" i="37"/>
  <c r="LE189" i="37"/>
  <c r="LE190" i="37"/>
  <c r="LE191" i="37"/>
  <c r="LE192" i="37"/>
  <c r="LE193" i="37"/>
  <c r="LE194" i="37"/>
  <c r="LE195" i="37"/>
  <c r="LE196" i="37"/>
  <c r="LE197" i="37"/>
  <c r="LE198" i="37"/>
  <c r="LE199" i="37"/>
  <c r="LE200" i="37"/>
  <c r="LE201" i="37"/>
  <c r="LE202" i="37"/>
  <c r="LE203" i="37"/>
  <c r="LE204" i="37"/>
  <c r="LE205" i="37"/>
  <c r="LE206" i="37"/>
  <c r="LE207" i="37"/>
  <c r="LE208" i="37"/>
  <c r="LE209" i="37"/>
  <c r="LE210" i="37"/>
  <c r="LE211" i="37"/>
  <c r="LE212" i="37"/>
  <c r="LE213" i="37"/>
  <c r="LE214" i="37"/>
  <c r="LE215" i="37"/>
  <c r="LE216" i="37"/>
  <c r="LE217" i="37"/>
  <c r="LE218" i="37"/>
  <c r="LE219" i="37"/>
  <c r="LE220" i="37"/>
  <c r="LE221" i="37"/>
  <c r="LE222" i="37"/>
  <c r="LE223" i="37"/>
  <c r="LE224" i="37"/>
  <c r="LE225" i="37"/>
  <c r="LE226" i="37"/>
  <c r="LE227" i="37"/>
  <c r="LE228" i="37"/>
  <c r="LE229" i="37"/>
  <c r="LE230" i="37"/>
  <c r="LE231" i="37"/>
  <c r="LE232" i="37"/>
  <c r="LE233" i="37"/>
  <c r="LE234" i="37"/>
  <c r="LE235" i="37"/>
  <c r="LE236" i="37"/>
  <c r="LE237" i="37"/>
  <c r="LE238" i="37"/>
  <c r="LE239" i="37"/>
  <c r="LE240" i="37"/>
  <c r="LE241" i="37"/>
  <c r="LE242" i="37"/>
  <c r="LE243" i="37"/>
  <c r="LE244" i="37"/>
  <c r="LE245" i="37"/>
  <c r="LE246" i="37"/>
  <c r="LE247" i="37"/>
  <c r="LE248" i="37"/>
  <c r="LE249" i="37"/>
  <c r="LE250" i="37"/>
  <c r="LE251" i="37"/>
  <c r="LE252" i="37"/>
  <c r="LE253" i="37"/>
  <c r="LE254" i="37"/>
  <c r="LE255" i="37"/>
  <c r="LE256" i="37"/>
  <c r="LE257" i="37"/>
  <c r="LE258" i="37"/>
  <c r="LE259" i="37"/>
  <c r="LE260" i="37"/>
  <c r="LE261" i="37"/>
  <c r="LE262" i="37"/>
  <c r="LE263" i="37"/>
  <c r="LE264" i="37"/>
  <c r="LE265" i="37"/>
  <c r="LE266" i="37"/>
  <c r="LE267" i="37"/>
  <c r="LE268" i="37"/>
  <c r="LE269" i="37"/>
  <c r="LE270" i="37"/>
  <c r="LE271" i="37"/>
  <c r="LE272" i="37"/>
  <c r="LE273" i="37"/>
  <c r="LE274" i="37"/>
  <c r="LE275" i="37"/>
  <c r="LE276" i="37"/>
  <c r="LE277" i="37"/>
  <c r="LE278" i="37"/>
  <c r="LE279" i="37"/>
  <c r="LE280" i="37"/>
  <c r="LE281" i="37"/>
  <c r="LE282" i="37"/>
  <c r="LE283" i="37"/>
  <c r="LE284" i="37"/>
  <c r="LE285" i="37"/>
  <c r="LE286" i="37"/>
  <c r="LE287" i="37"/>
  <c r="LE288" i="37"/>
  <c r="LE289" i="37"/>
  <c r="LE290" i="37"/>
  <c r="LE291" i="37"/>
  <c r="LE292" i="37"/>
  <c r="LE293" i="37"/>
  <c r="LE294" i="37"/>
  <c r="LE295" i="37"/>
  <c r="LE296" i="37"/>
  <c r="LE297" i="37"/>
  <c r="LE298" i="37"/>
  <c r="LE299" i="37"/>
  <c r="LE300" i="37"/>
  <c r="LE301" i="37"/>
  <c r="LE302" i="37"/>
  <c r="LE303" i="37"/>
  <c r="LE304" i="37"/>
  <c r="LE305" i="37"/>
  <c r="LE306" i="37"/>
  <c r="LE307" i="37"/>
  <c r="LE308" i="37"/>
  <c r="LE309" i="37"/>
  <c r="LE310" i="37"/>
  <c r="LE311" i="37"/>
  <c r="LE312" i="37"/>
  <c r="LE13" i="37"/>
  <c r="CC31" i="34" l="1"/>
  <c r="CB31" i="34"/>
  <c r="CA28" i="34"/>
  <c r="CA15" i="34"/>
  <c r="CA27" i="34"/>
  <c r="CB29" i="34"/>
  <c r="CA29" i="34"/>
  <c r="CB18" i="34"/>
  <c r="CC22" i="34"/>
  <c r="CA18" i="34"/>
  <c r="CB22" i="34"/>
  <c r="CB24" i="34"/>
  <c r="CA25" i="34"/>
  <c r="CA24" i="34"/>
  <c r="CC27" i="34"/>
  <c r="CC25" i="34"/>
  <c r="CC21" i="34"/>
  <c r="CC19" i="34"/>
  <c r="CB21" i="34"/>
  <c r="CB19" i="34"/>
  <c r="CC32" i="34"/>
  <c r="CC26" i="34"/>
  <c r="CA17" i="34"/>
  <c r="CB17" i="34"/>
  <c r="CA16" i="34"/>
  <c r="CC16" i="34"/>
  <c r="CB32" i="34"/>
  <c r="CB26" i="34"/>
  <c r="CC30" i="34"/>
  <c r="CC23" i="34"/>
  <c r="CB23" i="34"/>
  <c r="CB20" i="34"/>
  <c r="CC20" i="34"/>
  <c r="CB30" i="34"/>
  <c r="CB28" i="34"/>
  <c r="CE28" i="34" s="1"/>
  <c r="CB15" i="34"/>
  <c r="CE15" i="34" s="1"/>
  <c r="CE29" i="34" l="1"/>
  <c r="CE18" i="34"/>
  <c r="CE31" i="34"/>
  <c r="CE27" i="34"/>
  <c r="CE25" i="34"/>
  <c r="CE22" i="34"/>
  <c r="CE23" i="34"/>
  <c r="CE17" i="34"/>
  <c r="CE32" i="34"/>
  <c r="CE26" i="34"/>
  <c r="CE30" i="34"/>
  <c r="CE19" i="34"/>
  <c r="CE20" i="34"/>
  <c r="CE16" i="34"/>
  <c r="CE21" i="34"/>
  <c r="CE24" i="34"/>
  <c r="HE23" i="37" l="1"/>
  <c r="HF23" i="37" s="1"/>
  <c r="HE24" i="37"/>
  <c r="HF24" i="37" s="1"/>
  <c r="HE25" i="37"/>
  <c r="HF25" i="37"/>
  <c r="HE26" i="37"/>
  <c r="HF26" i="37"/>
  <c r="HE27" i="37"/>
  <c r="HE28" i="37"/>
  <c r="HE29" i="37"/>
  <c r="HF29" i="37"/>
  <c r="HE30" i="37"/>
  <c r="HF30" i="37"/>
  <c r="HE31" i="37"/>
  <c r="HF31" i="37" s="1"/>
  <c r="HE32" i="37"/>
  <c r="HF32" i="37" s="1"/>
  <c r="HE33" i="37"/>
  <c r="HF33" i="37"/>
  <c r="HE34" i="37"/>
  <c r="HF34" i="37"/>
  <c r="HE35" i="37"/>
  <c r="HF35" i="37" s="1"/>
  <c r="HE36" i="37"/>
  <c r="HF36" i="37" s="1"/>
  <c r="HE37" i="37"/>
  <c r="HF37" i="37"/>
  <c r="HE38" i="37"/>
  <c r="HF38" i="37"/>
  <c r="HE39" i="37"/>
  <c r="HF39" i="37" s="1"/>
  <c r="HE40" i="37"/>
  <c r="HF40" i="37" s="1"/>
  <c r="HE41" i="37"/>
  <c r="HF41" i="37"/>
  <c r="HE42" i="37"/>
  <c r="HF42" i="37"/>
  <c r="HE43" i="37"/>
  <c r="HF43" i="37" s="1"/>
  <c r="HE44" i="37"/>
  <c r="HF44" i="37" s="1"/>
  <c r="HE45" i="37"/>
  <c r="HF45" i="37"/>
  <c r="HE46" i="37"/>
  <c r="HF46" i="37"/>
  <c r="HE47" i="37"/>
  <c r="HF47" i="37" s="1"/>
  <c r="HE48" i="37"/>
  <c r="HF48" i="37" s="1"/>
  <c r="HE49" i="37"/>
  <c r="HF49" i="37"/>
  <c r="HE50" i="37"/>
  <c r="HF50" i="37"/>
  <c r="HE51" i="37"/>
  <c r="HF51" i="37" s="1"/>
  <c r="HE52" i="37"/>
  <c r="HF52" i="37" s="1"/>
  <c r="HE53" i="37"/>
  <c r="HF53" i="37"/>
  <c r="HE54" i="37"/>
  <c r="HF54" i="37"/>
  <c r="HE55" i="37"/>
  <c r="HF55" i="37" s="1"/>
  <c r="HE56" i="37"/>
  <c r="HF56" i="37" s="1"/>
  <c r="HE57" i="37"/>
  <c r="HF57" i="37"/>
  <c r="HE58" i="37"/>
  <c r="HF58" i="37"/>
  <c r="HE59" i="37"/>
  <c r="HF59" i="37" s="1"/>
  <c r="HE60" i="37"/>
  <c r="HF60" i="37" s="1"/>
  <c r="HE61" i="37"/>
  <c r="HF61" i="37"/>
  <c r="HE62" i="37"/>
  <c r="HF62" i="37"/>
  <c r="HE63" i="37"/>
  <c r="HF63" i="37" s="1"/>
  <c r="HE64" i="37"/>
  <c r="HF64" i="37" s="1"/>
  <c r="HE65" i="37"/>
  <c r="HF65" i="37"/>
  <c r="HE66" i="37"/>
  <c r="HF66" i="37"/>
  <c r="HE67" i="37"/>
  <c r="HF67" i="37" s="1"/>
  <c r="HE68" i="37"/>
  <c r="HF68" i="37" s="1"/>
  <c r="HE69" i="37"/>
  <c r="HF69" i="37"/>
  <c r="HE70" i="37"/>
  <c r="HF70" i="37"/>
  <c r="HE71" i="37"/>
  <c r="HF71" i="37" s="1"/>
  <c r="HE72" i="37"/>
  <c r="HF72" i="37" s="1"/>
  <c r="HE73" i="37"/>
  <c r="HF73" i="37"/>
  <c r="HE74" i="37"/>
  <c r="HF74" i="37"/>
  <c r="HE75" i="37"/>
  <c r="HF75" i="37" s="1"/>
  <c r="HE76" i="37"/>
  <c r="HF76" i="37" s="1"/>
  <c r="HE77" i="37"/>
  <c r="HF77" i="37"/>
  <c r="HE78" i="37"/>
  <c r="HF78" i="37"/>
  <c r="HE79" i="37"/>
  <c r="HF79" i="37" s="1"/>
  <c r="HE80" i="37"/>
  <c r="HF80" i="37" s="1"/>
  <c r="HE81" i="37"/>
  <c r="HF81" i="37"/>
  <c r="HE82" i="37"/>
  <c r="HF82" i="37"/>
  <c r="HE83" i="37"/>
  <c r="HF83" i="37" s="1"/>
  <c r="HE84" i="37"/>
  <c r="HF84" i="37" s="1"/>
  <c r="HE85" i="37"/>
  <c r="HF85" i="37"/>
  <c r="HE86" i="37"/>
  <c r="HF86" i="37"/>
  <c r="HE87" i="37"/>
  <c r="HF87" i="37" s="1"/>
  <c r="HE88" i="37"/>
  <c r="HF88" i="37" s="1"/>
  <c r="HE89" i="37"/>
  <c r="HF89" i="37"/>
  <c r="HE90" i="37"/>
  <c r="HF90" i="37"/>
  <c r="HE91" i="37"/>
  <c r="HF91" i="37" s="1"/>
  <c r="HE92" i="37"/>
  <c r="HF92" i="37" s="1"/>
  <c r="HE93" i="37"/>
  <c r="HF93" i="37"/>
  <c r="HE94" i="37"/>
  <c r="HF94" i="37"/>
  <c r="HE95" i="37"/>
  <c r="HF95" i="37" s="1"/>
  <c r="HE96" i="37"/>
  <c r="HF96" i="37" s="1"/>
  <c r="HE97" i="37"/>
  <c r="HF97" i="37"/>
  <c r="HE98" i="37"/>
  <c r="HF98" i="37"/>
  <c r="HE99" i="37"/>
  <c r="HF99" i="37" s="1"/>
  <c r="HE100" i="37"/>
  <c r="HF100" i="37" s="1"/>
  <c r="HE101" i="37"/>
  <c r="HF101" i="37"/>
  <c r="HE102" i="37"/>
  <c r="HF102" i="37"/>
  <c r="HE103" i="37"/>
  <c r="HF103" i="37" s="1"/>
  <c r="HE104" i="37"/>
  <c r="HF104" i="37" s="1"/>
  <c r="HE105" i="37"/>
  <c r="HF105" i="37"/>
  <c r="HE106" i="37"/>
  <c r="HF106" i="37"/>
  <c r="HE107" i="37"/>
  <c r="HF107" i="37" s="1"/>
  <c r="HE108" i="37"/>
  <c r="HF108" i="37" s="1"/>
  <c r="HE109" i="37"/>
  <c r="HF109" i="37"/>
  <c r="HE110" i="37"/>
  <c r="HF110" i="37"/>
  <c r="HE111" i="37"/>
  <c r="HF111" i="37" s="1"/>
  <c r="HE112" i="37"/>
  <c r="HF112" i="37" s="1"/>
  <c r="HE113" i="37"/>
  <c r="HF113" i="37"/>
  <c r="HE114" i="37"/>
  <c r="HF114" i="37"/>
  <c r="HE115" i="37"/>
  <c r="HF115" i="37" s="1"/>
  <c r="HE116" i="37"/>
  <c r="HF116" i="37" s="1"/>
  <c r="HE117" i="37"/>
  <c r="HF117" i="37"/>
  <c r="HE118" i="37"/>
  <c r="HF118" i="37"/>
  <c r="HE119" i="37"/>
  <c r="HF119" i="37" s="1"/>
  <c r="HE120" i="37"/>
  <c r="HF120" i="37" s="1"/>
  <c r="HE121" i="37"/>
  <c r="HF121" i="37"/>
  <c r="HE122" i="37"/>
  <c r="HF122" i="37"/>
  <c r="HE123" i="37"/>
  <c r="HF123" i="37" s="1"/>
  <c r="HE124" i="37"/>
  <c r="HF124" i="37" s="1"/>
  <c r="HE125" i="37"/>
  <c r="HF125" i="37"/>
  <c r="HE126" i="37"/>
  <c r="HF126" i="37"/>
  <c r="HE127" i="37"/>
  <c r="HF127" i="37" s="1"/>
  <c r="HE128" i="37"/>
  <c r="HF128" i="37" s="1"/>
  <c r="HE129" i="37"/>
  <c r="HF129" i="37"/>
  <c r="HE130" i="37"/>
  <c r="HF130" i="37"/>
  <c r="HE131" i="37"/>
  <c r="HF131" i="37" s="1"/>
  <c r="HE132" i="37"/>
  <c r="HF132" i="37" s="1"/>
  <c r="HE133" i="37"/>
  <c r="HF133" i="37"/>
  <c r="HE134" i="37"/>
  <c r="HF134" i="37"/>
  <c r="HE135" i="37"/>
  <c r="HF135" i="37" s="1"/>
  <c r="HE136" i="37"/>
  <c r="HF136" i="37" s="1"/>
  <c r="HE137" i="37"/>
  <c r="HF137" i="37"/>
  <c r="HE138" i="37"/>
  <c r="HF138" i="37"/>
  <c r="HE139" i="37"/>
  <c r="HF139" i="37" s="1"/>
  <c r="HE140" i="37"/>
  <c r="HF140" i="37" s="1"/>
  <c r="HE141" i="37"/>
  <c r="HF141" i="37"/>
  <c r="HE142" i="37"/>
  <c r="HF142" i="37"/>
  <c r="HE143" i="37"/>
  <c r="HF143" i="37" s="1"/>
  <c r="HE144" i="37"/>
  <c r="HF144" i="37" s="1"/>
  <c r="HE145" i="37"/>
  <c r="HF145" i="37"/>
  <c r="HE146" i="37"/>
  <c r="HF146" i="37"/>
  <c r="HE147" i="37"/>
  <c r="HF147" i="37" s="1"/>
  <c r="HE148" i="37"/>
  <c r="HF148" i="37" s="1"/>
  <c r="HE149" i="37"/>
  <c r="HF149" i="37"/>
  <c r="HE150" i="37"/>
  <c r="HF150" i="37"/>
  <c r="HE151" i="37"/>
  <c r="HF151" i="37" s="1"/>
  <c r="HE152" i="37"/>
  <c r="HF152" i="37" s="1"/>
  <c r="HE153" i="37"/>
  <c r="HF153" i="37"/>
  <c r="HE154" i="37"/>
  <c r="HF154" i="37"/>
  <c r="HE155" i="37"/>
  <c r="HF155" i="37" s="1"/>
  <c r="HE156" i="37"/>
  <c r="HF156" i="37" s="1"/>
  <c r="HE157" i="37"/>
  <c r="HF157" i="37"/>
  <c r="HE158" i="37"/>
  <c r="HF158" i="37"/>
  <c r="HE159" i="37"/>
  <c r="HF159" i="37" s="1"/>
  <c r="HE160" i="37"/>
  <c r="HF160" i="37" s="1"/>
  <c r="HE161" i="37"/>
  <c r="HF161" i="37"/>
  <c r="HE162" i="37"/>
  <c r="HF162" i="37"/>
  <c r="HE163" i="37"/>
  <c r="HF163" i="37" s="1"/>
  <c r="HE164" i="37"/>
  <c r="HF164" i="37" s="1"/>
  <c r="HE165" i="37"/>
  <c r="HF165" i="37"/>
  <c r="HE166" i="37"/>
  <c r="HF166" i="37"/>
  <c r="HE167" i="37"/>
  <c r="HF167" i="37" s="1"/>
  <c r="HE168" i="37"/>
  <c r="HF168" i="37" s="1"/>
  <c r="HE169" i="37"/>
  <c r="HF169" i="37"/>
  <c r="HE170" i="37"/>
  <c r="HF170" i="37"/>
  <c r="HE171" i="37"/>
  <c r="HF171" i="37" s="1"/>
  <c r="HE172" i="37"/>
  <c r="HF172" i="37" s="1"/>
  <c r="HE173" i="37"/>
  <c r="HF173" i="37"/>
  <c r="HE174" i="37"/>
  <c r="HF174" i="37"/>
  <c r="HE175" i="37"/>
  <c r="HF175" i="37" s="1"/>
  <c r="HE176" i="37"/>
  <c r="HF176" i="37" s="1"/>
  <c r="HE177" i="37"/>
  <c r="HF177" i="37"/>
  <c r="HE178" i="37"/>
  <c r="HF178" i="37"/>
  <c r="HE179" i="37"/>
  <c r="HF179" i="37" s="1"/>
  <c r="HE180" i="37"/>
  <c r="HF180" i="37" s="1"/>
  <c r="HE181" i="37"/>
  <c r="HF181" i="37"/>
  <c r="HE182" i="37"/>
  <c r="HF182" i="37"/>
  <c r="HE183" i="37"/>
  <c r="HF183" i="37" s="1"/>
  <c r="HE184" i="37"/>
  <c r="HF184" i="37" s="1"/>
  <c r="HE185" i="37"/>
  <c r="HF185" i="37"/>
  <c r="HE186" i="37"/>
  <c r="HF186" i="37"/>
  <c r="HE187" i="37"/>
  <c r="HF187" i="37" s="1"/>
  <c r="HE188" i="37"/>
  <c r="HF188" i="37" s="1"/>
  <c r="HE189" i="37"/>
  <c r="HF189" i="37"/>
  <c r="HE190" i="37"/>
  <c r="HF190" i="37"/>
  <c r="HE191" i="37"/>
  <c r="HF191" i="37" s="1"/>
  <c r="HE192" i="37"/>
  <c r="HF192" i="37" s="1"/>
  <c r="HE193" i="37"/>
  <c r="HF193" i="37"/>
  <c r="HE194" i="37"/>
  <c r="HF194" i="37"/>
  <c r="HE195" i="37"/>
  <c r="HF195" i="37" s="1"/>
  <c r="HE196" i="37"/>
  <c r="HF196" i="37" s="1"/>
  <c r="HE197" i="37"/>
  <c r="HF197" i="37"/>
  <c r="HE198" i="37"/>
  <c r="HF198" i="37"/>
  <c r="HE199" i="37"/>
  <c r="HF199" i="37" s="1"/>
  <c r="HE200" i="37"/>
  <c r="HF200" i="37" s="1"/>
  <c r="HE201" i="37"/>
  <c r="HF201" i="37"/>
  <c r="HE202" i="37"/>
  <c r="HF202" i="37"/>
  <c r="HE203" i="37"/>
  <c r="HF203" i="37" s="1"/>
  <c r="HE204" i="37"/>
  <c r="HF204" i="37" s="1"/>
  <c r="HE205" i="37"/>
  <c r="HF205" i="37"/>
  <c r="HE206" i="37"/>
  <c r="HF206" i="37"/>
  <c r="HE207" i="37"/>
  <c r="HF207" i="37" s="1"/>
  <c r="HE208" i="37"/>
  <c r="HF208" i="37" s="1"/>
  <c r="HE209" i="37"/>
  <c r="HF209" i="37"/>
  <c r="HE210" i="37"/>
  <c r="HF210" i="37"/>
  <c r="HE211" i="37"/>
  <c r="HF211" i="37" s="1"/>
  <c r="HE212" i="37"/>
  <c r="HF212" i="37" s="1"/>
  <c r="HE213" i="37"/>
  <c r="HF213" i="37"/>
  <c r="HE214" i="37"/>
  <c r="HF214" i="37"/>
  <c r="HE215" i="37"/>
  <c r="HF215" i="37" s="1"/>
  <c r="HE216" i="37"/>
  <c r="HF216" i="37" s="1"/>
  <c r="HE217" i="37"/>
  <c r="HF217" i="37"/>
  <c r="HE218" i="37"/>
  <c r="HF218" i="37"/>
  <c r="HE219" i="37"/>
  <c r="HF219" i="37" s="1"/>
  <c r="HE220" i="37"/>
  <c r="HF220" i="37" s="1"/>
  <c r="HE221" i="37"/>
  <c r="HF221" i="37"/>
  <c r="HE222" i="37"/>
  <c r="HF222" i="37"/>
  <c r="HE223" i="37"/>
  <c r="HF223" i="37" s="1"/>
  <c r="HE224" i="37"/>
  <c r="HF224" i="37" s="1"/>
  <c r="HE225" i="37"/>
  <c r="HF225" i="37"/>
  <c r="HE226" i="37"/>
  <c r="HF226" i="37"/>
  <c r="HE227" i="37"/>
  <c r="HF227" i="37" s="1"/>
  <c r="HE228" i="37"/>
  <c r="HF228" i="37" s="1"/>
  <c r="HE229" i="37"/>
  <c r="HF229" i="37"/>
  <c r="HE230" i="37"/>
  <c r="HF230" i="37"/>
  <c r="HE231" i="37"/>
  <c r="HF231" i="37" s="1"/>
  <c r="HE232" i="37"/>
  <c r="HF232" i="37" s="1"/>
  <c r="HE233" i="37"/>
  <c r="HF233" i="37"/>
  <c r="HE234" i="37"/>
  <c r="HF234" i="37"/>
  <c r="HE235" i="37"/>
  <c r="HF235" i="37" s="1"/>
  <c r="HE236" i="37"/>
  <c r="HF236" i="37" s="1"/>
  <c r="HE237" i="37"/>
  <c r="HF237" i="37"/>
  <c r="HE238" i="37"/>
  <c r="HF238" i="37"/>
  <c r="HE239" i="37"/>
  <c r="HF239" i="37" s="1"/>
  <c r="HE240" i="37"/>
  <c r="HF240" i="37" s="1"/>
  <c r="HE241" i="37"/>
  <c r="HF241" i="37"/>
  <c r="HE242" i="37"/>
  <c r="HF242" i="37"/>
  <c r="HE243" i="37"/>
  <c r="HF243" i="37" s="1"/>
  <c r="HE244" i="37"/>
  <c r="HF244" i="37" s="1"/>
  <c r="HE245" i="37"/>
  <c r="HF245" i="37"/>
  <c r="HE246" i="37"/>
  <c r="HF246" i="37"/>
  <c r="HE247" i="37"/>
  <c r="HF247" i="37" s="1"/>
  <c r="HE248" i="37"/>
  <c r="HF248" i="37" s="1"/>
  <c r="HE249" i="37"/>
  <c r="HF249" i="37"/>
  <c r="HE250" i="37"/>
  <c r="HF250" i="37"/>
  <c r="HE251" i="37"/>
  <c r="HF251" i="37" s="1"/>
  <c r="HE252" i="37"/>
  <c r="HF252" i="37" s="1"/>
  <c r="HE253" i="37"/>
  <c r="HF253" i="37"/>
  <c r="HE254" i="37"/>
  <c r="HF254" i="37"/>
  <c r="HE255" i="37"/>
  <c r="HF255" i="37" s="1"/>
  <c r="HE256" i="37"/>
  <c r="HF256" i="37" s="1"/>
  <c r="HE257" i="37"/>
  <c r="HF257" i="37"/>
  <c r="HE258" i="37"/>
  <c r="HF258" i="37"/>
  <c r="HE259" i="37"/>
  <c r="HF259" i="37" s="1"/>
  <c r="HE260" i="37"/>
  <c r="HF260" i="37" s="1"/>
  <c r="HE261" i="37"/>
  <c r="HF261" i="37"/>
  <c r="HE262" i="37"/>
  <c r="HF262" i="37"/>
  <c r="HE263" i="37"/>
  <c r="HF263" i="37" s="1"/>
  <c r="HE264" i="37"/>
  <c r="HF264" i="37" s="1"/>
  <c r="HE265" i="37"/>
  <c r="HF265" i="37"/>
  <c r="HE266" i="37"/>
  <c r="HF266" i="37"/>
  <c r="HE267" i="37"/>
  <c r="HF267" i="37" s="1"/>
  <c r="HE268" i="37"/>
  <c r="HF268" i="37" s="1"/>
  <c r="HE269" i="37"/>
  <c r="HF269" i="37"/>
  <c r="HE270" i="37"/>
  <c r="HF270" i="37"/>
  <c r="HE271" i="37"/>
  <c r="HF271" i="37" s="1"/>
  <c r="HE272" i="37"/>
  <c r="HF272" i="37" s="1"/>
  <c r="HE273" i="37"/>
  <c r="HF273" i="37"/>
  <c r="HE274" i="37"/>
  <c r="HF274" i="37"/>
  <c r="HE275" i="37"/>
  <c r="HF275" i="37" s="1"/>
  <c r="HE276" i="37"/>
  <c r="HF276" i="37" s="1"/>
  <c r="HE277" i="37"/>
  <c r="HF277" i="37"/>
  <c r="HE278" i="37"/>
  <c r="HF278" i="37"/>
  <c r="HE279" i="37"/>
  <c r="HF279" i="37" s="1"/>
  <c r="HE280" i="37"/>
  <c r="HF280" i="37" s="1"/>
  <c r="HE281" i="37"/>
  <c r="HF281" i="37"/>
  <c r="HE282" i="37"/>
  <c r="HF282" i="37"/>
  <c r="HE283" i="37"/>
  <c r="HF283" i="37" s="1"/>
  <c r="HE284" i="37"/>
  <c r="HF284" i="37" s="1"/>
  <c r="HE285" i="37"/>
  <c r="HF285" i="37"/>
  <c r="HE286" i="37"/>
  <c r="HF286" i="37"/>
  <c r="HE287" i="37"/>
  <c r="HF287" i="37" s="1"/>
  <c r="HE288" i="37"/>
  <c r="HF288" i="37" s="1"/>
  <c r="HE289" i="37"/>
  <c r="HF289" i="37"/>
  <c r="HE290" i="37"/>
  <c r="HF290" i="37"/>
  <c r="HE291" i="37"/>
  <c r="HF291" i="37" s="1"/>
  <c r="HE292" i="37"/>
  <c r="HF292" i="37" s="1"/>
  <c r="HE293" i="37"/>
  <c r="HF293" i="37"/>
  <c r="HE294" i="37"/>
  <c r="HF294" i="37"/>
  <c r="HE295" i="37"/>
  <c r="HF295" i="37" s="1"/>
  <c r="HE296" i="37"/>
  <c r="HF296" i="37" s="1"/>
  <c r="HE297" i="37"/>
  <c r="HF297" i="37"/>
  <c r="HE298" i="37"/>
  <c r="HF298" i="37"/>
  <c r="HE299" i="37"/>
  <c r="HF299" i="37" s="1"/>
  <c r="HE300" i="37"/>
  <c r="HF300" i="37" s="1"/>
  <c r="HE301" i="37"/>
  <c r="HF301" i="37"/>
  <c r="HE302" i="37"/>
  <c r="HF302" i="37"/>
  <c r="HE303" i="37"/>
  <c r="HF303" i="37" s="1"/>
  <c r="HE304" i="37"/>
  <c r="HF304" i="37" s="1"/>
  <c r="HE305" i="37"/>
  <c r="HF305" i="37"/>
  <c r="HE306" i="37"/>
  <c r="HF306" i="37"/>
  <c r="HE307" i="37"/>
  <c r="HF307" i="37" s="1"/>
  <c r="HE308" i="37"/>
  <c r="HF308" i="37" s="1"/>
  <c r="HE309" i="37"/>
  <c r="HF309" i="37"/>
  <c r="HE310" i="37"/>
  <c r="HF310" i="37"/>
  <c r="HE311" i="37"/>
  <c r="HF311" i="37" s="1"/>
  <c r="HE312" i="37"/>
  <c r="HF312" i="37" s="1"/>
  <c r="HE13" i="37"/>
  <c r="HE14" i="37"/>
  <c r="HF14" i="37" s="1"/>
  <c r="HE15" i="37"/>
  <c r="HF15" i="37" s="1"/>
  <c r="HE16" i="37"/>
  <c r="HE17" i="37"/>
  <c r="HE18" i="37"/>
  <c r="HF18" i="37" s="1"/>
  <c r="HE19" i="37"/>
  <c r="HF19" i="37" s="1"/>
  <c r="HE20" i="37"/>
  <c r="HF20" i="37" s="1"/>
  <c r="HE21" i="37"/>
  <c r="HF21" i="37" s="1"/>
  <c r="HE22" i="37"/>
  <c r="HF22" i="37" s="1"/>
  <c r="GW13" i="37"/>
  <c r="GZ13" i="37" s="1"/>
  <c r="HF28" i="37" l="1"/>
  <c r="HF27" i="37"/>
  <c r="HF17" i="37"/>
  <c r="HF13" i="37"/>
  <c r="HF16" i="37"/>
  <c r="GV14" i="37" l="1"/>
  <c r="GW14" i="37"/>
  <c r="GZ14" i="37" s="1"/>
  <c r="GV15" i="37"/>
  <c r="GW15" i="37"/>
  <c r="GZ15" i="37" s="1"/>
  <c r="GV16" i="37"/>
  <c r="GW16" i="37"/>
  <c r="GZ16" i="37" s="1"/>
  <c r="GV17" i="37"/>
  <c r="GW17" i="37"/>
  <c r="GZ17" i="37" s="1"/>
  <c r="GV18" i="37"/>
  <c r="GW18" i="37"/>
  <c r="GZ18" i="37" s="1"/>
  <c r="GV19" i="37"/>
  <c r="GW19" i="37"/>
  <c r="GZ19" i="37" s="1"/>
  <c r="GV20" i="37"/>
  <c r="GW20" i="37"/>
  <c r="GZ20" i="37" s="1"/>
  <c r="GV21" i="37"/>
  <c r="GW21" i="37"/>
  <c r="GZ21" i="37" s="1"/>
  <c r="GV22" i="37"/>
  <c r="GW22" i="37"/>
  <c r="GZ22" i="37" s="1"/>
  <c r="GV23" i="37"/>
  <c r="GW23" i="37"/>
  <c r="GZ23" i="37" s="1"/>
  <c r="GV24" i="37"/>
  <c r="GW24" i="37"/>
  <c r="GZ24" i="37" s="1"/>
  <c r="GV25" i="37"/>
  <c r="GW25" i="37"/>
  <c r="GZ25" i="37" s="1"/>
  <c r="GV26" i="37"/>
  <c r="GW26" i="37"/>
  <c r="GZ26" i="37" s="1"/>
  <c r="GV27" i="37"/>
  <c r="GW27" i="37"/>
  <c r="GZ27" i="37" s="1"/>
  <c r="GV28" i="37"/>
  <c r="GW28" i="37"/>
  <c r="GZ28" i="37" s="1"/>
  <c r="GV29" i="37"/>
  <c r="GW29" i="37"/>
  <c r="GZ29" i="37" s="1"/>
  <c r="GV30" i="37"/>
  <c r="GW30" i="37"/>
  <c r="GZ30" i="37" s="1"/>
  <c r="GV31" i="37"/>
  <c r="GW31" i="37"/>
  <c r="GZ31" i="37" s="1"/>
  <c r="GV32" i="37"/>
  <c r="GW32" i="37"/>
  <c r="GZ32" i="37" s="1"/>
  <c r="GV33" i="37"/>
  <c r="GW33" i="37"/>
  <c r="GZ33" i="37" s="1"/>
  <c r="GV34" i="37"/>
  <c r="GW34" i="37"/>
  <c r="GZ34" i="37" s="1"/>
  <c r="GV35" i="37"/>
  <c r="GW35" i="37"/>
  <c r="GZ35" i="37" s="1"/>
  <c r="GV36" i="37"/>
  <c r="GW36" i="37"/>
  <c r="GZ36" i="37" s="1"/>
  <c r="GV37" i="37"/>
  <c r="GW37" i="37"/>
  <c r="GZ37" i="37" s="1"/>
  <c r="GV38" i="37"/>
  <c r="GW38" i="37"/>
  <c r="GZ38" i="37" s="1"/>
  <c r="GV39" i="37"/>
  <c r="GW39" i="37"/>
  <c r="GZ39" i="37" s="1"/>
  <c r="GV40" i="37"/>
  <c r="GW40" i="37"/>
  <c r="GZ40" i="37" s="1"/>
  <c r="GV41" i="37"/>
  <c r="GW41" i="37"/>
  <c r="GZ41" i="37" s="1"/>
  <c r="GV42" i="37"/>
  <c r="GW42" i="37"/>
  <c r="GZ42" i="37" s="1"/>
  <c r="GV43" i="37"/>
  <c r="GW43" i="37"/>
  <c r="GZ43" i="37" s="1"/>
  <c r="GV44" i="37"/>
  <c r="GW44" i="37"/>
  <c r="GZ44" i="37" s="1"/>
  <c r="GV45" i="37"/>
  <c r="GW45" i="37"/>
  <c r="GZ45" i="37" s="1"/>
  <c r="GV46" i="37"/>
  <c r="GW46" i="37"/>
  <c r="GZ46" i="37" s="1"/>
  <c r="GV47" i="37"/>
  <c r="GW47" i="37"/>
  <c r="GZ47" i="37" s="1"/>
  <c r="GV48" i="37"/>
  <c r="GW48" i="37"/>
  <c r="GZ48" i="37" s="1"/>
  <c r="GV49" i="37"/>
  <c r="GW49" i="37"/>
  <c r="GZ49" i="37" s="1"/>
  <c r="GV50" i="37"/>
  <c r="GW50" i="37"/>
  <c r="GZ50" i="37" s="1"/>
  <c r="GV51" i="37"/>
  <c r="GW51" i="37"/>
  <c r="GZ51" i="37" s="1"/>
  <c r="GV52" i="37"/>
  <c r="GW52" i="37"/>
  <c r="GZ52" i="37" s="1"/>
  <c r="GV53" i="37"/>
  <c r="GW53" i="37"/>
  <c r="GZ53" i="37" s="1"/>
  <c r="GV54" i="37"/>
  <c r="GW54" i="37"/>
  <c r="GZ54" i="37" s="1"/>
  <c r="GV55" i="37"/>
  <c r="GW55" i="37"/>
  <c r="GZ55" i="37" s="1"/>
  <c r="GV56" i="37"/>
  <c r="GW56" i="37"/>
  <c r="GZ56" i="37" s="1"/>
  <c r="GV57" i="37"/>
  <c r="GW57" i="37"/>
  <c r="GZ57" i="37" s="1"/>
  <c r="GV58" i="37"/>
  <c r="GW58" i="37"/>
  <c r="GZ58" i="37" s="1"/>
  <c r="GV59" i="37"/>
  <c r="GW59" i="37"/>
  <c r="GZ59" i="37" s="1"/>
  <c r="GV60" i="37"/>
  <c r="GW60" i="37"/>
  <c r="GZ60" i="37" s="1"/>
  <c r="GV61" i="37"/>
  <c r="GW61" i="37"/>
  <c r="GZ61" i="37" s="1"/>
  <c r="GV62" i="37"/>
  <c r="GW62" i="37"/>
  <c r="GZ62" i="37" s="1"/>
  <c r="GV63" i="37"/>
  <c r="GW63" i="37"/>
  <c r="GZ63" i="37" s="1"/>
  <c r="GV64" i="37"/>
  <c r="GW64" i="37"/>
  <c r="GZ64" i="37" s="1"/>
  <c r="GV65" i="37"/>
  <c r="GW65" i="37"/>
  <c r="GZ65" i="37" s="1"/>
  <c r="GV66" i="37"/>
  <c r="GW66" i="37"/>
  <c r="GZ66" i="37" s="1"/>
  <c r="GV67" i="37"/>
  <c r="GW67" i="37"/>
  <c r="GZ67" i="37" s="1"/>
  <c r="GV68" i="37"/>
  <c r="GW68" i="37"/>
  <c r="GZ68" i="37" s="1"/>
  <c r="GV69" i="37"/>
  <c r="GW69" i="37"/>
  <c r="GZ69" i="37" s="1"/>
  <c r="GV70" i="37"/>
  <c r="GW70" i="37"/>
  <c r="GZ70" i="37" s="1"/>
  <c r="GV71" i="37"/>
  <c r="GW71" i="37"/>
  <c r="GZ71" i="37" s="1"/>
  <c r="GV72" i="37"/>
  <c r="GW72" i="37"/>
  <c r="GZ72" i="37" s="1"/>
  <c r="GV73" i="37"/>
  <c r="GW73" i="37"/>
  <c r="GZ73" i="37" s="1"/>
  <c r="GV74" i="37"/>
  <c r="GW74" i="37"/>
  <c r="GZ74" i="37" s="1"/>
  <c r="GV75" i="37"/>
  <c r="GW75" i="37"/>
  <c r="GZ75" i="37" s="1"/>
  <c r="GV76" i="37"/>
  <c r="GW76" i="37"/>
  <c r="GZ76" i="37" s="1"/>
  <c r="GV77" i="37"/>
  <c r="GW77" i="37"/>
  <c r="GZ77" i="37" s="1"/>
  <c r="GV78" i="37"/>
  <c r="GW78" i="37"/>
  <c r="GZ78" i="37" s="1"/>
  <c r="GV79" i="37"/>
  <c r="GW79" i="37"/>
  <c r="GZ79" i="37" s="1"/>
  <c r="GV80" i="37"/>
  <c r="GW80" i="37"/>
  <c r="GZ80" i="37" s="1"/>
  <c r="GV81" i="37"/>
  <c r="GW81" i="37"/>
  <c r="GZ81" i="37" s="1"/>
  <c r="GV82" i="37"/>
  <c r="GW82" i="37"/>
  <c r="GZ82" i="37" s="1"/>
  <c r="GV83" i="37"/>
  <c r="GW83" i="37"/>
  <c r="GZ83" i="37" s="1"/>
  <c r="GV84" i="37"/>
  <c r="GW84" i="37"/>
  <c r="GZ84" i="37" s="1"/>
  <c r="GV85" i="37"/>
  <c r="GW85" i="37"/>
  <c r="GZ85" i="37" s="1"/>
  <c r="GV86" i="37"/>
  <c r="GW86" i="37"/>
  <c r="GZ86" i="37" s="1"/>
  <c r="GV87" i="37"/>
  <c r="GW87" i="37"/>
  <c r="GZ87" i="37" s="1"/>
  <c r="GV88" i="37"/>
  <c r="GW88" i="37"/>
  <c r="GZ88" i="37" s="1"/>
  <c r="GV89" i="37"/>
  <c r="GW89" i="37"/>
  <c r="GZ89" i="37" s="1"/>
  <c r="GV90" i="37"/>
  <c r="GW90" i="37"/>
  <c r="GZ90" i="37" s="1"/>
  <c r="GV91" i="37"/>
  <c r="GW91" i="37"/>
  <c r="GZ91" i="37" s="1"/>
  <c r="GV92" i="37"/>
  <c r="GW92" i="37"/>
  <c r="GZ92" i="37" s="1"/>
  <c r="GV93" i="37"/>
  <c r="GW93" i="37"/>
  <c r="GZ93" i="37" s="1"/>
  <c r="GV94" i="37"/>
  <c r="GW94" i="37"/>
  <c r="GZ94" i="37" s="1"/>
  <c r="GV95" i="37"/>
  <c r="GW95" i="37"/>
  <c r="GZ95" i="37" s="1"/>
  <c r="GV96" i="37"/>
  <c r="GW96" i="37"/>
  <c r="GZ96" i="37" s="1"/>
  <c r="GV97" i="37"/>
  <c r="GW97" i="37"/>
  <c r="GZ97" i="37" s="1"/>
  <c r="GV98" i="37"/>
  <c r="GW98" i="37"/>
  <c r="GZ98" i="37" s="1"/>
  <c r="GV99" i="37"/>
  <c r="GW99" i="37"/>
  <c r="GZ99" i="37" s="1"/>
  <c r="GV100" i="37"/>
  <c r="GW100" i="37"/>
  <c r="GZ100" i="37" s="1"/>
  <c r="GV101" i="37"/>
  <c r="GW101" i="37"/>
  <c r="GZ101" i="37" s="1"/>
  <c r="GV102" i="37"/>
  <c r="GW102" i="37"/>
  <c r="GZ102" i="37" s="1"/>
  <c r="GV103" i="37"/>
  <c r="GW103" i="37"/>
  <c r="GZ103" i="37" s="1"/>
  <c r="GV104" i="37"/>
  <c r="GW104" i="37"/>
  <c r="GZ104" i="37" s="1"/>
  <c r="GV105" i="37"/>
  <c r="GW105" i="37"/>
  <c r="GZ105" i="37" s="1"/>
  <c r="GV106" i="37"/>
  <c r="GW106" i="37"/>
  <c r="GZ106" i="37" s="1"/>
  <c r="GV107" i="37"/>
  <c r="GW107" i="37"/>
  <c r="GZ107" i="37" s="1"/>
  <c r="GV108" i="37"/>
  <c r="GW108" i="37"/>
  <c r="GZ108" i="37" s="1"/>
  <c r="GV109" i="37"/>
  <c r="GW109" i="37"/>
  <c r="GZ109" i="37" s="1"/>
  <c r="GV110" i="37"/>
  <c r="GW110" i="37"/>
  <c r="GZ110" i="37" s="1"/>
  <c r="GV111" i="37"/>
  <c r="GW111" i="37"/>
  <c r="GZ111" i="37" s="1"/>
  <c r="GV112" i="37"/>
  <c r="GW112" i="37"/>
  <c r="GZ112" i="37" s="1"/>
  <c r="GV113" i="37"/>
  <c r="GW113" i="37"/>
  <c r="GZ113" i="37" s="1"/>
  <c r="GV114" i="37"/>
  <c r="GW114" i="37"/>
  <c r="GZ114" i="37" s="1"/>
  <c r="GV115" i="37"/>
  <c r="GW115" i="37"/>
  <c r="GZ115" i="37" s="1"/>
  <c r="GV116" i="37"/>
  <c r="GW116" i="37"/>
  <c r="GZ116" i="37" s="1"/>
  <c r="GV117" i="37"/>
  <c r="GW117" i="37"/>
  <c r="GZ117" i="37" s="1"/>
  <c r="GV118" i="37"/>
  <c r="GW118" i="37"/>
  <c r="GZ118" i="37" s="1"/>
  <c r="GV119" i="37"/>
  <c r="GW119" i="37"/>
  <c r="GZ119" i="37" s="1"/>
  <c r="GV120" i="37"/>
  <c r="GW120" i="37"/>
  <c r="GZ120" i="37" s="1"/>
  <c r="GV121" i="37"/>
  <c r="GW121" i="37"/>
  <c r="GZ121" i="37" s="1"/>
  <c r="GV122" i="37"/>
  <c r="GW122" i="37"/>
  <c r="GZ122" i="37" s="1"/>
  <c r="GV123" i="37"/>
  <c r="GW123" i="37"/>
  <c r="GZ123" i="37" s="1"/>
  <c r="GV124" i="37"/>
  <c r="GW124" i="37"/>
  <c r="GZ124" i="37" s="1"/>
  <c r="GV125" i="37"/>
  <c r="GW125" i="37"/>
  <c r="GZ125" i="37" s="1"/>
  <c r="GV126" i="37"/>
  <c r="GW126" i="37"/>
  <c r="GZ126" i="37" s="1"/>
  <c r="GV127" i="37"/>
  <c r="GW127" i="37"/>
  <c r="GZ127" i="37" s="1"/>
  <c r="GV128" i="37"/>
  <c r="GW128" i="37"/>
  <c r="GZ128" i="37" s="1"/>
  <c r="GV129" i="37"/>
  <c r="GW129" i="37"/>
  <c r="GZ129" i="37" s="1"/>
  <c r="GV130" i="37"/>
  <c r="GW130" i="37"/>
  <c r="GZ130" i="37" s="1"/>
  <c r="GV131" i="37"/>
  <c r="GW131" i="37"/>
  <c r="GZ131" i="37" s="1"/>
  <c r="GV132" i="37"/>
  <c r="GW132" i="37"/>
  <c r="GZ132" i="37" s="1"/>
  <c r="GV133" i="37"/>
  <c r="GW133" i="37"/>
  <c r="GZ133" i="37" s="1"/>
  <c r="GV134" i="37"/>
  <c r="GW134" i="37"/>
  <c r="GZ134" i="37" s="1"/>
  <c r="GV135" i="37"/>
  <c r="GW135" i="37"/>
  <c r="GZ135" i="37" s="1"/>
  <c r="GV136" i="37"/>
  <c r="GW136" i="37"/>
  <c r="GZ136" i="37" s="1"/>
  <c r="GV137" i="37"/>
  <c r="GW137" i="37"/>
  <c r="GZ137" i="37" s="1"/>
  <c r="GV138" i="37"/>
  <c r="GW138" i="37"/>
  <c r="GZ138" i="37" s="1"/>
  <c r="GV139" i="37"/>
  <c r="GW139" i="37"/>
  <c r="GZ139" i="37" s="1"/>
  <c r="GV140" i="37"/>
  <c r="GW140" i="37"/>
  <c r="GZ140" i="37" s="1"/>
  <c r="GV141" i="37"/>
  <c r="GW141" i="37"/>
  <c r="GZ141" i="37" s="1"/>
  <c r="GV142" i="37"/>
  <c r="GW142" i="37"/>
  <c r="GZ142" i="37" s="1"/>
  <c r="GV143" i="37"/>
  <c r="GW143" i="37"/>
  <c r="GZ143" i="37" s="1"/>
  <c r="GV144" i="37"/>
  <c r="GW144" i="37"/>
  <c r="GZ144" i="37" s="1"/>
  <c r="GV145" i="37"/>
  <c r="GW145" i="37"/>
  <c r="GZ145" i="37" s="1"/>
  <c r="GV146" i="37"/>
  <c r="GW146" i="37"/>
  <c r="GZ146" i="37" s="1"/>
  <c r="GV147" i="37"/>
  <c r="GW147" i="37"/>
  <c r="GZ147" i="37" s="1"/>
  <c r="GV148" i="37"/>
  <c r="GW148" i="37"/>
  <c r="GZ148" i="37" s="1"/>
  <c r="GV149" i="37"/>
  <c r="GW149" i="37"/>
  <c r="GZ149" i="37" s="1"/>
  <c r="GV150" i="37"/>
  <c r="GW150" i="37"/>
  <c r="GZ150" i="37" s="1"/>
  <c r="GV151" i="37"/>
  <c r="GW151" i="37"/>
  <c r="GZ151" i="37" s="1"/>
  <c r="GV152" i="37"/>
  <c r="GW152" i="37"/>
  <c r="GZ152" i="37" s="1"/>
  <c r="GV153" i="37"/>
  <c r="GW153" i="37"/>
  <c r="GZ153" i="37" s="1"/>
  <c r="GV154" i="37"/>
  <c r="GW154" i="37"/>
  <c r="GZ154" i="37" s="1"/>
  <c r="GV155" i="37"/>
  <c r="GW155" i="37"/>
  <c r="GZ155" i="37" s="1"/>
  <c r="GV156" i="37"/>
  <c r="GW156" i="37"/>
  <c r="GZ156" i="37" s="1"/>
  <c r="GV157" i="37"/>
  <c r="GW157" i="37"/>
  <c r="GZ157" i="37" s="1"/>
  <c r="GV158" i="37"/>
  <c r="GW158" i="37"/>
  <c r="GZ158" i="37" s="1"/>
  <c r="GV159" i="37"/>
  <c r="GW159" i="37"/>
  <c r="GZ159" i="37" s="1"/>
  <c r="GV160" i="37"/>
  <c r="GW160" i="37"/>
  <c r="GZ160" i="37" s="1"/>
  <c r="GV161" i="37"/>
  <c r="GW161" i="37"/>
  <c r="GZ161" i="37" s="1"/>
  <c r="GV162" i="37"/>
  <c r="GW162" i="37"/>
  <c r="GZ162" i="37" s="1"/>
  <c r="GV163" i="37"/>
  <c r="GW163" i="37"/>
  <c r="GZ163" i="37" s="1"/>
  <c r="GV164" i="37"/>
  <c r="GW164" i="37"/>
  <c r="GZ164" i="37" s="1"/>
  <c r="GV165" i="37"/>
  <c r="GW165" i="37"/>
  <c r="GZ165" i="37" s="1"/>
  <c r="GV166" i="37"/>
  <c r="GW166" i="37"/>
  <c r="GZ166" i="37" s="1"/>
  <c r="GV167" i="37"/>
  <c r="GW167" i="37"/>
  <c r="GZ167" i="37" s="1"/>
  <c r="GV168" i="37"/>
  <c r="GW168" i="37"/>
  <c r="GZ168" i="37" s="1"/>
  <c r="GV169" i="37"/>
  <c r="GW169" i="37"/>
  <c r="GZ169" i="37" s="1"/>
  <c r="GV170" i="37"/>
  <c r="GW170" i="37"/>
  <c r="GZ170" i="37" s="1"/>
  <c r="GV171" i="37"/>
  <c r="GW171" i="37"/>
  <c r="GZ171" i="37" s="1"/>
  <c r="GV172" i="37"/>
  <c r="GW172" i="37"/>
  <c r="GZ172" i="37" s="1"/>
  <c r="GV173" i="37"/>
  <c r="GW173" i="37"/>
  <c r="GZ173" i="37" s="1"/>
  <c r="GV174" i="37"/>
  <c r="GW174" i="37"/>
  <c r="GZ174" i="37" s="1"/>
  <c r="GV175" i="37"/>
  <c r="GW175" i="37"/>
  <c r="GZ175" i="37" s="1"/>
  <c r="GV176" i="37"/>
  <c r="GW176" i="37"/>
  <c r="GZ176" i="37" s="1"/>
  <c r="GV177" i="37"/>
  <c r="GW177" i="37"/>
  <c r="GZ177" i="37" s="1"/>
  <c r="GV178" i="37"/>
  <c r="GW178" i="37"/>
  <c r="GZ178" i="37" s="1"/>
  <c r="GV179" i="37"/>
  <c r="GW179" i="37"/>
  <c r="GZ179" i="37" s="1"/>
  <c r="GV180" i="37"/>
  <c r="GW180" i="37"/>
  <c r="GZ180" i="37" s="1"/>
  <c r="GV181" i="37"/>
  <c r="GW181" i="37"/>
  <c r="GZ181" i="37" s="1"/>
  <c r="GV182" i="37"/>
  <c r="GW182" i="37"/>
  <c r="GZ182" i="37" s="1"/>
  <c r="GV183" i="37"/>
  <c r="GW183" i="37"/>
  <c r="GZ183" i="37" s="1"/>
  <c r="GV184" i="37"/>
  <c r="GW184" i="37"/>
  <c r="GZ184" i="37" s="1"/>
  <c r="GV185" i="37"/>
  <c r="GW185" i="37"/>
  <c r="GZ185" i="37" s="1"/>
  <c r="GV186" i="37"/>
  <c r="GW186" i="37"/>
  <c r="GZ186" i="37" s="1"/>
  <c r="GV187" i="37"/>
  <c r="GW187" i="37"/>
  <c r="GZ187" i="37" s="1"/>
  <c r="GV188" i="37"/>
  <c r="GW188" i="37"/>
  <c r="GZ188" i="37" s="1"/>
  <c r="GV189" i="37"/>
  <c r="GW189" i="37"/>
  <c r="GZ189" i="37" s="1"/>
  <c r="GV190" i="37"/>
  <c r="GW190" i="37"/>
  <c r="GZ190" i="37" s="1"/>
  <c r="GV191" i="37"/>
  <c r="GW191" i="37"/>
  <c r="GZ191" i="37" s="1"/>
  <c r="GV192" i="37"/>
  <c r="GW192" i="37"/>
  <c r="GZ192" i="37" s="1"/>
  <c r="GV193" i="37"/>
  <c r="GW193" i="37"/>
  <c r="GZ193" i="37" s="1"/>
  <c r="GV194" i="37"/>
  <c r="GW194" i="37"/>
  <c r="GZ194" i="37" s="1"/>
  <c r="GV195" i="37"/>
  <c r="GW195" i="37"/>
  <c r="GZ195" i="37" s="1"/>
  <c r="GV196" i="37"/>
  <c r="GW196" i="37"/>
  <c r="GZ196" i="37" s="1"/>
  <c r="GV197" i="37"/>
  <c r="GW197" i="37"/>
  <c r="GZ197" i="37" s="1"/>
  <c r="GV198" i="37"/>
  <c r="GW198" i="37"/>
  <c r="GZ198" i="37" s="1"/>
  <c r="GV199" i="37"/>
  <c r="GW199" i="37"/>
  <c r="GZ199" i="37" s="1"/>
  <c r="GV200" i="37"/>
  <c r="GW200" i="37"/>
  <c r="GZ200" i="37" s="1"/>
  <c r="GV201" i="37"/>
  <c r="GW201" i="37"/>
  <c r="GZ201" i="37" s="1"/>
  <c r="GV202" i="37"/>
  <c r="GW202" i="37"/>
  <c r="GZ202" i="37" s="1"/>
  <c r="GV203" i="37"/>
  <c r="GW203" i="37"/>
  <c r="GZ203" i="37" s="1"/>
  <c r="GV204" i="37"/>
  <c r="GW204" i="37"/>
  <c r="GZ204" i="37" s="1"/>
  <c r="GV205" i="37"/>
  <c r="GW205" i="37"/>
  <c r="GZ205" i="37" s="1"/>
  <c r="GV206" i="37"/>
  <c r="GW206" i="37"/>
  <c r="GZ206" i="37" s="1"/>
  <c r="GV207" i="37"/>
  <c r="GW207" i="37"/>
  <c r="GZ207" i="37" s="1"/>
  <c r="GV208" i="37"/>
  <c r="GW208" i="37"/>
  <c r="GZ208" i="37" s="1"/>
  <c r="GV209" i="37"/>
  <c r="GW209" i="37"/>
  <c r="GZ209" i="37" s="1"/>
  <c r="GV210" i="37"/>
  <c r="GW210" i="37"/>
  <c r="GZ210" i="37" s="1"/>
  <c r="GV211" i="37"/>
  <c r="GW211" i="37"/>
  <c r="GZ211" i="37" s="1"/>
  <c r="GV212" i="37"/>
  <c r="GW212" i="37"/>
  <c r="GZ212" i="37" s="1"/>
  <c r="GV213" i="37"/>
  <c r="GW213" i="37"/>
  <c r="GZ213" i="37" s="1"/>
  <c r="GV214" i="37"/>
  <c r="GW214" i="37"/>
  <c r="GZ214" i="37" s="1"/>
  <c r="GV215" i="37"/>
  <c r="GW215" i="37"/>
  <c r="GZ215" i="37" s="1"/>
  <c r="GV216" i="37"/>
  <c r="GW216" i="37"/>
  <c r="GZ216" i="37" s="1"/>
  <c r="GV217" i="37"/>
  <c r="GW217" i="37"/>
  <c r="GZ217" i="37" s="1"/>
  <c r="GV218" i="37"/>
  <c r="GW218" i="37"/>
  <c r="GZ218" i="37" s="1"/>
  <c r="GV219" i="37"/>
  <c r="GW219" i="37"/>
  <c r="GZ219" i="37" s="1"/>
  <c r="GV220" i="37"/>
  <c r="GW220" i="37"/>
  <c r="GZ220" i="37" s="1"/>
  <c r="GV221" i="37"/>
  <c r="GW221" i="37"/>
  <c r="GZ221" i="37" s="1"/>
  <c r="GV222" i="37"/>
  <c r="GW222" i="37"/>
  <c r="GZ222" i="37" s="1"/>
  <c r="GV223" i="37"/>
  <c r="GW223" i="37"/>
  <c r="GZ223" i="37" s="1"/>
  <c r="GV224" i="37"/>
  <c r="GW224" i="37"/>
  <c r="GZ224" i="37" s="1"/>
  <c r="GV225" i="37"/>
  <c r="GW225" i="37"/>
  <c r="GZ225" i="37" s="1"/>
  <c r="GV226" i="37"/>
  <c r="GW226" i="37"/>
  <c r="GZ226" i="37" s="1"/>
  <c r="GV227" i="37"/>
  <c r="GW227" i="37"/>
  <c r="GZ227" i="37" s="1"/>
  <c r="GV228" i="37"/>
  <c r="GW228" i="37"/>
  <c r="GZ228" i="37" s="1"/>
  <c r="GV229" i="37"/>
  <c r="GW229" i="37"/>
  <c r="GZ229" i="37" s="1"/>
  <c r="GV230" i="37"/>
  <c r="GW230" i="37"/>
  <c r="GZ230" i="37" s="1"/>
  <c r="GV231" i="37"/>
  <c r="GW231" i="37"/>
  <c r="GZ231" i="37" s="1"/>
  <c r="GV232" i="37"/>
  <c r="GW232" i="37"/>
  <c r="GZ232" i="37" s="1"/>
  <c r="GV233" i="37"/>
  <c r="GW233" i="37"/>
  <c r="GZ233" i="37" s="1"/>
  <c r="GV234" i="37"/>
  <c r="GW234" i="37"/>
  <c r="GZ234" i="37" s="1"/>
  <c r="GV235" i="37"/>
  <c r="GW235" i="37"/>
  <c r="GZ235" i="37" s="1"/>
  <c r="GV236" i="37"/>
  <c r="GW236" i="37"/>
  <c r="GZ236" i="37" s="1"/>
  <c r="GV237" i="37"/>
  <c r="GW237" i="37"/>
  <c r="GZ237" i="37" s="1"/>
  <c r="GV238" i="37"/>
  <c r="GW238" i="37"/>
  <c r="GZ238" i="37" s="1"/>
  <c r="GV239" i="37"/>
  <c r="GW239" i="37"/>
  <c r="GZ239" i="37" s="1"/>
  <c r="GV240" i="37"/>
  <c r="GW240" i="37"/>
  <c r="GZ240" i="37" s="1"/>
  <c r="GV241" i="37"/>
  <c r="GW241" i="37"/>
  <c r="GZ241" i="37" s="1"/>
  <c r="GV242" i="37"/>
  <c r="GW242" i="37"/>
  <c r="GZ242" i="37" s="1"/>
  <c r="GV243" i="37"/>
  <c r="GW243" i="37"/>
  <c r="GZ243" i="37" s="1"/>
  <c r="GV244" i="37"/>
  <c r="GW244" i="37"/>
  <c r="GZ244" i="37" s="1"/>
  <c r="GV245" i="37"/>
  <c r="GW245" i="37"/>
  <c r="GZ245" i="37" s="1"/>
  <c r="GV246" i="37"/>
  <c r="GW246" i="37"/>
  <c r="GZ246" i="37" s="1"/>
  <c r="GV247" i="37"/>
  <c r="GW247" i="37"/>
  <c r="GZ247" i="37" s="1"/>
  <c r="GV248" i="37"/>
  <c r="GW248" i="37"/>
  <c r="GZ248" i="37" s="1"/>
  <c r="GV249" i="37"/>
  <c r="GW249" i="37"/>
  <c r="GZ249" i="37" s="1"/>
  <c r="GV250" i="37"/>
  <c r="GW250" i="37"/>
  <c r="GZ250" i="37" s="1"/>
  <c r="GV251" i="37"/>
  <c r="GW251" i="37"/>
  <c r="GZ251" i="37" s="1"/>
  <c r="GV252" i="37"/>
  <c r="GW252" i="37"/>
  <c r="GZ252" i="37" s="1"/>
  <c r="GV253" i="37"/>
  <c r="GW253" i="37"/>
  <c r="GZ253" i="37" s="1"/>
  <c r="GV254" i="37"/>
  <c r="GW254" i="37"/>
  <c r="GZ254" i="37" s="1"/>
  <c r="GV255" i="37"/>
  <c r="GW255" i="37"/>
  <c r="GZ255" i="37" s="1"/>
  <c r="GV256" i="37"/>
  <c r="GW256" i="37"/>
  <c r="GZ256" i="37" s="1"/>
  <c r="GV257" i="37"/>
  <c r="GW257" i="37"/>
  <c r="GZ257" i="37" s="1"/>
  <c r="GV258" i="37"/>
  <c r="GW258" i="37"/>
  <c r="GZ258" i="37" s="1"/>
  <c r="GV259" i="37"/>
  <c r="GW259" i="37"/>
  <c r="GZ259" i="37" s="1"/>
  <c r="GV260" i="37"/>
  <c r="GW260" i="37"/>
  <c r="GZ260" i="37" s="1"/>
  <c r="GV261" i="37"/>
  <c r="GW261" i="37"/>
  <c r="GZ261" i="37" s="1"/>
  <c r="GV262" i="37"/>
  <c r="GW262" i="37"/>
  <c r="GZ262" i="37" s="1"/>
  <c r="GV263" i="37"/>
  <c r="GW263" i="37"/>
  <c r="GZ263" i="37" s="1"/>
  <c r="GV264" i="37"/>
  <c r="GW264" i="37"/>
  <c r="GZ264" i="37" s="1"/>
  <c r="GV265" i="37"/>
  <c r="GW265" i="37"/>
  <c r="GZ265" i="37" s="1"/>
  <c r="GV266" i="37"/>
  <c r="GW266" i="37"/>
  <c r="GZ266" i="37" s="1"/>
  <c r="GV267" i="37"/>
  <c r="GW267" i="37"/>
  <c r="GZ267" i="37" s="1"/>
  <c r="GV268" i="37"/>
  <c r="GW268" i="37"/>
  <c r="GZ268" i="37" s="1"/>
  <c r="GV269" i="37"/>
  <c r="GW269" i="37"/>
  <c r="GZ269" i="37" s="1"/>
  <c r="GV270" i="37"/>
  <c r="GW270" i="37"/>
  <c r="GZ270" i="37" s="1"/>
  <c r="GV271" i="37"/>
  <c r="GW271" i="37"/>
  <c r="GZ271" i="37" s="1"/>
  <c r="GV272" i="37"/>
  <c r="GW272" i="37"/>
  <c r="GZ272" i="37" s="1"/>
  <c r="GV273" i="37"/>
  <c r="GW273" i="37"/>
  <c r="GZ273" i="37" s="1"/>
  <c r="GV274" i="37"/>
  <c r="GW274" i="37"/>
  <c r="GZ274" i="37" s="1"/>
  <c r="GV275" i="37"/>
  <c r="GW275" i="37"/>
  <c r="GZ275" i="37" s="1"/>
  <c r="GV276" i="37"/>
  <c r="GW276" i="37"/>
  <c r="GZ276" i="37" s="1"/>
  <c r="GV277" i="37"/>
  <c r="GW277" i="37"/>
  <c r="GZ277" i="37" s="1"/>
  <c r="GV278" i="37"/>
  <c r="GW278" i="37"/>
  <c r="GZ278" i="37" s="1"/>
  <c r="GV279" i="37"/>
  <c r="GW279" i="37"/>
  <c r="GZ279" i="37" s="1"/>
  <c r="GV280" i="37"/>
  <c r="GW280" i="37"/>
  <c r="GZ280" i="37" s="1"/>
  <c r="GV281" i="37"/>
  <c r="GW281" i="37"/>
  <c r="GZ281" i="37" s="1"/>
  <c r="GV282" i="37"/>
  <c r="GW282" i="37"/>
  <c r="GZ282" i="37" s="1"/>
  <c r="GV283" i="37"/>
  <c r="GW283" i="37"/>
  <c r="GZ283" i="37" s="1"/>
  <c r="GV284" i="37"/>
  <c r="GW284" i="37"/>
  <c r="GZ284" i="37" s="1"/>
  <c r="GV285" i="37"/>
  <c r="GW285" i="37"/>
  <c r="GZ285" i="37" s="1"/>
  <c r="GV286" i="37"/>
  <c r="GW286" i="37"/>
  <c r="GZ286" i="37" s="1"/>
  <c r="GV287" i="37"/>
  <c r="GW287" i="37"/>
  <c r="GZ287" i="37" s="1"/>
  <c r="GV288" i="37"/>
  <c r="GW288" i="37"/>
  <c r="GZ288" i="37" s="1"/>
  <c r="GV289" i="37"/>
  <c r="GW289" i="37"/>
  <c r="GZ289" i="37" s="1"/>
  <c r="GV290" i="37"/>
  <c r="GW290" i="37"/>
  <c r="GZ290" i="37" s="1"/>
  <c r="GV291" i="37"/>
  <c r="GW291" i="37"/>
  <c r="GZ291" i="37" s="1"/>
  <c r="GV292" i="37"/>
  <c r="GW292" i="37"/>
  <c r="GZ292" i="37" s="1"/>
  <c r="GV293" i="37"/>
  <c r="GW293" i="37"/>
  <c r="GZ293" i="37" s="1"/>
  <c r="GV294" i="37"/>
  <c r="GW294" i="37"/>
  <c r="GZ294" i="37" s="1"/>
  <c r="GV295" i="37"/>
  <c r="GW295" i="37"/>
  <c r="GZ295" i="37" s="1"/>
  <c r="GV296" i="37"/>
  <c r="GW296" i="37"/>
  <c r="GZ296" i="37" s="1"/>
  <c r="GV297" i="37"/>
  <c r="GW297" i="37"/>
  <c r="GZ297" i="37" s="1"/>
  <c r="GV298" i="37"/>
  <c r="GW298" i="37"/>
  <c r="GZ298" i="37" s="1"/>
  <c r="GV299" i="37"/>
  <c r="GW299" i="37"/>
  <c r="GZ299" i="37" s="1"/>
  <c r="GV300" i="37"/>
  <c r="GW300" i="37"/>
  <c r="GZ300" i="37" s="1"/>
  <c r="GV301" i="37"/>
  <c r="GW301" i="37"/>
  <c r="GZ301" i="37" s="1"/>
  <c r="GV302" i="37"/>
  <c r="GW302" i="37"/>
  <c r="GZ302" i="37" s="1"/>
  <c r="GV303" i="37"/>
  <c r="GW303" i="37"/>
  <c r="GZ303" i="37" s="1"/>
  <c r="GV304" i="37"/>
  <c r="GW304" i="37"/>
  <c r="GZ304" i="37" s="1"/>
  <c r="GV305" i="37"/>
  <c r="GW305" i="37"/>
  <c r="GZ305" i="37" s="1"/>
  <c r="GV306" i="37"/>
  <c r="GW306" i="37"/>
  <c r="GZ306" i="37" s="1"/>
  <c r="GV307" i="37"/>
  <c r="GW307" i="37"/>
  <c r="GZ307" i="37" s="1"/>
  <c r="GV308" i="37"/>
  <c r="GW308" i="37"/>
  <c r="GZ308" i="37" s="1"/>
  <c r="GV309" i="37"/>
  <c r="GW309" i="37"/>
  <c r="GZ309" i="37" s="1"/>
  <c r="GV310" i="37"/>
  <c r="GW310" i="37"/>
  <c r="GZ310" i="37" s="1"/>
  <c r="GV311" i="37"/>
  <c r="GW311" i="37"/>
  <c r="GZ311" i="37" s="1"/>
  <c r="GV312" i="37"/>
  <c r="GW312" i="37"/>
  <c r="GZ312" i="37" s="1"/>
  <c r="GV13" i="37"/>
  <c r="ME26" i="37"/>
  <c r="ME27" i="37"/>
  <c r="MF27" i="37" s="1"/>
  <c r="ME28" i="37"/>
  <c r="ME29" i="37"/>
  <c r="ME30" i="37"/>
  <c r="ME31" i="37"/>
  <c r="ME32" i="37"/>
  <c r="MF32" i="37" s="1"/>
  <c r="ME33" i="37"/>
  <c r="ME34" i="37"/>
  <c r="ME35" i="37"/>
  <c r="MF35" i="37" s="1"/>
  <c r="ME36" i="37"/>
  <c r="MF36" i="37" s="1"/>
  <c r="ME37" i="37"/>
  <c r="MF37" i="37" s="1"/>
  <c r="ME38" i="37"/>
  <c r="ME39" i="37"/>
  <c r="ME40" i="37"/>
  <c r="ME41" i="37"/>
  <c r="ME42" i="37"/>
  <c r="ME43" i="37"/>
  <c r="MF43" i="37" s="1"/>
  <c r="ME44" i="37"/>
  <c r="ME45" i="37"/>
  <c r="ME46" i="37"/>
  <c r="ME47" i="37"/>
  <c r="ME48" i="37"/>
  <c r="ME49" i="37"/>
  <c r="ME50" i="37"/>
  <c r="ME51" i="37"/>
  <c r="MF51" i="37" s="1"/>
  <c r="ME52" i="37"/>
  <c r="ME53" i="37"/>
  <c r="ME54" i="37"/>
  <c r="ME55" i="37"/>
  <c r="ME56" i="37"/>
  <c r="MF56" i="37" s="1"/>
  <c r="ME57" i="37"/>
  <c r="ME58" i="37"/>
  <c r="ME59" i="37"/>
  <c r="MF59" i="37" s="1"/>
  <c r="ME60" i="37"/>
  <c r="MF60" i="37" s="1"/>
  <c r="ME61" i="37"/>
  <c r="ME62" i="37"/>
  <c r="ME63" i="37"/>
  <c r="ME64" i="37"/>
  <c r="ME65" i="37"/>
  <c r="ME66" i="37"/>
  <c r="ME67" i="37"/>
  <c r="MF67" i="37" s="1"/>
  <c r="ME68" i="37"/>
  <c r="ME69" i="37"/>
  <c r="ME70" i="37"/>
  <c r="ME71" i="37"/>
  <c r="ME72" i="37"/>
  <c r="MF72" i="37" s="1"/>
  <c r="ME73" i="37"/>
  <c r="ME74" i="37"/>
  <c r="ME75" i="37"/>
  <c r="MF75" i="37" s="1"/>
  <c r="ME76" i="37"/>
  <c r="ME77" i="37"/>
  <c r="MF77" i="37" s="1"/>
  <c r="ME78" i="37"/>
  <c r="ME79" i="37"/>
  <c r="ME80" i="37"/>
  <c r="ME81" i="37"/>
  <c r="ME82" i="37"/>
  <c r="ME83" i="37"/>
  <c r="MF83" i="37" s="1"/>
  <c r="ME84" i="37"/>
  <c r="ME85" i="37"/>
  <c r="ME86" i="37"/>
  <c r="MF86" i="37" s="1"/>
  <c r="ME87" i="37"/>
  <c r="MF87" i="37" s="1"/>
  <c r="ME88" i="37"/>
  <c r="ME89" i="37"/>
  <c r="ME90" i="37"/>
  <c r="ME91" i="37"/>
  <c r="ME92" i="37"/>
  <c r="ME93" i="37"/>
  <c r="ME94" i="37"/>
  <c r="ME95" i="37"/>
  <c r="ME96" i="37"/>
  <c r="MF96" i="37" s="1"/>
  <c r="ME97" i="37"/>
  <c r="ME98" i="37"/>
  <c r="ME99" i="37"/>
  <c r="MF99" i="37" s="1"/>
  <c r="ME100" i="37"/>
  <c r="MF100" i="37" s="1"/>
  <c r="ME101" i="37"/>
  <c r="MF101" i="37" s="1"/>
  <c r="ME102" i="37"/>
  <c r="ME103" i="37"/>
  <c r="ME104" i="37"/>
  <c r="ME105" i="37"/>
  <c r="ME106" i="37"/>
  <c r="ME107" i="37"/>
  <c r="ME108" i="37"/>
  <c r="ME109" i="37"/>
  <c r="ME110" i="37"/>
  <c r="ME111" i="37"/>
  <c r="ME112" i="37"/>
  <c r="MF112" i="37" s="1"/>
  <c r="ME113" i="37"/>
  <c r="ME114" i="37"/>
  <c r="ME115" i="37"/>
  <c r="MF115" i="37" s="1"/>
  <c r="ME116" i="37"/>
  <c r="ME117" i="37"/>
  <c r="ME118" i="37"/>
  <c r="ME119" i="37"/>
  <c r="ME120" i="37"/>
  <c r="MF120" i="37" s="1"/>
  <c r="ME121" i="37"/>
  <c r="ME122" i="37"/>
  <c r="ME123" i="37"/>
  <c r="MF123" i="37" s="1"/>
  <c r="ME124" i="37"/>
  <c r="MF124" i="37" s="1"/>
  <c r="ME125" i="37"/>
  <c r="ME126" i="37"/>
  <c r="ME127" i="37"/>
  <c r="ME128" i="37"/>
  <c r="MF128" i="37" s="1"/>
  <c r="ME129" i="37"/>
  <c r="ME130" i="37"/>
  <c r="ME131" i="37"/>
  <c r="ME132" i="37"/>
  <c r="ME133" i="37"/>
  <c r="ME134" i="37"/>
  <c r="ME135" i="37"/>
  <c r="ME136" i="37"/>
  <c r="ME137" i="37"/>
  <c r="ME138" i="37"/>
  <c r="ME139" i="37"/>
  <c r="MF139" i="37" s="1"/>
  <c r="ME140" i="37"/>
  <c r="ME141" i="37"/>
  <c r="MF141" i="37" s="1"/>
  <c r="ME142" i="37"/>
  <c r="ME143" i="37"/>
  <c r="ME144" i="37"/>
  <c r="MF144" i="37" s="1"/>
  <c r="ME145" i="37"/>
  <c r="ME146" i="37"/>
  <c r="ME147" i="37"/>
  <c r="MF147" i="37" s="1"/>
  <c r="ME148" i="37"/>
  <c r="ME149" i="37"/>
  <c r="ME150" i="37"/>
  <c r="ME151" i="37"/>
  <c r="ME152" i="37"/>
  <c r="MF152" i="37" s="1"/>
  <c r="ME153" i="37"/>
  <c r="ME154" i="37"/>
  <c r="ME155" i="37"/>
  <c r="MF155" i="37" s="1"/>
  <c r="ME156" i="37"/>
  <c r="ME157" i="37"/>
  <c r="ME158" i="37"/>
  <c r="ME159" i="37"/>
  <c r="ME160" i="37"/>
  <c r="MF160" i="37" s="1"/>
  <c r="ME161" i="37"/>
  <c r="ME162" i="37"/>
  <c r="ME163" i="37"/>
  <c r="MF163" i="37" s="1"/>
  <c r="ME164" i="37"/>
  <c r="MF164" i="37" s="1"/>
  <c r="ME165" i="37"/>
  <c r="MF165" i="37" s="1"/>
  <c r="ME166" i="37"/>
  <c r="ME167" i="37"/>
  <c r="ME168" i="37"/>
  <c r="ME169" i="37"/>
  <c r="ME170" i="37"/>
  <c r="ME171" i="37"/>
  <c r="ME172" i="37"/>
  <c r="ME173" i="37"/>
  <c r="ME174" i="37"/>
  <c r="ME175" i="37"/>
  <c r="ME176" i="37"/>
  <c r="ME177" i="37"/>
  <c r="ME178" i="37"/>
  <c r="ME179" i="37"/>
  <c r="MF179" i="37" s="1"/>
  <c r="ME180" i="37"/>
  <c r="ME181" i="37"/>
  <c r="ME182" i="37"/>
  <c r="ME183" i="37"/>
  <c r="ME184" i="37"/>
  <c r="MF184" i="37" s="1"/>
  <c r="ME185" i="37"/>
  <c r="ME186" i="37"/>
  <c r="ME187" i="37"/>
  <c r="MF187" i="37" s="1"/>
  <c r="ME188" i="37"/>
  <c r="MF188" i="37" s="1"/>
  <c r="ME189" i="37"/>
  <c r="ME190" i="37"/>
  <c r="ME191" i="37"/>
  <c r="ME192" i="37"/>
  <c r="MF192" i="37" s="1"/>
  <c r="ME193" i="37"/>
  <c r="ME194" i="37"/>
  <c r="ME195" i="37"/>
  <c r="ME196" i="37"/>
  <c r="ME197" i="37"/>
  <c r="ME198" i="37"/>
  <c r="ME199" i="37"/>
  <c r="ME200" i="37"/>
  <c r="ME201" i="37"/>
  <c r="ME202" i="37"/>
  <c r="ME203" i="37"/>
  <c r="MF203" i="37" s="1"/>
  <c r="ME204" i="37"/>
  <c r="ME205" i="37"/>
  <c r="MF205" i="37" s="1"/>
  <c r="ME206" i="37"/>
  <c r="ME207" i="37"/>
  <c r="ME208" i="37"/>
  <c r="MF208" i="37" s="1"/>
  <c r="ME209" i="37"/>
  <c r="ME210" i="37"/>
  <c r="ME211" i="37"/>
  <c r="MF211" i="37" s="1"/>
  <c r="ME212" i="37"/>
  <c r="ME213" i="37"/>
  <c r="ME214" i="37"/>
  <c r="ME215" i="37"/>
  <c r="ME216" i="37"/>
  <c r="MF216" i="37" s="1"/>
  <c r="ME217" i="37"/>
  <c r="ME218" i="37"/>
  <c r="ME219" i="37"/>
  <c r="MF219" i="37" s="1"/>
  <c r="ME220" i="37"/>
  <c r="ME221" i="37"/>
  <c r="ME222" i="37"/>
  <c r="ME223" i="37"/>
  <c r="ME224" i="37"/>
  <c r="MF224" i="37" s="1"/>
  <c r="ME225" i="37"/>
  <c r="ME226" i="37"/>
  <c r="ME227" i="37"/>
  <c r="MF227" i="37" s="1"/>
  <c r="ME228" i="37"/>
  <c r="MF228" i="37" s="1"/>
  <c r="ME229" i="37"/>
  <c r="MF229" i="37" s="1"/>
  <c r="ME230" i="37"/>
  <c r="ME231" i="37"/>
  <c r="ME232" i="37"/>
  <c r="ME233" i="37"/>
  <c r="ME234" i="37"/>
  <c r="ME235" i="37"/>
  <c r="ME236" i="37"/>
  <c r="ME237" i="37"/>
  <c r="ME238" i="37"/>
  <c r="ME239" i="37"/>
  <c r="ME240" i="37"/>
  <c r="MF240" i="37" s="1"/>
  <c r="ME241" i="37"/>
  <c r="ME242" i="37"/>
  <c r="ME243" i="37"/>
  <c r="MF243" i="37" s="1"/>
  <c r="ME244" i="37"/>
  <c r="ME245" i="37"/>
  <c r="ME246" i="37"/>
  <c r="ME247" i="37"/>
  <c r="ME248" i="37"/>
  <c r="MF248" i="37" s="1"/>
  <c r="ME249" i="37"/>
  <c r="ME250" i="37"/>
  <c r="ME251" i="37"/>
  <c r="MF251" i="37" s="1"/>
  <c r="ME252" i="37"/>
  <c r="MF252" i="37" s="1"/>
  <c r="ME253" i="37"/>
  <c r="ME254" i="37"/>
  <c r="ME255" i="37"/>
  <c r="ME256" i="37"/>
  <c r="MF256" i="37" s="1"/>
  <c r="ME257" i="37"/>
  <c r="ME258" i="37"/>
  <c r="ME259" i="37"/>
  <c r="ME260" i="37"/>
  <c r="ME261" i="37"/>
  <c r="ME262" i="37"/>
  <c r="ME263" i="37"/>
  <c r="ME264" i="37"/>
  <c r="ME265" i="37"/>
  <c r="ME266" i="37"/>
  <c r="ME267" i="37"/>
  <c r="MF267" i="37" s="1"/>
  <c r="ME268" i="37"/>
  <c r="ME269" i="37"/>
  <c r="MF269" i="37" s="1"/>
  <c r="ME270" i="37"/>
  <c r="ME271" i="37"/>
  <c r="ME272" i="37"/>
  <c r="MF272" i="37" s="1"/>
  <c r="ME273" i="37"/>
  <c r="ME274" i="37"/>
  <c r="ME275" i="37"/>
  <c r="MF275" i="37" s="1"/>
  <c r="ME276" i="37"/>
  <c r="ME277" i="37"/>
  <c r="ME278" i="37"/>
  <c r="ME279" i="37"/>
  <c r="ME280" i="37"/>
  <c r="MF280" i="37" s="1"/>
  <c r="ME281" i="37"/>
  <c r="ME282" i="37"/>
  <c r="ME283" i="37"/>
  <c r="MF283" i="37" s="1"/>
  <c r="ME284" i="37"/>
  <c r="ME285" i="37"/>
  <c r="ME286" i="37"/>
  <c r="ME287" i="37"/>
  <c r="ME288" i="37"/>
  <c r="MF288" i="37" s="1"/>
  <c r="ME289" i="37"/>
  <c r="ME290" i="37"/>
  <c r="ME291" i="37"/>
  <c r="MF291" i="37" s="1"/>
  <c r="ME292" i="37"/>
  <c r="MF292" i="37" s="1"/>
  <c r="ME293" i="37"/>
  <c r="MF293" i="37" s="1"/>
  <c r="ME294" i="37"/>
  <c r="ME295" i="37"/>
  <c r="ME296" i="37"/>
  <c r="ME297" i="37"/>
  <c r="ME298" i="37"/>
  <c r="ME299" i="37"/>
  <c r="ME300" i="37"/>
  <c r="ME301" i="37"/>
  <c r="ME302" i="37"/>
  <c r="ME303" i="37"/>
  <c r="ME304" i="37"/>
  <c r="MF304" i="37" s="1"/>
  <c r="ME305" i="37"/>
  <c r="ME306" i="37"/>
  <c r="ME307" i="37"/>
  <c r="MF307" i="37" s="1"/>
  <c r="ME308" i="37"/>
  <c r="ME309" i="37"/>
  <c r="ME310" i="37"/>
  <c r="ME311" i="37"/>
  <c r="ME312" i="37"/>
  <c r="MF312" i="37" s="1"/>
  <c r="LW26" i="37"/>
  <c r="LW27" i="37"/>
  <c r="LW28" i="37"/>
  <c r="LW29" i="37"/>
  <c r="LW30" i="37"/>
  <c r="LW31" i="37"/>
  <c r="LW32" i="37"/>
  <c r="LW33" i="37"/>
  <c r="LW34" i="37"/>
  <c r="LW35" i="37"/>
  <c r="LW36" i="37"/>
  <c r="LW37" i="37"/>
  <c r="LW38" i="37"/>
  <c r="LW39" i="37"/>
  <c r="LW40" i="37"/>
  <c r="LW41" i="37"/>
  <c r="LW42" i="37"/>
  <c r="LW43" i="37"/>
  <c r="LW44" i="37"/>
  <c r="LW45" i="37"/>
  <c r="LW46" i="37"/>
  <c r="LW47" i="37"/>
  <c r="LW48" i="37"/>
  <c r="LW49" i="37"/>
  <c r="LW50" i="37"/>
  <c r="LW51" i="37"/>
  <c r="LW52" i="37"/>
  <c r="LW53" i="37"/>
  <c r="LW54" i="37"/>
  <c r="LW55" i="37"/>
  <c r="LW56" i="37"/>
  <c r="LW57" i="37"/>
  <c r="LW58" i="37"/>
  <c r="LW59" i="37"/>
  <c r="LW60" i="37"/>
  <c r="LW61" i="37"/>
  <c r="LW62" i="37"/>
  <c r="LW63" i="37"/>
  <c r="LW64" i="37"/>
  <c r="LW65" i="37"/>
  <c r="LW66" i="37"/>
  <c r="LW67" i="37"/>
  <c r="LW68" i="37"/>
  <c r="LW69" i="37"/>
  <c r="LW70" i="37"/>
  <c r="LW71" i="37"/>
  <c r="LW72" i="37"/>
  <c r="LW73" i="37"/>
  <c r="LW74" i="37"/>
  <c r="LW75" i="37"/>
  <c r="LW76" i="37"/>
  <c r="LW77" i="37"/>
  <c r="LW78" i="37"/>
  <c r="LW79" i="37"/>
  <c r="LW80" i="37"/>
  <c r="LW81" i="37"/>
  <c r="LW82" i="37"/>
  <c r="LW83" i="37"/>
  <c r="LW84" i="37"/>
  <c r="LW85" i="37"/>
  <c r="LW86" i="37"/>
  <c r="LW87" i="37"/>
  <c r="LW88" i="37"/>
  <c r="LW89" i="37"/>
  <c r="LW90" i="37"/>
  <c r="LW91" i="37"/>
  <c r="LW92" i="37"/>
  <c r="LW93" i="37"/>
  <c r="LW94" i="37"/>
  <c r="LW95" i="37"/>
  <c r="LW96" i="37"/>
  <c r="LW97" i="37"/>
  <c r="LW98" i="37"/>
  <c r="LW99" i="37"/>
  <c r="LW100" i="37"/>
  <c r="LW101" i="37"/>
  <c r="LW102" i="37"/>
  <c r="LW103" i="37"/>
  <c r="LW104" i="37"/>
  <c r="LW105" i="37"/>
  <c r="LW106" i="37"/>
  <c r="LW107" i="37"/>
  <c r="LW108" i="37"/>
  <c r="LW109" i="37"/>
  <c r="LW110" i="37"/>
  <c r="LW111" i="37"/>
  <c r="LW112" i="37"/>
  <c r="LW113" i="37"/>
  <c r="LW114" i="37"/>
  <c r="LW115" i="37"/>
  <c r="LW116" i="37"/>
  <c r="LW117" i="37"/>
  <c r="LW118" i="37"/>
  <c r="LW119" i="37"/>
  <c r="LW120" i="37"/>
  <c r="LW121" i="37"/>
  <c r="LW122" i="37"/>
  <c r="LW123" i="37"/>
  <c r="LW124" i="37"/>
  <c r="LW125" i="37"/>
  <c r="LW126" i="37"/>
  <c r="LW127" i="37"/>
  <c r="LW128" i="37"/>
  <c r="LW129" i="37"/>
  <c r="LW130" i="37"/>
  <c r="LW131" i="37"/>
  <c r="LW132" i="37"/>
  <c r="LW133" i="37"/>
  <c r="LW134" i="37"/>
  <c r="LW135" i="37"/>
  <c r="LW136" i="37"/>
  <c r="LW137" i="37"/>
  <c r="LW138" i="37"/>
  <c r="LW139" i="37"/>
  <c r="LW140" i="37"/>
  <c r="LW141" i="37"/>
  <c r="LW142" i="37"/>
  <c r="LW143" i="37"/>
  <c r="LW144" i="37"/>
  <c r="LW145" i="37"/>
  <c r="LW146" i="37"/>
  <c r="LW147" i="37"/>
  <c r="LW148" i="37"/>
  <c r="LW149" i="37"/>
  <c r="LW150" i="37"/>
  <c r="LW151" i="37"/>
  <c r="LW152" i="37"/>
  <c r="LW153" i="37"/>
  <c r="LW154" i="37"/>
  <c r="LW155" i="37"/>
  <c r="LW156" i="37"/>
  <c r="LW157" i="37"/>
  <c r="LW158" i="37"/>
  <c r="LW159" i="37"/>
  <c r="LW160" i="37"/>
  <c r="LW161" i="37"/>
  <c r="LW162" i="37"/>
  <c r="LW163" i="37"/>
  <c r="LW164" i="37"/>
  <c r="LW165" i="37"/>
  <c r="LW166" i="37"/>
  <c r="LW167" i="37"/>
  <c r="LW168" i="37"/>
  <c r="LW169" i="37"/>
  <c r="LW170" i="37"/>
  <c r="LW171" i="37"/>
  <c r="LW172" i="37"/>
  <c r="LW173" i="37"/>
  <c r="LW174" i="37"/>
  <c r="LW175" i="37"/>
  <c r="LW176" i="37"/>
  <c r="LW177" i="37"/>
  <c r="LW178" i="37"/>
  <c r="LW179" i="37"/>
  <c r="LW180" i="37"/>
  <c r="LW181" i="37"/>
  <c r="LW182" i="37"/>
  <c r="LW183" i="37"/>
  <c r="LW184" i="37"/>
  <c r="LW185" i="37"/>
  <c r="LW186" i="37"/>
  <c r="LW187" i="37"/>
  <c r="LW188" i="37"/>
  <c r="LW189" i="37"/>
  <c r="LW190" i="37"/>
  <c r="LW191" i="37"/>
  <c r="LW192" i="37"/>
  <c r="LW193" i="37"/>
  <c r="LW194" i="37"/>
  <c r="LW195" i="37"/>
  <c r="LW196" i="37"/>
  <c r="LW197" i="37"/>
  <c r="LW198" i="37"/>
  <c r="LW199" i="37"/>
  <c r="LW200" i="37"/>
  <c r="LW201" i="37"/>
  <c r="LW202" i="37"/>
  <c r="LW203" i="37"/>
  <c r="LW204" i="37"/>
  <c r="LW205" i="37"/>
  <c r="LW206" i="37"/>
  <c r="LW207" i="37"/>
  <c r="LW208" i="37"/>
  <c r="LW209" i="37"/>
  <c r="LW210" i="37"/>
  <c r="LW211" i="37"/>
  <c r="LW212" i="37"/>
  <c r="LW213" i="37"/>
  <c r="LW214" i="37"/>
  <c r="LW215" i="37"/>
  <c r="LW216" i="37"/>
  <c r="LW217" i="37"/>
  <c r="LW218" i="37"/>
  <c r="LW219" i="37"/>
  <c r="LW220" i="37"/>
  <c r="LW221" i="37"/>
  <c r="LW222" i="37"/>
  <c r="LW223" i="37"/>
  <c r="LW224" i="37"/>
  <c r="LW225" i="37"/>
  <c r="LW226" i="37"/>
  <c r="LW227" i="37"/>
  <c r="LW228" i="37"/>
  <c r="LW229" i="37"/>
  <c r="LW230" i="37"/>
  <c r="LW231" i="37"/>
  <c r="LW232" i="37"/>
  <c r="LW233" i="37"/>
  <c r="LW234" i="37"/>
  <c r="LW235" i="37"/>
  <c r="LW236" i="37"/>
  <c r="LW237" i="37"/>
  <c r="LW238" i="37"/>
  <c r="LW239" i="37"/>
  <c r="LW240" i="37"/>
  <c r="LW241" i="37"/>
  <c r="LW242" i="37"/>
  <c r="LW243" i="37"/>
  <c r="LW244" i="37"/>
  <c r="LW245" i="37"/>
  <c r="LW246" i="37"/>
  <c r="LW247" i="37"/>
  <c r="LW248" i="37"/>
  <c r="LW249" i="37"/>
  <c r="LW250" i="37"/>
  <c r="LW251" i="37"/>
  <c r="LW252" i="37"/>
  <c r="LW253" i="37"/>
  <c r="LW254" i="37"/>
  <c r="LW255" i="37"/>
  <c r="LW256" i="37"/>
  <c r="LW257" i="37"/>
  <c r="LW258" i="37"/>
  <c r="LW259" i="37"/>
  <c r="LW260" i="37"/>
  <c r="LW261" i="37"/>
  <c r="LW262" i="37"/>
  <c r="LW263" i="37"/>
  <c r="LW264" i="37"/>
  <c r="LW265" i="37"/>
  <c r="LW266" i="37"/>
  <c r="LW267" i="37"/>
  <c r="LW268" i="37"/>
  <c r="LW269" i="37"/>
  <c r="LW270" i="37"/>
  <c r="LW271" i="37"/>
  <c r="LW272" i="37"/>
  <c r="LW273" i="37"/>
  <c r="LW274" i="37"/>
  <c r="LW275" i="37"/>
  <c r="LW276" i="37"/>
  <c r="LW277" i="37"/>
  <c r="LW278" i="37"/>
  <c r="LW279" i="37"/>
  <c r="LW280" i="37"/>
  <c r="LW281" i="37"/>
  <c r="LW282" i="37"/>
  <c r="LW283" i="37"/>
  <c r="LW284" i="37"/>
  <c r="LW285" i="37"/>
  <c r="LW286" i="37"/>
  <c r="LW287" i="37"/>
  <c r="LW288" i="37"/>
  <c r="LW289" i="37"/>
  <c r="LW290" i="37"/>
  <c r="LW291" i="37"/>
  <c r="LW292" i="37"/>
  <c r="LW293" i="37"/>
  <c r="LW294" i="37"/>
  <c r="LW295" i="37"/>
  <c r="LW296" i="37"/>
  <c r="LW297" i="37"/>
  <c r="LW298" i="37"/>
  <c r="LW299" i="37"/>
  <c r="LW300" i="37"/>
  <c r="LW301" i="37"/>
  <c r="LW302" i="37"/>
  <c r="LW303" i="37"/>
  <c r="LW304" i="37"/>
  <c r="LW305" i="37"/>
  <c r="LW306" i="37"/>
  <c r="LW307" i="37"/>
  <c r="LW308" i="37"/>
  <c r="LW309" i="37"/>
  <c r="LW310" i="37"/>
  <c r="LW311" i="37"/>
  <c r="LW312" i="37"/>
  <c r="MD14" i="37"/>
  <c r="MD15" i="37"/>
  <c r="MD16" i="37"/>
  <c r="MD17" i="37"/>
  <c r="MD18" i="37"/>
  <c r="MD19" i="37"/>
  <c r="MD20" i="37"/>
  <c r="MD21" i="37"/>
  <c r="MD22" i="37"/>
  <c r="MD23" i="37"/>
  <c r="MD24" i="37"/>
  <c r="MD25" i="37"/>
  <c r="MD26" i="37"/>
  <c r="MD27" i="37"/>
  <c r="MD28" i="37"/>
  <c r="MD29" i="37"/>
  <c r="MD30" i="37"/>
  <c r="MD31" i="37"/>
  <c r="MD32" i="37"/>
  <c r="MD33" i="37"/>
  <c r="MD34" i="37"/>
  <c r="MD35" i="37"/>
  <c r="MD36" i="37"/>
  <c r="MD37" i="37"/>
  <c r="MD38" i="37"/>
  <c r="MD39" i="37"/>
  <c r="MD40" i="37"/>
  <c r="MD41" i="37"/>
  <c r="MD42" i="37"/>
  <c r="MD43" i="37"/>
  <c r="MD44" i="37"/>
  <c r="MD45" i="37"/>
  <c r="MD46" i="37"/>
  <c r="MD47" i="37"/>
  <c r="MD48" i="37"/>
  <c r="MD49" i="37"/>
  <c r="MD50" i="37"/>
  <c r="MD51" i="37"/>
  <c r="MD52" i="37"/>
  <c r="MD53" i="37"/>
  <c r="MD54" i="37"/>
  <c r="MD55" i="37"/>
  <c r="MD56" i="37"/>
  <c r="MD57" i="37"/>
  <c r="MD58" i="37"/>
  <c r="MD59" i="37"/>
  <c r="MD60" i="37"/>
  <c r="MD61" i="37"/>
  <c r="MD62" i="37"/>
  <c r="MD63" i="37"/>
  <c r="MD64" i="37"/>
  <c r="MD65" i="37"/>
  <c r="MD66" i="37"/>
  <c r="MD67" i="37"/>
  <c r="MD68" i="37"/>
  <c r="MD69" i="37"/>
  <c r="MD70" i="37"/>
  <c r="MD71" i="37"/>
  <c r="MD72" i="37"/>
  <c r="MD73" i="37"/>
  <c r="MD74" i="37"/>
  <c r="MD75" i="37"/>
  <c r="MD76" i="37"/>
  <c r="MD77" i="37"/>
  <c r="MD78" i="37"/>
  <c r="MD79" i="37"/>
  <c r="MD80" i="37"/>
  <c r="MD81" i="37"/>
  <c r="MD82" i="37"/>
  <c r="MD83" i="37"/>
  <c r="MD84" i="37"/>
  <c r="MD85" i="37"/>
  <c r="MD86" i="37"/>
  <c r="MD87" i="37"/>
  <c r="MD88" i="37"/>
  <c r="MD89" i="37"/>
  <c r="MD90" i="37"/>
  <c r="MD91" i="37"/>
  <c r="MD92" i="37"/>
  <c r="MD93" i="37"/>
  <c r="MD94" i="37"/>
  <c r="MD95" i="37"/>
  <c r="MD96" i="37"/>
  <c r="MD97" i="37"/>
  <c r="MD98" i="37"/>
  <c r="MD99" i="37"/>
  <c r="MD100" i="37"/>
  <c r="MD101" i="37"/>
  <c r="MD102" i="37"/>
  <c r="MD103" i="37"/>
  <c r="MD104" i="37"/>
  <c r="MD105" i="37"/>
  <c r="MD106" i="37"/>
  <c r="MD107" i="37"/>
  <c r="MD108" i="37"/>
  <c r="MD109" i="37"/>
  <c r="MD110" i="37"/>
  <c r="MD111" i="37"/>
  <c r="MD112" i="37"/>
  <c r="MD113" i="37"/>
  <c r="MD114" i="37"/>
  <c r="MD115" i="37"/>
  <c r="MD116" i="37"/>
  <c r="MD117" i="37"/>
  <c r="MD118" i="37"/>
  <c r="MD119" i="37"/>
  <c r="MD120" i="37"/>
  <c r="MD121" i="37"/>
  <c r="MD122" i="37"/>
  <c r="MD123" i="37"/>
  <c r="MD124" i="37"/>
  <c r="MD125" i="37"/>
  <c r="MD126" i="37"/>
  <c r="MD127" i="37"/>
  <c r="MD128" i="37"/>
  <c r="MD129" i="37"/>
  <c r="MD130" i="37"/>
  <c r="MD131" i="37"/>
  <c r="MD132" i="37"/>
  <c r="MD133" i="37"/>
  <c r="MD134" i="37"/>
  <c r="MD135" i="37"/>
  <c r="MD136" i="37"/>
  <c r="MD137" i="37"/>
  <c r="MD138" i="37"/>
  <c r="MD139" i="37"/>
  <c r="MD140" i="37"/>
  <c r="MD141" i="37"/>
  <c r="MD142" i="37"/>
  <c r="MD143" i="37"/>
  <c r="MD144" i="37"/>
  <c r="MD145" i="37"/>
  <c r="MD146" i="37"/>
  <c r="MD147" i="37"/>
  <c r="MD148" i="37"/>
  <c r="MD149" i="37"/>
  <c r="MD150" i="37"/>
  <c r="MD151" i="37"/>
  <c r="MD152" i="37"/>
  <c r="MD153" i="37"/>
  <c r="MD154" i="37"/>
  <c r="MD155" i="37"/>
  <c r="MD156" i="37"/>
  <c r="MD157" i="37"/>
  <c r="MD158" i="37"/>
  <c r="MD159" i="37"/>
  <c r="MD160" i="37"/>
  <c r="MD161" i="37"/>
  <c r="MD162" i="37"/>
  <c r="MD163" i="37"/>
  <c r="MD164" i="37"/>
  <c r="MD165" i="37"/>
  <c r="MD166" i="37"/>
  <c r="MD167" i="37"/>
  <c r="MD168" i="37"/>
  <c r="MD169" i="37"/>
  <c r="MD170" i="37"/>
  <c r="MD171" i="37"/>
  <c r="MD172" i="37"/>
  <c r="MD173" i="37"/>
  <c r="MD174" i="37"/>
  <c r="MD175" i="37"/>
  <c r="MD176" i="37"/>
  <c r="MD177" i="37"/>
  <c r="MD178" i="37"/>
  <c r="MD179" i="37"/>
  <c r="MD180" i="37"/>
  <c r="MD181" i="37"/>
  <c r="MD182" i="37"/>
  <c r="MD183" i="37"/>
  <c r="MD184" i="37"/>
  <c r="MD185" i="37"/>
  <c r="MD186" i="37"/>
  <c r="MD187" i="37"/>
  <c r="MD188" i="37"/>
  <c r="MD189" i="37"/>
  <c r="MD190" i="37"/>
  <c r="MD191" i="37"/>
  <c r="MD192" i="37"/>
  <c r="MD193" i="37"/>
  <c r="MD194" i="37"/>
  <c r="MD195" i="37"/>
  <c r="MD196" i="37"/>
  <c r="MD197" i="37"/>
  <c r="MD198" i="37"/>
  <c r="MD199" i="37"/>
  <c r="MD200" i="37"/>
  <c r="MD201" i="37"/>
  <c r="MD202" i="37"/>
  <c r="MD203" i="37"/>
  <c r="MD204" i="37"/>
  <c r="MD205" i="37"/>
  <c r="MD206" i="37"/>
  <c r="MD207" i="37"/>
  <c r="MD208" i="37"/>
  <c r="MD209" i="37"/>
  <c r="MD210" i="37"/>
  <c r="MD211" i="37"/>
  <c r="MD212" i="37"/>
  <c r="MD213" i="37"/>
  <c r="MD214" i="37"/>
  <c r="MD215" i="37"/>
  <c r="MD216" i="37"/>
  <c r="MD217" i="37"/>
  <c r="MD218" i="37"/>
  <c r="MD219" i="37"/>
  <c r="MD220" i="37"/>
  <c r="MD221" i="37"/>
  <c r="MD222" i="37"/>
  <c r="MD223" i="37"/>
  <c r="MD224" i="37"/>
  <c r="MD225" i="37"/>
  <c r="MD226" i="37"/>
  <c r="MD227" i="37"/>
  <c r="MD228" i="37"/>
  <c r="MD229" i="37"/>
  <c r="MD230" i="37"/>
  <c r="MD231" i="37"/>
  <c r="MD232" i="37"/>
  <c r="MD233" i="37"/>
  <c r="MD234" i="37"/>
  <c r="MD235" i="37"/>
  <c r="MD236" i="37"/>
  <c r="MD237" i="37"/>
  <c r="MD238" i="37"/>
  <c r="MD239" i="37"/>
  <c r="MD240" i="37"/>
  <c r="MD241" i="37"/>
  <c r="MD242" i="37"/>
  <c r="MD243" i="37"/>
  <c r="MD244" i="37"/>
  <c r="MD245" i="37"/>
  <c r="MD246" i="37"/>
  <c r="MD247" i="37"/>
  <c r="MD248" i="37"/>
  <c r="MD249" i="37"/>
  <c r="MD250" i="37"/>
  <c r="MD251" i="37"/>
  <c r="MD252" i="37"/>
  <c r="MD253" i="37"/>
  <c r="MD254" i="37"/>
  <c r="MD255" i="37"/>
  <c r="MD256" i="37"/>
  <c r="MD257" i="37"/>
  <c r="MD258" i="37"/>
  <c r="MD259" i="37"/>
  <c r="MD260" i="37"/>
  <c r="MD261" i="37"/>
  <c r="MD262" i="37"/>
  <c r="MD263" i="37"/>
  <c r="MD264" i="37"/>
  <c r="MD265" i="37"/>
  <c r="MD266" i="37"/>
  <c r="MD267" i="37"/>
  <c r="MD268" i="37"/>
  <c r="MD269" i="37"/>
  <c r="MD270" i="37"/>
  <c r="MD271" i="37"/>
  <c r="MD272" i="37"/>
  <c r="MD273" i="37"/>
  <c r="MD274" i="37"/>
  <c r="MD275" i="37"/>
  <c r="MD276" i="37"/>
  <c r="MD277" i="37"/>
  <c r="MD278" i="37"/>
  <c r="MD279" i="37"/>
  <c r="MD280" i="37"/>
  <c r="MD281" i="37"/>
  <c r="MD282" i="37"/>
  <c r="MD283" i="37"/>
  <c r="MD284" i="37"/>
  <c r="MD285" i="37"/>
  <c r="MD286" i="37"/>
  <c r="MD287" i="37"/>
  <c r="MD288" i="37"/>
  <c r="MD289" i="37"/>
  <c r="MD290" i="37"/>
  <c r="MD291" i="37"/>
  <c r="MD292" i="37"/>
  <c r="MD293" i="37"/>
  <c r="MD294" i="37"/>
  <c r="MD295" i="37"/>
  <c r="MD296" i="37"/>
  <c r="MD297" i="37"/>
  <c r="MD298" i="37"/>
  <c r="MD299" i="37"/>
  <c r="MD300" i="37"/>
  <c r="MD301" i="37"/>
  <c r="MD302" i="37"/>
  <c r="MD303" i="37"/>
  <c r="MD304" i="37"/>
  <c r="MD305" i="37"/>
  <c r="MD306" i="37"/>
  <c r="MD307" i="37"/>
  <c r="MD308" i="37"/>
  <c r="MD309" i="37"/>
  <c r="MD310" i="37"/>
  <c r="MD311" i="37"/>
  <c r="MD312" i="37"/>
  <c r="MD13" i="37"/>
  <c r="BG147" i="37" l="1"/>
  <c r="BI147" i="37" s="1"/>
  <c r="BG139" i="37"/>
  <c r="BI139" i="37" s="1"/>
  <c r="BG131" i="37"/>
  <c r="BI131" i="37" s="1"/>
  <c r="BG123" i="37"/>
  <c r="BI123" i="37" s="1"/>
  <c r="BG115" i="37"/>
  <c r="BI115" i="37" s="1"/>
  <c r="BG107" i="37"/>
  <c r="BI107" i="37" s="1"/>
  <c r="BG99" i="37"/>
  <c r="BI99" i="37" s="1"/>
  <c r="BG91" i="37"/>
  <c r="BI91" i="37" s="1"/>
  <c r="BG83" i="37"/>
  <c r="BI83" i="37" s="1"/>
  <c r="BG75" i="37"/>
  <c r="BI75" i="37" s="1"/>
  <c r="BG67" i="37"/>
  <c r="BI67" i="37" s="1"/>
  <c r="BG59" i="37"/>
  <c r="BI59" i="37" s="1"/>
  <c r="BG51" i="37"/>
  <c r="BI51" i="37" s="1"/>
  <c r="BG43" i="37"/>
  <c r="BI43" i="37" s="1"/>
  <c r="BG35" i="37"/>
  <c r="BI35" i="37" s="1"/>
  <c r="BG27" i="37"/>
  <c r="BI27" i="37" s="1"/>
  <c r="BG299" i="37"/>
  <c r="BI299" i="37" s="1"/>
  <c r="BG291" i="37"/>
  <c r="BI291" i="37" s="1"/>
  <c r="BG275" i="37"/>
  <c r="BI275" i="37" s="1"/>
  <c r="BG259" i="37"/>
  <c r="BI259" i="37" s="1"/>
  <c r="BG243" i="37"/>
  <c r="BI243" i="37" s="1"/>
  <c r="BG227" i="37"/>
  <c r="BI227" i="37" s="1"/>
  <c r="BG219" i="37"/>
  <c r="BI219" i="37" s="1"/>
  <c r="BG203" i="37"/>
  <c r="BI203" i="37" s="1"/>
  <c r="BG195" i="37"/>
  <c r="BI195" i="37" s="1"/>
  <c r="BG187" i="37"/>
  <c r="BI187" i="37" s="1"/>
  <c r="BG179" i="37"/>
  <c r="BI179" i="37" s="1"/>
  <c r="BG171" i="37"/>
  <c r="BI171" i="37" s="1"/>
  <c r="BG155" i="37"/>
  <c r="BI155" i="37" s="1"/>
  <c r="BG307" i="37"/>
  <c r="BI307" i="37" s="1"/>
  <c r="BG283" i="37"/>
  <c r="BI283" i="37" s="1"/>
  <c r="BG267" i="37"/>
  <c r="BI267" i="37" s="1"/>
  <c r="BG251" i="37"/>
  <c r="BI251" i="37" s="1"/>
  <c r="BG235" i="37"/>
  <c r="BI235" i="37" s="1"/>
  <c r="BG211" i="37"/>
  <c r="BI211" i="37" s="1"/>
  <c r="BG163" i="37"/>
  <c r="BI163" i="37" s="1"/>
  <c r="BG308" i="37"/>
  <c r="BI308" i="37" s="1"/>
  <c r="BG300" i="37"/>
  <c r="BI300" i="37" s="1"/>
  <c r="BG292" i="37"/>
  <c r="BI292" i="37" s="1"/>
  <c r="BG284" i="37"/>
  <c r="BI284" i="37" s="1"/>
  <c r="BG276" i="37"/>
  <c r="BI276" i="37" s="1"/>
  <c r="BG268" i="37"/>
  <c r="BI268" i="37" s="1"/>
  <c r="BG260" i="37"/>
  <c r="BI260" i="37" s="1"/>
  <c r="BG252" i="37"/>
  <c r="BI252" i="37" s="1"/>
  <c r="BG244" i="37"/>
  <c r="BI244" i="37" s="1"/>
  <c r="BG236" i="37"/>
  <c r="BI236" i="37" s="1"/>
  <c r="BG228" i="37"/>
  <c r="BI228" i="37" s="1"/>
  <c r="BG220" i="37"/>
  <c r="BI220" i="37" s="1"/>
  <c r="BG212" i="37"/>
  <c r="BI212" i="37" s="1"/>
  <c r="BG204" i="37"/>
  <c r="BI204" i="37" s="1"/>
  <c r="BG196" i="37"/>
  <c r="BI196" i="37" s="1"/>
  <c r="BG188" i="37"/>
  <c r="BI188" i="37" s="1"/>
  <c r="BG180" i="37"/>
  <c r="BI180" i="37" s="1"/>
  <c r="BG172" i="37"/>
  <c r="BI172" i="37" s="1"/>
  <c r="BG164" i="37"/>
  <c r="BI164" i="37" s="1"/>
  <c r="BG156" i="37"/>
  <c r="BI156" i="37" s="1"/>
  <c r="BG148" i="37"/>
  <c r="BI148" i="37" s="1"/>
  <c r="BG140" i="37"/>
  <c r="BI140" i="37" s="1"/>
  <c r="BG132" i="37"/>
  <c r="BI132" i="37" s="1"/>
  <c r="BG124" i="37"/>
  <c r="BI124" i="37" s="1"/>
  <c r="BG116" i="37"/>
  <c r="BI116" i="37" s="1"/>
  <c r="BG108" i="37"/>
  <c r="BI108" i="37" s="1"/>
  <c r="BG100" i="37"/>
  <c r="BI100" i="37" s="1"/>
  <c r="BG92" i="37"/>
  <c r="BI92" i="37" s="1"/>
  <c r="BG84" i="37"/>
  <c r="BI84" i="37" s="1"/>
  <c r="BG76" i="37"/>
  <c r="BI76" i="37" s="1"/>
  <c r="BG68" i="37"/>
  <c r="BI68" i="37" s="1"/>
  <c r="BG60" i="37"/>
  <c r="BI60" i="37" s="1"/>
  <c r="BG52" i="37"/>
  <c r="BI52" i="37" s="1"/>
  <c r="BG44" i="37"/>
  <c r="BI44" i="37" s="1"/>
  <c r="BG36" i="37"/>
  <c r="BI36" i="37" s="1"/>
  <c r="BG28" i="37"/>
  <c r="BI28" i="37" s="1"/>
  <c r="BG312" i="37"/>
  <c r="BI312" i="37" s="1"/>
  <c r="BG304" i="37"/>
  <c r="BI304" i="37" s="1"/>
  <c r="BG296" i="37"/>
  <c r="BI296" i="37" s="1"/>
  <c r="BG288" i="37"/>
  <c r="BI288" i="37" s="1"/>
  <c r="BG280" i="37"/>
  <c r="BI280" i="37" s="1"/>
  <c r="BG272" i="37"/>
  <c r="BI272" i="37" s="1"/>
  <c r="BG264" i="37"/>
  <c r="BI264" i="37" s="1"/>
  <c r="BG256" i="37"/>
  <c r="BI256" i="37" s="1"/>
  <c r="BG248" i="37"/>
  <c r="BI248" i="37" s="1"/>
  <c r="BG240" i="37"/>
  <c r="BI240" i="37" s="1"/>
  <c r="BG232" i="37"/>
  <c r="BI232" i="37" s="1"/>
  <c r="BG224" i="37"/>
  <c r="BI224" i="37" s="1"/>
  <c r="BG216" i="37"/>
  <c r="BI216" i="37" s="1"/>
  <c r="BG208" i="37"/>
  <c r="BI208" i="37" s="1"/>
  <c r="BG200" i="37"/>
  <c r="BI200" i="37" s="1"/>
  <c r="BG192" i="37"/>
  <c r="BI192" i="37" s="1"/>
  <c r="BG184" i="37"/>
  <c r="BI184" i="37" s="1"/>
  <c r="BG176" i="37"/>
  <c r="BI176" i="37" s="1"/>
  <c r="BG168" i="37"/>
  <c r="BI168" i="37" s="1"/>
  <c r="BG160" i="37"/>
  <c r="BI160" i="37" s="1"/>
  <c r="BG152" i="37"/>
  <c r="BI152" i="37" s="1"/>
  <c r="BG144" i="37"/>
  <c r="BI144" i="37" s="1"/>
  <c r="BG136" i="37"/>
  <c r="BI136" i="37" s="1"/>
  <c r="BG128" i="37"/>
  <c r="BI128" i="37" s="1"/>
  <c r="BG120" i="37"/>
  <c r="BI120" i="37" s="1"/>
  <c r="BG112" i="37"/>
  <c r="BI112" i="37" s="1"/>
  <c r="BG104" i="37"/>
  <c r="BI104" i="37" s="1"/>
  <c r="BG96" i="37"/>
  <c r="BI96" i="37" s="1"/>
  <c r="BG88" i="37"/>
  <c r="BI88" i="37" s="1"/>
  <c r="BG80" i="37"/>
  <c r="BI80" i="37" s="1"/>
  <c r="BG72" i="37"/>
  <c r="BI72" i="37" s="1"/>
  <c r="BG64" i="37"/>
  <c r="BI64" i="37" s="1"/>
  <c r="BG56" i="37"/>
  <c r="BI56" i="37" s="1"/>
  <c r="BG48" i="37"/>
  <c r="BI48" i="37" s="1"/>
  <c r="BG40" i="37"/>
  <c r="BI40" i="37" s="1"/>
  <c r="BG32" i="37"/>
  <c r="BI32" i="37" s="1"/>
  <c r="BG309" i="37"/>
  <c r="BI309" i="37" s="1"/>
  <c r="BG301" i="37"/>
  <c r="BI301" i="37" s="1"/>
  <c r="BG293" i="37"/>
  <c r="BI293" i="37" s="1"/>
  <c r="BG285" i="37"/>
  <c r="BI285" i="37" s="1"/>
  <c r="BG277" i="37"/>
  <c r="BI277" i="37" s="1"/>
  <c r="BG269" i="37"/>
  <c r="BI269" i="37" s="1"/>
  <c r="BG261" i="37"/>
  <c r="BI261" i="37" s="1"/>
  <c r="BG253" i="37"/>
  <c r="BI253" i="37" s="1"/>
  <c r="BG245" i="37"/>
  <c r="BI245" i="37" s="1"/>
  <c r="BG237" i="37"/>
  <c r="BI237" i="37" s="1"/>
  <c r="BG229" i="37"/>
  <c r="BI229" i="37" s="1"/>
  <c r="BG221" i="37"/>
  <c r="BI221" i="37" s="1"/>
  <c r="BG213" i="37"/>
  <c r="BI213" i="37" s="1"/>
  <c r="BG205" i="37"/>
  <c r="BI205" i="37" s="1"/>
  <c r="BG197" i="37"/>
  <c r="BI197" i="37" s="1"/>
  <c r="BG189" i="37"/>
  <c r="BI189" i="37" s="1"/>
  <c r="BG181" i="37"/>
  <c r="BI181" i="37" s="1"/>
  <c r="BG173" i="37"/>
  <c r="BI173" i="37" s="1"/>
  <c r="BG165" i="37"/>
  <c r="BI165" i="37" s="1"/>
  <c r="BG157" i="37"/>
  <c r="BI157" i="37" s="1"/>
  <c r="BG149" i="37"/>
  <c r="BI149" i="37" s="1"/>
  <c r="BG141" i="37"/>
  <c r="BI141" i="37" s="1"/>
  <c r="BG133" i="37"/>
  <c r="BI133" i="37" s="1"/>
  <c r="BG125" i="37"/>
  <c r="BI125" i="37" s="1"/>
  <c r="BG117" i="37"/>
  <c r="BI117" i="37" s="1"/>
  <c r="BG109" i="37"/>
  <c r="BI109" i="37" s="1"/>
  <c r="BG101" i="37"/>
  <c r="BI101" i="37" s="1"/>
  <c r="BG93" i="37"/>
  <c r="BI93" i="37" s="1"/>
  <c r="BG85" i="37"/>
  <c r="BI85" i="37" s="1"/>
  <c r="BG77" i="37"/>
  <c r="BI77" i="37" s="1"/>
  <c r="BG69" i="37"/>
  <c r="BI69" i="37" s="1"/>
  <c r="BG61" i="37"/>
  <c r="BI61" i="37" s="1"/>
  <c r="BG53" i="37"/>
  <c r="BI53" i="37" s="1"/>
  <c r="BG45" i="37"/>
  <c r="BI45" i="37" s="1"/>
  <c r="BG37" i="37"/>
  <c r="BI37" i="37" s="1"/>
  <c r="BG29" i="37"/>
  <c r="BI29" i="37" s="1"/>
  <c r="BG310" i="37"/>
  <c r="BI310" i="37" s="1"/>
  <c r="BG302" i="37"/>
  <c r="BI302" i="37" s="1"/>
  <c r="BG294" i="37"/>
  <c r="BI294" i="37" s="1"/>
  <c r="BG286" i="37"/>
  <c r="BI286" i="37" s="1"/>
  <c r="BG278" i="37"/>
  <c r="BI278" i="37" s="1"/>
  <c r="BG270" i="37"/>
  <c r="BI270" i="37" s="1"/>
  <c r="BG262" i="37"/>
  <c r="BI262" i="37" s="1"/>
  <c r="BG254" i="37"/>
  <c r="BI254" i="37" s="1"/>
  <c r="BG246" i="37"/>
  <c r="BI246" i="37" s="1"/>
  <c r="BG238" i="37"/>
  <c r="BI238" i="37" s="1"/>
  <c r="BG230" i="37"/>
  <c r="BI230" i="37" s="1"/>
  <c r="BG222" i="37"/>
  <c r="BI222" i="37" s="1"/>
  <c r="BG214" i="37"/>
  <c r="BI214" i="37" s="1"/>
  <c r="BG206" i="37"/>
  <c r="BI206" i="37" s="1"/>
  <c r="BG198" i="37"/>
  <c r="BI198" i="37" s="1"/>
  <c r="BG190" i="37"/>
  <c r="BI190" i="37" s="1"/>
  <c r="BG182" i="37"/>
  <c r="BI182" i="37" s="1"/>
  <c r="BG174" i="37"/>
  <c r="BI174" i="37" s="1"/>
  <c r="BG166" i="37"/>
  <c r="BI166" i="37" s="1"/>
  <c r="BG158" i="37"/>
  <c r="BI158" i="37" s="1"/>
  <c r="BG150" i="37"/>
  <c r="BI150" i="37" s="1"/>
  <c r="BG142" i="37"/>
  <c r="BI142" i="37" s="1"/>
  <c r="BG134" i="37"/>
  <c r="BI134" i="37" s="1"/>
  <c r="BG126" i="37"/>
  <c r="BI126" i="37" s="1"/>
  <c r="BG118" i="37"/>
  <c r="BI118" i="37" s="1"/>
  <c r="BG110" i="37"/>
  <c r="BI110" i="37" s="1"/>
  <c r="BG102" i="37"/>
  <c r="BI102" i="37" s="1"/>
  <c r="BG94" i="37"/>
  <c r="BI94" i="37" s="1"/>
  <c r="BG86" i="37"/>
  <c r="BI86" i="37" s="1"/>
  <c r="BG78" i="37"/>
  <c r="BI78" i="37" s="1"/>
  <c r="BG70" i="37"/>
  <c r="BI70" i="37" s="1"/>
  <c r="BG62" i="37"/>
  <c r="BI62" i="37" s="1"/>
  <c r="BG54" i="37"/>
  <c r="BI54" i="37" s="1"/>
  <c r="BG46" i="37"/>
  <c r="BI46" i="37" s="1"/>
  <c r="BG38" i="37"/>
  <c r="BI38" i="37" s="1"/>
  <c r="BG30" i="37"/>
  <c r="BI30" i="37" s="1"/>
  <c r="BG311" i="37"/>
  <c r="BI311" i="37" s="1"/>
  <c r="BG303" i="37"/>
  <c r="BI303" i="37" s="1"/>
  <c r="BG295" i="37"/>
  <c r="BI295" i="37" s="1"/>
  <c r="BG287" i="37"/>
  <c r="BI287" i="37" s="1"/>
  <c r="BG279" i="37"/>
  <c r="BI279" i="37" s="1"/>
  <c r="BG271" i="37"/>
  <c r="BI271" i="37" s="1"/>
  <c r="BG263" i="37"/>
  <c r="BI263" i="37" s="1"/>
  <c r="BG255" i="37"/>
  <c r="BI255" i="37" s="1"/>
  <c r="BG247" i="37"/>
  <c r="BI247" i="37" s="1"/>
  <c r="BG239" i="37"/>
  <c r="BI239" i="37" s="1"/>
  <c r="BG231" i="37"/>
  <c r="BI231" i="37" s="1"/>
  <c r="BG223" i="37"/>
  <c r="BI223" i="37" s="1"/>
  <c r="BG215" i="37"/>
  <c r="BI215" i="37" s="1"/>
  <c r="BG207" i="37"/>
  <c r="BI207" i="37" s="1"/>
  <c r="BG199" i="37"/>
  <c r="BI199" i="37" s="1"/>
  <c r="BG191" i="37"/>
  <c r="BI191" i="37" s="1"/>
  <c r="BG183" i="37"/>
  <c r="BI183" i="37" s="1"/>
  <c r="BG175" i="37"/>
  <c r="BI175" i="37" s="1"/>
  <c r="BG167" i="37"/>
  <c r="BI167" i="37" s="1"/>
  <c r="BG159" i="37"/>
  <c r="BI159" i="37" s="1"/>
  <c r="BG151" i="37"/>
  <c r="BI151" i="37" s="1"/>
  <c r="BG143" i="37"/>
  <c r="BI143" i="37" s="1"/>
  <c r="BG135" i="37"/>
  <c r="BI135" i="37" s="1"/>
  <c r="BG127" i="37"/>
  <c r="BI127" i="37" s="1"/>
  <c r="BG119" i="37"/>
  <c r="BI119" i="37" s="1"/>
  <c r="BG111" i="37"/>
  <c r="BI111" i="37" s="1"/>
  <c r="BG103" i="37"/>
  <c r="BI103" i="37" s="1"/>
  <c r="BG95" i="37"/>
  <c r="BI95" i="37" s="1"/>
  <c r="BG87" i="37"/>
  <c r="BI87" i="37" s="1"/>
  <c r="BG79" i="37"/>
  <c r="BI79" i="37" s="1"/>
  <c r="BG71" i="37"/>
  <c r="BI71" i="37" s="1"/>
  <c r="BG63" i="37"/>
  <c r="BI63" i="37" s="1"/>
  <c r="BG55" i="37"/>
  <c r="BI55" i="37" s="1"/>
  <c r="BG47" i="37"/>
  <c r="BI47" i="37" s="1"/>
  <c r="BG39" i="37"/>
  <c r="BI39" i="37" s="1"/>
  <c r="BG31" i="37"/>
  <c r="BI31" i="37" s="1"/>
  <c r="BG305" i="37"/>
  <c r="BI305" i="37" s="1"/>
  <c r="BG297" i="37"/>
  <c r="BI297" i="37" s="1"/>
  <c r="BG289" i="37"/>
  <c r="BI289" i="37" s="1"/>
  <c r="BG281" i="37"/>
  <c r="BI281" i="37" s="1"/>
  <c r="BG273" i="37"/>
  <c r="BI273" i="37" s="1"/>
  <c r="BG265" i="37"/>
  <c r="BI265" i="37" s="1"/>
  <c r="BG257" i="37"/>
  <c r="BI257" i="37" s="1"/>
  <c r="BG249" i="37"/>
  <c r="BI249" i="37" s="1"/>
  <c r="BG241" i="37"/>
  <c r="BI241" i="37" s="1"/>
  <c r="BG233" i="37"/>
  <c r="BI233" i="37" s="1"/>
  <c r="BG225" i="37"/>
  <c r="BI225" i="37" s="1"/>
  <c r="BG217" i="37"/>
  <c r="BI217" i="37" s="1"/>
  <c r="BG209" i="37"/>
  <c r="BI209" i="37" s="1"/>
  <c r="BG201" i="37"/>
  <c r="BI201" i="37" s="1"/>
  <c r="BG193" i="37"/>
  <c r="BI193" i="37" s="1"/>
  <c r="BG185" i="37"/>
  <c r="BI185" i="37" s="1"/>
  <c r="BG177" i="37"/>
  <c r="BI177" i="37" s="1"/>
  <c r="BG169" i="37"/>
  <c r="BI169" i="37" s="1"/>
  <c r="BG161" i="37"/>
  <c r="BI161" i="37" s="1"/>
  <c r="BG153" i="37"/>
  <c r="BI153" i="37" s="1"/>
  <c r="BG145" i="37"/>
  <c r="BI145" i="37" s="1"/>
  <c r="BG137" i="37"/>
  <c r="BI137" i="37" s="1"/>
  <c r="BG129" i="37"/>
  <c r="BI129" i="37" s="1"/>
  <c r="BG121" i="37"/>
  <c r="BI121" i="37" s="1"/>
  <c r="BG113" i="37"/>
  <c r="BI113" i="37" s="1"/>
  <c r="BG105" i="37"/>
  <c r="BI105" i="37" s="1"/>
  <c r="BG97" i="37"/>
  <c r="BI97" i="37" s="1"/>
  <c r="BG89" i="37"/>
  <c r="BI89" i="37" s="1"/>
  <c r="BG81" i="37"/>
  <c r="BI81" i="37" s="1"/>
  <c r="BG73" i="37"/>
  <c r="BI73" i="37" s="1"/>
  <c r="BG65" i="37"/>
  <c r="BI65" i="37" s="1"/>
  <c r="BG57" i="37"/>
  <c r="BI57" i="37" s="1"/>
  <c r="BG49" i="37"/>
  <c r="BI49" i="37" s="1"/>
  <c r="BG41" i="37"/>
  <c r="BI41" i="37" s="1"/>
  <c r="BG33" i="37"/>
  <c r="BI33" i="37" s="1"/>
  <c r="BG306" i="37"/>
  <c r="BI306" i="37" s="1"/>
  <c r="BG298" i="37"/>
  <c r="BI298" i="37" s="1"/>
  <c r="BG290" i="37"/>
  <c r="BI290" i="37" s="1"/>
  <c r="BG282" i="37"/>
  <c r="BI282" i="37" s="1"/>
  <c r="BG274" i="37"/>
  <c r="BI274" i="37" s="1"/>
  <c r="BG266" i="37"/>
  <c r="BI266" i="37" s="1"/>
  <c r="BG258" i="37"/>
  <c r="BI258" i="37" s="1"/>
  <c r="BG250" i="37"/>
  <c r="BI250" i="37" s="1"/>
  <c r="BG242" i="37"/>
  <c r="BI242" i="37" s="1"/>
  <c r="BG234" i="37"/>
  <c r="BI234" i="37" s="1"/>
  <c r="BG226" i="37"/>
  <c r="BI226" i="37" s="1"/>
  <c r="BG218" i="37"/>
  <c r="BI218" i="37" s="1"/>
  <c r="BG210" i="37"/>
  <c r="BI210" i="37" s="1"/>
  <c r="BG202" i="37"/>
  <c r="BI202" i="37" s="1"/>
  <c r="BG194" i="37"/>
  <c r="BI194" i="37" s="1"/>
  <c r="BG186" i="37"/>
  <c r="BI186" i="37" s="1"/>
  <c r="BG178" i="37"/>
  <c r="BI178" i="37" s="1"/>
  <c r="BG170" i="37"/>
  <c r="BI170" i="37" s="1"/>
  <c r="BG162" i="37"/>
  <c r="BI162" i="37" s="1"/>
  <c r="BG154" i="37"/>
  <c r="BI154" i="37" s="1"/>
  <c r="BG146" i="37"/>
  <c r="BI146" i="37" s="1"/>
  <c r="BG138" i="37"/>
  <c r="BI138" i="37" s="1"/>
  <c r="BG130" i="37"/>
  <c r="BI130" i="37" s="1"/>
  <c r="BG122" i="37"/>
  <c r="BI122" i="37" s="1"/>
  <c r="BG114" i="37"/>
  <c r="BI114" i="37" s="1"/>
  <c r="BG106" i="37"/>
  <c r="BI106" i="37" s="1"/>
  <c r="BG98" i="37"/>
  <c r="BI98" i="37" s="1"/>
  <c r="BG90" i="37"/>
  <c r="BI90" i="37" s="1"/>
  <c r="BG82" i="37"/>
  <c r="BI82" i="37" s="1"/>
  <c r="BG74" i="37"/>
  <c r="BI74" i="37" s="1"/>
  <c r="BG66" i="37"/>
  <c r="BI66" i="37" s="1"/>
  <c r="BG58" i="37"/>
  <c r="BI58" i="37" s="1"/>
  <c r="BG50" i="37"/>
  <c r="BI50" i="37" s="1"/>
  <c r="BG42" i="37"/>
  <c r="BI42" i="37" s="1"/>
  <c r="BG34" i="37"/>
  <c r="BI34" i="37" s="1"/>
  <c r="BG26" i="37"/>
  <c r="BI26" i="37" s="1"/>
  <c r="MF38" i="37"/>
  <c r="MF305" i="37"/>
  <c r="MF289" i="37"/>
  <c r="MF161" i="37"/>
  <c r="MF73" i="37"/>
  <c r="MF273" i="37"/>
  <c r="MF145" i="37"/>
  <c r="MF257" i="37"/>
  <c r="MF137" i="37"/>
  <c r="MF241" i="37"/>
  <c r="MF129" i="37"/>
  <c r="MF177" i="37"/>
  <c r="MF225" i="37"/>
  <c r="MF121" i="37"/>
  <c r="MF97" i="37"/>
  <c r="MF209" i="37"/>
  <c r="MF113" i="37"/>
  <c r="MF193" i="37"/>
  <c r="MF105" i="37"/>
  <c r="MF176" i="37"/>
  <c r="MF296" i="37"/>
  <c r="MF264" i="37"/>
  <c r="MF232" i="37"/>
  <c r="MF200" i="37"/>
  <c r="MF168" i="37"/>
  <c r="MF136" i="37"/>
  <c r="MF104" i="37"/>
  <c r="MF55" i="37"/>
  <c r="MF281" i="37"/>
  <c r="MF249" i="37"/>
  <c r="MF217" i="37"/>
  <c r="MF185" i="37"/>
  <c r="MF153" i="37"/>
  <c r="MF297" i="37"/>
  <c r="MF265" i="37"/>
  <c r="MF233" i="37"/>
  <c r="MF201" i="37"/>
  <c r="MF169" i="37"/>
  <c r="MF309" i="37"/>
  <c r="MF301" i="37"/>
  <c r="MF285" i="37"/>
  <c r="MF277" i="37"/>
  <c r="MF261" i="37"/>
  <c r="MF253" i="37"/>
  <c r="MF245" i="37"/>
  <c r="MF237" i="37"/>
  <c r="MF221" i="37"/>
  <c r="MF213" i="37"/>
  <c r="MF197" i="37"/>
  <c r="MF189" i="37"/>
  <c r="MF181" i="37"/>
  <c r="MF173" i="37"/>
  <c r="MF157" i="37"/>
  <c r="MF149" i="37"/>
  <c r="MF133" i="37"/>
  <c r="MF125" i="37"/>
  <c r="MF117" i="37"/>
  <c r="MF109" i="37"/>
  <c r="MF93" i="37"/>
  <c r="MF85" i="37"/>
  <c r="MF69" i="37"/>
  <c r="MF61" i="37"/>
  <c r="MF53" i="37"/>
  <c r="MF45" i="37"/>
  <c r="MF29" i="37"/>
  <c r="MF308" i="37"/>
  <c r="MF300" i="37"/>
  <c r="MF284" i="37"/>
  <c r="MF276" i="37"/>
  <c r="MF268" i="37"/>
  <c r="MF260" i="37"/>
  <c r="MF244" i="37"/>
  <c r="MF236" i="37"/>
  <c r="MF220" i="37"/>
  <c r="MF212" i="37"/>
  <c r="MF204" i="37"/>
  <c r="MF196" i="37"/>
  <c r="MF180" i="37"/>
  <c r="MF172" i="37"/>
  <c r="MF156" i="37"/>
  <c r="MF148" i="37"/>
  <c r="MF140" i="37"/>
  <c r="MF132" i="37"/>
  <c r="MF116" i="37"/>
  <c r="MF108" i="37"/>
  <c r="MF92" i="37"/>
  <c r="MF84" i="37"/>
  <c r="MF76" i="37"/>
  <c r="MF68" i="37"/>
  <c r="MF52" i="37"/>
  <c r="MF44" i="37"/>
  <c r="MF28" i="37"/>
  <c r="MF311" i="37"/>
  <c r="MF303" i="37"/>
  <c r="MF295" i="37"/>
  <c r="MF287" i="37"/>
  <c r="MF279" i="37"/>
  <c r="MF271" i="37"/>
  <c r="MF263" i="37"/>
  <c r="MF255" i="37"/>
  <c r="MF247" i="37"/>
  <c r="MF239" i="37"/>
  <c r="MF231" i="37"/>
  <c r="MF223" i="37"/>
  <c r="MF215" i="37"/>
  <c r="MF207" i="37"/>
  <c r="MF199" i="37"/>
  <c r="MF191" i="37"/>
  <c r="MF183" i="37"/>
  <c r="MF175" i="37"/>
  <c r="MF167" i="37"/>
  <c r="MF159" i="37"/>
  <c r="MF151" i="37"/>
  <c r="MF143" i="37"/>
  <c r="MF135" i="37"/>
  <c r="MF127" i="37"/>
  <c r="MF119" i="37"/>
  <c r="MF111" i="37"/>
  <c r="MF103" i="37"/>
  <c r="MF95" i="37"/>
  <c r="MF71" i="37"/>
  <c r="MF54" i="37"/>
  <c r="MF31" i="37"/>
  <c r="MF74" i="37"/>
  <c r="MF66" i="37"/>
  <c r="MF58" i="37"/>
  <c r="MF50" i="37"/>
  <c r="MF42" i="37"/>
  <c r="MF34" i="37"/>
  <c r="MF26" i="37"/>
  <c r="MF310" i="37"/>
  <c r="MF302" i="37"/>
  <c r="MF294" i="37"/>
  <c r="MF286" i="37"/>
  <c r="MF278" i="37"/>
  <c r="MF270" i="37"/>
  <c r="MF262" i="37"/>
  <c r="MF254" i="37"/>
  <c r="MF246" i="37"/>
  <c r="MF238" i="37"/>
  <c r="MF230" i="37"/>
  <c r="MF222" i="37"/>
  <c r="MF214" i="37"/>
  <c r="MF206" i="37"/>
  <c r="MF198" i="37"/>
  <c r="MF190" i="37"/>
  <c r="MF182" i="37"/>
  <c r="MF174" i="37"/>
  <c r="MF166" i="37"/>
  <c r="MF158" i="37"/>
  <c r="MF150" i="37"/>
  <c r="MF142" i="37"/>
  <c r="MF134" i="37"/>
  <c r="MF126" i="37"/>
  <c r="MF118" i="37"/>
  <c r="MF110" i="37"/>
  <c r="MF102" i="37"/>
  <c r="MF94" i="37"/>
  <c r="MF82" i="37"/>
  <c r="MF70" i="37"/>
  <c r="MF48" i="37"/>
  <c r="MF30" i="37"/>
  <c r="MF57" i="37"/>
  <c r="MF49" i="37"/>
  <c r="MF41" i="37"/>
  <c r="MF33" i="37"/>
  <c r="MF91" i="37"/>
  <c r="MF81" i="37"/>
  <c r="MF65" i="37"/>
  <c r="MF47" i="37"/>
  <c r="MF90" i="37"/>
  <c r="MF80" i="37"/>
  <c r="MF64" i="37"/>
  <c r="MF46" i="37"/>
  <c r="MF299" i="37"/>
  <c r="MF259" i="37"/>
  <c r="MF235" i="37"/>
  <c r="MF195" i="37"/>
  <c r="MF171" i="37"/>
  <c r="MF131" i="37"/>
  <c r="MF107" i="37"/>
  <c r="MF89" i="37"/>
  <c r="MF79" i="37"/>
  <c r="MF63" i="37"/>
  <c r="MF40" i="37"/>
  <c r="MF306" i="37"/>
  <c r="MF298" i="37"/>
  <c r="MF290" i="37"/>
  <c r="MF282" i="37"/>
  <c r="MF274" i="37"/>
  <c r="MF266" i="37"/>
  <c r="MF258" i="37"/>
  <c r="MF250" i="37"/>
  <c r="MF242" i="37"/>
  <c r="MF234" i="37"/>
  <c r="MF226" i="37"/>
  <c r="MF218" i="37"/>
  <c r="MF210" i="37"/>
  <c r="MF202" i="37"/>
  <c r="MF194" i="37"/>
  <c r="MF186" i="37"/>
  <c r="MF178" i="37"/>
  <c r="MF170" i="37"/>
  <c r="MF162" i="37"/>
  <c r="MF154" i="37"/>
  <c r="MF146" i="37"/>
  <c r="MF138" i="37"/>
  <c r="MF130" i="37"/>
  <c r="MF122" i="37"/>
  <c r="MF114" i="37"/>
  <c r="MF106" i="37"/>
  <c r="MF98" i="37"/>
  <c r="MF88" i="37"/>
  <c r="MF78" i="37"/>
  <c r="MF62" i="37"/>
  <c r="MF39" i="37"/>
  <c r="BV13" i="37"/>
  <c r="BV281" i="37"/>
  <c r="BV282" i="37"/>
  <c r="BV283" i="37"/>
  <c r="BV284" i="37"/>
  <c r="BV285" i="37"/>
  <c r="BV286" i="37"/>
  <c r="BV287" i="37"/>
  <c r="BV288" i="37"/>
  <c r="BV289" i="37"/>
  <c r="BV290" i="37"/>
  <c r="BV291" i="37"/>
  <c r="BV292" i="37"/>
  <c r="BV293" i="37"/>
  <c r="BV294" i="37"/>
  <c r="BV295" i="37"/>
  <c r="BV296" i="37"/>
  <c r="BV297" i="37"/>
  <c r="BV298" i="37"/>
  <c r="BV299" i="37"/>
  <c r="BV300" i="37"/>
  <c r="BV301" i="37"/>
  <c r="BV302" i="37"/>
  <c r="BV303" i="37"/>
  <c r="BV304" i="37"/>
  <c r="BV305" i="37"/>
  <c r="BV306" i="37"/>
  <c r="BV307" i="37"/>
  <c r="BV308" i="37"/>
  <c r="BV309" i="37"/>
  <c r="BV310" i="37"/>
  <c r="BV311" i="37"/>
  <c r="BV312" i="37"/>
  <c r="BV25" i="37"/>
  <c r="BV26" i="37"/>
  <c r="BV27" i="37"/>
  <c r="BV28" i="37"/>
  <c r="BV29" i="37"/>
  <c r="BV30" i="37"/>
  <c r="BV31" i="37"/>
  <c r="BV32" i="37"/>
  <c r="BV33" i="37"/>
  <c r="BV34" i="37"/>
  <c r="BV35" i="37"/>
  <c r="BV36" i="37"/>
  <c r="BV37" i="37"/>
  <c r="BV38" i="37"/>
  <c r="BV39" i="37"/>
  <c r="BV40" i="37"/>
  <c r="BV41" i="37"/>
  <c r="BV42" i="37"/>
  <c r="BV43" i="37"/>
  <c r="BV44" i="37"/>
  <c r="BV45" i="37"/>
  <c r="BV46" i="37"/>
  <c r="BV47" i="37"/>
  <c r="BV48" i="37"/>
  <c r="BV49" i="37"/>
  <c r="BV50" i="37"/>
  <c r="BV51" i="37"/>
  <c r="BV52" i="37"/>
  <c r="BV53" i="37"/>
  <c r="BV54" i="37"/>
  <c r="BV55" i="37"/>
  <c r="BV56" i="37"/>
  <c r="BV57" i="37"/>
  <c r="BV58" i="37"/>
  <c r="BV59" i="37"/>
  <c r="BV60" i="37"/>
  <c r="BV61" i="37"/>
  <c r="BV62" i="37"/>
  <c r="BV63" i="37"/>
  <c r="BV64" i="37"/>
  <c r="BV65" i="37"/>
  <c r="BV66" i="37"/>
  <c r="BV67" i="37"/>
  <c r="BV68" i="37"/>
  <c r="BV69" i="37"/>
  <c r="BV70" i="37"/>
  <c r="BV71" i="37"/>
  <c r="BV72" i="37"/>
  <c r="BV73" i="37"/>
  <c r="BV74" i="37"/>
  <c r="BV75" i="37"/>
  <c r="BV76" i="37"/>
  <c r="BV77" i="37"/>
  <c r="BV78" i="37"/>
  <c r="BV79" i="37"/>
  <c r="BV80" i="37"/>
  <c r="BV81" i="37"/>
  <c r="BV82" i="37"/>
  <c r="BV83" i="37"/>
  <c r="BV84" i="37"/>
  <c r="BV85" i="37"/>
  <c r="BV86" i="37"/>
  <c r="BV87" i="37"/>
  <c r="BV88" i="37"/>
  <c r="BV89" i="37"/>
  <c r="BV90" i="37"/>
  <c r="BV91" i="37"/>
  <c r="BV92" i="37"/>
  <c r="BV93" i="37"/>
  <c r="BV94" i="37"/>
  <c r="BV95" i="37"/>
  <c r="BV96" i="37"/>
  <c r="BV97" i="37"/>
  <c r="BV98" i="37"/>
  <c r="BV99" i="37"/>
  <c r="BV100" i="37"/>
  <c r="BV101" i="37"/>
  <c r="BV102" i="37"/>
  <c r="BV103" i="37"/>
  <c r="BV104" i="37"/>
  <c r="BV105" i="37"/>
  <c r="BV106" i="37"/>
  <c r="BV107" i="37"/>
  <c r="BV108" i="37"/>
  <c r="BV109" i="37"/>
  <c r="BV110" i="37"/>
  <c r="BV111" i="37"/>
  <c r="BV112" i="37"/>
  <c r="BV113" i="37"/>
  <c r="BV114" i="37"/>
  <c r="BV115" i="37"/>
  <c r="BV116" i="37"/>
  <c r="BV117" i="37"/>
  <c r="BV118" i="37"/>
  <c r="BV119" i="37"/>
  <c r="BV120" i="37"/>
  <c r="BV121" i="37"/>
  <c r="BV122" i="37"/>
  <c r="BV123" i="37"/>
  <c r="BV124" i="37"/>
  <c r="BV125" i="37"/>
  <c r="BV126" i="37"/>
  <c r="BV127" i="37"/>
  <c r="BV128" i="37"/>
  <c r="BV129" i="37"/>
  <c r="BV130" i="37"/>
  <c r="BV131" i="37"/>
  <c r="BV132" i="37"/>
  <c r="BV133" i="37"/>
  <c r="BV134" i="37"/>
  <c r="BV135" i="37"/>
  <c r="BV136" i="37"/>
  <c r="BV137" i="37"/>
  <c r="BV138" i="37"/>
  <c r="BV139" i="37"/>
  <c r="BV140" i="37"/>
  <c r="BV141" i="37"/>
  <c r="BV142" i="37"/>
  <c r="BV143" i="37"/>
  <c r="BV144" i="37"/>
  <c r="BV145" i="37"/>
  <c r="BV146" i="37"/>
  <c r="BV147" i="37"/>
  <c r="BV148" i="37"/>
  <c r="BV149" i="37"/>
  <c r="BV150" i="37"/>
  <c r="BV151" i="37"/>
  <c r="BV152" i="37"/>
  <c r="BV153" i="37"/>
  <c r="BV154" i="37"/>
  <c r="BV155" i="37"/>
  <c r="BV156" i="37"/>
  <c r="BV157" i="37"/>
  <c r="BV158" i="37"/>
  <c r="BV159" i="37"/>
  <c r="BV160" i="37"/>
  <c r="BV161" i="37"/>
  <c r="BV162" i="37"/>
  <c r="BV163" i="37"/>
  <c r="BV164" i="37"/>
  <c r="BV165" i="37"/>
  <c r="BV166" i="37"/>
  <c r="BV167" i="37"/>
  <c r="BV168" i="37"/>
  <c r="BV169" i="37"/>
  <c r="BV170" i="37"/>
  <c r="BV171" i="37"/>
  <c r="BV172" i="37"/>
  <c r="BV173" i="37"/>
  <c r="BV174" i="37"/>
  <c r="BV175" i="37"/>
  <c r="BV176" i="37"/>
  <c r="BV177" i="37"/>
  <c r="BV178" i="37"/>
  <c r="BV179" i="37"/>
  <c r="BV180" i="37"/>
  <c r="BV181" i="37"/>
  <c r="BV182" i="37"/>
  <c r="BV183" i="37"/>
  <c r="BV184" i="37"/>
  <c r="BV185" i="37"/>
  <c r="BV186" i="37"/>
  <c r="BV187" i="37"/>
  <c r="BV188" i="37"/>
  <c r="BV189" i="37"/>
  <c r="BV190" i="37"/>
  <c r="BV191" i="37"/>
  <c r="BV192" i="37"/>
  <c r="BV193" i="37"/>
  <c r="BV194" i="37"/>
  <c r="BV195" i="37"/>
  <c r="BV196" i="37"/>
  <c r="BV197" i="37"/>
  <c r="BV198" i="37"/>
  <c r="BV199" i="37"/>
  <c r="BV200" i="37"/>
  <c r="BV201" i="37"/>
  <c r="BV202" i="37"/>
  <c r="BV203" i="37"/>
  <c r="BV204" i="37"/>
  <c r="BV205" i="37"/>
  <c r="BV206" i="37"/>
  <c r="BV207" i="37"/>
  <c r="BV208" i="37"/>
  <c r="BV209" i="37"/>
  <c r="BV210" i="37"/>
  <c r="BV211" i="37"/>
  <c r="BV212" i="37"/>
  <c r="BV213" i="37"/>
  <c r="BV214" i="37"/>
  <c r="BV215" i="37"/>
  <c r="BV216" i="37"/>
  <c r="BV217" i="37"/>
  <c r="BV218" i="37"/>
  <c r="BV219" i="37"/>
  <c r="BV220" i="37"/>
  <c r="BV221" i="37"/>
  <c r="BV222" i="37"/>
  <c r="BV223" i="37"/>
  <c r="BV224" i="37"/>
  <c r="BV225" i="37"/>
  <c r="BV226" i="37"/>
  <c r="BV227" i="37"/>
  <c r="BV228" i="37"/>
  <c r="BV229" i="37"/>
  <c r="BV230" i="37"/>
  <c r="BV231" i="37"/>
  <c r="BV232" i="37"/>
  <c r="BV233" i="37"/>
  <c r="BV234" i="37"/>
  <c r="BV235" i="37"/>
  <c r="BV236" i="37"/>
  <c r="BV237" i="37"/>
  <c r="BV238" i="37"/>
  <c r="BV239" i="37"/>
  <c r="BV240" i="37"/>
  <c r="BV241" i="37"/>
  <c r="BV242" i="37"/>
  <c r="BV243" i="37"/>
  <c r="BV244" i="37"/>
  <c r="BV245" i="37"/>
  <c r="BV246" i="37"/>
  <c r="BV247" i="37"/>
  <c r="BV248" i="37"/>
  <c r="BV249" i="37"/>
  <c r="BV250" i="37"/>
  <c r="BV251" i="37"/>
  <c r="BV252" i="37"/>
  <c r="BV253" i="37"/>
  <c r="BV254" i="37"/>
  <c r="BV255" i="37"/>
  <c r="BV256" i="37"/>
  <c r="BV257" i="37"/>
  <c r="BV258" i="37"/>
  <c r="BV259" i="37"/>
  <c r="BV260" i="37"/>
  <c r="BV261" i="37"/>
  <c r="BV262" i="37"/>
  <c r="BV263" i="37"/>
  <c r="BV264" i="37"/>
  <c r="BV265" i="37"/>
  <c r="BV266" i="37"/>
  <c r="BV267" i="37"/>
  <c r="BV268" i="37"/>
  <c r="BV269" i="37"/>
  <c r="BV270" i="37"/>
  <c r="BV271" i="37"/>
  <c r="BV272" i="37"/>
  <c r="BV273" i="37"/>
  <c r="BV274" i="37"/>
  <c r="BV275" i="37"/>
  <c r="BV276" i="37"/>
  <c r="BV277" i="37"/>
  <c r="BV278" i="37"/>
  <c r="BV279" i="37"/>
  <c r="BV280" i="37"/>
  <c r="BV14" i="37"/>
  <c r="BV15" i="37"/>
  <c r="BV16" i="37"/>
  <c r="BV17" i="37"/>
  <c r="BV18" i="37"/>
  <c r="BV19" i="37"/>
  <c r="BV20" i="37"/>
  <c r="BV21" i="37"/>
  <c r="BV22" i="37"/>
  <c r="BV23" i="37"/>
  <c r="BV24" i="37"/>
  <c r="BC19" i="37"/>
  <c r="BC20" i="37"/>
  <c r="BC21" i="37"/>
  <c r="BC22" i="37"/>
  <c r="BC23" i="37"/>
  <c r="BC24" i="37"/>
  <c r="BC25" i="37"/>
  <c r="BC26" i="37"/>
  <c r="BC27" i="37"/>
  <c r="BC28" i="37"/>
  <c r="BC29" i="37"/>
  <c r="BC30" i="37"/>
  <c r="BC31" i="37"/>
  <c r="BC32" i="37"/>
  <c r="BC33" i="37"/>
  <c r="BC34" i="37"/>
  <c r="BC35" i="37"/>
  <c r="BC36" i="37"/>
  <c r="BC37" i="37"/>
  <c r="BC38" i="37"/>
  <c r="BC39" i="37"/>
  <c r="BC40" i="37"/>
  <c r="BC41" i="37"/>
  <c r="BC42" i="37"/>
  <c r="BC43" i="37"/>
  <c r="BC44" i="37"/>
  <c r="BC45" i="37"/>
  <c r="BC46" i="37"/>
  <c r="BC47" i="37"/>
  <c r="BC48" i="37"/>
  <c r="BC49" i="37"/>
  <c r="BC50" i="37"/>
  <c r="BC51" i="37"/>
  <c r="BC52" i="37"/>
  <c r="BC53" i="37"/>
  <c r="BC54" i="37"/>
  <c r="BC55" i="37"/>
  <c r="BC56" i="37"/>
  <c r="BC57" i="37"/>
  <c r="BC58" i="37"/>
  <c r="BC59" i="37"/>
  <c r="BC60" i="37"/>
  <c r="BC61" i="37"/>
  <c r="BC62" i="37"/>
  <c r="BC63" i="37"/>
  <c r="BC64" i="37"/>
  <c r="BC65" i="37"/>
  <c r="BC66" i="37"/>
  <c r="BC67" i="37"/>
  <c r="BC68" i="37"/>
  <c r="BC69" i="37"/>
  <c r="BC70" i="37"/>
  <c r="BC71" i="37"/>
  <c r="BC72" i="37"/>
  <c r="BC73" i="37"/>
  <c r="BC74" i="37"/>
  <c r="BC75" i="37"/>
  <c r="BC76" i="37"/>
  <c r="BC77" i="37"/>
  <c r="BC78" i="37"/>
  <c r="BC79" i="37"/>
  <c r="BC80" i="37"/>
  <c r="BC81" i="37"/>
  <c r="BC82" i="37"/>
  <c r="BC83" i="37"/>
  <c r="BC84" i="37"/>
  <c r="BC85" i="37"/>
  <c r="BC86" i="37"/>
  <c r="BC87" i="37"/>
  <c r="BC88" i="37"/>
  <c r="BC89" i="37"/>
  <c r="BC90" i="37"/>
  <c r="BC91" i="37"/>
  <c r="BC92" i="37"/>
  <c r="BC93" i="37"/>
  <c r="BC94" i="37"/>
  <c r="BC95" i="37"/>
  <c r="BC96" i="37"/>
  <c r="BC97" i="37"/>
  <c r="BC98" i="37"/>
  <c r="BC99" i="37"/>
  <c r="BC100" i="37"/>
  <c r="BC101" i="37"/>
  <c r="BC102" i="37"/>
  <c r="BC103" i="37"/>
  <c r="BC104" i="37"/>
  <c r="BC105" i="37"/>
  <c r="BC106" i="37"/>
  <c r="BC107" i="37"/>
  <c r="BC108" i="37"/>
  <c r="BC109" i="37"/>
  <c r="BC110" i="37"/>
  <c r="BC111" i="37"/>
  <c r="BC112" i="37"/>
  <c r="BC113" i="37"/>
  <c r="BC114" i="37"/>
  <c r="BC115" i="37"/>
  <c r="BC116" i="37"/>
  <c r="BC117" i="37"/>
  <c r="BC118" i="37"/>
  <c r="BC119" i="37"/>
  <c r="BC120" i="37"/>
  <c r="BC121" i="37"/>
  <c r="BC122" i="37"/>
  <c r="BC123" i="37"/>
  <c r="BC124" i="37"/>
  <c r="BC125" i="37"/>
  <c r="BC126" i="37"/>
  <c r="BC127" i="37"/>
  <c r="BC128" i="37"/>
  <c r="BC129" i="37"/>
  <c r="BC130" i="37"/>
  <c r="BC131" i="37"/>
  <c r="BC132" i="37"/>
  <c r="BC133" i="37"/>
  <c r="BC134" i="37"/>
  <c r="BC135" i="37"/>
  <c r="BC136" i="37"/>
  <c r="BC137" i="37"/>
  <c r="BC138" i="37"/>
  <c r="BC139" i="37"/>
  <c r="BC140" i="37"/>
  <c r="BC141" i="37"/>
  <c r="BC142" i="37"/>
  <c r="BC143" i="37"/>
  <c r="BC144" i="37"/>
  <c r="BC145" i="37"/>
  <c r="BC146" i="37"/>
  <c r="BC147" i="37"/>
  <c r="BC148" i="37"/>
  <c r="BC149" i="37"/>
  <c r="BC150" i="37"/>
  <c r="BC151" i="37"/>
  <c r="BC152" i="37"/>
  <c r="BC153" i="37"/>
  <c r="BC154" i="37"/>
  <c r="BC155" i="37"/>
  <c r="BC156" i="37"/>
  <c r="BC157" i="37"/>
  <c r="BC158" i="37"/>
  <c r="BC159" i="37"/>
  <c r="BC160" i="37"/>
  <c r="BC161" i="37"/>
  <c r="BC162" i="37"/>
  <c r="BC163" i="37"/>
  <c r="BC164" i="37"/>
  <c r="BC165" i="37"/>
  <c r="BC166" i="37"/>
  <c r="BC167" i="37"/>
  <c r="BC168" i="37"/>
  <c r="BC169" i="37"/>
  <c r="BC170" i="37"/>
  <c r="BC171" i="37"/>
  <c r="BC172" i="37"/>
  <c r="BC173" i="37"/>
  <c r="BC174" i="37"/>
  <c r="BC175" i="37"/>
  <c r="BC176" i="37"/>
  <c r="BC177" i="37"/>
  <c r="BC178" i="37"/>
  <c r="BC179" i="37"/>
  <c r="BC180" i="37"/>
  <c r="BC181" i="37"/>
  <c r="BC182" i="37"/>
  <c r="BC183" i="37"/>
  <c r="BC184" i="37"/>
  <c r="BC185" i="37"/>
  <c r="BC186" i="37"/>
  <c r="BC187" i="37"/>
  <c r="BC188" i="37"/>
  <c r="BC189" i="37"/>
  <c r="BC190" i="37"/>
  <c r="BC191" i="37"/>
  <c r="BC192" i="37"/>
  <c r="BC193" i="37"/>
  <c r="BC194" i="37"/>
  <c r="BC195" i="37"/>
  <c r="BC196" i="37"/>
  <c r="BC197" i="37"/>
  <c r="BC198" i="37"/>
  <c r="BC199" i="37"/>
  <c r="BC200" i="37"/>
  <c r="BC201" i="37"/>
  <c r="BC202" i="37"/>
  <c r="BC203" i="37"/>
  <c r="BC204" i="37"/>
  <c r="BC205" i="37"/>
  <c r="BC206" i="37"/>
  <c r="BC207" i="37"/>
  <c r="BC208" i="37"/>
  <c r="BC209" i="37"/>
  <c r="BC210" i="37"/>
  <c r="BC211" i="37"/>
  <c r="BC212" i="37"/>
  <c r="BC213" i="37"/>
  <c r="BC214" i="37"/>
  <c r="BC215" i="37"/>
  <c r="BC216" i="37"/>
  <c r="BC217" i="37"/>
  <c r="BC218" i="37"/>
  <c r="BC219" i="37"/>
  <c r="BC220" i="37"/>
  <c r="BC221" i="37"/>
  <c r="BC222" i="37"/>
  <c r="BC223" i="37"/>
  <c r="BC224" i="37"/>
  <c r="BC225" i="37"/>
  <c r="BC226" i="37"/>
  <c r="BC227" i="37"/>
  <c r="BC228" i="37"/>
  <c r="BC229" i="37"/>
  <c r="BC230" i="37"/>
  <c r="BC231" i="37"/>
  <c r="BC232" i="37"/>
  <c r="BC233" i="37"/>
  <c r="BC234" i="37"/>
  <c r="BC235" i="37"/>
  <c r="BC236" i="37"/>
  <c r="BC237" i="37"/>
  <c r="BC238" i="37"/>
  <c r="BC239" i="37"/>
  <c r="BC240" i="37"/>
  <c r="BC241" i="37"/>
  <c r="BC242" i="37"/>
  <c r="BC243" i="37"/>
  <c r="BC244" i="37"/>
  <c r="BC245" i="37"/>
  <c r="BC246" i="37"/>
  <c r="BC247" i="37"/>
  <c r="BC248" i="37"/>
  <c r="BC249" i="37"/>
  <c r="BC250" i="37"/>
  <c r="BC251" i="37"/>
  <c r="BC252" i="37"/>
  <c r="BC253" i="37"/>
  <c r="BC254" i="37"/>
  <c r="BC255" i="37"/>
  <c r="BC256" i="37"/>
  <c r="BC257" i="37"/>
  <c r="BC258" i="37"/>
  <c r="BC259" i="37"/>
  <c r="BC260" i="37"/>
  <c r="BC261" i="37"/>
  <c r="BC262" i="37"/>
  <c r="BC263" i="37"/>
  <c r="BC264" i="37"/>
  <c r="BC265" i="37"/>
  <c r="BC266" i="37"/>
  <c r="BC267" i="37"/>
  <c r="BC268" i="37"/>
  <c r="BC269" i="37"/>
  <c r="BC270" i="37"/>
  <c r="BC271" i="37"/>
  <c r="BC272" i="37"/>
  <c r="BC273" i="37"/>
  <c r="BC274" i="37"/>
  <c r="BC275" i="37"/>
  <c r="BC276" i="37"/>
  <c r="BC277" i="37"/>
  <c r="BC278" i="37"/>
  <c r="BC279" i="37"/>
  <c r="BC280" i="37"/>
  <c r="BC281" i="37"/>
  <c r="BC282" i="37"/>
  <c r="BC283" i="37"/>
  <c r="BC284" i="37"/>
  <c r="BC285" i="37"/>
  <c r="BC286" i="37"/>
  <c r="BC287" i="37"/>
  <c r="BC288" i="37"/>
  <c r="BC289" i="37"/>
  <c r="BC290" i="37"/>
  <c r="BC291" i="37"/>
  <c r="BC292" i="37"/>
  <c r="BC293" i="37"/>
  <c r="BC294" i="37"/>
  <c r="BC295" i="37"/>
  <c r="BC296" i="37"/>
  <c r="BC297" i="37"/>
  <c r="BC298" i="37"/>
  <c r="BC299" i="37"/>
  <c r="BC300" i="37"/>
  <c r="BC301" i="37"/>
  <c r="BC302" i="37"/>
  <c r="BC303" i="37"/>
  <c r="BC304" i="37"/>
  <c r="BC305" i="37"/>
  <c r="BC306" i="37"/>
  <c r="BC307" i="37"/>
  <c r="BC308" i="37"/>
  <c r="BC309" i="37"/>
  <c r="BC310" i="37"/>
  <c r="BC311" i="37"/>
  <c r="BC312" i="37"/>
  <c r="BC14" i="37"/>
  <c r="BC15" i="37"/>
  <c r="BC16" i="37"/>
  <c r="BC17" i="37"/>
  <c r="BC18" i="37"/>
  <c r="BC13" i="37"/>
  <c r="R25" i="37" l="1"/>
  <c r="S25" i="37"/>
  <c r="I24" i="37"/>
  <c r="AV312" i="37"/>
  <c r="AV311" i="37"/>
  <c r="AV310" i="37"/>
  <c r="AV309" i="37"/>
  <c r="AV308" i="37"/>
  <c r="AV307" i="37"/>
  <c r="AV306" i="37"/>
  <c r="AV305" i="37"/>
  <c r="AV304" i="37"/>
  <c r="AV303" i="37"/>
  <c r="AV302" i="37"/>
  <c r="AV301" i="37"/>
  <c r="AV300" i="37"/>
  <c r="AV299" i="37"/>
  <c r="AV298" i="37"/>
  <c r="AV297" i="37"/>
  <c r="AV296" i="37"/>
  <c r="AV295" i="37"/>
  <c r="AV294" i="37"/>
  <c r="AV293" i="37"/>
  <c r="AV292" i="37"/>
  <c r="AV291" i="37"/>
  <c r="AV290" i="37"/>
  <c r="AV289" i="37"/>
  <c r="AV288" i="37"/>
  <c r="AV287" i="37"/>
  <c r="AV286" i="37"/>
  <c r="AV285" i="37"/>
  <c r="AV284" i="37"/>
  <c r="AV283" i="37"/>
  <c r="AV282" i="37"/>
  <c r="AV281" i="37"/>
  <c r="AV280" i="37"/>
  <c r="AV279" i="37"/>
  <c r="AV278" i="37"/>
  <c r="AV277" i="37"/>
  <c r="AV276" i="37"/>
  <c r="AV275" i="37"/>
  <c r="AV274" i="37"/>
  <c r="AV273" i="37"/>
  <c r="AV272" i="37"/>
  <c r="AV271" i="37"/>
  <c r="AV270" i="37"/>
  <c r="AV269" i="37"/>
  <c r="AV268" i="37"/>
  <c r="AV267" i="37"/>
  <c r="AV266" i="37"/>
  <c r="AV265" i="37"/>
  <c r="AV264" i="37"/>
  <c r="AV263" i="37"/>
  <c r="AV262" i="37"/>
  <c r="AV261" i="37"/>
  <c r="AV260" i="37"/>
  <c r="AV259" i="37"/>
  <c r="AV258" i="37"/>
  <c r="AV257" i="37"/>
  <c r="AV256" i="37"/>
  <c r="AV255" i="37"/>
  <c r="AV254" i="37"/>
  <c r="AV253" i="37"/>
  <c r="AV252" i="37"/>
  <c r="AV251" i="37"/>
  <c r="AV250" i="37"/>
  <c r="AV249" i="37"/>
  <c r="AV248" i="37"/>
  <c r="AV247" i="37"/>
  <c r="AV246" i="37"/>
  <c r="AV245" i="37"/>
  <c r="AV244" i="37"/>
  <c r="AV243" i="37"/>
  <c r="AV242" i="37"/>
  <c r="AV241" i="37"/>
  <c r="AV240" i="37"/>
  <c r="AV239" i="37"/>
  <c r="AV238" i="37"/>
  <c r="AV237" i="37"/>
  <c r="AV236" i="37"/>
  <c r="AV235" i="37"/>
  <c r="AV234" i="37"/>
  <c r="AV233" i="37"/>
  <c r="AV232" i="37"/>
  <c r="AV231" i="37"/>
  <c r="AV230" i="37"/>
  <c r="AV229" i="37"/>
  <c r="AV228" i="37"/>
  <c r="AV227" i="37"/>
  <c r="AV226" i="37"/>
  <c r="AV225" i="37"/>
  <c r="AV224" i="37"/>
  <c r="AV223" i="37"/>
  <c r="AV222" i="37"/>
  <c r="AV221" i="37"/>
  <c r="AV220" i="37"/>
  <c r="AV219" i="37"/>
  <c r="AV218" i="37"/>
  <c r="AV217" i="37"/>
  <c r="AV216" i="37"/>
  <c r="AV215" i="37"/>
  <c r="AV214" i="37"/>
  <c r="AV213" i="37"/>
  <c r="AV212" i="37"/>
  <c r="AV211" i="37"/>
  <c r="AV210" i="37"/>
  <c r="AV209" i="37"/>
  <c r="AV208" i="37"/>
  <c r="AV207" i="37"/>
  <c r="AV206" i="37"/>
  <c r="AV205" i="37"/>
  <c r="AV204" i="37"/>
  <c r="AV203" i="37"/>
  <c r="AV202" i="37"/>
  <c r="AV201" i="37"/>
  <c r="AV200" i="37"/>
  <c r="AV199" i="37"/>
  <c r="AV198" i="37"/>
  <c r="AV197" i="37"/>
  <c r="AV196" i="37"/>
  <c r="AV195" i="37"/>
  <c r="AV194" i="37"/>
  <c r="AV193" i="37"/>
  <c r="AV192" i="37"/>
  <c r="AV191" i="37"/>
  <c r="AV190" i="37"/>
  <c r="AV189" i="37"/>
  <c r="AV188" i="37"/>
  <c r="AV187" i="37"/>
  <c r="AV186" i="37"/>
  <c r="AV185" i="37"/>
  <c r="AV184" i="37"/>
  <c r="AV183" i="37"/>
  <c r="AV182" i="37"/>
  <c r="AV181" i="37"/>
  <c r="AV180" i="37"/>
  <c r="AV179" i="37"/>
  <c r="AV178" i="37"/>
  <c r="AV177" i="37"/>
  <c r="AV176" i="37"/>
  <c r="AV175" i="37"/>
  <c r="AV174" i="37"/>
  <c r="AV173" i="37"/>
  <c r="AV172" i="37"/>
  <c r="AV171" i="37"/>
  <c r="AV170" i="37"/>
  <c r="AV169" i="37"/>
  <c r="AV168" i="37"/>
  <c r="AV167" i="37"/>
  <c r="AV166" i="37"/>
  <c r="AV165" i="37"/>
  <c r="AV164" i="37"/>
  <c r="AV163" i="37"/>
  <c r="AV162" i="37"/>
  <c r="AV161" i="37"/>
  <c r="AV160" i="37"/>
  <c r="AV159" i="37"/>
  <c r="AV158" i="37"/>
  <c r="AV157" i="37"/>
  <c r="AV156" i="37"/>
  <c r="AV155" i="37"/>
  <c r="AV154" i="37"/>
  <c r="AV153" i="37"/>
  <c r="AV152" i="37"/>
  <c r="AV151" i="37"/>
  <c r="AV150" i="37"/>
  <c r="AV149" i="37"/>
  <c r="AV148" i="37"/>
  <c r="AV147" i="37"/>
  <c r="AV146" i="37"/>
  <c r="AV145" i="37"/>
  <c r="AV144" i="37"/>
  <c r="AV143" i="37"/>
  <c r="AV142" i="37"/>
  <c r="AV141" i="37"/>
  <c r="AV140" i="37"/>
  <c r="AV139" i="37"/>
  <c r="AV138" i="37"/>
  <c r="AV137" i="37"/>
  <c r="AV136" i="37"/>
  <c r="AV135" i="37"/>
  <c r="AV134" i="37"/>
  <c r="AV133" i="37"/>
  <c r="AV132" i="37"/>
  <c r="AV131" i="37"/>
  <c r="AV130" i="37"/>
  <c r="AV129" i="37"/>
  <c r="AV128" i="37"/>
  <c r="AV127" i="37"/>
  <c r="AV126" i="37"/>
  <c r="AV125" i="37"/>
  <c r="AV124" i="37"/>
  <c r="AV123" i="37"/>
  <c r="AV122" i="37"/>
  <c r="AV121" i="37"/>
  <c r="AV120" i="37"/>
  <c r="AV119" i="37"/>
  <c r="AV118" i="37"/>
  <c r="AV117" i="37"/>
  <c r="AV116" i="37"/>
  <c r="AV115" i="37"/>
  <c r="AV114" i="37"/>
  <c r="AV113" i="37"/>
  <c r="AV112" i="37"/>
  <c r="AV111" i="37"/>
  <c r="AV110" i="37"/>
  <c r="AV109" i="37"/>
  <c r="AV108" i="37"/>
  <c r="AV107" i="37"/>
  <c r="AV106" i="37"/>
  <c r="AV105" i="37"/>
  <c r="AV104" i="37"/>
  <c r="AV103" i="37"/>
  <c r="AV102" i="37"/>
  <c r="AV101" i="37"/>
  <c r="AV100" i="37"/>
  <c r="AV99" i="37"/>
  <c r="AV98" i="37"/>
  <c r="AV97" i="37"/>
  <c r="AV96" i="37"/>
  <c r="AV95" i="37"/>
  <c r="AV94" i="37"/>
  <c r="AV93" i="37"/>
  <c r="AV92" i="37"/>
  <c r="AV91" i="37"/>
  <c r="AV90" i="37"/>
  <c r="AV89" i="37"/>
  <c r="AV88" i="37"/>
  <c r="AV87" i="37"/>
  <c r="AV86" i="37"/>
  <c r="AV85" i="37"/>
  <c r="AV84" i="37"/>
  <c r="AV83" i="37"/>
  <c r="AV82" i="37"/>
  <c r="AV81" i="37"/>
  <c r="AV80" i="37"/>
  <c r="AV79" i="37"/>
  <c r="AV78" i="37"/>
  <c r="AV77" i="37"/>
  <c r="AV76" i="37"/>
  <c r="AV75" i="37"/>
  <c r="AV74" i="37"/>
  <c r="AV73" i="37"/>
  <c r="AV72" i="37"/>
  <c r="AV71" i="37"/>
  <c r="AV70" i="37"/>
  <c r="AV69" i="37"/>
  <c r="AV68" i="37"/>
  <c r="AV67" i="37"/>
  <c r="AV66" i="37"/>
  <c r="AV65" i="37"/>
  <c r="AV64" i="37"/>
  <c r="AV63" i="37"/>
  <c r="AV62" i="37"/>
  <c r="AV61" i="37"/>
  <c r="AV60" i="37"/>
  <c r="AV59" i="37"/>
  <c r="AV58" i="37"/>
  <c r="AV57" i="37"/>
  <c r="AV56" i="37"/>
  <c r="AV55" i="37"/>
  <c r="AV54" i="37"/>
  <c r="AV53" i="37"/>
  <c r="AV52" i="37"/>
  <c r="AV51" i="37"/>
  <c r="AV50" i="37"/>
  <c r="AV49" i="37"/>
  <c r="AV48" i="37"/>
  <c r="AV47" i="37"/>
  <c r="AV46" i="37"/>
  <c r="AV45" i="37"/>
  <c r="AV44" i="37"/>
  <c r="AV43" i="37"/>
  <c r="AV42" i="37"/>
  <c r="AV41" i="37"/>
  <c r="AV40" i="37"/>
  <c r="AV39" i="37"/>
  <c r="AV38" i="37"/>
  <c r="AV37" i="37"/>
  <c r="AV36" i="37"/>
  <c r="AV35" i="37"/>
  <c r="AV34" i="37"/>
  <c r="AV33" i="37"/>
  <c r="AV32" i="37"/>
  <c r="AV31" i="37"/>
  <c r="AV30" i="37"/>
  <c r="AV29" i="37"/>
  <c r="AV28" i="37"/>
  <c r="AV27" i="37"/>
  <c r="AV26" i="37"/>
  <c r="AV20" i="37"/>
  <c r="AV18" i="37"/>
  <c r="AV17" i="37"/>
  <c r="AV16" i="37"/>
  <c r="AV15" i="37"/>
  <c r="AU14" i="37"/>
  <c r="AU186" i="37"/>
  <c r="AU187" i="37"/>
  <c r="AU188" i="37"/>
  <c r="AU189" i="37"/>
  <c r="AU190" i="37"/>
  <c r="AU191" i="37"/>
  <c r="AU192" i="37"/>
  <c r="AU193" i="37"/>
  <c r="AU194" i="37"/>
  <c r="AU195" i="37"/>
  <c r="AU196" i="37"/>
  <c r="AU197" i="37"/>
  <c r="AU198" i="37"/>
  <c r="AU199" i="37"/>
  <c r="AU200" i="37"/>
  <c r="AU201" i="37"/>
  <c r="AU202" i="37"/>
  <c r="AU203" i="37"/>
  <c r="AU204" i="37"/>
  <c r="AU205" i="37"/>
  <c r="AU206" i="37"/>
  <c r="AU207" i="37"/>
  <c r="AU208" i="37"/>
  <c r="AU209" i="37"/>
  <c r="AU210" i="37"/>
  <c r="AU211" i="37"/>
  <c r="AU212" i="37"/>
  <c r="AU213" i="37"/>
  <c r="AU214" i="37"/>
  <c r="AU215" i="37"/>
  <c r="AU216" i="37"/>
  <c r="AU217" i="37"/>
  <c r="AU218" i="37"/>
  <c r="AU219" i="37"/>
  <c r="AU220" i="37"/>
  <c r="AU221" i="37"/>
  <c r="AU222" i="37"/>
  <c r="AU223" i="37"/>
  <c r="AU224" i="37"/>
  <c r="AU225" i="37"/>
  <c r="AU226" i="37"/>
  <c r="AU227" i="37"/>
  <c r="AU228" i="37"/>
  <c r="AU229" i="37"/>
  <c r="AU230" i="37"/>
  <c r="AU231" i="37"/>
  <c r="AU232" i="37"/>
  <c r="AU233" i="37"/>
  <c r="AU234" i="37"/>
  <c r="AU235" i="37"/>
  <c r="AU236" i="37"/>
  <c r="AU237" i="37"/>
  <c r="AU238" i="37"/>
  <c r="AU239" i="37"/>
  <c r="AU240" i="37"/>
  <c r="AU241" i="37"/>
  <c r="AU242" i="37"/>
  <c r="AU243" i="37"/>
  <c r="AU244" i="37"/>
  <c r="AU245" i="37"/>
  <c r="AU246" i="37"/>
  <c r="AU247" i="37"/>
  <c r="AU248" i="37"/>
  <c r="AU249" i="37"/>
  <c r="AU250" i="37"/>
  <c r="AU251" i="37"/>
  <c r="AU252" i="37"/>
  <c r="AU253" i="37"/>
  <c r="AU254" i="37"/>
  <c r="AU255" i="37"/>
  <c r="AU256" i="37"/>
  <c r="AU257" i="37"/>
  <c r="AU258" i="37"/>
  <c r="AU259" i="37"/>
  <c r="AU260" i="37"/>
  <c r="AU261" i="37"/>
  <c r="AU262" i="37"/>
  <c r="AU263" i="37"/>
  <c r="AU264" i="37"/>
  <c r="AU265" i="37"/>
  <c r="AU266" i="37"/>
  <c r="AU267" i="37"/>
  <c r="AU268" i="37"/>
  <c r="AU269" i="37"/>
  <c r="AU270" i="37"/>
  <c r="AU271" i="37"/>
  <c r="AU272" i="37"/>
  <c r="AU273" i="37"/>
  <c r="AU274" i="37"/>
  <c r="AU275" i="37"/>
  <c r="AU276" i="37"/>
  <c r="AU277" i="37"/>
  <c r="AU278" i="37"/>
  <c r="AU279" i="37"/>
  <c r="AU280" i="37"/>
  <c r="AU281" i="37"/>
  <c r="AU282" i="37"/>
  <c r="AU283" i="37"/>
  <c r="AU284" i="37"/>
  <c r="AU285" i="37"/>
  <c r="AU286" i="37"/>
  <c r="AU287" i="37"/>
  <c r="AU288" i="37"/>
  <c r="AU289" i="37"/>
  <c r="AU290" i="37"/>
  <c r="AU291" i="37"/>
  <c r="AU292" i="37"/>
  <c r="AU293" i="37"/>
  <c r="AU294" i="37"/>
  <c r="AU295" i="37"/>
  <c r="AU296" i="37"/>
  <c r="AU297" i="37"/>
  <c r="AU298" i="37"/>
  <c r="AU299" i="37"/>
  <c r="AU300" i="37"/>
  <c r="AU301" i="37"/>
  <c r="AU302" i="37"/>
  <c r="AU303" i="37"/>
  <c r="AU304" i="37"/>
  <c r="AU305" i="37"/>
  <c r="AU306" i="37"/>
  <c r="AU307" i="37"/>
  <c r="AU308" i="37"/>
  <c r="AU309" i="37"/>
  <c r="AU310" i="37"/>
  <c r="AU311" i="37"/>
  <c r="AU312" i="37"/>
  <c r="AU25" i="37"/>
  <c r="AU26" i="37"/>
  <c r="AU27" i="37"/>
  <c r="AU28" i="37"/>
  <c r="AU29" i="37"/>
  <c r="AU30" i="37"/>
  <c r="AU31" i="37"/>
  <c r="AU32" i="37"/>
  <c r="AU33" i="37"/>
  <c r="AU34" i="37"/>
  <c r="AU35" i="37"/>
  <c r="AU36" i="37"/>
  <c r="AU37" i="37"/>
  <c r="AU38" i="37"/>
  <c r="AU39" i="37"/>
  <c r="AU40" i="37"/>
  <c r="AU41" i="37"/>
  <c r="AU42" i="37"/>
  <c r="AU43" i="37"/>
  <c r="AU44" i="37"/>
  <c r="AU45" i="37"/>
  <c r="AU46" i="37"/>
  <c r="AU47" i="37"/>
  <c r="AU48" i="37"/>
  <c r="AU49" i="37"/>
  <c r="AU50" i="37"/>
  <c r="AU51" i="37"/>
  <c r="AU52" i="37"/>
  <c r="AU53" i="37"/>
  <c r="AU54" i="37"/>
  <c r="AU55" i="37"/>
  <c r="AU56" i="37"/>
  <c r="AU57" i="37"/>
  <c r="AU58" i="37"/>
  <c r="AU59" i="37"/>
  <c r="AU60" i="37"/>
  <c r="AU61" i="37"/>
  <c r="AU62" i="37"/>
  <c r="AU63" i="37"/>
  <c r="AU64" i="37"/>
  <c r="AU65" i="37"/>
  <c r="AU66" i="37"/>
  <c r="AU67" i="37"/>
  <c r="AU68" i="37"/>
  <c r="AU69" i="37"/>
  <c r="AU70" i="37"/>
  <c r="AU71" i="37"/>
  <c r="AU72" i="37"/>
  <c r="AU73" i="37"/>
  <c r="AU74" i="37"/>
  <c r="AU75" i="37"/>
  <c r="AU76" i="37"/>
  <c r="AU77" i="37"/>
  <c r="AU78" i="37"/>
  <c r="AU79" i="37"/>
  <c r="AU80" i="37"/>
  <c r="AU81" i="37"/>
  <c r="AU82" i="37"/>
  <c r="AU83" i="37"/>
  <c r="AU84" i="37"/>
  <c r="AU85" i="37"/>
  <c r="AU86" i="37"/>
  <c r="AU87" i="37"/>
  <c r="AU88" i="37"/>
  <c r="AU89" i="37"/>
  <c r="AU90" i="37"/>
  <c r="AU91" i="37"/>
  <c r="AU92" i="37"/>
  <c r="AU93" i="37"/>
  <c r="AU94" i="37"/>
  <c r="AU95" i="37"/>
  <c r="AU96" i="37"/>
  <c r="AU97" i="37"/>
  <c r="AU98" i="37"/>
  <c r="AU99" i="37"/>
  <c r="AU100" i="37"/>
  <c r="AU101" i="37"/>
  <c r="AU102" i="37"/>
  <c r="AU103" i="37"/>
  <c r="AU104" i="37"/>
  <c r="AU105" i="37"/>
  <c r="AU106" i="37"/>
  <c r="AU107" i="37"/>
  <c r="AU108" i="37"/>
  <c r="AU109" i="37"/>
  <c r="AU110" i="37"/>
  <c r="AU111" i="37"/>
  <c r="AU112" i="37"/>
  <c r="AU113" i="37"/>
  <c r="AU114" i="37"/>
  <c r="AU115" i="37"/>
  <c r="AU116" i="37"/>
  <c r="AU117" i="37"/>
  <c r="AU118" i="37"/>
  <c r="AU119" i="37"/>
  <c r="AU120" i="37"/>
  <c r="AU121" i="37"/>
  <c r="AU122" i="37"/>
  <c r="AU123" i="37"/>
  <c r="AU124" i="37"/>
  <c r="AU125" i="37"/>
  <c r="AU126" i="37"/>
  <c r="AU127" i="37"/>
  <c r="AU128" i="37"/>
  <c r="AU129" i="37"/>
  <c r="AU130" i="37"/>
  <c r="AU131" i="37"/>
  <c r="AU132" i="37"/>
  <c r="AU133" i="37"/>
  <c r="AU134" i="37"/>
  <c r="AU135" i="37"/>
  <c r="AU136" i="37"/>
  <c r="AU137" i="37"/>
  <c r="AU138" i="37"/>
  <c r="AU139" i="37"/>
  <c r="AU140" i="37"/>
  <c r="AU141" i="37"/>
  <c r="AU142" i="37"/>
  <c r="AU143" i="37"/>
  <c r="AU144" i="37"/>
  <c r="AU145" i="37"/>
  <c r="AU146" i="37"/>
  <c r="AU147" i="37"/>
  <c r="AU148" i="37"/>
  <c r="AU149" i="37"/>
  <c r="AU150" i="37"/>
  <c r="AU151" i="37"/>
  <c r="AU152" i="37"/>
  <c r="AU153" i="37"/>
  <c r="AU154" i="37"/>
  <c r="AU155" i="37"/>
  <c r="AU156" i="37"/>
  <c r="AU157" i="37"/>
  <c r="AU158" i="37"/>
  <c r="AU159" i="37"/>
  <c r="AU160" i="37"/>
  <c r="AU161" i="37"/>
  <c r="AU162" i="37"/>
  <c r="AU163" i="37"/>
  <c r="AU164" i="37"/>
  <c r="AU165" i="37"/>
  <c r="AU166" i="37"/>
  <c r="AU167" i="37"/>
  <c r="AU168" i="37"/>
  <c r="AU169" i="37"/>
  <c r="AU170" i="37"/>
  <c r="AU171" i="37"/>
  <c r="AU172" i="37"/>
  <c r="AU173" i="37"/>
  <c r="AU174" i="37"/>
  <c r="AU175" i="37"/>
  <c r="AU176" i="37"/>
  <c r="AU177" i="37"/>
  <c r="AU178" i="37"/>
  <c r="AU179" i="37"/>
  <c r="AU180" i="37"/>
  <c r="AU181" i="37"/>
  <c r="AU182" i="37"/>
  <c r="AU183" i="37"/>
  <c r="AU184" i="37"/>
  <c r="AU185" i="37"/>
  <c r="AU13" i="37"/>
  <c r="AU15" i="37"/>
  <c r="AU16" i="37"/>
  <c r="AU17" i="37"/>
  <c r="AU18" i="37"/>
  <c r="AU19" i="37"/>
  <c r="AU20" i="37"/>
  <c r="AU21" i="37"/>
  <c r="AU22" i="37"/>
  <c r="AU23" i="37"/>
  <c r="AU24" i="37"/>
  <c r="AU313" i="37" l="1"/>
  <c r="AU12" i="37"/>
  <c r="LR14" i="37"/>
  <c r="LR15" i="37"/>
  <c r="LR16" i="37"/>
  <c r="LR17" i="37"/>
  <c r="LR18" i="37"/>
  <c r="LR19" i="37"/>
  <c r="LU19" i="37" s="1"/>
  <c r="LR20" i="37"/>
  <c r="LR21" i="37"/>
  <c r="LR22" i="37"/>
  <c r="LR23" i="37"/>
  <c r="LR24" i="37"/>
  <c r="LR25" i="37"/>
  <c r="LR26" i="37"/>
  <c r="LR27" i="37"/>
  <c r="LR28" i="37"/>
  <c r="LR29" i="37"/>
  <c r="LR30" i="37"/>
  <c r="LR31" i="37"/>
  <c r="LR32" i="37"/>
  <c r="LR33" i="37"/>
  <c r="LR34" i="37"/>
  <c r="LR35" i="37"/>
  <c r="LR36" i="37"/>
  <c r="LR37" i="37"/>
  <c r="LR38" i="37"/>
  <c r="LR39" i="37"/>
  <c r="LR40" i="37"/>
  <c r="LR41" i="37"/>
  <c r="LR42" i="37"/>
  <c r="LR43" i="37"/>
  <c r="LR44" i="37"/>
  <c r="LR45" i="37"/>
  <c r="LR46" i="37"/>
  <c r="LR47" i="37"/>
  <c r="LR48" i="37"/>
  <c r="LR49" i="37"/>
  <c r="LR50" i="37"/>
  <c r="LR51" i="37"/>
  <c r="LR52" i="37"/>
  <c r="LR53" i="37"/>
  <c r="LR54" i="37"/>
  <c r="LR55" i="37"/>
  <c r="LR56" i="37"/>
  <c r="LR57" i="37"/>
  <c r="LR58" i="37"/>
  <c r="LR59" i="37"/>
  <c r="LR60" i="37"/>
  <c r="LR61" i="37"/>
  <c r="LR62" i="37"/>
  <c r="LR63" i="37"/>
  <c r="LR64" i="37"/>
  <c r="LR65" i="37"/>
  <c r="LR66" i="37"/>
  <c r="LR67" i="37"/>
  <c r="LR68" i="37"/>
  <c r="LR69" i="37"/>
  <c r="LR70" i="37"/>
  <c r="LR71" i="37"/>
  <c r="LR72" i="37"/>
  <c r="LR73" i="37"/>
  <c r="LR74" i="37"/>
  <c r="LR75" i="37"/>
  <c r="LR76" i="37"/>
  <c r="LR77" i="37"/>
  <c r="LR78" i="37"/>
  <c r="LR79" i="37"/>
  <c r="LR80" i="37"/>
  <c r="LR81" i="37"/>
  <c r="LR82" i="37"/>
  <c r="LR83" i="37"/>
  <c r="LR84" i="37"/>
  <c r="LR85" i="37"/>
  <c r="LR86" i="37"/>
  <c r="LR87" i="37"/>
  <c r="LR88" i="37"/>
  <c r="LR89" i="37"/>
  <c r="LR90" i="37"/>
  <c r="LR91" i="37"/>
  <c r="LR92" i="37"/>
  <c r="LR93" i="37"/>
  <c r="LR94" i="37"/>
  <c r="LR95" i="37"/>
  <c r="LR96" i="37"/>
  <c r="LR97" i="37"/>
  <c r="LR98" i="37"/>
  <c r="LR99" i="37"/>
  <c r="LR100" i="37"/>
  <c r="LR101" i="37"/>
  <c r="LR102" i="37"/>
  <c r="LR103" i="37"/>
  <c r="LR104" i="37"/>
  <c r="LR105" i="37"/>
  <c r="LR106" i="37"/>
  <c r="LR107" i="37"/>
  <c r="LR108" i="37"/>
  <c r="LR109" i="37"/>
  <c r="LR110" i="37"/>
  <c r="LR111" i="37"/>
  <c r="LR112" i="37"/>
  <c r="LR113" i="37"/>
  <c r="LR114" i="37"/>
  <c r="LR115" i="37"/>
  <c r="LR116" i="37"/>
  <c r="LR117" i="37"/>
  <c r="LR118" i="37"/>
  <c r="LR119" i="37"/>
  <c r="LR120" i="37"/>
  <c r="LR121" i="37"/>
  <c r="LR122" i="37"/>
  <c r="LR123" i="37"/>
  <c r="LR124" i="37"/>
  <c r="LR125" i="37"/>
  <c r="LR126" i="37"/>
  <c r="LR127" i="37"/>
  <c r="LR128" i="37"/>
  <c r="LR129" i="37"/>
  <c r="LR130" i="37"/>
  <c r="LR131" i="37"/>
  <c r="LR132" i="37"/>
  <c r="LR133" i="37"/>
  <c r="LR134" i="37"/>
  <c r="LR135" i="37"/>
  <c r="LR136" i="37"/>
  <c r="LR137" i="37"/>
  <c r="LR138" i="37"/>
  <c r="LR139" i="37"/>
  <c r="LR140" i="37"/>
  <c r="LR141" i="37"/>
  <c r="LR142" i="37"/>
  <c r="LR143" i="37"/>
  <c r="LR144" i="37"/>
  <c r="LR145" i="37"/>
  <c r="LR146" i="37"/>
  <c r="LR147" i="37"/>
  <c r="LR148" i="37"/>
  <c r="LR149" i="37"/>
  <c r="LR150" i="37"/>
  <c r="LR151" i="37"/>
  <c r="LR152" i="37"/>
  <c r="LR153" i="37"/>
  <c r="LR154" i="37"/>
  <c r="LR155" i="37"/>
  <c r="LR156" i="37"/>
  <c r="LR157" i="37"/>
  <c r="LR158" i="37"/>
  <c r="LR159" i="37"/>
  <c r="LR160" i="37"/>
  <c r="LR161" i="37"/>
  <c r="LR162" i="37"/>
  <c r="LR163" i="37"/>
  <c r="LR164" i="37"/>
  <c r="LR165" i="37"/>
  <c r="LR166" i="37"/>
  <c r="LR167" i="37"/>
  <c r="LR168" i="37"/>
  <c r="LR169" i="37"/>
  <c r="LR170" i="37"/>
  <c r="LR171" i="37"/>
  <c r="LR172" i="37"/>
  <c r="LR173" i="37"/>
  <c r="LR174" i="37"/>
  <c r="LR175" i="37"/>
  <c r="LR176" i="37"/>
  <c r="LR177" i="37"/>
  <c r="LR178" i="37"/>
  <c r="LR179" i="37"/>
  <c r="LR180" i="37"/>
  <c r="LR181" i="37"/>
  <c r="LR182" i="37"/>
  <c r="LR183" i="37"/>
  <c r="LR184" i="37"/>
  <c r="LR185" i="37"/>
  <c r="LR186" i="37"/>
  <c r="LR187" i="37"/>
  <c r="LR188" i="37"/>
  <c r="LR189" i="37"/>
  <c r="LR190" i="37"/>
  <c r="LR191" i="37"/>
  <c r="LR192" i="37"/>
  <c r="LR193" i="37"/>
  <c r="LR194" i="37"/>
  <c r="LR195" i="37"/>
  <c r="LR196" i="37"/>
  <c r="LR197" i="37"/>
  <c r="LR198" i="37"/>
  <c r="LR199" i="37"/>
  <c r="LR200" i="37"/>
  <c r="LR201" i="37"/>
  <c r="LR202" i="37"/>
  <c r="LR203" i="37"/>
  <c r="LR204" i="37"/>
  <c r="LR205" i="37"/>
  <c r="LR206" i="37"/>
  <c r="LR207" i="37"/>
  <c r="LR208" i="37"/>
  <c r="LR209" i="37"/>
  <c r="LR210" i="37"/>
  <c r="LR211" i="37"/>
  <c r="LR212" i="37"/>
  <c r="LR213" i="37"/>
  <c r="LR214" i="37"/>
  <c r="LR215" i="37"/>
  <c r="LR216" i="37"/>
  <c r="LR217" i="37"/>
  <c r="LR218" i="37"/>
  <c r="LR219" i="37"/>
  <c r="LR220" i="37"/>
  <c r="LR221" i="37"/>
  <c r="LR222" i="37"/>
  <c r="LR223" i="37"/>
  <c r="LR224" i="37"/>
  <c r="LR225" i="37"/>
  <c r="LR226" i="37"/>
  <c r="LR227" i="37"/>
  <c r="LR228" i="37"/>
  <c r="LR229" i="37"/>
  <c r="LR230" i="37"/>
  <c r="LR231" i="37"/>
  <c r="LR232" i="37"/>
  <c r="LR233" i="37"/>
  <c r="LR234" i="37"/>
  <c r="LR235" i="37"/>
  <c r="LR236" i="37"/>
  <c r="LR237" i="37"/>
  <c r="LR238" i="37"/>
  <c r="LR239" i="37"/>
  <c r="LR240" i="37"/>
  <c r="LR241" i="37"/>
  <c r="LR242" i="37"/>
  <c r="LR243" i="37"/>
  <c r="LR244" i="37"/>
  <c r="LR245" i="37"/>
  <c r="LR246" i="37"/>
  <c r="LR247" i="37"/>
  <c r="LR248" i="37"/>
  <c r="LR249" i="37"/>
  <c r="LR250" i="37"/>
  <c r="LR251" i="37"/>
  <c r="LR252" i="37"/>
  <c r="LR253" i="37"/>
  <c r="LR254" i="37"/>
  <c r="LR255" i="37"/>
  <c r="LR256" i="37"/>
  <c r="LR257" i="37"/>
  <c r="LR258" i="37"/>
  <c r="LR259" i="37"/>
  <c r="LR260" i="37"/>
  <c r="LR261" i="37"/>
  <c r="LR262" i="37"/>
  <c r="LR263" i="37"/>
  <c r="LR264" i="37"/>
  <c r="LR265" i="37"/>
  <c r="LR266" i="37"/>
  <c r="LR267" i="37"/>
  <c r="LR268" i="37"/>
  <c r="LR269" i="37"/>
  <c r="LR270" i="37"/>
  <c r="LR271" i="37"/>
  <c r="LR272" i="37"/>
  <c r="LR273" i="37"/>
  <c r="LR274" i="37"/>
  <c r="LR275" i="37"/>
  <c r="LR276" i="37"/>
  <c r="LR277" i="37"/>
  <c r="LR278" i="37"/>
  <c r="LR279" i="37"/>
  <c r="LR280" i="37"/>
  <c r="LR281" i="37"/>
  <c r="LR282" i="37"/>
  <c r="LR283" i="37"/>
  <c r="LR284" i="37"/>
  <c r="LR285" i="37"/>
  <c r="LR286" i="37"/>
  <c r="LR287" i="37"/>
  <c r="LR288" i="37"/>
  <c r="LR289" i="37"/>
  <c r="LR290" i="37"/>
  <c r="LR291" i="37"/>
  <c r="LR292" i="37"/>
  <c r="LR293" i="37"/>
  <c r="LR294" i="37"/>
  <c r="LR295" i="37"/>
  <c r="LR296" i="37"/>
  <c r="LR297" i="37"/>
  <c r="LR298" i="37"/>
  <c r="LR299" i="37"/>
  <c r="LR300" i="37"/>
  <c r="LR301" i="37"/>
  <c r="LR302" i="37"/>
  <c r="LR303" i="37"/>
  <c r="LR304" i="37"/>
  <c r="LR305" i="37"/>
  <c r="LR306" i="37"/>
  <c r="LR307" i="37"/>
  <c r="LR308" i="37"/>
  <c r="LR309" i="37"/>
  <c r="LR310" i="37"/>
  <c r="LR311" i="37"/>
  <c r="LR312" i="37"/>
  <c r="LQ14" i="37"/>
  <c r="LQ15" i="37"/>
  <c r="LQ16" i="37"/>
  <c r="LQ17" i="37"/>
  <c r="LQ18" i="37"/>
  <c r="LQ19" i="37"/>
  <c r="LQ20" i="37"/>
  <c r="LQ21" i="37"/>
  <c r="LQ22" i="37"/>
  <c r="LQ23" i="37"/>
  <c r="LQ24" i="37"/>
  <c r="LQ25" i="37"/>
  <c r="LQ26" i="37"/>
  <c r="LQ27" i="37"/>
  <c r="LQ28" i="37"/>
  <c r="LQ29" i="37"/>
  <c r="LQ30" i="37"/>
  <c r="LQ31" i="37"/>
  <c r="LQ32" i="37"/>
  <c r="LQ33" i="37"/>
  <c r="LQ34" i="37"/>
  <c r="LQ35" i="37"/>
  <c r="LQ36" i="37"/>
  <c r="LQ37" i="37"/>
  <c r="LQ38" i="37"/>
  <c r="LQ39" i="37"/>
  <c r="LQ40" i="37"/>
  <c r="LQ41" i="37"/>
  <c r="LQ42" i="37"/>
  <c r="LQ43" i="37"/>
  <c r="LQ44" i="37"/>
  <c r="LQ45" i="37"/>
  <c r="LQ46" i="37"/>
  <c r="LQ47" i="37"/>
  <c r="LQ48" i="37"/>
  <c r="LQ49" i="37"/>
  <c r="LQ50" i="37"/>
  <c r="LQ51" i="37"/>
  <c r="LQ52" i="37"/>
  <c r="LQ53" i="37"/>
  <c r="LQ54" i="37"/>
  <c r="LQ55" i="37"/>
  <c r="LQ56" i="37"/>
  <c r="LQ57" i="37"/>
  <c r="LQ58" i="37"/>
  <c r="LQ59" i="37"/>
  <c r="LQ60" i="37"/>
  <c r="LQ61" i="37"/>
  <c r="LQ62" i="37"/>
  <c r="LQ63" i="37"/>
  <c r="LQ64" i="37"/>
  <c r="LQ65" i="37"/>
  <c r="LQ66" i="37"/>
  <c r="LQ67" i="37"/>
  <c r="LQ68" i="37"/>
  <c r="LQ69" i="37"/>
  <c r="LQ70" i="37"/>
  <c r="LQ71" i="37"/>
  <c r="LQ72" i="37"/>
  <c r="LQ73" i="37"/>
  <c r="LQ74" i="37"/>
  <c r="LQ75" i="37"/>
  <c r="LQ76" i="37"/>
  <c r="LQ77" i="37"/>
  <c r="LQ78" i="37"/>
  <c r="LQ79" i="37"/>
  <c r="LQ80" i="37"/>
  <c r="LQ81" i="37"/>
  <c r="LQ82" i="37"/>
  <c r="LQ83" i="37"/>
  <c r="LQ84" i="37"/>
  <c r="LQ85" i="37"/>
  <c r="LQ86" i="37"/>
  <c r="LQ87" i="37"/>
  <c r="LQ88" i="37"/>
  <c r="LQ89" i="37"/>
  <c r="LQ90" i="37"/>
  <c r="LQ91" i="37"/>
  <c r="LQ92" i="37"/>
  <c r="LQ93" i="37"/>
  <c r="LQ94" i="37"/>
  <c r="LQ95" i="37"/>
  <c r="LQ96" i="37"/>
  <c r="LQ97" i="37"/>
  <c r="LQ98" i="37"/>
  <c r="LQ99" i="37"/>
  <c r="LQ100" i="37"/>
  <c r="LQ101" i="37"/>
  <c r="LQ102" i="37"/>
  <c r="LQ103" i="37"/>
  <c r="LQ104" i="37"/>
  <c r="LQ105" i="37"/>
  <c r="LQ106" i="37"/>
  <c r="LQ107" i="37"/>
  <c r="LQ108" i="37"/>
  <c r="LQ109" i="37"/>
  <c r="LQ110" i="37"/>
  <c r="LQ111" i="37"/>
  <c r="LQ112" i="37"/>
  <c r="LQ113" i="37"/>
  <c r="LQ114" i="37"/>
  <c r="LQ115" i="37"/>
  <c r="LQ116" i="37"/>
  <c r="LQ117" i="37"/>
  <c r="LQ118" i="37"/>
  <c r="LQ119" i="37"/>
  <c r="LQ120" i="37"/>
  <c r="LQ121" i="37"/>
  <c r="LQ122" i="37"/>
  <c r="LQ123" i="37"/>
  <c r="LQ124" i="37"/>
  <c r="LQ125" i="37"/>
  <c r="LQ126" i="37"/>
  <c r="LQ127" i="37"/>
  <c r="LQ128" i="37"/>
  <c r="LQ129" i="37"/>
  <c r="LQ130" i="37"/>
  <c r="LQ131" i="37"/>
  <c r="LQ132" i="37"/>
  <c r="LQ133" i="37"/>
  <c r="LQ134" i="37"/>
  <c r="LQ135" i="37"/>
  <c r="LQ136" i="37"/>
  <c r="LQ137" i="37"/>
  <c r="LQ138" i="37"/>
  <c r="LQ139" i="37"/>
  <c r="LQ140" i="37"/>
  <c r="LQ141" i="37"/>
  <c r="LQ142" i="37"/>
  <c r="LQ143" i="37"/>
  <c r="LQ144" i="37"/>
  <c r="LQ145" i="37"/>
  <c r="LQ146" i="37"/>
  <c r="LQ147" i="37"/>
  <c r="LQ148" i="37"/>
  <c r="LQ149" i="37"/>
  <c r="LQ150" i="37"/>
  <c r="LQ151" i="37"/>
  <c r="LQ152" i="37"/>
  <c r="LQ153" i="37"/>
  <c r="LQ154" i="37"/>
  <c r="LQ155" i="37"/>
  <c r="LQ156" i="37"/>
  <c r="LQ157" i="37"/>
  <c r="LQ158" i="37"/>
  <c r="LQ159" i="37"/>
  <c r="LQ160" i="37"/>
  <c r="LQ161" i="37"/>
  <c r="LQ162" i="37"/>
  <c r="LQ163" i="37"/>
  <c r="LQ164" i="37"/>
  <c r="LQ165" i="37"/>
  <c r="LQ166" i="37"/>
  <c r="LQ167" i="37"/>
  <c r="LQ168" i="37"/>
  <c r="LQ169" i="37"/>
  <c r="LQ170" i="37"/>
  <c r="LQ171" i="37"/>
  <c r="LQ172" i="37"/>
  <c r="LQ173" i="37"/>
  <c r="LQ174" i="37"/>
  <c r="LQ175" i="37"/>
  <c r="LQ176" i="37"/>
  <c r="LQ177" i="37"/>
  <c r="LQ178" i="37"/>
  <c r="LQ179" i="37"/>
  <c r="LQ180" i="37"/>
  <c r="LQ181" i="37"/>
  <c r="LQ182" i="37"/>
  <c r="LQ183" i="37"/>
  <c r="LQ184" i="37"/>
  <c r="LQ185" i="37"/>
  <c r="LQ186" i="37"/>
  <c r="LQ187" i="37"/>
  <c r="LQ188" i="37"/>
  <c r="LQ189" i="37"/>
  <c r="LQ190" i="37"/>
  <c r="LQ191" i="37"/>
  <c r="LQ192" i="37"/>
  <c r="LQ193" i="37"/>
  <c r="LQ194" i="37"/>
  <c r="LQ195" i="37"/>
  <c r="LQ196" i="37"/>
  <c r="LQ197" i="37"/>
  <c r="LQ198" i="37"/>
  <c r="LQ199" i="37"/>
  <c r="LQ200" i="37"/>
  <c r="LQ201" i="37"/>
  <c r="LQ202" i="37"/>
  <c r="LQ203" i="37"/>
  <c r="LQ204" i="37"/>
  <c r="LQ205" i="37"/>
  <c r="LQ206" i="37"/>
  <c r="LQ207" i="37"/>
  <c r="LQ208" i="37"/>
  <c r="LQ209" i="37"/>
  <c r="LQ210" i="37"/>
  <c r="LQ211" i="37"/>
  <c r="LQ212" i="37"/>
  <c r="LQ213" i="37"/>
  <c r="LQ214" i="37"/>
  <c r="LQ215" i="37"/>
  <c r="LQ216" i="37"/>
  <c r="LQ217" i="37"/>
  <c r="LQ218" i="37"/>
  <c r="LQ219" i="37"/>
  <c r="LQ220" i="37"/>
  <c r="LQ221" i="37"/>
  <c r="LQ222" i="37"/>
  <c r="LQ223" i="37"/>
  <c r="LQ224" i="37"/>
  <c r="LQ225" i="37"/>
  <c r="LQ226" i="37"/>
  <c r="LQ227" i="37"/>
  <c r="LQ228" i="37"/>
  <c r="LQ229" i="37"/>
  <c r="LQ230" i="37"/>
  <c r="LQ231" i="37"/>
  <c r="LQ232" i="37"/>
  <c r="LQ233" i="37"/>
  <c r="LQ234" i="37"/>
  <c r="LQ235" i="37"/>
  <c r="LQ236" i="37"/>
  <c r="LQ237" i="37"/>
  <c r="LQ238" i="37"/>
  <c r="LQ239" i="37"/>
  <c r="LQ240" i="37"/>
  <c r="LQ241" i="37"/>
  <c r="LQ242" i="37"/>
  <c r="LQ243" i="37"/>
  <c r="LQ244" i="37"/>
  <c r="LQ245" i="37"/>
  <c r="LQ246" i="37"/>
  <c r="LQ247" i="37"/>
  <c r="LQ248" i="37"/>
  <c r="LQ249" i="37"/>
  <c r="LQ250" i="37"/>
  <c r="LQ251" i="37"/>
  <c r="LQ252" i="37"/>
  <c r="LQ253" i="37"/>
  <c r="LQ254" i="37"/>
  <c r="LQ255" i="37"/>
  <c r="LQ256" i="37"/>
  <c r="LQ257" i="37"/>
  <c r="LQ258" i="37"/>
  <c r="LQ259" i="37"/>
  <c r="LQ260" i="37"/>
  <c r="LQ261" i="37"/>
  <c r="LQ262" i="37"/>
  <c r="LQ263" i="37"/>
  <c r="LQ264" i="37"/>
  <c r="LQ265" i="37"/>
  <c r="LQ266" i="37"/>
  <c r="LQ267" i="37"/>
  <c r="LQ268" i="37"/>
  <c r="LQ269" i="37"/>
  <c r="LQ270" i="37"/>
  <c r="LQ271" i="37"/>
  <c r="LQ272" i="37"/>
  <c r="LQ273" i="37"/>
  <c r="LQ274" i="37"/>
  <c r="LQ275" i="37"/>
  <c r="LQ276" i="37"/>
  <c r="LQ277" i="37"/>
  <c r="LQ278" i="37"/>
  <c r="LQ279" i="37"/>
  <c r="LQ280" i="37"/>
  <c r="LQ281" i="37"/>
  <c r="LQ282" i="37"/>
  <c r="LQ283" i="37"/>
  <c r="LQ284" i="37"/>
  <c r="LQ285" i="37"/>
  <c r="LQ286" i="37"/>
  <c r="LQ287" i="37"/>
  <c r="LQ288" i="37"/>
  <c r="LQ289" i="37"/>
  <c r="LQ290" i="37"/>
  <c r="LQ291" i="37"/>
  <c r="LQ292" i="37"/>
  <c r="LQ293" i="37"/>
  <c r="LQ294" i="37"/>
  <c r="LQ295" i="37"/>
  <c r="LQ296" i="37"/>
  <c r="LQ297" i="37"/>
  <c r="LQ298" i="37"/>
  <c r="LQ299" i="37"/>
  <c r="LQ300" i="37"/>
  <c r="LQ301" i="37"/>
  <c r="LQ302" i="37"/>
  <c r="LQ303" i="37"/>
  <c r="LQ304" i="37"/>
  <c r="LQ305" i="37"/>
  <c r="LQ306" i="37"/>
  <c r="LQ307" i="37"/>
  <c r="LQ308" i="37"/>
  <c r="LQ309" i="37"/>
  <c r="LQ310" i="37"/>
  <c r="LQ311" i="37"/>
  <c r="LQ312" i="37"/>
  <c r="LQ13" i="37"/>
  <c r="MC24" i="37"/>
  <c r="MC25" i="37"/>
  <c r="MC26" i="37"/>
  <c r="MC27" i="37"/>
  <c r="MC28" i="37"/>
  <c r="MC29" i="37"/>
  <c r="MC30" i="37"/>
  <c r="MC31" i="37"/>
  <c r="MC32" i="37"/>
  <c r="MC33" i="37"/>
  <c r="MC34" i="37"/>
  <c r="MC35" i="37"/>
  <c r="MC36" i="37"/>
  <c r="MC37" i="37"/>
  <c r="MC38" i="37"/>
  <c r="MC39" i="37"/>
  <c r="MC40" i="37"/>
  <c r="MC41" i="37"/>
  <c r="MC42" i="37"/>
  <c r="MC43" i="37"/>
  <c r="MC44" i="37"/>
  <c r="MC45" i="37"/>
  <c r="MC46" i="37"/>
  <c r="MC47" i="37"/>
  <c r="MC48" i="37"/>
  <c r="MC49" i="37"/>
  <c r="MC50" i="37"/>
  <c r="MC51" i="37"/>
  <c r="MC52" i="37"/>
  <c r="MC53" i="37"/>
  <c r="MC54" i="37"/>
  <c r="MC55" i="37"/>
  <c r="MC56" i="37"/>
  <c r="MC57" i="37"/>
  <c r="MC58" i="37"/>
  <c r="MC59" i="37"/>
  <c r="MC60" i="37"/>
  <c r="MC61" i="37"/>
  <c r="MC62" i="37"/>
  <c r="MC63" i="37"/>
  <c r="MC64" i="37"/>
  <c r="MC65" i="37"/>
  <c r="MC66" i="37"/>
  <c r="MC67" i="37"/>
  <c r="MC68" i="37"/>
  <c r="MC69" i="37"/>
  <c r="MC70" i="37"/>
  <c r="MC71" i="37"/>
  <c r="MC72" i="37"/>
  <c r="MC73" i="37"/>
  <c r="MC74" i="37"/>
  <c r="MC75" i="37"/>
  <c r="MC76" i="37"/>
  <c r="MC77" i="37"/>
  <c r="MC78" i="37"/>
  <c r="MC79" i="37"/>
  <c r="MC80" i="37"/>
  <c r="MC81" i="37"/>
  <c r="MC82" i="37"/>
  <c r="MC83" i="37"/>
  <c r="MC84" i="37"/>
  <c r="MC85" i="37"/>
  <c r="MC86" i="37"/>
  <c r="MC87" i="37"/>
  <c r="MC88" i="37"/>
  <c r="MC89" i="37"/>
  <c r="MC90" i="37"/>
  <c r="MC91" i="37"/>
  <c r="MC92" i="37"/>
  <c r="MC93" i="37"/>
  <c r="MC94" i="37"/>
  <c r="MC95" i="37"/>
  <c r="MC96" i="37"/>
  <c r="MC97" i="37"/>
  <c r="MC98" i="37"/>
  <c r="MC99" i="37"/>
  <c r="MC100" i="37"/>
  <c r="MC101" i="37"/>
  <c r="MC102" i="37"/>
  <c r="MC103" i="37"/>
  <c r="MC104" i="37"/>
  <c r="MC105" i="37"/>
  <c r="MC106" i="37"/>
  <c r="MC107" i="37"/>
  <c r="MC108" i="37"/>
  <c r="MC109" i="37"/>
  <c r="MC110" i="37"/>
  <c r="MC111" i="37"/>
  <c r="MC112" i="37"/>
  <c r="MC113" i="37"/>
  <c r="MC114" i="37"/>
  <c r="MC115" i="37"/>
  <c r="MC116" i="37"/>
  <c r="MC117" i="37"/>
  <c r="MC118" i="37"/>
  <c r="MC119" i="37"/>
  <c r="MC120" i="37"/>
  <c r="MC121" i="37"/>
  <c r="MC122" i="37"/>
  <c r="MC123" i="37"/>
  <c r="MC124" i="37"/>
  <c r="MC125" i="37"/>
  <c r="MC126" i="37"/>
  <c r="MC127" i="37"/>
  <c r="MC128" i="37"/>
  <c r="MC129" i="37"/>
  <c r="MC130" i="37"/>
  <c r="MC131" i="37"/>
  <c r="MC132" i="37"/>
  <c r="MC133" i="37"/>
  <c r="MC134" i="37"/>
  <c r="MC135" i="37"/>
  <c r="MC136" i="37"/>
  <c r="MC137" i="37"/>
  <c r="MC138" i="37"/>
  <c r="MC139" i="37"/>
  <c r="MC140" i="37"/>
  <c r="MC141" i="37"/>
  <c r="MC142" i="37"/>
  <c r="MC143" i="37"/>
  <c r="MC144" i="37"/>
  <c r="MC145" i="37"/>
  <c r="MC146" i="37"/>
  <c r="MC147" i="37"/>
  <c r="MC148" i="37"/>
  <c r="MC149" i="37"/>
  <c r="MC150" i="37"/>
  <c r="MC151" i="37"/>
  <c r="MC152" i="37"/>
  <c r="MC153" i="37"/>
  <c r="MC154" i="37"/>
  <c r="MC155" i="37"/>
  <c r="MC156" i="37"/>
  <c r="MC157" i="37"/>
  <c r="MC158" i="37"/>
  <c r="MC159" i="37"/>
  <c r="MC160" i="37"/>
  <c r="MC161" i="37"/>
  <c r="MC162" i="37"/>
  <c r="MC163" i="37"/>
  <c r="MC164" i="37"/>
  <c r="MC165" i="37"/>
  <c r="MC166" i="37"/>
  <c r="MC167" i="37"/>
  <c r="MC168" i="37"/>
  <c r="MC169" i="37"/>
  <c r="MC170" i="37"/>
  <c r="MC171" i="37"/>
  <c r="MC172" i="37"/>
  <c r="MC173" i="37"/>
  <c r="MC174" i="37"/>
  <c r="MC175" i="37"/>
  <c r="MC176" i="37"/>
  <c r="MC177" i="37"/>
  <c r="MC178" i="37"/>
  <c r="MC179" i="37"/>
  <c r="MC180" i="37"/>
  <c r="MC181" i="37"/>
  <c r="MC182" i="37"/>
  <c r="MC183" i="37"/>
  <c r="MC184" i="37"/>
  <c r="MC185" i="37"/>
  <c r="MC186" i="37"/>
  <c r="MC187" i="37"/>
  <c r="MC188" i="37"/>
  <c r="MC189" i="37"/>
  <c r="MC190" i="37"/>
  <c r="MC191" i="37"/>
  <c r="MC192" i="37"/>
  <c r="MC193" i="37"/>
  <c r="MC194" i="37"/>
  <c r="MC195" i="37"/>
  <c r="MC196" i="37"/>
  <c r="MC197" i="37"/>
  <c r="MC198" i="37"/>
  <c r="MC199" i="37"/>
  <c r="MC200" i="37"/>
  <c r="MC201" i="37"/>
  <c r="MC202" i="37"/>
  <c r="MC203" i="37"/>
  <c r="MC204" i="37"/>
  <c r="MC205" i="37"/>
  <c r="MC206" i="37"/>
  <c r="MC207" i="37"/>
  <c r="MC208" i="37"/>
  <c r="MC209" i="37"/>
  <c r="MC210" i="37"/>
  <c r="MC211" i="37"/>
  <c r="MC212" i="37"/>
  <c r="MC213" i="37"/>
  <c r="MC214" i="37"/>
  <c r="MC215" i="37"/>
  <c r="MC216" i="37"/>
  <c r="MC217" i="37"/>
  <c r="MC218" i="37"/>
  <c r="MC219" i="37"/>
  <c r="MC220" i="37"/>
  <c r="MC221" i="37"/>
  <c r="MC222" i="37"/>
  <c r="MC223" i="37"/>
  <c r="MC224" i="37"/>
  <c r="MC225" i="37"/>
  <c r="MC226" i="37"/>
  <c r="MC227" i="37"/>
  <c r="MC228" i="37"/>
  <c r="MC229" i="37"/>
  <c r="MC230" i="37"/>
  <c r="MC231" i="37"/>
  <c r="MC232" i="37"/>
  <c r="MC233" i="37"/>
  <c r="MC234" i="37"/>
  <c r="MC235" i="37"/>
  <c r="MC236" i="37"/>
  <c r="MC237" i="37"/>
  <c r="MC238" i="37"/>
  <c r="MC239" i="37"/>
  <c r="MC240" i="37"/>
  <c r="MC241" i="37"/>
  <c r="MC242" i="37"/>
  <c r="MC243" i="37"/>
  <c r="MC244" i="37"/>
  <c r="MC245" i="37"/>
  <c r="MC246" i="37"/>
  <c r="MC247" i="37"/>
  <c r="MC248" i="37"/>
  <c r="MC249" i="37"/>
  <c r="MC250" i="37"/>
  <c r="MC251" i="37"/>
  <c r="MC252" i="37"/>
  <c r="MC253" i="37"/>
  <c r="MC254" i="37"/>
  <c r="MC255" i="37"/>
  <c r="MC256" i="37"/>
  <c r="MC257" i="37"/>
  <c r="MC258" i="37"/>
  <c r="MC259" i="37"/>
  <c r="MC260" i="37"/>
  <c r="MC261" i="37"/>
  <c r="MC262" i="37"/>
  <c r="MC263" i="37"/>
  <c r="MC264" i="37"/>
  <c r="MC265" i="37"/>
  <c r="MC266" i="37"/>
  <c r="MC267" i="37"/>
  <c r="MC268" i="37"/>
  <c r="MC269" i="37"/>
  <c r="MC270" i="37"/>
  <c r="MC271" i="37"/>
  <c r="MC272" i="37"/>
  <c r="MC273" i="37"/>
  <c r="MC274" i="37"/>
  <c r="MC275" i="37"/>
  <c r="MC276" i="37"/>
  <c r="MC277" i="37"/>
  <c r="MC278" i="37"/>
  <c r="MC279" i="37"/>
  <c r="MC280" i="37"/>
  <c r="MC281" i="37"/>
  <c r="MC282" i="37"/>
  <c r="MC283" i="37"/>
  <c r="MC284" i="37"/>
  <c r="MC285" i="37"/>
  <c r="MC286" i="37"/>
  <c r="MC287" i="37"/>
  <c r="MC288" i="37"/>
  <c r="MC289" i="37"/>
  <c r="MC290" i="37"/>
  <c r="MC291" i="37"/>
  <c r="MC292" i="37"/>
  <c r="MC293" i="37"/>
  <c r="MC294" i="37"/>
  <c r="MC295" i="37"/>
  <c r="MC296" i="37"/>
  <c r="MC297" i="37"/>
  <c r="MC298" i="37"/>
  <c r="MC299" i="37"/>
  <c r="MC300" i="37"/>
  <c r="MC301" i="37"/>
  <c r="MC302" i="37"/>
  <c r="MC303" i="37"/>
  <c r="MC304" i="37"/>
  <c r="MC305" i="37"/>
  <c r="MC306" i="37"/>
  <c r="MC307" i="37"/>
  <c r="MC308" i="37"/>
  <c r="MC309" i="37"/>
  <c r="MC310" i="37"/>
  <c r="MC311" i="37"/>
  <c r="MC312" i="37"/>
  <c r="LU284" i="37" l="1"/>
  <c r="LS284" i="37"/>
  <c r="LT284" i="37" s="1"/>
  <c r="LU244" i="37"/>
  <c r="LS244" i="37"/>
  <c r="LT244" i="37" s="1"/>
  <c r="LU196" i="37"/>
  <c r="LS196" i="37"/>
  <c r="LT196" i="37" s="1"/>
  <c r="LU116" i="37"/>
  <c r="LS116" i="37"/>
  <c r="LT116" i="37" s="1"/>
  <c r="LU20" i="37"/>
  <c r="LS20" i="37"/>
  <c r="LT20" i="37" s="1"/>
  <c r="LU307" i="37"/>
  <c r="LS307" i="37"/>
  <c r="LT307" i="37" s="1"/>
  <c r="LU299" i="37"/>
  <c r="LS299" i="37"/>
  <c r="LT299" i="37" s="1"/>
  <c r="LU291" i="37"/>
  <c r="LS291" i="37"/>
  <c r="LT291" i="37" s="1"/>
  <c r="LU283" i="37"/>
  <c r="LS283" i="37"/>
  <c r="LT283" i="37" s="1"/>
  <c r="LU275" i="37"/>
  <c r="LS275" i="37"/>
  <c r="LT275" i="37" s="1"/>
  <c r="LU267" i="37"/>
  <c r="LS267" i="37"/>
  <c r="LT267" i="37" s="1"/>
  <c r="LU259" i="37"/>
  <c r="LS259" i="37"/>
  <c r="LT259" i="37" s="1"/>
  <c r="LU251" i="37"/>
  <c r="LS251" i="37"/>
  <c r="LT251" i="37" s="1"/>
  <c r="LU243" i="37"/>
  <c r="LS243" i="37"/>
  <c r="LT243" i="37" s="1"/>
  <c r="LU235" i="37"/>
  <c r="LS235" i="37"/>
  <c r="LT235" i="37" s="1"/>
  <c r="LU227" i="37"/>
  <c r="LS227" i="37"/>
  <c r="LT227" i="37" s="1"/>
  <c r="LU219" i="37"/>
  <c r="LS219" i="37"/>
  <c r="LT219" i="37" s="1"/>
  <c r="LU211" i="37"/>
  <c r="LS211" i="37"/>
  <c r="LT211" i="37" s="1"/>
  <c r="LU203" i="37"/>
  <c r="LS203" i="37"/>
  <c r="LT203" i="37" s="1"/>
  <c r="LU195" i="37"/>
  <c r="LS195" i="37"/>
  <c r="LT195" i="37" s="1"/>
  <c r="LU187" i="37"/>
  <c r="LS187" i="37"/>
  <c r="LT187" i="37" s="1"/>
  <c r="LU179" i="37"/>
  <c r="LS179" i="37"/>
  <c r="LT179" i="37" s="1"/>
  <c r="LU171" i="37"/>
  <c r="LS171" i="37"/>
  <c r="LT171" i="37" s="1"/>
  <c r="LU163" i="37"/>
  <c r="LS163" i="37"/>
  <c r="LT163" i="37" s="1"/>
  <c r="LU155" i="37"/>
  <c r="LS155" i="37"/>
  <c r="LT155" i="37" s="1"/>
  <c r="LU147" i="37"/>
  <c r="LS147" i="37"/>
  <c r="LT147" i="37" s="1"/>
  <c r="LU139" i="37"/>
  <c r="LS139" i="37"/>
  <c r="LT139" i="37" s="1"/>
  <c r="LU131" i="37"/>
  <c r="LS131" i="37"/>
  <c r="LT131" i="37" s="1"/>
  <c r="LU123" i="37"/>
  <c r="LS123" i="37"/>
  <c r="LT123" i="37" s="1"/>
  <c r="LU115" i="37"/>
  <c r="LS115" i="37"/>
  <c r="LT115" i="37" s="1"/>
  <c r="LU107" i="37"/>
  <c r="LS107" i="37"/>
  <c r="LT107" i="37" s="1"/>
  <c r="LU99" i="37"/>
  <c r="LS99" i="37"/>
  <c r="LT99" i="37" s="1"/>
  <c r="LU91" i="37"/>
  <c r="LS91" i="37"/>
  <c r="LT91" i="37" s="1"/>
  <c r="LU83" i="37"/>
  <c r="LS83" i="37"/>
  <c r="LT83" i="37" s="1"/>
  <c r="LU75" i="37"/>
  <c r="LS75" i="37"/>
  <c r="LT75" i="37" s="1"/>
  <c r="LU67" i="37"/>
  <c r="LS67" i="37"/>
  <c r="LT67" i="37" s="1"/>
  <c r="LU59" i="37"/>
  <c r="LS59" i="37"/>
  <c r="LT59" i="37" s="1"/>
  <c r="LU51" i="37"/>
  <c r="LS51" i="37"/>
  <c r="LT51" i="37" s="1"/>
  <c r="LU43" i="37"/>
  <c r="LS43" i="37"/>
  <c r="LT43" i="37" s="1"/>
  <c r="LU35" i="37"/>
  <c r="LS35" i="37"/>
  <c r="LT35" i="37" s="1"/>
  <c r="LU27" i="37"/>
  <c r="LS27" i="37"/>
  <c r="LT27" i="37" s="1"/>
  <c r="LS19" i="37"/>
  <c r="LT19" i="37" s="1"/>
  <c r="LU276" i="37"/>
  <c r="LS276" i="37"/>
  <c r="LT276" i="37" s="1"/>
  <c r="LU188" i="37"/>
  <c r="LS188" i="37"/>
  <c r="LT188" i="37" s="1"/>
  <c r="LU132" i="37"/>
  <c r="LS132" i="37"/>
  <c r="LT132" i="37" s="1"/>
  <c r="LU28" i="37"/>
  <c r="LS28" i="37"/>
  <c r="LT28" i="37" s="1"/>
  <c r="LU306" i="37"/>
  <c r="LS306" i="37"/>
  <c r="LT306" i="37" s="1"/>
  <c r="LU298" i="37"/>
  <c r="LS298" i="37"/>
  <c r="LT298" i="37" s="1"/>
  <c r="LU290" i="37"/>
  <c r="LS290" i="37"/>
  <c r="LT290" i="37" s="1"/>
  <c r="LU282" i="37"/>
  <c r="LS282" i="37"/>
  <c r="LT282" i="37" s="1"/>
  <c r="LU274" i="37"/>
  <c r="LS274" i="37"/>
  <c r="LT274" i="37" s="1"/>
  <c r="LU266" i="37"/>
  <c r="LS266" i="37"/>
  <c r="LT266" i="37" s="1"/>
  <c r="LU258" i="37"/>
  <c r="LS258" i="37"/>
  <c r="LT258" i="37" s="1"/>
  <c r="LU250" i="37"/>
  <c r="LS250" i="37"/>
  <c r="LT250" i="37" s="1"/>
  <c r="LU242" i="37"/>
  <c r="LS242" i="37"/>
  <c r="LT242" i="37" s="1"/>
  <c r="LU234" i="37"/>
  <c r="LS234" i="37"/>
  <c r="LT234" i="37" s="1"/>
  <c r="LU226" i="37"/>
  <c r="LS226" i="37"/>
  <c r="LT226" i="37" s="1"/>
  <c r="LU218" i="37"/>
  <c r="LS218" i="37"/>
  <c r="LT218" i="37" s="1"/>
  <c r="LU210" i="37"/>
  <c r="LS210" i="37"/>
  <c r="LT210" i="37" s="1"/>
  <c r="LU202" i="37"/>
  <c r="LS202" i="37"/>
  <c r="LT202" i="37" s="1"/>
  <c r="LU194" i="37"/>
  <c r="LS194" i="37"/>
  <c r="LT194" i="37" s="1"/>
  <c r="LU186" i="37"/>
  <c r="LS186" i="37"/>
  <c r="LT186" i="37" s="1"/>
  <c r="LU178" i="37"/>
  <c r="LS178" i="37"/>
  <c r="LT178" i="37" s="1"/>
  <c r="LU170" i="37"/>
  <c r="LS170" i="37"/>
  <c r="LT170" i="37" s="1"/>
  <c r="LU162" i="37"/>
  <c r="LS162" i="37"/>
  <c r="LT162" i="37" s="1"/>
  <c r="LU154" i="37"/>
  <c r="LS154" i="37"/>
  <c r="LT154" i="37" s="1"/>
  <c r="LU146" i="37"/>
  <c r="LS146" i="37"/>
  <c r="LT146" i="37" s="1"/>
  <c r="LU138" i="37"/>
  <c r="LS138" i="37"/>
  <c r="LT138" i="37" s="1"/>
  <c r="LU130" i="37"/>
  <c r="LS130" i="37"/>
  <c r="LT130" i="37" s="1"/>
  <c r="LU122" i="37"/>
  <c r="LS122" i="37"/>
  <c r="LT122" i="37" s="1"/>
  <c r="LU114" i="37"/>
  <c r="LS114" i="37"/>
  <c r="LT114" i="37" s="1"/>
  <c r="LU106" i="37"/>
  <c r="LS106" i="37"/>
  <c r="LT106" i="37" s="1"/>
  <c r="LU98" i="37"/>
  <c r="LS98" i="37"/>
  <c r="LT98" i="37" s="1"/>
  <c r="LU90" i="37"/>
  <c r="LS90" i="37"/>
  <c r="LT90" i="37" s="1"/>
  <c r="LU82" i="37"/>
  <c r="LS82" i="37"/>
  <c r="LT82" i="37" s="1"/>
  <c r="LU74" i="37"/>
  <c r="LS74" i="37"/>
  <c r="LT74" i="37" s="1"/>
  <c r="LU66" i="37"/>
  <c r="LS66" i="37"/>
  <c r="LT66" i="37" s="1"/>
  <c r="LU58" i="37"/>
  <c r="LS58" i="37"/>
  <c r="LT58" i="37" s="1"/>
  <c r="LU50" i="37"/>
  <c r="LS50" i="37"/>
  <c r="LT50" i="37" s="1"/>
  <c r="LU42" i="37"/>
  <c r="LS42" i="37"/>
  <c r="LT42" i="37" s="1"/>
  <c r="LU34" i="37"/>
  <c r="LS34" i="37"/>
  <c r="LT34" i="37" s="1"/>
  <c r="LU26" i="37"/>
  <c r="LS26" i="37"/>
  <c r="LT26" i="37" s="1"/>
  <c r="LU18" i="37"/>
  <c r="LS18" i="37"/>
  <c r="LT18" i="37" s="1"/>
  <c r="LU292" i="37"/>
  <c r="LS292" i="37"/>
  <c r="LT292" i="37" s="1"/>
  <c r="LU236" i="37"/>
  <c r="LS236" i="37"/>
  <c r="LT236" i="37" s="1"/>
  <c r="LU180" i="37"/>
  <c r="LS180" i="37"/>
  <c r="LT180" i="37" s="1"/>
  <c r="LU124" i="37"/>
  <c r="LS124" i="37"/>
  <c r="LT124" i="37" s="1"/>
  <c r="LU68" i="37"/>
  <c r="LS68" i="37"/>
  <c r="LT68" i="37" s="1"/>
  <c r="LU305" i="37"/>
  <c r="LS305" i="37"/>
  <c r="LT305" i="37" s="1"/>
  <c r="LU297" i="37"/>
  <c r="LS297" i="37"/>
  <c r="LT297" i="37" s="1"/>
  <c r="LU289" i="37"/>
  <c r="LS289" i="37"/>
  <c r="LT289" i="37" s="1"/>
  <c r="LU281" i="37"/>
  <c r="LS281" i="37"/>
  <c r="LT281" i="37" s="1"/>
  <c r="LU273" i="37"/>
  <c r="LS273" i="37"/>
  <c r="LT273" i="37" s="1"/>
  <c r="LU265" i="37"/>
  <c r="LS265" i="37"/>
  <c r="LT265" i="37" s="1"/>
  <c r="LU257" i="37"/>
  <c r="LS257" i="37"/>
  <c r="LT257" i="37" s="1"/>
  <c r="LU249" i="37"/>
  <c r="LS249" i="37"/>
  <c r="LT249" i="37" s="1"/>
  <c r="LU241" i="37"/>
  <c r="LS241" i="37"/>
  <c r="LT241" i="37" s="1"/>
  <c r="LU233" i="37"/>
  <c r="LS233" i="37"/>
  <c r="LT233" i="37" s="1"/>
  <c r="LU225" i="37"/>
  <c r="LS225" i="37"/>
  <c r="LT225" i="37" s="1"/>
  <c r="LU217" i="37"/>
  <c r="LS217" i="37"/>
  <c r="LT217" i="37" s="1"/>
  <c r="LU209" i="37"/>
  <c r="LS209" i="37"/>
  <c r="LT209" i="37" s="1"/>
  <c r="LU201" i="37"/>
  <c r="LS201" i="37"/>
  <c r="LT201" i="37" s="1"/>
  <c r="LU193" i="37"/>
  <c r="LS193" i="37"/>
  <c r="LT193" i="37" s="1"/>
  <c r="LU185" i="37"/>
  <c r="LS185" i="37"/>
  <c r="LT185" i="37" s="1"/>
  <c r="LU177" i="37"/>
  <c r="LS177" i="37"/>
  <c r="LT177" i="37" s="1"/>
  <c r="LU169" i="37"/>
  <c r="LS169" i="37"/>
  <c r="LT169" i="37" s="1"/>
  <c r="LU161" i="37"/>
  <c r="LS161" i="37"/>
  <c r="LT161" i="37" s="1"/>
  <c r="LU153" i="37"/>
  <c r="LS153" i="37"/>
  <c r="LT153" i="37" s="1"/>
  <c r="LU145" i="37"/>
  <c r="LS145" i="37"/>
  <c r="LT145" i="37" s="1"/>
  <c r="LU137" i="37"/>
  <c r="LS137" i="37"/>
  <c r="LT137" i="37" s="1"/>
  <c r="LU129" i="37"/>
  <c r="LS129" i="37"/>
  <c r="LT129" i="37" s="1"/>
  <c r="LU121" i="37"/>
  <c r="LS121" i="37"/>
  <c r="LT121" i="37" s="1"/>
  <c r="LU113" i="37"/>
  <c r="LS113" i="37"/>
  <c r="LT113" i="37" s="1"/>
  <c r="LU105" i="37"/>
  <c r="LS105" i="37"/>
  <c r="LT105" i="37" s="1"/>
  <c r="LU97" i="37"/>
  <c r="LS97" i="37"/>
  <c r="LT97" i="37" s="1"/>
  <c r="LU89" i="37"/>
  <c r="LS89" i="37"/>
  <c r="LT89" i="37" s="1"/>
  <c r="LU81" i="37"/>
  <c r="LS81" i="37"/>
  <c r="LT81" i="37" s="1"/>
  <c r="LU73" i="37"/>
  <c r="LS73" i="37"/>
  <c r="LT73" i="37" s="1"/>
  <c r="LU65" i="37"/>
  <c r="LS65" i="37"/>
  <c r="LT65" i="37" s="1"/>
  <c r="LU57" i="37"/>
  <c r="LS57" i="37"/>
  <c r="LT57" i="37" s="1"/>
  <c r="LU49" i="37"/>
  <c r="LS49" i="37"/>
  <c r="LT49" i="37" s="1"/>
  <c r="LU41" i="37"/>
  <c r="LS41" i="37"/>
  <c r="LT41" i="37" s="1"/>
  <c r="LU33" i="37"/>
  <c r="LS33" i="37"/>
  <c r="LT33" i="37" s="1"/>
  <c r="LU25" i="37"/>
  <c r="LS25" i="37"/>
  <c r="LT25" i="37" s="1"/>
  <c r="LU17" i="37"/>
  <c r="LS17" i="37"/>
  <c r="LT17" i="37" s="1"/>
  <c r="LU268" i="37"/>
  <c r="LS268" i="37"/>
  <c r="LT268" i="37" s="1"/>
  <c r="LU220" i="37"/>
  <c r="LS220" i="37"/>
  <c r="LT220" i="37" s="1"/>
  <c r="LU164" i="37"/>
  <c r="LS164" i="37"/>
  <c r="LT164" i="37" s="1"/>
  <c r="LU84" i="37"/>
  <c r="LS84" i="37"/>
  <c r="LT84" i="37" s="1"/>
  <c r="LU52" i="37"/>
  <c r="LS52" i="37"/>
  <c r="LT52" i="37" s="1"/>
  <c r="LU312" i="37"/>
  <c r="LS312" i="37"/>
  <c r="LT312" i="37" s="1"/>
  <c r="LU304" i="37"/>
  <c r="LS304" i="37"/>
  <c r="LT304" i="37" s="1"/>
  <c r="LU296" i="37"/>
  <c r="LS296" i="37"/>
  <c r="LT296" i="37" s="1"/>
  <c r="LU288" i="37"/>
  <c r="LS288" i="37"/>
  <c r="LT288" i="37" s="1"/>
  <c r="LU280" i="37"/>
  <c r="LS280" i="37"/>
  <c r="LT280" i="37" s="1"/>
  <c r="LU272" i="37"/>
  <c r="LS272" i="37"/>
  <c r="LT272" i="37" s="1"/>
  <c r="LU264" i="37"/>
  <c r="LS264" i="37"/>
  <c r="LT264" i="37" s="1"/>
  <c r="LU256" i="37"/>
  <c r="LS256" i="37"/>
  <c r="LT256" i="37" s="1"/>
  <c r="LU248" i="37"/>
  <c r="LS248" i="37"/>
  <c r="LT248" i="37" s="1"/>
  <c r="LU240" i="37"/>
  <c r="LS240" i="37"/>
  <c r="LT240" i="37" s="1"/>
  <c r="LU232" i="37"/>
  <c r="LS232" i="37"/>
  <c r="LT232" i="37" s="1"/>
  <c r="LU224" i="37"/>
  <c r="LS224" i="37"/>
  <c r="LT224" i="37" s="1"/>
  <c r="LU216" i="37"/>
  <c r="LS216" i="37"/>
  <c r="LT216" i="37" s="1"/>
  <c r="LU208" i="37"/>
  <c r="LS208" i="37"/>
  <c r="LT208" i="37" s="1"/>
  <c r="LU200" i="37"/>
  <c r="LS200" i="37"/>
  <c r="LT200" i="37" s="1"/>
  <c r="LU192" i="37"/>
  <c r="LS192" i="37"/>
  <c r="LT192" i="37" s="1"/>
  <c r="LU184" i="37"/>
  <c r="LS184" i="37"/>
  <c r="LT184" i="37" s="1"/>
  <c r="LU176" i="37"/>
  <c r="LS176" i="37"/>
  <c r="LT176" i="37" s="1"/>
  <c r="LU168" i="37"/>
  <c r="LS168" i="37"/>
  <c r="LT168" i="37" s="1"/>
  <c r="LU160" i="37"/>
  <c r="LS160" i="37"/>
  <c r="LT160" i="37" s="1"/>
  <c r="LU152" i="37"/>
  <c r="LS152" i="37"/>
  <c r="LT152" i="37" s="1"/>
  <c r="LU144" i="37"/>
  <c r="LS144" i="37"/>
  <c r="LT144" i="37" s="1"/>
  <c r="LU136" i="37"/>
  <c r="LS136" i="37"/>
  <c r="LT136" i="37" s="1"/>
  <c r="LU128" i="37"/>
  <c r="LS128" i="37"/>
  <c r="LT128" i="37" s="1"/>
  <c r="LU120" i="37"/>
  <c r="LS120" i="37"/>
  <c r="LT120" i="37" s="1"/>
  <c r="LU112" i="37"/>
  <c r="LS112" i="37"/>
  <c r="LT112" i="37" s="1"/>
  <c r="LU104" i="37"/>
  <c r="LS104" i="37"/>
  <c r="LT104" i="37" s="1"/>
  <c r="LU96" i="37"/>
  <c r="LS96" i="37"/>
  <c r="LT96" i="37" s="1"/>
  <c r="LU88" i="37"/>
  <c r="LS88" i="37"/>
  <c r="LT88" i="37" s="1"/>
  <c r="LU80" i="37"/>
  <c r="LS80" i="37"/>
  <c r="LT80" i="37" s="1"/>
  <c r="LU72" i="37"/>
  <c r="LS72" i="37"/>
  <c r="LT72" i="37" s="1"/>
  <c r="LU64" i="37"/>
  <c r="LS64" i="37"/>
  <c r="LT64" i="37" s="1"/>
  <c r="LU56" i="37"/>
  <c r="LS56" i="37"/>
  <c r="LT56" i="37" s="1"/>
  <c r="LU48" i="37"/>
  <c r="LS48" i="37"/>
  <c r="LT48" i="37" s="1"/>
  <c r="LU40" i="37"/>
  <c r="LS40" i="37"/>
  <c r="LT40" i="37" s="1"/>
  <c r="LU32" i="37"/>
  <c r="LS32" i="37"/>
  <c r="LT32" i="37" s="1"/>
  <c r="LU24" i="37"/>
  <c r="LS24" i="37"/>
  <c r="LT24" i="37" s="1"/>
  <c r="LU16" i="37"/>
  <c r="LS16" i="37"/>
  <c r="LT16" i="37" s="1"/>
  <c r="LU300" i="37"/>
  <c r="LS300" i="37"/>
  <c r="LT300" i="37" s="1"/>
  <c r="LU204" i="37"/>
  <c r="LS204" i="37"/>
  <c r="LT204" i="37" s="1"/>
  <c r="LU148" i="37"/>
  <c r="LS148" i="37"/>
  <c r="LT148" i="37" s="1"/>
  <c r="LU108" i="37"/>
  <c r="LS108" i="37"/>
  <c r="LT108" i="37" s="1"/>
  <c r="LU76" i="37"/>
  <c r="LS76" i="37"/>
  <c r="LT76" i="37" s="1"/>
  <c r="LU60" i="37"/>
  <c r="LS60" i="37"/>
  <c r="LT60" i="37" s="1"/>
  <c r="LU311" i="37"/>
  <c r="LS311" i="37"/>
  <c r="LT311" i="37" s="1"/>
  <c r="LU303" i="37"/>
  <c r="LS303" i="37"/>
  <c r="LT303" i="37" s="1"/>
  <c r="LU295" i="37"/>
  <c r="LS295" i="37"/>
  <c r="LT295" i="37" s="1"/>
  <c r="LU287" i="37"/>
  <c r="LS287" i="37"/>
  <c r="LT287" i="37" s="1"/>
  <c r="LU279" i="37"/>
  <c r="LS279" i="37"/>
  <c r="LT279" i="37" s="1"/>
  <c r="LU271" i="37"/>
  <c r="LS271" i="37"/>
  <c r="LT271" i="37" s="1"/>
  <c r="LU263" i="37"/>
  <c r="LS263" i="37"/>
  <c r="LT263" i="37" s="1"/>
  <c r="LU255" i="37"/>
  <c r="LS255" i="37"/>
  <c r="LT255" i="37" s="1"/>
  <c r="LU247" i="37"/>
  <c r="LS247" i="37"/>
  <c r="LT247" i="37" s="1"/>
  <c r="LU239" i="37"/>
  <c r="LS239" i="37"/>
  <c r="LT239" i="37" s="1"/>
  <c r="LU231" i="37"/>
  <c r="LS231" i="37"/>
  <c r="LT231" i="37" s="1"/>
  <c r="LU223" i="37"/>
  <c r="LS223" i="37"/>
  <c r="LT223" i="37" s="1"/>
  <c r="LU215" i="37"/>
  <c r="LS215" i="37"/>
  <c r="LT215" i="37" s="1"/>
  <c r="LU207" i="37"/>
  <c r="LS207" i="37"/>
  <c r="LT207" i="37" s="1"/>
  <c r="LU199" i="37"/>
  <c r="LS199" i="37"/>
  <c r="LT199" i="37" s="1"/>
  <c r="LU191" i="37"/>
  <c r="LS191" i="37"/>
  <c r="LT191" i="37" s="1"/>
  <c r="LU183" i="37"/>
  <c r="LS183" i="37"/>
  <c r="LT183" i="37" s="1"/>
  <c r="LU175" i="37"/>
  <c r="LS175" i="37"/>
  <c r="LT175" i="37" s="1"/>
  <c r="LU167" i="37"/>
  <c r="LS167" i="37"/>
  <c r="LT167" i="37" s="1"/>
  <c r="LU159" i="37"/>
  <c r="LS159" i="37"/>
  <c r="LT159" i="37" s="1"/>
  <c r="LU151" i="37"/>
  <c r="LS151" i="37"/>
  <c r="LT151" i="37" s="1"/>
  <c r="LU143" i="37"/>
  <c r="LS143" i="37"/>
  <c r="LT143" i="37" s="1"/>
  <c r="LU135" i="37"/>
  <c r="LS135" i="37"/>
  <c r="LT135" i="37" s="1"/>
  <c r="LU127" i="37"/>
  <c r="LS127" i="37"/>
  <c r="LT127" i="37" s="1"/>
  <c r="LU119" i="37"/>
  <c r="LS119" i="37"/>
  <c r="LT119" i="37" s="1"/>
  <c r="LU111" i="37"/>
  <c r="LS111" i="37"/>
  <c r="LT111" i="37" s="1"/>
  <c r="LU103" i="37"/>
  <c r="LS103" i="37"/>
  <c r="LT103" i="37" s="1"/>
  <c r="LU95" i="37"/>
  <c r="LS95" i="37"/>
  <c r="LT95" i="37" s="1"/>
  <c r="LU87" i="37"/>
  <c r="LS87" i="37"/>
  <c r="LT87" i="37" s="1"/>
  <c r="LU79" i="37"/>
  <c r="LS79" i="37"/>
  <c r="LT79" i="37" s="1"/>
  <c r="LU71" i="37"/>
  <c r="LS71" i="37"/>
  <c r="LT71" i="37" s="1"/>
  <c r="LU63" i="37"/>
  <c r="LS63" i="37"/>
  <c r="LT63" i="37" s="1"/>
  <c r="LU55" i="37"/>
  <c r="LS55" i="37"/>
  <c r="LT55" i="37" s="1"/>
  <c r="LU47" i="37"/>
  <c r="LS47" i="37"/>
  <c r="LT47" i="37" s="1"/>
  <c r="LU39" i="37"/>
  <c r="LS39" i="37"/>
  <c r="LT39" i="37" s="1"/>
  <c r="LU31" i="37"/>
  <c r="LS31" i="37"/>
  <c r="LT31" i="37" s="1"/>
  <c r="LU23" i="37"/>
  <c r="LS23" i="37"/>
  <c r="LT23" i="37" s="1"/>
  <c r="LU15" i="37"/>
  <c r="LS15" i="37"/>
  <c r="LT15" i="37" s="1"/>
  <c r="LU260" i="37"/>
  <c r="LS260" i="37"/>
  <c r="LT260" i="37" s="1"/>
  <c r="LU228" i="37"/>
  <c r="LS228" i="37"/>
  <c r="LT228" i="37" s="1"/>
  <c r="LU172" i="37"/>
  <c r="LS172" i="37"/>
  <c r="LT172" i="37" s="1"/>
  <c r="LU140" i="37"/>
  <c r="LS140" i="37"/>
  <c r="LT140" i="37" s="1"/>
  <c r="LU92" i="37"/>
  <c r="LS92" i="37"/>
  <c r="LT92" i="37" s="1"/>
  <c r="LU36" i="37"/>
  <c r="LS36" i="37"/>
  <c r="LT36" i="37" s="1"/>
  <c r="LU310" i="37"/>
  <c r="LS310" i="37"/>
  <c r="LT310" i="37" s="1"/>
  <c r="LU302" i="37"/>
  <c r="LS302" i="37"/>
  <c r="LT302" i="37" s="1"/>
  <c r="LU294" i="37"/>
  <c r="LS294" i="37"/>
  <c r="LT294" i="37" s="1"/>
  <c r="LU286" i="37"/>
  <c r="LS286" i="37"/>
  <c r="LT286" i="37" s="1"/>
  <c r="LU278" i="37"/>
  <c r="LS278" i="37"/>
  <c r="LT278" i="37" s="1"/>
  <c r="LU270" i="37"/>
  <c r="LS270" i="37"/>
  <c r="LT270" i="37" s="1"/>
  <c r="LU262" i="37"/>
  <c r="LS262" i="37"/>
  <c r="LT262" i="37" s="1"/>
  <c r="LU254" i="37"/>
  <c r="LS254" i="37"/>
  <c r="LT254" i="37" s="1"/>
  <c r="LU246" i="37"/>
  <c r="LS246" i="37"/>
  <c r="LT246" i="37" s="1"/>
  <c r="LU238" i="37"/>
  <c r="LS238" i="37"/>
  <c r="LT238" i="37" s="1"/>
  <c r="LU230" i="37"/>
  <c r="LS230" i="37"/>
  <c r="LT230" i="37" s="1"/>
  <c r="LU222" i="37"/>
  <c r="LS222" i="37"/>
  <c r="LT222" i="37" s="1"/>
  <c r="LU214" i="37"/>
  <c r="LS214" i="37"/>
  <c r="LT214" i="37" s="1"/>
  <c r="LU206" i="37"/>
  <c r="LS206" i="37"/>
  <c r="LT206" i="37" s="1"/>
  <c r="LU198" i="37"/>
  <c r="LS198" i="37"/>
  <c r="LT198" i="37" s="1"/>
  <c r="LU190" i="37"/>
  <c r="LS190" i="37"/>
  <c r="LT190" i="37" s="1"/>
  <c r="LU182" i="37"/>
  <c r="LS182" i="37"/>
  <c r="LT182" i="37" s="1"/>
  <c r="LU174" i="37"/>
  <c r="LS174" i="37"/>
  <c r="LT174" i="37" s="1"/>
  <c r="LU166" i="37"/>
  <c r="LS166" i="37"/>
  <c r="LT166" i="37" s="1"/>
  <c r="LU158" i="37"/>
  <c r="LS158" i="37"/>
  <c r="LT158" i="37" s="1"/>
  <c r="LU150" i="37"/>
  <c r="LS150" i="37"/>
  <c r="LT150" i="37" s="1"/>
  <c r="LU142" i="37"/>
  <c r="LS142" i="37"/>
  <c r="LT142" i="37" s="1"/>
  <c r="LU134" i="37"/>
  <c r="LS134" i="37"/>
  <c r="LT134" i="37" s="1"/>
  <c r="LU126" i="37"/>
  <c r="LS126" i="37"/>
  <c r="LT126" i="37" s="1"/>
  <c r="LU118" i="37"/>
  <c r="LS118" i="37"/>
  <c r="LT118" i="37" s="1"/>
  <c r="LU110" i="37"/>
  <c r="LS110" i="37"/>
  <c r="LT110" i="37" s="1"/>
  <c r="LU102" i="37"/>
  <c r="LS102" i="37"/>
  <c r="LT102" i="37" s="1"/>
  <c r="LU94" i="37"/>
  <c r="LS94" i="37"/>
  <c r="LT94" i="37" s="1"/>
  <c r="LU86" i="37"/>
  <c r="LS86" i="37"/>
  <c r="LT86" i="37" s="1"/>
  <c r="LU78" i="37"/>
  <c r="LS78" i="37"/>
  <c r="LT78" i="37" s="1"/>
  <c r="LU70" i="37"/>
  <c r="LS70" i="37"/>
  <c r="LT70" i="37" s="1"/>
  <c r="LU62" i="37"/>
  <c r="LS62" i="37"/>
  <c r="LT62" i="37" s="1"/>
  <c r="LU54" i="37"/>
  <c r="LS54" i="37"/>
  <c r="LT54" i="37" s="1"/>
  <c r="LU46" i="37"/>
  <c r="LS46" i="37"/>
  <c r="LT46" i="37" s="1"/>
  <c r="LU38" i="37"/>
  <c r="LS38" i="37"/>
  <c r="LT38" i="37" s="1"/>
  <c r="LU30" i="37"/>
  <c r="LS30" i="37"/>
  <c r="LT30" i="37" s="1"/>
  <c r="LU22" i="37"/>
  <c r="LS22" i="37"/>
  <c r="LT22" i="37" s="1"/>
  <c r="LU14" i="37"/>
  <c r="LS14" i="37"/>
  <c r="LT14" i="37" s="1"/>
  <c r="LU308" i="37"/>
  <c r="LS308" i="37"/>
  <c r="LT308" i="37" s="1"/>
  <c r="LU252" i="37"/>
  <c r="LS252" i="37"/>
  <c r="LT252" i="37" s="1"/>
  <c r="LU212" i="37"/>
  <c r="LS212" i="37"/>
  <c r="LT212" i="37" s="1"/>
  <c r="LU156" i="37"/>
  <c r="LS156" i="37"/>
  <c r="LT156" i="37" s="1"/>
  <c r="LU100" i="37"/>
  <c r="LS100" i="37"/>
  <c r="LT100" i="37" s="1"/>
  <c r="LU44" i="37"/>
  <c r="LS44" i="37"/>
  <c r="LT44" i="37" s="1"/>
  <c r="LU309" i="37"/>
  <c r="LS309" i="37"/>
  <c r="LT309" i="37" s="1"/>
  <c r="LU301" i="37"/>
  <c r="LS301" i="37"/>
  <c r="LT301" i="37" s="1"/>
  <c r="LU293" i="37"/>
  <c r="LS293" i="37"/>
  <c r="LT293" i="37" s="1"/>
  <c r="LU285" i="37"/>
  <c r="LS285" i="37"/>
  <c r="LT285" i="37" s="1"/>
  <c r="LU277" i="37"/>
  <c r="LS277" i="37"/>
  <c r="LT277" i="37" s="1"/>
  <c r="LU269" i="37"/>
  <c r="LS269" i="37"/>
  <c r="LT269" i="37" s="1"/>
  <c r="LU261" i="37"/>
  <c r="LS261" i="37"/>
  <c r="LT261" i="37" s="1"/>
  <c r="LU253" i="37"/>
  <c r="LS253" i="37"/>
  <c r="LT253" i="37" s="1"/>
  <c r="LU245" i="37"/>
  <c r="LS245" i="37"/>
  <c r="LT245" i="37" s="1"/>
  <c r="LU237" i="37"/>
  <c r="LS237" i="37"/>
  <c r="LT237" i="37" s="1"/>
  <c r="LU229" i="37"/>
  <c r="LS229" i="37"/>
  <c r="LT229" i="37" s="1"/>
  <c r="LU221" i="37"/>
  <c r="LS221" i="37"/>
  <c r="LT221" i="37" s="1"/>
  <c r="LU213" i="37"/>
  <c r="LS213" i="37"/>
  <c r="LT213" i="37" s="1"/>
  <c r="LU205" i="37"/>
  <c r="LS205" i="37"/>
  <c r="LT205" i="37" s="1"/>
  <c r="LU197" i="37"/>
  <c r="LS197" i="37"/>
  <c r="LT197" i="37" s="1"/>
  <c r="LU189" i="37"/>
  <c r="LS189" i="37"/>
  <c r="LT189" i="37" s="1"/>
  <c r="LU181" i="37"/>
  <c r="LS181" i="37"/>
  <c r="LT181" i="37" s="1"/>
  <c r="LU173" i="37"/>
  <c r="LS173" i="37"/>
  <c r="LT173" i="37" s="1"/>
  <c r="LU165" i="37"/>
  <c r="LS165" i="37"/>
  <c r="LT165" i="37" s="1"/>
  <c r="LU157" i="37"/>
  <c r="LS157" i="37"/>
  <c r="LT157" i="37" s="1"/>
  <c r="LU149" i="37"/>
  <c r="LS149" i="37"/>
  <c r="LT149" i="37" s="1"/>
  <c r="LU141" i="37"/>
  <c r="LS141" i="37"/>
  <c r="LT141" i="37" s="1"/>
  <c r="LU133" i="37"/>
  <c r="LS133" i="37"/>
  <c r="LT133" i="37" s="1"/>
  <c r="LU125" i="37"/>
  <c r="LS125" i="37"/>
  <c r="LT125" i="37" s="1"/>
  <c r="LU117" i="37"/>
  <c r="LS117" i="37"/>
  <c r="LT117" i="37" s="1"/>
  <c r="LU109" i="37"/>
  <c r="LS109" i="37"/>
  <c r="LT109" i="37" s="1"/>
  <c r="LU101" i="37"/>
  <c r="LS101" i="37"/>
  <c r="LT101" i="37" s="1"/>
  <c r="LU93" i="37"/>
  <c r="LS93" i="37"/>
  <c r="LT93" i="37" s="1"/>
  <c r="LU85" i="37"/>
  <c r="LS85" i="37"/>
  <c r="LT85" i="37" s="1"/>
  <c r="LU77" i="37"/>
  <c r="LS77" i="37"/>
  <c r="LT77" i="37" s="1"/>
  <c r="LU69" i="37"/>
  <c r="LS69" i="37"/>
  <c r="LT69" i="37" s="1"/>
  <c r="LU61" i="37"/>
  <c r="LS61" i="37"/>
  <c r="LT61" i="37" s="1"/>
  <c r="LU53" i="37"/>
  <c r="LS53" i="37"/>
  <c r="LT53" i="37" s="1"/>
  <c r="LU45" i="37"/>
  <c r="LS45" i="37"/>
  <c r="LT45" i="37" s="1"/>
  <c r="LU37" i="37"/>
  <c r="LS37" i="37"/>
  <c r="LT37" i="37" s="1"/>
  <c r="LU29" i="37"/>
  <c r="LS29" i="37"/>
  <c r="LT29" i="37" s="1"/>
  <c r="LU21" i="37"/>
  <c r="LS21" i="37"/>
  <c r="LT21" i="37" s="1"/>
  <c r="MC14" i="37"/>
  <c r="MC15" i="37"/>
  <c r="MC16" i="37"/>
  <c r="MC17" i="37"/>
  <c r="MC18" i="37"/>
  <c r="MC19" i="37"/>
  <c r="MC20" i="37"/>
  <c r="MC21" i="37"/>
  <c r="MC22" i="37"/>
  <c r="MC23" i="37"/>
  <c r="BD13" i="37"/>
  <c r="AG26" i="37"/>
  <c r="AG27" i="37"/>
  <c r="AG28" i="37"/>
  <c r="AG29" i="37"/>
  <c r="AG30" i="37"/>
  <c r="AG31" i="37"/>
  <c r="AG32" i="37"/>
  <c r="AG33" i="37"/>
  <c r="AG34" i="37"/>
  <c r="AG35" i="37"/>
  <c r="AG36" i="37"/>
  <c r="AG37" i="37"/>
  <c r="AG38" i="37"/>
  <c r="AG39" i="37"/>
  <c r="AG40" i="37"/>
  <c r="AG41" i="37"/>
  <c r="AG42" i="37"/>
  <c r="AG43" i="37"/>
  <c r="AG44" i="37"/>
  <c r="AG45" i="37"/>
  <c r="AG46" i="37"/>
  <c r="AG47" i="37"/>
  <c r="AG48" i="37"/>
  <c r="AG49" i="37"/>
  <c r="AG50" i="37"/>
  <c r="AG51" i="37"/>
  <c r="AG52" i="37"/>
  <c r="AG53" i="37"/>
  <c r="AG54" i="37"/>
  <c r="AG55" i="37"/>
  <c r="AG56" i="37"/>
  <c r="AG57" i="37"/>
  <c r="AG58" i="37"/>
  <c r="AG59" i="37"/>
  <c r="AG60" i="37"/>
  <c r="AG61" i="37"/>
  <c r="AG62" i="37"/>
  <c r="AG63" i="37"/>
  <c r="AG64" i="37"/>
  <c r="AG65" i="37"/>
  <c r="AG66" i="37"/>
  <c r="AG67" i="37"/>
  <c r="AG68" i="37"/>
  <c r="AG69" i="37"/>
  <c r="AG70" i="37"/>
  <c r="AG71" i="37"/>
  <c r="AG72" i="37"/>
  <c r="AG73" i="37"/>
  <c r="AG74" i="37"/>
  <c r="AG75" i="37"/>
  <c r="AG76" i="37"/>
  <c r="AG77" i="37"/>
  <c r="AG78" i="37"/>
  <c r="AG79" i="37"/>
  <c r="AG80" i="37"/>
  <c r="AG81" i="37"/>
  <c r="AG82" i="37"/>
  <c r="AG83" i="37"/>
  <c r="AG84" i="37"/>
  <c r="AG85" i="37"/>
  <c r="AG86" i="37"/>
  <c r="AG87" i="37"/>
  <c r="AG88" i="37"/>
  <c r="AG89" i="37"/>
  <c r="AG90" i="37"/>
  <c r="AG91" i="37"/>
  <c r="AG92" i="37"/>
  <c r="AG93" i="37"/>
  <c r="AG94" i="37"/>
  <c r="AG95" i="37"/>
  <c r="AG96" i="37"/>
  <c r="AG97" i="37"/>
  <c r="AG98" i="37"/>
  <c r="AG99" i="37"/>
  <c r="AG100" i="37"/>
  <c r="AG101" i="37"/>
  <c r="AG102" i="37"/>
  <c r="AG103" i="37"/>
  <c r="AG104" i="37"/>
  <c r="AG105" i="37"/>
  <c r="AG106" i="37"/>
  <c r="AG107" i="37"/>
  <c r="AG108" i="37"/>
  <c r="AG109" i="37"/>
  <c r="AG110" i="37"/>
  <c r="AG111" i="37"/>
  <c r="AG112" i="37"/>
  <c r="AG113" i="37"/>
  <c r="AG114" i="37"/>
  <c r="AG115" i="37"/>
  <c r="AG116" i="37"/>
  <c r="AG117" i="37"/>
  <c r="AG118" i="37"/>
  <c r="AG119" i="37"/>
  <c r="AG120" i="37"/>
  <c r="AG121" i="37"/>
  <c r="AG122" i="37"/>
  <c r="AG123" i="37"/>
  <c r="AG124" i="37"/>
  <c r="AG125" i="37"/>
  <c r="AG126" i="37"/>
  <c r="AG127" i="37"/>
  <c r="AG128" i="37"/>
  <c r="AG129" i="37"/>
  <c r="AG130" i="37"/>
  <c r="AG131" i="37"/>
  <c r="AG132" i="37"/>
  <c r="AG133" i="37"/>
  <c r="AG134" i="37"/>
  <c r="AG135" i="37"/>
  <c r="AG136" i="37"/>
  <c r="AG137" i="37"/>
  <c r="AG138" i="37"/>
  <c r="AG139" i="37"/>
  <c r="AG140" i="37"/>
  <c r="AG141" i="37"/>
  <c r="AG142" i="37"/>
  <c r="AG143" i="37"/>
  <c r="AG144" i="37"/>
  <c r="AG145" i="37"/>
  <c r="AG146" i="37"/>
  <c r="AG147" i="37"/>
  <c r="AG148" i="37"/>
  <c r="AG149" i="37"/>
  <c r="AG150" i="37"/>
  <c r="AG151" i="37"/>
  <c r="AG152" i="37"/>
  <c r="AG153" i="37"/>
  <c r="AG154" i="37"/>
  <c r="AG155" i="37"/>
  <c r="AG156" i="37"/>
  <c r="AG157" i="37"/>
  <c r="AG158" i="37"/>
  <c r="AG159" i="37"/>
  <c r="AG160" i="37"/>
  <c r="AG161" i="37"/>
  <c r="AG162" i="37"/>
  <c r="AG163" i="37"/>
  <c r="AG164" i="37"/>
  <c r="AG165" i="37"/>
  <c r="AG166" i="37"/>
  <c r="AG167" i="37"/>
  <c r="AG168" i="37"/>
  <c r="AG169" i="37"/>
  <c r="AG170" i="37"/>
  <c r="AG171" i="37"/>
  <c r="AG172" i="37"/>
  <c r="AG173" i="37"/>
  <c r="AG174" i="37"/>
  <c r="AG175" i="37"/>
  <c r="AG176" i="37"/>
  <c r="AG177" i="37"/>
  <c r="AG178" i="37"/>
  <c r="AG179" i="37"/>
  <c r="AG180" i="37"/>
  <c r="AG181" i="37"/>
  <c r="AG182" i="37"/>
  <c r="AG183" i="37"/>
  <c r="AG184" i="37"/>
  <c r="AG185" i="37"/>
  <c r="AG186" i="37"/>
  <c r="AG187" i="37"/>
  <c r="AG188" i="37"/>
  <c r="AG189" i="37"/>
  <c r="AG190" i="37"/>
  <c r="AG191" i="37"/>
  <c r="AG192" i="37"/>
  <c r="AG193" i="37"/>
  <c r="AG194" i="37"/>
  <c r="AG195" i="37"/>
  <c r="AG196" i="37"/>
  <c r="AG197" i="37"/>
  <c r="AG198" i="37"/>
  <c r="AG199" i="37"/>
  <c r="AG200" i="37"/>
  <c r="AG201" i="37"/>
  <c r="AG202" i="37"/>
  <c r="AG203" i="37"/>
  <c r="AG204" i="37"/>
  <c r="AG205" i="37"/>
  <c r="AG206" i="37"/>
  <c r="AG207" i="37"/>
  <c r="AG208" i="37"/>
  <c r="AG209" i="37"/>
  <c r="AG210" i="37"/>
  <c r="AG211" i="37"/>
  <c r="AG212" i="37"/>
  <c r="AG213" i="37"/>
  <c r="AG214" i="37"/>
  <c r="AG215" i="37"/>
  <c r="AG216" i="37"/>
  <c r="AG217" i="37"/>
  <c r="AG218" i="37"/>
  <c r="AG219" i="37"/>
  <c r="AG220" i="37"/>
  <c r="AG221" i="37"/>
  <c r="AG222" i="37"/>
  <c r="AG223" i="37"/>
  <c r="AG224" i="37"/>
  <c r="AG225" i="37"/>
  <c r="AG226" i="37"/>
  <c r="AG227" i="37"/>
  <c r="AG228" i="37"/>
  <c r="AG229" i="37"/>
  <c r="AG230" i="37"/>
  <c r="AG231" i="37"/>
  <c r="AG232" i="37"/>
  <c r="AG233" i="37"/>
  <c r="AG234" i="37"/>
  <c r="AG235" i="37"/>
  <c r="AG236" i="37"/>
  <c r="AG237" i="37"/>
  <c r="AG238" i="37"/>
  <c r="AG239" i="37"/>
  <c r="AG240" i="37"/>
  <c r="AG241" i="37"/>
  <c r="AG242" i="37"/>
  <c r="AG243" i="37"/>
  <c r="AG244" i="37"/>
  <c r="AG245" i="37"/>
  <c r="AG246" i="37"/>
  <c r="AG247" i="37"/>
  <c r="AG248" i="37"/>
  <c r="AG249" i="37"/>
  <c r="AG250" i="37"/>
  <c r="AG251" i="37"/>
  <c r="AG252" i="37"/>
  <c r="AG253" i="37"/>
  <c r="AG254" i="37"/>
  <c r="AG255" i="37"/>
  <c r="AG256" i="37"/>
  <c r="AG257" i="37"/>
  <c r="AG258" i="37"/>
  <c r="AG259" i="37"/>
  <c r="AG260" i="37"/>
  <c r="AG261" i="37"/>
  <c r="AG262" i="37"/>
  <c r="AG263" i="37"/>
  <c r="AG264" i="37"/>
  <c r="AG265" i="37"/>
  <c r="AG266" i="37"/>
  <c r="AG267" i="37"/>
  <c r="AG268" i="37"/>
  <c r="AG269" i="37"/>
  <c r="AG270" i="37"/>
  <c r="AG271" i="37"/>
  <c r="AG272" i="37"/>
  <c r="AG273" i="37"/>
  <c r="AG274" i="37"/>
  <c r="AG275" i="37"/>
  <c r="AG276" i="37"/>
  <c r="AG277" i="37"/>
  <c r="AG278" i="37"/>
  <c r="AG279" i="37"/>
  <c r="AG280" i="37"/>
  <c r="AG281" i="37"/>
  <c r="AG282" i="37"/>
  <c r="AG283" i="37"/>
  <c r="AG284" i="37"/>
  <c r="AG285" i="37"/>
  <c r="AG286" i="37"/>
  <c r="AG287" i="37"/>
  <c r="AG288" i="37"/>
  <c r="AG289" i="37"/>
  <c r="AG290" i="37"/>
  <c r="AG291" i="37"/>
  <c r="AG292" i="37"/>
  <c r="AG293" i="37"/>
  <c r="AG294" i="37"/>
  <c r="AG295" i="37"/>
  <c r="AG296" i="37"/>
  <c r="AG297" i="37"/>
  <c r="AG298" i="37"/>
  <c r="AG299" i="37"/>
  <c r="AG300" i="37"/>
  <c r="AG301" i="37"/>
  <c r="AG302" i="37"/>
  <c r="AG303" i="37"/>
  <c r="AG304" i="37"/>
  <c r="AG305" i="37"/>
  <c r="AG306" i="37"/>
  <c r="AG307" i="37"/>
  <c r="AG308" i="37"/>
  <c r="AG309" i="37"/>
  <c r="AG310" i="37"/>
  <c r="AG311" i="37"/>
  <c r="AG312" i="37"/>
  <c r="LV43" i="37" l="1"/>
  <c r="AO43" i="37" s="1"/>
  <c r="AP43" i="37" s="1"/>
  <c r="LV75" i="37"/>
  <c r="AO75" i="37" s="1"/>
  <c r="AP75" i="37" s="1"/>
  <c r="LV107" i="37"/>
  <c r="AO107" i="37" s="1"/>
  <c r="AP107" i="37" s="1"/>
  <c r="LV139" i="37"/>
  <c r="AO139" i="37" s="1"/>
  <c r="AP139" i="37" s="1"/>
  <c r="LV171" i="37"/>
  <c r="AO171" i="37" s="1"/>
  <c r="AP171" i="37" s="1"/>
  <c r="LV203" i="37"/>
  <c r="AO203" i="37" s="1"/>
  <c r="AP203" i="37" s="1"/>
  <c r="LV235" i="37"/>
  <c r="AO235" i="37" s="1"/>
  <c r="AP235" i="37" s="1"/>
  <c r="LV267" i="37"/>
  <c r="AO267" i="37" s="1"/>
  <c r="AP267" i="37" s="1"/>
  <c r="LV299" i="37"/>
  <c r="AO299" i="37" s="1"/>
  <c r="AP299" i="37" s="1"/>
  <c r="LV196" i="37"/>
  <c r="AO196" i="37" s="1"/>
  <c r="AP196" i="37" s="1"/>
  <c r="BD12" i="37"/>
  <c r="BD313" i="37"/>
  <c r="LV51" i="37"/>
  <c r="AO51" i="37" s="1"/>
  <c r="AP51" i="37" s="1"/>
  <c r="LV83" i="37"/>
  <c r="AO83" i="37" s="1"/>
  <c r="AP83" i="37" s="1"/>
  <c r="LV115" i="37"/>
  <c r="AO115" i="37" s="1"/>
  <c r="AP115" i="37" s="1"/>
  <c r="LV147" i="37"/>
  <c r="AO147" i="37" s="1"/>
  <c r="AP147" i="37" s="1"/>
  <c r="LV179" i="37"/>
  <c r="AO179" i="37" s="1"/>
  <c r="AP179" i="37" s="1"/>
  <c r="LV211" i="37"/>
  <c r="AO211" i="37" s="1"/>
  <c r="AP211" i="37" s="1"/>
  <c r="LV243" i="37"/>
  <c r="AO243" i="37" s="1"/>
  <c r="AP243" i="37" s="1"/>
  <c r="LV275" i="37"/>
  <c r="AO275" i="37" s="1"/>
  <c r="AP275" i="37" s="1"/>
  <c r="LV307" i="37"/>
  <c r="AO307" i="37" s="1"/>
  <c r="AP307" i="37" s="1"/>
  <c r="LV27" i="37"/>
  <c r="AO27" i="37" s="1"/>
  <c r="AP27" i="37" s="1"/>
  <c r="LV59" i="37"/>
  <c r="AO59" i="37" s="1"/>
  <c r="AP59" i="37" s="1"/>
  <c r="LV91" i="37"/>
  <c r="AO91" i="37" s="1"/>
  <c r="AP91" i="37" s="1"/>
  <c r="LV123" i="37"/>
  <c r="AO123" i="37" s="1"/>
  <c r="AP123" i="37" s="1"/>
  <c r="LV155" i="37"/>
  <c r="AO155" i="37" s="1"/>
  <c r="AP155" i="37" s="1"/>
  <c r="LV187" i="37"/>
  <c r="AO187" i="37" s="1"/>
  <c r="AP187" i="37" s="1"/>
  <c r="LV219" i="37"/>
  <c r="AO219" i="37" s="1"/>
  <c r="AP219" i="37" s="1"/>
  <c r="LV251" i="37"/>
  <c r="AO251" i="37" s="1"/>
  <c r="AP251" i="37" s="1"/>
  <c r="LV283" i="37"/>
  <c r="AO283" i="37" s="1"/>
  <c r="AP283" i="37" s="1"/>
  <c r="LV29" i="37"/>
  <c r="AO29" i="37" s="1"/>
  <c r="AP29" i="37" s="1"/>
  <c r="LV61" i="37"/>
  <c r="AO61" i="37" s="1"/>
  <c r="AP61" i="37" s="1"/>
  <c r="LV93" i="37"/>
  <c r="AO93" i="37" s="1"/>
  <c r="AP93" i="37" s="1"/>
  <c r="LV125" i="37"/>
  <c r="AO125" i="37" s="1"/>
  <c r="AP125" i="37" s="1"/>
  <c r="LV157" i="37"/>
  <c r="AO157" i="37" s="1"/>
  <c r="AP157" i="37" s="1"/>
  <c r="LV189" i="37"/>
  <c r="AO189" i="37" s="1"/>
  <c r="AP189" i="37" s="1"/>
  <c r="LV221" i="37"/>
  <c r="AO221" i="37" s="1"/>
  <c r="AP221" i="37" s="1"/>
  <c r="LV253" i="37"/>
  <c r="AO253" i="37" s="1"/>
  <c r="AP253" i="37" s="1"/>
  <c r="LV285" i="37"/>
  <c r="AO285" i="37" s="1"/>
  <c r="AP285" i="37" s="1"/>
  <c r="LV44" i="37"/>
  <c r="AO44" i="37" s="1"/>
  <c r="AP44" i="37" s="1"/>
  <c r="LV252" i="37"/>
  <c r="AO252" i="37" s="1"/>
  <c r="AP252" i="37" s="1"/>
  <c r="LV31" i="37"/>
  <c r="AO31" i="37" s="1"/>
  <c r="AP31" i="37" s="1"/>
  <c r="LV63" i="37"/>
  <c r="AO63" i="37" s="1"/>
  <c r="AP63" i="37" s="1"/>
  <c r="LV95" i="37"/>
  <c r="AO95" i="37" s="1"/>
  <c r="AP95" i="37" s="1"/>
  <c r="LV127" i="37"/>
  <c r="AO127" i="37" s="1"/>
  <c r="AP127" i="37" s="1"/>
  <c r="LV159" i="37"/>
  <c r="AO159" i="37" s="1"/>
  <c r="AP159" i="37" s="1"/>
  <c r="LV191" i="37"/>
  <c r="AO191" i="37" s="1"/>
  <c r="AP191" i="37" s="1"/>
  <c r="LV223" i="37"/>
  <c r="AO223" i="37" s="1"/>
  <c r="AP223" i="37" s="1"/>
  <c r="LV255" i="37"/>
  <c r="AO255" i="37" s="1"/>
  <c r="AP255" i="37" s="1"/>
  <c r="LV287" i="37"/>
  <c r="AO287" i="37" s="1"/>
  <c r="AP287" i="37" s="1"/>
  <c r="LV52" i="37"/>
  <c r="AO52" i="37" s="1"/>
  <c r="AP52" i="37" s="1"/>
  <c r="LV35" i="37"/>
  <c r="AO35" i="37" s="1"/>
  <c r="AP35" i="37" s="1"/>
  <c r="LV67" i="37"/>
  <c r="AO67" i="37" s="1"/>
  <c r="AP67" i="37" s="1"/>
  <c r="LV99" i="37"/>
  <c r="AO99" i="37" s="1"/>
  <c r="AP99" i="37" s="1"/>
  <c r="LV131" i="37"/>
  <c r="AO131" i="37" s="1"/>
  <c r="AP131" i="37" s="1"/>
  <c r="LV163" i="37"/>
  <c r="AO163" i="37" s="1"/>
  <c r="AP163" i="37" s="1"/>
  <c r="LV195" i="37"/>
  <c r="AO195" i="37" s="1"/>
  <c r="AP195" i="37" s="1"/>
  <c r="LV227" i="37"/>
  <c r="AO227" i="37" s="1"/>
  <c r="AP227" i="37" s="1"/>
  <c r="LV259" i="37"/>
  <c r="AO259" i="37" s="1"/>
  <c r="AP259" i="37" s="1"/>
  <c r="LV291" i="37"/>
  <c r="AO291" i="37" s="1"/>
  <c r="AP291" i="37" s="1"/>
  <c r="LV268" i="37"/>
  <c r="AO268" i="37" s="1"/>
  <c r="AP268" i="37" s="1"/>
  <c r="LV100" i="37"/>
  <c r="AO100" i="37" s="1"/>
  <c r="AP100" i="37" s="1"/>
  <c r="LV308" i="37"/>
  <c r="AO308" i="37" s="1"/>
  <c r="AP308" i="37" s="1"/>
  <c r="LV38" i="37"/>
  <c r="AO38" i="37" s="1"/>
  <c r="AP38" i="37" s="1"/>
  <c r="LV70" i="37"/>
  <c r="AO70" i="37" s="1"/>
  <c r="AP70" i="37" s="1"/>
  <c r="LV102" i="37"/>
  <c r="AO102" i="37" s="1"/>
  <c r="AP102" i="37" s="1"/>
  <c r="LV134" i="37"/>
  <c r="AO134" i="37" s="1"/>
  <c r="AP134" i="37" s="1"/>
  <c r="LV166" i="37"/>
  <c r="AO166" i="37" s="1"/>
  <c r="AP166" i="37" s="1"/>
  <c r="LV198" i="37"/>
  <c r="AO198" i="37" s="1"/>
  <c r="AP198" i="37" s="1"/>
  <c r="LV230" i="37"/>
  <c r="AO230" i="37" s="1"/>
  <c r="AP230" i="37" s="1"/>
  <c r="LV262" i="37"/>
  <c r="AO262" i="37" s="1"/>
  <c r="AP262" i="37" s="1"/>
  <c r="LV294" i="37"/>
  <c r="AO294" i="37" s="1"/>
  <c r="AP294" i="37" s="1"/>
  <c r="LV39" i="37"/>
  <c r="AO39" i="37" s="1"/>
  <c r="AP39" i="37" s="1"/>
  <c r="LV71" i="37"/>
  <c r="AO71" i="37" s="1"/>
  <c r="AP71" i="37" s="1"/>
  <c r="LV103" i="37"/>
  <c r="AO103" i="37" s="1"/>
  <c r="AP103" i="37" s="1"/>
  <c r="LV135" i="37"/>
  <c r="AO135" i="37" s="1"/>
  <c r="AP135" i="37" s="1"/>
  <c r="LV167" i="37"/>
  <c r="AO167" i="37" s="1"/>
  <c r="AP167" i="37" s="1"/>
  <c r="LV199" i="37"/>
  <c r="AO199" i="37" s="1"/>
  <c r="AP199" i="37" s="1"/>
  <c r="LV231" i="37"/>
  <c r="AO231" i="37" s="1"/>
  <c r="AP231" i="37" s="1"/>
  <c r="LV263" i="37"/>
  <c r="AO263" i="37" s="1"/>
  <c r="AP263" i="37" s="1"/>
  <c r="LV295" i="37"/>
  <c r="AO295" i="37" s="1"/>
  <c r="AP295" i="37" s="1"/>
  <c r="LV76" i="37"/>
  <c r="AO76" i="37" s="1"/>
  <c r="AP76" i="37" s="1"/>
  <c r="LV300" i="37"/>
  <c r="AO300" i="37" s="1"/>
  <c r="AP300" i="37" s="1"/>
  <c r="LV40" i="37"/>
  <c r="AO40" i="37" s="1"/>
  <c r="AP40" i="37" s="1"/>
  <c r="LV72" i="37"/>
  <c r="AO72" i="37" s="1"/>
  <c r="AP72" i="37" s="1"/>
  <c r="LV104" i="37"/>
  <c r="AO104" i="37" s="1"/>
  <c r="AP104" i="37" s="1"/>
  <c r="LV136" i="37"/>
  <c r="AO136" i="37" s="1"/>
  <c r="AP136" i="37" s="1"/>
  <c r="LV168" i="37"/>
  <c r="AO168" i="37" s="1"/>
  <c r="AP168" i="37" s="1"/>
  <c r="LV200" i="37"/>
  <c r="AO200" i="37" s="1"/>
  <c r="AP200" i="37" s="1"/>
  <c r="LV232" i="37"/>
  <c r="AO232" i="37" s="1"/>
  <c r="AP232" i="37" s="1"/>
  <c r="LV264" i="37"/>
  <c r="AO264" i="37" s="1"/>
  <c r="AP264" i="37" s="1"/>
  <c r="LV296" i="37"/>
  <c r="AO296" i="37" s="1"/>
  <c r="AP296" i="37" s="1"/>
  <c r="LV49" i="37"/>
  <c r="AO49" i="37" s="1"/>
  <c r="AP49" i="37" s="1"/>
  <c r="LV81" i="37"/>
  <c r="AO81" i="37" s="1"/>
  <c r="AP81" i="37" s="1"/>
  <c r="LV113" i="37"/>
  <c r="AO113" i="37" s="1"/>
  <c r="AP113" i="37" s="1"/>
  <c r="LV145" i="37"/>
  <c r="AO145" i="37" s="1"/>
  <c r="AP145" i="37" s="1"/>
  <c r="LV21" i="37"/>
  <c r="LV53" i="37"/>
  <c r="AO53" i="37" s="1"/>
  <c r="AP53" i="37" s="1"/>
  <c r="LV85" i="37"/>
  <c r="AO85" i="37" s="1"/>
  <c r="AP85" i="37" s="1"/>
  <c r="LV117" i="37"/>
  <c r="AO117" i="37" s="1"/>
  <c r="AP117" i="37" s="1"/>
  <c r="LV149" i="37"/>
  <c r="AO149" i="37" s="1"/>
  <c r="AP149" i="37" s="1"/>
  <c r="LV181" i="37"/>
  <c r="AO181" i="37" s="1"/>
  <c r="AP181" i="37" s="1"/>
  <c r="LV213" i="37"/>
  <c r="AO213" i="37" s="1"/>
  <c r="AP213" i="37" s="1"/>
  <c r="LV245" i="37"/>
  <c r="AO245" i="37" s="1"/>
  <c r="AP245" i="37" s="1"/>
  <c r="LV277" i="37"/>
  <c r="AO277" i="37" s="1"/>
  <c r="AP277" i="37" s="1"/>
  <c r="LV309" i="37"/>
  <c r="AO309" i="37" s="1"/>
  <c r="AP309" i="37" s="1"/>
  <c r="LV172" i="37"/>
  <c r="AO172" i="37" s="1"/>
  <c r="AP172" i="37" s="1"/>
  <c r="LV220" i="37"/>
  <c r="AO220" i="37" s="1"/>
  <c r="AP220" i="37" s="1"/>
  <c r="LV177" i="37"/>
  <c r="AO177" i="37" s="1"/>
  <c r="AP177" i="37" s="1"/>
  <c r="LV209" i="37"/>
  <c r="AO209" i="37" s="1"/>
  <c r="AP209" i="37" s="1"/>
  <c r="LV241" i="37"/>
  <c r="AO241" i="37" s="1"/>
  <c r="AP241" i="37" s="1"/>
  <c r="LV273" i="37"/>
  <c r="AO273" i="37" s="1"/>
  <c r="AP273" i="37" s="1"/>
  <c r="LV14" i="37"/>
  <c r="LV46" i="37"/>
  <c r="AO46" i="37" s="1"/>
  <c r="AP46" i="37" s="1"/>
  <c r="LV78" i="37"/>
  <c r="AO78" i="37" s="1"/>
  <c r="AP78" i="37" s="1"/>
  <c r="LV110" i="37"/>
  <c r="AO110" i="37" s="1"/>
  <c r="AP110" i="37" s="1"/>
  <c r="LV142" i="37"/>
  <c r="AO142" i="37" s="1"/>
  <c r="AP142" i="37" s="1"/>
  <c r="LV174" i="37"/>
  <c r="AO174" i="37" s="1"/>
  <c r="AP174" i="37" s="1"/>
  <c r="LV206" i="37"/>
  <c r="AO206" i="37" s="1"/>
  <c r="AP206" i="37" s="1"/>
  <c r="LV238" i="37"/>
  <c r="AO238" i="37" s="1"/>
  <c r="AP238" i="37" s="1"/>
  <c r="LV270" i="37"/>
  <c r="AO270" i="37" s="1"/>
  <c r="AP270" i="37" s="1"/>
  <c r="LV302" i="37"/>
  <c r="AO302" i="37" s="1"/>
  <c r="AP302" i="37" s="1"/>
  <c r="LV140" i="37"/>
  <c r="AO140" i="37" s="1"/>
  <c r="AP140" i="37" s="1"/>
  <c r="LV108" i="37"/>
  <c r="AO108" i="37" s="1"/>
  <c r="AP108" i="37" s="1"/>
  <c r="LV16" i="37"/>
  <c r="LV48" i="37"/>
  <c r="AO48" i="37" s="1"/>
  <c r="AP48" i="37" s="1"/>
  <c r="LV80" i="37"/>
  <c r="AO80" i="37" s="1"/>
  <c r="AP80" i="37" s="1"/>
  <c r="LV112" i="37"/>
  <c r="AO112" i="37" s="1"/>
  <c r="AP112" i="37" s="1"/>
  <c r="LV144" i="37"/>
  <c r="AO144" i="37" s="1"/>
  <c r="AP144" i="37" s="1"/>
  <c r="LV176" i="37"/>
  <c r="AO176" i="37" s="1"/>
  <c r="AP176" i="37" s="1"/>
  <c r="LV208" i="37"/>
  <c r="AO208" i="37" s="1"/>
  <c r="AP208" i="37" s="1"/>
  <c r="LV240" i="37"/>
  <c r="AO240" i="37" s="1"/>
  <c r="AP240" i="37" s="1"/>
  <c r="LV272" i="37"/>
  <c r="AO272" i="37" s="1"/>
  <c r="AP272" i="37" s="1"/>
  <c r="LV304" i="37"/>
  <c r="AO304" i="37" s="1"/>
  <c r="AP304" i="37" s="1"/>
  <c r="LV57" i="37"/>
  <c r="AO57" i="37" s="1"/>
  <c r="AP57" i="37" s="1"/>
  <c r="LV89" i="37"/>
  <c r="AO89" i="37" s="1"/>
  <c r="AP89" i="37" s="1"/>
  <c r="LV121" i="37"/>
  <c r="AO121" i="37" s="1"/>
  <c r="AP121" i="37" s="1"/>
  <c r="LV153" i="37"/>
  <c r="AO153" i="37" s="1"/>
  <c r="AP153" i="37" s="1"/>
  <c r="LV185" i="37"/>
  <c r="AO185" i="37" s="1"/>
  <c r="AP185" i="37" s="1"/>
  <c r="LV217" i="37"/>
  <c r="AO217" i="37" s="1"/>
  <c r="AP217" i="37" s="1"/>
  <c r="LV249" i="37"/>
  <c r="AO249" i="37" s="1"/>
  <c r="AP249" i="37" s="1"/>
  <c r="LV25" i="37"/>
  <c r="LV305" i="37"/>
  <c r="AO305" i="37" s="1"/>
  <c r="AP305" i="37" s="1"/>
  <c r="LV281" i="37"/>
  <c r="AO281" i="37" s="1"/>
  <c r="AP281" i="37" s="1"/>
  <c r="LV45" i="37"/>
  <c r="AO45" i="37" s="1"/>
  <c r="AP45" i="37" s="1"/>
  <c r="LV77" i="37"/>
  <c r="AO77" i="37" s="1"/>
  <c r="AP77" i="37" s="1"/>
  <c r="LV109" i="37"/>
  <c r="AO109" i="37" s="1"/>
  <c r="AP109" i="37" s="1"/>
  <c r="LV141" i="37"/>
  <c r="AO141" i="37" s="1"/>
  <c r="AP141" i="37" s="1"/>
  <c r="LV173" i="37"/>
  <c r="AO173" i="37" s="1"/>
  <c r="AP173" i="37" s="1"/>
  <c r="LV205" i="37"/>
  <c r="AO205" i="37" s="1"/>
  <c r="AP205" i="37" s="1"/>
  <c r="LV237" i="37"/>
  <c r="AO237" i="37" s="1"/>
  <c r="AP237" i="37" s="1"/>
  <c r="LV269" i="37"/>
  <c r="AO269" i="37" s="1"/>
  <c r="AP269" i="37" s="1"/>
  <c r="LV301" i="37"/>
  <c r="AO301" i="37" s="1"/>
  <c r="AP301" i="37" s="1"/>
  <c r="LV212" i="37"/>
  <c r="AO212" i="37" s="1"/>
  <c r="AP212" i="37" s="1"/>
  <c r="LV30" i="37"/>
  <c r="AO30" i="37" s="1"/>
  <c r="AP30" i="37" s="1"/>
  <c r="LV62" i="37"/>
  <c r="AO62" i="37" s="1"/>
  <c r="AP62" i="37" s="1"/>
  <c r="LV94" i="37"/>
  <c r="AO94" i="37" s="1"/>
  <c r="AP94" i="37" s="1"/>
  <c r="LV126" i="37"/>
  <c r="AO126" i="37" s="1"/>
  <c r="AP126" i="37" s="1"/>
  <c r="LV158" i="37"/>
  <c r="AO158" i="37" s="1"/>
  <c r="AP158" i="37" s="1"/>
  <c r="LV190" i="37"/>
  <c r="AO190" i="37" s="1"/>
  <c r="AP190" i="37" s="1"/>
  <c r="LV222" i="37"/>
  <c r="AO222" i="37" s="1"/>
  <c r="AP222" i="37" s="1"/>
  <c r="LV254" i="37"/>
  <c r="AO254" i="37" s="1"/>
  <c r="AP254" i="37" s="1"/>
  <c r="LV286" i="37"/>
  <c r="AO286" i="37" s="1"/>
  <c r="AP286" i="37" s="1"/>
  <c r="LV92" i="37"/>
  <c r="AO92" i="37" s="1"/>
  <c r="AP92" i="37" s="1"/>
  <c r="LV260" i="37"/>
  <c r="AO260" i="37" s="1"/>
  <c r="AP260" i="37" s="1"/>
  <c r="LV23" i="37"/>
  <c r="LV55" i="37"/>
  <c r="AO55" i="37" s="1"/>
  <c r="AP55" i="37" s="1"/>
  <c r="LV87" i="37"/>
  <c r="AO87" i="37" s="1"/>
  <c r="AP87" i="37" s="1"/>
  <c r="LV119" i="37"/>
  <c r="AO119" i="37" s="1"/>
  <c r="AP119" i="37" s="1"/>
  <c r="LV151" i="37"/>
  <c r="AO151" i="37" s="1"/>
  <c r="AP151" i="37" s="1"/>
  <c r="LV183" i="37"/>
  <c r="AO183" i="37" s="1"/>
  <c r="AP183" i="37" s="1"/>
  <c r="LV215" i="37"/>
  <c r="AO215" i="37" s="1"/>
  <c r="AP215" i="37" s="1"/>
  <c r="LV247" i="37"/>
  <c r="AO247" i="37" s="1"/>
  <c r="AP247" i="37" s="1"/>
  <c r="LV279" i="37"/>
  <c r="AO279" i="37" s="1"/>
  <c r="AP279" i="37" s="1"/>
  <c r="LV311" i="37"/>
  <c r="AO311" i="37" s="1"/>
  <c r="AP311" i="37" s="1"/>
  <c r="LV60" i="37"/>
  <c r="AO60" i="37" s="1"/>
  <c r="AP60" i="37" s="1"/>
  <c r="LV204" i="37"/>
  <c r="AO204" i="37" s="1"/>
  <c r="AP204" i="37" s="1"/>
  <c r="LV32" i="37"/>
  <c r="AO32" i="37" s="1"/>
  <c r="AP32" i="37" s="1"/>
  <c r="LV64" i="37"/>
  <c r="AO64" i="37" s="1"/>
  <c r="AP64" i="37" s="1"/>
  <c r="LV96" i="37"/>
  <c r="AO96" i="37" s="1"/>
  <c r="AP96" i="37" s="1"/>
  <c r="LV128" i="37"/>
  <c r="AO128" i="37" s="1"/>
  <c r="AP128" i="37" s="1"/>
  <c r="LV160" i="37"/>
  <c r="AO160" i="37" s="1"/>
  <c r="AP160" i="37" s="1"/>
  <c r="LV192" i="37"/>
  <c r="AO192" i="37" s="1"/>
  <c r="AP192" i="37" s="1"/>
  <c r="LV224" i="37"/>
  <c r="AO224" i="37" s="1"/>
  <c r="AP224" i="37" s="1"/>
  <c r="LV20" i="37"/>
  <c r="LV284" i="37"/>
  <c r="AO284" i="37" s="1"/>
  <c r="AP284" i="37" s="1"/>
  <c r="LV256" i="37"/>
  <c r="AO256" i="37" s="1"/>
  <c r="AP256" i="37" s="1"/>
  <c r="LV288" i="37"/>
  <c r="AO288" i="37" s="1"/>
  <c r="AP288" i="37" s="1"/>
  <c r="LV164" i="37"/>
  <c r="AO164" i="37" s="1"/>
  <c r="AP164" i="37" s="1"/>
  <c r="LV41" i="37"/>
  <c r="AO41" i="37" s="1"/>
  <c r="AP41" i="37" s="1"/>
  <c r="LV73" i="37"/>
  <c r="AO73" i="37" s="1"/>
  <c r="AP73" i="37" s="1"/>
  <c r="LV105" i="37"/>
  <c r="AO105" i="37" s="1"/>
  <c r="AP105" i="37" s="1"/>
  <c r="LV137" i="37"/>
  <c r="AO137" i="37" s="1"/>
  <c r="AP137" i="37" s="1"/>
  <c r="LV169" i="37"/>
  <c r="AO169" i="37" s="1"/>
  <c r="AP169" i="37" s="1"/>
  <c r="LV201" i="37"/>
  <c r="AO201" i="37" s="1"/>
  <c r="AP201" i="37" s="1"/>
  <c r="LV233" i="37"/>
  <c r="AO233" i="37" s="1"/>
  <c r="AP233" i="37" s="1"/>
  <c r="LV265" i="37"/>
  <c r="AO265" i="37" s="1"/>
  <c r="AP265" i="37" s="1"/>
  <c r="LV297" i="37"/>
  <c r="AO297" i="37" s="1"/>
  <c r="AP297" i="37" s="1"/>
  <c r="LV17" i="37"/>
  <c r="LV68" i="37"/>
  <c r="AO68" i="37" s="1"/>
  <c r="AP68" i="37" s="1"/>
  <c r="LX283" i="37"/>
  <c r="LV116" i="37"/>
  <c r="AO116" i="37" s="1"/>
  <c r="AP116" i="37" s="1"/>
  <c r="LV236" i="37"/>
  <c r="AO236" i="37" s="1"/>
  <c r="AP236" i="37" s="1"/>
  <c r="LV18" i="37"/>
  <c r="LV50" i="37"/>
  <c r="AO50" i="37" s="1"/>
  <c r="AP50" i="37" s="1"/>
  <c r="LX196" i="37"/>
  <c r="LX43" i="37"/>
  <c r="LX75" i="37"/>
  <c r="LX107" i="37"/>
  <c r="LX139" i="37"/>
  <c r="LX171" i="37"/>
  <c r="LX203" i="37"/>
  <c r="LX299" i="37"/>
  <c r="LX51" i="37"/>
  <c r="LX83" i="37"/>
  <c r="LV82" i="37"/>
  <c r="AO82" i="37" s="1"/>
  <c r="AP82" i="37" s="1"/>
  <c r="LV114" i="37"/>
  <c r="AO114" i="37" s="1"/>
  <c r="AP114" i="37" s="1"/>
  <c r="LV146" i="37"/>
  <c r="AO146" i="37" s="1"/>
  <c r="AP146" i="37" s="1"/>
  <c r="LV178" i="37"/>
  <c r="AO178" i="37" s="1"/>
  <c r="AP178" i="37" s="1"/>
  <c r="LV210" i="37"/>
  <c r="AO210" i="37" s="1"/>
  <c r="AP210" i="37" s="1"/>
  <c r="LV242" i="37"/>
  <c r="AO242" i="37" s="1"/>
  <c r="AP242" i="37" s="1"/>
  <c r="LV274" i="37"/>
  <c r="AO274" i="37" s="1"/>
  <c r="AP274" i="37" s="1"/>
  <c r="LV306" i="37"/>
  <c r="AO306" i="37" s="1"/>
  <c r="AP306" i="37" s="1"/>
  <c r="LV28" i="37"/>
  <c r="AO28" i="37" s="1"/>
  <c r="AP28" i="37" s="1"/>
  <c r="LV292" i="37"/>
  <c r="AO292" i="37" s="1"/>
  <c r="AP292" i="37" s="1"/>
  <c r="LV26" i="37"/>
  <c r="AO26" i="37" s="1"/>
  <c r="AP26" i="37" s="1"/>
  <c r="LV58" i="37"/>
  <c r="AO58" i="37" s="1"/>
  <c r="AP58" i="37" s="1"/>
  <c r="LV90" i="37"/>
  <c r="AO90" i="37" s="1"/>
  <c r="AP90" i="37" s="1"/>
  <c r="LV122" i="37"/>
  <c r="AO122" i="37" s="1"/>
  <c r="AP122" i="37" s="1"/>
  <c r="LV154" i="37"/>
  <c r="AO154" i="37" s="1"/>
  <c r="AP154" i="37" s="1"/>
  <c r="LV186" i="37"/>
  <c r="AO186" i="37" s="1"/>
  <c r="AP186" i="37" s="1"/>
  <c r="LV218" i="37"/>
  <c r="AO218" i="37" s="1"/>
  <c r="AP218" i="37" s="1"/>
  <c r="LV250" i="37"/>
  <c r="AO250" i="37" s="1"/>
  <c r="AP250" i="37" s="1"/>
  <c r="LV282" i="37"/>
  <c r="AO282" i="37" s="1"/>
  <c r="AP282" i="37" s="1"/>
  <c r="LV132" i="37"/>
  <c r="AO132" i="37" s="1"/>
  <c r="AP132" i="37" s="1"/>
  <c r="LV244" i="37"/>
  <c r="AO244" i="37" s="1"/>
  <c r="AP244" i="37" s="1"/>
  <c r="LV124" i="37"/>
  <c r="AO124" i="37" s="1"/>
  <c r="AP124" i="37" s="1"/>
  <c r="LV34" i="37"/>
  <c r="AO34" i="37" s="1"/>
  <c r="AP34" i="37" s="1"/>
  <c r="LV66" i="37"/>
  <c r="AO66" i="37" s="1"/>
  <c r="AP66" i="37" s="1"/>
  <c r="LV98" i="37"/>
  <c r="AO98" i="37" s="1"/>
  <c r="AP98" i="37" s="1"/>
  <c r="LV130" i="37"/>
  <c r="AO130" i="37" s="1"/>
  <c r="AP130" i="37" s="1"/>
  <c r="LV162" i="37"/>
  <c r="AO162" i="37" s="1"/>
  <c r="AP162" i="37" s="1"/>
  <c r="LV194" i="37"/>
  <c r="AO194" i="37" s="1"/>
  <c r="AP194" i="37" s="1"/>
  <c r="LV226" i="37"/>
  <c r="AO226" i="37" s="1"/>
  <c r="AP226" i="37" s="1"/>
  <c r="LV258" i="37"/>
  <c r="AO258" i="37" s="1"/>
  <c r="AP258" i="37" s="1"/>
  <c r="LV290" i="37"/>
  <c r="AO290" i="37" s="1"/>
  <c r="AP290" i="37" s="1"/>
  <c r="LV188" i="37"/>
  <c r="AO188" i="37" s="1"/>
  <c r="AP188" i="37" s="1"/>
  <c r="LV37" i="37"/>
  <c r="AO37" i="37" s="1"/>
  <c r="AP37" i="37" s="1"/>
  <c r="LV69" i="37"/>
  <c r="AO69" i="37" s="1"/>
  <c r="AP69" i="37" s="1"/>
  <c r="LV101" i="37"/>
  <c r="AO101" i="37" s="1"/>
  <c r="AP101" i="37" s="1"/>
  <c r="LV133" i="37"/>
  <c r="AO133" i="37" s="1"/>
  <c r="AP133" i="37" s="1"/>
  <c r="LV165" i="37"/>
  <c r="AO165" i="37" s="1"/>
  <c r="AP165" i="37" s="1"/>
  <c r="LV197" i="37"/>
  <c r="AO197" i="37" s="1"/>
  <c r="AP197" i="37" s="1"/>
  <c r="LV229" i="37"/>
  <c r="AO229" i="37" s="1"/>
  <c r="AP229" i="37" s="1"/>
  <c r="LV261" i="37"/>
  <c r="AO261" i="37" s="1"/>
  <c r="AP261" i="37" s="1"/>
  <c r="LV293" i="37"/>
  <c r="AO293" i="37" s="1"/>
  <c r="AP293" i="37" s="1"/>
  <c r="LV156" i="37"/>
  <c r="AO156" i="37" s="1"/>
  <c r="AP156" i="37" s="1"/>
  <c r="LV22" i="37"/>
  <c r="LV54" i="37"/>
  <c r="AO54" i="37" s="1"/>
  <c r="AP54" i="37" s="1"/>
  <c r="LV86" i="37"/>
  <c r="AO86" i="37" s="1"/>
  <c r="AP86" i="37" s="1"/>
  <c r="LV118" i="37"/>
  <c r="AO118" i="37" s="1"/>
  <c r="AP118" i="37" s="1"/>
  <c r="LV150" i="37"/>
  <c r="AO150" i="37" s="1"/>
  <c r="AP150" i="37" s="1"/>
  <c r="LV182" i="37"/>
  <c r="AO182" i="37" s="1"/>
  <c r="AP182" i="37" s="1"/>
  <c r="LV214" i="37"/>
  <c r="AO214" i="37" s="1"/>
  <c r="AP214" i="37" s="1"/>
  <c r="LV246" i="37"/>
  <c r="AO246" i="37" s="1"/>
  <c r="AP246" i="37" s="1"/>
  <c r="LV278" i="37"/>
  <c r="AO278" i="37" s="1"/>
  <c r="AP278" i="37" s="1"/>
  <c r="LV310" i="37"/>
  <c r="AO310" i="37" s="1"/>
  <c r="AP310" i="37" s="1"/>
  <c r="LV36" i="37"/>
  <c r="AO36" i="37" s="1"/>
  <c r="AP36" i="37" s="1"/>
  <c r="LV228" i="37"/>
  <c r="AO228" i="37" s="1"/>
  <c r="AP228" i="37" s="1"/>
  <c r="LV15" i="37"/>
  <c r="LV47" i="37"/>
  <c r="AO47" i="37" s="1"/>
  <c r="AP47" i="37" s="1"/>
  <c r="LV79" i="37"/>
  <c r="AO79" i="37" s="1"/>
  <c r="AP79" i="37" s="1"/>
  <c r="LV111" i="37"/>
  <c r="AO111" i="37" s="1"/>
  <c r="AP111" i="37" s="1"/>
  <c r="LV143" i="37"/>
  <c r="AO143" i="37" s="1"/>
  <c r="AP143" i="37" s="1"/>
  <c r="LV175" i="37"/>
  <c r="AO175" i="37" s="1"/>
  <c r="AP175" i="37" s="1"/>
  <c r="LV207" i="37"/>
  <c r="AO207" i="37" s="1"/>
  <c r="AP207" i="37" s="1"/>
  <c r="LV239" i="37"/>
  <c r="AO239" i="37" s="1"/>
  <c r="AP239" i="37" s="1"/>
  <c r="LV271" i="37"/>
  <c r="AO271" i="37" s="1"/>
  <c r="AP271" i="37" s="1"/>
  <c r="LV303" i="37"/>
  <c r="AO303" i="37" s="1"/>
  <c r="AP303" i="37" s="1"/>
  <c r="LV148" i="37"/>
  <c r="AO148" i="37" s="1"/>
  <c r="AP148" i="37" s="1"/>
  <c r="LV56" i="37"/>
  <c r="AO56" i="37" s="1"/>
  <c r="AP56" i="37" s="1"/>
  <c r="LV88" i="37"/>
  <c r="AO88" i="37" s="1"/>
  <c r="AP88" i="37" s="1"/>
  <c r="LV120" i="37"/>
  <c r="AO120" i="37" s="1"/>
  <c r="AP120" i="37" s="1"/>
  <c r="LV152" i="37"/>
  <c r="AO152" i="37" s="1"/>
  <c r="AP152" i="37" s="1"/>
  <c r="LV184" i="37"/>
  <c r="AO184" i="37" s="1"/>
  <c r="AP184" i="37" s="1"/>
  <c r="LV216" i="37"/>
  <c r="AO216" i="37" s="1"/>
  <c r="AP216" i="37" s="1"/>
  <c r="LV248" i="37"/>
  <c r="AO248" i="37" s="1"/>
  <c r="AP248" i="37" s="1"/>
  <c r="LV280" i="37"/>
  <c r="AO280" i="37" s="1"/>
  <c r="AP280" i="37" s="1"/>
  <c r="LV312" i="37"/>
  <c r="AO312" i="37" s="1"/>
  <c r="AP312" i="37" s="1"/>
  <c r="LV84" i="37"/>
  <c r="AO84" i="37" s="1"/>
  <c r="AP84" i="37" s="1"/>
  <c r="LV33" i="37"/>
  <c r="AO33" i="37" s="1"/>
  <c r="AP33" i="37" s="1"/>
  <c r="LV65" i="37"/>
  <c r="AO65" i="37" s="1"/>
  <c r="AP65" i="37" s="1"/>
  <c r="LV97" i="37"/>
  <c r="AO97" i="37" s="1"/>
  <c r="AP97" i="37" s="1"/>
  <c r="LV129" i="37"/>
  <c r="AO129" i="37" s="1"/>
  <c r="AP129" i="37" s="1"/>
  <c r="LV161" i="37"/>
  <c r="AO161" i="37" s="1"/>
  <c r="AP161" i="37" s="1"/>
  <c r="LV193" i="37"/>
  <c r="AO193" i="37" s="1"/>
  <c r="AP193" i="37" s="1"/>
  <c r="LV225" i="37"/>
  <c r="AO225" i="37" s="1"/>
  <c r="AP225" i="37" s="1"/>
  <c r="LV257" i="37"/>
  <c r="AO257" i="37" s="1"/>
  <c r="AP257" i="37" s="1"/>
  <c r="LV289" i="37"/>
  <c r="AO289" i="37" s="1"/>
  <c r="AP289" i="37" s="1"/>
  <c r="LV180" i="37"/>
  <c r="AO180" i="37" s="1"/>
  <c r="AP180" i="37" s="1"/>
  <c r="LV42" i="37"/>
  <c r="AO42" i="37" s="1"/>
  <c r="AP42" i="37" s="1"/>
  <c r="LV74" i="37"/>
  <c r="AO74" i="37" s="1"/>
  <c r="AP74" i="37" s="1"/>
  <c r="LV106" i="37"/>
  <c r="AO106" i="37" s="1"/>
  <c r="AP106" i="37" s="1"/>
  <c r="LV138" i="37"/>
  <c r="AO138" i="37" s="1"/>
  <c r="AP138" i="37" s="1"/>
  <c r="LV170" i="37"/>
  <c r="AO170" i="37" s="1"/>
  <c r="AP170" i="37" s="1"/>
  <c r="LV202" i="37"/>
  <c r="AO202" i="37" s="1"/>
  <c r="AP202" i="37" s="1"/>
  <c r="LV234" i="37"/>
  <c r="AO234" i="37" s="1"/>
  <c r="AP234" i="37" s="1"/>
  <c r="LV266" i="37"/>
  <c r="AO266" i="37" s="1"/>
  <c r="AP266" i="37" s="1"/>
  <c r="LV298" i="37"/>
  <c r="AO298" i="37" s="1"/>
  <c r="AP298" i="37" s="1"/>
  <c r="LV276" i="37"/>
  <c r="AO276" i="37" s="1"/>
  <c r="AP276" i="37" s="1"/>
  <c r="LV24" i="37"/>
  <c r="LV19" i="37"/>
  <c r="I312" i="37"/>
  <c r="I311" i="37"/>
  <c r="I310" i="37"/>
  <c r="I309" i="37"/>
  <c r="I308" i="37"/>
  <c r="I307" i="37"/>
  <c r="I306" i="37"/>
  <c r="I305" i="37"/>
  <c r="I304" i="37"/>
  <c r="I303" i="37"/>
  <c r="I302" i="37"/>
  <c r="I301" i="37"/>
  <c r="I300" i="37"/>
  <c r="I299" i="37"/>
  <c r="I298" i="37"/>
  <c r="I297" i="37"/>
  <c r="I296" i="37"/>
  <c r="I295" i="37"/>
  <c r="I294" i="37"/>
  <c r="I293" i="37"/>
  <c r="I292" i="37"/>
  <c r="I291" i="37"/>
  <c r="I290" i="37"/>
  <c r="I289" i="37"/>
  <c r="I288" i="37"/>
  <c r="I287" i="37"/>
  <c r="I286" i="37"/>
  <c r="I285" i="37"/>
  <c r="I284" i="37"/>
  <c r="I283" i="37"/>
  <c r="I282" i="37"/>
  <c r="I281" i="37"/>
  <c r="I280" i="37"/>
  <c r="I279" i="37"/>
  <c r="I278" i="37"/>
  <c r="I277" i="37"/>
  <c r="I276" i="37"/>
  <c r="I275" i="37"/>
  <c r="I274" i="37"/>
  <c r="I273" i="37"/>
  <c r="I272" i="37"/>
  <c r="I271" i="37"/>
  <c r="I270" i="37"/>
  <c r="I269" i="37"/>
  <c r="I268" i="37"/>
  <c r="I267" i="37"/>
  <c r="I266" i="37"/>
  <c r="I265" i="37"/>
  <c r="I264" i="37"/>
  <c r="I263" i="37"/>
  <c r="I262" i="37"/>
  <c r="I261" i="37"/>
  <c r="I260" i="37"/>
  <c r="I259" i="37"/>
  <c r="I258" i="37"/>
  <c r="I257" i="37"/>
  <c r="I256" i="37"/>
  <c r="I255" i="37"/>
  <c r="I254" i="37"/>
  <c r="I253" i="37"/>
  <c r="I252" i="37"/>
  <c r="I251" i="37"/>
  <c r="I250" i="37"/>
  <c r="I249" i="37"/>
  <c r="I248" i="37"/>
  <c r="I247" i="37"/>
  <c r="I246" i="37"/>
  <c r="I245" i="37"/>
  <c r="I244" i="37"/>
  <c r="I243" i="37"/>
  <c r="I242" i="37"/>
  <c r="I241" i="37"/>
  <c r="I240" i="37"/>
  <c r="I239" i="37"/>
  <c r="I238" i="37"/>
  <c r="I237" i="37"/>
  <c r="I236" i="37"/>
  <c r="I235" i="37"/>
  <c r="I234" i="37"/>
  <c r="I233" i="37"/>
  <c r="I232" i="37"/>
  <c r="I231" i="37"/>
  <c r="I230" i="37"/>
  <c r="I229" i="37"/>
  <c r="I228" i="37"/>
  <c r="I227" i="37"/>
  <c r="I226" i="37"/>
  <c r="I225" i="37"/>
  <c r="I224" i="37"/>
  <c r="I223" i="37"/>
  <c r="I222" i="37"/>
  <c r="I221" i="37"/>
  <c r="I220" i="37"/>
  <c r="I219" i="37"/>
  <c r="I218" i="37"/>
  <c r="I217" i="37"/>
  <c r="I216" i="37"/>
  <c r="I215" i="37"/>
  <c r="I214" i="37"/>
  <c r="I213" i="37"/>
  <c r="I212" i="37"/>
  <c r="I211" i="37"/>
  <c r="I210" i="37"/>
  <c r="I209" i="37"/>
  <c r="I208" i="37"/>
  <c r="I207" i="37"/>
  <c r="I206" i="37"/>
  <c r="I205" i="37"/>
  <c r="I204" i="37"/>
  <c r="I203" i="37"/>
  <c r="I202" i="37"/>
  <c r="I201" i="37"/>
  <c r="I200" i="37"/>
  <c r="I199" i="37"/>
  <c r="I198" i="37"/>
  <c r="I197" i="37"/>
  <c r="I196" i="37"/>
  <c r="I195" i="37"/>
  <c r="I194" i="37"/>
  <c r="I193" i="37"/>
  <c r="I192" i="37"/>
  <c r="I191" i="37"/>
  <c r="I190" i="37"/>
  <c r="I189" i="37"/>
  <c r="I188" i="37"/>
  <c r="I187" i="37"/>
  <c r="I186" i="37"/>
  <c r="I185" i="37"/>
  <c r="I184" i="37"/>
  <c r="I183" i="37"/>
  <c r="I182" i="37"/>
  <c r="I181" i="37"/>
  <c r="I180" i="37"/>
  <c r="I179" i="37"/>
  <c r="I178" i="37"/>
  <c r="I177" i="37"/>
  <c r="I176" i="37"/>
  <c r="I175" i="37"/>
  <c r="I174" i="37"/>
  <c r="I173" i="37"/>
  <c r="I172" i="37"/>
  <c r="I171" i="37"/>
  <c r="I170" i="37"/>
  <c r="I169" i="37"/>
  <c r="I168" i="37"/>
  <c r="I167" i="37"/>
  <c r="I166" i="37"/>
  <c r="I165" i="37"/>
  <c r="I164" i="37"/>
  <c r="I163" i="37"/>
  <c r="I162" i="37"/>
  <c r="I161" i="37"/>
  <c r="I160" i="37"/>
  <c r="I159" i="37"/>
  <c r="I158" i="37"/>
  <c r="I157" i="37"/>
  <c r="I156" i="37"/>
  <c r="I155" i="37"/>
  <c r="I154" i="37"/>
  <c r="I153" i="37"/>
  <c r="I152" i="37"/>
  <c r="I151" i="37"/>
  <c r="I150" i="37"/>
  <c r="I149" i="37"/>
  <c r="I148" i="37"/>
  <c r="I147" i="37"/>
  <c r="I146" i="37"/>
  <c r="I145" i="37"/>
  <c r="I144" i="37"/>
  <c r="I143" i="37"/>
  <c r="I142" i="37"/>
  <c r="I141" i="37"/>
  <c r="I140" i="37"/>
  <c r="I139" i="37"/>
  <c r="I138" i="37"/>
  <c r="I137" i="37"/>
  <c r="I136" i="37"/>
  <c r="I135" i="37"/>
  <c r="I134" i="37"/>
  <c r="I133" i="37"/>
  <c r="I132" i="37"/>
  <c r="I131" i="37"/>
  <c r="I130" i="37"/>
  <c r="I129" i="37"/>
  <c r="I128" i="37"/>
  <c r="I127" i="37"/>
  <c r="I126" i="37"/>
  <c r="I125" i="37"/>
  <c r="I124" i="37"/>
  <c r="I123" i="37"/>
  <c r="I122" i="37"/>
  <c r="I121" i="37"/>
  <c r="I120" i="37"/>
  <c r="I119" i="37"/>
  <c r="I118" i="37"/>
  <c r="I117" i="37"/>
  <c r="I116" i="37"/>
  <c r="I115" i="37"/>
  <c r="I114" i="37"/>
  <c r="I113" i="37"/>
  <c r="I112" i="37"/>
  <c r="I111" i="37"/>
  <c r="I110" i="37"/>
  <c r="I109" i="37"/>
  <c r="I108" i="37"/>
  <c r="I107" i="37"/>
  <c r="I106" i="37"/>
  <c r="I105" i="37"/>
  <c r="I104" i="37"/>
  <c r="I103" i="37"/>
  <c r="I102" i="37"/>
  <c r="I101" i="37"/>
  <c r="I100" i="37"/>
  <c r="I99" i="37"/>
  <c r="I98" i="37"/>
  <c r="I97" i="37"/>
  <c r="I96" i="37"/>
  <c r="I95" i="37"/>
  <c r="I94" i="37"/>
  <c r="I93" i="37"/>
  <c r="I92" i="37"/>
  <c r="I91" i="37"/>
  <c r="I90" i="37"/>
  <c r="I89" i="37"/>
  <c r="I88" i="37"/>
  <c r="I87" i="37"/>
  <c r="I86" i="37"/>
  <c r="I85" i="37"/>
  <c r="I84" i="37"/>
  <c r="I83" i="37"/>
  <c r="I82" i="37"/>
  <c r="I81" i="37"/>
  <c r="I80" i="37"/>
  <c r="I79" i="37"/>
  <c r="I78" i="37"/>
  <c r="I77" i="37"/>
  <c r="I76" i="37"/>
  <c r="I75" i="37"/>
  <c r="I74" i="37"/>
  <c r="I73" i="37"/>
  <c r="I72" i="37"/>
  <c r="I71" i="37"/>
  <c r="I70" i="37"/>
  <c r="I69" i="37"/>
  <c r="I68" i="37"/>
  <c r="I67" i="37"/>
  <c r="I66" i="37"/>
  <c r="I65" i="37"/>
  <c r="I64" i="37"/>
  <c r="I63" i="37"/>
  <c r="I62" i="37"/>
  <c r="I61" i="37"/>
  <c r="I60" i="37"/>
  <c r="I59" i="37"/>
  <c r="I58" i="37"/>
  <c r="I57" i="37"/>
  <c r="I56" i="37"/>
  <c r="I55" i="37"/>
  <c r="I54" i="37"/>
  <c r="I53" i="37"/>
  <c r="I52" i="37"/>
  <c r="I51" i="37"/>
  <c r="I50" i="37"/>
  <c r="I49" i="37"/>
  <c r="I48" i="37"/>
  <c r="I47" i="37"/>
  <c r="I46" i="37"/>
  <c r="I45" i="37"/>
  <c r="I44" i="37"/>
  <c r="I43" i="37"/>
  <c r="I42" i="37"/>
  <c r="I41" i="37"/>
  <c r="I40" i="37"/>
  <c r="I39" i="37"/>
  <c r="I38" i="37"/>
  <c r="I37" i="37"/>
  <c r="I36" i="37"/>
  <c r="I35" i="37"/>
  <c r="I34" i="37"/>
  <c r="I33" i="37"/>
  <c r="I32" i="37"/>
  <c r="I31" i="37"/>
  <c r="I30" i="37"/>
  <c r="I29" i="37"/>
  <c r="I28" i="37"/>
  <c r="I27" i="37"/>
  <c r="I26" i="37"/>
  <c r="I25" i="37"/>
  <c r="I23" i="37"/>
  <c r="I22" i="37"/>
  <c r="I21" i="37"/>
  <c r="I20" i="37"/>
  <c r="I19" i="37"/>
  <c r="I18" i="37"/>
  <c r="I17" i="37"/>
  <c r="I16" i="37"/>
  <c r="I15" i="37"/>
  <c r="I14" i="37"/>
  <c r="I13" i="37"/>
  <c r="LX29" i="37" l="1"/>
  <c r="LX27" i="37"/>
  <c r="LX147" i="37"/>
  <c r="LX285" i="37"/>
  <c r="LX131" i="37"/>
  <c r="LX231" i="37"/>
  <c r="LX262" i="37"/>
  <c r="LX115" i="37"/>
  <c r="LX235" i="37"/>
  <c r="LX213" i="37"/>
  <c r="LX241" i="37"/>
  <c r="LX191" i="37"/>
  <c r="LX59" i="37"/>
  <c r="LX206" i="37"/>
  <c r="LX70" i="37"/>
  <c r="LX200" i="37"/>
  <c r="LX91" i="37"/>
  <c r="LX61" i="37"/>
  <c r="LX168" i="37"/>
  <c r="LX223" i="37"/>
  <c r="LX267" i="37"/>
  <c r="LX294" i="37"/>
  <c r="LX44" i="37"/>
  <c r="LX259" i="37"/>
  <c r="LX263" i="37"/>
  <c r="LX103" i="37"/>
  <c r="LX187" i="37"/>
  <c r="LX307" i="37"/>
  <c r="LX300" i="37"/>
  <c r="LX243" i="37"/>
  <c r="LX157" i="37"/>
  <c r="LX52" i="37"/>
  <c r="LX63" i="37"/>
  <c r="LX208" i="37"/>
  <c r="LX211" i="37"/>
  <c r="LX215" i="37"/>
  <c r="LX96" i="37"/>
  <c r="LX62" i="37"/>
  <c r="LX121" i="37"/>
  <c r="LX173" i="37"/>
  <c r="LX45" i="37"/>
  <c r="LX301" i="37"/>
  <c r="LX270" i="37"/>
  <c r="LX295" i="37"/>
  <c r="LX255" i="37"/>
  <c r="LX179" i="37"/>
  <c r="LX39" i="37"/>
  <c r="LX123" i="37"/>
  <c r="LX93" i="37"/>
  <c r="LX144" i="37"/>
  <c r="LX277" i="37"/>
  <c r="LX195" i="37"/>
  <c r="LX252" i="37"/>
  <c r="LX219" i="37"/>
  <c r="LX296" i="37"/>
  <c r="LX117" i="37"/>
  <c r="LX222" i="37"/>
  <c r="LX35" i="37"/>
  <c r="LX275" i="37"/>
  <c r="LX189" i="37"/>
  <c r="LX155" i="37"/>
  <c r="LX172" i="37"/>
  <c r="LX134" i="37"/>
  <c r="LX287" i="37"/>
  <c r="LX31" i="37"/>
  <c r="LX185" i="37"/>
  <c r="LX125" i="37"/>
  <c r="LX227" i="37"/>
  <c r="LX177" i="37"/>
  <c r="LX260" i="37"/>
  <c r="LX71" i="37"/>
  <c r="LX305" i="37"/>
  <c r="LX57" i="37"/>
  <c r="LX80" i="37"/>
  <c r="LX212" i="37"/>
  <c r="LX78" i="37"/>
  <c r="LX136" i="37"/>
  <c r="LX237" i="37"/>
  <c r="LX302" i="37"/>
  <c r="LX113" i="37"/>
  <c r="LX46" i="37"/>
  <c r="LX308" i="37"/>
  <c r="LX53" i="37"/>
  <c r="LX198" i="37"/>
  <c r="LX163" i="37"/>
  <c r="LX251" i="37"/>
  <c r="LX95" i="37"/>
  <c r="LX291" i="37"/>
  <c r="LX135" i="37"/>
  <c r="LX40" i="37"/>
  <c r="LX166" i="37"/>
  <c r="LX100" i="37"/>
  <c r="LX268" i="37"/>
  <c r="LX149" i="37"/>
  <c r="LX159" i="37"/>
  <c r="LX221" i="37"/>
  <c r="LX249" i="37"/>
  <c r="LX199" i="37"/>
  <c r="LX127" i="37"/>
  <c r="LX230" i="37"/>
  <c r="LX142" i="37"/>
  <c r="LX167" i="37"/>
  <c r="LX81" i="37"/>
  <c r="LX49" i="37"/>
  <c r="LX67" i="37"/>
  <c r="LX272" i="37"/>
  <c r="LX72" i="37"/>
  <c r="LX253" i="37"/>
  <c r="LX104" i="37"/>
  <c r="LX99" i="37"/>
  <c r="LX232" i="37"/>
  <c r="LX176" i="37"/>
  <c r="LX309" i="37"/>
  <c r="LX153" i="37"/>
  <c r="LX76" i="37"/>
  <c r="LX102" i="37"/>
  <c r="LX284" i="37"/>
  <c r="LX38" i="37"/>
  <c r="LX140" i="37"/>
  <c r="LX145" i="37"/>
  <c r="LX264" i="37"/>
  <c r="LX85" i="37"/>
  <c r="LX265" i="37"/>
  <c r="LX55" i="37"/>
  <c r="LX286" i="37"/>
  <c r="LX254" i="37"/>
  <c r="LX183" i="37"/>
  <c r="LX77" i="37"/>
  <c r="LX109" i="37"/>
  <c r="LX311" i="37"/>
  <c r="LX217" i="37"/>
  <c r="LX240" i="37"/>
  <c r="LX110" i="37"/>
  <c r="LX220" i="37"/>
  <c r="LX92" i="37"/>
  <c r="LX64" i="37"/>
  <c r="LX108" i="37"/>
  <c r="LX151" i="37"/>
  <c r="LX30" i="37"/>
  <c r="LX89" i="37"/>
  <c r="LX190" i="37"/>
  <c r="LX112" i="37"/>
  <c r="LX273" i="37"/>
  <c r="LX245" i="37"/>
  <c r="LX281" i="37"/>
  <c r="LX238" i="37"/>
  <c r="LX209" i="37"/>
  <c r="LX181" i="37"/>
  <c r="LX73" i="37"/>
  <c r="LX158" i="37"/>
  <c r="LX304" i="37"/>
  <c r="LX48" i="37"/>
  <c r="LX41" i="37"/>
  <c r="LX174" i="37"/>
  <c r="LX297" i="37"/>
  <c r="LX119" i="37"/>
  <c r="LX269" i="37"/>
  <c r="LX87" i="37"/>
  <c r="LX224" i="37"/>
  <c r="LX201" i="37"/>
  <c r="LX256" i="37"/>
  <c r="LX32" i="37"/>
  <c r="LX68" i="37"/>
  <c r="LX128" i="37"/>
  <c r="LX233" i="37"/>
  <c r="LX141" i="37"/>
  <c r="LX169" i="37"/>
  <c r="LX164" i="37"/>
  <c r="LX279" i="37"/>
  <c r="LX205" i="37"/>
  <c r="LX126" i="37"/>
  <c r="LX204" i="37"/>
  <c r="LX192" i="37"/>
  <c r="LX288" i="37"/>
  <c r="LX160" i="37"/>
  <c r="LX60" i="37"/>
  <c r="LX247" i="37"/>
  <c r="LX94" i="37"/>
  <c r="LX137" i="37"/>
  <c r="LX105" i="37"/>
  <c r="LX74" i="37"/>
  <c r="LX97" i="37"/>
  <c r="LX184" i="37"/>
  <c r="LX239" i="37"/>
  <c r="LX86" i="37"/>
  <c r="LX165" i="37"/>
  <c r="LX194" i="37"/>
  <c r="LX124" i="37"/>
  <c r="LX154" i="37"/>
  <c r="LX274" i="37"/>
  <c r="LX298" i="37"/>
  <c r="LX42" i="37"/>
  <c r="LX65" i="37"/>
  <c r="LX152" i="37"/>
  <c r="LX207" i="37"/>
  <c r="LX310" i="37"/>
  <c r="LX54" i="37"/>
  <c r="LX133" i="37"/>
  <c r="LX162" i="37"/>
  <c r="LX122" i="37"/>
  <c r="LX28" i="37"/>
  <c r="LX242" i="37"/>
  <c r="LX266" i="37"/>
  <c r="LX289" i="37"/>
  <c r="LX120" i="37"/>
  <c r="LX175" i="37"/>
  <c r="LX228" i="37"/>
  <c r="LX278" i="37"/>
  <c r="LX101" i="37"/>
  <c r="LX130" i="37"/>
  <c r="LX90" i="37"/>
  <c r="LX210" i="37"/>
  <c r="LX236" i="37"/>
  <c r="LX33" i="37"/>
  <c r="LX276" i="37"/>
  <c r="LX234" i="37"/>
  <c r="LX180" i="37"/>
  <c r="LX257" i="37"/>
  <c r="LX88" i="37"/>
  <c r="LX143" i="37"/>
  <c r="LX36" i="37"/>
  <c r="LX246" i="37"/>
  <c r="LX69" i="37"/>
  <c r="LX98" i="37"/>
  <c r="LX58" i="37"/>
  <c r="LX178" i="37"/>
  <c r="LX225" i="37"/>
  <c r="LX312" i="37"/>
  <c r="LX56" i="37"/>
  <c r="LX111" i="37"/>
  <c r="LX214" i="37"/>
  <c r="LX293" i="37"/>
  <c r="LX37" i="37"/>
  <c r="LX66" i="37"/>
  <c r="LX244" i="37"/>
  <c r="LX282" i="37"/>
  <c r="LX26" i="37"/>
  <c r="LX202" i="37"/>
  <c r="LX146" i="37"/>
  <c r="LX170" i="37"/>
  <c r="LX193" i="37"/>
  <c r="LX280" i="37"/>
  <c r="LX79" i="37"/>
  <c r="LX182" i="37"/>
  <c r="LX156" i="37"/>
  <c r="LX261" i="37"/>
  <c r="LX290" i="37"/>
  <c r="LX34" i="37"/>
  <c r="LX132" i="37"/>
  <c r="LX250" i="37"/>
  <c r="LX114" i="37"/>
  <c r="LX138" i="37"/>
  <c r="LX161" i="37"/>
  <c r="LX248" i="37"/>
  <c r="LX303" i="37"/>
  <c r="LX47" i="37"/>
  <c r="LX150" i="37"/>
  <c r="LX229" i="37"/>
  <c r="LX258" i="37"/>
  <c r="LX218" i="37"/>
  <c r="LX292" i="37"/>
  <c r="LX82" i="37"/>
  <c r="LX116" i="37"/>
  <c r="LX84" i="37"/>
  <c r="LX106" i="37"/>
  <c r="LX129" i="37"/>
  <c r="LX216" i="37"/>
  <c r="LX148" i="37"/>
  <c r="LX271" i="37"/>
  <c r="LX118" i="37"/>
  <c r="LX197" i="37"/>
  <c r="LX188" i="37"/>
  <c r="LX226" i="37"/>
  <c r="LX186" i="37"/>
  <c r="LX306" i="37"/>
  <c r="LX50" i="37"/>
  <c r="AG13" i="37"/>
  <c r="AG14" i="37" s="1"/>
  <c r="AG15" i="37" s="1"/>
  <c r="AG16" i="37" s="1"/>
  <c r="AG17" i="37" s="1"/>
  <c r="AG18" i="37" s="1"/>
  <c r="AG19" i="37" s="1"/>
  <c r="AG20" i="37" s="1"/>
  <c r="AG21" i="37" s="1"/>
  <c r="AG22" i="37" s="1"/>
  <c r="AG23" i="37" s="1"/>
  <c r="AG24" i="37" s="1"/>
  <c r="AG25" i="37" s="1"/>
  <c r="AF14" i="37"/>
  <c r="AF15" i="37"/>
  <c r="AF16" i="37"/>
  <c r="AF17" i="37"/>
  <c r="AF18" i="37"/>
  <c r="AF19" i="37"/>
  <c r="AF20" i="37"/>
  <c r="AF21" i="37"/>
  <c r="AF22" i="37"/>
  <c r="AF23" i="37"/>
  <c r="AF24" i="37"/>
  <c r="AF25" i="37"/>
  <c r="AF26" i="37"/>
  <c r="AF27" i="37"/>
  <c r="AF28" i="37"/>
  <c r="AF29" i="37"/>
  <c r="AF30" i="37"/>
  <c r="AF31" i="37"/>
  <c r="AF32" i="37"/>
  <c r="AF33" i="37"/>
  <c r="AF34" i="37"/>
  <c r="AF35" i="37"/>
  <c r="AF36" i="37"/>
  <c r="AF37" i="37"/>
  <c r="AF38" i="37"/>
  <c r="AF39" i="37"/>
  <c r="AF40" i="37"/>
  <c r="AF41" i="37"/>
  <c r="AF42" i="37"/>
  <c r="AF43" i="37"/>
  <c r="AF44" i="37"/>
  <c r="AF45" i="37"/>
  <c r="AF46" i="37"/>
  <c r="AF47" i="37"/>
  <c r="AF48" i="37"/>
  <c r="AF49" i="37"/>
  <c r="AF50" i="37"/>
  <c r="AF51" i="37"/>
  <c r="AF52" i="37"/>
  <c r="AF53" i="37"/>
  <c r="AF54" i="37"/>
  <c r="AF55" i="37"/>
  <c r="AF56" i="37"/>
  <c r="AF57" i="37"/>
  <c r="AF58" i="37"/>
  <c r="AF59" i="37"/>
  <c r="AF60" i="37"/>
  <c r="AF61" i="37"/>
  <c r="AF62" i="37"/>
  <c r="AF63" i="37"/>
  <c r="AF64" i="37"/>
  <c r="AF65" i="37"/>
  <c r="AF66" i="37"/>
  <c r="AF67" i="37"/>
  <c r="AF68" i="37"/>
  <c r="AF69" i="37"/>
  <c r="AF70" i="37"/>
  <c r="AF71" i="37"/>
  <c r="AF72" i="37"/>
  <c r="AF73" i="37"/>
  <c r="AF74" i="37"/>
  <c r="AF75" i="37"/>
  <c r="AF76" i="37"/>
  <c r="AF77" i="37"/>
  <c r="AF78" i="37"/>
  <c r="AF79" i="37"/>
  <c r="AF80" i="37"/>
  <c r="AF81" i="37"/>
  <c r="AF82" i="37"/>
  <c r="AF83" i="37"/>
  <c r="AF84" i="37"/>
  <c r="AF85" i="37"/>
  <c r="AF86" i="37"/>
  <c r="AF87" i="37"/>
  <c r="AF88" i="37"/>
  <c r="AF89" i="37"/>
  <c r="AF90" i="37"/>
  <c r="AF91" i="37"/>
  <c r="AF92" i="37"/>
  <c r="AF93" i="37"/>
  <c r="AF94" i="37"/>
  <c r="AF95" i="37"/>
  <c r="AF96" i="37"/>
  <c r="AF97" i="37"/>
  <c r="AF98" i="37"/>
  <c r="AF99" i="37"/>
  <c r="AF100" i="37"/>
  <c r="AF101" i="37"/>
  <c r="AF102" i="37"/>
  <c r="AF103" i="37"/>
  <c r="AF104" i="37"/>
  <c r="AF105" i="37"/>
  <c r="AF106" i="37"/>
  <c r="AF107" i="37"/>
  <c r="AF108" i="37"/>
  <c r="AF109" i="37"/>
  <c r="AF110" i="37"/>
  <c r="AF111" i="37"/>
  <c r="AF112" i="37"/>
  <c r="AF113" i="37"/>
  <c r="AF114" i="37"/>
  <c r="AF115" i="37"/>
  <c r="AF116" i="37"/>
  <c r="AF117" i="37"/>
  <c r="AF118" i="37"/>
  <c r="AF119" i="37"/>
  <c r="AF120" i="37"/>
  <c r="AF121" i="37"/>
  <c r="AF122" i="37"/>
  <c r="AF123" i="37"/>
  <c r="AF124" i="37"/>
  <c r="AF125" i="37"/>
  <c r="AF126" i="37"/>
  <c r="AF127" i="37"/>
  <c r="AF128" i="37"/>
  <c r="AF129" i="37"/>
  <c r="AF130" i="37"/>
  <c r="AF131" i="37"/>
  <c r="AF132" i="37"/>
  <c r="AF133" i="37"/>
  <c r="AF134" i="37"/>
  <c r="AF135" i="37"/>
  <c r="AF136" i="37"/>
  <c r="AF137" i="37"/>
  <c r="AF138" i="37"/>
  <c r="AF139" i="37"/>
  <c r="AF140" i="37"/>
  <c r="AF141" i="37"/>
  <c r="AF142" i="37"/>
  <c r="AF143" i="37"/>
  <c r="AF144" i="37"/>
  <c r="AF145" i="37"/>
  <c r="AF146" i="37"/>
  <c r="AF147" i="37"/>
  <c r="AF148" i="37"/>
  <c r="AF149" i="37"/>
  <c r="AF150" i="37"/>
  <c r="AF151" i="37"/>
  <c r="AF152" i="37"/>
  <c r="AF153" i="37"/>
  <c r="AF154" i="37"/>
  <c r="AF155" i="37"/>
  <c r="AF156" i="37"/>
  <c r="AF157" i="37"/>
  <c r="AF158" i="37"/>
  <c r="AF159" i="37"/>
  <c r="AF160" i="37"/>
  <c r="AF161" i="37"/>
  <c r="AF162" i="37"/>
  <c r="AF163" i="37"/>
  <c r="AF164" i="37"/>
  <c r="AF165" i="37"/>
  <c r="AF166" i="37"/>
  <c r="AF167" i="37"/>
  <c r="AF168" i="37"/>
  <c r="AF169" i="37"/>
  <c r="AF170" i="37"/>
  <c r="AF171" i="37"/>
  <c r="AF172" i="37"/>
  <c r="AF173" i="37"/>
  <c r="AF174" i="37"/>
  <c r="AF175" i="37"/>
  <c r="AF176" i="37"/>
  <c r="AF177" i="37"/>
  <c r="AF178" i="37"/>
  <c r="AF179" i="37"/>
  <c r="AF180" i="37"/>
  <c r="AF181" i="37"/>
  <c r="AF182" i="37"/>
  <c r="AF183" i="37"/>
  <c r="AF184" i="37"/>
  <c r="AF185" i="37"/>
  <c r="AF186" i="37"/>
  <c r="AF187" i="37"/>
  <c r="AF188" i="37"/>
  <c r="AF189" i="37"/>
  <c r="AF190" i="37"/>
  <c r="AF191" i="37"/>
  <c r="AF192" i="37"/>
  <c r="AF193" i="37"/>
  <c r="AF194" i="37"/>
  <c r="AF195" i="37"/>
  <c r="AF196" i="37"/>
  <c r="AF197" i="37"/>
  <c r="AF198" i="37"/>
  <c r="AF199" i="37"/>
  <c r="AF200" i="37"/>
  <c r="AF201" i="37"/>
  <c r="AF202" i="37"/>
  <c r="AF203" i="37"/>
  <c r="AF204" i="37"/>
  <c r="AF205" i="37"/>
  <c r="AF206" i="37"/>
  <c r="AF207" i="37"/>
  <c r="AF208" i="37"/>
  <c r="AF209" i="37"/>
  <c r="AF210" i="37"/>
  <c r="AF211" i="37"/>
  <c r="AF212" i="37"/>
  <c r="AF213" i="37"/>
  <c r="AF214" i="37"/>
  <c r="AF215" i="37"/>
  <c r="AF216" i="37"/>
  <c r="AF217" i="37"/>
  <c r="AF218" i="37"/>
  <c r="AF219" i="37"/>
  <c r="AF220" i="37"/>
  <c r="AF221" i="37"/>
  <c r="AF222" i="37"/>
  <c r="AF223" i="37"/>
  <c r="AF224" i="37"/>
  <c r="AF225" i="37"/>
  <c r="AF226" i="37"/>
  <c r="AF227" i="37"/>
  <c r="AF228" i="37"/>
  <c r="AF229" i="37"/>
  <c r="AF230" i="37"/>
  <c r="AF231" i="37"/>
  <c r="AF232" i="37"/>
  <c r="AF233" i="37"/>
  <c r="AF234" i="37"/>
  <c r="AF235" i="37"/>
  <c r="AF236" i="37"/>
  <c r="AF237" i="37"/>
  <c r="AF238" i="37"/>
  <c r="AF239" i="37"/>
  <c r="AF240" i="37"/>
  <c r="AF241" i="37"/>
  <c r="AF242" i="37"/>
  <c r="AF243" i="37"/>
  <c r="AF244" i="37"/>
  <c r="AF245" i="37"/>
  <c r="AF246" i="37"/>
  <c r="AF247" i="37"/>
  <c r="AF248" i="37"/>
  <c r="AF249" i="37"/>
  <c r="AF250" i="37"/>
  <c r="AF251" i="37"/>
  <c r="AF252" i="37"/>
  <c r="AF253" i="37"/>
  <c r="AF254" i="37"/>
  <c r="AF255" i="37"/>
  <c r="AF256" i="37"/>
  <c r="AF257" i="37"/>
  <c r="AF258" i="37"/>
  <c r="AF259" i="37"/>
  <c r="AF260" i="37"/>
  <c r="AF261" i="37"/>
  <c r="AF262" i="37"/>
  <c r="AF263" i="37"/>
  <c r="AF264" i="37"/>
  <c r="AF265" i="37"/>
  <c r="AF266" i="37"/>
  <c r="AF267" i="37"/>
  <c r="AF268" i="37"/>
  <c r="AF269" i="37"/>
  <c r="AF270" i="37"/>
  <c r="AF271" i="37"/>
  <c r="AF272" i="37"/>
  <c r="AF273" i="37"/>
  <c r="AF274" i="37"/>
  <c r="AF275" i="37"/>
  <c r="AF276" i="37"/>
  <c r="AF277" i="37"/>
  <c r="AF278" i="37"/>
  <c r="AF279" i="37"/>
  <c r="AF280" i="37"/>
  <c r="AF281" i="37"/>
  <c r="AF282" i="37"/>
  <c r="AF283" i="37"/>
  <c r="AF284" i="37"/>
  <c r="AF285" i="37"/>
  <c r="AF286" i="37"/>
  <c r="AF287" i="37"/>
  <c r="AF288" i="37"/>
  <c r="AF289" i="37"/>
  <c r="AF290" i="37"/>
  <c r="AF291" i="37"/>
  <c r="AF292" i="37"/>
  <c r="AF293" i="37"/>
  <c r="AF294" i="37"/>
  <c r="AF295" i="37"/>
  <c r="AF296" i="37"/>
  <c r="AF297" i="37"/>
  <c r="AF298" i="37"/>
  <c r="AF299" i="37"/>
  <c r="AF300" i="37"/>
  <c r="AF301" i="37"/>
  <c r="AF302" i="37"/>
  <c r="AF303" i="37"/>
  <c r="AF304" i="37"/>
  <c r="AF305" i="37"/>
  <c r="AF306" i="37"/>
  <c r="AF307" i="37"/>
  <c r="AF308" i="37"/>
  <c r="AF309" i="37"/>
  <c r="AF310" i="37"/>
  <c r="AF311" i="37"/>
  <c r="AF312" i="37"/>
  <c r="AF13" i="37" l="1"/>
  <c r="AB13" i="37"/>
  <c r="AB14" i="37"/>
  <c r="AB15" i="37"/>
  <c r="AB16" i="37"/>
  <c r="AB17" i="37"/>
  <c r="AB18" i="37"/>
  <c r="AB19" i="37"/>
  <c r="AB20" i="37"/>
  <c r="AB21" i="37"/>
  <c r="AB22" i="37"/>
  <c r="AB23" i="37"/>
  <c r="AB24" i="37"/>
  <c r="AB25" i="37"/>
  <c r="AB26" i="37"/>
  <c r="AB27" i="37"/>
  <c r="AB28" i="37"/>
  <c r="AB29" i="37"/>
  <c r="AB30" i="37"/>
  <c r="AB31" i="37"/>
  <c r="AB32" i="37"/>
  <c r="AB33" i="37"/>
  <c r="AB34" i="37"/>
  <c r="AB35" i="37"/>
  <c r="AB36" i="37"/>
  <c r="AB37" i="37"/>
  <c r="AB38" i="37"/>
  <c r="AB39" i="37"/>
  <c r="AB40" i="37"/>
  <c r="AB41" i="37"/>
  <c r="AB42" i="37"/>
  <c r="AB43" i="37"/>
  <c r="AB44" i="37"/>
  <c r="AB45" i="37"/>
  <c r="AB46" i="37"/>
  <c r="AB47" i="37"/>
  <c r="AB48" i="37"/>
  <c r="AB49" i="37"/>
  <c r="AB50" i="37"/>
  <c r="AB51" i="37"/>
  <c r="AB52" i="37"/>
  <c r="AB53" i="37"/>
  <c r="AB54" i="37"/>
  <c r="AB55" i="37"/>
  <c r="AB56" i="37"/>
  <c r="AB57" i="37"/>
  <c r="AB58" i="37"/>
  <c r="AB59" i="37"/>
  <c r="AB60" i="37"/>
  <c r="AB61" i="37"/>
  <c r="AB62" i="37"/>
  <c r="AB63" i="37"/>
  <c r="AB64" i="37"/>
  <c r="AB65" i="37"/>
  <c r="AB66" i="37"/>
  <c r="AB67" i="37"/>
  <c r="AB68" i="37"/>
  <c r="AB69" i="37"/>
  <c r="AB70" i="37"/>
  <c r="AB71" i="37"/>
  <c r="AB72" i="37"/>
  <c r="AB73" i="37"/>
  <c r="AB74" i="37"/>
  <c r="AB75" i="37"/>
  <c r="AB76" i="37"/>
  <c r="AB77" i="37"/>
  <c r="AB78" i="37"/>
  <c r="AB79" i="37"/>
  <c r="AB80" i="37"/>
  <c r="AB81" i="37"/>
  <c r="AB82" i="37"/>
  <c r="AB83" i="37"/>
  <c r="AB84" i="37"/>
  <c r="AB85" i="37"/>
  <c r="AB86" i="37"/>
  <c r="AB87" i="37"/>
  <c r="AB88" i="37"/>
  <c r="AB89" i="37"/>
  <c r="AB90" i="37"/>
  <c r="AB91" i="37"/>
  <c r="AB92" i="37"/>
  <c r="AB93" i="37"/>
  <c r="AB94" i="37"/>
  <c r="AB95" i="37"/>
  <c r="AB96" i="37"/>
  <c r="AB97" i="37"/>
  <c r="AB98" i="37"/>
  <c r="AB99" i="37"/>
  <c r="AB100" i="37"/>
  <c r="AB101" i="37"/>
  <c r="AB102" i="37"/>
  <c r="AB103" i="37"/>
  <c r="AB104" i="37"/>
  <c r="AB105" i="37"/>
  <c r="AB106" i="37"/>
  <c r="AB107" i="37"/>
  <c r="AB108" i="37"/>
  <c r="AB109" i="37"/>
  <c r="AB110" i="37"/>
  <c r="AB111" i="37"/>
  <c r="AB112" i="37"/>
  <c r="AB113" i="37"/>
  <c r="AB114" i="37"/>
  <c r="AB115" i="37"/>
  <c r="AB116" i="37"/>
  <c r="AB117" i="37"/>
  <c r="AB118" i="37"/>
  <c r="AB119" i="37"/>
  <c r="AB120" i="37"/>
  <c r="AB121" i="37"/>
  <c r="AB122" i="37"/>
  <c r="AB123" i="37"/>
  <c r="AB124" i="37"/>
  <c r="AB125" i="37"/>
  <c r="AB126" i="37"/>
  <c r="AB127" i="37"/>
  <c r="AB128" i="37"/>
  <c r="AB129" i="37"/>
  <c r="AB130" i="37"/>
  <c r="AB131" i="37"/>
  <c r="AB132" i="37"/>
  <c r="AB133" i="37"/>
  <c r="AB134" i="37"/>
  <c r="AB135" i="37"/>
  <c r="AB136" i="37"/>
  <c r="AB137" i="37"/>
  <c r="AB138" i="37"/>
  <c r="AB139" i="37"/>
  <c r="AB140" i="37"/>
  <c r="AB141" i="37"/>
  <c r="AB142" i="37"/>
  <c r="AB143" i="37"/>
  <c r="AB144" i="37"/>
  <c r="AB145" i="37"/>
  <c r="AB146" i="37"/>
  <c r="AB147" i="37"/>
  <c r="AB148" i="37"/>
  <c r="AB149" i="37"/>
  <c r="AB150" i="37"/>
  <c r="AB151" i="37"/>
  <c r="AB152" i="37"/>
  <c r="AB153" i="37"/>
  <c r="AB154" i="37"/>
  <c r="AB155" i="37"/>
  <c r="AB156" i="37"/>
  <c r="AB157" i="37"/>
  <c r="AB158" i="37"/>
  <c r="AB159" i="37"/>
  <c r="AB160" i="37"/>
  <c r="AB161" i="37"/>
  <c r="AB162" i="37"/>
  <c r="AB163" i="37"/>
  <c r="AB164" i="37"/>
  <c r="AB165" i="37"/>
  <c r="AB166" i="37"/>
  <c r="AB167" i="37"/>
  <c r="AB168" i="37"/>
  <c r="AB169" i="37"/>
  <c r="AB170" i="37"/>
  <c r="AB171" i="37"/>
  <c r="AB172" i="37"/>
  <c r="AB173" i="37"/>
  <c r="AB174" i="37"/>
  <c r="AB175" i="37"/>
  <c r="AB176" i="37"/>
  <c r="AB177" i="37"/>
  <c r="AB178" i="37"/>
  <c r="AB179" i="37"/>
  <c r="AB180" i="37"/>
  <c r="AB181" i="37"/>
  <c r="AB182" i="37"/>
  <c r="AB183" i="37"/>
  <c r="AB184" i="37"/>
  <c r="AB185" i="37"/>
  <c r="AB186" i="37"/>
  <c r="AB187" i="37"/>
  <c r="AB188" i="37"/>
  <c r="AB189" i="37"/>
  <c r="AB190" i="37"/>
  <c r="AB191" i="37"/>
  <c r="AB192" i="37"/>
  <c r="AB193" i="37"/>
  <c r="AB194" i="37"/>
  <c r="AB195" i="37"/>
  <c r="AB196" i="37"/>
  <c r="AB197" i="37"/>
  <c r="AB198" i="37"/>
  <c r="AB199" i="37"/>
  <c r="AB200" i="37"/>
  <c r="AB201" i="37"/>
  <c r="AB202" i="37"/>
  <c r="AB203" i="37"/>
  <c r="AB204" i="37"/>
  <c r="AB205" i="37"/>
  <c r="AB206" i="37"/>
  <c r="AB207" i="37"/>
  <c r="AB208" i="37"/>
  <c r="AB209" i="37"/>
  <c r="AB210" i="37"/>
  <c r="AB211" i="37"/>
  <c r="AB212" i="37"/>
  <c r="AB213" i="37"/>
  <c r="AB214" i="37"/>
  <c r="AB215" i="37"/>
  <c r="AB216" i="37"/>
  <c r="AB217" i="37"/>
  <c r="AB218" i="37"/>
  <c r="AB219" i="37"/>
  <c r="AB220" i="37"/>
  <c r="AB221" i="37"/>
  <c r="AB222" i="37"/>
  <c r="AB223" i="37"/>
  <c r="AB224" i="37"/>
  <c r="AB225" i="37"/>
  <c r="AB226" i="37"/>
  <c r="AB227" i="37"/>
  <c r="AB228" i="37"/>
  <c r="AB229" i="37"/>
  <c r="AB230" i="37"/>
  <c r="AB231" i="37"/>
  <c r="AB232" i="37"/>
  <c r="AB233" i="37"/>
  <c r="AB234" i="37"/>
  <c r="AB235" i="37"/>
  <c r="AB236" i="37"/>
  <c r="AB237" i="37"/>
  <c r="AB238" i="37"/>
  <c r="AB239" i="37"/>
  <c r="AB240" i="37"/>
  <c r="AB241" i="37"/>
  <c r="AB242" i="37"/>
  <c r="AB243" i="37"/>
  <c r="AB244" i="37"/>
  <c r="AB245" i="37"/>
  <c r="AB246" i="37"/>
  <c r="AB247" i="37"/>
  <c r="AB248" i="37"/>
  <c r="AB249" i="37"/>
  <c r="AB250" i="37"/>
  <c r="AB251" i="37"/>
  <c r="AB252" i="37"/>
  <c r="AB253" i="37"/>
  <c r="AB254" i="37"/>
  <c r="AB255" i="37"/>
  <c r="AB256" i="37"/>
  <c r="AB257" i="37"/>
  <c r="AB258" i="37"/>
  <c r="AB259" i="37"/>
  <c r="AB260" i="37"/>
  <c r="AB261" i="37"/>
  <c r="AB262" i="37"/>
  <c r="AB263" i="37"/>
  <c r="AB264" i="37"/>
  <c r="AB265" i="37"/>
  <c r="AB266" i="37"/>
  <c r="AB267" i="37"/>
  <c r="AB268" i="37"/>
  <c r="AB269" i="37"/>
  <c r="AB270" i="37"/>
  <c r="AB271" i="37"/>
  <c r="AB272" i="37"/>
  <c r="AB273" i="37"/>
  <c r="AB274" i="37"/>
  <c r="AB275" i="37"/>
  <c r="AB276" i="37"/>
  <c r="AB277" i="37"/>
  <c r="AB278" i="37"/>
  <c r="AB279" i="37"/>
  <c r="AB280" i="37"/>
  <c r="AB281" i="37"/>
  <c r="AB282" i="37"/>
  <c r="AB283" i="37"/>
  <c r="AB284" i="37"/>
  <c r="AB285" i="37"/>
  <c r="AB286" i="37"/>
  <c r="AB287" i="37"/>
  <c r="AB288" i="37"/>
  <c r="AB289" i="37"/>
  <c r="AB290" i="37"/>
  <c r="AB291" i="37"/>
  <c r="AB292" i="37"/>
  <c r="AB293" i="37"/>
  <c r="AB294" i="37"/>
  <c r="AB295" i="37"/>
  <c r="AB296" i="37"/>
  <c r="AB297" i="37"/>
  <c r="AB298" i="37"/>
  <c r="AB299" i="37"/>
  <c r="AB300" i="37"/>
  <c r="AB301" i="37"/>
  <c r="AB302" i="37"/>
  <c r="AB303" i="37"/>
  <c r="AB304" i="37"/>
  <c r="AB305" i="37"/>
  <c r="AB306" i="37"/>
  <c r="AB307" i="37"/>
  <c r="AB308" i="37"/>
  <c r="AB309" i="37"/>
  <c r="AB310" i="37"/>
  <c r="AB311" i="37"/>
  <c r="AB312" i="37"/>
  <c r="Z13" i="37"/>
  <c r="Z14" i="37"/>
  <c r="Z15" i="37"/>
  <c r="Z16" i="37"/>
  <c r="Z17" i="37"/>
  <c r="Z18" i="37"/>
  <c r="Z19" i="37"/>
  <c r="Z20" i="37"/>
  <c r="Z21" i="37"/>
  <c r="Z22" i="37"/>
  <c r="Z23" i="37"/>
  <c r="Z24" i="37"/>
  <c r="Z25" i="37"/>
  <c r="Z26" i="37"/>
  <c r="Z27" i="37"/>
  <c r="Z28" i="37"/>
  <c r="Z29" i="37"/>
  <c r="Z30" i="37"/>
  <c r="Z31" i="37"/>
  <c r="Z32" i="37"/>
  <c r="Z33" i="37"/>
  <c r="Z34" i="37"/>
  <c r="Z35" i="37"/>
  <c r="Z36" i="37"/>
  <c r="Z37" i="37"/>
  <c r="Z38" i="37"/>
  <c r="Z39" i="37"/>
  <c r="Z40" i="37"/>
  <c r="Z41" i="37"/>
  <c r="Z42" i="37"/>
  <c r="Z43" i="37"/>
  <c r="Z44" i="37"/>
  <c r="Z45" i="37"/>
  <c r="Z46" i="37"/>
  <c r="Z47" i="37"/>
  <c r="Z48" i="37"/>
  <c r="Z49" i="37"/>
  <c r="Z50" i="37"/>
  <c r="Z51" i="37"/>
  <c r="Z52" i="37"/>
  <c r="Z53" i="37"/>
  <c r="Z54" i="37"/>
  <c r="Z55" i="37"/>
  <c r="Z56" i="37"/>
  <c r="Z57" i="37"/>
  <c r="Z58" i="37"/>
  <c r="Z59" i="37"/>
  <c r="Z60" i="37"/>
  <c r="Z61" i="37"/>
  <c r="Z62" i="37"/>
  <c r="Z63" i="37"/>
  <c r="Z64" i="37"/>
  <c r="Z65" i="37"/>
  <c r="Z66" i="37"/>
  <c r="Z67" i="37"/>
  <c r="Z68" i="37"/>
  <c r="Z69" i="37"/>
  <c r="Z70" i="37"/>
  <c r="Z71" i="37"/>
  <c r="Z72" i="37"/>
  <c r="Z73" i="37"/>
  <c r="Z74" i="37"/>
  <c r="Z75" i="37"/>
  <c r="Z76" i="37"/>
  <c r="Z77" i="37"/>
  <c r="Z78" i="37"/>
  <c r="Z79" i="37"/>
  <c r="Z80" i="37"/>
  <c r="Z81" i="37"/>
  <c r="Z82" i="37"/>
  <c r="Z83" i="37"/>
  <c r="Z84" i="37"/>
  <c r="Z85" i="37"/>
  <c r="Z86" i="37"/>
  <c r="Z87" i="37"/>
  <c r="Z88" i="37"/>
  <c r="Z89" i="37"/>
  <c r="Z90" i="37"/>
  <c r="Z91" i="37"/>
  <c r="Z92" i="37"/>
  <c r="Z93" i="37"/>
  <c r="Z94" i="37"/>
  <c r="Z95" i="37"/>
  <c r="Z96" i="37"/>
  <c r="Z97" i="37"/>
  <c r="Z98" i="37"/>
  <c r="Z99" i="37"/>
  <c r="Z100" i="37"/>
  <c r="Z101" i="37"/>
  <c r="Z102" i="37"/>
  <c r="Z103" i="37"/>
  <c r="Z104" i="37"/>
  <c r="Z105" i="37"/>
  <c r="Z106" i="37"/>
  <c r="Z107" i="37"/>
  <c r="Z108" i="37"/>
  <c r="Z109" i="37"/>
  <c r="Z110" i="37"/>
  <c r="Z111" i="37"/>
  <c r="Z112" i="37"/>
  <c r="Z113" i="37"/>
  <c r="Z114" i="37"/>
  <c r="Z115" i="37"/>
  <c r="Z116" i="37"/>
  <c r="Z117" i="37"/>
  <c r="Z118" i="37"/>
  <c r="Z119" i="37"/>
  <c r="Z120" i="37"/>
  <c r="Z121" i="37"/>
  <c r="Z122" i="37"/>
  <c r="Z123" i="37"/>
  <c r="Z124" i="37"/>
  <c r="Z125" i="37"/>
  <c r="Z126" i="37"/>
  <c r="Z127" i="37"/>
  <c r="Z128" i="37"/>
  <c r="Z129" i="37"/>
  <c r="Z130" i="37"/>
  <c r="Z131" i="37"/>
  <c r="Z132" i="37"/>
  <c r="Z133" i="37"/>
  <c r="Z134" i="37"/>
  <c r="Z135" i="37"/>
  <c r="Z136" i="37"/>
  <c r="Z137" i="37"/>
  <c r="Z138" i="37"/>
  <c r="Z139" i="37"/>
  <c r="Z140" i="37"/>
  <c r="Z141" i="37"/>
  <c r="Z142" i="37"/>
  <c r="Z143" i="37"/>
  <c r="Z144" i="37"/>
  <c r="Z145" i="37"/>
  <c r="Z146" i="37"/>
  <c r="Z147" i="37"/>
  <c r="Z148" i="37"/>
  <c r="Z149" i="37"/>
  <c r="Z150" i="37"/>
  <c r="Z151" i="37"/>
  <c r="Z152" i="37"/>
  <c r="Z153" i="37"/>
  <c r="Z154" i="37"/>
  <c r="Z155" i="37"/>
  <c r="Z156" i="37"/>
  <c r="Z157" i="37"/>
  <c r="Z158" i="37"/>
  <c r="Z159" i="37"/>
  <c r="Z160" i="37"/>
  <c r="Z161" i="37"/>
  <c r="Z162" i="37"/>
  <c r="Z163" i="37"/>
  <c r="Z164" i="37"/>
  <c r="Z165" i="37"/>
  <c r="Z166" i="37"/>
  <c r="Z167" i="37"/>
  <c r="Z168" i="37"/>
  <c r="Z169" i="37"/>
  <c r="Z170" i="37"/>
  <c r="Z171" i="37"/>
  <c r="Z172" i="37"/>
  <c r="Z173" i="37"/>
  <c r="Z174" i="37"/>
  <c r="Z175" i="37"/>
  <c r="Z176" i="37"/>
  <c r="Z177" i="37"/>
  <c r="Z178" i="37"/>
  <c r="Z179" i="37"/>
  <c r="Z180" i="37"/>
  <c r="Z181" i="37"/>
  <c r="Z182" i="37"/>
  <c r="Z183" i="37"/>
  <c r="Z184" i="37"/>
  <c r="Z185" i="37"/>
  <c r="Z186" i="37"/>
  <c r="Z187" i="37"/>
  <c r="Z188" i="37"/>
  <c r="Z189" i="37"/>
  <c r="Z190" i="37"/>
  <c r="Z191" i="37"/>
  <c r="Z192" i="37"/>
  <c r="Z193" i="37"/>
  <c r="Z194" i="37"/>
  <c r="Z195" i="37"/>
  <c r="Z196" i="37"/>
  <c r="Z197" i="37"/>
  <c r="Z198" i="37"/>
  <c r="Z199" i="37"/>
  <c r="Z200" i="37"/>
  <c r="Z201" i="37"/>
  <c r="Z202" i="37"/>
  <c r="Z203" i="37"/>
  <c r="Z204" i="37"/>
  <c r="Z205" i="37"/>
  <c r="Z206" i="37"/>
  <c r="Z207" i="37"/>
  <c r="Z208" i="37"/>
  <c r="Z209" i="37"/>
  <c r="Z210" i="37"/>
  <c r="Z211" i="37"/>
  <c r="Z212" i="37"/>
  <c r="Z213" i="37"/>
  <c r="Z214" i="37"/>
  <c r="Z215" i="37"/>
  <c r="Z216" i="37"/>
  <c r="Z217" i="37"/>
  <c r="Z218" i="37"/>
  <c r="Z219" i="37"/>
  <c r="Z220" i="37"/>
  <c r="Z221" i="37"/>
  <c r="Z222" i="37"/>
  <c r="Z223" i="37"/>
  <c r="Z224" i="37"/>
  <c r="Z225" i="37"/>
  <c r="Z226" i="37"/>
  <c r="Z227" i="37"/>
  <c r="Z228" i="37"/>
  <c r="Z229" i="37"/>
  <c r="Z230" i="37"/>
  <c r="Z231" i="37"/>
  <c r="Z232" i="37"/>
  <c r="Z233" i="37"/>
  <c r="Z234" i="37"/>
  <c r="Z235" i="37"/>
  <c r="Z236" i="37"/>
  <c r="Z237" i="37"/>
  <c r="Z238" i="37"/>
  <c r="Z239" i="37"/>
  <c r="Z240" i="37"/>
  <c r="Z241" i="37"/>
  <c r="Z242" i="37"/>
  <c r="Z243" i="37"/>
  <c r="Z244" i="37"/>
  <c r="Z245" i="37"/>
  <c r="Z246" i="37"/>
  <c r="Z247" i="37"/>
  <c r="Z248" i="37"/>
  <c r="Z249" i="37"/>
  <c r="Z250" i="37"/>
  <c r="Z251" i="37"/>
  <c r="Z252" i="37"/>
  <c r="Z253" i="37"/>
  <c r="Z254" i="37"/>
  <c r="Z255" i="37"/>
  <c r="Z256" i="37"/>
  <c r="Z257" i="37"/>
  <c r="Z258" i="37"/>
  <c r="Z259" i="37"/>
  <c r="Z260" i="37"/>
  <c r="Z261" i="37"/>
  <c r="Z262" i="37"/>
  <c r="Z263" i="37"/>
  <c r="Z264" i="37"/>
  <c r="Z265" i="37"/>
  <c r="Z266" i="37"/>
  <c r="Z267" i="37"/>
  <c r="Z268" i="37"/>
  <c r="Z269" i="37"/>
  <c r="Z270" i="37"/>
  <c r="Z271" i="37"/>
  <c r="Z272" i="37"/>
  <c r="Z273" i="37"/>
  <c r="Z274" i="37"/>
  <c r="Z275" i="37"/>
  <c r="Z276" i="37"/>
  <c r="Z277" i="37"/>
  <c r="Z278" i="37"/>
  <c r="Z279" i="37"/>
  <c r="Z280" i="37"/>
  <c r="Z281" i="37"/>
  <c r="Z282" i="37"/>
  <c r="Z283" i="37"/>
  <c r="Z284" i="37"/>
  <c r="Z285" i="37"/>
  <c r="Z286" i="37"/>
  <c r="Z287" i="37"/>
  <c r="Z288" i="37"/>
  <c r="Z289" i="37"/>
  <c r="Z290" i="37"/>
  <c r="Z291" i="37"/>
  <c r="Z292" i="37"/>
  <c r="Z293" i="37"/>
  <c r="Z294" i="37"/>
  <c r="Z295" i="37"/>
  <c r="Z296" i="37"/>
  <c r="Z297" i="37"/>
  <c r="Z298" i="37"/>
  <c r="Z299" i="37"/>
  <c r="Z300" i="37"/>
  <c r="Z301" i="37"/>
  <c r="Z302" i="37"/>
  <c r="Z303" i="37"/>
  <c r="Z304" i="37"/>
  <c r="Z305" i="37"/>
  <c r="Z306" i="37"/>
  <c r="Z307" i="37"/>
  <c r="Z308" i="37"/>
  <c r="Z309" i="37"/>
  <c r="Z310" i="37"/>
  <c r="Z311" i="37"/>
  <c r="Z312" i="37"/>
  <c r="W13" i="37"/>
  <c r="LF13" i="37" s="1"/>
  <c r="W65" i="37"/>
  <c r="LF65" i="37" s="1"/>
  <c r="W66" i="37"/>
  <c r="LF66" i="37" s="1"/>
  <c r="W67" i="37"/>
  <c r="LF67" i="37" s="1"/>
  <c r="W68" i="37"/>
  <c r="LF68" i="37" s="1"/>
  <c r="W69" i="37"/>
  <c r="LF69" i="37" s="1"/>
  <c r="W70" i="37"/>
  <c r="LF70" i="37" s="1"/>
  <c r="W71" i="37"/>
  <c r="LF71" i="37" s="1"/>
  <c r="W72" i="37"/>
  <c r="LF72" i="37" s="1"/>
  <c r="W73" i="37"/>
  <c r="LF73" i="37" s="1"/>
  <c r="W74" i="37"/>
  <c r="LF74" i="37" s="1"/>
  <c r="W75" i="37"/>
  <c r="LF75" i="37" s="1"/>
  <c r="W76" i="37"/>
  <c r="LF76" i="37" s="1"/>
  <c r="W77" i="37"/>
  <c r="LF77" i="37" s="1"/>
  <c r="W78" i="37"/>
  <c r="LF78" i="37" s="1"/>
  <c r="W79" i="37"/>
  <c r="LF79" i="37" s="1"/>
  <c r="W80" i="37"/>
  <c r="LF80" i="37" s="1"/>
  <c r="W81" i="37"/>
  <c r="LF81" i="37" s="1"/>
  <c r="W82" i="37"/>
  <c r="LF82" i="37" s="1"/>
  <c r="W83" i="37"/>
  <c r="LF83" i="37" s="1"/>
  <c r="W84" i="37"/>
  <c r="LF84" i="37" s="1"/>
  <c r="W85" i="37"/>
  <c r="LF85" i="37" s="1"/>
  <c r="W86" i="37"/>
  <c r="LF86" i="37" s="1"/>
  <c r="W87" i="37"/>
  <c r="LF87" i="37" s="1"/>
  <c r="W88" i="37"/>
  <c r="LF88" i="37" s="1"/>
  <c r="W89" i="37"/>
  <c r="LF89" i="37" s="1"/>
  <c r="W90" i="37"/>
  <c r="LF90" i="37" s="1"/>
  <c r="W91" i="37"/>
  <c r="LF91" i="37" s="1"/>
  <c r="W92" i="37"/>
  <c r="LF92" i="37" s="1"/>
  <c r="W93" i="37"/>
  <c r="LF93" i="37" s="1"/>
  <c r="W94" i="37"/>
  <c r="LF94" i="37" s="1"/>
  <c r="W95" i="37"/>
  <c r="LF95" i="37" s="1"/>
  <c r="W96" i="37"/>
  <c r="LF96" i="37" s="1"/>
  <c r="W97" i="37"/>
  <c r="LF97" i="37" s="1"/>
  <c r="W98" i="37"/>
  <c r="LF98" i="37" s="1"/>
  <c r="W99" i="37"/>
  <c r="LF99" i="37" s="1"/>
  <c r="W100" i="37"/>
  <c r="LF100" i="37" s="1"/>
  <c r="W101" i="37"/>
  <c r="LF101" i="37" s="1"/>
  <c r="W102" i="37"/>
  <c r="LF102" i="37" s="1"/>
  <c r="W103" i="37"/>
  <c r="LF103" i="37" s="1"/>
  <c r="W104" i="37"/>
  <c r="LF104" i="37" s="1"/>
  <c r="W105" i="37"/>
  <c r="LF105" i="37" s="1"/>
  <c r="W106" i="37"/>
  <c r="LF106" i="37" s="1"/>
  <c r="W107" i="37"/>
  <c r="LF107" i="37" s="1"/>
  <c r="W108" i="37"/>
  <c r="LF108" i="37" s="1"/>
  <c r="W109" i="37"/>
  <c r="LF109" i="37" s="1"/>
  <c r="W110" i="37"/>
  <c r="LF110" i="37" s="1"/>
  <c r="W111" i="37"/>
  <c r="LF111" i="37" s="1"/>
  <c r="W112" i="37"/>
  <c r="LF112" i="37" s="1"/>
  <c r="W113" i="37"/>
  <c r="LF113" i="37" s="1"/>
  <c r="W114" i="37"/>
  <c r="LF114" i="37" s="1"/>
  <c r="W115" i="37"/>
  <c r="LF115" i="37" s="1"/>
  <c r="W116" i="37"/>
  <c r="LF116" i="37" s="1"/>
  <c r="W117" i="37"/>
  <c r="LF117" i="37" s="1"/>
  <c r="W118" i="37"/>
  <c r="LF118" i="37" s="1"/>
  <c r="W119" i="37"/>
  <c r="LF119" i="37" s="1"/>
  <c r="W120" i="37"/>
  <c r="LF120" i="37" s="1"/>
  <c r="W121" i="37"/>
  <c r="LF121" i="37" s="1"/>
  <c r="W122" i="37"/>
  <c r="LF122" i="37" s="1"/>
  <c r="W123" i="37"/>
  <c r="LF123" i="37" s="1"/>
  <c r="W124" i="37"/>
  <c r="LF124" i="37" s="1"/>
  <c r="W125" i="37"/>
  <c r="LF125" i="37" s="1"/>
  <c r="W126" i="37"/>
  <c r="LF126" i="37" s="1"/>
  <c r="W127" i="37"/>
  <c r="LF127" i="37" s="1"/>
  <c r="W128" i="37"/>
  <c r="LF128" i="37" s="1"/>
  <c r="W129" i="37"/>
  <c r="LF129" i="37" s="1"/>
  <c r="W130" i="37"/>
  <c r="LF130" i="37" s="1"/>
  <c r="W131" i="37"/>
  <c r="LF131" i="37" s="1"/>
  <c r="W132" i="37"/>
  <c r="LF132" i="37" s="1"/>
  <c r="W133" i="37"/>
  <c r="LF133" i="37" s="1"/>
  <c r="W134" i="37"/>
  <c r="LF134" i="37" s="1"/>
  <c r="W135" i="37"/>
  <c r="LF135" i="37" s="1"/>
  <c r="W136" i="37"/>
  <c r="LF136" i="37" s="1"/>
  <c r="W137" i="37"/>
  <c r="LF137" i="37" s="1"/>
  <c r="W138" i="37"/>
  <c r="LF138" i="37" s="1"/>
  <c r="W139" i="37"/>
  <c r="LF139" i="37" s="1"/>
  <c r="W140" i="37"/>
  <c r="LF140" i="37" s="1"/>
  <c r="W141" i="37"/>
  <c r="LF141" i="37" s="1"/>
  <c r="W142" i="37"/>
  <c r="LF142" i="37" s="1"/>
  <c r="W143" i="37"/>
  <c r="LF143" i="37" s="1"/>
  <c r="W144" i="37"/>
  <c r="LF144" i="37" s="1"/>
  <c r="W145" i="37"/>
  <c r="LF145" i="37" s="1"/>
  <c r="W146" i="37"/>
  <c r="LF146" i="37" s="1"/>
  <c r="W147" i="37"/>
  <c r="LF147" i="37" s="1"/>
  <c r="W148" i="37"/>
  <c r="LF148" i="37" s="1"/>
  <c r="W149" i="37"/>
  <c r="LF149" i="37" s="1"/>
  <c r="W150" i="37"/>
  <c r="LF150" i="37" s="1"/>
  <c r="W151" i="37"/>
  <c r="LF151" i="37" s="1"/>
  <c r="W152" i="37"/>
  <c r="LF152" i="37" s="1"/>
  <c r="W153" i="37"/>
  <c r="LF153" i="37" s="1"/>
  <c r="W154" i="37"/>
  <c r="LF154" i="37" s="1"/>
  <c r="W155" i="37"/>
  <c r="LF155" i="37" s="1"/>
  <c r="W156" i="37"/>
  <c r="LF156" i="37" s="1"/>
  <c r="W157" i="37"/>
  <c r="LF157" i="37" s="1"/>
  <c r="W158" i="37"/>
  <c r="LF158" i="37" s="1"/>
  <c r="W159" i="37"/>
  <c r="LF159" i="37" s="1"/>
  <c r="W160" i="37"/>
  <c r="LF160" i="37" s="1"/>
  <c r="W161" i="37"/>
  <c r="LF161" i="37" s="1"/>
  <c r="W162" i="37"/>
  <c r="LF162" i="37" s="1"/>
  <c r="W163" i="37"/>
  <c r="LF163" i="37" s="1"/>
  <c r="W164" i="37"/>
  <c r="LF164" i="37" s="1"/>
  <c r="W165" i="37"/>
  <c r="LF165" i="37" s="1"/>
  <c r="W166" i="37"/>
  <c r="LF166" i="37" s="1"/>
  <c r="W167" i="37"/>
  <c r="LF167" i="37" s="1"/>
  <c r="W168" i="37"/>
  <c r="LF168" i="37" s="1"/>
  <c r="W169" i="37"/>
  <c r="LF169" i="37" s="1"/>
  <c r="W170" i="37"/>
  <c r="LF170" i="37" s="1"/>
  <c r="W171" i="37"/>
  <c r="LF171" i="37" s="1"/>
  <c r="W172" i="37"/>
  <c r="LF172" i="37" s="1"/>
  <c r="W173" i="37"/>
  <c r="LF173" i="37" s="1"/>
  <c r="W174" i="37"/>
  <c r="LF174" i="37" s="1"/>
  <c r="W175" i="37"/>
  <c r="LF175" i="37" s="1"/>
  <c r="W176" i="37"/>
  <c r="LF176" i="37" s="1"/>
  <c r="W177" i="37"/>
  <c r="LF177" i="37" s="1"/>
  <c r="W178" i="37"/>
  <c r="LF178" i="37" s="1"/>
  <c r="W179" i="37"/>
  <c r="LF179" i="37" s="1"/>
  <c r="W180" i="37"/>
  <c r="LF180" i="37" s="1"/>
  <c r="W181" i="37"/>
  <c r="LF181" i="37" s="1"/>
  <c r="W182" i="37"/>
  <c r="LF182" i="37" s="1"/>
  <c r="W183" i="37"/>
  <c r="LF183" i="37" s="1"/>
  <c r="W184" i="37"/>
  <c r="LF184" i="37" s="1"/>
  <c r="W185" i="37"/>
  <c r="LF185" i="37" s="1"/>
  <c r="W186" i="37"/>
  <c r="LF186" i="37" s="1"/>
  <c r="W187" i="37"/>
  <c r="LF187" i="37" s="1"/>
  <c r="W188" i="37"/>
  <c r="LF188" i="37" s="1"/>
  <c r="W189" i="37"/>
  <c r="LF189" i="37" s="1"/>
  <c r="W190" i="37"/>
  <c r="LF190" i="37" s="1"/>
  <c r="W191" i="37"/>
  <c r="LF191" i="37" s="1"/>
  <c r="W192" i="37"/>
  <c r="LF192" i="37" s="1"/>
  <c r="W193" i="37"/>
  <c r="LF193" i="37" s="1"/>
  <c r="W194" i="37"/>
  <c r="LF194" i="37" s="1"/>
  <c r="W195" i="37"/>
  <c r="LF195" i="37" s="1"/>
  <c r="W196" i="37"/>
  <c r="LF196" i="37" s="1"/>
  <c r="W197" i="37"/>
  <c r="LF197" i="37" s="1"/>
  <c r="W198" i="37"/>
  <c r="LF198" i="37" s="1"/>
  <c r="W199" i="37"/>
  <c r="LF199" i="37" s="1"/>
  <c r="W200" i="37"/>
  <c r="LF200" i="37" s="1"/>
  <c r="W201" i="37"/>
  <c r="LF201" i="37" s="1"/>
  <c r="W202" i="37"/>
  <c r="LF202" i="37" s="1"/>
  <c r="W203" i="37"/>
  <c r="LF203" i="37" s="1"/>
  <c r="W204" i="37"/>
  <c r="LF204" i="37" s="1"/>
  <c r="W205" i="37"/>
  <c r="LF205" i="37" s="1"/>
  <c r="W206" i="37"/>
  <c r="LF206" i="37" s="1"/>
  <c r="W207" i="37"/>
  <c r="LF207" i="37" s="1"/>
  <c r="W208" i="37"/>
  <c r="LF208" i="37" s="1"/>
  <c r="W209" i="37"/>
  <c r="LF209" i="37" s="1"/>
  <c r="W210" i="37"/>
  <c r="LF210" i="37" s="1"/>
  <c r="W211" i="37"/>
  <c r="LF211" i="37" s="1"/>
  <c r="W212" i="37"/>
  <c r="LF212" i="37" s="1"/>
  <c r="W213" i="37"/>
  <c r="LF213" i="37" s="1"/>
  <c r="W214" i="37"/>
  <c r="LF214" i="37" s="1"/>
  <c r="W215" i="37"/>
  <c r="LF215" i="37" s="1"/>
  <c r="W216" i="37"/>
  <c r="LF216" i="37" s="1"/>
  <c r="W217" i="37"/>
  <c r="LF217" i="37" s="1"/>
  <c r="W218" i="37"/>
  <c r="LF218" i="37" s="1"/>
  <c r="W219" i="37"/>
  <c r="LF219" i="37" s="1"/>
  <c r="W220" i="37"/>
  <c r="LF220" i="37" s="1"/>
  <c r="W221" i="37"/>
  <c r="LF221" i="37" s="1"/>
  <c r="W222" i="37"/>
  <c r="LF222" i="37" s="1"/>
  <c r="W223" i="37"/>
  <c r="LF223" i="37" s="1"/>
  <c r="W224" i="37"/>
  <c r="LF224" i="37" s="1"/>
  <c r="W225" i="37"/>
  <c r="LF225" i="37" s="1"/>
  <c r="W226" i="37"/>
  <c r="LF226" i="37" s="1"/>
  <c r="W227" i="37"/>
  <c r="LF227" i="37" s="1"/>
  <c r="W228" i="37"/>
  <c r="LF228" i="37" s="1"/>
  <c r="W229" i="37"/>
  <c r="LF229" i="37" s="1"/>
  <c r="W230" i="37"/>
  <c r="LF230" i="37" s="1"/>
  <c r="W231" i="37"/>
  <c r="LF231" i="37" s="1"/>
  <c r="W232" i="37"/>
  <c r="LF232" i="37" s="1"/>
  <c r="W233" i="37"/>
  <c r="LF233" i="37" s="1"/>
  <c r="W234" i="37"/>
  <c r="LF234" i="37" s="1"/>
  <c r="W235" i="37"/>
  <c r="LF235" i="37" s="1"/>
  <c r="W236" i="37"/>
  <c r="LF236" i="37" s="1"/>
  <c r="W237" i="37"/>
  <c r="LF237" i="37" s="1"/>
  <c r="W238" i="37"/>
  <c r="LF238" i="37" s="1"/>
  <c r="W239" i="37"/>
  <c r="LF239" i="37" s="1"/>
  <c r="W240" i="37"/>
  <c r="LF240" i="37" s="1"/>
  <c r="W241" i="37"/>
  <c r="LF241" i="37" s="1"/>
  <c r="W242" i="37"/>
  <c r="LF242" i="37" s="1"/>
  <c r="W243" i="37"/>
  <c r="LF243" i="37" s="1"/>
  <c r="W244" i="37"/>
  <c r="LF244" i="37" s="1"/>
  <c r="W245" i="37"/>
  <c r="LF245" i="37" s="1"/>
  <c r="W246" i="37"/>
  <c r="LF246" i="37" s="1"/>
  <c r="W247" i="37"/>
  <c r="LF247" i="37" s="1"/>
  <c r="W248" i="37"/>
  <c r="LF248" i="37" s="1"/>
  <c r="W249" i="37"/>
  <c r="LF249" i="37" s="1"/>
  <c r="W250" i="37"/>
  <c r="LF250" i="37" s="1"/>
  <c r="W251" i="37"/>
  <c r="LF251" i="37" s="1"/>
  <c r="W252" i="37"/>
  <c r="LF252" i="37" s="1"/>
  <c r="W253" i="37"/>
  <c r="LF253" i="37" s="1"/>
  <c r="W254" i="37"/>
  <c r="LF254" i="37" s="1"/>
  <c r="W255" i="37"/>
  <c r="LF255" i="37" s="1"/>
  <c r="W256" i="37"/>
  <c r="LF256" i="37" s="1"/>
  <c r="W257" i="37"/>
  <c r="LF257" i="37" s="1"/>
  <c r="W258" i="37"/>
  <c r="LF258" i="37" s="1"/>
  <c r="W259" i="37"/>
  <c r="LF259" i="37" s="1"/>
  <c r="W260" i="37"/>
  <c r="LF260" i="37" s="1"/>
  <c r="W261" i="37"/>
  <c r="LF261" i="37" s="1"/>
  <c r="W262" i="37"/>
  <c r="LF262" i="37" s="1"/>
  <c r="W263" i="37"/>
  <c r="LF263" i="37" s="1"/>
  <c r="W264" i="37"/>
  <c r="LF264" i="37" s="1"/>
  <c r="W265" i="37"/>
  <c r="LF265" i="37" s="1"/>
  <c r="W266" i="37"/>
  <c r="LF266" i="37" s="1"/>
  <c r="W267" i="37"/>
  <c r="LF267" i="37" s="1"/>
  <c r="W268" i="37"/>
  <c r="LF268" i="37" s="1"/>
  <c r="W269" i="37"/>
  <c r="LF269" i="37" s="1"/>
  <c r="W270" i="37"/>
  <c r="LF270" i="37" s="1"/>
  <c r="W271" i="37"/>
  <c r="LF271" i="37" s="1"/>
  <c r="W272" i="37"/>
  <c r="LF272" i="37" s="1"/>
  <c r="W273" i="37"/>
  <c r="LF273" i="37" s="1"/>
  <c r="W274" i="37"/>
  <c r="LF274" i="37" s="1"/>
  <c r="W275" i="37"/>
  <c r="LF275" i="37" s="1"/>
  <c r="W276" i="37"/>
  <c r="LF276" i="37" s="1"/>
  <c r="W277" i="37"/>
  <c r="LF277" i="37" s="1"/>
  <c r="W278" i="37"/>
  <c r="LF278" i="37" s="1"/>
  <c r="W279" i="37"/>
  <c r="LF279" i="37" s="1"/>
  <c r="W280" i="37"/>
  <c r="LF280" i="37" s="1"/>
  <c r="W281" i="37"/>
  <c r="LF281" i="37" s="1"/>
  <c r="W282" i="37"/>
  <c r="LF282" i="37" s="1"/>
  <c r="W283" i="37"/>
  <c r="LF283" i="37" s="1"/>
  <c r="W284" i="37"/>
  <c r="LF284" i="37" s="1"/>
  <c r="W285" i="37"/>
  <c r="LF285" i="37" s="1"/>
  <c r="W286" i="37"/>
  <c r="LF286" i="37" s="1"/>
  <c r="W287" i="37"/>
  <c r="LF287" i="37" s="1"/>
  <c r="W288" i="37"/>
  <c r="LF288" i="37" s="1"/>
  <c r="W289" i="37"/>
  <c r="LF289" i="37" s="1"/>
  <c r="W290" i="37"/>
  <c r="LF290" i="37" s="1"/>
  <c r="W291" i="37"/>
  <c r="LF291" i="37" s="1"/>
  <c r="W292" i="37"/>
  <c r="LF292" i="37" s="1"/>
  <c r="W293" i="37"/>
  <c r="LF293" i="37" s="1"/>
  <c r="W294" i="37"/>
  <c r="LF294" i="37" s="1"/>
  <c r="W295" i="37"/>
  <c r="LF295" i="37" s="1"/>
  <c r="W296" i="37"/>
  <c r="LF296" i="37" s="1"/>
  <c r="W297" i="37"/>
  <c r="LF297" i="37" s="1"/>
  <c r="W298" i="37"/>
  <c r="LF298" i="37" s="1"/>
  <c r="W299" i="37"/>
  <c r="LF299" i="37" s="1"/>
  <c r="W300" i="37"/>
  <c r="LF300" i="37" s="1"/>
  <c r="W301" i="37"/>
  <c r="LF301" i="37" s="1"/>
  <c r="W302" i="37"/>
  <c r="LF302" i="37" s="1"/>
  <c r="W303" i="37"/>
  <c r="LF303" i="37" s="1"/>
  <c r="W304" i="37"/>
  <c r="LF304" i="37" s="1"/>
  <c r="W305" i="37"/>
  <c r="LF305" i="37" s="1"/>
  <c r="W306" i="37"/>
  <c r="LF306" i="37" s="1"/>
  <c r="W307" i="37"/>
  <c r="LF307" i="37" s="1"/>
  <c r="W308" i="37"/>
  <c r="LF308" i="37" s="1"/>
  <c r="W309" i="37"/>
  <c r="LF309" i="37" s="1"/>
  <c r="W310" i="37"/>
  <c r="LF310" i="37" s="1"/>
  <c r="W311" i="37"/>
  <c r="LF311" i="37" s="1"/>
  <c r="W312" i="37"/>
  <c r="LF312" i="37" s="1"/>
  <c r="W14" i="37"/>
  <c r="LF14" i="37" s="1"/>
  <c r="W15" i="37"/>
  <c r="LF15" i="37" s="1"/>
  <c r="W16" i="37"/>
  <c r="LF16" i="37" s="1"/>
  <c r="W17" i="37"/>
  <c r="LF17" i="37" s="1"/>
  <c r="W18" i="37"/>
  <c r="LF18" i="37" s="1"/>
  <c r="W19" i="37"/>
  <c r="LF19" i="37" s="1"/>
  <c r="W20" i="37"/>
  <c r="LF20" i="37" s="1"/>
  <c r="W21" i="37"/>
  <c r="LF21" i="37" s="1"/>
  <c r="W22" i="37"/>
  <c r="LF22" i="37" s="1"/>
  <c r="W23" i="37"/>
  <c r="LF23" i="37" s="1"/>
  <c r="W24" i="37"/>
  <c r="LF24" i="37" s="1"/>
  <c r="W25" i="37"/>
  <c r="LF25" i="37" s="1"/>
  <c r="W26" i="37"/>
  <c r="LF26" i="37" s="1"/>
  <c r="W27" i="37"/>
  <c r="LF27" i="37" s="1"/>
  <c r="W28" i="37"/>
  <c r="LF28" i="37" s="1"/>
  <c r="W29" i="37"/>
  <c r="LF29" i="37" s="1"/>
  <c r="W30" i="37"/>
  <c r="LF30" i="37" s="1"/>
  <c r="W31" i="37"/>
  <c r="LF31" i="37" s="1"/>
  <c r="W32" i="37"/>
  <c r="LF32" i="37" s="1"/>
  <c r="W33" i="37"/>
  <c r="LF33" i="37" s="1"/>
  <c r="W34" i="37"/>
  <c r="LF34" i="37" s="1"/>
  <c r="W35" i="37"/>
  <c r="LF35" i="37" s="1"/>
  <c r="W36" i="37"/>
  <c r="LF36" i="37" s="1"/>
  <c r="W37" i="37"/>
  <c r="LF37" i="37" s="1"/>
  <c r="W38" i="37"/>
  <c r="LF38" i="37" s="1"/>
  <c r="W39" i="37"/>
  <c r="LF39" i="37" s="1"/>
  <c r="W40" i="37"/>
  <c r="LF40" i="37" s="1"/>
  <c r="W41" i="37"/>
  <c r="LF41" i="37" s="1"/>
  <c r="W42" i="37"/>
  <c r="LF42" i="37" s="1"/>
  <c r="W43" i="37"/>
  <c r="LF43" i="37" s="1"/>
  <c r="W44" i="37"/>
  <c r="LF44" i="37" s="1"/>
  <c r="W45" i="37"/>
  <c r="LF45" i="37" s="1"/>
  <c r="W46" i="37"/>
  <c r="LF46" i="37" s="1"/>
  <c r="W47" i="37"/>
  <c r="LF47" i="37" s="1"/>
  <c r="W48" i="37"/>
  <c r="LF48" i="37" s="1"/>
  <c r="W49" i="37"/>
  <c r="LF49" i="37" s="1"/>
  <c r="W50" i="37"/>
  <c r="LF50" i="37" s="1"/>
  <c r="W51" i="37"/>
  <c r="LF51" i="37" s="1"/>
  <c r="W52" i="37"/>
  <c r="LF52" i="37" s="1"/>
  <c r="W53" i="37"/>
  <c r="LF53" i="37" s="1"/>
  <c r="W54" i="37"/>
  <c r="LF54" i="37" s="1"/>
  <c r="W55" i="37"/>
  <c r="LF55" i="37" s="1"/>
  <c r="W56" i="37"/>
  <c r="LF56" i="37" s="1"/>
  <c r="W57" i="37"/>
  <c r="LF57" i="37" s="1"/>
  <c r="W58" i="37"/>
  <c r="LF58" i="37" s="1"/>
  <c r="W59" i="37"/>
  <c r="LF59" i="37" s="1"/>
  <c r="W60" i="37"/>
  <c r="LF60" i="37" s="1"/>
  <c r="W61" i="37"/>
  <c r="LF61" i="37" s="1"/>
  <c r="W62" i="37"/>
  <c r="LF62" i="37" s="1"/>
  <c r="W63" i="37"/>
  <c r="LF63" i="37" s="1"/>
  <c r="W64" i="37"/>
  <c r="LF64" i="37" s="1"/>
  <c r="R13" i="37"/>
  <c r="R14" i="37"/>
  <c r="S14" i="37"/>
  <c r="R15" i="37"/>
  <c r="S15" i="37"/>
  <c r="R16" i="37"/>
  <c r="S16" i="37"/>
  <c r="R17" i="37"/>
  <c r="S17" i="37"/>
  <c r="R18" i="37"/>
  <c r="S18" i="37"/>
  <c r="R19" i="37"/>
  <c r="S19" i="37"/>
  <c r="R20" i="37"/>
  <c r="S20" i="37"/>
  <c r="R21" i="37"/>
  <c r="S21" i="37"/>
  <c r="R22" i="37"/>
  <c r="S22" i="37"/>
  <c r="R23" i="37"/>
  <c r="S23" i="37"/>
  <c r="R24" i="37"/>
  <c r="S24" i="37"/>
  <c r="R26" i="37"/>
  <c r="S26" i="37"/>
  <c r="R27" i="37"/>
  <c r="S27" i="37"/>
  <c r="R28" i="37"/>
  <c r="S28" i="37"/>
  <c r="R29" i="37"/>
  <c r="S29" i="37"/>
  <c r="R30" i="37"/>
  <c r="S30" i="37"/>
  <c r="R31" i="37"/>
  <c r="S31" i="37"/>
  <c r="R32" i="37"/>
  <c r="S32" i="37"/>
  <c r="R33" i="37"/>
  <c r="S33" i="37"/>
  <c r="R34" i="37"/>
  <c r="S34" i="37"/>
  <c r="R35" i="37"/>
  <c r="S35" i="37"/>
  <c r="R36" i="37"/>
  <c r="S36" i="37"/>
  <c r="R37" i="37"/>
  <c r="S37" i="37"/>
  <c r="R38" i="37"/>
  <c r="S38" i="37"/>
  <c r="R39" i="37"/>
  <c r="S39" i="37"/>
  <c r="R40" i="37"/>
  <c r="S40" i="37"/>
  <c r="R41" i="37"/>
  <c r="S41" i="37"/>
  <c r="R42" i="37"/>
  <c r="S42" i="37"/>
  <c r="R43" i="37"/>
  <c r="S43" i="37"/>
  <c r="R44" i="37"/>
  <c r="S44" i="37"/>
  <c r="R45" i="37"/>
  <c r="S45" i="37"/>
  <c r="R46" i="37"/>
  <c r="S46" i="37"/>
  <c r="R47" i="37"/>
  <c r="S47" i="37"/>
  <c r="R48" i="37"/>
  <c r="S48" i="37"/>
  <c r="R49" i="37"/>
  <c r="S49" i="37"/>
  <c r="R50" i="37"/>
  <c r="S50" i="37"/>
  <c r="R51" i="37"/>
  <c r="S51" i="37"/>
  <c r="R52" i="37"/>
  <c r="S52" i="37"/>
  <c r="R53" i="37"/>
  <c r="S53" i="37"/>
  <c r="R54" i="37"/>
  <c r="S54" i="37"/>
  <c r="R55" i="37"/>
  <c r="S55" i="37"/>
  <c r="R56" i="37"/>
  <c r="S56" i="37"/>
  <c r="R57" i="37"/>
  <c r="S57" i="37"/>
  <c r="R58" i="37"/>
  <c r="S58" i="37"/>
  <c r="R59" i="37"/>
  <c r="S59" i="37"/>
  <c r="R60" i="37"/>
  <c r="S60" i="37"/>
  <c r="R61" i="37"/>
  <c r="S61" i="37"/>
  <c r="R62" i="37"/>
  <c r="S62" i="37"/>
  <c r="R63" i="37"/>
  <c r="S63" i="37"/>
  <c r="R64" i="37"/>
  <c r="S64" i="37"/>
  <c r="R65" i="37"/>
  <c r="S65" i="37"/>
  <c r="R66" i="37"/>
  <c r="S66" i="37"/>
  <c r="R67" i="37"/>
  <c r="S67" i="37"/>
  <c r="R68" i="37"/>
  <c r="S68" i="37"/>
  <c r="R69" i="37"/>
  <c r="S69" i="37"/>
  <c r="R70" i="37"/>
  <c r="S70" i="37"/>
  <c r="R71" i="37"/>
  <c r="S71" i="37"/>
  <c r="R72" i="37"/>
  <c r="S72" i="37"/>
  <c r="R73" i="37"/>
  <c r="S73" i="37"/>
  <c r="R74" i="37"/>
  <c r="S74" i="37"/>
  <c r="R75" i="37"/>
  <c r="S75" i="37"/>
  <c r="R76" i="37"/>
  <c r="S76" i="37"/>
  <c r="R77" i="37"/>
  <c r="S77" i="37"/>
  <c r="R78" i="37"/>
  <c r="S78" i="37"/>
  <c r="R79" i="37"/>
  <c r="S79" i="37"/>
  <c r="R80" i="37"/>
  <c r="S80" i="37"/>
  <c r="R81" i="37"/>
  <c r="S81" i="37"/>
  <c r="R82" i="37"/>
  <c r="S82" i="37"/>
  <c r="R83" i="37"/>
  <c r="S83" i="37"/>
  <c r="R84" i="37"/>
  <c r="S84" i="37"/>
  <c r="R85" i="37"/>
  <c r="S85" i="37"/>
  <c r="R86" i="37"/>
  <c r="S86" i="37"/>
  <c r="R87" i="37"/>
  <c r="S87" i="37"/>
  <c r="R88" i="37"/>
  <c r="S88" i="37"/>
  <c r="R89" i="37"/>
  <c r="S89" i="37"/>
  <c r="R90" i="37"/>
  <c r="S90" i="37"/>
  <c r="R91" i="37"/>
  <c r="S91" i="37"/>
  <c r="R92" i="37"/>
  <c r="S92" i="37"/>
  <c r="R93" i="37"/>
  <c r="S93" i="37"/>
  <c r="R94" i="37"/>
  <c r="S94" i="37"/>
  <c r="R95" i="37"/>
  <c r="S95" i="37"/>
  <c r="R96" i="37"/>
  <c r="S96" i="37"/>
  <c r="R97" i="37"/>
  <c r="S97" i="37"/>
  <c r="R98" i="37"/>
  <c r="S98" i="37"/>
  <c r="R99" i="37"/>
  <c r="S99" i="37"/>
  <c r="R100" i="37"/>
  <c r="S100" i="37"/>
  <c r="R101" i="37"/>
  <c r="S101" i="37"/>
  <c r="R102" i="37"/>
  <c r="S102" i="37"/>
  <c r="R103" i="37"/>
  <c r="S103" i="37"/>
  <c r="R104" i="37"/>
  <c r="S104" i="37"/>
  <c r="R105" i="37"/>
  <c r="S105" i="37"/>
  <c r="R106" i="37"/>
  <c r="S106" i="37"/>
  <c r="R107" i="37"/>
  <c r="S107" i="37"/>
  <c r="R108" i="37"/>
  <c r="S108" i="37"/>
  <c r="R109" i="37"/>
  <c r="S109" i="37"/>
  <c r="R110" i="37"/>
  <c r="S110" i="37"/>
  <c r="R111" i="37"/>
  <c r="S111" i="37"/>
  <c r="R112" i="37"/>
  <c r="S112" i="37"/>
  <c r="R113" i="37"/>
  <c r="S113" i="37"/>
  <c r="R114" i="37"/>
  <c r="S114" i="37"/>
  <c r="R115" i="37"/>
  <c r="S115" i="37"/>
  <c r="R116" i="37"/>
  <c r="S116" i="37"/>
  <c r="R117" i="37"/>
  <c r="S117" i="37"/>
  <c r="R118" i="37"/>
  <c r="S118" i="37"/>
  <c r="R119" i="37"/>
  <c r="S119" i="37"/>
  <c r="R120" i="37"/>
  <c r="S120" i="37"/>
  <c r="R121" i="37"/>
  <c r="S121" i="37"/>
  <c r="R122" i="37"/>
  <c r="S122" i="37"/>
  <c r="R123" i="37"/>
  <c r="S123" i="37"/>
  <c r="R124" i="37"/>
  <c r="S124" i="37"/>
  <c r="R125" i="37"/>
  <c r="S125" i="37"/>
  <c r="R126" i="37"/>
  <c r="S126" i="37"/>
  <c r="R127" i="37"/>
  <c r="S127" i="37"/>
  <c r="R128" i="37"/>
  <c r="S128" i="37"/>
  <c r="R129" i="37"/>
  <c r="S129" i="37"/>
  <c r="R130" i="37"/>
  <c r="S130" i="37"/>
  <c r="R131" i="37"/>
  <c r="S131" i="37"/>
  <c r="R132" i="37"/>
  <c r="S132" i="37"/>
  <c r="R133" i="37"/>
  <c r="S133" i="37"/>
  <c r="R134" i="37"/>
  <c r="S134" i="37"/>
  <c r="R135" i="37"/>
  <c r="S135" i="37"/>
  <c r="R136" i="37"/>
  <c r="S136" i="37"/>
  <c r="R137" i="37"/>
  <c r="S137" i="37"/>
  <c r="R138" i="37"/>
  <c r="S138" i="37"/>
  <c r="R139" i="37"/>
  <c r="S139" i="37"/>
  <c r="R140" i="37"/>
  <c r="S140" i="37"/>
  <c r="R141" i="37"/>
  <c r="S141" i="37"/>
  <c r="R142" i="37"/>
  <c r="S142" i="37"/>
  <c r="R143" i="37"/>
  <c r="S143" i="37"/>
  <c r="R144" i="37"/>
  <c r="S144" i="37"/>
  <c r="R145" i="37"/>
  <c r="S145" i="37"/>
  <c r="R146" i="37"/>
  <c r="S146" i="37"/>
  <c r="R147" i="37"/>
  <c r="S147" i="37"/>
  <c r="R148" i="37"/>
  <c r="S148" i="37"/>
  <c r="R149" i="37"/>
  <c r="S149" i="37"/>
  <c r="R150" i="37"/>
  <c r="S150" i="37"/>
  <c r="R151" i="37"/>
  <c r="S151" i="37"/>
  <c r="R152" i="37"/>
  <c r="S152" i="37"/>
  <c r="R153" i="37"/>
  <c r="S153" i="37"/>
  <c r="R154" i="37"/>
  <c r="S154" i="37"/>
  <c r="R155" i="37"/>
  <c r="S155" i="37"/>
  <c r="R156" i="37"/>
  <c r="S156" i="37"/>
  <c r="R157" i="37"/>
  <c r="S157" i="37"/>
  <c r="R158" i="37"/>
  <c r="S158" i="37"/>
  <c r="R159" i="37"/>
  <c r="S159" i="37"/>
  <c r="R160" i="37"/>
  <c r="S160" i="37"/>
  <c r="R161" i="37"/>
  <c r="S161" i="37"/>
  <c r="R162" i="37"/>
  <c r="S162" i="37"/>
  <c r="R163" i="37"/>
  <c r="S163" i="37"/>
  <c r="R164" i="37"/>
  <c r="S164" i="37"/>
  <c r="R165" i="37"/>
  <c r="S165" i="37"/>
  <c r="R166" i="37"/>
  <c r="S166" i="37"/>
  <c r="R167" i="37"/>
  <c r="S167" i="37"/>
  <c r="R168" i="37"/>
  <c r="S168" i="37"/>
  <c r="R169" i="37"/>
  <c r="S169" i="37"/>
  <c r="R170" i="37"/>
  <c r="S170" i="37"/>
  <c r="R171" i="37"/>
  <c r="S171" i="37"/>
  <c r="R172" i="37"/>
  <c r="S172" i="37"/>
  <c r="R173" i="37"/>
  <c r="S173" i="37"/>
  <c r="R174" i="37"/>
  <c r="S174" i="37"/>
  <c r="R175" i="37"/>
  <c r="S175" i="37"/>
  <c r="R176" i="37"/>
  <c r="S176" i="37"/>
  <c r="R177" i="37"/>
  <c r="S177" i="37"/>
  <c r="R178" i="37"/>
  <c r="S178" i="37"/>
  <c r="R179" i="37"/>
  <c r="S179" i="37"/>
  <c r="R180" i="37"/>
  <c r="S180" i="37"/>
  <c r="R181" i="37"/>
  <c r="S181" i="37"/>
  <c r="R182" i="37"/>
  <c r="S182" i="37"/>
  <c r="R183" i="37"/>
  <c r="S183" i="37"/>
  <c r="R184" i="37"/>
  <c r="S184" i="37"/>
  <c r="R185" i="37"/>
  <c r="S185" i="37"/>
  <c r="R186" i="37"/>
  <c r="S186" i="37"/>
  <c r="R187" i="37"/>
  <c r="S187" i="37"/>
  <c r="R188" i="37"/>
  <c r="S188" i="37"/>
  <c r="R189" i="37"/>
  <c r="S189" i="37"/>
  <c r="R190" i="37"/>
  <c r="S190" i="37"/>
  <c r="R191" i="37"/>
  <c r="S191" i="37"/>
  <c r="R192" i="37"/>
  <c r="S192" i="37"/>
  <c r="R193" i="37"/>
  <c r="S193" i="37"/>
  <c r="R194" i="37"/>
  <c r="S194" i="37"/>
  <c r="R195" i="37"/>
  <c r="S195" i="37"/>
  <c r="R196" i="37"/>
  <c r="S196" i="37"/>
  <c r="R197" i="37"/>
  <c r="S197" i="37"/>
  <c r="R198" i="37"/>
  <c r="S198" i="37"/>
  <c r="R199" i="37"/>
  <c r="S199" i="37"/>
  <c r="R200" i="37"/>
  <c r="S200" i="37"/>
  <c r="R201" i="37"/>
  <c r="S201" i="37"/>
  <c r="R202" i="37"/>
  <c r="S202" i="37"/>
  <c r="R203" i="37"/>
  <c r="S203" i="37"/>
  <c r="R204" i="37"/>
  <c r="S204" i="37"/>
  <c r="R205" i="37"/>
  <c r="S205" i="37"/>
  <c r="R206" i="37"/>
  <c r="S206" i="37"/>
  <c r="R207" i="37"/>
  <c r="S207" i="37"/>
  <c r="R208" i="37"/>
  <c r="S208" i="37"/>
  <c r="R209" i="37"/>
  <c r="S209" i="37"/>
  <c r="R210" i="37"/>
  <c r="S210" i="37"/>
  <c r="R211" i="37"/>
  <c r="S211" i="37"/>
  <c r="R212" i="37"/>
  <c r="S212" i="37"/>
  <c r="R213" i="37"/>
  <c r="S213" i="37"/>
  <c r="R214" i="37"/>
  <c r="S214" i="37"/>
  <c r="R215" i="37"/>
  <c r="S215" i="37"/>
  <c r="R216" i="37"/>
  <c r="S216" i="37"/>
  <c r="R217" i="37"/>
  <c r="S217" i="37"/>
  <c r="R218" i="37"/>
  <c r="S218" i="37"/>
  <c r="R219" i="37"/>
  <c r="S219" i="37"/>
  <c r="R220" i="37"/>
  <c r="S220" i="37"/>
  <c r="R221" i="37"/>
  <c r="S221" i="37"/>
  <c r="R222" i="37"/>
  <c r="S222" i="37"/>
  <c r="R223" i="37"/>
  <c r="S223" i="37"/>
  <c r="R224" i="37"/>
  <c r="S224" i="37"/>
  <c r="R225" i="37"/>
  <c r="S225" i="37"/>
  <c r="R226" i="37"/>
  <c r="S226" i="37"/>
  <c r="R227" i="37"/>
  <c r="S227" i="37"/>
  <c r="R228" i="37"/>
  <c r="S228" i="37"/>
  <c r="R229" i="37"/>
  <c r="S229" i="37"/>
  <c r="R230" i="37"/>
  <c r="S230" i="37"/>
  <c r="R231" i="37"/>
  <c r="S231" i="37"/>
  <c r="R232" i="37"/>
  <c r="S232" i="37"/>
  <c r="R233" i="37"/>
  <c r="S233" i="37"/>
  <c r="R234" i="37"/>
  <c r="S234" i="37"/>
  <c r="R235" i="37"/>
  <c r="S235" i="37"/>
  <c r="R236" i="37"/>
  <c r="S236" i="37"/>
  <c r="R237" i="37"/>
  <c r="S237" i="37"/>
  <c r="R238" i="37"/>
  <c r="S238" i="37"/>
  <c r="R239" i="37"/>
  <c r="S239" i="37"/>
  <c r="R240" i="37"/>
  <c r="S240" i="37"/>
  <c r="R241" i="37"/>
  <c r="S241" i="37"/>
  <c r="R242" i="37"/>
  <c r="S242" i="37"/>
  <c r="R243" i="37"/>
  <c r="S243" i="37"/>
  <c r="R244" i="37"/>
  <c r="S244" i="37"/>
  <c r="R245" i="37"/>
  <c r="S245" i="37"/>
  <c r="R246" i="37"/>
  <c r="S246" i="37"/>
  <c r="R247" i="37"/>
  <c r="S247" i="37"/>
  <c r="R248" i="37"/>
  <c r="S248" i="37"/>
  <c r="R249" i="37"/>
  <c r="S249" i="37"/>
  <c r="R250" i="37"/>
  <c r="S250" i="37"/>
  <c r="R251" i="37"/>
  <c r="S251" i="37"/>
  <c r="R252" i="37"/>
  <c r="S252" i="37"/>
  <c r="R253" i="37"/>
  <c r="S253" i="37"/>
  <c r="R254" i="37"/>
  <c r="S254" i="37"/>
  <c r="R255" i="37"/>
  <c r="S255" i="37"/>
  <c r="R256" i="37"/>
  <c r="S256" i="37"/>
  <c r="R257" i="37"/>
  <c r="S257" i="37"/>
  <c r="R258" i="37"/>
  <c r="S258" i="37"/>
  <c r="R259" i="37"/>
  <c r="S259" i="37"/>
  <c r="R260" i="37"/>
  <c r="S260" i="37"/>
  <c r="R261" i="37"/>
  <c r="S261" i="37"/>
  <c r="R262" i="37"/>
  <c r="S262" i="37"/>
  <c r="R263" i="37"/>
  <c r="S263" i="37"/>
  <c r="R264" i="37"/>
  <c r="S264" i="37"/>
  <c r="R265" i="37"/>
  <c r="S265" i="37"/>
  <c r="R266" i="37"/>
  <c r="S266" i="37"/>
  <c r="R267" i="37"/>
  <c r="S267" i="37"/>
  <c r="R268" i="37"/>
  <c r="S268" i="37"/>
  <c r="R269" i="37"/>
  <c r="S269" i="37"/>
  <c r="R270" i="37"/>
  <c r="S270" i="37"/>
  <c r="R271" i="37"/>
  <c r="S271" i="37"/>
  <c r="R272" i="37"/>
  <c r="S272" i="37"/>
  <c r="R273" i="37"/>
  <c r="S273" i="37"/>
  <c r="R274" i="37"/>
  <c r="S274" i="37"/>
  <c r="R275" i="37"/>
  <c r="S275" i="37"/>
  <c r="R276" i="37"/>
  <c r="S276" i="37"/>
  <c r="R277" i="37"/>
  <c r="S277" i="37"/>
  <c r="R278" i="37"/>
  <c r="S278" i="37"/>
  <c r="R279" i="37"/>
  <c r="S279" i="37"/>
  <c r="R280" i="37"/>
  <c r="S280" i="37"/>
  <c r="R281" i="37"/>
  <c r="S281" i="37"/>
  <c r="R282" i="37"/>
  <c r="S282" i="37"/>
  <c r="R283" i="37"/>
  <c r="S283" i="37"/>
  <c r="R284" i="37"/>
  <c r="S284" i="37"/>
  <c r="R285" i="37"/>
  <c r="S285" i="37"/>
  <c r="R286" i="37"/>
  <c r="S286" i="37"/>
  <c r="R287" i="37"/>
  <c r="S287" i="37"/>
  <c r="R288" i="37"/>
  <c r="S288" i="37"/>
  <c r="R289" i="37"/>
  <c r="S289" i="37"/>
  <c r="R290" i="37"/>
  <c r="S290" i="37"/>
  <c r="R291" i="37"/>
  <c r="S291" i="37"/>
  <c r="R292" i="37"/>
  <c r="S292" i="37"/>
  <c r="R293" i="37"/>
  <c r="S293" i="37"/>
  <c r="R294" i="37"/>
  <c r="S294" i="37"/>
  <c r="R295" i="37"/>
  <c r="S295" i="37"/>
  <c r="R296" i="37"/>
  <c r="S296" i="37"/>
  <c r="R297" i="37"/>
  <c r="S297" i="37"/>
  <c r="R298" i="37"/>
  <c r="S298" i="37"/>
  <c r="R299" i="37"/>
  <c r="S299" i="37"/>
  <c r="R300" i="37"/>
  <c r="S300" i="37"/>
  <c r="R301" i="37"/>
  <c r="S301" i="37"/>
  <c r="R302" i="37"/>
  <c r="S302" i="37"/>
  <c r="R303" i="37"/>
  <c r="S303" i="37"/>
  <c r="R304" i="37"/>
  <c r="S304" i="37"/>
  <c r="R305" i="37"/>
  <c r="S305" i="37"/>
  <c r="R306" i="37"/>
  <c r="S306" i="37"/>
  <c r="R307" i="37"/>
  <c r="S307" i="37"/>
  <c r="R308" i="37"/>
  <c r="S308" i="37"/>
  <c r="R309" i="37"/>
  <c r="S309" i="37"/>
  <c r="R310" i="37"/>
  <c r="S310" i="37"/>
  <c r="R311" i="37"/>
  <c r="S311" i="37"/>
  <c r="R312" i="37"/>
  <c r="S312" i="37"/>
  <c r="T13" i="37"/>
  <c r="T14" i="37" s="1"/>
  <c r="T15" i="37" s="1"/>
  <c r="T16" i="37" s="1"/>
  <c r="T17" i="37" s="1"/>
  <c r="T18" i="37" s="1"/>
  <c r="T19" i="37" s="1"/>
  <c r="T20" i="37" s="1"/>
  <c r="T21" i="37" s="1"/>
  <c r="T22" i="37" s="1"/>
  <c r="T23" i="37" s="1"/>
  <c r="T24" i="37" s="1"/>
  <c r="T25" i="37" s="1"/>
  <c r="T26" i="37" s="1"/>
  <c r="T27" i="37" s="1"/>
  <c r="T28" i="37" s="1"/>
  <c r="T29" i="37" s="1"/>
  <c r="T30" i="37" s="1"/>
  <c r="T31" i="37" s="1"/>
  <c r="T32" i="37" s="1"/>
  <c r="T33" i="37" s="1"/>
  <c r="T34" i="37" s="1"/>
  <c r="T35" i="37" s="1"/>
  <c r="T36" i="37" s="1"/>
  <c r="T37" i="37" s="1"/>
  <c r="T38" i="37" s="1"/>
  <c r="T39" i="37" s="1"/>
  <c r="T40" i="37" s="1"/>
  <c r="T41" i="37" s="1"/>
  <c r="T42" i="37" s="1"/>
  <c r="T43" i="37" s="1"/>
  <c r="T44" i="37" s="1"/>
  <c r="T45" i="37" s="1"/>
  <c r="T46" i="37" s="1"/>
  <c r="T47" i="37" s="1"/>
  <c r="T48" i="37" s="1"/>
  <c r="T49" i="37" s="1"/>
  <c r="T50" i="37" s="1"/>
  <c r="T51" i="37" s="1"/>
  <c r="T52" i="37" s="1"/>
  <c r="T53" i="37" s="1"/>
  <c r="T54" i="37" s="1"/>
  <c r="T55" i="37" s="1"/>
  <c r="T56" i="37" s="1"/>
  <c r="T57" i="37" s="1"/>
  <c r="T58" i="37" s="1"/>
  <c r="T59" i="37" s="1"/>
  <c r="T60" i="37" s="1"/>
  <c r="T61" i="37" s="1"/>
  <c r="T62" i="37" s="1"/>
  <c r="T63" i="37" s="1"/>
  <c r="T64" i="37" s="1"/>
  <c r="T65" i="37" s="1"/>
  <c r="T66" i="37" s="1"/>
  <c r="T67" i="37" s="1"/>
  <c r="T68" i="37" s="1"/>
  <c r="T69" i="37" s="1"/>
  <c r="T70" i="37" s="1"/>
  <c r="T71" i="37" s="1"/>
  <c r="T72" i="37" s="1"/>
  <c r="T73" i="37" s="1"/>
  <c r="T74" i="37" s="1"/>
  <c r="T75" i="37" s="1"/>
  <c r="T76" i="37" s="1"/>
  <c r="T77" i="37" s="1"/>
  <c r="T78" i="37" s="1"/>
  <c r="T79" i="37" s="1"/>
  <c r="T80" i="37" s="1"/>
  <c r="T81" i="37" s="1"/>
  <c r="T82" i="37" s="1"/>
  <c r="T83" i="37" s="1"/>
  <c r="T84" i="37" s="1"/>
  <c r="T85" i="37" s="1"/>
  <c r="T86" i="37" s="1"/>
  <c r="T87" i="37" s="1"/>
  <c r="T88" i="37" s="1"/>
  <c r="T89" i="37" s="1"/>
  <c r="T90" i="37" s="1"/>
  <c r="T91" i="37" s="1"/>
  <c r="T92" i="37" s="1"/>
  <c r="T93" i="37" s="1"/>
  <c r="T94" i="37" s="1"/>
  <c r="T95" i="37" s="1"/>
  <c r="T96" i="37" s="1"/>
  <c r="T97" i="37" s="1"/>
  <c r="T98" i="37" s="1"/>
  <c r="T99" i="37" s="1"/>
  <c r="T100" i="37" s="1"/>
  <c r="T101" i="37" s="1"/>
  <c r="T102" i="37" s="1"/>
  <c r="T103" i="37" s="1"/>
  <c r="T104" i="37" s="1"/>
  <c r="T105" i="37" s="1"/>
  <c r="T106" i="37" s="1"/>
  <c r="T107" i="37" s="1"/>
  <c r="T108" i="37" s="1"/>
  <c r="T109" i="37" s="1"/>
  <c r="T110" i="37" s="1"/>
  <c r="T111" i="37" s="1"/>
  <c r="T112" i="37" s="1"/>
  <c r="T113" i="37" s="1"/>
  <c r="T114" i="37" s="1"/>
  <c r="T115" i="37" s="1"/>
  <c r="T116" i="37" s="1"/>
  <c r="T117" i="37" s="1"/>
  <c r="T118" i="37" s="1"/>
  <c r="T119" i="37" s="1"/>
  <c r="T120" i="37" s="1"/>
  <c r="T121" i="37" s="1"/>
  <c r="T122" i="37" s="1"/>
  <c r="T123" i="37" s="1"/>
  <c r="T124" i="37" s="1"/>
  <c r="T125" i="37" s="1"/>
  <c r="T126" i="37" s="1"/>
  <c r="T127" i="37" s="1"/>
  <c r="T128" i="37" s="1"/>
  <c r="T129" i="37" s="1"/>
  <c r="T130" i="37" s="1"/>
  <c r="T131" i="37" s="1"/>
  <c r="T132" i="37" s="1"/>
  <c r="T133" i="37" s="1"/>
  <c r="T134" i="37" s="1"/>
  <c r="T135" i="37" s="1"/>
  <c r="T136" i="37" s="1"/>
  <c r="T137" i="37" s="1"/>
  <c r="T138" i="37" s="1"/>
  <c r="T139" i="37" s="1"/>
  <c r="T140" i="37" s="1"/>
  <c r="T141" i="37" s="1"/>
  <c r="T142" i="37" s="1"/>
  <c r="T143" i="37" s="1"/>
  <c r="T144" i="37" s="1"/>
  <c r="T145" i="37" s="1"/>
  <c r="T146" i="37" s="1"/>
  <c r="T147" i="37" s="1"/>
  <c r="T148" i="37" s="1"/>
  <c r="T149" i="37" s="1"/>
  <c r="T150" i="37" s="1"/>
  <c r="T151" i="37" s="1"/>
  <c r="T152" i="37" s="1"/>
  <c r="T153" i="37" s="1"/>
  <c r="T154" i="37" s="1"/>
  <c r="T155" i="37" s="1"/>
  <c r="T156" i="37" s="1"/>
  <c r="T157" i="37" s="1"/>
  <c r="T158" i="37" s="1"/>
  <c r="T159" i="37" s="1"/>
  <c r="T160" i="37" s="1"/>
  <c r="T161" i="37" s="1"/>
  <c r="T162" i="37" s="1"/>
  <c r="T163" i="37" s="1"/>
  <c r="T164" i="37" s="1"/>
  <c r="T165" i="37" s="1"/>
  <c r="T166" i="37" s="1"/>
  <c r="T167" i="37" s="1"/>
  <c r="T168" i="37" s="1"/>
  <c r="T169" i="37" s="1"/>
  <c r="T170" i="37" s="1"/>
  <c r="T171" i="37" s="1"/>
  <c r="T172" i="37" s="1"/>
  <c r="T173" i="37" s="1"/>
  <c r="T174" i="37" s="1"/>
  <c r="T175" i="37" s="1"/>
  <c r="T176" i="37" s="1"/>
  <c r="T177" i="37" s="1"/>
  <c r="T178" i="37" s="1"/>
  <c r="T179" i="37" s="1"/>
  <c r="T180" i="37" s="1"/>
  <c r="T181" i="37" s="1"/>
  <c r="T182" i="37" s="1"/>
  <c r="T183" i="37" s="1"/>
  <c r="T184" i="37" s="1"/>
  <c r="T185" i="37" s="1"/>
  <c r="T186" i="37" s="1"/>
  <c r="T187" i="37" s="1"/>
  <c r="T188" i="37" s="1"/>
  <c r="T189" i="37" s="1"/>
  <c r="T190" i="37" s="1"/>
  <c r="T191" i="37" s="1"/>
  <c r="T192" i="37" s="1"/>
  <c r="T193" i="37" s="1"/>
  <c r="T194" i="37" s="1"/>
  <c r="T195" i="37" s="1"/>
  <c r="T196" i="37" s="1"/>
  <c r="T197" i="37" s="1"/>
  <c r="T198" i="37" s="1"/>
  <c r="T199" i="37" s="1"/>
  <c r="T200" i="37" s="1"/>
  <c r="T201" i="37" s="1"/>
  <c r="T202" i="37" s="1"/>
  <c r="T203" i="37" s="1"/>
  <c r="T204" i="37" s="1"/>
  <c r="T205" i="37" s="1"/>
  <c r="T206" i="37" s="1"/>
  <c r="T207" i="37" s="1"/>
  <c r="T208" i="37" s="1"/>
  <c r="T209" i="37" s="1"/>
  <c r="T210" i="37" s="1"/>
  <c r="T211" i="37" s="1"/>
  <c r="T212" i="37" s="1"/>
  <c r="T213" i="37" s="1"/>
  <c r="T214" i="37" s="1"/>
  <c r="T215" i="37" s="1"/>
  <c r="T216" i="37" s="1"/>
  <c r="T217" i="37" s="1"/>
  <c r="T218" i="37" s="1"/>
  <c r="T219" i="37" s="1"/>
  <c r="T220" i="37" s="1"/>
  <c r="T221" i="37" s="1"/>
  <c r="T222" i="37" s="1"/>
  <c r="T223" i="37" s="1"/>
  <c r="T224" i="37" s="1"/>
  <c r="T225" i="37" s="1"/>
  <c r="T226" i="37" s="1"/>
  <c r="T227" i="37" s="1"/>
  <c r="T228" i="37" s="1"/>
  <c r="T229" i="37" s="1"/>
  <c r="T230" i="37" s="1"/>
  <c r="T231" i="37" s="1"/>
  <c r="T232" i="37" s="1"/>
  <c r="T233" i="37" s="1"/>
  <c r="T234" i="37" s="1"/>
  <c r="T235" i="37" s="1"/>
  <c r="T236" i="37" s="1"/>
  <c r="T237" i="37" s="1"/>
  <c r="T238" i="37" s="1"/>
  <c r="T239" i="37" s="1"/>
  <c r="T240" i="37" s="1"/>
  <c r="T241" i="37" s="1"/>
  <c r="T242" i="37" s="1"/>
  <c r="T243" i="37" s="1"/>
  <c r="T244" i="37" s="1"/>
  <c r="T245" i="37" s="1"/>
  <c r="T246" i="37" s="1"/>
  <c r="T247" i="37" s="1"/>
  <c r="T248" i="37" s="1"/>
  <c r="T249" i="37" s="1"/>
  <c r="T250" i="37" s="1"/>
  <c r="T251" i="37" s="1"/>
  <c r="T252" i="37" s="1"/>
  <c r="T253" i="37" s="1"/>
  <c r="T254" i="37" s="1"/>
  <c r="T255" i="37" s="1"/>
  <c r="T256" i="37" s="1"/>
  <c r="T257" i="37" s="1"/>
  <c r="T258" i="37" s="1"/>
  <c r="T259" i="37" s="1"/>
  <c r="T260" i="37" s="1"/>
  <c r="T261" i="37" s="1"/>
  <c r="T262" i="37" s="1"/>
  <c r="T263" i="37" s="1"/>
  <c r="T264" i="37" s="1"/>
  <c r="T265" i="37" s="1"/>
  <c r="T266" i="37" s="1"/>
  <c r="T267" i="37" s="1"/>
  <c r="T268" i="37" s="1"/>
  <c r="T269" i="37" s="1"/>
  <c r="T270" i="37" s="1"/>
  <c r="T271" i="37" s="1"/>
  <c r="T272" i="37" s="1"/>
  <c r="T273" i="37" s="1"/>
  <c r="T274" i="37" s="1"/>
  <c r="T275" i="37" s="1"/>
  <c r="T276" i="37" s="1"/>
  <c r="T277" i="37" s="1"/>
  <c r="T278" i="37" s="1"/>
  <c r="T279" i="37" s="1"/>
  <c r="T280" i="37" s="1"/>
  <c r="T281" i="37" s="1"/>
  <c r="T282" i="37" s="1"/>
  <c r="T283" i="37" s="1"/>
  <c r="T284" i="37" s="1"/>
  <c r="T285" i="37" s="1"/>
  <c r="T286" i="37" s="1"/>
  <c r="T287" i="37" s="1"/>
  <c r="T288" i="37" s="1"/>
  <c r="T289" i="37" s="1"/>
  <c r="T290" i="37" s="1"/>
  <c r="T291" i="37" s="1"/>
  <c r="T292" i="37" s="1"/>
  <c r="T293" i="37" s="1"/>
  <c r="T294" i="37" s="1"/>
  <c r="T295" i="37" s="1"/>
  <c r="T296" i="37" s="1"/>
  <c r="T297" i="37" s="1"/>
  <c r="T298" i="37" s="1"/>
  <c r="T299" i="37" s="1"/>
  <c r="T300" i="37" s="1"/>
  <c r="T301" i="37" s="1"/>
  <c r="T302" i="37" s="1"/>
  <c r="T303" i="37" s="1"/>
  <c r="T304" i="37" s="1"/>
  <c r="T305" i="37" s="1"/>
  <c r="T306" i="37" s="1"/>
  <c r="T307" i="37" s="1"/>
  <c r="T308" i="37" s="1"/>
  <c r="T309" i="37" s="1"/>
  <c r="T310" i="37" s="1"/>
  <c r="T311" i="37" s="1"/>
  <c r="T312" i="37" s="1"/>
  <c r="S13" i="37"/>
  <c r="H13" i="37"/>
  <c r="G13" i="37"/>
  <c r="F13" i="37"/>
  <c r="E13" i="37"/>
  <c r="D13" i="37"/>
  <c r="D14" i="37" s="1"/>
  <c r="D15" i="37" s="1"/>
  <c r="D16" i="37" s="1"/>
  <c r="D17" i="37" s="1"/>
  <c r="D18" i="37" s="1"/>
  <c r="D19" i="37" s="1"/>
  <c r="D20" i="37" s="1"/>
  <c r="D21" i="37" s="1"/>
  <c r="D22" i="37" s="1"/>
  <c r="D23" i="37" s="1"/>
  <c r="D24" i="37" s="1"/>
  <c r="D25" i="37" s="1"/>
  <c r="C13" i="37"/>
  <c r="C14" i="37" s="1"/>
  <c r="C15" i="37" s="1"/>
  <c r="C16" i="37" s="1"/>
  <c r="C17" i="37" s="1"/>
  <c r="C18" i="37" s="1"/>
  <c r="C19" i="37" s="1"/>
  <c r="C20" i="37" s="1"/>
  <c r="C21" i="37" s="1"/>
  <c r="C22" i="37" s="1"/>
  <c r="C23" i="37" s="1"/>
  <c r="C24" i="37" s="1"/>
  <c r="C25" i="37" s="1"/>
  <c r="B13" i="37"/>
  <c r="B14" i="37" s="1"/>
  <c r="B15" i="37" s="1"/>
  <c r="B16" i="37" s="1"/>
  <c r="B17" i="37" s="1"/>
  <c r="B18" i="37" s="1"/>
  <c r="F15" i="37"/>
  <c r="G15" i="37"/>
  <c r="H15" i="37"/>
  <c r="F16" i="37"/>
  <c r="G16" i="37"/>
  <c r="H16" i="37"/>
  <c r="F17" i="37"/>
  <c r="G17" i="37"/>
  <c r="H17" i="37"/>
  <c r="F18" i="37"/>
  <c r="G18" i="37"/>
  <c r="H18" i="37"/>
  <c r="F19" i="37"/>
  <c r="G19" i="37"/>
  <c r="H19" i="37"/>
  <c r="F20" i="37"/>
  <c r="G20" i="37"/>
  <c r="H20" i="37"/>
  <c r="F21" i="37"/>
  <c r="G21" i="37"/>
  <c r="H21" i="37"/>
  <c r="F22" i="37"/>
  <c r="G22" i="37"/>
  <c r="H22" i="37"/>
  <c r="F23" i="37"/>
  <c r="G23" i="37"/>
  <c r="H23" i="37"/>
  <c r="F24" i="37"/>
  <c r="G24" i="37"/>
  <c r="H24" i="37"/>
  <c r="F25" i="37"/>
  <c r="G25" i="37"/>
  <c r="H25" i="37"/>
  <c r="B26" i="37"/>
  <c r="C26" i="37"/>
  <c r="D26" i="37"/>
  <c r="F26" i="37"/>
  <c r="G26" i="37"/>
  <c r="H26" i="37"/>
  <c r="B27" i="37"/>
  <c r="C27" i="37"/>
  <c r="D27" i="37"/>
  <c r="F27" i="37"/>
  <c r="G27" i="37"/>
  <c r="H27" i="37"/>
  <c r="B28" i="37"/>
  <c r="C28" i="37"/>
  <c r="D28" i="37"/>
  <c r="F28" i="37"/>
  <c r="G28" i="37"/>
  <c r="H28" i="37"/>
  <c r="B29" i="37"/>
  <c r="C29" i="37"/>
  <c r="D29" i="37"/>
  <c r="F29" i="37"/>
  <c r="G29" i="37"/>
  <c r="H29" i="37"/>
  <c r="B30" i="37"/>
  <c r="C30" i="37"/>
  <c r="D30" i="37"/>
  <c r="F30" i="37"/>
  <c r="G30" i="37"/>
  <c r="H30" i="37"/>
  <c r="B31" i="37"/>
  <c r="C31" i="37"/>
  <c r="D31" i="37"/>
  <c r="F31" i="37"/>
  <c r="G31" i="37"/>
  <c r="H31" i="37"/>
  <c r="B32" i="37"/>
  <c r="C32" i="37"/>
  <c r="D32" i="37"/>
  <c r="F32" i="37"/>
  <c r="G32" i="37"/>
  <c r="H32" i="37"/>
  <c r="B33" i="37"/>
  <c r="C33" i="37"/>
  <c r="D33" i="37"/>
  <c r="F33" i="37"/>
  <c r="G33" i="37"/>
  <c r="H33" i="37"/>
  <c r="B34" i="37"/>
  <c r="C34" i="37"/>
  <c r="D34" i="37"/>
  <c r="F34" i="37"/>
  <c r="G34" i="37"/>
  <c r="H34" i="37"/>
  <c r="B35" i="37"/>
  <c r="C35" i="37"/>
  <c r="D35" i="37"/>
  <c r="F35" i="37"/>
  <c r="G35" i="37"/>
  <c r="H35" i="37"/>
  <c r="B36" i="37"/>
  <c r="C36" i="37"/>
  <c r="D36" i="37"/>
  <c r="F36" i="37"/>
  <c r="G36" i="37"/>
  <c r="H36" i="37"/>
  <c r="B37" i="37"/>
  <c r="C37" i="37"/>
  <c r="D37" i="37"/>
  <c r="F37" i="37"/>
  <c r="G37" i="37"/>
  <c r="H37" i="37"/>
  <c r="B38" i="37"/>
  <c r="C38" i="37"/>
  <c r="D38" i="37"/>
  <c r="F38" i="37"/>
  <c r="G38" i="37"/>
  <c r="H38" i="37"/>
  <c r="B39" i="37"/>
  <c r="C39" i="37"/>
  <c r="D39" i="37"/>
  <c r="F39" i="37"/>
  <c r="G39" i="37"/>
  <c r="H39" i="37"/>
  <c r="B40" i="37"/>
  <c r="C40" i="37"/>
  <c r="D40" i="37"/>
  <c r="F40" i="37"/>
  <c r="G40" i="37"/>
  <c r="H40" i="37"/>
  <c r="B41" i="37"/>
  <c r="C41" i="37"/>
  <c r="D41" i="37"/>
  <c r="F41" i="37"/>
  <c r="G41" i="37"/>
  <c r="H41" i="37"/>
  <c r="B42" i="37"/>
  <c r="C42" i="37"/>
  <c r="D42" i="37"/>
  <c r="F42" i="37"/>
  <c r="G42" i="37"/>
  <c r="H42" i="37"/>
  <c r="B43" i="37"/>
  <c r="C43" i="37"/>
  <c r="D43" i="37"/>
  <c r="F43" i="37"/>
  <c r="G43" i="37"/>
  <c r="H43" i="37"/>
  <c r="B44" i="37"/>
  <c r="C44" i="37"/>
  <c r="D44" i="37"/>
  <c r="F44" i="37"/>
  <c r="G44" i="37"/>
  <c r="H44" i="37"/>
  <c r="B45" i="37"/>
  <c r="C45" i="37"/>
  <c r="D45" i="37"/>
  <c r="F45" i="37"/>
  <c r="G45" i="37"/>
  <c r="H45" i="37"/>
  <c r="B46" i="37"/>
  <c r="C46" i="37"/>
  <c r="D46" i="37"/>
  <c r="F46" i="37"/>
  <c r="G46" i="37"/>
  <c r="H46" i="37"/>
  <c r="B47" i="37"/>
  <c r="C47" i="37"/>
  <c r="D47" i="37"/>
  <c r="F47" i="37"/>
  <c r="G47" i="37"/>
  <c r="H47" i="37"/>
  <c r="B48" i="37"/>
  <c r="C48" i="37"/>
  <c r="D48" i="37"/>
  <c r="F48" i="37"/>
  <c r="G48" i="37"/>
  <c r="H48" i="37"/>
  <c r="B49" i="37"/>
  <c r="C49" i="37"/>
  <c r="D49" i="37"/>
  <c r="F49" i="37"/>
  <c r="G49" i="37"/>
  <c r="H49" i="37"/>
  <c r="B50" i="37"/>
  <c r="C50" i="37"/>
  <c r="D50" i="37"/>
  <c r="F50" i="37"/>
  <c r="G50" i="37"/>
  <c r="H50" i="37"/>
  <c r="B51" i="37"/>
  <c r="C51" i="37"/>
  <c r="D51" i="37"/>
  <c r="F51" i="37"/>
  <c r="G51" i="37"/>
  <c r="H51" i="37"/>
  <c r="B52" i="37"/>
  <c r="C52" i="37"/>
  <c r="D52" i="37"/>
  <c r="F52" i="37"/>
  <c r="G52" i="37"/>
  <c r="H52" i="37"/>
  <c r="B53" i="37"/>
  <c r="C53" i="37"/>
  <c r="D53" i="37"/>
  <c r="F53" i="37"/>
  <c r="G53" i="37"/>
  <c r="H53" i="37"/>
  <c r="B54" i="37"/>
  <c r="C54" i="37"/>
  <c r="D54" i="37"/>
  <c r="F54" i="37"/>
  <c r="G54" i="37"/>
  <c r="H54" i="37"/>
  <c r="B55" i="37"/>
  <c r="C55" i="37"/>
  <c r="D55" i="37"/>
  <c r="F55" i="37"/>
  <c r="G55" i="37"/>
  <c r="H55" i="37"/>
  <c r="B56" i="37"/>
  <c r="C56" i="37"/>
  <c r="D56" i="37"/>
  <c r="F56" i="37"/>
  <c r="G56" i="37"/>
  <c r="H56" i="37"/>
  <c r="B57" i="37"/>
  <c r="C57" i="37"/>
  <c r="D57" i="37"/>
  <c r="F57" i="37"/>
  <c r="G57" i="37"/>
  <c r="H57" i="37"/>
  <c r="B58" i="37"/>
  <c r="C58" i="37"/>
  <c r="D58" i="37"/>
  <c r="F58" i="37"/>
  <c r="G58" i="37"/>
  <c r="H58" i="37"/>
  <c r="B59" i="37"/>
  <c r="C59" i="37"/>
  <c r="D59" i="37"/>
  <c r="F59" i="37"/>
  <c r="G59" i="37"/>
  <c r="H59" i="37"/>
  <c r="B60" i="37"/>
  <c r="C60" i="37"/>
  <c r="D60" i="37"/>
  <c r="F60" i="37"/>
  <c r="G60" i="37"/>
  <c r="H60" i="37"/>
  <c r="B61" i="37"/>
  <c r="C61" i="37"/>
  <c r="D61" i="37"/>
  <c r="F61" i="37"/>
  <c r="G61" i="37"/>
  <c r="H61" i="37"/>
  <c r="B62" i="37"/>
  <c r="C62" i="37"/>
  <c r="D62" i="37"/>
  <c r="F62" i="37"/>
  <c r="G62" i="37"/>
  <c r="H62" i="37"/>
  <c r="B63" i="37"/>
  <c r="C63" i="37"/>
  <c r="D63" i="37"/>
  <c r="F63" i="37"/>
  <c r="G63" i="37"/>
  <c r="H63" i="37"/>
  <c r="B64" i="37"/>
  <c r="C64" i="37"/>
  <c r="D64" i="37"/>
  <c r="F64" i="37"/>
  <c r="G64" i="37"/>
  <c r="H64" i="37"/>
  <c r="B65" i="37"/>
  <c r="C65" i="37"/>
  <c r="D65" i="37"/>
  <c r="F65" i="37"/>
  <c r="G65" i="37"/>
  <c r="H65" i="37"/>
  <c r="B66" i="37"/>
  <c r="C66" i="37"/>
  <c r="D66" i="37"/>
  <c r="F66" i="37"/>
  <c r="G66" i="37"/>
  <c r="H66" i="37"/>
  <c r="B67" i="37"/>
  <c r="C67" i="37"/>
  <c r="D67" i="37"/>
  <c r="F67" i="37"/>
  <c r="G67" i="37"/>
  <c r="H67" i="37"/>
  <c r="B68" i="37"/>
  <c r="C68" i="37"/>
  <c r="D68" i="37"/>
  <c r="F68" i="37"/>
  <c r="G68" i="37"/>
  <c r="H68" i="37"/>
  <c r="B69" i="37"/>
  <c r="C69" i="37"/>
  <c r="D69" i="37"/>
  <c r="F69" i="37"/>
  <c r="G69" i="37"/>
  <c r="H69" i="37"/>
  <c r="B70" i="37"/>
  <c r="C70" i="37"/>
  <c r="D70" i="37"/>
  <c r="F70" i="37"/>
  <c r="G70" i="37"/>
  <c r="H70" i="37"/>
  <c r="B71" i="37"/>
  <c r="C71" i="37"/>
  <c r="D71" i="37"/>
  <c r="F71" i="37"/>
  <c r="G71" i="37"/>
  <c r="H71" i="37"/>
  <c r="B72" i="37"/>
  <c r="C72" i="37"/>
  <c r="D72" i="37"/>
  <c r="F72" i="37"/>
  <c r="G72" i="37"/>
  <c r="H72" i="37"/>
  <c r="B73" i="37"/>
  <c r="C73" i="37"/>
  <c r="D73" i="37"/>
  <c r="F73" i="37"/>
  <c r="G73" i="37"/>
  <c r="H73" i="37"/>
  <c r="B74" i="37"/>
  <c r="C74" i="37"/>
  <c r="D74" i="37"/>
  <c r="F74" i="37"/>
  <c r="G74" i="37"/>
  <c r="H74" i="37"/>
  <c r="B75" i="37"/>
  <c r="C75" i="37"/>
  <c r="D75" i="37"/>
  <c r="F75" i="37"/>
  <c r="G75" i="37"/>
  <c r="H75" i="37"/>
  <c r="B76" i="37"/>
  <c r="C76" i="37"/>
  <c r="D76" i="37"/>
  <c r="F76" i="37"/>
  <c r="G76" i="37"/>
  <c r="H76" i="37"/>
  <c r="B77" i="37"/>
  <c r="C77" i="37"/>
  <c r="D77" i="37"/>
  <c r="F77" i="37"/>
  <c r="G77" i="37"/>
  <c r="H77" i="37"/>
  <c r="B78" i="37"/>
  <c r="C78" i="37"/>
  <c r="D78" i="37"/>
  <c r="F78" i="37"/>
  <c r="G78" i="37"/>
  <c r="H78" i="37"/>
  <c r="B79" i="37"/>
  <c r="C79" i="37"/>
  <c r="D79" i="37"/>
  <c r="F79" i="37"/>
  <c r="G79" i="37"/>
  <c r="H79" i="37"/>
  <c r="B80" i="37"/>
  <c r="C80" i="37"/>
  <c r="D80" i="37"/>
  <c r="F80" i="37"/>
  <c r="G80" i="37"/>
  <c r="H80" i="37"/>
  <c r="B81" i="37"/>
  <c r="C81" i="37"/>
  <c r="D81" i="37"/>
  <c r="F81" i="37"/>
  <c r="G81" i="37"/>
  <c r="H81" i="37"/>
  <c r="B82" i="37"/>
  <c r="C82" i="37"/>
  <c r="D82" i="37"/>
  <c r="F82" i="37"/>
  <c r="G82" i="37"/>
  <c r="H82" i="37"/>
  <c r="B83" i="37"/>
  <c r="C83" i="37"/>
  <c r="D83" i="37"/>
  <c r="F83" i="37"/>
  <c r="G83" i="37"/>
  <c r="H83" i="37"/>
  <c r="B84" i="37"/>
  <c r="C84" i="37"/>
  <c r="D84" i="37"/>
  <c r="F84" i="37"/>
  <c r="G84" i="37"/>
  <c r="H84" i="37"/>
  <c r="B85" i="37"/>
  <c r="C85" i="37"/>
  <c r="D85" i="37"/>
  <c r="F85" i="37"/>
  <c r="G85" i="37"/>
  <c r="H85" i="37"/>
  <c r="B86" i="37"/>
  <c r="C86" i="37"/>
  <c r="D86" i="37"/>
  <c r="F86" i="37"/>
  <c r="G86" i="37"/>
  <c r="H86" i="37"/>
  <c r="B87" i="37"/>
  <c r="C87" i="37"/>
  <c r="D87" i="37"/>
  <c r="F87" i="37"/>
  <c r="G87" i="37"/>
  <c r="H87" i="37"/>
  <c r="B88" i="37"/>
  <c r="C88" i="37"/>
  <c r="D88" i="37"/>
  <c r="F88" i="37"/>
  <c r="G88" i="37"/>
  <c r="H88" i="37"/>
  <c r="B89" i="37"/>
  <c r="C89" i="37"/>
  <c r="D89" i="37"/>
  <c r="F89" i="37"/>
  <c r="G89" i="37"/>
  <c r="H89" i="37"/>
  <c r="B90" i="37"/>
  <c r="C90" i="37"/>
  <c r="D90" i="37"/>
  <c r="F90" i="37"/>
  <c r="G90" i="37"/>
  <c r="H90" i="37"/>
  <c r="B91" i="37"/>
  <c r="C91" i="37"/>
  <c r="D91" i="37"/>
  <c r="F91" i="37"/>
  <c r="G91" i="37"/>
  <c r="H91" i="37"/>
  <c r="B92" i="37"/>
  <c r="C92" i="37"/>
  <c r="D92" i="37"/>
  <c r="F92" i="37"/>
  <c r="G92" i="37"/>
  <c r="H92" i="37"/>
  <c r="B93" i="37"/>
  <c r="C93" i="37"/>
  <c r="D93" i="37"/>
  <c r="F93" i="37"/>
  <c r="G93" i="37"/>
  <c r="H93" i="37"/>
  <c r="B94" i="37"/>
  <c r="C94" i="37"/>
  <c r="D94" i="37"/>
  <c r="F94" i="37"/>
  <c r="G94" i="37"/>
  <c r="H94" i="37"/>
  <c r="B95" i="37"/>
  <c r="C95" i="37"/>
  <c r="D95" i="37"/>
  <c r="F95" i="37"/>
  <c r="G95" i="37"/>
  <c r="H95" i="37"/>
  <c r="B96" i="37"/>
  <c r="C96" i="37"/>
  <c r="D96" i="37"/>
  <c r="F96" i="37"/>
  <c r="G96" i="37"/>
  <c r="H96" i="37"/>
  <c r="B97" i="37"/>
  <c r="C97" i="37"/>
  <c r="D97" i="37"/>
  <c r="F97" i="37"/>
  <c r="G97" i="37"/>
  <c r="H97" i="37"/>
  <c r="B98" i="37"/>
  <c r="C98" i="37"/>
  <c r="D98" i="37"/>
  <c r="F98" i="37"/>
  <c r="G98" i="37"/>
  <c r="H98" i="37"/>
  <c r="B99" i="37"/>
  <c r="C99" i="37"/>
  <c r="D99" i="37"/>
  <c r="F99" i="37"/>
  <c r="G99" i="37"/>
  <c r="H99" i="37"/>
  <c r="B100" i="37"/>
  <c r="C100" i="37"/>
  <c r="D100" i="37"/>
  <c r="F100" i="37"/>
  <c r="G100" i="37"/>
  <c r="H100" i="37"/>
  <c r="B101" i="37"/>
  <c r="C101" i="37"/>
  <c r="D101" i="37"/>
  <c r="F101" i="37"/>
  <c r="G101" i="37"/>
  <c r="H101" i="37"/>
  <c r="B102" i="37"/>
  <c r="C102" i="37"/>
  <c r="D102" i="37"/>
  <c r="F102" i="37"/>
  <c r="G102" i="37"/>
  <c r="H102" i="37"/>
  <c r="B103" i="37"/>
  <c r="C103" i="37"/>
  <c r="D103" i="37"/>
  <c r="F103" i="37"/>
  <c r="G103" i="37"/>
  <c r="H103" i="37"/>
  <c r="B104" i="37"/>
  <c r="C104" i="37"/>
  <c r="D104" i="37"/>
  <c r="F104" i="37"/>
  <c r="G104" i="37"/>
  <c r="H104" i="37"/>
  <c r="B105" i="37"/>
  <c r="C105" i="37"/>
  <c r="D105" i="37"/>
  <c r="F105" i="37"/>
  <c r="G105" i="37"/>
  <c r="H105" i="37"/>
  <c r="B106" i="37"/>
  <c r="C106" i="37"/>
  <c r="D106" i="37"/>
  <c r="F106" i="37"/>
  <c r="G106" i="37"/>
  <c r="H106" i="37"/>
  <c r="B107" i="37"/>
  <c r="C107" i="37"/>
  <c r="D107" i="37"/>
  <c r="F107" i="37"/>
  <c r="G107" i="37"/>
  <c r="H107" i="37"/>
  <c r="B108" i="37"/>
  <c r="C108" i="37"/>
  <c r="D108" i="37"/>
  <c r="F108" i="37"/>
  <c r="G108" i="37"/>
  <c r="H108" i="37"/>
  <c r="B109" i="37"/>
  <c r="C109" i="37"/>
  <c r="D109" i="37"/>
  <c r="F109" i="37"/>
  <c r="G109" i="37"/>
  <c r="H109" i="37"/>
  <c r="B110" i="37"/>
  <c r="C110" i="37"/>
  <c r="D110" i="37"/>
  <c r="F110" i="37"/>
  <c r="G110" i="37"/>
  <c r="H110" i="37"/>
  <c r="B111" i="37"/>
  <c r="C111" i="37"/>
  <c r="D111" i="37"/>
  <c r="F111" i="37"/>
  <c r="G111" i="37"/>
  <c r="H111" i="37"/>
  <c r="B112" i="37"/>
  <c r="C112" i="37"/>
  <c r="D112" i="37"/>
  <c r="F112" i="37"/>
  <c r="G112" i="37"/>
  <c r="H112" i="37"/>
  <c r="B113" i="37"/>
  <c r="C113" i="37"/>
  <c r="D113" i="37"/>
  <c r="F113" i="37"/>
  <c r="G113" i="37"/>
  <c r="H113" i="37"/>
  <c r="B114" i="37"/>
  <c r="C114" i="37"/>
  <c r="D114" i="37"/>
  <c r="F114" i="37"/>
  <c r="G114" i="37"/>
  <c r="H114" i="37"/>
  <c r="B115" i="37"/>
  <c r="C115" i="37"/>
  <c r="D115" i="37"/>
  <c r="F115" i="37"/>
  <c r="G115" i="37"/>
  <c r="H115" i="37"/>
  <c r="B116" i="37"/>
  <c r="C116" i="37"/>
  <c r="D116" i="37"/>
  <c r="F116" i="37"/>
  <c r="G116" i="37"/>
  <c r="H116" i="37"/>
  <c r="B117" i="37"/>
  <c r="C117" i="37"/>
  <c r="D117" i="37"/>
  <c r="F117" i="37"/>
  <c r="G117" i="37"/>
  <c r="H117" i="37"/>
  <c r="B118" i="37"/>
  <c r="C118" i="37"/>
  <c r="D118" i="37"/>
  <c r="F118" i="37"/>
  <c r="G118" i="37"/>
  <c r="H118" i="37"/>
  <c r="B119" i="37"/>
  <c r="C119" i="37"/>
  <c r="D119" i="37"/>
  <c r="F119" i="37"/>
  <c r="G119" i="37"/>
  <c r="H119" i="37"/>
  <c r="B120" i="37"/>
  <c r="C120" i="37"/>
  <c r="D120" i="37"/>
  <c r="F120" i="37"/>
  <c r="G120" i="37"/>
  <c r="H120" i="37"/>
  <c r="B121" i="37"/>
  <c r="C121" i="37"/>
  <c r="D121" i="37"/>
  <c r="F121" i="37"/>
  <c r="G121" i="37"/>
  <c r="H121" i="37"/>
  <c r="B122" i="37"/>
  <c r="C122" i="37"/>
  <c r="D122" i="37"/>
  <c r="F122" i="37"/>
  <c r="G122" i="37"/>
  <c r="H122" i="37"/>
  <c r="B123" i="37"/>
  <c r="C123" i="37"/>
  <c r="D123" i="37"/>
  <c r="F123" i="37"/>
  <c r="G123" i="37"/>
  <c r="H123" i="37"/>
  <c r="B124" i="37"/>
  <c r="C124" i="37"/>
  <c r="D124" i="37"/>
  <c r="F124" i="37"/>
  <c r="G124" i="37"/>
  <c r="H124" i="37"/>
  <c r="B125" i="37"/>
  <c r="C125" i="37"/>
  <c r="D125" i="37"/>
  <c r="F125" i="37"/>
  <c r="G125" i="37"/>
  <c r="H125" i="37"/>
  <c r="B126" i="37"/>
  <c r="C126" i="37"/>
  <c r="D126" i="37"/>
  <c r="F126" i="37"/>
  <c r="G126" i="37"/>
  <c r="H126" i="37"/>
  <c r="B127" i="37"/>
  <c r="C127" i="37"/>
  <c r="D127" i="37"/>
  <c r="F127" i="37"/>
  <c r="G127" i="37"/>
  <c r="H127" i="37"/>
  <c r="B128" i="37"/>
  <c r="C128" i="37"/>
  <c r="D128" i="37"/>
  <c r="F128" i="37"/>
  <c r="G128" i="37"/>
  <c r="H128" i="37"/>
  <c r="B129" i="37"/>
  <c r="C129" i="37"/>
  <c r="D129" i="37"/>
  <c r="F129" i="37"/>
  <c r="G129" i="37"/>
  <c r="H129" i="37"/>
  <c r="B130" i="37"/>
  <c r="C130" i="37"/>
  <c r="D130" i="37"/>
  <c r="F130" i="37"/>
  <c r="G130" i="37"/>
  <c r="H130" i="37"/>
  <c r="B131" i="37"/>
  <c r="C131" i="37"/>
  <c r="D131" i="37"/>
  <c r="F131" i="37"/>
  <c r="G131" i="37"/>
  <c r="H131" i="37"/>
  <c r="B132" i="37"/>
  <c r="C132" i="37"/>
  <c r="D132" i="37"/>
  <c r="F132" i="37"/>
  <c r="G132" i="37"/>
  <c r="H132" i="37"/>
  <c r="B133" i="37"/>
  <c r="C133" i="37"/>
  <c r="D133" i="37"/>
  <c r="F133" i="37"/>
  <c r="G133" i="37"/>
  <c r="H133" i="37"/>
  <c r="B134" i="37"/>
  <c r="C134" i="37"/>
  <c r="D134" i="37"/>
  <c r="F134" i="37"/>
  <c r="G134" i="37"/>
  <c r="H134" i="37"/>
  <c r="B135" i="37"/>
  <c r="C135" i="37"/>
  <c r="D135" i="37"/>
  <c r="F135" i="37"/>
  <c r="G135" i="37"/>
  <c r="H135" i="37"/>
  <c r="B136" i="37"/>
  <c r="C136" i="37"/>
  <c r="D136" i="37"/>
  <c r="F136" i="37"/>
  <c r="G136" i="37"/>
  <c r="H136" i="37"/>
  <c r="B137" i="37"/>
  <c r="C137" i="37"/>
  <c r="D137" i="37"/>
  <c r="F137" i="37"/>
  <c r="G137" i="37"/>
  <c r="H137" i="37"/>
  <c r="B138" i="37"/>
  <c r="C138" i="37"/>
  <c r="D138" i="37"/>
  <c r="F138" i="37"/>
  <c r="G138" i="37"/>
  <c r="H138" i="37"/>
  <c r="B139" i="37"/>
  <c r="C139" i="37"/>
  <c r="D139" i="37"/>
  <c r="F139" i="37"/>
  <c r="G139" i="37"/>
  <c r="H139" i="37"/>
  <c r="B140" i="37"/>
  <c r="C140" i="37"/>
  <c r="D140" i="37"/>
  <c r="F140" i="37"/>
  <c r="G140" i="37"/>
  <c r="H140" i="37"/>
  <c r="B141" i="37"/>
  <c r="C141" i="37"/>
  <c r="D141" i="37"/>
  <c r="F141" i="37"/>
  <c r="G141" i="37"/>
  <c r="H141" i="37"/>
  <c r="B142" i="37"/>
  <c r="C142" i="37"/>
  <c r="D142" i="37"/>
  <c r="F142" i="37"/>
  <c r="G142" i="37"/>
  <c r="H142" i="37"/>
  <c r="B143" i="37"/>
  <c r="C143" i="37"/>
  <c r="D143" i="37"/>
  <c r="F143" i="37"/>
  <c r="G143" i="37"/>
  <c r="H143" i="37"/>
  <c r="B144" i="37"/>
  <c r="C144" i="37"/>
  <c r="D144" i="37"/>
  <c r="F144" i="37"/>
  <c r="G144" i="37"/>
  <c r="H144" i="37"/>
  <c r="B145" i="37"/>
  <c r="C145" i="37"/>
  <c r="D145" i="37"/>
  <c r="F145" i="37"/>
  <c r="G145" i="37"/>
  <c r="H145" i="37"/>
  <c r="B146" i="37"/>
  <c r="C146" i="37"/>
  <c r="D146" i="37"/>
  <c r="F146" i="37"/>
  <c r="G146" i="37"/>
  <c r="H146" i="37"/>
  <c r="B147" i="37"/>
  <c r="C147" i="37"/>
  <c r="D147" i="37"/>
  <c r="F147" i="37"/>
  <c r="G147" i="37"/>
  <c r="H147" i="37"/>
  <c r="B148" i="37"/>
  <c r="C148" i="37"/>
  <c r="D148" i="37"/>
  <c r="F148" i="37"/>
  <c r="G148" i="37"/>
  <c r="H148" i="37"/>
  <c r="B149" i="37"/>
  <c r="C149" i="37"/>
  <c r="D149" i="37"/>
  <c r="F149" i="37"/>
  <c r="G149" i="37"/>
  <c r="H149" i="37"/>
  <c r="B150" i="37"/>
  <c r="C150" i="37"/>
  <c r="D150" i="37"/>
  <c r="F150" i="37"/>
  <c r="G150" i="37"/>
  <c r="H150" i="37"/>
  <c r="B151" i="37"/>
  <c r="C151" i="37"/>
  <c r="D151" i="37"/>
  <c r="F151" i="37"/>
  <c r="G151" i="37"/>
  <c r="H151" i="37"/>
  <c r="B152" i="37"/>
  <c r="C152" i="37"/>
  <c r="D152" i="37"/>
  <c r="F152" i="37"/>
  <c r="G152" i="37"/>
  <c r="H152" i="37"/>
  <c r="B153" i="37"/>
  <c r="C153" i="37"/>
  <c r="D153" i="37"/>
  <c r="F153" i="37"/>
  <c r="G153" i="37"/>
  <c r="H153" i="37"/>
  <c r="B154" i="37"/>
  <c r="C154" i="37"/>
  <c r="D154" i="37"/>
  <c r="F154" i="37"/>
  <c r="G154" i="37"/>
  <c r="H154" i="37"/>
  <c r="B155" i="37"/>
  <c r="C155" i="37"/>
  <c r="D155" i="37"/>
  <c r="F155" i="37"/>
  <c r="G155" i="37"/>
  <c r="H155" i="37"/>
  <c r="B156" i="37"/>
  <c r="C156" i="37"/>
  <c r="D156" i="37"/>
  <c r="F156" i="37"/>
  <c r="G156" i="37"/>
  <c r="H156" i="37"/>
  <c r="B157" i="37"/>
  <c r="C157" i="37"/>
  <c r="D157" i="37"/>
  <c r="F157" i="37"/>
  <c r="G157" i="37"/>
  <c r="H157" i="37"/>
  <c r="B158" i="37"/>
  <c r="C158" i="37"/>
  <c r="D158" i="37"/>
  <c r="F158" i="37"/>
  <c r="G158" i="37"/>
  <c r="H158" i="37"/>
  <c r="B159" i="37"/>
  <c r="C159" i="37"/>
  <c r="D159" i="37"/>
  <c r="F159" i="37"/>
  <c r="G159" i="37"/>
  <c r="H159" i="37"/>
  <c r="B160" i="37"/>
  <c r="C160" i="37"/>
  <c r="D160" i="37"/>
  <c r="F160" i="37"/>
  <c r="G160" i="37"/>
  <c r="H160" i="37"/>
  <c r="B161" i="37"/>
  <c r="C161" i="37"/>
  <c r="D161" i="37"/>
  <c r="F161" i="37"/>
  <c r="G161" i="37"/>
  <c r="H161" i="37"/>
  <c r="B162" i="37"/>
  <c r="C162" i="37"/>
  <c r="D162" i="37"/>
  <c r="F162" i="37"/>
  <c r="G162" i="37"/>
  <c r="H162" i="37"/>
  <c r="B163" i="37"/>
  <c r="C163" i="37"/>
  <c r="D163" i="37"/>
  <c r="F163" i="37"/>
  <c r="G163" i="37"/>
  <c r="H163" i="37"/>
  <c r="B164" i="37"/>
  <c r="C164" i="37"/>
  <c r="D164" i="37"/>
  <c r="F164" i="37"/>
  <c r="G164" i="37"/>
  <c r="H164" i="37"/>
  <c r="B165" i="37"/>
  <c r="C165" i="37"/>
  <c r="D165" i="37"/>
  <c r="F165" i="37"/>
  <c r="G165" i="37"/>
  <c r="H165" i="37"/>
  <c r="B166" i="37"/>
  <c r="C166" i="37"/>
  <c r="D166" i="37"/>
  <c r="F166" i="37"/>
  <c r="G166" i="37"/>
  <c r="H166" i="37"/>
  <c r="B167" i="37"/>
  <c r="C167" i="37"/>
  <c r="D167" i="37"/>
  <c r="F167" i="37"/>
  <c r="G167" i="37"/>
  <c r="H167" i="37"/>
  <c r="B168" i="37"/>
  <c r="C168" i="37"/>
  <c r="D168" i="37"/>
  <c r="F168" i="37"/>
  <c r="G168" i="37"/>
  <c r="H168" i="37"/>
  <c r="B169" i="37"/>
  <c r="C169" i="37"/>
  <c r="D169" i="37"/>
  <c r="F169" i="37"/>
  <c r="G169" i="37"/>
  <c r="H169" i="37"/>
  <c r="B170" i="37"/>
  <c r="C170" i="37"/>
  <c r="D170" i="37"/>
  <c r="F170" i="37"/>
  <c r="G170" i="37"/>
  <c r="H170" i="37"/>
  <c r="B171" i="37"/>
  <c r="C171" i="37"/>
  <c r="D171" i="37"/>
  <c r="F171" i="37"/>
  <c r="G171" i="37"/>
  <c r="H171" i="37"/>
  <c r="B172" i="37"/>
  <c r="C172" i="37"/>
  <c r="D172" i="37"/>
  <c r="F172" i="37"/>
  <c r="G172" i="37"/>
  <c r="H172" i="37"/>
  <c r="B173" i="37"/>
  <c r="C173" i="37"/>
  <c r="D173" i="37"/>
  <c r="F173" i="37"/>
  <c r="G173" i="37"/>
  <c r="H173" i="37"/>
  <c r="B174" i="37"/>
  <c r="C174" i="37"/>
  <c r="D174" i="37"/>
  <c r="F174" i="37"/>
  <c r="G174" i="37"/>
  <c r="H174" i="37"/>
  <c r="B175" i="37"/>
  <c r="C175" i="37"/>
  <c r="D175" i="37"/>
  <c r="F175" i="37"/>
  <c r="G175" i="37"/>
  <c r="H175" i="37"/>
  <c r="B176" i="37"/>
  <c r="C176" i="37"/>
  <c r="D176" i="37"/>
  <c r="F176" i="37"/>
  <c r="G176" i="37"/>
  <c r="H176" i="37"/>
  <c r="B177" i="37"/>
  <c r="C177" i="37"/>
  <c r="D177" i="37"/>
  <c r="F177" i="37"/>
  <c r="G177" i="37"/>
  <c r="H177" i="37"/>
  <c r="B178" i="37"/>
  <c r="C178" i="37"/>
  <c r="D178" i="37"/>
  <c r="F178" i="37"/>
  <c r="G178" i="37"/>
  <c r="H178" i="37"/>
  <c r="B179" i="37"/>
  <c r="C179" i="37"/>
  <c r="D179" i="37"/>
  <c r="F179" i="37"/>
  <c r="G179" i="37"/>
  <c r="H179" i="37"/>
  <c r="B180" i="37"/>
  <c r="C180" i="37"/>
  <c r="D180" i="37"/>
  <c r="F180" i="37"/>
  <c r="G180" i="37"/>
  <c r="H180" i="37"/>
  <c r="B181" i="37"/>
  <c r="C181" i="37"/>
  <c r="D181" i="37"/>
  <c r="F181" i="37"/>
  <c r="G181" i="37"/>
  <c r="H181" i="37"/>
  <c r="B182" i="37"/>
  <c r="C182" i="37"/>
  <c r="D182" i="37"/>
  <c r="F182" i="37"/>
  <c r="G182" i="37"/>
  <c r="H182" i="37"/>
  <c r="B183" i="37"/>
  <c r="C183" i="37"/>
  <c r="D183" i="37"/>
  <c r="F183" i="37"/>
  <c r="G183" i="37"/>
  <c r="H183" i="37"/>
  <c r="B184" i="37"/>
  <c r="C184" i="37"/>
  <c r="D184" i="37"/>
  <c r="F184" i="37"/>
  <c r="G184" i="37"/>
  <c r="H184" i="37"/>
  <c r="B185" i="37"/>
  <c r="C185" i="37"/>
  <c r="D185" i="37"/>
  <c r="F185" i="37"/>
  <c r="G185" i="37"/>
  <c r="H185" i="37"/>
  <c r="B186" i="37"/>
  <c r="C186" i="37"/>
  <c r="D186" i="37"/>
  <c r="F186" i="37"/>
  <c r="G186" i="37"/>
  <c r="H186" i="37"/>
  <c r="B187" i="37"/>
  <c r="C187" i="37"/>
  <c r="D187" i="37"/>
  <c r="F187" i="37"/>
  <c r="G187" i="37"/>
  <c r="H187" i="37"/>
  <c r="B188" i="37"/>
  <c r="C188" i="37"/>
  <c r="D188" i="37"/>
  <c r="F188" i="37"/>
  <c r="G188" i="37"/>
  <c r="H188" i="37"/>
  <c r="B189" i="37"/>
  <c r="C189" i="37"/>
  <c r="D189" i="37"/>
  <c r="F189" i="37"/>
  <c r="G189" i="37"/>
  <c r="H189" i="37"/>
  <c r="B190" i="37"/>
  <c r="C190" i="37"/>
  <c r="D190" i="37"/>
  <c r="F190" i="37"/>
  <c r="G190" i="37"/>
  <c r="H190" i="37"/>
  <c r="B191" i="37"/>
  <c r="C191" i="37"/>
  <c r="D191" i="37"/>
  <c r="F191" i="37"/>
  <c r="G191" i="37"/>
  <c r="H191" i="37"/>
  <c r="B192" i="37"/>
  <c r="C192" i="37"/>
  <c r="D192" i="37"/>
  <c r="F192" i="37"/>
  <c r="G192" i="37"/>
  <c r="H192" i="37"/>
  <c r="B193" i="37"/>
  <c r="C193" i="37"/>
  <c r="D193" i="37"/>
  <c r="F193" i="37"/>
  <c r="G193" i="37"/>
  <c r="H193" i="37"/>
  <c r="B194" i="37"/>
  <c r="C194" i="37"/>
  <c r="D194" i="37"/>
  <c r="F194" i="37"/>
  <c r="G194" i="37"/>
  <c r="H194" i="37"/>
  <c r="B195" i="37"/>
  <c r="C195" i="37"/>
  <c r="D195" i="37"/>
  <c r="F195" i="37"/>
  <c r="G195" i="37"/>
  <c r="H195" i="37"/>
  <c r="B196" i="37"/>
  <c r="C196" i="37"/>
  <c r="D196" i="37"/>
  <c r="F196" i="37"/>
  <c r="G196" i="37"/>
  <c r="H196" i="37"/>
  <c r="B197" i="37"/>
  <c r="C197" i="37"/>
  <c r="D197" i="37"/>
  <c r="F197" i="37"/>
  <c r="G197" i="37"/>
  <c r="H197" i="37"/>
  <c r="B198" i="37"/>
  <c r="C198" i="37"/>
  <c r="D198" i="37"/>
  <c r="F198" i="37"/>
  <c r="G198" i="37"/>
  <c r="H198" i="37"/>
  <c r="B199" i="37"/>
  <c r="C199" i="37"/>
  <c r="D199" i="37"/>
  <c r="F199" i="37"/>
  <c r="G199" i="37"/>
  <c r="H199" i="37"/>
  <c r="B200" i="37"/>
  <c r="C200" i="37"/>
  <c r="D200" i="37"/>
  <c r="F200" i="37"/>
  <c r="G200" i="37"/>
  <c r="H200" i="37"/>
  <c r="B201" i="37"/>
  <c r="C201" i="37"/>
  <c r="D201" i="37"/>
  <c r="F201" i="37"/>
  <c r="G201" i="37"/>
  <c r="H201" i="37"/>
  <c r="B202" i="37"/>
  <c r="C202" i="37"/>
  <c r="D202" i="37"/>
  <c r="F202" i="37"/>
  <c r="G202" i="37"/>
  <c r="H202" i="37"/>
  <c r="B203" i="37"/>
  <c r="C203" i="37"/>
  <c r="D203" i="37"/>
  <c r="F203" i="37"/>
  <c r="G203" i="37"/>
  <c r="H203" i="37"/>
  <c r="B204" i="37"/>
  <c r="C204" i="37"/>
  <c r="D204" i="37"/>
  <c r="F204" i="37"/>
  <c r="G204" i="37"/>
  <c r="H204" i="37"/>
  <c r="B205" i="37"/>
  <c r="C205" i="37"/>
  <c r="D205" i="37"/>
  <c r="F205" i="37"/>
  <c r="G205" i="37"/>
  <c r="H205" i="37"/>
  <c r="B206" i="37"/>
  <c r="C206" i="37"/>
  <c r="D206" i="37"/>
  <c r="F206" i="37"/>
  <c r="G206" i="37"/>
  <c r="H206" i="37"/>
  <c r="B207" i="37"/>
  <c r="C207" i="37"/>
  <c r="D207" i="37"/>
  <c r="F207" i="37"/>
  <c r="G207" i="37"/>
  <c r="H207" i="37"/>
  <c r="B208" i="37"/>
  <c r="C208" i="37"/>
  <c r="D208" i="37"/>
  <c r="F208" i="37"/>
  <c r="G208" i="37"/>
  <c r="H208" i="37"/>
  <c r="B209" i="37"/>
  <c r="C209" i="37"/>
  <c r="D209" i="37"/>
  <c r="F209" i="37"/>
  <c r="G209" i="37"/>
  <c r="H209" i="37"/>
  <c r="B210" i="37"/>
  <c r="C210" i="37"/>
  <c r="D210" i="37"/>
  <c r="F210" i="37"/>
  <c r="G210" i="37"/>
  <c r="H210" i="37"/>
  <c r="B211" i="37"/>
  <c r="C211" i="37"/>
  <c r="D211" i="37"/>
  <c r="F211" i="37"/>
  <c r="G211" i="37"/>
  <c r="H211" i="37"/>
  <c r="B212" i="37"/>
  <c r="C212" i="37"/>
  <c r="D212" i="37"/>
  <c r="F212" i="37"/>
  <c r="G212" i="37"/>
  <c r="H212" i="37"/>
  <c r="B213" i="37"/>
  <c r="C213" i="37"/>
  <c r="D213" i="37"/>
  <c r="F213" i="37"/>
  <c r="G213" i="37"/>
  <c r="H213" i="37"/>
  <c r="B214" i="37"/>
  <c r="C214" i="37"/>
  <c r="D214" i="37"/>
  <c r="F214" i="37"/>
  <c r="G214" i="37"/>
  <c r="H214" i="37"/>
  <c r="B215" i="37"/>
  <c r="C215" i="37"/>
  <c r="D215" i="37"/>
  <c r="F215" i="37"/>
  <c r="G215" i="37"/>
  <c r="H215" i="37"/>
  <c r="B216" i="37"/>
  <c r="C216" i="37"/>
  <c r="D216" i="37"/>
  <c r="F216" i="37"/>
  <c r="G216" i="37"/>
  <c r="H216" i="37"/>
  <c r="B217" i="37"/>
  <c r="C217" i="37"/>
  <c r="D217" i="37"/>
  <c r="F217" i="37"/>
  <c r="G217" i="37"/>
  <c r="H217" i="37"/>
  <c r="B218" i="37"/>
  <c r="C218" i="37"/>
  <c r="D218" i="37"/>
  <c r="F218" i="37"/>
  <c r="G218" i="37"/>
  <c r="H218" i="37"/>
  <c r="B219" i="37"/>
  <c r="C219" i="37"/>
  <c r="D219" i="37"/>
  <c r="F219" i="37"/>
  <c r="G219" i="37"/>
  <c r="H219" i="37"/>
  <c r="B220" i="37"/>
  <c r="C220" i="37"/>
  <c r="D220" i="37"/>
  <c r="F220" i="37"/>
  <c r="G220" i="37"/>
  <c r="H220" i="37"/>
  <c r="B221" i="37"/>
  <c r="C221" i="37"/>
  <c r="D221" i="37"/>
  <c r="F221" i="37"/>
  <c r="G221" i="37"/>
  <c r="H221" i="37"/>
  <c r="B222" i="37"/>
  <c r="C222" i="37"/>
  <c r="D222" i="37"/>
  <c r="F222" i="37"/>
  <c r="G222" i="37"/>
  <c r="H222" i="37"/>
  <c r="B223" i="37"/>
  <c r="C223" i="37"/>
  <c r="D223" i="37"/>
  <c r="F223" i="37"/>
  <c r="G223" i="37"/>
  <c r="H223" i="37"/>
  <c r="B224" i="37"/>
  <c r="C224" i="37"/>
  <c r="D224" i="37"/>
  <c r="F224" i="37"/>
  <c r="G224" i="37"/>
  <c r="H224" i="37"/>
  <c r="B225" i="37"/>
  <c r="C225" i="37"/>
  <c r="D225" i="37"/>
  <c r="F225" i="37"/>
  <c r="G225" i="37"/>
  <c r="H225" i="37"/>
  <c r="B226" i="37"/>
  <c r="C226" i="37"/>
  <c r="D226" i="37"/>
  <c r="F226" i="37"/>
  <c r="G226" i="37"/>
  <c r="H226" i="37"/>
  <c r="B227" i="37"/>
  <c r="C227" i="37"/>
  <c r="D227" i="37"/>
  <c r="F227" i="37"/>
  <c r="G227" i="37"/>
  <c r="H227" i="37"/>
  <c r="B228" i="37"/>
  <c r="C228" i="37"/>
  <c r="D228" i="37"/>
  <c r="F228" i="37"/>
  <c r="G228" i="37"/>
  <c r="H228" i="37"/>
  <c r="B229" i="37"/>
  <c r="C229" i="37"/>
  <c r="D229" i="37"/>
  <c r="F229" i="37"/>
  <c r="G229" i="37"/>
  <c r="H229" i="37"/>
  <c r="B230" i="37"/>
  <c r="C230" i="37"/>
  <c r="D230" i="37"/>
  <c r="F230" i="37"/>
  <c r="G230" i="37"/>
  <c r="H230" i="37"/>
  <c r="B231" i="37"/>
  <c r="C231" i="37"/>
  <c r="D231" i="37"/>
  <c r="F231" i="37"/>
  <c r="G231" i="37"/>
  <c r="H231" i="37"/>
  <c r="B232" i="37"/>
  <c r="C232" i="37"/>
  <c r="D232" i="37"/>
  <c r="F232" i="37"/>
  <c r="G232" i="37"/>
  <c r="H232" i="37"/>
  <c r="B233" i="37"/>
  <c r="C233" i="37"/>
  <c r="D233" i="37"/>
  <c r="F233" i="37"/>
  <c r="G233" i="37"/>
  <c r="H233" i="37"/>
  <c r="B234" i="37"/>
  <c r="C234" i="37"/>
  <c r="D234" i="37"/>
  <c r="F234" i="37"/>
  <c r="G234" i="37"/>
  <c r="H234" i="37"/>
  <c r="B235" i="37"/>
  <c r="C235" i="37"/>
  <c r="D235" i="37"/>
  <c r="F235" i="37"/>
  <c r="G235" i="37"/>
  <c r="H235" i="37"/>
  <c r="B236" i="37"/>
  <c r="C236" i="37"/>
  <c r="D236" i="37"/>
  <c r="F236" i="37"/>
  <c r="G236" i="37"/>
  <c r="H236" i="37"/>
  <c r="B237" i="37"/>
  <c r="C237" i="37"/>
  <c r="D237" i="37"/>
  <c r="F237" i="37"/>
  <c r="G237" i="37"/>
  <c r="H237" i="37"/>
  <c r="B238" i="37"/>
  <c r="C238" i="37"/>
  <c r="D238" i="37"/>
  <c r="F238" i="37"/>
  <c r="G238" i="37"/>
  <c r="H238" i="37"/>
  <c r="B239" i="37"/>
  <c r="C239" i="37"/>
  <c r="D239" i="37"/>
  <c r="F239" i="37"/>
  <c r="G239" i="37"/>
  <c r="H239" i="37"/>
  <c r="B240" i="37"/>
  <c r="C240" i="37"/>
  <c r="D240" i="37"/>
  <c r="F240" i="37"/>
  <c r="G240" i="37"/>
  <c r="H240" i="37"/>
  <c r="B241" i="37"/>
  <c r="C241" i="37"/>
  <c r="D241" i="37"/>
  <c r="F241" i="37"/>
  <c r="G241" i="37"/>
  <c r="H241" i="37"/>
  <c r="B242" i="37"/>
  <c r="C242" i="37"/>
  <c r="D242" i="37"/>
  <c r="F242" i="37"/>
  <c r="G242" i="37"/>
  <c r="H242" i="37"/>
  <c r="B243" i="37"/>
  <c r="C243" i="37"/>
  <c r="D243" i="37"/>
  <c r="F243" i="37"/>
  <c r="G243" i="37"/>
  <c r="H243" i="37"/>
  <c r="B244" i="37"/>
  <c r="C244" i="37"/>
  <c r="D244" i="37"/>
  <c r="F244" i="37"/>
  <c r="G244" i="37"/>
  <c r="H244" i="37"/>
  <c r="B245" i="37"/>
  <c r="C245" i="37"/>
  <c r="D245" i="37"/>
  <c r="F245" i="37"/>
  <c r="G245" i="37"/>
  <c r="H245" i="37"/>
  <c r="B246" i="37"/>
  <c r="C246" i="37"/>
  <c r="D246" i="37"/>
  <c r="F246" i="37"/>
  <c r="G246" i="37"/>
  <c r="H246" i="37"/>
  <c r="B247" i="37"/>
  <c r="C247" i="37"/>
  <c r="D247" i="37"/>
  <c r="F247" i="37"/>
  <c r="G247" i="37"/>
  <c r="H247" i="37"/>
  <c r="B248" i="37"/>
  <c r="C248" i="37"/>
  <c r="D248" i="37"/>
  <c r="F248" i="37"/>
  <c r="G248" i="37"/>
  <c r="H248" i="37"/>
  <c r="B249" i="37"/>
  <c r="C249" i="37"/>
  <c r="D249" i="37"/>
  <c r="F249" i="37"/>
  <c r="G249" i="37"/>
  <c r="H249" i="37"/>
  <c r="B250" i="37"/>
  <c r="C250" i="37"/>
  <c r="D250" i="37"/>
  <c r="F250" i="37"/>
  <c r="G250" i="37"/>
  <c r="H250" i="37"/>
  <c r="B251" i="37"/>
  <c r="C251" i="37"/>
  <c r="D251" i="37"/>
  <c r="F251" i="37"/>
  <c r="G251" i="37"/>
  <c r="H251" i="37"/>
  <c r="B252" i="37"/>
  <c r="C252" i="37"/>
  <c r="D252" i="37"/>
  <c r="F252" i="37"/>
  <c r="G252" i="37"/>
  <c r="H252" i="37"/>
  <c r="B253" i="37"/>
  <c r="C253" i="37"/>
  <c r="D253" i="37"/>
  <c r="F253" i="37"/>
  <c r="G253" i="37"/>
  <c r="H253" i="37"/>
  <c r="B254" i="37"/>
  <c r="C254" i="37"/>
  <c r="D254" i="37"/>
  <c r="F254" i="37"/>
  <c r="G254" i="37"/>
  <c r="H254" i="37"/>
  <c r="B255" i="37"/>
  <c r="C255" i="37"/>
  <c r="D255" i="37"/>
  <c r="F255" i="37"/>
  <c r="G255" i="37"/>
  <c r="H255" i="37"/>
  <c r="B256" i="37"/>
  <c r="C256" i="37"/>
  <c r="D256" i="37"/>
  <c r="F256" i="37"/>
  <c r="G256" i="37"/>
  <c r="H256" i="37"/>
  <c r="B257" i="37"/>
  <c r="C257" i="37"/>
  <c r="D257" i="37"/>
  <c r="F257" i="37"/>
  <c r="G257" i="37"/>
  <c r="H257" i="37"/>
  <c r="B258" i="37"/>
  <c r="C258" i="37"/>
  <c r="D258" i="37"/>
  <c r="F258" i="37"/>
  <c r="G258" i="37"/>
  <c r="H258" i="37"/>
  <c r="B259" i="37"/>
  <c r="C259" i="37"/>
  <c r="D259" i="37"/>
  <c r="F259" i="37"/>
  <c r="G259" i="37"/>
  <c r="H259" i="37"/>
  <c r="B260" i="37"/>
  <c r="C260" i="37"/>
  <c r="D260" i="37"/>
  <c r="F260" i="37"/>
  <c r="G260" i="37"/>
  <c r="H260" i="37"/>
  <c r="B261" i="37"/>
  <c r="C261" i="37"/>
  <c r="D261" i="37"/>
  <c r="F261" i="37"/>
  <c r="G261" i="37"/>
  <c r="H261" i="37"/>
  <c r="B262" i="37"/>
  <c r="C262" i="37"/>
  <c r="D262" i="37"/>
  <c r="F262" i="37"/>
  <c r="G262" i="37"/>
  <c r="H262" i="37"/>
  <c r="B263" i="37"/>
  <c r="C263" i="37"/>
  <c r="D263" i="37"/>
  <c r="F263" i="37"/>
  <c r="G263" i="37"/>
  <c r="H263" i="37"/>
  <c r="B264" i="37"/>
  <c r="C264" i="37"/>
  <c r="D264" i="37"/>
  <c r="F264" i="37"/>
  <c r="G264" i="37"/>
  <c r="H264" i="37"/>
  <c r="B265" i="37"/>
  <c r="C265" i="37"/>
  <c r="D265" i="37"/>
  <c r="F265" i="37"/>
  <c r="G265" i="37"/>
  <c r="H265" i="37"/>
  <c r="B266" i="37"/>
  <c r="C266" i="37"/>
  <c r="D266" i="37"/>
  <c r="F266" i="37"/>
  <c r="G266" i="37"/>
  <c r="H266" i="37"/>
  <c r="B267" i="37"/>
  <c r="C267" i="37"/>
  <c r="D267" i="37"/>
  <c r="F267" i="37"/>
  <c r="G267" i="37"/>
  <c r="H267" i="37"/>
  <c r="B268" i="37"/>
  <c r="C268" i="37"/>
  <c r="D268" i="37"/>
  <c r="F268" i="37"/>
  <c r="G268" i="37"/>
  <c r="H268" i="37"/>
  <c r="B269" i="37"/>
  <c r="C269" i="37"/>
  <c r="D269" i="37"/>
  <c r="F269" i="37"/>
  <c r="G269" i="37"/>
  <c r="H269" i="37"/>
  <c r="B270" i="37"/>
  <c r="C270" i="37"/>
  <c r="D270" i="37"/>
  <c r="F270" i="37"/>
  <c r="G270" i="37"/>
  <c r="H270" i="37"/>
  <c r="B271" i="37"/>
  <c r="C271" i="37"/>
  <c r="D271" i="37"/>
  <c r="F271" i="37"/>
  <c r="G271" i="37"/>
  <c r="H271" i="37"/>
  <c r="B272" i="37"/>
  <c r="C272" i="37"/>
  <c r="D272" i="37"/>
  <c r="F272" i="37"/>
  <c r="G272" i="37"/>
  <c r="H272" i="37"/>
  <c r="B273" i="37"/>
  <c r="C273" i="37"/>
  <c r="D273" i="37"/>
  <c r="F273" i="37"/>
  <c r="G273" i="37"/>
  <c r="H273" i="37"/>
  <c r="B274" i="37"/>
  <c r="C274" i="37"/>
  <c r="D274" i="37"/>
  <c r="F274" i="37"/>
  <c r="G274" i="37"/>
  <c r="H274" i="37"/>
  <c r="B275" i="37"/>
  <c r="C275" i="37"/>
  <c r="D275" i="37"/>
  <c r="F275" i="37"/>
  <c r="G275" i="37"/>
  <c r="H275" i="37"/>
  <c r="B276" i="37"/>
  <c r="C276" i="37"/>
  <c r="D276" i="37"/>
  <c r="F276" i="37"/>
  <c r="G276" i="37"/>
  <c r="H276" i="37"/>
  <c r="B277" i="37"/>
  <c r="C277" i="37"/>
  <c r="D277" i="37"/>
  <c r="F277" i="37"/>
  <c r="G277" i="37"/>
  <c r="H277" i="37"/>
  <c r="B278" i="37"/>
  <c r="C278" i="37"/>
  <c r="D278" i="37"/>
  <c r="F278" i="37"/>
  <c r="G278" i="37"/>
  <c r="H278" i="37"/>
  <c r="B279" i="37"/>
  <c r="C279" i="37"/>
  <c r="D279" i="37"/>
  <c r="F279" i="37"/>
  <c r="G279" i="37"/>
  <c r="H279" i="37"/>
  <c r="B280" i="37"/>
  <c r="C280" i="37"/>
  <c r="D280" i="37"/>
  <c r="F280" i="37"/>
  <c r="G280" i="37"/>
  <c r="H280" i="37"/>
  <c r="B281" i="37"/>
  <c r="C281" i="37"/>
  <c r="D281" i="37"/>
  <c r="F281" i="37"/>
  <c r="G281" i="37"/>
  <c r="H281" i="37"/>
  <c r="B282" i="37"/>
  <c r="C282" i="37"/>
  <c r="D282" i="37"/>
  <c r="F282" i="37"/>
  <c r="G282" i="37"/>
  <c r="H282" i="37"/>
  <c r="B283" i="37"/>
  <c r="C283" i="37"/>
  <c r="D283" i="37"/>
  <c r="F283" i="37"/>
  <c r="G283" i="37"/>
  <c r="H283" i="37"/>
  <c r="B284" i="37"/>
  <c r="C284" i="37"/>
  <c r="D284" i="37"/>
  <c r="F284" i="37"/>
  <c r="G284" i="37"/>
  <c r="H284" i="37"/>
  <c r="B285" i="37"/>
  <c r="C285" i="37"/>
  <c r="D285" i="37"/>
  <c r="F285" i="37"/>
  <c r="G285" i="37"/>
  <c r="H285" i="37"/>
  <c r="B286" i="37"/>
  <c r="C286" i="37"/>
  <c r="D286" i="37"/>
  <c r="F286" i="37"/>
  <c r="G286" i="37"/>
  <c r="H286" i="37"/>
  <c r="B287" i="37"/>
  <c r="C287" i="37"/>
  <c r="D287" i="37"/>
  <c r="F287" i="37"/>
  <c r="G287" i="37"/>
  <c r="H287" i="37"/>
  <c r="B288" i="37"/>
  <c r="C288" i="37"/>
  <c r="D288" i="37"/>
  <c r="F288" i="37"/>
  <c r="G288" i="37"/>
  <c r="H288" i="37"/>
  <c r="B289" i="37"/>
  <c r="C289" i="37"/>
  <c r="D289" i="37"/>
  <c r="F289" i="37"/>
  <c r="G289" i="37"/>
  <c r="H289" i="37"/>
  <c r="B290" i="37"/>
  <c r="C290" i="37"/>
  <c r="D290" i="37"/>
  <c r="F290" i="37"/>
  <c r="G290" i="37"/>
  <c r="H290" i="37"/>
  <c r="B291" i="37"/>
  <c r="C291" i="37"/>
  <c r="D291" i="37"/>
  <c r="F291" i="37"/>
  <c r="G291" i="37"/>
  <c r="H291" i="37"/>
  <c r="B292" i="37"/>
  <c r="C292" i="37"/>
  <c r="D292" i="37"/>
  <c r="F292" i="37"/>
  <c r="G292" i="37"/>
  <c r="H292" i="37"/>
  <c r="B293" i="37"/>
  <c r="C293" i="37"/>
  <c r="D293" i="37"/>
  <c r="F293" i="37"/>
  <c r="G293" i="37"/>
  <c r="H293" i="37"/>
  <c r="B294" i="37"/>
  <c r="C294" i="37"/>
  <c r="D294" i="37"/>
  <c r="F294" i="37"/>
  <c r="G294" i="37"/>
  <c r="H294" i="37"/>
  <c r="B295" i="37"/>
  <c r="C295" i="37"/>
  <c r="D295" i="37"/>
  <c r="F295" i="37"/>
  <c r="G295" i="37"/>
  <c r="H295" i="37"/>
  <c r="B296" i="37"/>
  <c r="C296" i="37"/>
  <c r="D296" i="37"/>
  <c r="F296" i="37"/>
  <c r="G296" i="37"/>
  <c r="H296" i="37"/>
  <c r="B297" i="37"/>
  <c r="C297" i="37"/>
  <c r="D297" i="37"/>
  <c r="F297" i="37"/>
  <c r="G297" i="37"/>
  <c r="H297" i="37"/>
  <c r="B298" i="37"/>
  <c r="C298" i="37"/>
  <c r="D298" i="37"/>
  <c r="F298" i="37"/>
  <c r="G298" i="37"/>
  <c r="H298" i="37"/>
  <c r="B299" i="37"/>
  <c r="C299" i="37"/>
  <c r="D299" i="37"/>
  <c r="F299" i="37"/>
  <c r="G299" i="37"/>
  <c r="H299" i="37"/>
  <c r="B300" i="37"/>
  <c r="C300" i="37"/>
  <c r="D300" i="37"/>
  <c r="F300" i="37"/>
  <c r="G300" i="37"/>
  <c r="H300" i="37"/>
  <c r="B301" i="37"/>
  <c r="C301" i="37"/>
  <c r="D301" i="37"/>
  <c r="F301" i="37"/>
  <c r="G301" i="37"/>
  <c r="H301" i="37"/>
  <c r="B302" i="37"/>
  <c r="C302" i="37"/>
  <c r="D302" i="37"/>
  <c r="F302" i="37"/>
  <c r="G302" i="37"/>
  <c r="H302" i="37"/>
  <c r="B303" i="37"/>
  <c r="C303" i="37"/>
  <c r="D303" i="37"/>
  <c r="F303" i="37"/>
  <c r="G303" i="37"/>
  <c r="H303" i="37"/>
  <c r="B304" i="37"/>
  <c r="C304" i="37"/>
  <c r="D304" i="37"/>
  <c r="F304" i="37"/>
  <c r="G304" i="37"/>
  <c r="H304" i="37"/>
  <c r="B305" i="37"/>
  <c r="C305" i="37"/>
  <c r="D305" i="37"/>
  <c r="F305" i="37"/>
  <c r="G305" i="37"/>
  <c r="H305" i="37"/>
  <c r="B306" i="37"/>
  <c r="C306" i="37"/>
  <c r="D306" i="37"/>
  <c r="F306" i="37"/>
  <c r="G306" i="37"/>
  <c r="H306" i="37"/>
  <c r="B307" i="37"/>
  <c r="C307" i="37"/>
  <c r="D307" i="37"/>
  <c r="F307" i="37"/>
  <c r="G307" i="37"/>
  <c r="H307" i="37"/>
  <c r="B308" i="37"/>
  <c r="C308" i="37"/>
  <c r="D308" i="37"/>
  <c r="F308" i="37"/>
  <c r="G308" i="37"/>
  <c r="H308" i="37"/>
  <c r="B309" i="37"/>
  <c r="C309" i="37"/>
  <c r="D309" i="37"/>
  <c r="F309" i="37"/>
  <c r="G309" i="37"/>
  <c r="H309" i="37"/>
  <c r="B310" i="37"/>
  <c r="C310" i="37"/>
  <c r="D310" i="37"/>
  <c r="F310" i="37"/>
  <c r="G310" i="37"/>
  <c r="H310" i="37"/>
  <c r="B311" i="37"/>
  <c r="C311" i="37"/>
  <c r="D311" i="37"/>
  <c r="F311" i="37"/>
  <c r="G311" i="37"/>
  <c r="H311" i="37"/>
  <c r="B312" i="37"/>
  <c r="C312" i="37"/>
  <c r="D312" i="37"/>
  <c r="F312" i="37"/>
  <c r="G312" i="37"/>
  <c r="H312" i="37"/>
  <c r="H14" i="37"/>
  <c r="G14" i="37"/>
  <c r="F14" i="37"/>
  <c r="B19" i="37" l="1"/>
  <c r="B20" i="37" s="1"/>
  <c r="B21" i="37" s="1"/>
  <c r="B22" i="37" s="1"/>
  <c r="B23" i="37" s="1"/>
  <c r="B24" i="37" s="1"/>
  <c r="B25" i="37" s="1"/>
  <c r="BM308" i="37"/>
  <c r="BL308" i="37"/>
  <c r="BM300" i="37"/>
  <c r="BL300" i="37"/>
  <c r="BM292" i="37"/>
  <c r="BL292" i="37"/>
  <c r="BM284" i="37"/>
  <c r="BL284" i="37"/>
  <c r="BM276" i="37"/>
  <c r="BL276" i="37"/>
  <c r="BM268" i="37"/>
  <c r="BL268" i="37"/>
  <c r="BM260" i="37"/>
  <c r="BL260" i="37"/>
  <c r="BM252" i="37"/>
  <c r="BL252" i="37"/>
  <c r="BM244" i="37"/>
  <c r="BL244" i="37"/>
  <c r="BM236" i="37"/>
  <c r="BL236" i="37"/>
  <c r="BM228" i="37"/>
  <c r="BL228" i="37"/>
  <c r="BM220" i="37"/>
  <c r="BL220" i="37"/>
  <c r="BM212" i="37"/>
  <c r="BL212" i="37"/>
  <c r="BM204" i="37"/>
  <c r="BL204" i="37"/>
  <c r="BM196" i="37"/>
  <c r="BL196" i="37"/>
  <c r="BM188" i="37"/>
  <c r="BL188" i="37"/>
  <c r="BM180" i="37"/>
  <c r="BL180" i="37"/>
  <c r="BM172" i="37"/>
  <c r="BL172" i="37"/>
  <c r="BM164" i="37"/>
  <c r="BL164" i="37"/>
  <c r="BM156" i="37"/>
  <c r="BL156" i="37"/>
  <c r="BM148" i="37"/>
  <c r="BL148" i="37"/>
  <c r="BM140" i="37"/>
  <c r="BL140" i="37"/>
  <c r="BM132" i="37"/>
  <c r="BL132" i="37"/>
  <c r="BM124" i="37"/>
  <c r="BL124" i="37"/>
  <c r="BM116" i="37"/>
  <c r="BL116" i="37"/>
  <c r="BM108" i="37"/>
  <c r="BL108" i="37"/>
  <c r="BM100" i="37"/>
  <c r="BL100" i="37"/>
  <c r="BM92" i="37"/>
  <c r="BL92" i="37"/>
  <c r="BM84" i="37"/>
  <c r="BL84" i="37"/>
  <c r="BM76" i="37"/>
  <c r="BL76" i="37"/>
  <c r="BM68" i="37"/>
  <c r="BL68" i="37"/>
  <c r="BM60" i="37"/>
  <c r="BL60" i="37"/>
  <c r="BM52" i="37"/>
  <c r="BL52" i="37"/>
  <c r="BM44" i="37"/>
  <c r="BL44" i="37"/>
  <c r="BM36" i="37"/>
  <c r="BL36" i="37"/>
  <c r="BM28" i="37"/>
  <c r="BL28" i="37"/>
  <c r="BM309" i="37"/>
  <c r="BL309" i="37"/>
  <c r="BM301" i="37"/>
  <c r="BL301" i="37"/>
  <c r="BM293" i="37"/>
  <c r="BL293" i="37"/>
  <c r="BM285" i="37"/>
  <c r="BL285" i="37"/>
  <c r="BM277" i="37"/>
  <c r="BL277" i="37"/>
  <c r="BM269" i="37"/>
  <c r="BL269" i="37"/>
  <c r="BM261" i="37"/>
  <c r="BL261" i="37"/>
  <c r="BM253" i="37"/>
  <c r="BL253" i="37"/>
  <c r="BM245" i="37"/>
  <c r="BL245" i="37"/>
  <c r="BM237" i="37"/>
  <c r="BL237" i="37"/>
  <c r="BM229" i="37"/>
  <c r="BL229" i="37"/>
  <c r="BM221" i="37"/>
  <c r="BL221" i="37"/>
  <c r="BM213" i="37"/>
  <c r="BL213" i="37"/>
  <c r="BM205" i="37"/>
  <c r="BL205" i="37"/>
  <c r="BM197" i="37"/>
  <c r="BL197" i="37"/>
  <c r="BM189" i="37"/>
  <c r="BL189" i="37"/>
  <c r="BM181" i="37"/>
  <c r="BL181" i="37"/>
  <c r="BM173" i="37"/>
  <c r="BL173" i="37"/>
  <c r="BM165" i="37"/>
  <c r="BL165" i="37"/>
  <c r="BM157" i="37"/>
  <c r="BL157" i="37"/>
  <c r="BM149" i="37"/>
  <c r="BL149" i="37"/>
  <c r="BM141" i="37"/>
  <c r="BL141" i="37"/>
  <c r="BM133" i="37"/>
  <c r="BL133" i="37"/>
  <c r="BM125" i="37"/>
  <c r="BL125" i="37"/>
  <c r="BM117" i="37"/>
  <c r="BL117" i="37"/>
  <c r="BM109" i="37"/>
  <c r="BL109" i="37"/>
  <c r="BM101" i="37"/>
  <c r="BL101" i="37"/>
  <c r="BM93" i="37"/>
  <c r="BL93" i="37"/>
  <c r="BM85" i="37"/>
  <c r="BL85" i="37"/>
  <c r="BM77" i="37"/>
  <c r="BL77" i="37"/>
  <c r="BM69" i="37"/>
  <c r="BL69" i="37"/>
  <c r="BM61" i="37"/>
  <c r="BL61" i="37"/>
  <c r="BM53" i="37"/>
  <c r="BL53" i="37"/>
  <c r="BM45" i="37"/>
  <c r="BL45" i="37"/>
  <c r="BM37" i="37"/>
  <c r="BL37" i="37"/>
  <c r="BM29" i="37"/>
  <c r="BL29" i="37"/>
  <c r="BM310" i="37"/>
  <c r="BL310" i="37"/>
  <c r="BM302" i="37"/>
  <c r="BL302" i="37"/>
  <c r="BM294" i="37"/>
  <c r="BL294" i="37"/>
  <c r="BM286" i="37"/>
  <c r="BL286" i="37"/>
  <c r="BM278" i="37"/>
  <c r="BL278" i="37"/>
  <c r="BM270" i="37"/>
  <c r="BL270" i="37"/>
  <c r="BM262" i="37"/>
  <c r="BL262" i="37"/>
  <c r="BM254" i="37"/>
  <c r="BL254" i="37"/>
  <c r="BM246" i="37"/>
  <c r="BL246" i="37"/>
  <c r="BM238" i="37"/>
  <c r="BL238" i="37"/>
  <c r="BM230" i="37"/>
  <c r="BL230" i="37"/>
  <c r="BM222" i="37"/>
  <c r="BL222" i="37"/>
  <c r="BM214" i="37"/>
  <c r="BL214" i="37"/>
  <c r="BM206" i="37"/>
  <c r="BL206" i="37"/>
  <c r="BM198" i="37"/>
  <c r="BL198" i="37"/>
  <c r="BM190" i="37"/>
  <c r="BL190" i="37"/>
  <c r="BM182" i="37"/>
  <c r="BL182" i="37"/>
  <c r="BM174" i="37"/>
  <c r="BL174" i="37"/>
  <c r="BM166" i="37"/>
  <c r="BL166" i="37"/>
  <c r="BM158" i="37"/>
  <c r="BL158" i="37"/>
  <c r="BM150" i="37"/>
  <c r="BL150" i="37"/>
  <c r="BM142" i="37"/>
  <c r="BL142" i="37"/>
  <c r="BM134" i="37"/>
  <c r="BL134" i="37"/>
  <c r="BM126" i="37"/>
  <c r="BL126" i="37"/>
  <c r="BM118" i="37"/>
  <c r="BL118" i="37"/>
  <c r="BM110" i="37"/>
  <c r="BL110" i="37"/>
  <c r="BM102" i="37"/>
  <c r="BL102" i="37"/>
  <c r="BM94" i="37"/>
  <c r="BL94" i="37"/>
  <c r="BM86" i="37"/>
  <c r="BL86" i="37"/>
  <c r="BM78" i="37"/>
  <c r="BL78" i="37"/>
  <c r="BM70" i="37"/>
  <c r="BL70" i="37"/>
  <c r="BM62" i="37"/>
  <c r="BL62" i="37"/>
  <c r="BM54" i="37"/>
  <c r="BL54" i="37"/>
  <c r="BM46" i="37"/>
  <c r="BL46" i="37"/>
  <c r="BM38" i="37"/>
  <c r="BL38" i="37"/>
  <c r="BM30" i="37"/>
  <c r="BL30" i="37"/>
  <c r="BM311" i="37"/>
  <c r="BL311" i="37"/>
  <c r="BM303" i="37"/>
  <c r="BL303" i="37"/>
  <c r="BM295" i="37"/>
  <c r="BL295" i="37"/>
  <c r="BM287" i="37"/>
  <c r="BL287" i="37"/>
  <c r="BM279" i="37"/>
  <c r="BL279" i="37"/>
  <c r="BM271" i="37"/>
  <c r="BL271" i="37"/>
  <c r="BM263" i="37"/>
  <c r="BL263" i="37"/>
  <c r="BM255" i="37"/>
  <c r="BL255" i="37"/>
  <c r="BM247" i="37"/>
  <c r="BL247" i="37"/>
  <c r="BM239" i="37"/>
  <c r="BL239" i="37"/>
  <c r="BM231" i="37"/>
  <c r="BL231" i="37"/>
  <c r="BM223" i="37"/>
  <c r="BL223" i="37"/>
  <c r="BM215" i="37"/>
  <c r="BL215" i="37"/>
  <c r="BM207" i="37"/>
  <c r="BL207" i="37"/>
  <c r="BM199" i="37"/>
  <c r="BL199" i="37"/>
  <c r="BM191" i="37"/>
  <c r="BL191" i="37"/>
  <c r="BM183" i="37"/>
  <c r="BL183" i="37"/>
  <c r="BM175" i="37"/>
  <c r="BL175" i="37"/>
  <c r="BM167" i="37"/>
  <c r="BL167" i="37"/>
  <c r="BM159" i="37"/>
  <c r="BL159" i="37"/>
  <c r="BM151" i="37"/>
  <c r="BL151" i="37"/>
  <c r="BM143" i="37"/>
  <c r="BL143" i="37"/>
  <c r="BM135" i="37"/>
  <c r="BL135" i="37"/>
  <c r="BM127" i="37"/>
  <c r="BL127" i="37"/>
  <c r="BM119" i="37"/>
  <c r="BL119" i="37"/>
  <c r="BM111" i="37"/>
  <c r="BL111" i="37"/>
  <c r="BM103" i="37"/>
  <c r="BL103" i="37"/>
  <c r="BM95" i="37"/>
  <c r="BL95" i="37"/>
  <c r="BM87" i="37"/>
  <c r="BL87" i="37"/>
  <c r="BM79" i="37"/>
  <c r="BL79" i="37"/>
  <c r="BM71" i="37"/>
  <c r="BL71" i="37"/>
  <c r="BM63" i="37"/>
  <c r="BL63" i="37"/>
  <c r="BM55" i="37"/>
  <c r="BL55" i="37"/>
  <c r="BM47" i="37"/>
  <c r="BL47" i="37"/>
  <c r="BM39" i="37"/>
  <c r="BL39" i="37"/>
  <c r="BM31" i="37"/>
  <c r="BL31" i="37"/>
  <c r="BM312" i="37"/>
  <c r="BL312" i="37"/>
  <c r="BM304" i="37"/>
  <c r="BL304" i="37"/>
  <c r="BM296" i="37"/>
  <c r="BL296" i="37"/>
  <c r="BM288" i="37"/>
  <c r="BL288" i="37"/>
  <c r="BM280" i="37"/>
  <c r="BL280" i="37"/>
  <c r="BM272" i="37"/>
  <c r="BL272" i="37"/>
  <c r="BM264" i="37"/>
  <c r="BL264" i="37"/>
  <c r="BM256" i="37"/>
  <c r="BL256" i="37"/>
  <c r="BM248" i="37"/>
  <c r="BL248" i="37"/>
  <c r="BM240" i="37"/>
  <c r="BL240" i="37"/>
  <c r="BM232" i="37"/>
  <c r="BL232" i="37"/>
  <c r="BM224" i="37"/>
  <c r="BL224" i="37"/>
  <c r="BM216" i="37"/>
  <c r="BL216" i="37"/>
  <c r="BM208" i="37"/>
  <c r="BL208" i="37"/>
  <c r="BM200" i="37"/>
  <c r="BL200" i="37"/>
  <c r="BM192" i="37"/>
  <c r="BL192" i="37"/>
  <c r="BM184" i="37"/>
  <c r="BL184" i="37"/>
  <c r="BM176" i="37"/>
  <c r="BL176" i="37"/>
  <c r="BM168" i="37"/>
  <c r="BL168" i="37"/>
  <c r="BM160" i="37"/>
  <c r="BL160" i="37"/>
  <c r="BM152" i="37"/>
  <c r="BL152" i="37"/>
  <c r="BM144" i="37"/>
  <c r="BL144" i="37"/>
  <c r="BM136" i="37"/>
  <c r="BL136" i="37"/>
  <c r="BM128" i="37"/>
  <c r="BL128" i="37"/>
  <c r="BM120" i="37"/>
  <c r="BL120" i="37"/>
  <c r="BM112" i="37"/>
  <c r="BL112" i="37"/>
  <c r="BM104" i="37"/>
  <c r="BL104" i="37"/>
  <c r="BM96" i="37"/>
  <c r="BL96" i="37"/>
  <c r="BM88" i="37"/>
  <c r="BL88" i="37"/>
  <c r="BM80" i="37"/>
  <c r="BL80" i="37"/>
  <c r="BM72" i="37"/>
  <c r="BL72" i="37"/>
  <c r="BM64" i="37"/>
  <c r="BL64" i="37"/>
  <c r="BM56" i="37"/>
  <c r="BL56" i="37"/>
  <c r="BM48" i="37"/>
  <c r="BL48" i="37"/>
  <c r="BM40" i="37"/>
  <c r="BL40" i="37"/>
  <c r="BM32" i="37"/>
  <c r="BL32" i="37"/>
  <c r="BM305" i="37"/>
  <c r="BL305" i="37"/>
  <c r="BM297" i="37"/>
  <c r="BL297" i="37"/>
  <c r="BM289" i="37"/>
  <c r="BL289" i="37"/>
  <c r="BM281" i="37"/>
  <c r="BL281" i="37"/>
  <c r="BM273" i="37"/>
  <c r="BL273" i="37"/>
  <c r="BM265" i="37"/>
  <c r="BL265" i="37"/>
  <c r="BM257" i="37"/>
  <c r="BL257" i="37"/>
  <c r="BM249" i="37"/>
  <c r="BL249" i="37"/>
  <c r="BM241" i="37"/>
  <c r="BL241" i="37"/>
  <c r="BM233" i="37"/>
  <c r="BL233" i="37"/>
  <c r="BM225" i="37"/>
  <c r="BL225" i="37"/>
  <c r="BM217" i="37"/>
  <c r="BL217" i="37"/>
  <c r="BM209" i="37"/>
  <c r="BL209" i="37"/>
  <c r="BM201" i="37"/>
  <c r="BL201" i="37"/>
  <c r="BM193" i="37"/>
  <c r="BL193" i="37"/>
  <c r="BM185" i="37"/>
  <c r="BL185" i="37"/>
  <c r="BM177" i="37"/>
  <c r="BL177" i="37"/>
  <c r="BM169" i="37"/>
  <c r="BL169" i="37"/>
  <c r="BM161" i="37"/>
  <c r="BL161" i="37"/>
  <c r="BM153" i="37"/>
  <c r="BL153" i="37"/>
  <c r="BM145" i="37"/>
  <c r="BL145" i="37"/>
  <c r="BM137" i="37"/>
  <c r="BL137" i="37"/>
  <c r="BM129" i="37"/>
  <c r="BL129" i="37"/>
  <c r="BM121" i="37"/>
  <c r="BL121" i="37"/>
  <c r="BM113" i="37"/>
  <c r="BL113" i="37"/>
  <c r="BM105" i="37"/>
  <c r="BL105" i="37"/>
  <c r="BM97" i="37"/>
  <c r="BL97" i="37"/>
  <c r="BM89" i="37"/>
  <c r="BL89" i="37"/>
  <c r="BM81" i="37"/>
  <c r="BL81" i="37"/>
  <c r="BM73" i="37"/>
  <c r="BL73" i="37"/>
  <c r="BM65" i="37"/>
  <c r="BL65" i="37"/>
  <c r="BM57" i="37"/>
  <c r="BL57" i="37"/>
  <c r="BM49" i="37"/>
  <c r="BL49" i="37"/>
  <c r="BM41" i="37"/>
  <c r="BL41" i="37"/>
  <c r="BM33" i="37"/>
  <c r="BL33" i="37"/>
  <c r="BM306" i="37"/>
  <c r="BL306" i="37"/>
  <c r="BM298" i="37"/>
  <c r="BL298" i="37"/>
  <c r="BM290" i="37"/>
  <c r="BL290" i="37"/>
  <c r="BM282" i="37"/>
  <c r="BL282" i="37"/>
  <c r="BM274" i="37"/>
  <c r="BL274" i="37"/>
  <c r="BM266" i="37"/>
  <c r="BL266" i="37"/>
  <c r="BM258" i="37"/>
  <c r="BL258" i="37"/>
  <c r="BM250" i="37"/>
  <c r="BL250" i="37"/>
  <c r="BM242" i="37"/>
  <c r="BL242" i="37"/>
  <c r="BM234" i="37"/>
  <c r="BL234" i="37"/>
  <c r="BM226" i="37"/>
  <c r="BL226" i="37"/>
  <c r="BM218" i="37"/>
  <c r="BL218" i="37"/>
  <c r="BM210" i="37"/>
  <c r="BL210" i="37"/>
  <c r="BM202" i="37"/>
  <c r="BL202" i="37"/>
  <c r="BM194" i="37"/>
  <c r="BL194" i="37"/>
  <c r="BM186" i="37"/>
  <c r="BL186" i="37"/>
  <c r="BM178" i="37"/>
  <c r="BL178" i="37"/>
  <c r="BM170" i="37"/>
  <c r="BL170" i="37"/>
  <c r="BM162" i="37"/>
  <c r="BL162" i="37"/>
  <c r="BM154" i="37"/>
  <c r="BL154" i="37"/>
  <c r="BM146" i="37"/>
  <c r="BL146" i="37"/>
  <c r="BM138" i="37"/>
  <c r="BL138" i="37"/>
  <c r="BM130" i="37"/>
  <c r="BL130" i="37"/>
  <c r="BM122" i="37"/>
  <c r="BL122" i="37"/>
  <c r="BM114" i="37"/>
  <c r="BL114" i="37"/>
  <c r="BM106" i="37"/>
  <c r="BL106" i="37"/>
  <c r="BM98" i="37"/>
  <c r="BL98" i="37"/>
  <c r="BM90" i="37"/>
  <c r="BL90" i="37"/>
  <c r="BM82" i="37"/>
  <c r="BL82" i="37"/>
  <c r="BM74" i="37"/>
  <c r="BL74" i="37"/>
  <c r="BM66" i="37"/>
  <c r="BL66" i="37"/>
  <c r="BM58" i="37"/>
  <c r="BL58" i="37"/>
  <c r="BM50" i="37"/>
  <c r="BL50" i="37"/>
  <c r="BM42" i="37"/>
  <c r="BL42" i="37"/>
  <c r="BM34" i="37"/>
  <c r="BL34" i="37"/>
  <c r="BM307" i="37"/>
  <c r="BL307" i="37"/>
  <c r="BM299" i="37"/>
  <c r="BL299" i="37"/>
  <c r="BM291" i="37"/>
  <c r="BL291" i="37"/>
  <c r="BM283" i="37"/>
  <c r="BL283" i="37"/>
  <c r="BM275" i="37"/>
  <c r="BL275" i="37"/>
  <c r="BM267" i="37"/>
  <c r="BL267" i="37"/>
  <c r="BM259" i="37"/>
  <c r="BL259" i="37"/>
  <c r="BM251" i="37"/>
  <c r="BL251" i="37"/>
  <c r="BM243" i="37"/>
  <c r="BL243" i="37"/>
  <c r="BM235" i="37"/>
  <c r="BL235" i="37"/>
  <c r="BM227" i="37"/>
  <c r="BL227" i="37"/>
  <c r="BM219" i="37"/>
  <c r="BL219" i="37"/>
  <c r="BM211" i="37"/>
  <c r="BL211" i="37"/>
  <c r="BM203" i="37"/>
  <c r="BL203" i="37"/>
  <c r="BM195" i="37"/>
  <c r="BL195" i="37"/>
  <c r="BM187" i="37"/>
  <c r="BL187" i="37"/>
  <c r="BM179" i="37"/>
  <c r="BL179" i="37"/>
  <c r="BM171" i="37"/>
  <c r="BL171" i="37"/>
  <c r="BM163" i="37"/>
  <c r="BL163" i="37"/>
  <c r="BM155" i="37"/>
  <c r="BL155" i="37"/>
  <c r="BM147" i="37"/>
  <c r="BL147" i="37"/>
  <c r="BM139" i="37"/>
  <c r="BL139" i="37"/>
  <c r="BM131" i="37"/>
  <c r="BL131" i="37"/>
  <c r="BM123" i="37"/>
  <c r="BL123" i="37"/>
  <c r="BM115" i="37"/>
  <c r="BL115" i="37"/>
  <c r="BM107" i="37"/>
  <c r="BL107" i="37"/>
  <c r="BM99" i="37"/>
  <c r="BL99" i="37"/>
  <c r="BM91" i="37"/>
  <c r="BL91" i="37"/>
  <c r="BM83" i="37"/>
  <c r="BL83" i="37"/>
  <c r="BM75" i="37"/>
  <c r="BL75" i="37"/>
  <c r="BM67" i="37"/>
  <c r="BL67" i="37"/>
  <c r="BM59" i="37"/>
  <c r="BL59" i="37"/>
  <c r="BM51" i="37"/>
  <c r="BL51" i="37"/>
  <c r="BM43" i="37"/>
  <c r="BL43" i="37"/>
  <c r="BM35" i="37"/>
  <c r="BL35" i="37"/>
  <c r="BM27" i="37"/>
  <c r="BL27" i="37"/>
  <c r="BL26" i="37"/>
  <c r="BM26" i="37"/>
  <c r="BM22" i="37"/>
  <c r="BL22" i="37"/>
  <c r="BM19" i="37"/>
  <c r="BL19" i="37"/>
  <c r="BL13" i="37"/>
  <c r="KK13" i="37"/>
  <c r="KN13" i="37"/>
  <c r="KJ13" i="37"/>
  <c r="KI13" i="37"/>
  <c r="KP13" i="37"/>
  <c r="KO13" i="37"/>
  <c r="KM13" i="37"/>
  <c r="BM13" i="37"/>
  <c r="KL13" i="37"/>
  <c r="BM24" i="37"/>
  <c r="BL24" i="37"/>
  <c r="FA16" i="37"/>
  <c r="JC16" i="37" s="1"/>
  <c r="FB16" i="37"/>
  <c r="JD16" i="37" s="1"/>
  <c r="EZ16" i="37"/>
  <c r="BM16" i="37"/>
  <c r="BL16" i="37"/>
  <c r="BL25" i="37"/>
  <c r="BM25" i="37"/>
  <c r="BL21" i="37"/>
  <c r="BM21" i="37"/>
  <c r="BM20" i="37"/>
  <c r="BL20" i="37"/>
  <c r="BL18" i="37"/>
  <c r="BM18" i="37"/>
  <c r="BL17" i="37"/>
  <c r="BM17" i="37"/>
  <c r="BM14" i="37"/>
  <c r="BL14" i="37"/>
  <c r="BM23" i="37"/>
  <c r="BL23" i="37"/>
  <c r="BM15" i="37"/>
  <c r="BL15" i="37"/>
  <c r="KO305" i="37"/>
  <c r="KG305" i="37"/>
  <c r="JY305" i="37"/>
  <c r="KN305" i="37"/>
  <c r="KF305" i="37"/>
  <c r="JX305" i="37"/>
  <c r="KM305" i="37"/>
  <c r="KE305" i="37"/>
  <c r="JW305" i="37"/>
  <c r="KT305" i="37"/>
  <c r="KL305" i="37"/>
  <c r="KD305" i="37"/>
  <c r="JO305" i="37"/>
  <c r="KS305" i="37"/>
  <c r="KK305" i="37"/>
  <c r="KC305" i="37"/>
  <c r="JN305" i="37"/>
  <c r="KR305" i="37"/>
  <c r="KJ305" i="37"/>
  <c r="JM305" i="37"/>
  <c r="KQ305" i="37"/>
  <c r="KI305" i="37"/>
  <c r="KH305" i="37"/>
  <c r="KA305" i="37"/>
  <c r="JZ305" i="37"/>
  <c r="JL305" i="37"/>
  <c r="JK305" i="37"/>
  <c r="KP305" i="37"/>
  <c r="KO297" i="37"/>
  <c r="KG297" i="37"/>
  <c r="JY297" i="37"/>
  <c r="KN297" i="37"/>
  <c r="KF297" i="37"/>
  <c r="JX297" i="37"/>
  <c r="KM297" i="37"/>
  <c r="KE297" i="37"/>
  <c r="KT297" i="37"/>
  <c r="KL297" i="37"/>
  <c r="KD297" i="37"/>
  <c r="KS297" i="37"/>
  <c r="KK297" i="37"/>
  <c r="KC297" i="37"/>
  <c r="KR297" i="37"/>
  <c r="KQ297" i="37"/>
  <c r="JW297" i="37"/>
  <c r="KP297" i="37"/>
  <c r="JO297" i="37"/>
  <c r="KJ297" i="37"/>
  <c r="JN297" i="37"/>
  <c r="KI297" i="37"/>
  <c r="JM297" i="37"/>
  <c r="KH297" i="37"/>
  <c r="JL297" i="37"/>
  <c r="JK297" i="37"/>
  <c r="KA297" i="37"/>
  <c r="JZ297" i="37"/>
  <c r="KM289" i="37"/>
  <c r="KE289" i="37"/>
  <c r="JW289" i="37"/>
  <c r="KT289" i="37"/>
  <c r="KL289" i="37"/>
  <c r="KD289" i="37"/>
  <c r="JO289" i="37"/>
  <c r="KS289" i="37"/>
  <c r="KK289" i="37"/>
  <c r="KC289" i="37"/>
  <c r="JN289" i="37"/>
  <c r="KR289" i="37"/>
  <c r="KJ289" i="37"/>
  <c r="JM289" i="37"/>
  <c r="KQ289" i="37"/>
  <c r="KI289" i="37"/>
  <c r="KA289" i="37"/>
  <c r="JL289" i="37"/>
  <c r="KP289" i="37"/>
  <c r="KH289" i="37"/>
  <c r="JZ289" i="37"/>
  <c r="JK289" i="37"/>
  <c r="KO289" i="37"/>
  <c r="KG289" i="37"/>
  <c r="JY289" i="37"/>
  <c r="KN289" i="37"/>
  <c r="KF289" i="37"/>
  <c r="JX289" i="37"/>
  <c r="KM281" i="37"/>
  <c r="KE281" i="37"/>
  <c r="JW281" i="37"/>
  <c r="KT281" i="37"/>
  <c r="KL281" i="37"/>
  <c r="KD281" i="37"/>
  <c r="JO281" i="37"/>
  <c r="KS281" i="37"/>
  <c r="KK281" i="37"/>
  <c r="KC281" i="37"/>
  <c r="JN281" i="37"/>
  <c r="KR281" i="37"/>
  <c r="KJ281" i="37"/>
  <c r="JM281" i="37"/>
  <c r="KQ281" i="37"/>
  <c r="KI281" i="37"/>
  <c r="KA281" i="37"/>
  <c r="JL281" i="37"/>
  <c r="KP281" i="37"/>
  <c r="KH281" i="37"/>
  <c r="JZ281" i="37"/>
  <c r="JK281" i="37"/>
  <c r="KO281" i="37"/>
  <c r="KG281" i="37"/>
  <c r="JY281" i="37"/>
  <c r="KN281" i="37"/>
  <c r="KF281" i="37"/>
  <c r="JX281" i="37"/>
  <c r="KM273" i="37"/>
  <c r="KE273" i="37"/>
  <c r="JW273" i="37"/>
  <c r="KT273" i="37"/>
  <c r="KL273" i="37"/>
  <c r="KD273" i="37"/>
  <c r="JO273" i="37"/>
  <c r="KS273" i="37"/>
  <c r="KK273" i="37"/>
  <c r="KC273" i="37"/>
  <c r="JN273" i="37"/>
  <c r="KR273" i="37"/>
  <c r="KJ273" i="37"/>
  <c r="JM273" i="37"/>
  <c r="KQ273" i="37"/>
  <c r="KI273" i="37"/>
  <c r="KA273" i="37"/>
  <c r="JL273" i="37"/>
  <c r="KP273" i="37"/>
  <c r="KH273" i="37"/>
  <c r="JZ273" i="37"/>
  <c r="JK273" i="37"/>
  <c r="KO273" i="37"/>
  <c r="KG273" i="37"/>
  <c r="JY273" i="37"/>
  <c r="KN273" i="37"/>
  <c r="KF273" i="37"/>
  <c r="JX273" i="37"/>
  <c r="KR265" i="37"/>
  <c r="KJ265" i="37"/>
  <c r="JM265" i="37"/>
  <c r="KQ265" i="37"/>
  <c r="KI265" i="37"/>
  <c r="KA265" i="37"/>
  <c r="JL265" i="37"/>
  <c r="KP265" i="37"/>
  <c r="KH265" i="37"/>
  <c r="JZ265" i="37"/>
  <c r="JK265" i="37"/>
  <c r="KO265" i="37"/>
  <c r="KG265" i="37"/>
  <c r="JY265" i="37"/>
  <c r="KN265" i="37"/>
  <c r="KF265" i="37"/>
  <c r="JX265" i="37"/>
  <c r="KM265" i="37"/>
  <c r="KE265" i="37"/>
  <c r="JW265" i="37"/>
  <c r="KT265" i="37"/>
  <c r="KL265" i="37"/>
  <c r="KD265" i="37"/>
  <c r="JO265" i="37"/>
  <c r="JN265" i="37"/>
  <c r="KS265" i="37"/>
  <c r="KK265" i="37"/>
  <c r="KC265" i="37"/>
  <c r="KR257" i="37"/>
  <c r="KJ257" i="37"/>
  <c r="JM257" i="37"/>
  <c r="KQ257" i="37"/>
  <c r="KI257" i="37"/>
  <c r="KA257" i="37"/>
  <c r="JL257" i="37"/>
  <c r="KP257" i="37"/>
  <c r="KH257" i="37"/>
  <c r="JZ257" i="37"/>
  <c r="JK257" i="37"/>
  <c r="KO257" i="37"/>
  <c r="KG257" i="37"/>
  <c r="JY257" i="37"/>
  <c r="KN257" i="37"/>
  <c r="KF257" i="37"/>
  <c r="JX257" i="37"/>
  <c r="KM257" i="37"/>
  <c r="KE257" i="37"/>
  <c r="JW257" i="37"/>
  <c r="KT257" i="37"/>
  <c r="KL257" i="37"/>
  <c r="KD257" i="37"/>
  <c r="JO257" i="37"/>
  <c r="KS257" i="37"/>
  <c r="KK257" i="37"/>
  <c r="KC257" i="37"/>
  <c r="JN257" i="37"/>
  <c r="KR249" i="37"/>
  <c r="KJ249" i="37"/>
  <c r="JM249" i="37"/>
  <c r="KQ249" i="37"/>
  <c r="KI249" i="37"/>
  <c r="KA249" i="37"/>
  <c r="JL249" i="37"/>
  <c r="KP249" i="37"/>
  <c r="KH249" i="37"/>
  <c r="JZ249" i="37"/>
  <c r="JK249" i="37"/>
  <c r="KO249" i="37"/>
  <c r="KG249" i="37"/>
  <c r="JY249" i="37"/>
  <c r="KN249" i="37"/>
  <c r="KF249" i="37"/>
  <c r="JX249" i="37"/>
  <c r="KM249" i="37"/>
  <c r="KE249" i="37"/>
  <c r="JW249" i="37"/>
  <c r="KT249" i="37"/>
  <c r="KS249" i="37"/>
  <c r="KL249" i="37"/>
  <c r="KK249" i="37"/>
  <c r="KD249" i="37"/>
  <c r="KC249" i="37"/>
  <c r="JO249" i="37"/>
  <c r="JN249" i="37"/>
  <c r="KN241" i="37"/>
  <c r="KF241" i="37"/>
  <c r="JX241" i="37"/>
  <c r="KM241" i="37"/>
  <c r="KE241" i="37"/>
  <c r="JW241" i="37"/>
  <c r="KT241" i="37"/>
  <c r="KL241" i="37"/>
  <c r="KD241" i="37"/>
  <c r="JO241" i="37"/>
  <c r="KS241" i="37"/>
  <c r="KK241" i="37"/>
  <c r="KC241" i="37"/>
  <c r="JN241" i="37"/>
  <c r="KR241" i="37"/>
  <c r="KJ241" i="37"/>
  <c r="JM241" i="37"/>
  <c r="KQ241" i="37"/>
  <c r="KI241" i="37"/>
  <c r="KA241" i="37"/>
  <c r="JL241" i="37"/>
  <c r="KP241" i="37"/>
  <c r="KH241" i="37"/>
  <c r="JZ241" i="37"/>
  <c r="JK241" i="37"/>
  <c r="KO241" i="37"/>
  <c r="KG241" i="37"/>
  <c r="JY241" i="37"/>
  <c r="KP233" i="37"/>
  <c r="KH233" i="37"/>
  <c r="JZ233" i="37"/>
  <c r="JK233" i="37"/>
  <c r="KO233" i="37"/>
  <c r="KG233" i="37"/>
  <c r="JY233" i="37"/>
  <c r="KN233" i="37"/>
  <c r="KF233" i="37"/>
  <c r="JX233" i="37"/>
  <c r="KM233" i="37"/>
  <c r="KE233" i="37"/>
  <c r="JW233" i="37"/>
  <c r="KT233" i="37"/>
  <c r="KL233" i="37"/>
  <c r="KD233" i="37"/>
  <c r="JO233" i="37"/>
  <c r="KS233" i="37"/>
  <c r="KK233" i="37"/>
  <c r="KC233" i="37"/>
  <c r="JN233" i="37"/>
  <c r="KR233" i="37"/>
  <c r="KJ233" i="37"/>
  <c r="JM233" i="37"/>
  <c r="KQ233" i="37"/>
  <c r="KI233" i="37"/>
  <c r="KA233" i="37"/>
  <c r="JL233" i="37"/>
  <c r="KP225" i="37"/>
  <c r="KH225" i="37"/>
  <c r="JZ225" i="37"/>
  <c r="JK225" i="37"/>
  <c r="KO225" i="37"/>
  <c r="KG225" i="37"/>
  <c r="JY225" i="37"/>
  <c r="KN225" i="37"/>
  <c r="KF225" i="37"/>
  <c r="JX225" i="37"/>
  <c r="KM225" i="37"/>
  <c r="KE225" i="37"/>
  <c r="JW225" i="37"/>
  <c r="KT225" i="37"/>
  <c r="KL225" i="37"/>
  <c r="KD225" i="37"/>
  <c r="JO225" i="37"/>
  <c r="KS225" i="37"/>
  <c r="KK225" i="37"/>
  <c r="KC225" i="37"/>
  <c r="JN225" i="37"/>
  <c r="KR225" i="37"/>
  <c r="KJ225" i="37"/>
  <c r="JM225" i="37"/>
  <c r="KQ225" i="37"/>
  <c r="KI225" i="37"/>
  <c r="KA225" i="37"/>
  <c r="JL225" i="37"/>
  <c r="KP217" i="37"/>
  <c r="KH217" i="37"/>
  <c r="JZ217" i="37"/>
  <c r="JK217" i="37"/>
  <c r="KO217" i="37"/>
  <c r="KG217" i="37"/>
  <c r="JY217" i="37"/>
  <c r="KN217" i="37"/>
  <c r="KF217" i="37"/>
  <c r="JX217" i="37"/>
  <c r="KM217" i="37"/>
  <c r="KE217" i="37"/>
  <c r="JW217" i="37"/>
  <c r="KT217" i="37"/>
  <c r="KL217" i="37"/>
  <c r="KD217" i="37"/>
  <c r="JO217" i="37"/>
  <c r="KS217" i="37"/>
  <c r="KK217" i="37"/>
  <c r="KC217" i="37"/>
  <c r="JN217" i="37"/>
  <c r="KR217" i="37"/>
  <c r="KJ217" i="37"/>
  <c r="JM217" i="37"/>
  <c r="KQ217" i="37"/>
  <c r="KI217" i="37"/>
  <c r="KA217" i="37"/>
  <c r="JL217" i="37"/>
  <c r="KP209" i="37"/>
  <c r="KH209" i="37"/>
  <c r="JZ209" i="37"/>
  <c r="JK209" i="37"/>
  <c r="KO209" i="37"/>
  <c r="KG209" i="37"/>
  <c r="JY209" i="37"/>
  <c r="KN209" i="37"/>
  <c r="KF209" i="37"/>
  <c r="JX209" i="37"/>
  <c r="KM209" i="37"/>
  <c r="KE209" i="37"/>
  <c r="JW209" i="37"/>
  <c r="KT209" i="37"/>
  <c r="KL209" i="37"/>
  <c r="KD209" i="37"/>
  <c r="JO209" i="37"/>
  <c r="KS209" i="37"/>
  <c r="KK209" i="37"/>
  <c r="KC209" i="37"/>
  <c r="JN209" i="37"/>
  <c r="KR209" i="37"/>
  <c r="KJ209" i="37"/>
  <c r="JM209" i="37"/>
  <c r="KQ209" i="37"/>
  <c r="KI209" i="37"/>
  <c r="KA209" i="37"/>
  <c r="JL209" i="37"/>
  <c r="KP201" i="37"/>
  <c r="KH201" i="37"/>
  <c r="JZ201" i="37"/>
  <c r="JK201" i="37"/>
  <c r="KO201" i="37"/>
  <c r="KG201" i="37"/>
  <c r="JY201" i="37"/>
  <c r="KN201" i="37"/>
  <c r="KF201" i="37"/>
  <c r="JX201" i="37"/>
  <c r="KM201" i="37"/>
  <c r="KE201" i="37"/>
  <c r="JW201" i="37"/>
  <c r="KT201" i="37"/>
  <c r="KL201" i="37"/>
  <c r="KD201" i="37"/>
  <c r="JO201" i="37"/>
  <c r="KS201" i="37"/>
  <c r="KK201" i="37"/>
  <c r="KC201" i="37"/>
  <c r="JN201" i="37"/>
  <c r="KR201" i="37"/>
  <c r="KJ201" i="37"/>
  <c r="JM201" i="37"/>
  <c r="KQ201" i="37"/>
  <c r="KI201" i="37"/>
  <c r="KA201" i="37"/>
  <c r="JL201" i="37"/>
  <c r="KS193" i="37"/>
  <c r="KK193" i="37"/>
  <c r="KC193" i="37"/>
  <c r="JN193" i="37"/>
  <c r="KR193" i="37"/>
  <c r="KJ193" i="37"/>
  <c r="JM193" i="37"/>
  <c r="KQ193" i="37"/>
  <c r="KI193" i="37"/>
  <c r="KA193" i="37"/>
  <c r="JL193" i="37"/>
  <c r="KP193" i="37"/>
  <c r="KH193" i="37"/>
  <c r="JZ193" i="37"/>
  <c r="JK193" i="37"/>
  <c r="KO193" i="37"/>
  <c r="KG193" i="37"/>
  <c r="JY193" i="37"/>
  <c r="KN193" i="37"/>
  <c r="KF193" i="37"/>
  <c r="JX193" i="37"/>
  <c r="KM193" i="37"/>
  <c r="KE193" i="37"/>
  <c r="JW193" i="37"/>
  <c r="KT193" i="37"/>
  <c r="KL193" i="37"/>
  <c r="KD193" i="37"/>
  <c r="JO193" i="37"/>
  <c r="KS185" i="37"/>
  <c r="KK185" i="37"/>
  <c r="KC185" i="37"/>
  <c r="JN185" i="37"/>
  <c r="KR185" i="37"/>
  <c r="KJ185" i="37"/>
  <c r="JM185" i="37"/>
  <c r="KQ185" i="37"/>
  <c r="KI185" i="37"/>
  <c r="KA185" i="37"/>
  <c r="JL185" i="37"/>
  <c r="KP185" i="37"/>
  <c r="KH185" i="37"/>
  <c r="JZ185" i="37"/>
  <c r="JK185" i="37"/>
  <c r="KO185" i="37"/>
  <c r="KG185" i="37"/>
  <c r="NF185" i="37" s="1"/>
  <c r="JY185" i="37"/>
  <c r="KN185" i="37"/>
  <c r="KF185" i="37"/>
  <c r="JX185" i="37"/>
  <c r="KM185" i="37"/>
  <c r="KE185" i="37"/>
  <c r="JW185" i="37"/>
  <c r="KT185" i="37"/>
  <c r="KL185" i="37"/>
  <c r="KD185" i="37"/>
  <c r="JO185" i="37"/>
  <c r="KS177" i="37"/>
  <c r="KK177" i="37"/>
  <c r="KC177" i="37"/>
  <c r="JN177" i="37"/>
  <c r="KR177" i="37"/>
  <c r="KJ177" i="37"/>
  <c r="JM177" i="37"/>
  <c r="KQ177" i="37"/>
  <c r="KI177" i="37"/>
  <c r="KA177" i="37"/>
  <c r="JL177" i="37"/>
  <c r="KP177" i="37"/>
  <c r="KH177" i="37"/>
  <c r="JZ177" i="37"/>
  <c r="JK177" i="37"/>
  <c r="KO177" i="37"/>
  <c r="KG177" i="37"/>
  <c r="JY177" i="37"/>
  <c r="KN177" i="37"/>
  <c r="KF177" i="37"/>
  <c r="JX177" i="37"/>
  <c r="KM177" i="37"/>
  <c r="KE177" i="37"/>
  <c r="JW177" i="37"/>
  <c r="KT177" i="37"/>
  <c r="KL177" i="37"/>
  <c r="KD177" i="37"/>
  <c r="JO177" i="37"/>
  <c r="KS169" i="37"/>
  <c r="KK169" i="37"/>
  <c r="KC169" i="37"/>
  <c r="JN169" i="37"/>
  <c r="KR169" i="37"/>
  <c r="KJ169" i="37"/>
  <c r="JM169" i="37"/>
  <c r="KQ169" i="37"/>
  <c r="KI169" i="37"/>
  <c r="KA169" i="37"/>
  <c r="JL169" i="37"/>
  <c r="KP169" i="37"/>
  <c r="KH169" i="37"/>
  <c r="JZ169" i="37"/>
  <c r="JK169" i="37"/>
  <c r="KO169" i="37"/>
  <c r="KG169" i="37"/>
  <c r="JY169" i="37"/>
  <c r="KN169" i="37"/>
  <c r="KF169" i="37"/>
  <c r="JX169" i="37"/>
  <c r="KM169" i="37"/>
  <c r="KE169" i="37"/>
  <c r="JW169" i="37"/>
  <c r="KT169" i="37"/>
  <c r="KL169" i="37"/>
  <c r="KD169" i="37"/>
  <c r="JO169" i="37"/>
  <c r="KS161" i="37"/>
  <c r="KK161" i="37"/>
  <c r="KC161" i="37"/>
  <c r="JN161" i="37"/>
  <c r="KR161" i="37"/>
  <c r="KJ161" i="37"/>
  <c r="JM161" i="37"/>
  <c r="KQ161" i="37"/>
  <c r="KI161" i="37"/>
  <c r="KA161" i="37"/>
  <c r="JL161" i="37"/>
  <c r="KP161" i="37"/>
  <c r="KH161" i="37"/>
  <c r="JZ161" i="37"/>
  <c r="JK161" i="37"/>
  <c r="KO161" i="37"/>
  <c r="KG161" i="37"/>
  <c r="JY161" i="37"/>
  <c r="KN161" i="37"/>
  <c r="KF161" i="37"/>
  <c r="JX161" i="37"/>
  <c r="KM161" i="37"/>
  <c r="KE161" i="37"/>
  <c r="JW161" i="37"/>
  <c r="KT161" i="37"/>
  <c r="KL161" i="37"/>
  <c r="KD161" i="37"/>
  <c r="JO161" i="37"/>
  <c r="KS153" i="37"/>
  <c r="KK153" i="37"/>
  <c r="KC153" i="37"/>
  <c r="JN153" i="37"/>
  <c r="KR153" i="37"/>
  <c r="KJ153" i="37"/>
  <c r="JM153" i="37"/>
  <c r="KQ153" i="37"/>
  <c r="KI153" i="37"/>
  <c r="KA153" i="37"/>
  <c r="JL153" i="37"/>
  <c r="KP153" i="37"/>
  <c r="KH153" i="37"/>
  <c r="JZ153" i="37"/>
  <c r="JK153" i="37"/>
  <c r="KO153" i="37"/>
  <c r="KG153" i="37"/>
  <c r="JY153" i="37"/>
  <c r="KN153" i="37"/>
  <c r="KF153" i="37"/>
  <c r="JX153" i="37"/>
  <c r="KM153" i="37"/>
  <c r="KE153" i="37"/>
  <c r="JW153" i="37"/>
  <c r="KT153" i="37"/>
  <c r="KL153" i="37"/>
  <c r="KD153" i="37"/>
  <c r="JO153" i="37"/>
  <c r="KS145" i="37"/>
  <c r="KK145" i="37"/>
  <c r="KC145" i="37"/>
  <c r="JN145" i="37"/>
  <c r="KR145" i="37"/>
  <c r="KJ145" i="37"/>
  <c r="JM145" i="37"/>
  <c r="KQ145" i="37"/>
  <c r="KI145" i="37"/>
  <c r="KA145" i="37"/>
  <c r="JL145" i="37"/>
  <c r="KP145" i="37"/>
  <c r="KH145" i="37"/>
  <c r="JZ145" i="37"/>
  <c r="JK145" i="37"/>
  <c r="KO145" i="37"/>
  <c r="KG145" i="37"/>
  <c r="JY145" i="37"/>
  <c r="KN145" i="37"/>
  <c r="KF145" i="37"/>
  <c r="JX145" i="37"/>
  <c r="KM145" i="37"/>
  <c r="KE145" i="37"/>
  <c r="JW145" i="37"/>
  <c r="KT145" i="37"/>
  <c r="KL145" i="37"/>
  <c r="KD145" i="37"/>
  <c r="JO145" i="37"/>
  <c r="KS137" i="37"/>
  <c r="KK137" i="37"/>
  <c r="KC137" i="37"/>
  <c r="JN137" i="37"/>
  <c r="KR137" i="37"/>
  <c r="KJ137" i="37"/>
  <c r="JM137" i="37"/>
  <c r="KQ137" i="37"/>
  <c r="KI137" i="37"/>
  <c r="KA137" i="37"/>
  <c r="JL137" i="37"/>
  <c r="KP137" i="37"/>
  <c r="KH137" i="37"/>
  <c r="JZ137" i="37"/>
  <c r="JK137" i="37"/>
  <c r="KO137" i="37"/>
  <c r="KG137" i="37"/>
  <c r="NF137" i="37" s="1"/>
  <c r="JY137" i="37"/>
  <c r="KN137" i="37"/>
  <c r="KF137" i="37"/>
  <c r="JX137" i="37"/>
  <c r="KM137" i="37"/>
  <c r="KE137" i="37"/>
  <c r="JW137" i="37"/>
  <c r="KT137" i="37"/>
  <c r="KL137" i="37"/>
  <c r="KD137" i="37"/>
  <c r="JO137" i="37"/>
  <c r="KS129" i="37"/>
  <c r="KK129" i="37"/>
  <c r="KC129" i="37"/>
  <c r="JN129" i="37"/>
  <c r="KR129" i="37"/>
  <c r="KJ129" i="37"/>
  <c r="JM129" i="37"/>
  <c r="KQ129" i="37"/>
  <c r="KI129" i="37"/>
  <c r="KA129" i="37"/>
  <c r="JL129" i="37"/>
  <c r="KP129" i="37"/>
  <c r="KH129" i="37"/>
  <c r="JZ129" i="37"/>
  <c r="JK129" i="37"/>
  <c r="KO129" i="37"/>
  <c r="KG129" i="37"/>
  <c r="JY129" i="37"/>
  <c r="KN129" i="37"/>
  <c r="KF129" i="37"/>
  <c r="JX129" i="37"/>
  <c r="KM129" i="37"/>
  <c r="KE129" i="37"/>
  <c r="JW129" i="37"/>
  <c r="KT129" i="37"/>
  <c r="KL129" i="37"/>
  <c r="KD129" i="37"/>
  <c r="JO129" i="37"/>
  <c r="KS121" i="37"/>
  <c r="KK121" i="37"/>
  <c r="KC121" i="37"/>
  <c r="JN121" i="37"/>
  <c r="KR121" i="37"/>
  <c r="KJ121" i="37"/>
  <c r="JM121" i="37"/>
  <c r="KQ121" i="37"/>
  <c r="KI121" i="37"/>
  <c r="KA121" i="37"/>
  <c r="JL121" i="37"/>
  <c r="KP121" i="37"/>
  <c r="KH121" i="37"/>
  <c r="JZ121" i="37"/>
  <c r="JK121" i="37"/>
  <c r="KO121" i="37"/>
  <c r="KG121" i="37"/>
  <c r="JY121" i="37"/>
  <c r="KN121" i="37"/>
  <c r="KF121" i="37"/>
  <c r="JX121" i="37"/>
  <c r="KM121" i="37"/>
  <c r="KE121" i="37"/>
  <c r="JW121" i="37"/>
  <c r="KT121" i="37"/>
  <c r="KL121" i="37"/>
  <c r="KD121" i="37"/>
  <c r="JO121" i="37"/>
  <c r="KS113" i="37"/>
  <c r="KK113" i="37"/>
  <c r="KC113" i="37"/>
  <c r="JN113" i="37"/>
  <c r="KR113" i="37"/>
  <c r="KJ113" i="37"/>
  <c r="JM113" i="37"/>
  <c r="KQ113" i="37"/>
  <c r="KI113" i="37"/>
  <c r="KA113" i="37"/>
  <c r="JL113" i="37"/>
  <c r="KP113" i="37"/>
  <c r="KH113" i="37"/>
  <c r="JZ113" i="37"/>
  <c r="JK113" i="37"/>
  <c r="KO113" i="37"/>
  <c r="KG113" i="37"/>
  <c r="JY113" i="37"/>
  <c r="KN113" i="37"/>
  <c r="KF113" i="37"/>
  <c r="JX113" i="37"/>
  <c r="KM113" i="37"/>
  <c r="KE113" i="37"/>
  <c r="JW113" i="37"/>
  <c r="KT113" i="37"/>
  <c r="KL113" i="37"/>
  <c r="KD113" i="37"/>
  <c r="JO113" i="37"/>
  <c r="KS105" i="37"/>
  <c r="KK105" i="37"/>
  <c r="KC105" i="37"/>
  <c r="JN105" i="37"/>
  <c r="KR105" i="37"/>
  <c r="KJ105" i="37"/>
  <c r="JM105" i="37"/>
  <c r="KQ105" i="37"/>
  <c r="KI105" i="37"/>
  <c r="KA105" i="37"/>
  <c r="JL105" i="37"/>
  <c r="KP105" i="37"/>
  <c r="KH105" i="37"/>
  <c r="JZ105" i="37"/>
  <c r="JK105" i="37"/>
  <c r="KO105" i="37"/>
  <c r="KG105" i="37"/>
  <c r="JY105" i="37"/>
  <c r="KN105" i="37"/>
  <c r="KF105" i="37"/>
  <c r="JX105" i="37"/>
  <c r="KM105" i="37"/>
  <c r="KE105" i="37"/>
  <c r="JW105" i="37"/>
  <c r="KT105" i="37"/>
  <c r="KL105" i="37"/>
  <c r="KD105" i="37"/>
  <c r="JO105" i="37"/>
  <c r="KS97" i="37"/>
  <c r="KK97" i="37"/>
  <c r="KC97" i="37"/>
  <c r="JN97" i="37"/>
  <c r="KR97" i="37"/>
  <c r="KJ97" i="37"/>
  <c r="JM97" i="37"/>
  <c r="KQ97" i="37"/>
  <c r="KI97" i="37"/>
  <c r="KA97" i="37"/>
  <c r="JL97" i="37"/>
  <c r="KP97" i="37"/>
  <c r="KH97" i="37"/>
  <c r="JZ97" i="37"/>
  <c r="JK97" i="37"/>
  <c r="KO97" i="37"/>
  <c r="KG97" i="37"/>
  <c r="JY97" i="37"/>
  <c r="KN97" i="37"/>
  <c r="KF97" i="37"/>
  <c r="JX97" i="37"/>
  <c r="KM97" i="37"/>
  <c r="KE97" i="37"/>
  <c r="JW97" i="37"/>
  <c r="KT97" i="37"/>
  <c r="KL97" i="37"/>
  <c r="KD97" i="37"/>
  <c r="JO97" i="37"/>
  <c r="KS89" i="37"/>
  <c r="KK89" i="37"/>
  <c r="KC89" i="37"/>
  <c r="JN89" i="37"/>
  <c r="KR89" i="37"/>
  <c r="KJ89" i="37"/>
  <c r="JM89" i="37"/>
  <c r="KQ89" i="37"/>
  <c r="KI89" i="37"/>
  <c r="KA89" i="37"/>
  <c r="JL89" i="37"/>
  <c r="KP89" i="37"/>
  <c r="KH89" i="37"/>
  <c r="JZ89" i="37"/>
  <c r="JK89" i="37"/>
  <c r="KO89" i="37"/>
  <c r="KG89" i="37"/>
  <c r="JY89" i="37"/>
  <c r="KN89" i="37"/>
  <c r="KF89" i="37"/>
  <c r="JX89" i="37"/>
  <c r="KM89" i="37"/>
  <c r="KE89" i="37"/>
  <c r="JW89" i="37"/>
  <c r="KT89" i="37"/>
  <c r="KL89" i="37"/>
  <c r="KD89" i="37"/>
  <c r="JO89" i="37"/>
  <c r="KS81" i="37"/>
  <c r="KK81" i="37"/>
  <c r="KC81" i="37"/>
  <c r="JN81" i="37"/>
  <c r="KR81" i="37"/>
  <c r="KJ81" i="37"/>
  <c r="JM81" i="37"/>
  <c r="KQ81" i="37"/>
  <c r="KI81" i="37"/>
  <c r="KA81" i="37"/>
  <c r="JL81" i="37"/>
  <c r="KP81" i="37"/>
  <c r="KH81" i="37"/>
  <c r="JZ81" i="37"/>
  <c r="JK81" i="37"/>
  <c r="KO81" i="37"/>
  <c r="KG81" i="37"/>
  <c r="JY81" i="37"/>
  <c r="KN81" i="37"/>
  <c r="KF81" i="37"/>
  <c r="JX81" i="37"/>
  <c r="KM81" i="37"/>
  <c r="KE81" i="37"/>
  <c r="JW81" i="37"/>
  <c r="KT81" i="37"/>
  <c r="KL81" i="37"/>
  <c r="KD81" i="37"/>
  <c r="JO81" i="37"/>
  <c r="KS73" i="37"/>
  <c r="KK73" i="37"/>
  <c r="KC73" i="37"/>
  <c r="JN73" i="37"/>
  <c r="KR73" i="37"/>
  <c r="KJ73" i="37"/>
  <c r="JM73" i="37"/>
  <c r="KQ73" i="37"/>
  <c r="KI73" i="37"/>
  <c r="KA73" i="37"/>
  <c r="JL73" i="37"/>
  <c r="KP73" i="37"/>
  <c r="KH73" i="37"/>
  <c r="JZ73" i="37"/>
  <c r="JK73" i="37"/>
  <c r="KO73" i="37"/>
  <c r="KG73" i="37"/>
  <c r="JY73" i="37"/>
  <c r="KN73" i="37"/>
  <c r="KF73" i="37"/>
  <c r="JX73" i="37"/>
  <c r="KM73" i="37"/>
  <c r="KE73" i="37"/>
  <c r="JW73" i="37"/>
  <c r="KT73" i="37"/>
  <c r="KL73" i="37"/>
  <c r="KD73" i="37"/>
  <c r="JO73" i="37"/>
  <c r="KS65" i="37"/>
  <c r="KK65" i="37"/>
  <c r="KC65" i="37"/>
  <c r="JN65" i="37"/>
  <c r="KR65" i="37"/>
  <c r="KJ65" i="37"/>
  <c r="JM65" i="37"/>
  <c r="KQ65" i="37"/>
  <c r="KI65" i="37"/>
  <c r="KA65" i="37"/>
  <c r="JL65" i="37"/>
  <c r="KP65" i="37"/>
  <c r="KH65" i="37"/>
  <c r="JZ65" i="37"/>
  <c r="JK65" i="37"/>
  <c r="KO65" i="37"/>
  <c r="KG65" i="37"/>
  <c r="JY65" i="37"/>
  <c r="KN65" i="37"/>
  <c r="KF65" i="37"/>
  <c r="JX65" i="37"/>
  <c r="KM65" i="37"/>
  <c r="KE65" i="37"/>
  <c r="JW65" i="37"/>
  <c r="KT65" i="37"/>
  <c r="KL65" i="37"/>
  <c r="KD65" i="37"/>
  <c r="JO65" i="37"/>
  <c r="KS57" i="37"/>
  <c r="KK57" i="37"/>
  <c r="KC57" i="37"/>
  <c r="JN57" i="37"/>
  <c r="KR57" i="37"/>
  <c r="KJ57" i="37"/>
  <c r="JM57" i="37"/>
  <c r="KQ57" i="37"/>
  <c r="KI57" i="37"/>
  <c r="KA57" i="37"/>
  <c r="JL57" i="37"/>
  <c r="KP57" i="37"/>
  <c r="KH57" i="37"/>
  <c r="JZ57" i="37"/>
  <c r="JK57" i="37"/>
  <c r="KO57" i="37"/>
  <c r="KG57" i="37"/>
  <c r="JY57" i="37"/>
  <c r="KN57" i="37"/>
  <c r="KF57" i="37"/>
  <c r="JX57" i="37"/>
  <c r="KM57" i="37"/>
  <c r="KE57" i="37"/>
  <c r="JW57" i="37"/>
  <c r="KT57" i="37"/>
  <c r="KL57" i="37"/>
  <c r="KD57" i="37"/>
  <c r="JO57" i="37"/>
  <c r="KS49" i="37"/>
  <c r="KK49" i="37"/>
  <c r="KC49" i="37"/>
  <c r="JN49" i="37"/>
  <c r="KR49" i="37"/>
  <c r="KJ49" i="37"/>
  <c r="JM49" i="37"/>
  <c r="KQ49" i="37"/>
  <c r="KI49" i="37"/>
  <c r="KA49" i="37"/>
  <c r="JL49" i="37"/>
  <c r="KP49" i="37"/>
  <c r="KH49" i="37"/>
  <c r="JZ49" i="37"/>
  <c r="JK49" i="37"/>
  <c r="KO49" i="37"/>
  <c r="KG49" i="37"/>
  <c r="JY49" i="37"/>
  <c r="KN49" i="37"/>
  <c r="KF49" i="37"/>
  <c r="JX49" i="37"/>
  <c r="KM49" i="37"/>
  <c r="KE49" i="37"/>
  <c r="JW49" i="37"/>
  <c r="KL49" i="37"/>
  <c r="KD49" i="37"/>
  <c r="JO49" i="37"/>
  <c r="KT49" i="37"/>
  <c r="KS41" i="37"/>
  <c r="KK41" i="37"/>
  <c r="KC41" i="37"/>
  <c r="JN41" i="37"/>
  <c r="KR41" i="37"/>
  <c r="KJ41" i="37"/>
  <c r="JM41" i="37"/>
  <c r="KQ41" i="37"/>
  <c r="KI41" i="37"/>
  <c r="KA41" i="37"/>
  <c r="JL41" i="37"/>
  <c r="KP41" i="37"/>
  <c r="KH41" i="37"/>
  <c r="JZ41" i="37"/>
  <c r="JK41" i="37"/>
  <c r="KO41" i="37"/>
  <c r="KG41" i="37"/>
  <c r="NF41" i="37" s="1"/>
  <c r="JY41" i="37"/>
  <c r="KN41" i="37"/>
  <c r="KF41" i="37"/>
  <c r="JX41" i="37"/>
  <c r="KM41" i="37"/>
  <c r="KE41" i="37"/>
  <c r="JW41" i="37"/>
  <c r="KT41" i="37"/>
  <c r="KL41" i="37"/>
  <c r="KD41" i="37"/>
  <c r="JO41" i="37"/>
  <c r="KS33" i="37"/>
  <c r="KK33" i="37"/>
  <c r="KC33" i="37"/>
  <c r="JN33" i="37"/>
  <c r="KR33" i="37"/>
  <c r="KJ33" i="37"/>
  <c r="JM33" i="37"/>
  <c r="KQ33" i="37"/>
  <c r="KI33" i="37"/>
  <c r="KA33" i="37"/>
  <c r="JL33" i="37"/>
  <c r="KP33" i="37"/>
  <c r="KH33" i="37"/>
  <c r="JZ33" i="37"/>
  <c r="JK33" i="37"/>
  <c r="KO33" i="37"/>
  <c r="KG33" i="37"/>
  <c r="JY33" i="37"/>
  <c r="KN33" i="37"/>
  <c r="KF33" i="37"/>
  <c r="JX33" i="37"/>
  <c r="KM33" i="37"/>
  <c r="KE33" i="37"/>
  <c r="JW33" i="37"/>
  <c r="KT33" i="37"/>
  <c r="KL33" i="37"/>
  <c r="KD33" i="37"/>
  <c r="JO33" i="37"/>
  <c r="KS25" i="37"/>
  <c r="KK25" i="37"/>
  <c r="KC25" i="37"/>
  <c r="JN25" i="37"/>
  <c r="KR25" i="37"/>
  <c r="KJ25" i="37"/>
  <c r="JM25" i="37"/>
  <c r="KQ25" i="37"/>
  <c r="KI25" i="37"/>
  <c r="KA25" i="37"/>
  <c r="JL25" i="37"/>
  <c r="KP25" i="37"/>
  <c r="KH25" i="37"/>
  <c r="JZ25" i="37"/>
  <c r="JK25" i="37"/>
  <c r="KO25" i="37"/>
  <c r="KG25" i="37"/>
  <c r="JY25" i="37"/>
  <c r="KN25" i="37"/>
  <c r="KF25" i="37"/>
  <c r="JX25" i="37"/>
  <c r="KM25" i="37"/>
  <c r="KE25" i="37"/>
  <c r="JW25" i="37"/>
  <c r="KD25" i="37"/>
  <c r="JO25" i="37"/>
  <c r="KT25" i="37"/>
  <c r="KL25" i="37"/>
  <c r="KT17" i="37"/>
  <c r="KL17" i="37"/>
  <c r="KD17" i="37"/>
  <c r="JO17" i="37"/>
  <c r="KS17" i="37"/>
  <c r="KK17" i="37"/>
  <c r="KC17" i="37"/>
  <c r="JN17" i="37"/>
  <c r="KR17" i="37"/>
  <c r="KJ17" i="37"/>
  <c r="JM17" i="37"/>
  <c r="KQ17" i="37"/>
  <c r="KI17" i="37"/>
  <c r="KA17" i="37"/>
  <c r="JL17" i="37"/>
  <c r="KP17" i="37"/>
  <c r="KH17" i="37"/>
  <c r="JZ17" i="37"/>
  <c r="JK17" i="37"/>
  <c r="KO17" i="37"/>
  <c r="KG17" i="37"/>
  <c r="JY17" i="37"/>
  <c r="KN17" i="37"/>
  <c r="KF17" i="37"/>
  <c r="JX17" i="37"/>
  <c r="KM17" i="37"/>
  <c r="KE17" i="37"/>
  <c r="JW17" i="37"/>
  <c r="KR296" i="37"/>
  <c r="KJ296" i="37"/>
  <c r="JM296" i="37"/>
  <c r="KQ296" i="37"/>
  <c r="KI296" i="37"/>
  <c r="KA296" i="37"/>
  <c r="JL296" i="37"/>
  <c r="KP296" i="37"/>
  <c r="KH296" i="37"/>
  <c r="JZ296" i="37"/>
  <c r="JK296" i="37"/>
  <c r="KO296" i="37"/>
  <c r="KG296" i="37"/>
  <c r="JY296" i="37"/>
  <c r="KN296" i="37"/>
  <c r="KF296" i="37"/>
  <c r="JX296" i="37"/>
  <c r="KM296" i="37"/>
  <c r="KE296" i="37"/>
  <c r="JW296" i="37"/>
  <c r="KT296" i="37"/>
  <c r="KL296" i="37"/>
  <c r="KD296" i="37"/>
  <c r="JO296" i="37"/>
  <c r="KS296" i="37"/>
  <c r="KK296" i="37"/>
  <c r="KC296" i="37"/>
  <c r="JN296" i="37"/>
  <c r="KO264" i="37"/>
  <c r="KG264" i="37"/>
  <c r="JY264" i="37"/>
  <c r="KN264" i="37"/>
  <c r="KF264" i="37"/>
  <c r="JX264" i="37"/>
  <c r="KM264" i="37"/>
  <c r="KE264" i="37"/>
  <c r="JW264" i="37"/>
  <c r="KT264" i="37"/>
  <c r="KL264" i="37"/>
  <c r="KD264" i="37"/>
  <c r="JO264" i="37"/>
  <c r="KS264" i="37"/>
  <c r="KK264" i="37"/>
  <c r="KC264" i="37"/>
  <c r="JN264" i="37"/>
  <c r="KR264" i="37"/>
  <c r="KJ264" i="37"/>
  <c r="JM264" i="37"/>
  <c r="KQ264" i="37"/>
  <c r="KI264" i="37"/>
  <c r="KA264" i="37"/>
  <c r="JL264" i="37"/>
  <c r="KP264" i="37"/>
  <c r="KH264" i="37"/>
  <c r="JZ264" i="37"/>
  <c r="JK264" i="37"/>
  <c r="KO248" i="37"/>
  <c r="KG248" i="37"/>
  <c r="JY248" i="37"/>
  <c r="KN248" i="37"/>
  <c r="KF248" i="37"/>
  <c r="JX248" i="37"/>
  <c r="KM248" i="37"/>
  <c r="KE248" i="37"/>
  <c r="JW248" i="37"/>
  <c r="KT248" i="37"/>
  <c r="KL248" i="37"/>
  <c r="KD248" i="37"/>
  <c r="JO248" i="37"/>
  <c r="KS248" i="37"/>
  <c r="KK248" i="37"/>
  <c r="KC248" i="37"/>
  <c r="JN248" i="37"/>
  <c r="KR248" i="37"/>
  <c r="KJ248" i="37"/>
  <c r="JM248" i="37"/>
  <c r="KA248" i="37"/>
  <c r="JZ248" i="37"/>
  <c r="JL248" i="37"/>
  <c r="JK248" i="37"/>
  <c r="KQ248" i="37"/>
  <c r="KP248" i="37"/>
  <c r="KI248" i="37"/>
  <c r="KH248" i="37"/>
  <c r="KM200" i="37"/>
  <c r="KE200" i="37"/>
  <c r="JW200" i="37"/>
  <c r="KT200" i="37"/>
  <c r="KL200" i="37"/>
  <c r="KD200" i="37"/>
  <c r="KS200" i="37"/>
  <c r="KK200" i="37"/>
  <c r="KC200" i="37"/>
  <c r="KR200" i="37"/>
  <c r="KJ200" i="37"/>
  <c r="KQ200" i="37"/>
  <c r="KI200" i="37"/>
  <c r="KA200" i="37"/>
  <c r="KP200" i="37"/>
  <c r="KH200" i="37"/>
  <c r="JZ200" i="37"/>
  <c r="KO200" i="37"/>
  <c r="KG200" i="37"/>
  <c r="JY200" i="37"/>
  <c r="JK200" i="37"/>
  <c r="KN200" i="37"/>
  <c r="KF200" i="37"/>
  <c r="JX200" i="37"/>
  <c r="JO200" i="37"/>
  <c r="JN200" i="37"/>
  <c r="JM200" i="37"/>
  <c r="JL200" i="37"/>
  <c r="KP192" i="37"/>
  <c r="KH192" i="37"/>
  <c r="JZ192" i="37"/>
  <c r="JK192" i="37"/>
  <c r="KO192" i="37"/>
  <c r="KG192" i="37"/>
  <c r="JY192" i="37"/>
  <c r="KN192" i="37"/>
  <c r="KF192" i="37"/>
  <c r="JX192" i="37"/>
  <c r="KM192" i="37"/>
  <c r="KE192" i="37"/>
  <c r="JW192" i="37"/>
  <c r="KT192" i="37"/>
  <c r="KL192" i="37"/>
  <c r="KD192" i="37"/>
  <c r="JO192" i="37"/>
  <c r="KS192" i="37"/>
  <c r="KK192" i="37"/>
  <c r="KC192" i="37"/>
  <c r="JN192" i="37"/>
  <c r="KR192" i="37"/>
  <c r="KJ192" i="37"/>
  <c r="JM192" i="37"/>
  <c r="KQ192" i="37"/>
  <c r="KI192" i="37"/>
  <c r="KA192" i="37"/>
  <c r="JL192" i="37"/>
  <c r="KP152" i="37"/>
  <c r="KH152" i="37"/>
  <c r="JZ152" i="37"/>
  <c r="JK152" i="37"/>
  <c r="KO152" i="37"/>
  <c r="KG152" i="37"/>
  <c r="JY152" i="37"/>
  <c r="KN152" i="37"/>
  <c r="KF152" i="37"/>
  <c r="JX152" i="37"/>
  <c r="KM152" i="37"/>
  <c r="KE152" i="37"/>
  <c r="JW152" i="37"/>
  <c r="KT152" i="37"/>
  <c r="KL152" i="37"/>
  <c r="KD152" i="37"/>
  <c r="JO152" i="37"/>
  <c r="KS152" i="37"/>
  <c r="KK152" i="37"/>
  <c r="KC152" i="37"/>
  <c r="JN152" i="37"/>
  <c r="KR152" i="37"/>
  <c r="KJ152" i="37"/>
  <c r="JM152" i="37"/>
  <c r="KQ152" i="37"/>
  <c r="KI152" i="37"/>
  <c r="KA152" i="37"/>
  <c r="JL152" i="37"/>
  <c r="KP112" i="37"/>
  <c r="KH112" i="37"/>
  <c r="JZ112" i="37"/>
  <c r="JK112" i="37"/>
  <c r="KO112" i="37"/>
  <c r="KG112" i="37"/>
  <c r="JY112" i="37"/>
  <c r="KN112" i="37"/>
  <c r="KF112" i="37"/>
  <c r="JX112" i="37"/>
  <c r="KM112" i="37"/>
  <c r="KE112" i="37"/>
  <c r="JW112" i="37"/>
  <c r="KT112" i="37"/>
  <c r="KL112" i="37"/>
  <c r="KD112" i="37"/>
  <c r="JO112" i="37"/>
  <c r="KS112" i="37"/>
  <c r="KK112" i="37"/>
  <c r="KC112" i="37"/>
  <c r="JN112" i="37"/>
  <c r="KR112" i="37"/>
  <c r="KJ112" i="37"/>
  <c r="JM112" i="37"/>
  <c r="KQ112" i="37"/>
  <c r="KI112" i="37"/>
  <c r="KA112" i="37"/>
  <c r="JL112" i="37"/>
  <c r="KP104" i="37"/>
  <c r="KH104" i="37"/>
  <c r="JZ104" i="37"/>
  <c r="JK104" i="37"/>
  <c r="KO104" i="37"/>
  <c r="KG104" i="37"/>
  <c r="JY104" i="37"/>
  <c r="KN104" i="37"/>
  <c r="KF104" i="37"/>
  <c r="JX104" i="37"/>
  <c r="KM104" i="37"/>
  <c r="KE104" i="37"/>
  <c r="JW104" i="37"/>
  <c r="KT104" i="37"/>
  <c r="KL104" i="37"/>
  <c r="KD104" i="37"/>
  <c r="JO104" i="37"/>
  <c r="KS104" i="37"/>
  <c r="KK104" i="37"/>
  <c r="KC104" i="37"/>
  <c r="JN104" i="37"/>
  <c r="KR104" i="37"/>
  <c r="KJ104" i="37"/>
  <c r="JM104" i="37"/>
  <c r="KQ104" i="37"/>
  <c r="KI104" i="37"/>
  <c r="KA104" i="37"/>
  <c r="JL104" i="37"/>
  <c r="KS20" i="37"/>
  <c r="KK20" i="37"/>
  <c r="KC20" i="37"/>
  <c r="JN20" i="37"/>
  <c r="KR20" i="37"/>
  <c r="KJ20" i="37"/>
  <c r="JM20" i="37"/>
  <c r="KQ20" i="37"/>
  <c r="KI20" i="37"/>
  <c r="KA20" i="37"/>
  <c r="JL20" i="37"/>
  <c r="KP20" i="37"/>
  <c r="KH20" i="37"/>
  <c r="JZ20" i="37"/>
  <c r="JK20" i="37"/>
  <c r="KO20" i="37"/>
  <c r="KG20" i="37"/>
  <c r="JY20" i="37"/>
  <c r="KN20" i="37"/>
  <c r="KF20" i="37"/>
  <c r="JX20" i="37"/>
  <c r="KM20" i="37"/>
  <c r="KE20" i="37"/>
  <c r="JW20" i="37"/>
  <c r="KT20" i="37"/>
  <c r="KL20" i="37"/>
  <c r="KD20" i="37"/>
  <c r="JO20" i="37"/>
  <c r="KR306" i="37"/>
  <c r="KJ306" i="37"/>
  <c r="JM306" i="37"/>
  <c r="KQ306" i="37"/>
  <c r="KI306" i="37"/>
  <c r="KA306" i="37"/>
  <c r="JL306" i="37"/>
  <c r="KP306" i="37"/>
  <c r="KH306" i="37"/>
  <c r="JZ306" i="37"/>
  <c r="JK306" i="37"/>
  <c r="KO306" i="37"/>
  <c r="KG306" i="37"/>
  <c r="JY306" i="37"/>
  <c r="KN306" i="37"/>
  <c r="KF306" i="37"/>
  <c r="JX306" i="37"/>
  <c r="KM306" i="37"/>
  <c r="KE306" i="37"/>
  <c r="JW306" i="37"/>
  <c r="KT306" i="37"/>
  <c r="KL306" i="37"/>
  <c r="KD306" i="37"/>
  <c r="JO306" i="37"/>
  <c r="KS306" i="37"/>
  <c r="KK306" i="37"/>
  <c r="KC306" i="37"/>
  <c r="JN306" i="37"/>
  <c r="KR298" i="37"/>
  <c r="KJ298" i="37"/>
  <c r="JM298" i="37"/>
  <c r="KQ298" i="37"/>
  <c r="KI298" i="37"/>
  <c r="KA298" i="37"/>
  <c r="JL298" i="37"/>
  <c r="KP298" i="37"/>
  <c r="KH298" i="37"/>
  <c r="JZ298" i="37"/>
  <c r="JK298" i="37"/>
  <c r="KO298" i="37"/>
  <c r="KG298" i="37"/>
  <c r="JY298" i="37"/>
  <c r="KN298" i="37"/>
  <c r="KF298" i="37"/>
  <c r="JX298" i="37"/>
  <c r="KM298" i="37"/>
  <c r="KE298" i="37"/>
  <c r="JW298" i="37"/>
  <c r="KD298" i="37"/>
  <c r="KC298" i="37"/>
  <c r="JO298" i="37"/>
  <c r="JN298" i="37"/>
  <c r="KT298" i="37"/>
  <c r="KS298" i="37"/>
  <c r="KL298" i="37"/>
  <c r="KK298" i="37"/>
  <c r="KP290" i="37"/>
  <c r="KH290" i="37"/>
  <c r="JZ290" i="37"/>
  <c r="JK290" i="37"/>
  <c r="KO290" i="37"/>
  <c r="KG290" i="37"/>
  <c r="NF290" i="37" s="1"/>
  <c r="JY290" i="37"/>
  <c r="KN290" i="37"/>
  <c r="KF290" i="37"/>
  <c r="JX290" i="37"/>
  <c r="KM290" i="37"/>
  <c r="KE290" i="37"/>
  <c r="JW290" i="37"/>
  <c r="KT290" i="37"/>
  <c r="KL290" i="37"/>
  <c r="KD290" i="37"/>
  <c r="JO290" i="37"/>
  <c r="KS290" i="37"/>
  <c r="KK290" i="37"/>
  <c r="KC290" i="37"/>
  <c r="JN290" i="37"/>
  <c r="KR290" i="37"/>
  <c r="KJ290" i="37"/>
  <c r="JM290" i="37"/>
  <c r="JL290" i="37"/>
  <c r="KQ290" i="37"/>
  <c r="KI290" i="37"/>
  <c r="KA290" i="37"/>
  <c r="KP282" i="37"/>
  <c r="KH282" i="37"/>
  <c r="JZ282" i="37"/>
  <c r="JK282" i="37"/>
  <c r="KO282" i="37"/>
  <c r="KG282" i="37"/>
  <c r="JY282" i="37"/>
  <c r="KN282" i="37"/>
  <c r="KF282" i="37"/>
  <c r="JX282" i="37"/>
  <c r="KM282" i="37"/>
  <c r="KE282" i="37"/>
  <c r="JW282" i="37"/>
  <c r="KT282" i="37"/>
  <c r="KL282" i="37"/>
  <c r="KD282" i="37"/>
  <c r="JO282" i="37"/>
  <c r="KS282" i="37"/>
  <c r="KK282" i="37"/>
  <c r="KC282" i="37"/>
  <c r="JN282" i="37"/>
  <c r="KR282" i="37"/>
  <c r="KJ282" i="37"/>
  <c r="JM282" i="37"/>
  <c r="KQ282" i="37"/>
  <c r="KI282" i="37"/>
  <c r="KA282" i="37"/>
  <c r="JL282" i="37"/>
  <c r="KP274" i="37"/>
  <c r="KH274" i="37"/>
  <c r="JZ274" i="37"/>
  <c r="JK274" i="37"/>
  <c r="KO274" i="37"/>
  <c r="KG274" i="37"/>
  <c r="JY274" i="37"/>
  <c r="KN274" i="37"/>
  <c r="KF274" i="37"/>
  <c r="JX274" i="37"/>
  <c r="KM274" i="37"/>
  <c r="KE274" i="37"/>
  <c r="JW274" i="37"/>
  <c r="KT274" i="37"/>
  <c r="KL274" i="37"/>
  <c r="KD274" i="37"/>
  <c r="JO274" i="37"/>
  <c r="KS274" i="37"/>
  <c r="KK274" i="37"/>
  <c r="KC274" i="37"/>
  <c r="JN274" i="37"/>
  <c r="KR274" i="37"/>
  <c r="KJ274" i="37"/>
  <c r="JM274" i="37"/>
  <c r="KI274" i="37"/>
  <c r="KA274" i="37"/>
  <c r="JL274" i="37"/>
  <c r="KQ274" i="37"/>
  <c r="KM266" i="37"/>
  <c r="KE266" i="37"/>
  <c r="JW266" i="37"/>
  <c r="KT266" i="37"/>
  <c r="KL266" i="37"/>
  <c r="KD266" i="37"/>
  <c r="JO266" i="37"/>
  <c r="KS266" i="37"/>
  <c r="KK266" i="37"/>
  <c r="KC266" i="37"/>
  <c r="JN266" i="37"/>
  <c r="KR266" i="37"/>
  <c r="KJ266" i="37"/>
  <c r="JM266" i="37"/>
  <c r="KQ266" i="37"/>
  <c r="KI266" i="37"/>
  <c r="KA266" i="37"/>
  <c r="JL266" i="37"/>
  <c r="KP266" i="37"/>
  <c r="KH266" i="37"/>
  <c r="JZ266" i="37"/>
  <c r="JK266" i="37"/>
  <c r="KO266" i="37"/>
  <c r="KG266" i="37"/>
  <c r="JY266" i="37"/>
  <c r="KN266" i="37"/>
  <c r="KF266" i="37"/>
  <c r="JX266" i="37"/>
  <c r="KM258" i="37"/>
  <c r="KE258" i="37"/>
  <c r="JW258" i="37"/>
  <c r="KT258" i="37"/>
  <c r="KL258" i="37"/>
  <c r="KD258" i="37"/>
  <c r="JO258" i="37"/>
  <c r="KS258" i="37"/>
  <c r="KK258" i="37"/>
  <c r="KC258" i="37"/>
  <c r="JN258" i="37"/>
  <c r="KR258" i="37"/>
  <c r="KJ258" i="37"/>
  <c r="JM258" i="37"/>
  <c r="KQ258" i="37"/>
  <c r="KI258" i="37"/>
  <c r="KA258" i="37"/>
  <c r="JL258" i="37"/>
  <c r="KP258" i="37"/>
  <c r="KH258" i="37"/>
  <c r="JZ258" i="37"/>
  <c r="JK258" i="37"/>
  <c r="KO258" i="37"/>
  <c r="KG258" i="37"/>
  <c r="JY258" i="37"/>
  <c r="KN258" i="37"/>
  <c r="KF258" i="37"/>
  <c r="JX258" i="37"/>
  <c r="KM250" i="37"/>
  <c r="KE250" i="37"/>
  <c r="JW250" i="37"/>
  <c r="KT250" i="37"/>
  <c r="KL250" i="37"/>
  <c r="KD250" i="37"/>
  <c r="JO250" i="37"/>
  <c r="KS250" i="37"/>
  <c r="KK250" i="37"/>
  <c r="KC250" i="37"/>
  <c r="JN250" i="37"/>
  <c r="KR250" i="37"/>
  <c r="KJ250" i="37"/>
  <c r="JM250" i="37"/>
  <c r="KQ250" i="37"/>
  <c r="KI250" i="37"/>
  <c r="KA250" i="37"/>
  <c r="JL250" i="37"/>
  <c r="KP250" i="37"/>
  <c r="KH250" i="37"/>
  <c r="JZ250" i="37"/>
  <c r="JK250" i="37"/>
  <c r="KG250" i="37"/>
  <c r="KF250" i="37"/>
  <c r="JY250" i="37"/>
  <c r="JX250" i="37"/>
  <c r="KO250" i="37"/>
  <c r="KN250" i="37"/>
  <c r="KQ242" i="37"/>
  <c r="KI242" i="37"/>
  <c r="KA242" i="37"/>
  <c r="JL242" i="37"/>
  <c r="KP242" i="37"/>
  <c r="KH242" i="37"/>
  <c r="JZ242" i="37"/>
  <c r="JK242" i="37"/>
  <c r="KO242" i="37"/>
  <c r="KG242" i="37"/>
  <c r="JY242" i="37"/>
  <c r="KN242" i="37"/>
  <c r="KF242" i="37"/>
  <c r="JX242" i="37"/>
  <c r="KM242" i="37"/>
  <c r="KE242" i="37"/>
  <c r="JW242" i="37"/>
  <c r="KT242" i="37"/>
  <c r="KL242" i="37"/>
  <c r="KD242" i="37"/>
  <c r="JO242" i="37"/>
  <c r="KS242" i="37"/>
  <c r="KK242" i="37"/>
  <c r="KC242" i="37"/>
  <c r="JN242" i="37"/>
  <c r="KR242" i="37"/>
  <c r="KJ242" i="37"/>
  <c r="JM242" i="37"/>
  <c r="KQ234" i="37"/>
  <c r="KI234" i="37"/>
  <c r="KA234" i="37"/>
  <c r="JL234" i="37"/>
  <c r="KP234" i="37"/>
  <c r="KH234" i="37"/>
  <c r="JZ234" i="37"/>
  <c r="JK234" i="37"/>
  <c r="KO234" i="37"/>
  <c r="KG234" i="37"/>
  <c r="JY234" i="37"/>
  <c r="KN234" i="37"/>
  <c r="KF234" i="37"/>
  <c r="JX234" i="37"/>
  <c r="KM234" i="37"/>
  <c r="KE234" i="37"/>
  <c r="JW234" i="37"/>
  <c r="KS234" i="37"/>
  <c r="KK234" i="37"/>
  <c r="KC234" i="37"/>
  <c r="JN234" i="37"/>
  <c r="KR234" i="37"/>
  <c r="KJ234" i="37"/>
  <c r="JM234" i="37"/>
  <c r="KT234" i="37"/>
  <c r="KL234" i="37"/>
  <c r="KD234" i="37"/>
  <c r="JO234" i="37"/>
  <c r="KS226" i="37"/>
  <c r="KK226" i="37"/>
  <c r="KC226" i="37"/>
  <c r="JN226" i="37"/>
  <c r="KR226" i="37"/>
  <c r="KJ226" i="37"/>
  <c r="JM226" i="37"/>
  <c r="KQ226" i="37"/>
  <c r="KI226" i="37"/>
  <c r="KA226" i="37"/>
  <c r="JL226" i="37"/>
  <c r="KP226" i="37"/>
  <c r="KH226" i="37"/>
  <c r="JZ226" i="37"/>
  <c r="JK226" i="37"/>
  <c r="KO226" i="37"/>
  <c r="KG226" i="37"/>
  <c r="JY226" i="37"/>
  <c r="KN226" i="37"/>
  <c r="KF226" i="37"/>
  <c r="JX226" i="37"/>
  <c r="KM226" i="37"/>
  <c r="KE226" i="37"/>
  <c r="JW226" i="37"/>
  <c r="KT226" i="37"/>
  <c r="KL226" i="37"/>
  <c r="KD226" i="37"/>
  <c r="JO226" i="37"/>
  <c r="KS218" i="37"/>
  <c r="KK218" i="37"/>
  <c r="KC218" i="37"/>
  <c r="JN218" i="37"/>
  <c r="KR218" i="37"/>
  <c r="KJ218" i="37"/>
  <c r="JM218" i="37"/>
  <c r="KQ218" i="37"/>
  <c r="KI218" i="37"/>
  <c r="KA218" i="37"/>
  <c r="JL218" i="37"/>
  <c r="KP218" i="37"/>
  <c r="KH218" i="37"/>
  <c r="JZ218" i="37"/>
  <c r="JK218" i="37"/>
  <c r="KO218" i="37"/>
  <c r="KG218" i="37"/>
  <c r="JY218" i="37"/>
  <c r="KN218" i="37"/>
  <c r="KF218" i="37"/>
  <c r="JX218" i="37"/>
  <c r="KM218" i="37"/>
  <c r="KE218" i="37"/>
  <c r="JW218" i="37"/>
  <c r="KT218" i="37"/>
  <c r="KL218" i="37"/>
  <c r="KD218" i="37"/>
  <c r="JO218" i="37"/>
  <c r="KS210" i="37"/>
  <c r="KK210" i="37"/>
  <c r="KC210" i="37"/>
  <c r="JN210" i="37"/>
  <c r="KR210" i="37"/>
  <c r="KJ210" i="37"/>
  <c r="JM210" i="37"/>
  <c r="KQ210" i="37"/>
  <c r="KI210" i="37"/>
  <c r="KA210" i="37"/>
  <c r="JL210" i="37"/>
  <c r="KP210" i="37"/>
  <c r="KH210" i="37"/>
  <c r="JZ210" i="37"/>
  <c r="JK210" i="37"/>
  <c r="KO210" i="37"/>
  <c r="KG210" i="37"/>
  <c r="JY210" i="37"/>
  <c r="KN210" i="37"/>
  <c r="KF210" i="37"/>
  <c r="JX210" i="37"/>
  <c r="KM210" i="37"/>
  <c r="KE210" i="37"/>
  <c r="JW210" i="37"/>
  <c r="KT210" i="37"/>
  <c r="KL210" i="37"/>
  <c r="KD210" i="37"/>
  <c r="JO210" i="37"/>
  <c r="KS202" i="37"/>
  <c r="KK202" i="37"/>
  <c r="KC202" i="37"/>
  <c r="JN202" i="37"/>
  <c r="KR202" i="37"/>
  <c r="KJ202" i="37"/>
  <c r="JM202" i="37"/>
  <c r="KQ202" i="37"/>
  <c r="KI202" i="37"/>
  <c r="KA202" i="37"/>
  <c r="JL202" i="37"/>
  <c r="KP202" i="37"/>
  <c r="KH202" i="37"/>
  <c r="JZ202" i="37"/>
  <c r="JK202" i="37"/>
  <c r="KO202" i="37"/>
  <c r="KG202" i="37"/>
  <c r="JY202" i="37"/>
  <c r="KN202" i="37"/>
  <c r="KF202" i="37"/>
  <c r="JX202" i="37"/>
  <c r="KM202" i="37"/>
  <c r="KE202" i="37"/>
  <c r="JW202" i="37"/>
  <c r="JO202" i="37"/>
  <c r="KT202" i="37"/>
  <c r="KL202" i="37"/>
  <c r="KD202" i="37"/>
  <c r="KN194" i="37"/>
  <c r="KF194" i="37"/>
  <c r="JX194" i="37"/>
  <c r="KM194" i="37"/>
  <c r="KE194" i="37"/>
  <c r="JW194" i="37"/>
  <c r="KT194" i="37"/>
  <c r="KL194" i="37"/>
  <c r="KD194" i="37"/>
  <c r="JO194" i="37"/>
  <c r="KS194" i="37"/>
  <c r="KK194" i="37"/>
  <c r="KC194" i="37"/>
  <c r="JN194" i="37"/>
  <c r="KR194" i="37"/>
  <c r="KJ194" i="37"/>
  <c r="JM194" i="37"/>
  <c r="KQ194" i="37"/>
  <c r="KI194" i="37"/>
  <c r="KA194" i="37"/>
  <c r="JL194" i="37"/>
  <c r="KP194" i="37"/>
  <c r="KH194" i="37"/>
  <c r="JZ194" i="37"/>
  <c r="JK194" i="37"/>
  <c r="KO194" i="37"/>
  <c r="KG194" i="37"/>
  <c r="JY194" i="37"/>
  <c r="KN186" i="37"/>
  <c r="KF186" i="37"/>
  <c r="JX186" i="37"/>
  <c r="KM186" i="37"/>
  <c r="KE186" i="37"/>
  <c r="JW186" i="37"/>
  <c r="KT186" i="37"/>
  <c r="KL186" i="37"/>
  <c r="KD186" i="37"/>
  <c r="JO186" i="37"/>
  <c r="KS186" i="37"/>
  <c r="KK186" i="37"/>
  <c r="KC186" i="37"/>
  <c r="JN186" i="37"/>
  <c r="KR186" i="37"/>
  <c r="KJ186" i="37"/>
  <c r="JM186" i="37"/>
  <c r="KQ186" i="37"/>
  <c r="KI186" i="37"/>
  <c r="KA186" i="37"/>
  <c r="JL186" i="37"/>
  <c r="KP186" i="37"/>
  <c r="KH186" i="37"/>
  <c r="JZ186" i="37"/>
  <c r="JK186" i="37"/>
  <c r="KO186" i="37"/>
  <c r="KG186" i="37"/>
  <c r="JY186" i="37"/>
  <c r="KN178" i="37"/>
  <c r="KF178" i="37"/>
  <c r="JX178" i="37"/>
  <c r="KM178" i="37"/>
  <c r="KE178" i="37"/>
  <c r="JW178" i="37"/>
  <c r="KT178" i="37"/>
  <c r="KL178" i="37"/>
  <c r="KD178" i="37"/>
  <c r="JO178" i="37"/>
  <c r="KS178" i="37"/>
  <c r="KK178" i="37"/>
  <c r="KC178" i="37"/>
  <c r="JN178" i="37"/>
  <c r="KR178" i="37"/>
  <c r="KJ178" i="37"/>
  <c r="JM178" i="37"/>
  <c r="KQ178" i="37"/>
  <c r="KI178" i="37"/>
  <c r="KA178" i="37"/>
  <c r="JL178" i="37"/>
  <c r="KP178" i="37"/>
  <c r="KH178" i="37"/>
  <c r="JZ178" i="37"/>
  <c r="JK178" i="37"/>
  <c r="KO178" i="37"/>
  <c r="KG178" i="37"/>
  <c r="JY178" i="37"/>
  <c r="KN170" i="37"/>
  <c r="KF170" i="37"/>
  <c r="JX170" i="37"/>
  <c r="KM170" i="37"/>
  <c r="KE170" i="37"/>
  <c r="JW170" i="37"/>
  <c r="KT170" i="37"/>
  <c r="KL170" i="37"/>
  <c r="KD170" i="37"/>
  <c r="JO170" i="37"/>
  <c r="KS170" i="37"/>
  <c r="KK170" i="37"/>
  <c r="KC170" i="37"/>
  <c r="JN170" i="37"/>
  <c r="KR170" i="37"/>
  <c r="KJ170" i="37"/>
  <c r="JM170" i="37"/>
  <c r="KQ170" i="37"/>
  <c r="KI170" i="37"/>
  <c r="KA170" i="37"/>
  <c r="JL170" i="37"/>
  <c r="KP170" i="37"/>
  <c r="KH170" i="37"/>
  <c r="NF170" i="37" s="1"/>
  <c r="JZ170" i="37"/>
  <c r="JK170" i="37"/>
  <c r="KO170" i="37"/>
  <c r="KG170" i="37"/>
  <c r="JY170" i="37"/>
  <c r="KN162" i="37"/>
  <c r="KF162" i="37"/>
  <c r="JX162" i="37"/>
  <c r="KM162" i="37"/>
  <c r="KE162" i="37"/>
  <c r="JW162" i="37"/>
  <c r="KT162" i="37"/>
  <c r="KL162" i="37"/>
  <c r="KD162" i="37"/>
  <c r="JO162" i="37"/>
  <c r="KS162" i="37"/>
  <c r="KK162" i="37"/>
  <c r="KC162" i="37"/>
  <c r="JN162" i="37"/>
  <c r="KR162" i="37"/>
  <c r="KJ162" i="37"/>
  <c r="JM162" i="37"/>
  <c r="KQ162" i="37"/>
  <c r="KI162" i="37"/>
  <c r="KA162" i="37"/>
  <c r="JL162" i="37"/>
  <c r="KP162" i="37"/>
  <c r="KH162" i="37"/>
  <c r="JZ162" i="37"/>
  <c r="JK162" i="37"/>
  <c r="KO162" i="37"/>
  <c r="KG162" i="37"/>
  <c r="NF162" i="37" s="1"/>
  <c r="JY162" i="37"/>
  <c r="KN154" i="37"/>
  <c r="KF154" i="37"/>
  <c r="JX154" i="37"/>
  <c r="KM154" i="37"/>
  <c r="KE154" i="37"/>
  <c r="JW154" i="37"/>
  <c r="KT154" i="37"/>
  <c r="KL154" i="37"/>
  <c r="KD154" i="37"/>
  <c r="JO154" i="37"/>
  <c r="KS154" i="37"/>
  <c r="KK154" i="37"/>
  <c r="KC154" i="37"/>
  <c r="JN154" i="37"/>
  <c r="KR154" i="37"/>
  <c r="KJ154" i="37"/>
  <c r="JM154" i="37"/>
  <c r="KQ154" i="37"/>
  <c r="KI154" i="37"/>
  <c r="KA154" i="37"/>
  <c r="JL154" i="37"/>
  <c r="KP154" i="37"/>
  <c r="KH154" i="37"/>
  <c r="JZ154" i="37"/>
  <c r="JK154" i="37"/>
  <c r="KO154" i="37"/>
  <c r="KG154" i="37"/>
  <c r="JY154" i="37"/>
  <c r="KN146" i="37"/>
  <c r="KF146" i="37"/>
  <c r="JX146" i="37"/>
  <c r="KM146" i="37"/>
  <c r="KE146" i="37"/>
  <c r="JW146" i="37"/>
  <c r="KT146" i="37"/>
  <c r="KL146" i="37"/>
  <c r="KD146" i="37"/>
  <c r="JO146" i="37"/>
  <c r="KS146" i="37"/>
  <c r="KK146" i="37"/>
  <c r="KC146" i="37"/>
  <c r="JN146" i="37"/>
  <c r="KR146" i="37"/>
  <c r="KJ146" i="37"/>
  <c r="JM146" i="37"/>
  <c r="KQ146" i="37"/>
  <c r="KI146" i="37"/>
  <c r="KA146" i="37"/>
  <c r="JL146" i="37"/>
  <c r="KP146" i="37"/>
  <c r="KH146" i="37"/>
  <c r="JZ146" i="37"/>
  <c r="JK146" i="37"/>
  <c r="KO146" i="37"/>
  <c r="KG146" i="37"/>
  <c r="NF146" i="37" s="1"/>
  <c r="JY146" i="37"/>
  <c r="KN138" i="37"/>
  <c r="KF138" i="37"/>
  <c r="JX138" i="37"/>
  <c r="KM138" i="37"/>
  <c r="KE138" i="37"/>
  <c r="JW138" i="37"/>
  <c r="KT138" i="37"/>
  <c r="KL138" i="37"/>
  <c r="KD138" i="37"/>
  <c r="JO138" i="37"/>
  <c r="KS138" i="37"/>
  <c r="KK138" i="37"/>
  <c r="KC138" i="37"/>
  <c r="JN138" i="37"/>
  <c r="KR138" i="37"/>
  <c r="KJ138" i="37"/>
  <c r="JM138" i="37"/>
  <c r="KQ138" i="37"/>
  <c r="KI138" i="37"/>
  <c r="KA138" i="37"/>
  <c r="JL138" i="37"/>
  <c r="KP138" i="37"/>
  <c r="KH138" i="37"/>
  <c r="JZ138" i="37"/>
  <c r="JK138" i="37"/>
  <c r="KO138" i="37"/>
  <c r="KG138" i="37"/>
  <c r="JY138" i="37"/>
  <c r="KN130" i="37"/>
  <c r="KF130" i="37"/>
  <c r="JX130" i="37"/>
  <c r="KM130" i="37"/>
  <c r="KE130" i="37"/>
  <c r="JW130" i="37"/>
  <c r="KT130" i="37"/>
  <c r="KL130" i="37"/>
  <c r="KD130" i="37"/>
  <c r="JO130" i="37"/>
  <c r="KS130" i="37"/>
  <c r="KK130" i="37"/>
  <c r="KC130" i="37"/>
  <c r="JN130" i="37"/>
  <c r="KR130" i="37"/>
  <c r="KJ130" i="37"/>
  <c r="JM130" i="37"/>
  <c r="KQ130" i="37"/>
  <c r="KI130" i="37"/>
  <c r="KA130" i="37"/>
  <c r="JL130" i="37"/>
  <c r="KP130" i="37"/>
  <c r="KH130" i="37"/>
  <c r="JZ130" i="37"/>
  <c r="JK130" i="37"/>
  <c r="KO130" i="37"/>
  <c r="KG130" i="37"/>
  <c r="JY130" i="37"/>
  <c r="KN122" i="37"/>
  <c r="KF122" i="37"/>
  <c r="JX122" i="37"/>
  <c r="KM122" i="37"/>
  <c r="KE122" i="37"/>
  <c r="JW122" i="37"/>
  <c r="KT122" i="37"/>
  <c r="KL122" i="37"/>
  <c r="KD122" i="37"/>
  <c r="JO122" i="37"/>
  <c r="KS122" i="37"/>
  <c r="KK122" i="37"/>
  <c r="KC122" i="37"/>
  <c r="JN122" i="37"/>
  <c r="KR122" i="37"/>
  <c r="KJ122" i="37"/>
  <c r="JM122" i="37"/>
  <c r="KQ122" i="37"/>
  <c r="KI122" i="37"/>
  <c r="KA122" i="37"/>
  <c r="JL122" i="37"/>
  <c r="KP122" i="37"/>
  <c r="KH122" i="37"/>
  <c r="NF122" i="37" s="1"/>
  <c r="JZ122" i="37"/>
  <c r="JK122" i="37"/>
  <c r="KO122" i="37"/>
  <c r="KG122" i="37"/>
  <c r="JY122" i="37"/>
  <c r="KN114" i="37"/>
  <c r="KF114" i="37"/>
  <c r="JX114" i="37"/>
  <c r="KM114" i="37"/>
  <c r="KE114" i="37"/>
  <c r="JW114" i="37"/>
  <c r="KT114" i="37"/>
  <c r="KL114" i="37"/>
  <c r="KD114" i="37"/>
  <c r="JO114" i="37"/>
  <c r="KS114" i="37"/>
  <c r="KK114" i="37"/>
  <c r="KC114" i="37"/>
  <c r="JN114" i="37"/>
  <c r="KR114" i="37"/>
  <c r="KJ114" i="37"/>
  <c r="JM114" i="37"/>
  <c r="KQ114" i="37"/>
  <c r="KI114" i="37"/>
  <c r="KA114" i="37"/>
  <c r="JL114" i="37"/>
  <c r="KP114" i="37"/>
  <c r="KH114" i="37"/>
  <c r="JZ114" i="37"/>
  <c r="JK114" i="37"/>
  <c r="KO114" i="37"/>
  <c r="KG114" i="37"/>
  <c r="JY114" i="37"/>
  <c r="KN106" i="37"/>
  <c r="KF106" i="37"/>
  <c r="JX106" i="37"/>
  <c r="KM106" i="37"/>
  <c r="KE106" i="37"/>
  <c r="JW106" i="37"/>
  <c r="KT106" i="37"/>
  <c r="KL106" i="37"/>
  <c r="KD106" i="37"/>
  <c r="JO106" i="37"/>
  <c r="KS106" i="37"/>
  <c r="KK106" i="37"/>
  <c r="KC106" i="37"/>
  <c r="JN106" i="37"/>
  <c r="KR106" i="37"/>
  <c r="KJ106" i="37"/>
  <c r="JM106" i="37"/>
  <c r="KQ106" i="37"/>
  <c r="KI106" i="37"/>
  <c r="KA106" i="37"/>
  <c r="JL106" i="37"/>
  <c r="KP106" i="37"/>
  <c r="KH106" i="37"/>
  <c r="JZ106" i="37"/>
  <c r="JK106" i="37"/>
  <c r="KO106" i="37"/>
  <c r="KG106" i="37"/>
  <c r="JY106" i="37"/>
  <c r="KN98" i="37"/>
  <c r="KF98" i="37"/>
  <c r="JX98" i="37"/>
  <c r="KM98" i="37"/>
  <c r="KE98" i="37"/>
  <c r="JW98" i="37"/>
  <c r="KT98" i="37"/>
  <c r="KL98" i="37"/>
  <c r="KD98" i="37"/>
  <c r="JO98" i="37"/>
  <c r="KS98" i="37"/>
  <c r="KK98" i="37"/>
  <c r="KC98" i="37"/>
  <c r="JN98" i="37"/>
  <c r="KR98" i="37"/>
  <c r="KJ98" i="37"/>
  <c r="JM98" i="37"/>
  <c r="KQ98" i="37"/>
  <c r="KI98" i="37"/>
  <c r="KA98" i="37"/>
  <c r="JL98" i="37"/>
  <c r="KP98" i="37"/>
  <c r="KH98" i="37"/>
  <c r="JZ98" i="37"/>
  <c r="JK98" i="37"/>
  <c r="KO98" i="37"/>
  <c r="KG98" i="37"/>
  <c r="JY98" i="37"/>
  <c r="KN90" i="37"/>
  <c r="KF90" i="37"/>
  <c r="JX90" i="37"/>
  <c r="KM90" i="37"/>
  <c r="KE90" i="37"/>
  <c r="JW90" i="37"/>
  <c r="KT90" i="37"/>
  <c r="KL90" i="37"/>
  <c r="KD90" i="37"/>
  <c r="JO90" i="37"/>
  <c r="KS90" i="37"/>
  <c r="KK90" i="37"/>
  <c r="KC90" i="37"/>
  <c r="JN90" i="37"/>
  <c r="KR90" i="37"/>
  <c r="KJ90" i="37"/>
  <c r="JM90" i="37"/>
  <c r="KQ90" i="37"/>
  <c r="KI90" i="37"/>
  <c r="KA90" i="37"/>
  <c r="JL90" i="37"/>
  <c r="KP90" i="37"/>
  <c r="KH90" i="37"/>
  <c r="JZ90" i="37"/>
  <c r="JK90" i="37"/>
  <c r="KO90" i="37"/>
  <c r="KG90" i="37"/>
  <c r="JY90" i="37"/>
  <c r="KN82" i="37"/>
  <c r="KF82" i="37"/>
  <c r="JX82" i="37"/>
  <c r="KM82" i="37"/>
  <c r="KE82" i="37"/>
  <c r="JW82" i="37"/>
  <c r="KT82" i="37"/>
  <c r="KL82" i="37"/>
  <c r="KD82" i="37"/>
  <c r="JO82" i="37"/>
  <c r="KS82" i="37"/>
  <c r="KK82" i="37"/>
  <c r="KC82" i="37"/>
  <c r="JN82" i="37"/>
  <c r="KR82" i="37"/>
  <c r="KJ82" i="37"/>
  <c r="JM82" i="37"/>
  <c r="KQ82" i="37"/>
  <c r="KI82" i="37"/>
  <c r="KA82" i="37"/>
  <c r="JL82" i="37"/>
  <c r="KP82" i="37"/>
  <c r="KH82" i="37"/>
  <c r="JZ82" i="37"/>
  <c r="JK82" i="37"/>
  <c r="KO82" i="37"/>
  <c r="KG82" i="37"/>
  <c r="JY82" i="37"/>
  <c r="KN74" i="37"/>
  <c r="KF74" i="37"/>
  <c r="JX74" i="37"/>
  <c r="KM74" i="37"/>
  <c r="KE74" i="37"/>
  <c r="JW74" i="37"/>
  <c r="KT74" i="37"/>
  <c r="KL74" i="37"/>
  <c r="KD74" i="37"/>
  <c r="JO74" i="37"/>
  <c r="KS74" i="37"/>
  <c r="KK74" i="37"/>
  <c r="KC74" i="37"/>
  <c r="JN74" i="37"/>
  <c r="KR74" i="37"/>
  <c r="KJ74" i="37"/>
  <c r="JM74" i="37"/>
  <c r="KQ74" i="37"/>
  <c r="KI74" i="37"/>
  <c r="KA74" i="37"/>
  <c r="JL74" i="37"/>
  <c r="KP74" i="37"/>
  <c r="KH74" i="37"/>
  <c r="JZ74" i="37"/>
  <c r="JK74" i="37"/>
  <c r="KO74" i="37"/>
  <c r="KG74" i="37"/>
  <c r="JY74" i="37"/>
  <c r="KN66" i="37"/>
  <c r="KF66" i="37"/>
  <c r="JX66" i="37"/>
  <c r="KM66" i="37"/>
  <c r="KE66" i="37"/>
  <c r="JW66" i="37"/>
  <c r="KT66" i="37"/>
  <c r="KL66" i="37"/>
  <c r="KD66" i="37"/>
  <c r="JO66" i="37"/>
  <c r="KS66" i="37"/>
  <c r="KK66" i="37"/>
  <c r="KC66" i="37"/>
  <c r="JN66" i="37"/>
  <c r="KR66" i="37"/>
  <c r="KJ66" i="37"/>
  <c r="JM66" i="37"/>
  <c r="KQ66" i="37"/>
  <c r="KI66" i="37"/>
  <c r="KA66" i="37"/>
  <c r="JL66" i="37"/>
  <c r="KP66" i="37"/>
  <c r="KH66" i="37"/>
  <c r="JZ66" i="37"/>
  <c r="JK66" i="37"/>
  <c r="KO66" i="37"/>
  <c r="KG66" i="37"/>
  <c r="JY66" i="37"/>
  <c r="KN58" i="37"/>
  <c r="KF58" i="37"/>
  <c r="JX58" i="37"/>
  <c r="KM58" i="37"/>
  <c r="KE58" i="37"/>
  <c r="JW58" i="37"/>
  <c r="KT58" i="37"/>
  <c r="KL58" i="37"/>
  <c r="KD58" i="37"/>
  <c r="JO58" i="37"/>
  <c r="KS58" i="37"/>
  <c r="KK58" i="37"/>
  <c r="KC58" i="37"/>
  <c r="JN58" i="37"/>
  <c r="KR58" i="37"/>
  <c r="KJ58" i="37"/>
  <c r="JM58" i="37"/>
  <c r="KQ58" i="37"/>
  <c r="KI58" i="37"/>
  <c r="KA58" i="37"/>
  <c r="JL58" i="37"/>
  <c r="KP58" i="37"/>
  <c r="KH58" i="37"/>
  <c r="JZ58" i="37"/>
  <c r="JK58" i="37"/>
  <c r="KO58" i="37"/>
  <c r="KG58" i="37"/>
  <c r="JY58" i="37"/>
  <c r="KN50" i="37"/>
  <c r="KF50" i="37"/>
  <c r="JX50" i="37"/>
  <c r="KM50" i="37"/>
  <c r="KE50" i="37"/>
  <c r="JW50" i="37"/>
  <c r="KT50" i="37"/>
  <c r="KL50" i="37"/>
  <c r="KD50" i="37"/>
  <c r="JO50" i="37"/>
  <c r="KS50" i="37"/>
  <c r="KK50" i="37"/>
  <c r="KC50" i="37"/>
  <c r="JN50" i="37"/>
  <c r="KR50" i="37"/>
  <c r="KJ50" i="37"/>
  <c r="JM50" i="37"/>
  <c r="KQ50" i="37"/>
  <c r="KI50" i="37"/>
  <c r="KA50" i="37"/>
  <c r="JL50" i="37"/>
  <c r="KP50" i="37"/>
  <c r="KH50" i="37"/>
  <c r="JZ50" i="37"/>
  <c r="JK50" i="37"/>
  <c r="KO50" i="37"/>
  <c r="KG50" i="37"/>
  <c r="NF50" i="37" s="1"/>
  <c r="JY50" i="37"/>
  <c r="KN42" i="37"/>
  <c r="KF42" i="37"/>
  <c r="JX42" i="37"/>
  <c r="KM42" i="37"/>
  <c r="KE42" i="37"/>
  <c r="JW42" i="37"/>
  <c r="KT42" i="37"/>
  <c r="KL42" i="37"/>
  <c r="KD42" i="37"/>
  <c r="JO42" i="37"/>
  <c r="KS42" i="37"/>
  <c r="KK42" i="37"/>
  <c r="KC42" i="37"/>
  <c r="JN42" i="37"/>
  <c r="KR42" i="37"/>
  <c r="KJ42" i="37"/>
  <c r="JM42" i="37"/>
  <c r="KQ42" i="37"/>
  <c r="KI42" i="37"/>
  <c r="KA42" i="37"/>
  <c r="JL42" i="37"/>
  <c r="KP42" i="37"/>
  <c r="KH42" i="37"/>
  <c r="JZ42" i="37"/>
  <c r="JK42" i="37"/>
  <c r="KG42" i="37"/>
  <c r="JY42" i="37"/>
  <c r="KO42" i="37"/>
  <c r="KN34" i="37"/>
  <c r="KF34" i="37"/>
  <c r="JX34" i="37"/>
  <c r="KM34" i="37"/>
  <c r="KE34" i="37"/>
  <c r="JW34" i="37"/>
  <c r="KT34" i="37"/>
  <c r="KL34" i="37"/>
  <c r="KD34" i="37"/>
  <c r="JO34" i="37"/>
  <c r="KS34" i="37"/>
  <c r="KK34" i="37"/>
  <c r="KC34" i="37"/>
  <c r="JN34" i="37"/>
  <c r="KR34" i="37"/>
  <c r="KJ34" i="37"/>
  <c r="JM34" i="37"/>
  <c r="KQ34" i="37"/>
  <c r="KI34" i="37"/>
  <c r="KA34" i="37"/>
  <c r="JL34" i="37"/>
  <c r="KP34" i="37"/>
  <c r="KH34" i="37"/>
  <c r="JZ34" i="37"/>
  <c r="JK34" i="37"/>
  <c r="KO34" i="37"/>
  <c r="KG34" i="37"/>
  <c r="JY34" i="37"/>
  <c r="KN26" i="37"/>
  <c r="KF26" i="37"/>
  <c r="JX26" i="37"/>
  <c r="KM26" i="37"/>
  <c r="KE26" i="37"/>
  <c r="JW26" i="37"/>
  <c r="KT26" i="37"/>
  <c r="KL26" i="37"/>
  <c r="KD26" i="37"/>
  <c r="JO26" i="37"/>
  <c r="KS26" i="37"/>
  <c r="KK26" i="37"/>
  <c r="KC26" i="37"/>
  <c r="JN26" i="37"/>
  <c r="KR26" i="37"/>
  <c r="KJ26" i="37"/>
  <c r="JM26" i="37"/>
  <c r="KQ26" i="37"/>
  <c r="KI26" i="37"/>
  <c r="KA26" i="37"/>
  <c r="JL26" i="37"/>
  <c r="KP26" i="37"/>
  <c r="KH26" i="37"/>
  <c r="JZ26" i="37"/>
  <c r="JK26" i="37"/>
  <c r="KO26" i="37"/>
  <c r="KG26" i="37"/>
  <c r="JY26" i="37"/>
  <c r="KR22" i="37"/>
  <c r="KJ22" i="37"/>
  <c r="KA22" i="37"/>
  <c r="JL22" i="37"/>
  <c r="KQ22" i="37"/>
  <c r="KI22" i="37"/>
  <c r="JZ22" i="37"/>
  <c r="JK22" i="37"/>
  <c r="KP22" i="37"/>
  <c r="KH22" i="37"/>
  <c r="JY22" i="37"/>
  <c r="KO22" i="37"/>
  <c r="KG22" i="37"/>
  <c r="JX22" i="37"/>
  <c r="KN22" i="37"/>
  <c r="KF22" i="37"/>
  <c r="JW22" i="37"/>
  <c r="KM22" i="37"/>
  <c r="KE22" i="37"/>
  <c r="JO22" i="37"/>
  <c r="KT22" i="37"/>
  <c r="KL22" i="37"/>
  <c r="KD22" i="37"/>
  <c r="JN22" i="37"/>
  <c r="KK22" i="37"/>
  <c r="KC22" i="37"/>
  <c r="JM22" i="37"/>
  <c r="KS22" i="37"/>
  <c r="KM224" i="37"/>
  <c r="KE224" i="37"/>
  <c r="JW224" i="37"/>
  <c r="KT224" i="37"/>
  <c r="KL224" i="37"/>
  <c r="KD224" i="37"/>
  <c r="JO224" i="37"/>
  <c r="KS224" i="37"/>
  <c r="KK224" i="37"/>
  <c r="KC224" i="37"/>
  <c r="JN224" i="37"/>
  <c r="KR224" i="37"/>
  <c r="KJ224" i="37"/>
  <c r="JM224" i="37"/>
  <c r="KQ224" i="37"/>
  <c r="KI224" i="37"/>
  <c r="KA224" i="37"/>
  <c r="JL224" i="37"/>
  <c r="KP224" i="37"/>
  <c r="KH224" i="37"/>
  <c r="JZ224" i="37"/>
  <c r="JK224" i="37"/>
  <c r="KO224" i="37"/>
  <c r="KG224" i="37"/>
  <c r="JY224" i="37"/>
  <c r="KN224" i="37"/>
  <c r="KF224" i="37"/>
  <c r="JX224" i="37"/>
  <c r="KP80" i="37"/>
  <c r="KH80" i="37"/>
  <c r="JZ80" i="37"/>
  <c r="JK80" i="37"/>
  <c r="KO80" i="37"/>
  <c r="KG80" i="37"/>
  <c r="JY80" i="37"/>
  <c r="KN80" i="37"/>
  <c r="KF80" i="37"/>
  <c r="JX80" i="37"/>
  <c r="KM80" i="37"/>
  <c r="KE80" i="37"/>
  <c r="JW80" i="37"/>
  <c r="KT80" i="37"/>
  <c r="KL80" i="37"/>
  <c r="KD80" i="37"/>
  <c r="JO80" i="37"/>
  <c r="KS80" i="37"/>
  <c r="KK80" i="37"/>
  <c r="KC80" i="37"/>
  <c r="JN80" i="37"/>
  <c r="KR80" i="37"/>
  <c r="KJ80" i="37"/>
  <c r="JM80" i="37"/>
  <c r="KQ80" i="37"/>
  <c r="KI80" i="37"/>
  <c r="KA80" i="37"/>
  <c r="JL80" i="37"/>
  <c r="KM307" i="37"/>
  <c r="KE307" i="37"/>
  <c r="JW307" i="37"/>
  <c r="KT307" i="37"/>
  <c r="KL307" i="37"/>
  <c r="KD307" i="37"/>
  <c r="JO307" i="37"/>
  <c r="KS307" i="37"/>
  <c r="KK307" i="37"/>
  <c r="KC307" i="37"/>
  <c r="JN307" i="37"/>
  <c r="KR307" i="37"/>
  <c r="KJ307" i="37"/>
  <c r="JM307" i="37"/>
  <c r="KQ307" i="37"/>
  <c r="KI307" i="37"/>
  <c r="KA307" i="37"/>
  <c r="JL307" i="37"/>
  <c r="KP307" i="37"/>
  <c r="KH307" i="37"/>
  <c r="JZ307" i="37"/>
  <c r="JK307" i="37"/>
  <c r="KO307" i="37"/>
  <c r="KG307" i="37"/>
  <c r="JY307" i="37"/>
  <c r="KN307" i="37"/>
  <c r="KF307" i="37"/>
  <c r="JX307" i="37"/>
  <c r="KM299" i="37"/>
  <c r="KE299" i="37"/>
  <c r="JW299" i="37"/>
  <c r="KT299" i="37"/>
  <c r="KL299" i="37"/>
  <c r="KD299" i="37"/>
  <c r="JO299" i="37"/>
  <c r="KS299" i="37"/>
  <c r="KK299" i="37"/>
  <c r="KC299" i="37"/>
  <c r="JN299" i="37"/>
  <c r="KR299" i="37"/>
  <c r="KJ299" i="37"/>
  <c r="JM299" i="37"/>
  <c r="KQ299" i="37"/>
  <c r="KI299" i="37"/>
  <c r="KA299" i="37"/>
  <c r="JL299" i="37"/>
  <c r="KP299" i="37"/>
  <c r="KH299" i="37"/>
  <c r="JZ299" i="37"/>
  <c r="JK299" i="37"/>
  <c r="KO299" i="37"/>
  <c r="KN299" i="37"/>
  <c r="KG299" i="37"/>
  <c r="KF299" i="37"/>
  <c r="JY299" i="37"/>
  <c r="JX299" i="37"/>
  <c r="KS291" i="37"/>
  <c r="KK291" i="37"/>
  <c r="KC291" i="37"/>
  <c r="JN291" i="37"/>
  <c r="KR291" i="37"/>
  <c r="KJ291" i="37"/>
  <c r="JM291" i="37"/>
  <c r="KQ291" i="37"/>
  <c r="KI291" i="37"/>
  <c r="KA291" i="37"/>
  <c r="JL291" i="37"/>
  <c r="KP291" i="37"/>
  <c r="KH291" i="37"/>
  <c r="JZ291" i="37"/>
  <c r="JK291" i="37"/>
  <c r="KO291" i="37"/>
  <c r="KG291" i="37"/>
  <c r="JY291" i="37"/>
  <c r="KN291" i="37"/>
  <c r="KF291" i="37"/>
  <c r="JX291" i="37"/>
  <c r="KM291" i="37"/>
  <c r="KE291" i="37"/>
  <c r="JW291" i="37"/>
  <c r="KL291" i="37"/>
  <c r="KD291" i="37"/>
  <c r="JO291" i="37"/>
  <c r="KT291" i="37"/>
  <c r="KS283" i="37"/>
  <c r="KK283" i="37"/>
  <c r="KC283" i="37"/>
  <c r="JN283" i="37"/>
  <c r="KR283" i="37"/>
  <c r="KJ283" i="37"/>
  <c r="JM283" i="37"/>
  <c r="KQ283" i="37"/>
  <c r="KI283" i="37"/>
  <c r="KA283" i="37"/>
  <c r="JL283" i="37"/>
  <c r="KP283" i="37"/>
  <c r="KH283" i="37"/>
  <c r="JZ283" i="37"/>
  <c r="JK283" i="37"/>
  <c r="KO283" i="37"/>
  <c r="KG283" i="37"/>
  <c r="JY283" i="37"/>
  <c r="KN283" i="37"/>
  <c r="KF283" i="37"/>
  <c r="JX283" i="37"/>
  <c r="KM283" i="37"/>
  <c r="KE283" i="37"/>
  <c r="JW283" i="37"/>
  <c r="KT283" i="37"/>
  <c r="KL283" i="37"/>
  <c r="KD283" i="37"/>
  <c r="JO283" i="37"/>
  <c r="KS275" i="37"/>
  <c r="KK275" i="37"/>
  <c r="KC275" i="37"/>
  <c r="JN275" i="37"/>
  <c r="KR275" i="37"/>
  <c r="KJ275" i="37"/>
  <c r="JM275" i="37"/>
  <c r="KQ275" i="37"/>
  <c r="KI275" i="37"/>
  <c r="KA275" i="37"/>
  <c r="JL275" i="37"/>
  <c r="KP275" i="37"/>
  <c r="KH275" i="37"/>
  <c r="JZ275" i="37"/>
  <c r="JK275" i="37"/>
  <c r="KO275" i="37"/>
  <c r="KG275" i="37"/>
  <c r="JY275" i="37"/>
  <c r="KN275" i="37"/>
  <c r="KF275" i="37"/>
  <c r="JX275" i="37"/>
  <c r="KM275" i="37"/>
  <c r="KE275" i="37"/>
  <c r="JW275" i="37"/>
  <c r="KT275" i="37"/>
  <c r="KL275" i="37"/>
  <c r="KD275" i="37"/>
  <c r="JO275" i="37"/>
  <c r="KP267" i="37"/>
  <c r="KH267" i="37"/>
  <c r="JZ267" i="37"/>
  <c r="JK267" i="37"/>
  <c r="KO267" i="37"/>
  <c r="KG267" i="37"/>
  <c r="JY267" i="37"/>
  <c r="KN267" i="37"/>
  <c r="KF267" i="37"/>
  <c r="JX267" i="37"/>
  <c r="KM267" i="37"/>
  <c r="KE267" i="37"/>
  <c r="JW267" i="37"/>
  <c r="KT267" i="37"/>
  <c r="KL267" i="37"/>
  <c r="KD267" i="37"/>
  <c r="JO267" i="37"/>
  <c r="KS267" i="37"/>
  <c r="KK267" i="37"/>
  <c r="KC267" i="37"/>
  <c r="JN267" i="37"/>
  <c r="KR267" i="37"/>
  <c r="KJ267" i="37"/>
  <c r="JM267" i="37"/>
  <c r="KQ267" i="37"/>
  <c r="KI267" i="37"/>
  <c r="KA267" i="37"/>
  <c r="NE267" i="37" s="1"/>
  <c r="JL267" i="37"/>
  <c r="KP259" i="37"/>
  <c r="KH259" i="37"/>
  <c r="JZ259" i="37"/>
  <c r="JK259" i="37"/>
  <c r="KO259" i="37"/>
  <c r="KG259" i="37"/>
  <c r="JY259" i="37"/>
  <c r="KN259" i="37"/>
  <c r="KF259" i="37"/>
  <c r="JX259" i="37"/>
  <c r="KM259" i="37"/>
  <c r="KE259" i="37"/>
  <c r="JW259" i="37"/>
  <c r="KT259" i="37"/>
  <c r="KL259" i="37"/>
  <c r="KD259" i="37"/>
  <c r="JO259" i="37"/>
  <c r="KS259" i="37"/>
  <c r="KK259" i="37"/>
  <c r="KC259" i="37"/>
  <c r="JN259" i="37"/>
  <c r="KR259" i="37"/>
  <c r="KJ259" i="37"/>
  <c r="JM259" i="37"/>
  <c r="KI259" i="37"/>
  <c r="KA259" i="37"/>
  <c r="JL259" i="37"/>
  <c r="KQ259" i="37"/>
  <c r="KP251" i="37"/>
  <c r="KH251" i="37"/>
  <c r="JZ251" i="37"/>
  <c r="JK251" i="37"/>
  <c r="KO251" i="37"/>
  <c r="KG251" i="37"/>
  <c r="JY251" i="37"/>
  <c r="KN251" i="37"/>
  <c r="KF251" i="37"/>
  <c r="JX251" i="37"/>
  <c r="KM251" i="37"/>
  <c r="KE251" i="37"/>
  <c r="JW251" i="37"/>
  <c r="KT251" i="37"/>
  <c r="KL251" i="37"/>
  <c r="KD251" i="37"/>
  <c r="JO251" i="37"/>
  <c r="KS251" i="37"/>
  <c r="KK251" i="37"/>
  <c r="KC251" i="37"/>
  <c r="JN251" i="37"/>
  <c r="JM251" i="37"/>
  <c r="JL251" i="37"/>
  <c r="KR251" i="37"/>
  <c r="KQ251" i="37"/>
  <c r="KJ251" i="37"/>
  <c r="KI251" i="37"/>
  <c r="KA251" i="37"/>
  <c r="KP243" i="37"/>
  <c r="KN243" i="37"/>
  <c r="KT243" i="37"/>
  <c r="KS243" i="37"/>
  <c r="KL243" i="37"/>
  <c r="KD243" i="37"/>
  <c r="JO243" i="37"/>
  <c r="KK243" i="37"/>
  <c r="KC243" i="37"/>
  <c r="JN243" i="37"/>
  <c r="KJ243" i="37"/>
  <c r="JM243" i="37"/>
  <c r="KI243" i="37"/>
  <c r="KA243" i="37"/>
  <c r="JL243" i="37"/>
  <c r="KR243" i="37"/>
  <c r="KH243" i="37"/>
  <c r="JZ243" i="37"/>
  <c r="JK243" i="37"/>
  <c r="KQ243" i="37"/>
  <c r="KG243" i="37"/>
  <c r="JY243" i="37"/>
  <c r="KO243" i="37"/>
  <c r="KF243" i="37"/>
  <c r="JX243" i="37"/>
  <c r="KM243" i="37"/>
  <c r="KE243" i="37"/>
  <c r="JW243" i="37"/>
  <c r="KT235" i="37"/>
  <c r="KL235" i="37"/>
  <c r="KD235" i="37"/>
  <c r="JO235" i="37"/>
  <c r="KS235" i="37"/>
  <c r="KK235" i="37"/>
  <c r="KC235" i="37"/>
  <c r="JN235" i="37"/>
  <c r="KR235" i="37"/>
  <c r="KJ235" i="37"/>
  <c r="JM235" i="37"/>
  <c r="KQ235" i="37"/>
  <c r="KI235" i="37"/>
  <c r="KA235" i="37"/>
  <c r="JL235" i="37"/>
  <c r="KP235" i="37"/>
  <c r="KH235" i="37"/>
  <c r="JZ235" i="37"/>
  <c r="JK235" i="37"/>
  <c r="KO235" i="37"/>
  <c r="KG235" i="37"/>
  <c r="JY235" i="37"/>
  <c r="KN235" i="37"/>
  <c r="KF235" i="37"/>
  <c r="JX235" i="37"/>
  <c r="KM235" i="37"/>
  <c r="KE235" i="37"/>
  <c r="JW235" i="37"/>
  <c r="KN227" i="37"/>
  <c r="KF227" i="37"/>
  <c r="JX227" i="37"/>
  <c r="KM227" i="37"/>
  <c r="KE227" i="37"/>
  <c r="JW227" i="37"/>
  <c r="KT227" i="37"/>
  <c r="KL227" i="37"/>
  <c r="KD227" i="37"/>
  <c r="JO227" i="37"/>
  <c r="KS227" i="37"/>
  <c r="KK227" i="37"/>
  <c r="KC227" i="37"/>
  <c r="JN227" i="37"/>
  <c r="KR227" i="37"/>
  <c r="KJ227" i="37"/>
  <c r="JM227" i="37"/>
  <c r="KQ227" i="37"/>
  <c r="KI227" i="37"/>
  <c r="KA227" i="37"/>
  <c r="JL227" i="37"/>
  <c r="KP227" i="37"/>
  <c r="KH227" i="37"/>
  <c r="JZ227" i="37"/>
  <c r="JK227" i="37"/>
  <c r="KO227" i="37"/>
  <c r="KG227" i="37"/>
  <c r="JY227" i="37"/>
  <c r="KN219" i="37"/>
  <c r="KF219" i="37"/>
  <c r="JX219" i="37"/>
  <c r="KM219" i="37"/>
  <c r="KE219" i="37"/>
  <c r="JW219" i="37"/>
  <c r="KT219" i="37"/>
  <c r="KL219" i="37"/>
  <c r="KD219" i="37"/>
  <c r="JO219" i="37"/>
  <c r="KS219" i="37"/>
  <c r="KK219" i="37"/>
  <c r="KC219" i="37"/>
  <c r="JN219" i="37"/>
  <c r="KR219" i="37"/>
  <c r="KJ219" i="37"/>
  <c r="JM219" i="37"/>
  <c r="KQ219" i="37"/>
  <c r="KI219" i="37"/>
  <c r="KA219" i="37"/>
  <c r="JL219" i="37"/>
  <c r="KP219" i="37"/>
  <c r="KH219" i="37"/>
  <c r="JZ219" i="37"/>
  <c r="JK219" i="37"/>
  <c r="KO219" i="37"/>
  <c r="KG219" i="37"/>
  <c r="JY219" i="37"/>
  <c r="KN211" i="37"/>
  <c r="KF211" i="37"/>
  <c r="JX211" i="37"/>
  <c r="KM211" i="37"/>
  <c r="KE211" i="37"/>
  <c r="JW211" i="37"/>
  <c r="KT211" i="37"/>
  <c r="KL211" i="37"/>
  <c r="KD211" i="37"/>
  <c r="JO211" i="37"/>
  <c r="KS211" i="37"/>
  <c r="KK211" i="37"/>
  <c r="KC211" i="37"/>
  <c r="JN211" i="37"/>
  <c r="KR211" i="37"/>
  <c r="KJ211" i="37"/>
  <c r="JM211" i="37"/>
  <c r="KQ211" i="37"/>
  <c r="KI211" i="37"/>
  <c r="KA211" i="37"/>
  <c r="JL211" i="37"/>
  <c r="KP211" i="37"/>
  <c r="KH211" i="37"/>
  <c r="JZ211" i="37"/>
  <c r="JK211" i="37"/>
  <c r="KO211" i="37"/>
  <c r="KG211" i="37"/>
  <c r="JY211" i="37"/>
  <c r="KN203" i="37"/>
  <c r="KF203" i="37"/>
  <c r="JX203" i="37"/>
  <c r="KM203" i="37"/>
  <c r="KE203" i="37"/>
  <c r="JW203" i="37"/>
  <c r="KT203" i="37"/>
  <c r="KL203" i="37"/>
  <c r="KD203" i="37"/>
  <c r="JO203" i="37"/>
  <c r="KS203" i="37"/>
  <c r="KK203" i="37"/>
  <c r="KC203" i="37"/>
  <c r="JN203" i="37"/>
  <c r="KR203" i="37"/>
  <c r="KJ203" i="37"/>
  <c r="JM203" i="37"/>
  <c r="KQ203" i="37"/>
  <c r="KI203" i="37"/>
  <c r="KA203" i="37"/>
  <c r="JL203" i="37"/>
  <c r="KP203" i="37"/>
  <c r="KH203" i="37"/>
  <c r="JZ203" i="37"/>
  <c r="JK203" i="37"/>
  <c r="KO203" i="37"/>
  <c r="KG203" i="37"/>
  <c r="JY203" i="37"/>
  <c r="KQ195" i="37"/>
  <c r="KI195" i="37"/>
  <c r="KA195" i="37"/>
  <c r="JL195" i="37"/>
  <c r="KP195" i="37"/>
  <c r="KH195" i="37"/>
  <c r="JZ195" i="37"/>
  <c r="JK195" i="37"/>
  <c r="KO195" i="37"/>
  <c r="KG195" i="37"/>
  <c r="JY195" i="37"/>
  <c r="KN195" i="37"/>
  <c r="KF195" i="37"/>
  <c r="JX195" i="37"/>
  <c r="KM195" i="37"/>
  <c r="KE195" i="37"/>
  <c r="JW195" i="37"/>
  <c r="KT195" i="37"/>
  <c r="KL195" i="37"/>
  <c r="KD195" i="37"/>
  <c r="JO195" i="37"/>
  <c r="KS195" i="37"/>
  <c r="KK195" i="37"/>
  <c r="KC195" i="37"/>
  <c r="JN195" i="37"/>
  <c r="KR195" i="37"/>
  <c r="KJ195" i="37"/>
  <c r="JM195" i="37"/>
  <c r="KQ187" i="37"/>
  <c r="KI187" i="37"/>
  <c r="KA187" i="37"/>
  <c r="JL187" i="37"/>
  <c r="KP187" i="37"/>
  <c r="KH187" i="37"/>
  <c r="JZ187" i="37"/>
  <c r="JK187" i="37"/>
  <c r="KO187" i="37"/>
  <c r="KG187" i="37"/>
  <c r="JY187" i="37"/>
  <c r="KN187" i="37"/>
  <c r="KF187" i="37"/>
  <c r="JX187" i="37"/>
  <c r="KM187" i="37"/>
  <c r="KE187" i="37"/>
  <c r="JW187" i="37"/>
  <c r="KT187" i="37"/>
  <c r="KL187" i="37"/>
  <c r="KD187" i="37"/>
  <c r="JO187" i="37"/>
  <c r="KS187" i="37"/>
  <c r="KK187" i="37"/>
  <c r="KC187" i="37"/>
  <c r="JN187" i="37"/>
  <c r="KR187" i="37"/>
  <c r="KJ187" i="37"/>
  <c r="NG187" i="37" s="1"/>
  <c r="JM187" i="37"/>
  <c r="KQ179" i="37"/>
  <c r="KI179" i="37"/>
  <c r="KA179" i="37"/>
  <c r="JL179" i="37"/>
  <c r="KP179" i="37"/>
  <c r="KH179" i="37"/>
  <c r="JZ179" i="37"/>
  <c r="JK179" i="37"/>
  <c r="KO179" i="37"/>
  <c r="KG179" i="37"/>
  <c r="JY179" i="37"/>
  <c r="KN179" i="37"/>
  <c r="KF179" i="37"/>
  <c r="JX179" i="37"/>
  <c r="KM179" i="37"/>
  <c r="KE179" i="37"/>
  <c r="JW179" i="37"/>
  <c r="KT179" i="37"/>
  <c r="KL179" i="37"/>
  <c r="KD179" i="37"/>
  <c r="JO179" i="37"/>
  <c r="KS179" i="37"/>
  <c r="KK179" i="37"/>
  <c r="KC179" i="37"/>
  <c r="JN179" i="37"/>
  <c r="KR179" i="37"/>
  <c r="KJ179" i="37"/>
  <c r="JM179" i="37"/>
  <c r="KQ171" i="37"/>
  <c r="KI171" i="37"/>
  <c r="KA171" i="37"/>
  <c r="JL171" i="37"/>
  <c r="KP171" i="37"/>
  <c r="KH171" i="37"/>
  <c r="JZ171" i="37"/>
  <c r="JK171" i="37"/>
  <c r="KO171" i="37"/>
  <c r="KG171" i="37"/>
  <c r="JY171" i="37"/>
  <c r="KN171" i="37"/>
  <c r="KF171" i="37"/>
  <c r="JX171" i="37"/>
  <c r="KM171" i="37"/>
  <c r="KE171" i="37"/>
  <c r="JW171" i="37"/>
  <c r="KT171" i="37"/>
  <c r="KL171" i="37"/>
  <c r="KD171" i="37"/>
  <c r="JO171" i="37"/>
  <c r="KS171" i="37"/>
  <c r="KK171" i="37"/>
  <c r="KC171" i="37"/>
  <c r="JN171" i="37"/>
  <c r="KR171" i="37"/>
  <c r="KJ171" i="37"/>
  <c r="JM171" i="37"/>
  <c r="KQ163" i="37"/>
  <c r="KI163" i="37"/>
  <c r="KA163" i="37"/>
  <c r="JL163" i="37"/>
  <c r="KP163" i="37"/>
  <c r="KH163" i="37"/>
  <c r="JZ163" i="37"/>
  <c r="NE163" i="37" s="1"/>
  <c r="JK163" i="37"/>
  <c r="KO163" i="37"/>
  <c r="KG163" i="37"/>
  <c r="JY163" i="37"/>
  <c r="KN163" i="37"/>
  <c r="KF163" i="37"/>
  <c r="JX163" i="37"/>
  <c r="KM163" i="37"/>
  <c r="KE163" i="37"/>
  <c r="JW163" i="37"/>
  <c r="KT163" i="37"/>
  <c r="KL163" i="37"/>
  <c r="KD163" i="37"/>
  <c r="JO163" i="37"/>
  <c r="KS163" i="37"/>
  <c r="KK163" i="37"/>
  <c r="KC163" i="37"/>
  <c r="JN163" i="37"/>
  <c r="KR163" i="37"/>
  <c r="KJ163" i="37"/>
  <c r="JM163" i="37"/>
  <c r="KQ155" i="37"/>
  <c r="KI155" i="37"/>
  <c r="KA155" i="37"/>
  <c r="NE155" i="37" s="1"/>
  <c r="JL155" i="37"/>
  <c r="KP155" i="37"/>
  <c r="KH155" i="37"/>
  <c r="JZ155" i="37"/>
  <c r="JK155" i="37"/>
  <c r="KO155" i="37"/>
  <c r="KG155" i="37"/>
  <c r="JY155" i="37"/>
  <c r="KN155" i="37"/>
  <c r="KF155" i="37"/>
  <c r="JX155" i="37"/>
  <c r="KM155" i="37"/>
  <c r="KE155" i="37"/>
  <c r="JW155" i="37"/>
  <c r="KT155" i="37"/>
  <c r="KL155" i="37"/>
  <c r="KD155" i="37"/>
  <c r="JO155" i="37"/>
  <c r="KS155" i="37"/>
  <c r="KK155" i="37"/>
  <c r="KC155" i="37"/>
  <c r="JN155" i="37"/>
  <c r="KR155" i="37"/>
  <c r="KJ155" i="37"/>
  <c r="JM155" i="37"/>
  <c r="KQ147" i="37"/>
  <c r="KI147" i="37"/>
  <c r="KA147" i="37"/>
  <c r="JL147" i="37"/>
  <c r="KP147" i="37"/>
  <c r="KH147" i="37"/>
  <c r="JZ147" i="37"/>
  <c r="JK147" i="37"/>
  <c r="KO147" i="37"/>
  <c r="KG147" i="37"/>
  <c r="JY147" i="37"/>
  <c r="KN147" i="37"/>
  <c r="KF147" i="37"/>
  <c r="JX147" i="37"/>
  <c r="KM147" i="37"/>
  <c r="KE147" i="37"/>
  <c r="JW147" i="37"/>
  <c r="KT147" i="37"/>
  <c r="KL147" i="37"/>
  <c r="KD147" i="37"/>
  <c r="JO147" i="37"/>
  <c r="KS147" i="37"/>
  <c r="KK147" i="37"/>
  <c r="KC147" i="37"/>
  <c r="JN147" i="37"/>
  <c r="KR147" i="37"/>
  <c r="KJ147" i="37"/>
  <c r="JM147" i="37"/>
  <c r="KQ139" i="37"/>
  <c r="KI139" i="37"/>
  <c r="KA139" i="37"/>
  <c r="JL139" i="37"/>
  <c r="KP139" i="37"/>
  <c r="KH139" i="37"/>
  <c r="JZ139" i="37"/>
  <c r="JK139" i="37"/>
  <c r="KO139" i="37"/>
  <c r="KG139" i="37"/>
  <c r="JY139" i="37"/>
  <c r="KN139" i="37"/>
  <c r="KF139" i="37"/>
  <c r="JX139" i="37"/>
  <c r="KM139" i="37"/>
  <c r="KE139" i="37"/>
  <c r="JW139" i="37"/>
  <c r="KT139" i="37"/>
  <c r="KL139" i="37"/>
  <c r="KD139" i="37"/>
  <c r="JO139" i="37"/>
  <c r="KS139" i="37"/>
  <c r="KK139" i="37"/>
  <c r="KC139" i="37"/>
  <c r="JN139" i="37"/>
  <c r="KR139" i="37"/>
  <c r="KJ139" i="37"/>
  <c r="JM139" i="37"/>
  <c r="KQ131" i="37"/>
  <c r="KI131" i="37"/>
  <c r="KA131" i="37"/>
  <c r="JL131" i="37"/>
  <c r="KP131" i="37"/>
  <c r="KH131" i="37"/>
  <c r="JZ131" i="37"/>
  <c r="JK131" i="37"/>
  <c r="KO131" i="37"/>
  <c r="KG131" i="37"/>
  <c r="JY131" i="37"/>
  <c r="KN131" i="37"/>
  <c r="KF131" i="37"/>
  <c r="JX131" i="37"/>
  <c r="KM131" i="37"/>
  <c r="KE131" i="37"/>
  <c r="JW131" i="37"/>
  <c r="KT131" i="37"/>
  <c r="KL131" i="37"/>
  <c r="KD131" i="37"/>
  <c r="JO131" i="37"/>
  <c r="KS131" i="37"/>
  <c r="KK131" i="37"/>
  <c r="KC131" i="37"/>
  <c r="JN131" i="37"/>
  <c r="KR131" i="37"/>
  <c r="KJ131" i="37"/>
  <c r="JM131" i="37"/>
  <c r="KQ123" i="37"/>
  <c r="KI123" i="37"/>
  <c r="KA123" i="37"/>
  <c r="JL123" i="37"/>
  <c r="KP123" i="37"/>
  <c r="KH123" i="37"/>
  <c r="JZ123" i="37"/>
  <c r="JK123" i="37"/>
  <c r="KO123" i="37"/>
  <c r="KG123" i="37"/>
  <c r="JY123" i="37"/>
  <c r="KN123" i="37"/>
  <c r="KF123" i="37"/>
  <c r="JX123" i="37"/>
  <c r="KM123" i="37"/>
  <c r="KE123" i="37"/>
  <c r="JW123" i="37"/>
  <c r="KT123" i="37"/>
  <c r="KL123" i="37"/>
  <c r="KD123" i="37"/>
  <c r="JO123" i="37"/>
  <c r="KS123" i="37"/>
  <c r="KK123" i="37"/>
  <c r="KC123" i="37"/>
  <c r="JN123" i="37"/>
  <c r="KR123" i="37"/>
  <c r="KJ123" i="37"/>
  <c r="JM123" i="37"/>
  <c r="KQ115" i="37"/>
  <c r="KI115" i="37"/>
  <c r="KA115" i="37"/>
  <c r="JL115" i="37"/>
  <c r="KP115" i="37"/>
  <c r="KH115" i="37"/>
  <c r="JZ115" i="37"/>
  <c r="JK115" i="37"/>
  <c r="KO115" i="37"/>
  <c r="KG115" i="37"/>
  <c r="JY115" i="37"/>
  <c r="KN115" i="37"/>
  <c r="KF115" i="37"/>
  <c r="JX115" i="37"/>
  <c r="KM115" i="37"/>
  <c r="KE115" i="37"/>
  <c r="JW115" i="37"/>
  <c r="KT115" i="37"/>
  <c r="KL115" i="37"/>
  <c r="KD115" i="37"/>
  <c r="JO115" i="37"/>
  <c r="KS115" i="37"/>
  <c r="KK115" i="37"/>
  <c r="KC115" i="37"/>
  <c r="JN115" i="37"/>
  <c r="KR115" i="37"/>
  <c r="KJ115" i="37"/>
  <c r="JM115" i="37"/>
  <c r="KQ107" i="37"/>
  <c r="KI107" i="37"/>
  <c r="KA107" i="37"/>
  <c r="JL107" i="37"/>
  <c r="KP107" i="37"/>
  <c r="KH107" i="37"/>
  <c r="JZ107" i="37"/>
  <c r="JK107" i="37"/>
  <c r="KO107" i="37"/>
  <c r="KG107" i="37"/>
  <c r="JY107" i="37"/>
  <c r="KN107" i="37"/>
  <c r="KF107" i="37"/>
  <c r="JX107" i="37"/>
  <c r="KM107" i="37"/>
  <c r="KE107" i="37"/>
  <c r="JW107" i="37"/>
  <c r="KT107" i="37"/>
  <c r="KL107" i="37"/>
  <c r="KD107" i="37"/>
  <c r="JO107" i="37"/>
  <c r="KS107" i="37"/>
  <c r="KK107" i="37"/>
  <c r="KC107" i="37"/>
  <c r="JN107" i="37"/>
  <c r="KR107" i="37"/>
  <c r="KJ107" i="37"/>
  <c r="JM107" i="37"/>
  <c r="KQ99" i="37"/>
  <c r="KI99" i="37"/>
  <c r="KA99" i="37"/>
  <c r="JL99" i="37"/>
  <c r="KP99" i="37"/>
  <c r="KH99" i="37"/>
  <c r="JZ99" i="37"/>
  <c r="JK99" i="37"/>
  <c r="KO99" i="37"/>
  <c r="KG99" i="37"/>
  <c r="JY99" i="37"/>
  <c r="KN99" i="37"/>
  <c r="KF99" i="37"/>
  <c r="JX99" i="37"/>
  <c r="KM99" i="37"/>
  <c r="KE99" i="37"/>
  <c r="JW99" i="37"/>
  <c r="KT99" i="37"/>
  <c r="KL99" i="37"/>
  <c r="KD99" i="37"/>
  <c r="JO99" i="37"/>
  <c r="KS99" i="37"/>
  <c r="KK99" i="37"/>
  <c r="KC99" i="37"/>
  <c r="JN99" i="37"/>
  <c r="KR99" i="37"/>
  <c r="KJ99" i="37"/>
  <c r="JM99" i="37"/>
  <c r="KQ91" i="37"/>
  <c r="KI91" i="37"/>
  <c r="KA91" i="37"/>
  <c r="NE91" i="37" s="1"/>
  <c r="JL91" i="37"/>
  <c r="KP91" i="37"/>
  <c r="KH91" i="37"/>
  <c r="JZ91" i="37"/>
  <c r="JK91" i="37"/>
  <c r="KO91" i="37"/>
  <c r="KG91" i="37"/>
  <c r="JY91" i="37"/>
  <c r="KN91" i="37"/>
  <c r="KF91" i="37"/>
  <c r="JX91" i="37"/>
  <c r="KM91" i="37"/>
  <c r="KE91" i="37"/>
  <c r="JW91" i="37"/>
  <c r="KT91" i="37"/>
  <c r="KL91" i="37"/>
  <c r="KD91" i="37"/>
  <c r="JO91" i="37"/>
  <c r="KS91" i="37"/>
  <c r="KK91" i="37"/>
  <c r="KC91" i="37"/>
  <c r="JN91" i="37"/>
  <c r="KR91" i="37"/>
  <c r="KJ91" i="37"/>
  <c r="JM91" i="37"/>
  <c r="KQ83" i="37"/>
  <c r="KI83" i="37"/>
  <c r="KA83" i="37"/>
  <c r="JL83" i="37"/>
  <c r="KP83" i="37"/>
  <c r="KH83" i="37"/>
  <c r="JZ83" i="37"/>
  <c r="JK83" i="37"/>
  <c r="KO83" i="37"/>
  <c r="KG83" i="37"/>
  <c r="JY83" i="37"/>
  <c r="KN83" i="37"/>
  <c r="KF83" i="37"/>
  <c r="JX83" i="37"/>
  <c r="KM83" i="37"/>
  <c r="KE83" i="37"/>
  <c r="JW83" i="37"/>
  <c r="KT83" i="37"/>
  <c r="KL83" i="37"/>
  <c r="KD83" i="37"/>
  <c r="JO83" i="37"/>
  <c r="KS83" i="37"/>
  <c r="KK83" i="37"/>
  <c r="KC83" i="37"/>
  <c r="JN83" i="37"/>
  <c r="KR83" i="37"/>
  <c r="KJ83" i="37"/>
  <c r="JM83" i="37"/>
  <c r="KQ75" i="37"/>
  <c r="KI75" i="37"/>
  <c r="KA75" i="37"/>
  <c r="JL75" i="37"/>
  <c r="KP75" i="37"/>
  <c r="KH75" i="37"/>
  <c r="JZ75" i="37"/>
  <c r="JK75" i="37"/>
  <c r="KO75" i="37"/>
  <c r="KG75" i="37"/>
  <c r="JY75" i="37"/>
  <c r="KN75" i="37"/>
  <c r="KF75" i="37"/>
  <c r="JX75" i="37"/>
  <c r="KM75" i="37"/>
  <c r="KE75" i="37"/>
  <c r="JW75" i="37"/>
  <c r="KT75" i="37"/>
  <c r="KL75" i="37"/>
  <c r="KD75" i="37"/>
  <c r="JO75" i="37"/>
  <c r="KS75" i="37"/>
  <c r="KK75" i="37"/>
  <c r="KC75" i="37"/>
  <c r="JN75" i="37"/>
  <c r="KR75" i="37"/>
  <c r="KJ75" i="37"/>
  <c r="JM75" i="37"/>
  <c r="KQ67" i="37"/>
  <c r="KI67" i="37"/>
  <c r="KA67" i="37"/>
  <c r="JL67" i="37"/>
  <c r="KP67" i="37"/>
  <c r="KH67" i="37"/>
  <c r="JZ67" i="37"/>
  <c r="JK67" i="37"/>
  <c r="KO67" i="37"/>
  <c r="KG67" i="37"/>
  <c r="JY67" i="37"/>
  <c r="KN67" i="37"/>
  <c r="KF67" i="37"/>
  <c r="JX67" i="37"/>
  <c r="KM67" i="37"/>
  <c r="KE67" i="37"/>
  <c r="JW67" i="37"/>
  <c r="KT67" i="37"/>
  <c r="KL67" i="37"/>
  <c r="KD67" i="37"/>
  <c r="JO67" i="37"/>
  <c r="KS67" i="37"/>
  <c r="KK67" i="37"/>
  <c r="KC67" i="37"/>
  <c r="JN67" i="37"/>
  <c r="KR67" i="37"/>
  <c r="KJ67" i="37"/>
  <c r="JM67" i="37"/>
  <c r="KQ59" i="37"/>
  <c r="KI59" i="37"/>
  <c r="KA59" i="37"/>
  <c r="JL59" i="37"/>
  <c r="KP59" i="37"/>
  <c r="KH59" i="37"/>
  <c r="JZ59" i="37"/>
  <c r="JK59" i="37"/>
  <c r="KO59" i="37"/>
  <c r="KG59" i="37"/>
  <c r="JY59" i="37"/>
  <c r="KN59" i="37"/>
  <c r="KF59" i="37"/>
  <c r="JX59" i="37"/>
  <c r="KM59" i="37"/>
  <c r="KE59" i="37"/>
  <c r="JW59" i="37"/>
  <c r="KT59" i="37"/>
  <c r="KL59" i="37"/>
  <c r="KD59" i="37"/>
  <c r="JO59" i="37"/>
  <c r="KS59" i="37"/>
  <c r="KK59" i="37"/>
  <c r="KC59" i="37"/>
  <c r="JN59" i="37"/>
  <c r="KR59" i="37"/>
  <c r="KJ59" i="37"/>
  <c r="JM59" i="37"/>
  <c r="KQ51" i="37"/>
  <c r="KI51" i="37"/>
  <c r="KA51" i="37"/>
  <c r="JL51" i="37"/>
  <c r="KP51" i="37"/>
  <c r="KH51" i="37"/>
  <c r="JZ51" i="37"/>
  <c r="NE51" i="37" s="1"/>
  <c r="JK51" i="37"/>
  <c r="KO51" i="37"/>
  <c r="KG51" i="37"/>
  <c r="JY51" i="37"/>
  <c r="KN51" i="37"/>
  <c r="KF51" i="37"/>
  <c r="JX51" i="37"/>
  <c r="KM51" i="37"/>
  <c r="KE51" i="37"/>
  <c r="JW51" i="37"/>
  <c r="KT51" i="37"/>
  <c r="KL51" i="37"/>
  <c r="KD51" i="37"/>
  <c r="JO51" i="37"/>
  <c r="KS51" i="37"/>
  <c r="KK51" i="37"/>
  <c r="KC51" i="37"/>
  <c r="JN51" i="37"/>
  <c r="KR51" i="37"/>
  <c r="KJ51" i="37"/>
  <c r="JM51" i="37"/>
  <c r="KQ43" i="37"/>
  <c r="KI43" i="37"/>
  <c r="KA43" i="37"/>
  <c r="JL43" i="37"/>
  <c r="KP43" i="37"/>
  <c r="KH43" i="37"/>
  <c r="JZ43" i="37"/>
  <c r="JK43" i="37"/>
  <c r="KO43" i="37"/>
  <c r="KG43" i="37"/>
  <c r="JY43" i="37"/>
  <c r="KN43" i="37"/>
  <c r="KF43" i="37"/>
  <c r="JX43" i="37"/>
  <c r="KM43" i="37"/>
  <c r="KE43" i="37"/>
  <c r="JW43" i="37"/>
  <c r="KT43" i="37"/>
  <c r="KL43" i="37"/>
  <c r="KD43" i="37"/>
  <c r="JO43" i="37"/>
  <c r="KS43" i="37"/>
  <c r="KK43" i="37"/>
  <c r="KC43" i="37"/>
  <c r="JN43" i="37"/>
  <c r="KR43" i="37"/>
  <c r="KJ43" i="37"/>
  <c r="JM43" i="37"/>
  <c r="KQ35" i="37"/>
  <c r="KI35" i="37"/>
  <c r="KA35" i="37"/>
  <c r="JL35" i="37"/>
  <c r="KP35" i="37"/>
  <c r="KH35" i="37"/>
  <c r="JZ35" i="37"/>
  <c r="NE35" i="37" s="1"/>
  <c r="JK35" i="37"/>
  <c r="KO35" i="37"/>
  <c r="KG35" i="37"/>
  <c r="JY35" i="37"/>
  <c r="KN35" i="37"/>
  <c r="KF35" i="37"/>
  <c r="JX35" i="37"/>
  <c r="KM35" i="37"/>
  <c r="KE35" i="37"/>
  <c r="JW35" i="37"/>
  <c r="KT35" i="37"/>
  <c r="KL35" i="37"/>
  <c r="KD35" i="37"/>
  <c r="JO35" i="37"/>
  <c r="KS35" i="37"/>
  <c r="KK35" i="37"/>
  <c r="KC35" i="37"/>
  <c r="JN35" i="37"/>
  <c r="JM35" i="37"/>
  <c r="KR35" i="37"/>
  <c r="KJ35" i="37"/>
  <c r="KQ27" i="37"/>
  <c r="KI27" i="37"/>
  <c r="KA27" i="37"/>
  <c r="JL27" i="37"/>
  <c r="KP27" i="37"/>
  <c r="KH27" i="37"/>
  <c r="JZ27" i="37"/>
  <c r="JK27" i="37"/>
  <c r="KO27" i="37"/>
  <c r="KG27" i="37"/>
  <c r="JY27" i="37"/>
  <c r="KN27" i="37"/>
  <c r="KF27" i="37"/>
  <c r="JX27" i="37"/>
  <c r="KM27" i="37"/>
  <c r="KE27" i="37"/>
  <c r="JW27" i="37"/>
  <c r="KT27" i="37"/>
  <c r="KL27" i="37"/>
  <c r="KD27" i="37"/>
  <c r="JO27" i="37"/>
  <c r="KS27" i="37"/>
  <c r="KK27" i="37"/>
  <c r="KC27" i="37"/>
  <c r="JN27" i="37"/>
  <c r="KR27" i="37"/>
  <c r="KJ27" i="37"/>
  <c r="JM27" i="37"/>
  <c r="KP19" i="37"/>
  <c r="KH19" i="37"/>
  <c r="JZ19" i="37"/>
  <c r="JK19" i="37"/>
  <c r="KO19" i="37"/>
  <c r="KG19" i="37"/>
  <c r="JY19" i="37"/>
  <c r="KN19" i="37"/>
  <c r="KF19" i="37"/>
  <c r="JX19" i="37"/>
  <c r="KM19" i="37"/>
  <c r="KE19" i="37"/>
  <c r="JW19" i="37"/>
  <c r="KT19" i="37"/>
  <c r="KL19" i="37"/>
  <c r="KD19" i="37"/>
  <c r="JO19" i="37"/>
  <c r="KS19" i="37"/>
  <c r="KK19" i="37"/>
  <c r="KC19" i="37"/>
  <c r="JN19" i="37"/>
  <c r="KR19" i="37"/>
  <c r="KJ19" i="37"/>
  <c r="JM19" i="37"/>
  <c r="KQ19" i="37"/>
  <c r="KI19" i="37"/>
  <c r="KA19" i="37"/>
  <c r="JL19" i="37"/>
  <c r="KR288" i="37"/>
  <c r="KJ288" i="37"/>
  <c r="JM288" i="37"/>
  <c r="KQ288" i="37"/>
  <c r="KI288" i="37"/>
  <c r="KA288" i="37"/>
  <c r="JL288" i="37"/>
  <c r="KP288" i="37"/>
  <c r="KH288" i="37"/>
  <c r="JZ288" i="37"/>
  <c r="JK288" i="37"/>
  <c r="KO288" i="37"/>
  <c r="KG288" i="37"/>
  <c r="JY288" i="37"/>
  <c r="KN288" i="37"/>
  <c r="KF288" i="37"/>
  <c r="JX288" i="37"/>
  <c r="KM288" i="37"/>
  <c r="KE288" i="37"/>
  <c r="JW288" i="37"/>
  <c r="KT288" i="37"/>
  <c r="KL288" i="37"/>
  <c r="KD288" i="37"/>
  <c r="JO288" i="37"/>
  <c r="KS288" i="37"/>
  <c r="KK288" i="37"/>
  <c r="KC288" i="37"/>
  <c r="JN288" i="37"/>
  <c r="KS240" i="37"/>
  <c r="KK240" i="37"/>
  <c r="KC240" i="37"/>
  <c r="JN240" i="37"/>
  <c r="KR240" i="37"/>
  <c r="KJ240" i="37"/>
  <c r="JM240" i="37"/>
  <c r="KQ240" i="37"/>
  <c r="KI240" i="37"/>
  <c r="KA240" i="37"/>
  <c r="JL240" i="37"/>
  <c r="KP240" i="37"/>
  <c r="KH240" i="37"/>
  <c r="JZ240" i="37"/>
  <c r="JK240" i="37"/>
  <c r="KO240" i="37"/>
  <c r="KG240" i="37"/>
  <c r="NF240" i="37" s="1"/>
  <c r="JY240" i="37"/>
  <c r="KN240" i="37"/>
  <c r="KF240" i="37"/>
  <c r="JX240" i="37"/>
  <c r="KM240" i="37"/>
  <c r="KE240" i="37"/>
  <c r="JW240" i="37"/>
  <c r="KT240" i="37"/>
  <c r="KL240" i="37"/>
  <c r="KD240" i="37"/>
  <c r="JO240" i="37"/>
  <c r="KP176" i="37"/>
  <c r="KH176" i="37"/>
  <c r="JZ176" i="37"/>
  <c r="JK176" i="37"/>
  <c r="KO176" i="37"/>
  <c r="KG176" i="37"/>
  <c r="JY176" i="37"/>
  <c r="KN176" i="37"/>
  <c r="KF176" i="37"/>
  <c r="JX176" i="37"/>
  <c r="KM176" i="37"/>
  <c r="KE176" i="37"/>
  <c r="JW176" i="37"/>
  <c r="KT176" i="37"/>
  <c r="KL176" i="37"/>
  <c r="KD176" i="37"/>
  <c r="JO176" i="37"/>
  <c r="KS176" i="37"/>
  <c r="KK176" i="37"/>
  <c r="KC176" i="37"/>
  <c r="JN176" i="37"/>
  <c r="KR176" i="37"/>
  <c r="KJ176" i="37"/>
  <c r="JM176" i="37"/>
  <c r="KQ176" i="37"/>
  <c r="KI176" i="37"/>
  <c r="KA176" i="37"/>
  <c r="JL176" i="37"/>
  <c r="KP168" i="37"/>
  <c r="KH168" i="37"/>
  <c r="JZ168" i="37"/>
  <c r="JK168" i="37"/>
  <c r="KO168" i="37"/>
  <c r="KG168" i="37"/>
  <c r="JY168" i="37"/>
  <c r="KN168" i="37"/>
  <c r="KF168" i="37"/>
  <c r="JX168" i="37"/>
  <c r="KM168" i="37"/>
  <c r="KE168" i="37"/>
  <c r="JW168" i="37"/>
  <c r="KT168" i="37"/>
  <c r="KL168" i="37"/>
  <c r="KD168" i="37"/>
  <c r="JO168" i="37"/>
  <c r="KS168" i="37"/>
  <c r="KK168" i="37"/>
  <c r="KC168" i="37"/>
  <c r="JN168" i="37"/>
  <c r="KR168" i="37"/>
  <c r="KJ168" i="37"/>
  <c r="NG168" i="37" s="1"/>
  <c r="JM168" i="37"/>
  <c r="KQ168" i="37"/>
  <c r="KI168" i="37"/>
  <c r="KA168" i="37"/>
  <c r="JL168" i="37"/>
  <c r="KP160" i="37"/>
  <c r="KH160" i="37"/>
  <c r="JZ160" i="37"/>
  <c r="JK160" i="37"/>
  <c r="KO160" i="37"/>
  <c r="KG160" i="37"/>
  <c r="JY160" i="37"/>
  <c r="KN160" i="37"/>
  <c r="KF160" i="37"/>
  <c r="JX160" i="37"/>
  <c r="KM160" i="37"/>
  <c r="KE160" i="37"/>
  <c r="JW160" i="37"/>
  <c r="KT160" i="37"/>
  <c r="KL160" i="37"/>
  <c r="KD160" i="37"/>
  <c r="JO160" i="37"/>
  <c r="KS160" i="37"/>
  <c r="KK160" i="37"/>
  <c r="KC160" i="37"/>
  <c r="JN160" i="37"/>
  <c r="KR160" i="37"/>
  <c r="KJ160" i="37"/>
  <c r="JM160" i="37"/>
  <c r="KQ160" i="37"/>
  <c r="KI160" i="37"/>
  <c r="KA160" i="37"/>
  <c r="NE160" i="37" s="1"/>
  <c r="JL160" i="37"/>
  <c r="KP88" i="37"/>
  <c r="KH88" i="37"/>
  <c r="JZ88" i="37"/>
  <c r="JK88" i="37"/>
  <c r="KO88" i="37"/>
  <c r="KG88" i="37"/>
  <c r="JY88" i="37"/>
  <c r="KN88" i="37"/>
  <c r="KF88" i="37"/>
  <c r="JX88" i="37"/>
  <c r="KM88" i="37"/>
  <c r="KE88" i="37"/>
  <c r="JW88" i="37"/>
  <c r="KT88" i="37"/>
  <c r="KL88" i="37"/>
  <c r="KD88" i="37"/>
  <c r="JO88" i="37"/>
  <c r="KS88" i="37"/>
  <c r="KK88" i="37"/>
  <c r="KC88" i="37"/>
  <c r="JN88" i="37"/>
  <c r="KR88" i="37"/>
  <c r="KJ88" i="37"/>
  <c r="JM88" i="37"/>
  <c r="KQ88" i="37"/>
  <c r="KI88" i="37"/>
  <c r="KA88" i="37"/>
  <c r="JL88" i="37"/>
  <c r="KP64" i="37"/>
  <c r="KH64" i="37"/>
  <c r="JZ64" i="37"/>
  <c r="JK64" i="37"/>
  <c r="KO64" i="37"/>
  <c r="KG64" i="37"/>
  <c r="NF64" i="37" s="1"/>
  <c r="JY64" i="37"/>
  <c r="KN64" i="37"/>
  <c r="KF64" i="37"/>
  <c r="JX64" i="37"/>
  <c r="KM64" i="37"/>
  <c r="KE64" i="37"/>
  <c r="JW64" i="37"/>
  <c r="KT64" i="37"/>
  <c r="KL64" i="37"/>
  <c r="KD64" i="37"/>
  <c r="JO64" i="37"/>
  <c r="KS64" i="37"/>
  <c r="KK64" i="37"/>
  <c r="KC64" i="37"/>
  <c r="JN64" i="37"/>
  <c r="KR64" i="37"/>
  <c r="KJ64" i="37"/>
  <c r="JM64" i="37"/>
  <c r="KQ64" i="37"/>
  <c r="KI64" i="37"/>
  <c r="KA64" i="37"/>
  <c r="JL64" i="37"/>
  <c r="KP308" i="37"/>
  <c r="KH308" i="37"/>
  <c r="JZ308" i="37"/>
  <c r="JK308" i="37"/>
  <c r="KO308" i="37"/>
  <c r="KG308" i="37"/>
  <c r="JY308" i="37"/>
  <c r="KN308" i="37"/>
  <c r="KF308" i="37"/>
  <c r="JX308" i="37"/>
  <c r="KM308" i="37"/>
  <c r="KE308" i="37"/>
  <c r="JW308" i="37"/>
  <c r="KT308" i="37"/>
  <c r="KL308" i="37"/>
  <c r="KD308" i="37"/>
  <c r="JO308" i="37"/>
  <c r="KS308" i="37"/>
  <c r="KK308" i="37"/>
  <c r="KC308" i="37"/>
  <c r="JN308" i="37"/>
  <c r="KR308" i="37"/>
  <c r="KJ308" i="37"/>
  <c r="JM308" i="37"/>
  <c r="KA308" i="37"/>
  <c r="JL308" i="37"/>
  <c r="KQ308" i="37"/>
  <c r="KI308" i="37"/>
  <c r="KP300" i="37"/>
  <c r="KH300" i="37"/>
  <c r="JZ300" i="37"/>
  <c r="JK300" i="37"/>
  <c r="KO300" i="37"/>
  <c r="KG300" i="37"/>
  <c r="JY300" i="37"/>
  <c r="KN300" i="37"/>
  <c r="KF300" i="37"/>
  <c r="JX300" i="37"/>
  <c r="KM300" i="37"/>
  <c r="KE300" i="37"/>
  <c r="JW300" i="37"/>
  <c r="KT300" i="37"/>
  <c r="KL300" i="37"/>
  <c r="KD300" i="37"/>
  <c r="JO300" i="37"/>
  <c r="KS300" i="37"/>
  <c r="KK300" i="37"/>
  <c r="KC300" i="37"/>
  <c r="JN300" i="37"/>
  <c r="KJ300" i="37"/>
  <c r="KI300" i="37"/>
  <c r="KA300" i="37"/>
  <c r="JM300" i="37"/>
  <c r="JL300" i="37"/>
  <c r="KR300" i="37"/>
  <c r="KQ300" i="37"/>
  <c r="KN292" i="37"/>
  <c r="KF292" i="37"/>
  <c r="JX292" i="37"/>
  <c r="KM292" i="37"/>
  <c r="KE292" i="37"/>
  <c r="JW292" i="37"/>
  <c r="KT292" i="37"/>
  <c r="KL292" i="37"/>
  <c r="KD292" i="37"/>
  <c r="JO292" i="37"/>
  <c r="KS292" i="37"/>
  <c r="KK292" i="37"/>
  <c r="KC292" i="37"/>
  <c r="JN292" i="37"/>
  <c r="KR292" i="37"/>
  <c r="KJ292" i="37"/>
  <c r="JM292" i="37"/>
  <c r="KQ292" i="37"/>
  <c r="KI292" i="37"/>
  <c r="KA292" i="37"/>
  <c r="JL292" i="37"/>
  <c r="KP292" i="37"/>
  <c r="KH292" i="37"/>
  <c r="JZ292" i="37"/>
  <c r="JK292" i="37"/>
  <c r="KO292" i="37"/>
  <c r="KG292" i="37"/>
  <c r="JY292" i="37"/>
  <c r="KN284" i="37"/>
  <c r="KF284" i="37"/>
  <c r="JX284" i="37"/>
  <c r="KM284" i="37"/>
  <c r="KE284" i="37"/>
  <c r="JW284" i="37"/>
  <c r="KT284" i="37"/>
  <c r="KL284" i="37"/>
  <c r="KD284" i="37"/>
  <c r="JO284" i="37"/>
  <c r="KS284" i="37"/>
  <c r="KK284" i="37"/>
  <c r="KC284" i="37"/>
  <c r="JN284" i="37"/>
  <c r="KR284" i="37"/>
  <c r="KJ284" i="37"/>
  <c r="JM284" i="37"/>
  <c r="KQ284" i="37"/>
  <c r="KI284" i="37"/>
  <c r="KA284" i="37"/>
  <c r="JL284" i="37"/>
  <c r="KP284" i="37"/>
  <c r="KH284" i="37"/>
  <c r="JZ284" i="37"/>
  <c r="JK284" i="37"/>
  <c r="KG284" i="37"/>
  <c r="JY284" i="37"/>
  <c r="KO284" i="37"/>
  <c r="KN276" i="37"/>
  <c r="KF276" i="37"/>
  <c r="JX276" i="37"/>
  <c r="KM276" i="37"/>
  <c r="KE276" i="37"/>
  <c r="JW276" i="37"/>
  <c r="KT276" i="37"/>
  <c r="KL276" i="37"/>
  <c r="KD276" i="37"/>
  <c r="JO276" i="37"/>
  <c r="KS276" i="37"/>
  <c r="KK276" i="37"/>
  <c r="KC276" i="37"/>
  <c r="JN276" i="37"/>
  <c r="KR276" i="37"/>
  <c r="KJ276" i="37"/>
  <c r="JM276" i="37"/>
  <c r="KQ276" i="37"/>
  <c r="KI276" i="37"/>
  <c r="KA276" i="37"/>
  <c r="JL276" i="37"/>
  <c r="KP276" i="37"/>
  <c r="KH276" i="37"/>
  <c r="JZ276" i="37"/>
  <c r="JK276" i="37"/>
  <c r="KO276" i="37"/>
  <c r="KG276" i="37"/>
  <c r="JY276" i="37"/>
  <c r="KS268" i="37"/>
  <c r="KK268" i="37"/>
  <c r="KC268" i="37"/>
  <c r="JN268" i="37"/>
  <c r="KR268" i="37"/>
  <c r="KJ268" i="37"/>
  <c r="JM268" i="37"/>
  <c r="KQ268" i="37"/>
  <c r="KI268" i="37"/>
  <c r="KA268" i="37"/>
  <c r="JL268" i="37"/>
  <c r="KP268" i="37"/>
  <c r="KH268" i="37"/>
  <c r="JZ268" i="37"/>
  <c r="JK268" i="37"/>
  <c r="KO268" i="37"/>
  <c r="KG268" i="37"/>
  <c r="JY268" i="37"/>
  <c r="KN268" i="37"/>
  <c r="KF268" i="37"/>
  <c r="JX268" i="37"/>
  <c r="KM268" i="37"/>
  <c r="KE268" i="37"/>
  <c r="JW268" i="37"/>
  <c r="KT268" i="37"/>
  <c r="KL268" i="37"/>
  <c r="KD268" i="37"/>
  <c r="JO268" i="37"/>
  <c r="KS260" i="37"/>
  <c r="KK260" i="37"/>
  <c r="KC260" i="37"/>
  <c r="JN260" i="37"/>
  <c r="KR260" i="37"/>
  <c r="KJ260" i="37"/>
  <c r="JM260" i="37"/>
  <c r="KQ260" i="37"/>
  <c r="KI260" i="37"/>
  <c r="KA260" i="37"/>
  <c r="JL260" i="37"/>
  <c r="KP260" i="37"/>
  <c r="KH260" i="37"/>
  <c r="JZ260" i="37"/>
  <c r="JK260" i="37"/>
  <c r="KO260" i="37"/>
  <c r="KG260" i="37"/>
  <c r="JY260" i="37"/>
  <c r="KN260" i="37"/>
  <c r="KF260" i="37"/>
  <c r="JX260" i="37"/>
  <c r="KM260" i="37"/>
  <c r="KE260" i="37"/>
  <c r="JW260" i="37"/>
  <c r="KT260" i="37"/>
  <c r="KL260" i="37"/>
  <c r="KD260" i="37"/>
  <c r="JO260" i="37"/>
  <c r="KS252" i="37"/>
  <c r="KK252" i="37"/>
  <c r="KC252" i="37"/>
  <c r="JN252" i="37"/>
  <c r="KR252" i="37"/>
  <c r="KJ252" i="37"/>
  <c r="JM252" i="37"/>
  <c r="KQ252" i="37"/>
  <c r="KI252" i="37"/>
  <c r="KA252" i="37"/>
  <c r="JL252" i="37"/>
  <c r="KP252" i="37"/>
  <c r="KH252" i="37"/>
  <c r="JZ252" i="37"/>
  <c r="JK252" i="37"/>
  <c r="KO252" i="37"/>
  <c r="KG252" i="37"/>
  <c r="JY252" i="37"/>
  <c r="KN252" i="37"/>
  <c r="KF252" i="37"/>
  <c r="JX252" i="37"/>
  <c r="KM252" i="37"/>
  <c r="KL252" i="37"/>
  <c r="KE252" i="37"/>
  <c r="KD252" i="37"/>
  <c r="JW252" i="37"/>
  <c r="JO252" i="37"/>
  <c r="KT252" i="37"/>
  <c r="KS244" i="37"/>
  <c r="KK244" i="37"/>
  <c r="KC244" i="37"/>
  <c r="JN244" i="37"/>
  <c r="KR244" i="37"/>
  <c r="KJ244" i="37"/>
  <c r="JM244" i="37"/>
  <c r="KQ244" i="37"/>
  <c r="KI244" i="37"/>
  <c r="KA244" i="37"/>
  <c r="JL244" i="37"/>
  <c r="KP244" i="37"/>
  <c r="KH244" i="37"/>
  <c r="JZ244" i="37"/>
  <c r="JK244" i="37"/>
  <c r="KO244" i="37"/>
  <c r="KG244" i="37"/>
  <c r="JY244" i="37"/>
  <c r="KN244" i="37"/>
  <c r="KF244" i="37"/>
  <c r="JX244" i="37"/>
  <c r="KT244" i="37"/>
  <c r="KM244" i="37"/>
  <c r="KL244" i="37"/>
  <c r="KE244" i="37"/>
  <c r="KD244" i="37"/>
  <c r="JW244" i="37"/>
  <c r="JO244" i="37"/>
  <c r="KO236" i="37"/>
  <c r="KG236" i="37"/>
  <c r="JY236" i="37"/>
  <c r="KN236" i="37"/>
  <c r="KF236" i="37"/>
  <c r="JX236" i="37"/>
  <c r="KM236" i="37"/>
  <c r="KE236" i="37"/>
  <c r="JW236" i="37"/>
  <c r="KT236" i="37"/>
  <c r="KL236" i="37"/>
  <c r="KD236" i="37"/>
  <c r="JO236" i="37"/>
  <c r="KS236" i="37"/>
  <c r="KK236" i="37"/>
  <c r="KC236" i="37"/>
  <c r="JN236" i="37"/>
  <c r="KR236" i="37"/>
  <c r="KJ236" i="37"/>
  <c r="JM236" i="37"/>
  <c r="KQ236" i="37"/>
  <c r="KI236" i="37"/>
  <c r="KA236" i="37"/>
  <c r="JL236" i="37"/>
  <c r="KP236" i="37"/>
  <c r="KH236" i="37"/>
  <c r="JZ236" i="37"/>
  <c r="JK236" i="37"/>
  <c r="KQ228" i="37"/>
  <c r="KI228" i="37"/>
  <c r="KA228" i="37"/>
  <c r="JL228" i="37"/>
  <c r="KP228" i="37"/>
  <c r="KH228" i="37"/>
  <c r="JZ228" i="37"/>
  <c r="JK228" i="37"/>
  <c r="KO228" i="37"/>
  <c r="KG228" i="37"/>
  <c r="JY228" i="37"/>
  <c r="KN228" i="37"/>
  <c r="KF228" i="37"/>
  <c r="JX228" i="37"/>
  <c r="KM228" i="37"/>
  <c r="KE228" i="37"/>
  <c r="JW228" i="37"/>
  <c r="KT228" i="37"/>
  <c r="KL228" i="37"/>
  <c r="KD228" i="37"/>
  <c r="JO228" i="37"/>
  <c r="KS228" i="37"/>
  <c r="KK228" i="37"/>
  <c r="NG228" i="37" s="1"/>
  <c r="KC228" i="37"/>
  <c r="JN228" i="37"/>
  <c r="KR228" i="37"/>
  <c r="KJ228" i="37"/>
  <c r="JM228" i="37"/>
  <c r="KQ220" i="37"/>
  <c r="KI220" i="37"/>
  <c r="KA220" i="37"/>
  <c r="JL220" i="37"/>
  <c r="KP220" i="37"/>
  <c r="KH220" i="37"/>
  <c r="JZ220" i="37"/>
  <c r="JK220" i="37"/>
  <c r="KO220" i="37"/>
  <c r="KG220" i="37"/>
  <c r="JY220" i="37"/>
  <c r="KN220" i="37"/>
  <c r="KF220" i="37"/>
  <c r="JX220" i="37"/>
  <c r="KM220" i="37"/>
  <c r="KE220" i="37"/>
  <c r="JW220" i="37"/>
  <c r="KT220" i="37"/>
  <c r="KL220" i="37"/>
  <c r="KD220" i="37"/>
  <c r="JO220" i="37"/>
  <c r="KS220" i="37"/>
  <c r="KK220" i="37"/>
  <c r="KC220" i="37"/>
  <c r="JN220" i="37"/>
  <c r="KR220" i="37"/>
  <c r="KJ220" i="37"/>
  <c r="JM220" i="37"/>
  <c r="KQ212" i="37"/>
  <c r="KI212" i="37"/>
  <c r="KA212" i="37"/>
  <c r="JL212" i="37"/>
  <c r="KP212" i="37"/>
  <c r="KH212" i="37"/>
  <c r="JZ212" i="37"/>
  <c r="JK212" i="37"/>
  <c r="KO212" i="37"/>
  <c r="KG212" i="37"/>
  <c r="JY212" i="37"/>
  <c r="KN212" i="37"/>
  <c r="KF212" i="37"/>
  <c r="JX212" i="37"/>
  <c r="KM212" i="37"/>
  <c r="KE212" i="37"/>
  <c r="JW212" i="37"/>
  <c r="KT212" i="37"/>
  <c r="KL212" i="37"/>
  <c r="KD212" i="37"/>
  <c r="JO212" i="37"/>
  <c r="KS212" i="37"/>
  <c r="KK212" i="37"/>
  <c r="KC212" i="37"/>
  <c r="JN212" i="37"/>
  <c r="KR212" i="37"/>
  <c r="KJ212" i="37"/>
  <c r="JM212" i="37"/>
  <c r="KQ204" i="37"/>
  <c r="KI204" i="37"/>
  <c r="KA204" i="37"/>
  <c r="JL204" i="37"/>
  <c r="KP204" i="37"/>
  <c r="KH204" i="37"/>
  <c r="JZ204" i="37"/>
  <c r="JK204" i="37"/>
  <c r="KO204" i="37"/>
  <c r="KG204" i="37"/>
  <c r="JY204" i="37"/>
  <c r="KN204" i="37"/>
  <c r="KF204" i="37"/>
  <c r="JX204" i="37"/>
  <c r="KM204" i="37"/>
  <c r="KE204" i="37"/>
  <c r="JW204" i="37"/>
  <c r="KT204" i="37"/>
  <c r="KL204" i="37"/>
  <c r="KD204" i="37"/>
  <c r="JO204" i="37"/>
  <c r="KS204" i="37"/>
  <c r="KK204" i="37"/>
  <c r="KC204" i="37"/>
  <c r="JN204" i="37"/>
  <c r="KR204" i="37"/>
  <c r="KJ204" i="37"/>
  <c r="JM204" i="37"/>
  <c r="KT196" i="37"/>
  <c r="KL196" i="37"/>
  <c r="KD196" i="37"/>
  <c r="JO196" i="37"/>
  <c r="KS196" i="37"/>
  <c r="KK196" i="37"/>
  <c r="KC196" i="37"/>
  <c r="JN196" i="37"/>
  <c r="KR196" i="37"/>
  <c r="KJ196" i="37"/>
  <c r="JM196" i="37"/>
  <c r="KQ196" i="37"/>
  <c r="KI196" i="37"/>
  <c r="KA196" i="37"/>
  <c r="JL196" i="37"/>
  <c r="KP196" i="37"/>
  <c r="KH196" i="37"/>
  <c r="JZ196" i="37"/>
  <c r="JK196" i="37"/>
  <c r="KO196" i="37"/>
  <c r="KG196" i="37"/>
  <c r="JY196" i="37"/>
  <c r="KN196" i="37"/>
  <c r="KF196" i="37"/>
  <c r="JX196" i="37"/>
  <c r="KM196" i="37"/>
  <c r="KE196" i="37"/>
  <c r="JW196" i="37"/>
  <c r="KT188" i="37"/>
  <c r="KL188" i="37"/>
  <c r="KD188" i="37"/>
  <c r="JO188" i="37"/>
  <c r="KS188" i="37"/>
  <c r="KK188" i="37"/>
  <c r="KC188" i="37"/>
  <c r="JN188" i="37"/>
  <c r="KR188" i="37"/>
  <c r="KJ188" i="37"/>
  <c r="JM188" i="37"/>
  <c r="KQ188" i="37"/>
  <c r="KI188" i="37"/>
  <c r="KA188" i="37"/>
  <c r="JL188" i="37"/>
  <c r="KP188" i="37"/>
  <c r="KH188" i="37"/>
  <c r="JZ188" i="37"/>
  <c r="JK188" i="37"/>
  <c r="KO188" i="37"/>
  <c r="KG188" i="37"/>
  <c r="JY188" i="37"/>
  <c r="KN188" i="37"/>
  <c r="KF188" i="37"/>
  <c r="JX188" i="37"/>
  <c r="KM188" i="37"/>
  <c r="KE188" i="37"/>
  <c r="JW188" i="37"/>
  <c r="KT180" i="37"/>
  <c r="KL180" i="37"/>
  <c r="KD180" i="37"/>
  <c r="JO180" i="37"/>
  <c r="KS180" i="37"/>
  <c r="KK180" i="37"/>
  <c r="KC180" i="37"/>
  <c r="JN180" i="37"/>
  <c r="KR180" i="37"/>
  <c r="KJ180" i="37"/>
  <c r="JM180" i="37"/>
  <c r="KQ180" i="37"/>
  <c r="KI180" i="37"/>
  <c r="KA180" i="37"/>
  <c r="JL180" i="37"/>
  <c r="KP180" i="37"/>
  <c r="KH180" i="37"/>
  <c r="JZ180" i="37"/>
  <c r="JK180" i="37"/>
  <c r="KO180" i="37"/>
  <c r="KG180" i="37"/>
  <c r="JY180" i="37"/>
  <c r="KN180" i="37"/>
  <c r="KF180" i="37"/>
  <c r="JX180" i="37"/>
  <c r="KM180" i="37"/>
  <c r="KE180" i="37"/>
  <c r="JW180" i="37"/>
  <c r="KT172" i="37"/>
  <c r="KL172" i="37"/>
  <c r="KD172" i="37"/>
  <c r="JO172" i="37"/>
  <c r="KS172" i="37"/>
  <c r="KK172" i="37"/>
  <c r="KC172" i="37"/>
  <c r="JN172" i="37"/>
  <c r="KR172" i="37"/>
  <c r="KJ172" i="37"/>
  <c r="JM172" i="37"/>
  <c r="KQ172" i="37"/>
  <c r="KI172" i="37"/>
  <c r="KA172" i="37"/>
  <c r="JL172" i="37"/>
  <c r="KP172" i="37"/>
  <c r="KH172" i="37"/>
  <c r="JZ172" i="37"/>
  <c r="JK172" i="37"/>
  <c r="KO172" i="37"/>
  <c r="KG172" i="37"/>
  <c r="JY172" i="37"/>
  <c r="KN172" i="37"/>
  <c r="KF172" i="37"/>
  <c r="JX172" i="37"/>
  <c r="KM172" i="37"/>
  <c r="KE172" i="37"/>
  <c r="JW172" i="37"/>
  <c r="KT164" i="37"/>
  <c r="KL164" i="37"/>
  <c r="KD164" i="37"/>
  <c r="JO164" i="37"/>
  <c r="KS164" i="37"/>
  <c r="KK164" i="37"/>
  <c r="KC164" i="37"/>
  <c r="JN164" i="37"/>
  <c r="KR164" i="37"/>
  <c r="KJ164" i="37"/>
  <c r="JM164" i="37"/>
  <c r="KQ164" i="37"/>
  <c r="KI164" i="37"/>
  <c r="KA164" i="37"/>
  <c r="JL164" i="37"/>
  <c r="KP164" i="37"/>
  <c r="KH164" i="37"/>
  <c r="JZ164" i="37"/>
  <c r="JK164" i="37"/>
  <c r="KO164" i="37"/>
  <c r="KG164" i="37"/>
  <c r="JY164" i="37"/>
  <c r="KN164" i="37"/>
  <c r="KF164" i="37"/>
  <c r="JX164" i="37"/>
  <c r="KM164" i="37"/>
  <c r="KE164" i="37"/>
  <c r="JW164" i="37"/>
  <c r="KT156" i="37"/>
  <c r="KL156" i="37"/>
  <c r="KD156" i="37"/>
  <c r="JO156" i="37"/>
  <c r="KS156" i="37"/>
  <c r="KK156" i="37"/>
  <c r="KC156" i="37"/>
  <c r="JN156" i="37"/>
  <c r="KR156" i="37"/>
  <c r="KJ156" i="37"/>
  <c r="JM156" i="37"/>
  <c r="KQ156" i="37"/>
  <c r="KI156" i="37"/>
  <c r="KA156" i="37"/>
  <c r="JL156" i="37"/>
  <c r="KP156" i="37"/>
  <c r="KH156" i="37"/>
  <c r="JZ156" i="37"/>
  <c r="JK156" i="37"/>
  <c r="KO156" i="37"/>
  <c r="KG156" i="37"/>
  <c r="JY156" i="37"/>
  <c r="KN156" i="37"/>
  <c r="KF156" i="37"/>
  <c r="JX156" i="37"/>
  <c r="KM156" i="37"/>
  <c r="KE156" i="37"/>
  <c r="JW156" i="37"/>
  <c r="KT148" i="37"/>
  <c r="KL148" i="37"/>
  <c r="KD148" i="37"/>
  <c r="JO148" i="37"/>
  <c r="KS148" i="37"/>
  <c r="KK148" i="37"/>
  <c r="KC148" i="37"/>
  <c r="JN148" i="37"/>
  <c r="KR148" i="37"/>
  <c r="KJ148" i="37"/>
  <c r="JM148" i="37"/>
  <c r="KQ148" i="37"/>
  <c r="KI148" i="37"/>
  <c r="KA148" i="37"/>
  <c r="JL148" i="37"/>
  <c r="KP148" i="37"/>
  <c r="KH148" i="37"/>
  <c r="JZ148" i="37"/>
  <c r="JK148" i="37"/>
  <c r="KO148" i="37"/>
  <c r="KG148" i="37"/>
  <c r="JY148" i="37"/>
  <c r="KN148" i="37"/>
  <c r="KF148" i="37"/>
  <c r="JX148" i="37"/>
  <c r="KM148" i="37"/>
  <c r="KE148" i="37"/>
  <c r="JW148" i="37"/>
  <c r="KT140" i="37"/>
  <c r="KL140" i="37"/>
  <c r="KD140" i="37"/>
  <c r="JO140" i="37"/>
  <c r="KS140" i="37"/>
  <c r="KK140" i="37"/>
  <c r="KC140" i="37"/>
  <c r="JN140" i="37"/>
  <c r="KR140" i="37"/>
  <c r="KJ140" i="37"/>
  <c r="JM140" i="37"/>
  <c r="KQ140" i="37"/>
  <c r="KI140" i="37"/>
  <c r="KA140" i="37"/>
  <c r="JL140" i="37"/>
  <c r="KP140" i="37"/>
  <c r="KH140" i="37"/>
  <c r="JZ140" i="37"/>
  <c r="JK140" i="37"/>
  <c r="KO140" i="37"/>
  <c r="KG140" i="37"/>
  <c r="JY140" i="37"/>
  <c r="KN140" i="37"/>
  <c r="KF140" i="37"/>
  <c r="JX140" i="37"/>
  <c r="KM140" i="37"/>
  <c r="KE140" i="37"/>
  <c r="JW140" i="37"/>
  <c r="KT132" i="37"/>
  <c r="KL132" i="37"/>
  <c r="KD132" i="37"/>
  <c r="JO132" i="37"/>
  <c r="KS132" i="37"/>
  <c r="KK132" i="37"/>
  <c r="KC132" i="37"/>
  <c r="JN132" i="37"/>
  <c r="KR132" i="37"/>
  <c r="KJ132" i="37"/>
  <c r="JM132" i="37"/>
  <c r="KQ132" i="37"/>
  <c r="KI132" i="37"/>
  <c r="KA132" i="37"/>
  <c r="JL132" i="37"/>
  <c r="KP132" i="37"/>
  <c r="KH132" i="37"/>
  <c r="JZ132" i="37"/>
  <c r="JK132" i="37"/>
  <c r="KO132" i="37"/>
  <c r="KG132" i="37"/>
  <c r="JY132" i="37"/>
  <c r="KN132" i="37"/>
  <c r="KF132" i="37"/>
  <c r="JX132" i="37"/>
  <c r="KM132" i="37"/>
  <c r="KE132" i="37"/>
  <c r="JW132" i="37"/>
  <c r="KT124" i="37"/>
  <c r="KL124" i="37"/>
  <c r="KD124" i="37"/>
  <c r="JO124" i="37"/>
  <c r="KS124" i="37"/>
  <c r="KK124" i="37"/>
  <c r="KC124" i="37"/>
  <c r="JN124" i="37"/>
  <c r="KR124" i="37"/>
  <c r="KJ124" i="37"/>
  <c r="JM124" i="37"/>
  <c r="KQ124" i="37"/>
  <c r="KI124" i="37"/>
  <c r="KA124" i="37"/>
  <c r="JL124" i="37"/>
  <c r="KP124" i="37"/>
  <c r="KH124" i="37"/>
  <c r="JZ124" i="37"/>
  <c r="JK124" i="37"/>
  <c r="KO124" i="37"/>
  <c r="KG124" i="37"/>
  <c r="JY124" i="37"/>
  <c r="KN124" i="37"/>
  <c r="KF124" i="37"/>
  <c r="JX124" i="37"/>
  <c r="KM124" i="37"/>
  <c r="KE124" i="37"/>
  <c r="JW124" i="37"/>
  <c r="KT116" i="37"/>
  <c r="KL116" i="37"/>
  <c r="KD116" i="37"/>
  <c r="JO116" i="37"/>
  <c r="KS116" i="37"/>
  <c r="KK116" i="37"/>
  <c r="KC116" i="37"/>
  <c r="JN116" i="37"/>
  <c r="KR116" i="37"/>
  <c r="KJ116" i="37"/>
  <c r="JM116" i="37"/>
  <c r="KQ116" i="37"/>
  <c r="KI116" i="37"/>
  <c r="KA116" i="37"/>
  <c r="JL116" i="37"/>
  <c r="KP116" i="37"/>
  <c r="KH116" i="37"/>
  <c r="JZ116" i="37"/>
  <c r="JK116" i="37"/>
  <c r="KO116" i="37"/>
  <c r="KG116" i="37"/>
  <c r="JY116" i="37"/>
  <c r="KN116" i="37"/>
  <c r="KF116" i="37"/>
  <c r="JX116" i="37"/>
  <c r="KM116" i="37"/>
  <c r="KE116" i="37"/>
  <c r="JW116" i="37"/>
  <c r="KT108" i="37"/>
  <c r="KL108" i="37"/>
  <c r="KD108" i="37"/>
  <c r="JO108" i="37"/>
  <c r="KS108" i="37"/>
  <c r="KK108" i="37"/>
  <c r="KC108" i="37"/>
  <c r="JN108" i="37"/>
  <c r="KR108" i="37"/>
  <c r="KJ108" i="37"/>
  <c r="JM108" i="37"/>
  <c r="KQ108" i="37"/>
  <c r="KI108" i="37"/>
  <c r="KA108" i="37"/>
  <c r="JL108" i="37"/>
  <c r="KP108" i="37"/>
  <c r="KH108" i="37"/>
  <c r="JZ108" i="37"/>
  <c r="JK108" i="37"/>
  <c r="KO108" i="37"/>
  <c r="KG108" i="37"/>
  <c r="JY108" i="37"/>
  <c r="KN108" i="37"/>
  <c r="KF108" i="37"/>
  <c r="JX108" i="37"/>
  <c r="KM108" i="37"/>
  <c r="KE108" i="37"/>
  <c r="JW108" i="37"/>
  <c r="KT100" i="37"/>
  <c r="KL100" i="37"/>
  <c r="KD100" i="37"/>
  <c r="JO100" i="37"/>
  <c r="KS100" i="37"/>
  <c r="KK100" i="37"/>
  <c r="KC100" i="37"/>
  <c r="JN100" i="37"/>
  <c r="KR100" i="37"/>
  <c r="KJ100" i="37"/>
  <c r="JM100" i="37"/>
  <c r="KQ100" i="37"/>
  <c r="KI100" i="37"/>
  <c r="KA100" i="37"/>
  <c r="JL100" i="37"/>
  <c r="KP100" i="37"/>
  <c r="KH100" i="37"/>
  <c r="JZ100" i="37"/>
  <c r="JK100" i="37"/>
  <c r="KO100" i="37"/>
  <c r="KG100" i="37"/>
  <c r="JY100" i="37"/>
  <c r="KN100" i="37"/>
  <c r="KF100" i="37"/>
  <c r="JX100" i="37"/>
  <c r="KM100" i="37"/>
  <c r="KE100" i="37"/>
  <c r="JW100" i="37"/>
  <c r="KT92" i="37"/>
  <c r="KL92" i="37"/>
  <c r="KD92" i="37"/>
  <c r="JO92" i="37"/>
  <c r="KS92" i="37"/>
  <c r="KK92" i="37"/>
  <c r="KC92" i="37"/>
  <c r="JN92" i="37"/>
  <c r="KR92" i="37"/>
  <c r="KJ92" i="37"/>
  <c r="JM92" i="37"/>
  <c r="KQ92" i="37"/>
  <c r="KI92" i="37"/>
  <c r="KA92" i="37"/>
  <c r="JL92" i="37"/>
  <c r="KP92" i="37"/>
  <c r="KH92" i="37"/>
  <c r="JZ92" i="37"/>
  <c r="JK92" i="37"/>
  <c r="KO92" i="37"/>
  <c r="KG92" i="37"/>
  <c r="NF92" i="37" s="1"/>
  <c r="JY92" i="37"/>
  <c r="KN92" i="37"/>
  <c r="KF92" i="37"/>
  <c r="JX92" i="37"/>
  <c r="KM92" i="37"/>
  <c r="KE92" i="37"/>
  <c r="JW92" i="37"/>
  <c r="KT84" i="37"/>
  <c r="KL84" i="37"/>
  <c r="KD84" i="37"/>
  <c r="JO84" i="37"/>
  <c r="KS84" i="37"/>
  <c r="KK84" i="37"/>
  <c r="KC84" i="37"/>
  <c r="JN84" i="37"/>
  <c r="KR84" i="37"/>
  <c r="KJ84" i="37"/>
  <c r="JM84" i="37"/>
  <c r="KQ84" i="37"/>
  <c r="KI84" i="37"/>
  <c r="KA84" i="37"/>
  <c r="JL84" i="37"/>
  <c r="KP84" i="37"/>
  <c r="KH84" i="37"/>
  <c r="JZ84" i="37"/>
  <c r="JK84" i="37"/>
  <c r="KO84" i="37"/>
  <c r="KG84" i="37"/>
  <c r="JY84" i="37"/>
  <c r="KN84" i="37"/>
  <c r="KF84" i="37"/>
  <c r="JX84" i="37"/>
  <c r="KM84" i="37"/>
  <c r="KE84" i="37"/>
  <c r="JW84" i="37"/>
  <c r="KT76" i="37"/>
  <c r="KL76" i="37"/>
  <c r="KD76" i="37"/>
  <c r="JO76" i="37"/>
  <c r="KS76" i="37"/>
  <c r="KK76" i="37"/>
  <c r="KC76" i="37"/>
  <c r="JN76" i="37"/>
  <c r="KR76" i="37"/>
  <c r="KJ76" i="37"/>
  <c r="JM76" i="37"/>
  <c r="KQ76" i="37"/>
  <c r="KI76" i="37"/>
  <c r="KA76" i="37"/>
  <c r="JL76" i="37"/>
  <c r="KP76" i="37"/>
  <c r="KH76" i="37"/>
  <c r="JZ76" i="37"/>
  <c r="JK76" i="37"/>
  <c r="KO76" i="37"/>
  <c r="KG76" i="37"/>
  <c r="JY76" i="37"/>
  <c r="KN76" i="37"/>
  <c r="KF76" i="37"/>
  <c r="JX76" i="37"/>
  <c r="KM76" i="37"/>
  <c r="KE76" i="37"/>
  <c r="JW76" i="37"/>
  <c r="KT68" i="37"/>
  <c r="KL68" i="37"/>
  <c r="KD68" i="37"/>
  <c r="JO68" i="37"/>
  <c r="KS68" i="37"/>
  <c r="KK68" i="37"/>
  <c r="KC68" i="37"/>
  <c r="JN68" i="37"/>
  <c r="KR68" i="37"/>
  <c r="KJ68" i="37"/>
  <c r="JM68" i="37"/>
  <c r="KQ68" i="37"/>
  <c r="KI68" i="37"/>
  <c r="KA68" i="37"/>
  <c r="JL68" i="37"/>
  <c r="KP68" i="37"/>
  <c r="KH68" i="37"/>
  <c r="JZ68" i="37"/>
  <c r="JK68" i="37"/>
  <c r="KO68" i="37"/>
  <c r="KG68" i="37"/>
  <c r="JY68" i="37"/>
  <c r="KN68" i="37"/>
  <c r="KF68" i="37"/>
  <c r="JX68" i="37"/>
  <c r="KM68" i="37"/>
  <c r="KE68" i="37"/>
  <c r="JW68" i="37"/>
  <c r="KT60" i="37"/>
  <c r="KL60" i="37"/>
  <c r="KD60" i="37"/>
  <c r="JO60" i="37"/>
  <c r="KS60" i="37"/>
  <c r="KK60" i="37"/>
  <c r="KC60" i="37"/>
  <c r="JN60" i="37"/>
  <c r="KR60" i="37"/>
  <c r="KJ60" i="37"/>
  <c r="JM60" i="37"/>
  <c r="KQ60" i="37"/>
  <c r="KI60" i="37"/>
  <c r="KA60" i="37"/>
  <c r="JL60" i="37"/>
  <c r="KP60" i="37"/>
  <c r="KH60" i="37"/>
  <c r="JZ60" i="37"/>
  <c r="JK60" i="37"/>
  <c r="KO60" i="37"/>
  <c r="KG60" i="37"/>
  <c r="JY60" i="37"/>
  <c r="KN60" i="37"/>
  <c r="KF60" i="37"/>
  <c r="JX60" i="37"/>
  <c r="KM60" i="37"/>
  <c r="KE60" i="37"/>
  <c r="JW60" i="37"/>
  <c r="KT52" i="37"/>
  <c r="KL52" i="37"/>
  <c r="KD52" i="37"/>
  <c r="JO52" i="37"/>
  <c r="KS52" i="37"/>
  <c r="KK52" i="37"/>
  <c r="KC52" i="37"/>
  <c r="JN52" i="37"/>
  <c r="KR52" i="37"/>
  <c r="KJ52" i="37"/>
  <c r="JM52" i="37"/>
  <c r="KQ52" i="37"/>
  <c r="KI52" i="37"/>
  <c r="KA52" i="37"/>
  <c r="JL52" i="37"/>
  <c r="KP52" i="37"/>
  <c r="KH52" i="37"/>
  <c r="JZ52" i="37"/>
  <c r="JK52" i="37"/>
  <c r="KO52" i="37"/>
  <c r="KG52" i="37"/>
  <c r="JY52" i="37"/>
  <c r="KN52" i="37"/>
  <c r="KF52" i="37"/>
  <c r="JX52" i="37"/>
  <c r="KM52" i="37"/>
  <c r="KE52" i="37"/>
  <c r="JW52" i="37"/>
  <c r="KT44" i="37"/>
  <c r="KL44" i="37"/>
  <c r="KD44" i="37"/>
  <c r="JO44" i="37"/>
  <c r="KS44" i="37"/>
  <c r="KK44" i="37"/>
  <c r="KC44" i="37"/>
  <c r="JN44" i="37"/>
  <c r="KR44" i="37"/>
  <c r="KJ44" i="37"/>
  <c r="JM44" i="37"/>
  <c r="KQ44" i="37"/>
  <c r="KI44" i="37"/>
  <c r="KA44" i="37"/>
  <c r="JL44" i="37"/>
  <c r="KP44" i="37"/>
  <c r="KH44" i="37"/>
  <c r="JZ44" i="37"/>
  <c r="JK44" i="37"/>
  <c r="KO44" i="37"/>
  <c r="KG44" i="37"/>
  <c r="JY44" i="37"/>
  <c r="KN44" i="37"/>
  <c r="KF44" i="37"/>
  <c r="JX44" i="37"/>
  <c r="KM44" i="37"/>
  <c r="KE44" i="37"/>
  <c r="JW44" i="37"/>
  <c r="KT36" i="37"/>
  <c r="KL36" i="37"/>
  <c r="KD36" i="37"/>
  <c r="JO36" i="37"/>
  <c r="KS36" i="37"/>
  <c r="KK36" i="37"/>
  <c r="KC36" i="37"/>
  <c r="JN36" i="37"/>
  <c r="KR36" i="37"/>
  <c r="KJ36" i="37"/>
  <c r="JM36" i="37"/>
  <c r="KQ36" i="37"/>
  <c r="KI36" i="37"/>
  <c r="KA36" i="37"/>
  <c r="JL36" i="37"/>
  <c r="KP36" i="37"/>
  <c r="KH36" i="37"/>
  <c r="JZ36" i="37"/>
  <c r="JK36" i="37"/>
  <c r="KO36" i="37"/>
  <c r="KG36" i="37"/>
  <c r="JY36" i="37"/>
  <c r="KN36" i="37"/>
  <c r="KF36" i="37"/>
  <c r="JX36" i="37"/>
  <c r="KM36" i="37"/>
  <c r="KE36" i="37"/>
  <c r="JW36" i="37"/>
  <c r="KT28" i="37"/>
  <c r="KL28" i="37"/>
  <c r="KD28" i="37"/>
  <c r="JO28" i="37"/>
  <c r="KS28" i="37"/>
  <c r="KK28" i="37"/>
  <c r="KC28" i="37"/>
  <c r="JN28" i="37"/>
  <c r="KR28" i="37"/>
  <c r="KJ28" i="37"/>
  <c r="JM28" i="37"/>
  <c r="KQ28" i="37"/>
  <c r="KI28" i="37"/>
  <c r="KA28" i="37"/>
  <c r="JL28" i="37"/>
  <c r="KP28" i="37"/>
  <c r="KH28" i="37"/>
  <c r="JZ28" i="37"/>
  <c r="JK28" i="37"/>
  <c r="KO28" i="37"/>
  <c r="KG28" i="37"/>
  <c r="NF28" i="37" s="1"/>
  <c r="JY28" i="37"/>
  <c r="KN28" i="37"/>
  <c r="KF28" i="37"/>
  <c r="JX28" i="37"/>
  <c r="JW28" i="37"/>
  <c r="KM28" i="37"/>
  <c r="KE28" i="37"/>
  <c r="KP24" i="37"/>
  <c r="KH24" i="37"/>
  <c r="JZ24" i="37"/>
  <c r="JK24" i="37"/>
  <c r="KO24" i="37"/>
  <c r="KG24" i="37"/>
  <c r="JY24" i="37"/>
  <c r="KN24" i="37"/>
  <c r="KF24" i="37"/>
  <c r="JX24" i="37"/>
  <c r="KM24" i="37"/>
  <c r="KE24" i="37"/>
  <c r="JW24" i="37"/>
  <c r="KT24" i="37"/>
  <c r="KL24" i="37"/>
  <c r="KD24" i="37"/>
  <c r="JO24" i="37"/>
  <c r="KS24" i="37"/>
  <c r="KK24" i="37"/>
  <c r="KC24" i="37"/>
  <c r="JN24" i="37"/>
  <c r="KR24" i="37"/>
  <c r="KJ24" i="37"/>
  <c r="JM24" i="37"/>
  <c r="KQ24" i="37"/>
  <c r="KI24" i="37"/>
  <c r="KA24" i="37"/>
  <c r="JL24" i="37"/>
  <c r="KQ16" i="37"/>
  <c r="KI16" i="37"/>
  <c r="KA16" i="37"/>
  <c r="JL16" i="37"/>
  <c r="KP16" i="37"/>
  <c r="KH16" i="37"/>
  <c r="JZ16" i="37"/>
  <c r="JK16" i="37"/>
  <c r="KO16" i="37"/>
  <c r="KG16" i="37"/>
  <c r="JY16" i="37"/>
  <c r="KN16" i="37"/>
  <c r="KF16" i="37"/>
  <c r="JX16" i="37"/>
  <c r="KM16" i="37"/>
  <c r="KE16" i="37"/>
  <c r="JW16" i="37"/>
  <c r="KT16" i="37"/>
  <c r="KL16" i="37"/>
  <c r="KD16" i="37"/>
  <c r="JO16" i="37"/>
  <c r="KS16" i="37"/>
  <c r="KK16" i="37"/>
  <c r="KC16" i="37"/>
  <c r="JN16" i="37"/>
  <c r="KR16" i="37"/>
  <c r="KJ16" i="37"/>
  <c r="JM16" i="37"/>
  <c r="KT304" i="37"/>
  <c r="KL304" i="37"/>
  <c r="KD304" i="37"/>
  <c r="JO304" i="37"/>
  <c r="KS304" i="37"/>
  <c r="KK304" i="37"/>
  <c r="KC304" i="37"/>
  <c r="JN304" i="37"/>
  <c r="KR304" i="37"/>
  <c r="KJ304" i="37"/>
  <c r="JM304" i="37"/>
  <c r="KQ304" i="37"/>
  <c r="KI304" i="37"/>
  <c r="KA304" i="37"/>
  <c r="JL304" i="37"/>
  <c r="KP304" i="37"/>
  <c r="KH304" i="37"/>
  <c r="JZ304" i="37"/>
  <c r="JK304" i="37"/>
  <c r="KO304" i="37"/>
  <c r="KG304" i="37"/>
  <c r="JY304" i="37"/>
  <c r="KN304" i="37"/>
  <c r="KM304" i="37"/>
  <c r="KF304" i="37"/>
  <c r="KE304" i="37"/>
  <c r="JX304" i="37"/>
  <c r="JW304" i="37"/>
  <c r="KM216" i="37"/>
  <c r="KE216" i="37"/>
  <c r="JW216" i="37"/>
  <c r="KT216" i="37"/>
  <c r="KL216" i="37"/>
  <c r="KD216" i="37"/>
  <c r="JO216" i="37"/>
  <c r="KS216" i="37"/>
  <c r="KK216" i="37"/>
  <c r="KC216" i="37"/>
  <c r="JN216" i="37"/>
  <c r="KR216" i="37"/>
  <c r="KJ216" i="37"/>
  <c r="JM216" i="37"/>
  <c r="KQ216" i="37"/>
  <c r="KI216" i="37"/>
  <c r="KA216" i="37"/>
  <c r="JL216" i="37"/>
  <c r="KP216" i="37"/>
  <c r="KH216" i="37"/>
  <c r="JZ216" i="37"/>
  <c r="JK216" i="37"/>
  <c r="KO216" i="37"/>
  <c r="KG216" i="37"/>
  <c r="JY216" i="37"/>
  <c r="KN216" i="37"/>
  <c r="KF216" i="37"/>
  <c r="JX216" i="37"/>
  <c r="KP136" i="37"/>
  <c r="KH136" i="37"/>
  <c r="JZ136" i="37"/>
  <c r="JK136" i="37"/>
  <c r="KO136" i="37"/>
  <c r="KG136" i="37"/>
  <c r="JY136" i="37"/>
  <c r="KN136" i="37"/>
  <c r="KF136" i="37"/>
  <c r="JX136" i="37"/>
  <c r="KM136" i="37"/>
  <c r="KE136" i="37"/>
  <c r="JW136" i="37"/>
  <c r="KT136" i="37"/>
  <c r="KL136" i="37"/>
  <c r="KD136" i="37"/>
  <c r="JO136" i="37"/>
  <c r="KS136" i="37"/>
  <c r="KK136" i="37"/>
  <c r="KC136" i="37"/>
  <c r="JN136" i="37"/>
  <c r="KR136" i="37"/>
  <c r="KJ136" i="37"/>
  <c r="JM136" i="37"/>
  <c r="KQ136" i="37"/>
  <c r="KI136" i="37"/>
  <c r="KA136" i="37"/>
  <c r="JL136" i="37"/>
  <c r="KP120" i="37"/>
  <c r="KH120" i="37"/>
  <c r="JZ120" i="37"/>
  <c r="JK120" i="37"/>
  <c r="KO120" i="37"/>
  <c r="KG120" i="37"/>
  <c r="JY120" i="37"/>
  <c r="KN120" i="37"/>
  <c r="KF120" i="37"/>
  <c r="JX120" i="37"/>
  <c r="KM120" i="37"/>
  <c r="KE120" i="37"/>
  <c r="JW120" i="37"/>
  <c r="KT120" i="37"/>
  <c r="KL120" i="37"/>
  <c r="KD120" i="37"/>
  <c r="JO120" i="37"/>
  <c r="KS120" i="37"/>
  <c r="KK120" i="37"/>
  <c r="KC120" i="37"/>
  <c r="JN120" i="37"/>
  <c r="KR120" i="37"/>
  <c r="KJ120" i="37"/>
  <c r="JM120" i="37"/>
  <c r="KQ120" i="37"/>
  <c r="KI120" i="37"/>
  <c r="KA120" i="37"/>
  <c r="JL120" i="37"/>
  <c r="KP72" i="37"/>
  <c r="KH72" i="37"/>
  <c r="JZ72" i="37"/>
  <c r="JK72" i="37"/>
  <c r="KO72" i="37"/>
  <c r="KG72" i="37"/>
  <c r="JY72" i="37"/>
  <c r="KN72" i="37"/>
  <c r="KF72" i="37"/>
  <c r="JX72" i="37"/>
  <c r="KM72" i="37"/>
  <c r="KE72" i="37"/>
  <c r="JW72" i="37"/>
  <c r="KT72" i="37"/>
  <c r="KL72" i="37"/>
  <c r="KD72" i="37"/>
  <c r="JO72" i="37"/>
  <c r="KS72" i="37"/>
  <c r="KK72" i="37"/>
  <c r="KC72" i="37"/>
  <c r="JN72" i="37"/>
  <c r="KR72" i="37"/>
  <c r="KJ72" i="37"/>
  <c r="JM72" i="37"/>
  <c r="KQ72" i="37"/>
  <c r="KI72" i="37"/>
  <c r="KA72" i="37"/>
  <c r="JL72" i="37"/>
  <c r="KP48" i="37"/>
  <c r="KH48" i="37"/>
  <c r="JZ48" i="37"/>
  <c r="JK48" i="37"/>
  <c r="KO48" i="37"/>
  <c r="KG48" i="37"/>
  <c r="JY48" i="37"/>
  <c r="KN48" i="37"/>
  <c r="KF48" i="37"/>
  <c r="JX48" i="37"/>
  <c r="KM48" i="37"/>
  <c r="KE48" i="37"/>
  <c r="JW48" i="37"/>
  <c r="KT48" i="37"/>
  <c r="KL48" i="37"/>
  <c r="KD48" i="37"/>
  <c r="JO48" i="37"/>
  <c r="KS48" i="37"/>
  <c r="KK48" i="37"/>
  <c r="KC48" i="37"/>
  <c r="JN48" i="37"/>
  <c r="KR48" i="37"/>
  <c r="KJ48" i="37"/>
  <c r="JM48" i="37"/>
  <c r="JL48" i="37"/>
  <c r="KQ48" i="37"/>
  <c r="KI48" i="37"/>
  <c r="KA48" i="37"/>
  <c r="KP40" i="37"/>
  <c r="KH40" i="37"/>
  <c r="JZ40" i="37"/>
  <c r="JK40" i="37"/>
  <c r="KO40" i="37"/>
  <c r="KG40" i="37"/>
  <c r="JY40" i="37"/>
  <c r="KN40" i="37"/>
  <c r="KF40" i="37"/>
  <c r="JX40" i="37"/>
  <c r="KM40" i="37"/>
  <c r="KE40" i="37"/>
  <c r="JW40" i="37"/>
  <c r="KT40" i="37"/>
  <c r="KL40" i="37"/>
  <c r="KD40" i="37"/>
  <c r="JO40" i="37"/>
  <c r="KS40" i="37"/>
  <c r="KK40" i="37"/>
  <c r="KC40" i="37"/>
  <c r="JN40" i="37"/>
  <c r="KR40" i="37"/>
  <c r="KJ40" i="37"/>
  <c r="JM40" i="37"/>
  <c r="KQ40" i="37"/>
  <c r="KI40" i="37"/>
  <c r="KA40" i="37"/>
  <c r="JL40" i="37"/>
  <c r="KS309" i="37"/>
  <c r="KK309" i="37"/>
  <c r="KC309" i="37"/>
  <c r="JN309" i="37"/>
  <c r="KR309" i="37"/>
  <c r="KJ309" i="37"/>
  <c r="JM309" i="37"/>
  <c r="KQ309" i="37"/>
  <c r="KI309" i="37"/>
  <c r="KA309" i="37"/>
  <c r="JL309" i="37"/>
  <c r="KP309" i="37"/>
  <c r="KH309" i="37"/>
  <c r="JZ309" i="37"/>
  <c r="JK309" i="37"/>
  <c r="KO309" i="37"/>
  <c r="KG309" i="37"/>
  <c r="JY309" i="37"/>
  <c r="KN309" i="37"/>
  <c r="KF309" i="37"/>
  <c r="JX309" i="37"/>
  <c r="KM309" i="37"/>
  <c r="KE309" i="37"/>
  <c r="JW309" i="37"/>
  <c r="KT309" i="37"/>
  <c r="KL309" i="37"/>
  <c r="KD309" i="37"/>
  <c r="JO309" i="37"/>
  <c r="KS301" i="37"/>
  <c r="KK301" i="37"/>
  <c r="KC301" i="37"/>
  <c r="JN301" i="37"/>
  <c r="KR301" i="37"/>
  <c r="KJ301" i="37"/>
  <c r="JM301" i="37"/>
  <c r="KQ301" i="37"/>
  <c r="KI301" i="37"/>
  <c r="KA301" i="37"/>
  <c r="JL301" i="37"/>
  <c r="KP301" i="37"/>
  <c r="KH301" i="37"/>
  <c r="JZ301" i="37"/>
  <c r="JK301" i="37"/>
  <c r="KO301" i="37"/>
  <c r="KG301" i="37"/>
  <c r="JY301" i="37"/>
  <c r="KN301" i="37"/>
  <c r="KF301" i="37"/>
  <c r="JX301" i="37"/>
  <c r="JW301" i="37"/>
  <c r="JO301" i="37"/>
  <c r="KT301" i="37"/>
  <c r="KM301" i="37"/>
  <c r="KL301" i="37"/>
  <c r="KE301" i="37"/>
  <c r="KD301" i="37"/>
  <c r="KQ293" i="37"/>
  <c r="KI293" i="37"/>
  <c r="KA293" i="37"/>
  <c r="NE293" i="37" s="1"/>
  <c r="JL293" i="37"/>
  <c r="KP293" i="37"/>
  <c r="KH293" i="37"/>
  <c r="JZ293" i="37"/>
  <c r="JK293" i="37"/>
  <c r="KO293" i="37"/>
  <c r="KG293" i="37"/>
  <c r="JY293" i="37"/>
  <c r="KN293" i="37"/>
  <c r="KF293" i="37"/>
  <c r="JX293" i="37"/>
  <c r="KM293" i="37"/>
  <c r="KE293" i="37"/>
  <c r="JW293" i="37"/>
  <c r="KT293" i="37"/>
  <c r="KL293" i="37"/>
  <c r="KD293" i="37"/>
  <c r="JO293" i="37"/>
  <c r="KS293" i="37"/>
  <c r="KK293" i="37"/>
  <c r="KC293" i="37"/>
  <c r="JN293" i="37"/>
  <c r="KR293" i="37"/>
  <c r="KJ293" i="37"/>
  <c r="JM293" i="37"/>
  <c r="KQ285" i="37"/>
  <c r="KI285" i="37"/>
  <c r="KA285" i="37"/>
  <c r="JL285" i="37"/>
  <c r="KP285" i="37"/>
  <c r="KH285" i="37"/>
  <c r="JZ285" i="37"/>
  <c r="JK285" i="37"/>
  <c r="KO285" i="37"/>
  <c r="KG285" i="37"/>
  <c r="JY285" i="37"/>
  <c r="KN285" i="37"/>
  <c r="KF285" i="37"/>
  <c r="JX285" i="37"/>
  <c r="KM285" i="37"/>
  <c r="KE285" i="37"/>
  <c r="JW285" i="37"/>
  <c r="KT285" i="37"/>
  <c r="KL285" i="37"/>
  <c r="KD285" i="37"/>
  <c r="JO285" i="37"/>
  <c r="KS285" i="37"/>
  <c r="KK285" i="37"/>
  <c r="KC285" i="37"/>
  <c r="JN285" i="37"/>
  <c r="KR285" i="37"/>
  <c r="KJ285" i="37"/>
  <c r="JM285" i="37"/>
  <c r="KQ277" i="37"/>
  <c r="KI277" i="37"/>
  <c r="KA277" i="37"/>
  <c r="JL277" i="37"/>
  <c r="KP277" i="37"/>
  <c r="KH277" i="37"/>
  <c r="JZ277" i="37"/>
  <c r="JK277" i="37"/>
  <c r="KO277" i="37"/>
  <c r="KG277" i="37"/>
  <c r="JY277" i="37"/>
  <c r="KN277" i="37"/>
  <c r="KF277" i="37"/>
  <c r="JX277" i="37"/>
  <c r="KM277" i="37"/>
  <c r="KE277" i="37"/>
  <c r="JW277" i="37"/>
  <c r="KT277" i="37"/>
  <c r="KL277" i="37"/>
  <c r="KD277" i="37"/>
  <c r="JO277" i="37"/>
  <c r="KS277" i="37"/>
  <c r="KK277" i="37"/>
  <c r="KC277" i="37"/>
  <c r="JN277" i="37"/>
  <c r="JM277" i="37"/>
  <c r="KR277" i="37"/>
  <c r="KJ277" i="37"/>
  <c r="KN269" i="37"/>
  <c r="KF269" i="37"/>
  <c r="JX269" i="37"/>
  <c r="KM269" i="37"/>
  <c r="KE269" i="37"/>
  <c r="JW269" i="37"/>
  <c r="KT269" i="37"/>
  <c r="KL269" i="37"/>
  <c r="KD269" i="37"/>
  <c r="JO269" i="37"/>
  <c r="KS269" i="37"/>
  <c r="KK269" i="37"/>
  <c r="KC269" i="37"/>
  <c r="JN269" i="37"/>
  <c r="KR269" i="37"/>
  <c r="KJ269" i="37"/>
  <c r="JM269" i="37"/>
  <c r="KQ269" i="37"/>
  <c r="KI269" i="37"/>
  <c r="KA269" i="37"/>
  <c r="JL269" i="37"/>
  <c r="KP269" i="37"/>
  <c r="KH269" i="37"/>
  <c r="JZ269" i="37"/>
  <c r="JK269" i="37"/>
  <c r="KG269" i="37"/>
  <c r="JY269" i="37"/>
  <c r="KO269" i="37"/>
  <c r="KN261" i="37"/>
  <c r="KF261" i="37"/>
  <c r="JX261" i="37"/>
  <c r="KM261" i="37"/>
  <c r="KE261" i="37"/>
  <c r="JW261" i="37"/>
  <c r="KT261" i="37"/>
  <c r="KL261" i="37"/>
  <c r="KD261" i="37"/>
  <c r="JO261" i="37"/>
  <c r="KS261" i="37"/>
  <c r="KK261" i="37"/>
  <c r="KC261" i="37"/>
  <c r="JN261" i="37"/>
  <c r="KR261" i="37"/>
  <c r="KJ261" i="37"/>
  <c r="JM261" i="37"/>
  <c r="KQ261" i="37"/>
  <c r="KI261" i="37"/>
  <c r="KA261" i="37"/>
  <c r="JL261" i="37"/>
  <c r="KP261" i="37"/>
  <c r="KH261" i="37"/>
  <c r="JZ261" i="37"/>
  <c r="JK261" i="37"/>
  <c r="KO261" i="37"/>
  <c r="KG261" i="37"/>
  <c r="JY261" i="37"/>
  <c r="KN253" i="37"/>
  <c r="KF253" i="37"/>
  <c r="JX253" i="37"/>
  <c r="KM253" i="37"/>
  <c r="KE253" i="37"/>
  <c r="JW253" i="37"/>
  <c r="KT253" i="37"/>
  <c r="KL253" i="37"/>
  <c r="KD253" i="37"/>
  <c r="JO253" i="37"/>
  <c r="KS253" i="37"/>
  <c r="KK253" i="37"/>
  <c r="KC253" i="37"/>
  <c r="JN253" i="37"/>
  <c r="KR253" i="37"/>
  <c r="KJ253" i="37"/>
  <c r="JM253" i="37"/>
  <c r="KQ253" i="37"/>
  <c r="KI253" i="37"/>
  <c r="KA253" i="37"/>
  <c r="JL253" i="37"/>
  <c r="JZ253" i="37"/>
  <c r="JY253" i="37"/>
  <c r="JK253" i="37"/>
  <c r="KP253" i="37"/>
  <c r="KO253" i="37"/>
  <c r="KH253" i="37"/>
  <c r="KG253" i="37"/>
  <c r="KN245" i="37"/>
  <c r="KF245" i="37"/>
  <c r="JX245" i="37"/>
  <c r="KM245" i="37"/>
  <c r="KE245" i="37"/>
  <c r="JW245" i="37"/>
  <c r="KT245" i="37"/>
  <c r="KL245" i="37"/>
  <c r="KD245" i="37"/>
  <c r="JO245" i="37"/>
  <c r="KS245" i="37"/>
  <c r="KK245" i="37"/>
  <c r="KC245" i="37"/>
  <c r="JN245" i="37"/>
  <c r="KR245" i="37"/>
  <c r="KJ245" i="37"/>
  <c r="JM245" i="37"/>
  <c r="KQ245" i="37"/>
  <c r="KI245" i="37"/>
  <c r="KA245" i="37"/>
  <c r="JL245" i="37"/>
  <c r="KH245" i="37"/>
  <c r="KG245" i="37"/>
  <c r="JZ245" i="37"/>
  <c r="JY245" i="37"/>
  <c r="JK245" i="37"/>
  <c r="KP245" i="37"/>
  <c r="KO245" i="37"/>
  <c r="KR237" i="37"/>
  <c r="KJ237" i="37"/>
  <c r="JM237" i="37"/>
  <c r="KQ237" i="37"/>
  <c r="KI237" i="37"/>
  <c r="KA237" i="37"/>
  <c r="JL237" i="37"/>
  <c r="KP237" i="37"/>
  <c r="KH237" i="37"/>
  <c r="JZ237" i="37"/>
  <c r="JK237" i="37"/>
  <c r="KO237" i="37"/>
  <c r="KG237" i="37"/>
  <c r="JY237" i="37"/>
  <c r="KN237" i="37"/>
  <c r="KF237" i="37"/>
  <c r="JX237" i="37"/>
  <c r="KM237" i="37"/>
  <c r="KE237" i="37"/>
  <c r="JW237" i="37"/>
  <c r="KT237" i="37"/>
  <c r="KL237" i="37"/>
  <c r="KD237" i="37"/>
  <c r="JO237" i="37"/>
  <c r="KS237" i="37"/>
  <c r="KK237" i="37"/>
  <c r="KC237" i="37"/>
  <c r="JN237" i="37"/>
  <c r="KT229" i="37"/>
  <c r="KL229" i="37"/>
  <c r="KD229" i="37"/>
  <c r="JO229" i="37"/>
  <c r="KS229" i="37"/>
  <c r="KK229" i="37"/>
  <c r="KC229" i="37"/>
  <c r="JN229" i="37"/>
  <c r="KR229" i="37"/>
  <c r="KJ229" i="37"/>
  <c r="JM229" i="37"/>
  <c r="KQ229" i="37"/>
  <c r="KI229" i="37"/>
  <c r="KA229" i="37"/>
  <c r="JL229" i="37"/>
  <c r="KP229" i="37"/>
  <c r="KH229" i="37"/>
  <c r="JZ229" i="37"/>
  <c r="JK229" i="37"/>
  <c r="KO229" i="37"/>
  <c r="KG229" i="37"/>
  <c r="JY229" i="37"/>
  <c r="KN229" i="37"/>
  <c r="KF229" i="37"/>
  <c r="JX229" i="37"/>
  <c r="KM229" i="37"/>
  <c r="KE229" i="37"/>
  <c r="JW229" i="37"/>
  <c r="KT221" i="37"/>
  <c r="KL221" i="37"/>
  <c r="KD221" i="37"/>
  <c r="JO221" i="37"/>
  <c r="KS221" i="37"/>
  <c r="KK221" i="37"/>
  <c r="KC221" i="37"/>
  <c r="JN221" i="37"/>
  <c r="KR221" i="37"/>
  <c r="KJ221" i="37"/>
  <c r="JM221" i="37"/>
  <c r="KQ221" i="37"/>
  <c r="KI221" i="37"/>
  <c r="KA221" i="37"/>
  <c r="JL221" i="37"/>
  <c r="KP221" i="37"/>
  <c r="KH221" i="37"/>
  <c r="JZ221" i="37"/>
  <c r="JK221" i="37"/>
  <c r="KO221" i="37"/>
  <c r="KG221" i="37"/>
  <c r="JY221" i="37"/>
  <c r="KN221" i="37"/>
  <c r="KF221" i="37"/>
  <c r="JX221" i="37"/>
  <c r="KM221" i="37"/>
  <c r="KE221" i="37"/>
  <c r="JW221" i="37"/>
  <c r="KT213" i="37"/>
  <c r="KL213" i="37"/>
  <c r="KD213" i="37"/>
  <c r="JO213" i="37"/>
  <c r="KS213" i="37"/>
  <c r="KK213" i="37"/>
  <c r="KC213" i="37"/>
  <c r="JN213" i="37"/>
  <c r="KR213" i="37"/>
  <c r="KJ213" i="37"/>
  <c r="JM213" i="37"/>
  <c r="KQ213" i="37"/>
  <c r="KI213" i="37"/>
  <c r="KA213" i="37"/>
  <c r="JL213" i="37"/>
  <c r="KP213" i="37"/>
  <c r="KH213" i="37"/>
  <c r="JZ213" i="37"/>
  <c r="JK213" i="37"/>
  <c r="KO213" i="37"/>
  <c r="KG213" i="37"/>
  <c r="JY213" i="37"/>
  <c r="KN213" i="37"/>
  <c r="KF213" i="37"/>
  <c r="JX213" i="37"/>
  <c r="KM213" i="37"/>
  <c r="KE213" i="37"/>
  <c r="JW213" i="37"/>
  <c r="KT205" i="37"/>
  <c r="KL205" i="37"/>
  <c r="KD205" i="37"/>
  <c r="JO205" i="37"/>
  <c r="KS205" i="37"/>
  <c r="KK205" i="37"/>
  <c r="KC205" i="37"/>
  <c r="JN205" i="37"/>
  <c r="KR205" i="37"/>
  <c r="KJ205" i="37"/>
  <c r="JM205" i="37"/>
  <c r="KQ205" i="37"/>
  <c r="KI205" i="37"/>
  <c r="KA205" i="37"/>
  <c r="JL205" i="37"/>
  <c r="KP205" i="37"/>
  <c r="KH205" i="37"/>
  <c r="JZ205" i="37"/>
  <c r="JK205" i="37"/>
  <c r="KO205" i="37"/>
  <c r="KG205" i="37"/>
  <c r="JY205" i="37"/>
  <c r="KN205" i="37"/>
  <c r="KF205" i="37"/>
  <c r="JX205" i="37"/>
  <c r="KM205" i="37"/>
  <c r="KE205" i="37"/>
  <c r="JW205" i="37"/>
  <c r="KO197" i="37"/>
  <c r="KG197" i="37"/>
  <c r="JY197" i="37"/>
  <c r="KN197" i="37"/>
  <c r="KF197" i="37"/>
  <c r="JX197" i="37"/>
  <c r="KM197" i="37"/>
  <c r="KE197" i="37"/>
  <c r="JW197" i="37"/>
  <c r="KT197" i="37"/>
  <c r="KL197" i="37"/>
  <c r="KD197" i="37"/>
  <c r="JO197" i="37"/>
  <c r="KS197" i="37"/>
  <c r="KK197" i="37"/>
  <c r="KC197" i="37"/>
  <c r="JN197" i="37"/>
  <c r="KR197" i="37"/>
  <c r="KJ197" i="37"/>
  <c r="JM197" i="37"/>
  <c r="KQ197" i="37"/>
  <c r="KI197" i="37"/>
  <c r="KA197" i="37"/>
  <c r="JL197" i="37"/>
  <c r="KP197" i="37"/>
  <c r="KH197" i="37"/>
  <c r="JZ197" i="37"/>
  <c r="JK197" i="37"/>
  <c r="KO189" i="37"/>
  <c r="KG189" i="37"/>
  <c r="JY189" i="37"/>
  <c r="KN189" i="37"/>
  <c r="KF189" i="37"/>
  <c r="JX189" i="37"/>
  <c r="KM189" i="37"/>
  <c r="KE189" i="37"/>
  <c r="JW189" i="37"/>
  <c r="KT189" i="37"/>
  <c r="KL189" i="37"/>
  <c r="KD189" i="37"/>
  <c r="JO189" i="37"/>
  <c r="KS189" i="37"/>
  <c r="KK189" i="37"/>
  <c r="KC189" i="37"/>
  <c r="JN189" i="37"/>
  <c r="KR189" i="37"/>
  <c r="KJ189" i="37"/>
  <c r="JM189" i="37"/>
  <c r="KQ189" i="37"/>
  <c r="KI189" i="37"/>
  <c r="KA189" i="37"/>
  <c r="JL189" i="37"/>
  <c r="KP189" i="37"/>
  <c r="KH189" i="37"/>
  <c r="JZ189" i="37"/>
  <c r="JK189" i="37"/>
  <c r="KO181" i="37"/>
  <c r="KG181" i="37"/>
  <c r="JY181" i="37"/>
  <c r="KN181" i="37"/>
  <c r="KF181" i="37"/>
  <c r="JX181" i="37"/>
  <c r="KM181" i="37"/>
  <c r="KE181" i="37"/>
  <c r="JW181" i="37"/>
  <c r="KT181" i="37"/>
  <c r="KL181" i="37"/>
  <c r="KD181" i="37"/>
  <c r="JO181" i="37"/>
  <c r="KS181" i="37"/>
  <c r="KK181" i="37"/>
  <c r="KC181" i="37"/>
  <c r="JN181" i="37"/>
  <c r="KR181" i="37"/>
  <c r="KJ181" i="37"/>
  <c r="JM181" i="37"/>
  <c r="KQ181" i="37"/>
  <c r="KI181" i="37"/>
  <c r="KA181" i="37"/>
  <c r="JL181" i="37"/>
  <c r="KP181" i="37"/>
  <c r="KH181" i="37"/>
  <c r="JZ181" i="37"/>
  <c r="JK181" i="37"/>
  <c r="KO173" i="37"/>
  <c r="KG173" i="37"/>
  <c r="JY173" i="37"/>
  <c r="KN173" i="37"/>
  <c r="KF173" i="37"/>
  <c r="JX173" i="37"/>
  <c r="KM173" i="37"/>
  <c r="KE173" i="37"/>
  <c r="JW173" i="37"/>
  <c r="KT173" i="37"/>
  <c r="KL173" i="37"/>
  <c r="KD173" i="37"/>
  <c r="JO173" i="37"/>
  <c r="KS173" i="37"/>
  <c r="KK173" i="37"/>
  <c r="KC173" i="37"/>
  <c r="JN173" i="37"/>
  <c r="KR173" i="37"/>
  <c r="KJ173" i="37"/>
  <c r="JM173" i="37"/>
  <c r="KQ173" i="37"/>
  <c r="KI173" i="37"/>
  <c r="KA173" i="37"/>
  <c r="JL173" i="37"/>
  <c r="KP173" i="37"/>
  <c r="KH173" i="37"/>
  <c r="JZ173" i="37"/>
  <c r="JK173" i="37"/>
  <c r="KO165" i="37"/>
  <c r="KG165" i="37"/>
  <c r="JY165" i="37"/>
  <c r="KN165" i="37"/>
  <c r="KF165" i="37"/>
  <c r="JX165" i="37"/>
  <c r="KM165" i="37"/>
  <c r="KE165" i="37"/>
  <c r="JW165" i="37"/>
  <c r="KT165" i="37"/>
  <c r="KL165" i="37"/>
  <c r="KD165" i="37"/>
  <c r="JO165" i="37"/>
  <c r="KS165" i="37"/>
  <c r="KK165" i="37"/>
  <c r="KC165" i="37"/>
  <c r="JN165" i="37"/>
  <c r="KR165" i="37"/>
  <c r="KJ165" i="37"/>
  <c r="JM165" i="37"/>
  <c r="KQ165" i="37"/>
  <c r="KI165" i="37"/>
  <c r="KA165" i="37"/>
  <c r="JL165" i="37"/>
  <c r="KP165" i="37"/>
  <c r="KH165" i="37"/>
  <c r="JZ165" i="37"/>
  <c r="JK165" i="37"/>
  <c r="KO157" i="37"/>
  <c r="KG157" i="37"/>
  <c r="JY157" i="37"/>
  <c r="KN157" i="37"/>
  <c r="KF157" i="37"/>
  <c r="JX157" i="37"/>
  <c r="KM157" i="37"/>
  <c r="KE157" i="37"/>
  <c r="JW157" i="37"/>
  <c r="KT157" i="37"/>
  <c r="KL157" i="37"/>
  <c r="KD157" i="37"/>
  <c r="JO157" i="37"/>
  <c r="KS157" i="37"/>
  <c r="KK157" i="37"/>
  <c r="KC157" i="37"/>
  <c r="JN157" i="37"/>
  <c r="KR157" i="37"/>
  <c r="KJ157" i="37"/>
  <c r="JM157" i="37"/>
  <c r="KQ157" i="37"/>
  <c r="KI157" i="37"/>
  <c r="KA157" i="37"/>
  <c r="JL157" i="37"/>
  <c r="KP157" i="37"/>
  <c r="KH157" i="37"/>
  <c r="JZ157" i="37"/>
  <c r="JK157" i="37"/>
  <c r="KO149" i="37"/>
  <c r="KG149" i="37"/>
  <c r="JY149" i="37"/>
  <c r="KN149" i="37"/>
  <c r="KF149" i="37"/>
  <c r="JX149" i="37"/>
  <c r="KM149" i="37"/>
  <c r="KE149" i="37"/>
  <c r="JW149" i="37"/>
  <c r="KT149" i="37"/>
  <c r="KL149" i="37"/>
  <c r="KD149" i="37"/>
  <c r="JO149" i="37"/>
  <c r="KS149" i="37"/>
  <c r="KK149" i="37"/>
  <c r="KC149" i="37"/>
  <c r="JN149" i="37"/>
  <c r="KR149" i="37"/>
  <c r="KJ149" i="37"/>
  <c r="JM149" i="37"/>
  <c r="KQ149" i="37"/>
  <c r="KI149" i="37"/>
  <c r="KA149" i="37"/>
  <c r="JL149" i="37"/>
  <c r="KP149" i="37"/>
  <c r="KH149" i="37"/>
  <c r="JZ149" i="37"/>
  <c r="JK149" i="37"/>
  <c r="KO141" i="37"/>
  <c r="KG141" i="37"/>
  <c r="JY141" i="37"/>
  <c r="KN141" i="37"/>
  <c r="KF141" i="37"/>
  <c r="JX141" i="37"/>
  <c r="KM141" i="37"/>
  <c r="KE141" i="37"/>
  <c r="JW141" i="37"/>
  <c r="KT141" i="37"/>
  <c r="KL141" i="37"/>
  <c r="KD141" i="37"/>
  <c r="JO141" i="37"/>
  <c r="KS141" i="37"/>
  <c r="KK141" i="37"/>
  <c r="KC141" i="37"/>
  <c r="JN141" i="37"/>
  <c r="KR141" i="37"/>
  <c r="KJ141" i="37"/>
  <c r="JM141" i="37"/>
  <c r="KQ141" i="37"/>
  <c r="KI141" i="37"/>
  <c r="KA141" i="37"/>
  <c r="JL141" i="37"/>
  <c r="KP141" i="37"/>
  <c r="KH141" i="37"/>
  <c r="JZ141" i="37"/>
  <c r="JK141" i="37"/>
  <c r="KO133" i="37"/>
  <c r="KG133" i="37"/>
  <c r="JY133" i="37"/>
  <c r="KN133" i="37"/>
  <c r="KF133" i="37"/>
  <c r="JX133" i="37"/>
  <c r="KM133" i="37"/>
  <c r="KE133" i="37"/>
  <c r="JW133" i="37"/>
  <c r="KT133" i="37"/>
  <c r="KL133" i="37"/>
  <c r="KD133" i="37"/>
  <c r="JO133" i="37"/>
  <c r="KS133" i="37"/>
  <c r="KK133" i="37"/>
  <c r="KC133" i="37"/>
  <c r="JN133" i="37"/>
  <c r="KR133" i="37"/>
  <c r="KJ133" i="37"/>
  <c r="JM133" i="37"/>
  <c r="KQ133" i="37"/>
  <c r="KI133" i="37"/>
  <c r="KA133" i="37"/>
  <c r="JL133" i="37"/>
  <c r="KP133" i="37"/>
  <c r="KH133" i="37"/>
  <c r="JZ133" i="37"/>
  <c r="JK133" i="37"/>
  <c r="KO125" i="37"/>
  <c r="KG125" i="37"/>
  <c r="JY125" i="37"/>
  <c r="KN125" i="37"/>
  <c r="KF125" i="37"/>
  <c r="JX125" i="37"/>
  <c r="KM125" i="37"/>
  <c r="KE125" i="37"/>
  <c r="JW125" i="37"/>
  <c r="KT125" i="37"/>
  <c r="KL125" i="37"/>
  <c r="KD125" i="37"/>
  <c r="JO125" i="37"/>
  <c r="KS125" i="37"/>
  <c r="KK125" i="37"/>
  <c r="KC125" i="37"/>
  <c r="JN125" i="37"/>
  <c r="KR125" i="37"/>
  <c r="KJ125" i="37"/>
  <c r="JM125" i="37"/>
  <c r="KQ125" i="37"/>
  <c r="KI125" i="37"/>
  <c r="KA125" i="37"/>
  <c r="JL125" i="37"/>
  <c r="KP125" i="37"/>
  <c r="KH125" i="37"/>
  <c r="JZ125" i="37"/>
  <c r="JK125" i="37"/>
  <c r="KO117" i="37"/>
  <c r="KG117" i="37"/>
  <c r="JY117" i="37"/>
  <c r="KN117" i="37"/>
  <c r="KF117" i="37"/>
  <c r="JX117" i="37"/>
  <c r="KM117" i="37"/>
  <c r="KE117" i="37"/>
  <c r="JW117" i="37"/>
  <c r="KT117" i="37"/>
  <c r="KL117" i="37"/>
  <c r="KD117" i="37"/>
  <c r="JO117" i="37"/>
  <c r="KS117" i="37"/>
  <c r="KK117" i="37"/>
  <c r="KC117" i="37"/>
  <c r="JN117" i="37"/>
  <c r="KR117" i="37"/>
  <c r="KJ117" i="37"/>
  <c r="JM117" i="37"/>
  <c r="KQ117" i="37"/>
  <c r="KI117" i="37"/>
  <c r="KA117" i="37"/>
  <c r="JL117" i="37"/>
  <c r="KP117" i="37"/>
  <c r="KH117" i="37"/>
  <c r="JZ117" i="37"/>
  <c r="JK117" i="37"/>
  <c r="KO109" i="37"/>
  <c r="KG109" i="37"/>
  <c r="JY109" i="37"/>
  <c r="KN109" i="37"/>
  <c r="KF109" i="37"/>
  <c r="JX109" i="37"/>
  <c r="KM109" i="37"/>
  <c r="KE109" i="37"/>
  <c r="JW109" i="37"/>
  <c r="KT109" i="37"/>
  <c r="KL109" i="37"/>
  <c r="KD109" i="37"/>
  <c r="JO109" i="37"/>
  <c r="KS109" i="37"/>
  <c r="KK109" i="37"/>
  <c r="KC109" i="37"/>
  <c r="JN109" i="37"/>
  <c r="KR109" i="37"/>
  <c r="KJ109" i="37"/>
  <c r="JM109" i="37"/>
  <c r="KQ109" i="37"/>
  <c r="KI109" i="37"/>
  <c r="KA109" i="37"/>
  <c r="JL109" i="37"/>
  <c r="KP109" i="37"/>
  <c r="KH109" i="37"/>
  <c r="JZ109" i="37"/>
  <c r="JK109" i="37"/>
  <c r="KO101" i="37"/>
  <c r="KG101" i="37"/>
  <c r="JY101" i="37"/>
  <c r="KN101" i="37"/>
  <c r="KF101" i="37"/>
  <c r="JX101" i="37"/>
  <c r="KM101" i="37"/>
  <c r="KE101" i="37"/>
  <c r="JW101" i="37"/>
  <c r="KT101" i="37"/>
  <c r="KL101" i="37"/>
  <c r="KD101" i="37"/>
  <c r="JO101" i="37"/>
  <c r="KS101" i="37"/>
  <c r="KK101" i="37"/>
  <c r="KC101" i="37"/>
  <c r="JN101" i="37"/>
  <c r="KR101" i="37"/>
  <c r="KJ101" i="37"/>
  <c r="JM101" i="37"/>
  <c r="KQ101" i="37"/>
  <c r="KI101" i="37"/>
  <c r="KA101" i="37"/>
  <c r="JL101" i="37"/>
  <c r="KP101" i="37"/>
  <c r="KH101" i="37"/>
  <c r="JZ101" i="37"/>
  <c r="JK101" i="37"/>
  <c r="KO93" i="37"/>
  <c r="KG93" i="37"/>
  <c r="JY93" i="37"/>
  <c r="KN93" i="37"/>
  <c r="KF93" i="37"/>
  <c r="JX93" i="37"/>
  <c r="KM93" i="37"/>
  <c r="KE93" i="37"/>
  <c r="JW93" i="37"/>
  <c r="KT93" i="37"/>
  <c r="KL93" i="37"/>
  <c r="KD93" i="37"/>
  <c r="JO93" i="37"/>
  <c r="KS93" i="37"/>
  <c r="KK93" i="37"/>
  <c r="KC93" i="37"/>
  <c r="JN93" i="37"/>
  <c r="KR93" i="37"/>
  <c r="KJ93" i="37"/>
  <c r="JM93" i="37"/>
  <c r="KQ93" i="37"/>
  <c r="KI93" i="37"/>
  <c r="KA93" i="37"/>
  <c r="JL93" i="37"/>
  <c r="KP93" i="37"/>
  <c r="KH93" i="37"/>
  <c r="JZ93" i="37"/>
  <c r="JK93" i="37"/>
  <c r="KO85" i="37"/>
  <c r="KG85" i="37"/>
  <c r="JY85" i="37"/>
  <c r="KN85" i="37"/>
  <c r="KF85" i="37"/>
  <c r="JX85" i="37"/>
  <c r="KM85" i="37"/>
  <c r="KE85" i="37"/>
  <c r="JW85" i="37"/>
  <c r="KT85" i="37"/>
  <c r="KL85" i="37"/>
  <c r="KD85" i="37"/>
  <c r="JO85" i="37"/>
  <c r="KS85" i="37"/>
  <c r="KK85" i="37"/>
  <c r="KC85" i="37"/>
  <c r="JN85" i="37"/>
  <c r="KR85" i="37"/>
  <c r="KJ85" i="37"/>
  <c r="JM85" i="37"/>
  <c r="KQ85" i="37"/>
  <c r="KI85" i="37"/>
  <c r="KA85" i="37"/>
  <c r="JL85" i="37"/>
  <c r="KP85" i="37"/>
  <c r="KH85" i="37"/>
  <c r="JZ85" i="37"/>
  <c r="JK85" i="37"/>
  <c r="KO77" i="37"/>
  <c r="KG77" i="37"/>
  <c r="JY77" i="37"/>
  <c r="KN77" i="37"/>
  <c r="KF77" i="37"/>
  <c r="JX77" i="37"/>
  <c r="KM77" i="37"/>
  <c r="KE77" i="37"/>
  <c r="JW77" i="37"/>
  <c r="KT77" i="37"/>
  <c r="KL77" i="37"/>
  <c r="KD77" i="37"/>
  <c r="JO77" i="37"/>
  <c r="KS77" i="37"/>
  <c r="KK77" i="37"/>
  <c r="KC77" i="37"/>
  <c r="JN77" i="37"/>
  <c r="KR77" i="37"/>
  <c r="KJ77" i="37"/>
  <c r="JM77" i="37"/>
  <c r="KQ77" i="37"/>
  <c r="KI77" i="37"/>
  <c r="KA77" i="37"/>
  <c r="JL77" i="37"/>
  <c r="KP77" i="37"/>
  <c r="KH77" i="37"/>
  <c r="JZ77" i="37"/>
  <c r="JK77" i="37"/>
  <c r="KO69" i="37"/>
  <c r="KG69" i="37"/>
  <c r="JY69" i="37"/>
  <c r="KN69" i="37"/>
  <c r="KF69" i="37"/>
  <c r="JX69" i="37"/>
  <c r="KM69" i="37"/>
  <c r="KE69" i="37"/>
  <c r="JW69" i="37"/>
  <c r="KT69" i="37"/>
  <c r="KL69" i="37"/>
  <c r="KD69" i="37"/>
  <c r="JO69" i="37"/>
  <c r="KS69" i="37"/>
  <c r="KK69" i="37"/>
  <c r="KC69" i="37"/>
  <c r="JN69" i="37"/>
  <c r="KR69" i="37"/>
  <c r="KJ69" i="37"/>
  <c r="JM69" i="37"/>
  <c r="KQ69" i="37"/>
  <c r="KI69" i="37"/>
  <c r="KA69" i="37"/>
  <c r="JL69" i="37"/>
  <c r="KP69" i="37"/>
  <c r="KH69" i="37"/>
  <c r="JZ69" i="37"/>
  <c r="JK69" i="37"/>
  <c r="KO61" i="37"/>
  <c r="KG61" i="37"/>
  <c r="JY61" i="37"/>
  <c r="KN61" i="37"/>
  <c r="KF61" i="37"/>
  <c r="JX61" i="37"/>
  <c r="KM61" i="37"/>
  <c r="KE61" i="37"/>
  <c r="JW61" i="37"/>
  <c r="KT61" i="37"/>
  <c r="KL61" i="37"/>
  <c r="KD61" i="37"/>
  <c r="JO61" i="37"/>
  <c r="KS61" i="37"/>
  <c r="KK61" i="37"/>
  <c r="KC61" i="37"/>
  <c r="JN61" i="37"/>
  <c r="KR61" i="37"/>
  <c r="KJ61" i="37"/>
  <c r="JM61" i="37"/>
  <c r="KQ61" i="37"/>
  <c r="KI61" i="37"/>
  <c r="KA61" i="37"/>
  <c r="JL61" i="37"/>
  <c r="KP61" i="37"/>
  <c r="KH61" i="37"/>
  <c r="JZ61" i="37"/>
  <c r="JK61" i="37"/>
  <c r="KO53" i="37"/>
  <c r="KG53" i="37"/>
  <c r="JY53" i="37"/>
  <c r="KN53" i="37"/>
  <c r="KF53" i="37"/>
  <c r="JX53" i="37"/>
  <c r="KM53" i="37"/>
  <c r="KE53" i="37"/>
  <c r="JW53" i="37"/>
  <c r="KT53" i="37"/>
  <c r="KL53" i="37"/>
  <c r="KD53" i="37"/>
  <c r="JO53" i="37"/>
  <c r="KS53" i="37"/>
  <c r="KK53" i="37"/>
  <c r="KC53" i="37"/>
  <c r="JN53" i="37"/>
  <c r="KR53" i="37"/>
  <c r="KJ53" i="37"/>
  <c r="JM53" i="37"/>
  <c r="KQ53" i="37"/>
  <c r="KI53" i="37"/>
  <c r="KA53" i="37"/>
  <c r="JL53" i="37"/>
  <c r="KP53" i="37"/>
  <c r="KH53" i="37"/>
  <c r="JZ53" i="37"/>
  <c r="JK53" i="37"/>
  <c r="KO45" i="37"/>
  <c r="KG45" i="37"/>
  <c r="JY45" i="37"/>
  <c r="KN45" i="37"/>
  <c r="KF45" i="37"/>
  <c r="JX45" i="37"/>
  <c r="KM45" i="37"/>
  <c r="KE45" i="37"/>
  <c r="JW45" i="37"/>
  <c r="KT45" i="37"/>
  <c r="KL45" i="37"/>
  <c r="KD45" i="37"/>
  <c r="JO45" i="37"/>
  <c r="KS45" i="37"/>
  <c r="KK45" i="37"/>
  <c r="KC45" i="37"/>
  <c r="JN45" i="37"/>
  <c r="KR45" i="37"/>
  <c r="KJ45" i="37"/>
  <c r="JM45" i="37"/>
  <c r="KQ45" i="37"/>
  <c r="KI45" i="37"/>
  <c r="KA45" i="37"/>
  <c r="JL45" i="37"/>
  <c r="JZ45" i="37"/>
  <c r="JK45" i="37"/>
  <c r="KP45" i="37"/>
  <c r="KH45" i="37"/>
  <c r="KO37" i="37"/>
  <c r="KG37" i="37"/>
  <c r="JY37" i="37"/>
  <c r="KN37" i="37"/>
  <c r="KF37" i="37"/>
  <c r="JX37" i="37"/>
  <c r="KM37" i="37"/>
  <c r="KE37" i="37"/>
  <c r="JW37" i="37"/>
  <c r="KT37" i="37"/>
  <c r="KL37" i="37"/>
  <c r="KD37" i="37"/>
  <c r="JO37" i="37"/>
  <c r="KS37" i="37"/>
  <c r="KK37" i="37"/>
  <c r="KC37" i="37"/>
  <c r="JN37" i="37"/>
  <c r="KR37" i="37"/>
  <c r="KJ37" i="37"/>
  <c r="JM37" i="37"/>
  <c r="KQ37" i="37"/>
  <c r="KI37" i="37"/>
  <c r="KA37" i="37"/>
  <c r="JL37" i="37"/>
  <c r="KP37" i="37"/>
  <c r="KH37" i="37"/>
  <c r="JZ37" i="37"/>
  <c r="JK37" i="37"/>
  <c r="KO29" i="37"/>
  <c r="KG29" i="37"/>
  <c r="JY29" i="37"/>
  <c r="KN29" i="37"/>
  <c r="KF29" i="37"/>
  <c r="JX29" i="37"/>
  <c r="KM29" i="37"/>
  <c r="KE29" i="37"/>
  <c r="JW29" i="37"/>
  <c r="KT29" i="37"/>
  <c r="KL29" i="37"/>
  <c r="KD29" i="37"/>
  <c r="JO29" i="37"/>
  <c r="KS29" i="37"/>
  <c r="KK29" i="37"/>
  <c r="KC29" i="37"/>
  <c r="JN29" i="37"/>
  <c r="KR29" i="37"/>
  <c r="KJ29" i="37"/>
  <c r="JM29" i="37"/>
  <c r="KQ29" i="37"/>
  <c r="KI29" i="37"/>
  <c r="KA29" i="37"/>
  <c r="JL29" i="37"/>
  <c r="KP29" i="37"/>
  <c r="KH29" i="37"/>
  <c r="JZ29" i="37"/>
  <c r="JK29" i="37"/>
  <c r="KN21" i="37"/>
  <c r="KF21" i="37"/>
  <c r="JX21" i="37"/>
  <c r="KM21" i="37"/>
  <c r="KE21" i="37"/>
  <c r="JW21" i="37"/>
  <c r="KT21" i="37"/>
  <c r="KL21" i="37"/>
  <c r="KD21" i="37"/>
  <c r="JO21" i="37"/>
  <c r="KS21" i="37"/>
  <c r="KK21" i="37"/>
  <c r="KC21" i="37"/>
  <c r="JN21" i="37"/>
  <c r="KR21" i="37"/>
  <c r="KJ21" i="37"/>
  <c r="JM21" i="37"/>
  <c r="KQ21" i="37"/>
  <c r="KI21" i="37"/>
  <c r="KA21" i="37"/>
  <c r="JL21" i="37"/>
  <c r="KP21" i="37"/>
  <c r="KH21" i="37"/>
  <c r="JZ21" i="37"/>
  <c r="JK21" i="37"/>
  <c r="KO21" i="37"/>
  <c r="KG21" i="37"/>
  <c r="JY21" i="37"/>
  <c r="KR280" i="37"/>
  <c r="KJ280" i="37"/>
  <c r="JM280" i="37"/>
  <c r="KQ280" i="37"/>
  <c r="KI280" i="37"/>
  <c r="KA280" i="37"/>
  <c r="JL280" i="37"/>
  <c r="KP280" i="37"/>
  <c r="KH280" i="37"/>
  <c r="JZ280" i="37"/>
  <c r="JK280" i="37"/>
  <c r="KO280" i="37"/>
  <c r="KG280" i="37"/>
  <c r="JY280" i="37"/>
  <c r="KN280" i="37"/>
  <c r="KF280" i="37"/>
  <c r="JX280" i="37"/>
  <c r="KM280" i="37"/>
  <c r="KE280" i="37"/>
  <c r="JW280" i="37"/>
  <c r="KT280" i="37"/>
  <c r="KL280" i="37"/>
  <c r="KD280" i="37"/>
  <c r="JO280" i="37"/>
  <c r="JN280" i="37"/>
  <c r="KS280" i="37"/>
  <c r="KK280" i="37"/>
  <c r="KC280" i="37"/>
  <c r="KR272" i="37"/>
  <c r="KJ272" i="37"/>
  <c r="JM272" i="37"/>
  <c r="KQ272" i="37"/>
  <c r="KI272" i="37"/>
  <c r="KA272" i="37"/>
  <c r="JL272" i="37"/>
  <c r="KP272" i="37"/>
  <c r="KH272" i="37"/>
  <c r="JZ272" i="37"/>
  <c r="JK272" i="37"/>
  <c r="KO272" i="37"/>
  <c r="KG272" i="37"/>
  <c r="JY272" i="37"/>
  <c r="KN272" i="37"/>
  <c r="KF272" i="37"/>
  <c r="JX272" i="37"/>
  <c r="KM272" i="37"/>
  <c r="KE272" i="37"/>
  <c r="JW272" i="37"/>
  <c r="KT272" i="37"/>
  <c r="KL272" i="37"/>
  <c r="KD272" i="37"/>
  <c r="JO272" i="37"/>
  <c r="KS272" i="37"/>
  <c r="KK272" i="37"/>
  <c r="KC272" i="37"/>
  <c r="JN272" i="37"/>
  <c r="KO256" i="37"/>
  <c r="KG256" i="37"/>
  <c r="JY256" i="37"/>
  <c r="KN256" i="37"/>
  <c r="KF256" i="37"/>
  <c r="JX256" i="37"/>
  <c r="KM256" i="37"/>
  <c r="KE256" i="37"/>
  <c r="JW256" i="37"/>
  <c r="KT256" i="37"/>
  <c r="KL256" i="37"/>
  <c r="KD256" i="37"/>
  <c r="JO256" i="37"/>
  <c r="KS256" i="37"/>
  <c r="KK256" i="37"/>
  <c r="KC256" i="37"/>
  <c r="JN256" i="37"/>
  <c r="KR256" i="37"/>
  <c r="KJ256" i="37"/>
  <c r="JM256" i="37"/>
  <c r="JL256" i="37"/>
  <c r="JK256" i="37"/>
  <c r="KQ256" i="37"/>
  <c r="KP256" i="37"/>
  <c r="KI256" i="37"/>
  <c r="KH256" i="37"/>
  <c r="KA256" i="37"/>
  <c r="JZ256" i="37"/>
  <c r="KM232" i="37"/>
  <c r="KE232" i="37"/>
  <c r="JW232" i="37"/>
  <c r="KT232" i="37"/>
  <c r="KL232" i="37"/>
  <c r="KD232" i="37"/>
  <c r="JO232" i="37"/>
  <c r="KS232" i="37"/>
  <c r="KK232" i="37"/>
  <c r="KC232" i="37"/>
  <c r="JN232" i="37"/>
  <c r="KR232" i="37"/>
  <c r="KJ232" i="37"/>
  <c r="JM232" i="37"/>
  <c r="KQ232" i="37"/>
  <c r="KI232" i="37"/>
  <c r="KA232" i="37"/>
  <c r="JL232" i="37"/>
  <c r="KP232" i="37"/>
  <c r="KH232" i="37"/>
  <c r="JZ232" i="37"/>
  <c r="JK232" i="37"/>
  <c r="KO232" i="37"/>
  <c r="KG232" i="37"/>
  <c r="JY232" i="37"/>
  <c r="KN232" i="37"/>
  <c r="KF232" i="37"/>
  <c r="JX232" i="37"/>
  <c r="KP184" i="37"/>
  <c r="KH184" i="37"/>
  <c r="JZ184" i="37"/>
  <c r="JK184" i="37"/>
  <c r="KO184" i="37"/>
  <c r="KG184" i="37"/>
  <c r="JY184" i="37"/>
  <c r="KN184" i="37"/>
  <c r="KF184" i="37"/>
  <c r="JX184" i="37"/>
  <c r="KM184" i="37"/>
  <c r="KE184" i="37"/>
  <c r="JW184" i="37"/>
  <c r="KT184" i="37"/>
  <c r="KL184" i="37"/>
  <c r="KD184" i="37"/>
  <c r="JO184" i="37"/>
  <c r="KS184" i="37"/>
  <c r="KK184" i="37"/>
  <c r="KC184" i="37"/>
  <c r="JN184" i="37"/>
  <c r="KR184" i="37"/>
  <c r="KJ184" i="37"/>
  <c r="JM184" i="37"/>
  <c r="KQ184" i="37"/>
  <c r="KI184" i="37"/>
  <c r="KA184" i="37"/>
  <c r="JL184" i="37"/>
  <c r="KP144" i="37"/>
  <c r="KH144" i="37"/>
  <c r="JZ144" i="37"/>
  <c r="JK144" i="37"/>
  <c r="KO144" i="37"/>
  <c r="KG144" i="37"/>
  <c r="JY144" i="37"/>
  <c r="KN144" i="37"/>
  <c r="KF144" i="37"/>
  <c r="JX144" i="37"/>
  <c r="KM144" i="37"/>
  <c r="KE144" i="37"/>
  <c r="JW144" i="37"/>
  <c r="KT144" i="37"/>
  <c r="KL144" i="37"/>
  <c r="KD144" i="37"/>
  <c r="JO144" i="37"/>
  <c r="KS144" i="37"/>
  <c r="KK144" i="37"/>
  <c r="KC144" i="37"/>
  <c r="JN144" i="37"/>
  <c r="KR144" i="37"/>
  <c r="KJ144" i="37"/>
  <c r="JM144" i="37"/>
  <c r="KQ144" i="37"/>
  <c r="KI144" i="37"/>
  <c r="KA144" i="37"/>
  <c r="JL144" i="37"/>
  <c r="KP56" i="37"/>
  <c r="KH56" i="37"/>
  <c r="JZ56" i="37"/>
  <c r="JK56" i="37"/>
  <c r="KO56" i="37"/>
  <c r="KG56" i="37"/>
  <c r="JY56" i="37"/>
  <c r="KN56" i="37"/>
  <c r="KF56" i="37"/>
  <c r="JX56" i="37"/>
  <c r="KM56" i="37"/>
  <c r="KE56" i="37"/>
  <c r="JW56" i="37"/>
  <c r="KT56" i="37"/>
  <c r="KL56" i="37"/>
  <c r="KD56" i="37"/>
  <c r="JO56" i="37"/>
  <c r="KS56" i="37"/>
  <c r="KK56" i="37"/>
  <c r="KC56" i="37"/>
  <c r="JN56" i="37"/>
  <c r="KR56" i="37"/>
  <c r="KJ56" i="37"/>
  <c r="JM56" i="37"/>
  <c r="KQ56" i="37"/>
  <c r="KI56" i="37"/>
  <c r="KA56" i="37"/>
  <c r="JL56" i="37"/>
  <c r="KP32" i="37"/>
  <c r="KH32" i="37"/>
  <c r="JZ32" i="37"/>
  <c r="JK32" i="37"/>
  <c r="KO32" i="37"/>
  <c r="KG32" i="37"/>
  <c r="JY32" i="37"/>
  <c r="KN32" i="37"/>
  <c r="KF32" i="37"/>
  <c r="JX32" i="37"/>
  <c r="KM32" i="37"/>
  <c r="KE32" i="37"/>
  <c r="JW32" i="37"/>
  <c r="KT32" i="37"/>
  <c r="KL32" i="37"/>
  <c r="KD32" i="37"/>
  <c r="JO32" i="37"/>
  <c r="KS32" i="37"/>
  <c r="KK32" i="37"/>
  <c r="KC32" i="37"/>
  <c r="JN32" i="37"/>
  <c r="KR32" i="37"/>
  <c r="KJ32" i="37"/>
  <c r="JM32" i="37"/>
  <c r="KI32" i="37"/>
  <c r="KA32" i="37"/>
  <c r="JL32" i="37"/>
  <c r="KQ32" i="37"/>
  <c r="KN310" i="37"/>
  <c r="KF310" i="37"/>
  <c r="JX310" i="37"/>
  <c r="KM310" i="37"/>
  <c r="KE310" i="37"/>
  <c r="JW310" i="37"/>
  <c r="KT310" i="37"/>
  <c r="KL310" i="37"/>
  <c r="KD310" i="37"/>
  <c r="JO310" i="37"/>
  <c r="KS310" i="37"/>
  <c r="KK310" i="37"/>
  <c r="KC310" i="37"/>
  <c r="JN310" i="37"/>
  <c r="KR310" i="37"/>
  <c r="KJ310" i="37"/>
  <c r="JM310" i="37"/>
  <c r="KQ310" i="37"/>
  <c r="KI310" i="37"/>
  <c r="KA310" i="37"/>
  <c r="JL310" i="37"/>
  <c r="KP310" i="37"/>
  <c r="KH310" i="37"/>
  <c r="JZ310" i="37"/>
  <c r="JK310" i="37"/>
  <c r="KO310" i="37"/>
  <c r="KG310" i="37"/>
  <c r="JY310" i="37"/>
  <c r="KN302" i="37"/>
  <c r="KF302" i="37"/>
  <c r="JX302" i="37"/>
  <c r="KM302" i="37"/>
  <c r="KE302" i="37"/>
  <c r="JW302" i="37"/>
  <c r="KT302" i="37"/>
  <c r="KL302" i="37"/>
  <c r="KD302" i="37"/>
  <c r="JO302" i="37"/>
  <c r="KS302" i="37"/>
  <c r="KK302" i="37"/>
  <c r="KC302" i="37"/>
  <c r="JN302" i="37"/>
  <c r="KR302" i="37"/>
  <c r="KJ302" i="37"/>
  <c r="JM302" i="37"/>
  <c r="KQ302" i="37"/>
  <c r="KI302" i="37"/>
  <c r="KA302" i="37"/>
  <c r="JL302" i="37"/>
  <c r="KP302" i="37"/>
  <c r="KO302" i="37"/>
  <c r="KH302" i="37"/>
  <c r="KG302" i="37"/>
  <c r="JZ302" i="37"/>
  <c r="JY302" i="37"/>
  <c r="JK302" i="37"/>
  <c r="KT294" i="37"/>
  <c r="KL294" i="37"/>
  <c r="KD294" i="37"/>
  <c r="JO294" i="37"/>
  <c r="KS294" i="37"/>
  <c r="KK294" i="37"/>
  <c r="KC294" i="37"/>
  <c r="JN294" i="37"/>
  <c r="KR294" i="37"/>
  <c r="KJ294" i="37"/>
  <c r="JM294" i="37"/>
  <c r="KQ294" i="37"/>
  <c r="KI294" i="37"/>
  <c r="KA294" i="37"/>
  <c r="JL294" i="37"/>
  <c r="KP294" i="37"/>
  <c r="KH294" i="37"/>
  <c r="JZ294" i="37"/>
  <c r="JK294" i="37"/>
  <c r="KO294" i="37"/>
  <c r="KG294" i="37"/>
  <c r="JY294" i="37"/>
  <c r="KN294" i="37"/>
  <c r="KF294" i="37"/>
  <c r="JX294" i="37"/>
  <c r="KE294" i="37"/>
  <c r="JW294" i="37"/>
  <c r="KM294" i="37"/>
  <c r="KT286" i="37"/>
  <c r="KL286" i="37"/>
  <c r="KD286" i="37"/>
  <c r="JO286" i="37"/>
  <c r="KS286" i="37"/>
  <c r="KK286" i="37"/>
  <c r="KC286" i="37"/>
  <c r="JN286" i="37"/>
  <c r="KR286" i="37"/>
  <c r="KJ286" i="37"/>
  <c r="JM286" i="37"/>
  <c r="KQ286" i="37"/>
  <c r="KI286" i="37"/>
  <c r="KA286" i="37"/>
  <c r="JL286" i="37"/>
  <c r="KP286" i="37"/>
  <c r="KH286" i="37"/>
  <c r="JZ286" i="37"/>
  <c r="JK286" i="37"/>
  <c r="KO286" i="37"/>
  <c r="KG286" i="37"/>
  <c r="NF286" i="37" s="1"/>
  <c r="JY286" i="37"/>
  <c r="KN286" i="37"/>
  <c r="KF286" i="37"/>
  <c r="JX286" i="37"/>
  <c r="KM286" i="37"/>
  <c r="KE286" i="37"/>
  <c r="JW286" i="37"/>
  <c r="KT278" i="37"/>
  <c r="KL278" i="37"/>
  <c r="KD278" i="37"/>
  <c r="JO278" i="37"/>
  <c r="KS278" i="37"/>
  <c r="KK278" i="37"/>
  <c r="KC278" i="37"/>
  <c r="JN278" i="37"/>
  <c r="KR278" i="37"/>
  <c r="KJ278" i="37"/>
  <c r="JM278" i="37"/>
  <c r="KQ278" i="37"/>
  <c r="KI278" i="37"/>
  <c r="KA278" i="37"/>
  <c r="JL278" i="37"/>
  <c r="KP278" i="37"/>
  <c r="KH278" i="37"/>
  <c r="JZ278" i="37"/>
  <c r="JK278" i="37"/>
  <c r="KO278" i="37"/>
  <c r="KG278" i="37"/>
  <c r="JY278" i="37"/>
  <c r="KN278" i="37"/>
  <c r="KF278" i="37"/>
  <c r="JX278" i="37"/>
  <c r="KM278" i="37"/>
  <c r="KE278" i="37"/>
  <c r="JW278" i="37"/>
  <c r="KT270" i="37"/>
  <c r="KL270" i="37"/>
  <c r="KD270" i="37"/>
  <c r="JO270" i="37"/>
  <c r="KS270" i="37"/>
  <c r="KK270" i="37"/>
  <c r="KC270" i="37"/>
  <c r="JN270" i="37"/>
  <c r="KR270" i="37"/>
  <c r="KJ270" i="37"/>
  <c r="JM270" i="37"/>
  <c r="KQ270" i="37"/>
  <c r="KI270" i="37"/>
  <c r="KA270" i="37"/>
  <c r="KP270" i="37"/>
  <c r="KH270" i="37"/>
  <c r="JZ270" i="37"/>
  <c r="KO270" i="37"/>
  <c r="KG270" i="37"/>
  <c r="JY270" i="37"/>
  <c r="KN270" i="37"/>
  <c r="KF270" i="37"/>
  <c r="JX270" i="37"/>
  <c r="JW270" i="37"/>
  <c r="JL270" i="37"/>
  <c r="JK270" i="37"/>
  <c r="KM270" i="37"/>
  <c r="KE270" i="37"/>
  <c r="KQ262" i="37"/>
  <c r="KI262" i="37"/>
  <c r="KA262" i="37"/>
  <c r="JL262" i="37"/>
  <c r="KP262" i="37"/>
  <c r="KH262" i="37"/>
  <c r="JZ262" i="37"/>
  <c r="JK262" i="37"/>
  <c r="KO262" i="37"/>
  <c r="KG262" i="37"/>
  <c r="JY262" i="37"/>
  <c r="KN262" i="37"/>
  <c r="KF262" i="37"/>
  <c r="JX262" i="37"/>
  <c r="KM262" i="37"/>
  <c r="KE262" i="37"/>
  <c r="JW262" i="37"/>
  <c r="KT262" i="37"/>
  <c r="KL262" i="37"/>
  <c r="KD262" i="37"/>
  <c r="JO262" i="37"/>
  <c r="KS262" i="37"/>
  <c r="KK262" i="37"/>
  <c r="KC262" i="37"/>
  <c r="JN262" i="37"/>
  <c r="JM262" i="37"/>
  <c r="KR262" i="37"/>
  <c r="KJ262" i="37"/>
  <c r="KQ254" i="37"/>
  <c r="KI254" i="37"/>
  <c r="KA254" i="37"/>
  <c r="JL254" i="37"/>
  <c r="KP254" i="37"/>
  <c r="KH254" i="37"/>
  <c r="JZ254" i="37"/>
  <c r="JK254" i="37"/>
  <c r="KO254" i="37"/>
  <c r="KG254" i="37"/>
  <c r="JY254" i="37"/>
  <c r="KN254" i="37"/>
  <c r="KF254" i="37"/>
  <c r="JX254" i="37"/>
  <c r="KM254" i="37"/>
  <c r="KE254" i="37"/>
  <c r="JW254" i="37"/>
  <c r="KT254" i="37"/>
  <c r="KL254" i="37"/>
  <c r="KD254" i="37"/>
  <c r="JO254" i="37"/>
  <c r="KS254" i="37"/>
  <c r="KR254" i="37"/>
  <c r="KK254" i="37"/>
  <c r="KJ254" i="37"/>
  <c r="KC254" i="37"/>
  <c r="JN254" i="37"/>
  <c r="JM254" i="37"/>
  <c r="KQ246" i="37"/>
  <c r="KI246" i="37"/>
  <c r="KA246" i="37"/>
  <c r="JL246" i="37"/>
  <c r="KP246" i="37"/>
  <c r="KH246" i="37"/>
  <c r="JZ246" i="37"/>
  <c r="JK246" i="37"/>
  <c r="KO246" i="37"/>
  <c r="KG246" i="37"/>
  <c r="JY246" i="37"/>
  <c r="KN246" i="37"/>
  <c r="KF246" i="37"/>
  <c r="JX246" i="37"/>
  <c r="KM246" i="37"/>
  <c r="KE246" i="37"/>
  <c r="JW246" i="37"/>
  <c r="KT246" i="37"/>
  <c r="KL246" i="37"/>
  <c r="KD246" i="37"/>
  <c r="JO246" i="37"/>
  <c r="JN246" i="37"/>
  <c r="JM246" i="37"/>
  <c r="KS246" i="37"/>
  <c r="KR246" i="37"/>
  <c r="KK246" i="37"/>
  <c r="KJ246" i="37"/>
  <c r="KC246" i="37"/>
  <c r="KM238" i="37"/>
  <c r="KE238" i="37"/>
  <c r="JW238" i="37"/>
  <c r="KT238" i="37"/>
  <c r="KL238" i="37"/>
  <c r="KD238" i="37"/>
  <c r="JO238" i="37"/>
  <c r="KS238" i="37"/>
  <c r="KK238" i="37"/>
  <c r="KC238" i="37"/>
  <c r="JN238" i="37"/>
  <c r="KR238" i="37"/>
  <c r="KJ238" i="37"/>
  <c r="JM238" i="37"/>
  <c r="KQ238" i="37"/>
  <c r="KI238" i="37"/>
  <c r="KA238" i="37"/>
  <c r="JL238" i="37"/>
  <c r="KP238" i="37"/>
  <c r="KH238" i="37"/>
  <c r="JZ238" i="37"/>
  <c r="NE238" i="37" s="1"/>
  <c r="JK238" i="37"/>
  <c r="KO238" i="37"/>
  <c r="KG238" i="37"/>
  <c r="JY238" i="37"/>
  <c r="KN238" i="37"/>
  <c r="KF238" i="37"/>
  <c r="JX238" i="37"/>
  <c r="KO230" i="37"/>
  <c r="KG230" i="37"/>
  <c r="JY230" i="37"/>
  <c r="KN230" i="37"/>
  <c r="KF230" i="37"/>
  <c r="JX230" i="37"/>
  <c r="KM230" i="37"/>
  <c r="KE230" i="37"/>
  <c r="JW230" i="37"/>
  <c r="KT230" i="37"/>
  <c r="KL230" i="37"/>
  <c r="KD230" i="37"/>
  <c r="JO230" i="37"/>
  <c r="KS230" i="37"/>
  <c r="KK230" i="37"/>
  <c r="KC230" i="37"/>
  <c r="JN230" i="37"/>
  <c r="KR230" i="37"/>
  <c r="KJ230" i="37"/>
  <c r="JM230" i="37"/>
  <c r="KQ230" i="37"/>
  <c r="KI230" i="37"/>
  <c r="KA230" i="37"/>
  <c r="NE230" i="37" s="1"/>
  <c r="JL230" i="37"/>
  <c r="KP230" i="37"/>
  <c r="KH230" i="37"/>
  <c r="JZ230" i="37"/>
  <c r="JK230" i="37"/>
  <c r="KO222" i="37"/>
  <c r="KG222" i="37"/>
  <c r="JY222" i="37"/>
  <c r="KN222" i="37"/>
  <c r="KF222" i="37"/>
  <c r="JX222" i="37"/>
  <c r="KM222" i="37"/>
  <c r="KE222" i="37"/>
  <c r="JW222" i="37"/>
  <c r="KT222" i="37"/>
  <c r="KL222" i="37"/>
  <c r="KD222" i="37"/>
  <c r="JO222" i="37"/>
  <c r="KS222" i="37"/>
  <c r="KK222" i="37"/>
  <c r="KC222" i="37"/>
  <c r="JN222" i="37"/>
  <c r="KR222" i="37"/>
  <c r="KJ222" i="37"/>
  <c r="JM222" i="37"/>
  <c r="KQ222" i="37"/>
  <c r="KI222" i="37"/>
  <c r="KA222" i="37"/>
  <c r="JL222" i="37"/>
  <c r="KP222" i="37"/>
  <c r="KH222" i="37"/>
  <c r="JZ222" i="37"/>
  <c r="JK222" i="37"/>
  <c r="KO214" i="37"/>
  <c r="KG214" i="37"/>
  <c r="JY214" i="37"/>
  <c r="KN214" i="37"/>
  <c r="KF214" i="37"/>
  <c r="JX214" i="37"/>
  <c r="KM214" i="37"/>
  <c r="KE214" i="37"/>
  <c r="JW214" i="37"/>
  <c r="KT214" i="37"/>
  <c r="KL214" i="37"/>
  <c r="KD214" i="37"/>
  <c r="JO214" i="37"/>
  <c r="KS214" i="37"/>
  <c r="KK214" i="37"/>
  <c r="KC214" i="37"/>
  <c r="JN214" i="37"/>
  <c r="KR214" i="37"/>
  <c r="KJ214" i="37"/>
  <c r="JM214" i="37"/>
  <c r="KQ214" i="37"/>
  <c r="KI214" i="37"/>
  <c r="KA214" i="37"/>
  <c r="JL214" i="37"/>
  <c r="KP214" i="37"/>
  <c r="KH214" i="37"/>
  <c r="JZ214" i="37"/>
  <c r="JK214" i="37"/>
  <c r="KO206" i="37"/>
  <c r="KG206" i="37"/>
  <c r="JY206" i="37"/>
  <c r="KN206" i="37"/>
  <c r="KF206" i="37"/>
  <c r="JX206" i="37"/>
  <c r="KM206" i="37"/>
  <c r="KE206" i="37"/>
  <c r="JW206" i="37"/>
  <c r="KT206" i="37"/>
  <c r="KL206" i="37"/>
  <c r="KD206" i="37"/>
  <c r="JO206" i="37"/>
  <c r="KS206" i="37"/>
  <c r="KK206" i="37"/>
  <c r="KC206" i="37"/>
  <c r="JN206" i="37"/>
  <c r="KR206" i="37"/>
  <c r="KJ206" i="37"/>
  <c r="JM206" i="37"/>
  <c r="KQ206" i="37"/>
  <c r="KI206" i="37"/>
  <c r="KA206" i="37"/>
  <c r="JL206" i="37"/>
  <c r="KP206" i="37"/>
  <c r="KH206" i="37"/>
  <c r="JZ206" i="37"/>
  <c r="JK206" i="37"/>
  <c r="KR198" i="37"/>
  <c r="KJ198" i="37"/>
  <c r="JM198" i="37"/>
  <c r="KQ198" i="37"/>
  <c r="KI198" i="37"/>
  <c r="KA198" i="37"/>
  <c r="JL198" i="37"/>
  <c r="KP198" i="37"/>
  <c r="KH198" i="37"/>
  <c r="JZ198" i="37"/>
  <c r="JK198" i="37"/>
  <c r="KO198" i="37"/>
  <c r="KG198" i="37"/>
  <c r="JY198" i="37"/>
  <c r="KN198" i="37"/>
  <c r="KF198" i="37"/>
  <c r="JX198" i="37"/>
  <c r="KM198" i="37"/>
  <c r="KE198" i="37"/>
  <c r="JW198" i="37"/>
  <c r="KT198" i="37"/>
  <c r="KL198" i="37"/>
  <c r="KD198" i="37"/>
  <c r="JO198" i="37"/>
  <c r="KS198" i="37"/>
  <c r="KK198" i="37"/>
  <c r="KC198" i="37"/>
  <c r="JN198" i="37"/>
  <c r="KR190" i="37"/>
  <c r="KJ190" i="37"/>
  <c r="JM190" i="37"/>
  <c r="KQ190" i="37"/>
  <c r="KI190" i="37"/>
  <c r="KA190" i="37"/>
  <c r="JL190" i="37"/>
  <c r="KP190" i="37"/>
  <c r="KH190" i="37"/>
  <c r="JZ190" i="37"/>
  <c r="JK190" i="37"/>
  <c r="KO190" i="37"/>
  <c r="KG190" i="37"/>
  <c r="JY190" i="37"/>
  <c r="KN190" i="37"/>
  <c r="KF190" i="37"/>
  <c r="JX190" i="37"/>
  <c r="KM190" i="37"/>
  <c r="KE190" i="37"/>
  <c r="JW190" i="37"/>
  <c r="KT190" i="37"/>
  <c r="KL190" i="37"/>
  <c r="KD190" i="37"/>
  <c r="JO190" i="37"/>
  <c r="KS190" i="37"/>
  <c r="KK190" i="37"/>
  <c r="KC190" i="37"/>
  <c r="JN190" i="37"/>
  <c r="KR182" i="37"/>
  <c r="KJ182" i="37"/>
  <c r="JM182" i="37"/>
  <c r="KQ182" i="37"/>
  <c r="KI182" i="37"/>
  <c r="KA182" i="37"/>
  <c r="JL182" i="37"/>
  <c r="KP182" i="37"/>
  <c r="KH182" i="37"/>
  <c r="JZ182" i="37"/>
  <c r="JK182" i="37"/>
  <c r="KO182" i="37"/>
  <c r="KG182" i="37"/>
  <c r="JY182" i="37"/>
  <c r="KN182" i="37"/>
  <c r="KF182" i="37"/>
  <c r="JX182" i="37"/>
  <c r="KM182" i="37"/>
  <c r="KE182" i="37"/>
  <c r="JW182" i="37"/>
  <c r="KT182" i="37"/>
  <c r="KL182" i="37"/>
  <c r="KD182" i="37"/>
  <c r="JO182" i="37"/>
  <c r="KS182" i="37"/>
  <c r="KK182" i="37"/>
  <c r="KC182" i="37"/>
  <c r="JN182" i="37"/>
  <c r="KR174" i="37"/>
  <c r="KJ174" i="37"/>
  <c r="JM174" i="37"/>
  <c r="KQ174" i="37"/>
  <c r="KI174" i="37"/>
  <c r="KA174" i="37"/>
  <c r="JL174" i="37"/>
  <c r="KP174" i="37"/>
  <c r="KH174" i="37"/>
  <c r="JZ174" i="37"/>
  <c r="JK174" i="37"/>
  <c r="KO174" i="37"/>
  <c r="KG174" i="37"/>
  <c r="JY174" i="37"/>
  <c r="KN174" i="37"/>
  <c r="KF174" i="37"/>
  <c r="JX174" i="37"/>
  <c r="KM174" i="37"/>
  <c r="KE174" i="37"/>
  <c r="JW174" i="37"/>
  <c r="KT174" i="37"/>
  <c r="KL174" i="37"/>
  <c r="KD174" i="37"/>
  <c r="JO174" i="37"/>
  <c r="KS174" i="37"/>
  <c r="KK174" i="37"/>
  <c r="KC174" i="37"/>
  <c r="JN174" i="37"/>
  <c r="KR166" i="37"/>
  <c r="KJ166" i="37"/>
  <c r="JM166" i="37"/>
  <c r="KQ166" i="37"/>
  <c r="KI166" i="37"/>
  <c r="KA166" i="37"/>
  <c r="JL166" i="37"/>
  <c r="KP166" i="37"/>
  <c r="KH166" i="37"/>
  <c r="JZ166" i="37"/>
  <c r="JK166" i="37"/>
  <c r="KO166" i="37"/>
  <c r="KG166" i="37"/>
  <c r="JY166" i="37"/>
  <c r="KN166" i="37"/>
  <c r="KF166" i="37"/>
  <c r="JX166" i="37"/>
  <c r="KM166" i="37"/>
  <c r="KE166" i="37"/>
  <c r="JW166" i="37"/>
  <c r="KT166" i="37"/>
  <c r="KL166" i="37"/>
  <c r="KD166" i="37"/>
  <c r="JO166" i="37"/>
  <c r="KS166" i="37"/>
  <c r="KK166" i="37"/>
  <c r="KC166" i="37"/>
  <c r="JN166" i="37"/>
  <c r="KR158" i="37"/>
  <c r="KJ158" i="37"/>
  <c r="JM158" i="37"/>
  <c r="KQ158" i="37"/>
  <c r="KI158" i="37"/>
  <c r="KA158" i="37"/>
  <c r="JL158" i="37"/>
  <c r="KP158" i="37"/>
  <c r="KH158" i="37"/>
  <c r="JZ158" i="37"/>
  <c r="JK158" i="37"/>
  <c r="KO158" i="37"/>
  <c r="KG158" i="37"/>
  <c r="NF158" i="37" s="1"/>
  <c r="JY158" i="37"/>
  <c r="KN158" i="37"/>
  <c r="KF158" i="37"/>
  <c r="JX158" i="37"/>
  <c r="KM158" i="37"/>
  <c r="KE158" i="37"/>
  <c r="JW158" i="37"/>
  <c r="KT158" i="37"/>
  <c r="KL158" i="37"/>
  <c r="KD158" i="37"/>
  <c r="JO158" i="37"/>
  <c r="KS158" i="37"/>
  <c r="KK158" i="37"/>
  <c r="KC158" i="37"/>
  <c r="JN158" i="37"/>
  <c r="KR150" i="37"/>
  <c r="KJ150" i="37"/>
  <c r="JM150" i="37"/>
  <c r="KQ150" i="37"/>
  <c r="KI150" i="37"/>
  <c r="KA150" i="37"/>
  <c r="JL150" i="37"/>
  <c r="KP150" i="37"/>
  <c r="KH150" i="37"/>
  <c r="JZ150" i="37"/>
  <c r="JK150" i="37"/>
  <c r="KO150" i="37"/>
  <c r="KG150" i="37"/>
  <c r="JY150" i="37"/>
  <c r="KN150" i="37"/>
  <c r="KF150" i="37"/>
  <c r="JX150" i="37"/>
  <c r="KM150" i="37"/>
  <c r="KE150" i="37"/>
  <c r="JW150" i="37"/>
  <c r="KT150" i="37"/>
  <c r="KL150" i="37"/>
  <c r="KD150" i="37"/>
  <c r="JO150" i="37"/>
  <c r="KS150" i="37"/>
  <c r="KK150" i="37"/>
  <c r="KC150" i="37"/>
  <c r="JN150" i="37"/>
  <c r="KR142" i="37"/>
  <c r="KJ142" i="37"/>
  <c r="JM142" i="37"/>
  <c r="KQ142" i="37"/>
  <c r="KI142" i="37"/>
  <c r="KA142" i="37"/>
  <c r="JL142" i="37"/>
  <c r="KP142" i="37"/>
  <c r="KH142" i="37"/>
  <c r="JZ142" i="37"/>
  <c r="JK142" i="37"/>
  <c r="KO142" i="37"/>
  <c r="KG142" i="37"/>
  <c r="NF142" i="37" s="1"/>
  <c r="JY142" i="37"/>
  <c r="KN142" i="37"/>
  <c r="KF142" i="37"/>
  <c r="JX142" i="37"/>
  <c r="KM142" i="37"/>
  <c r="KE142" i="37"/>
  <c r="JW142" i="37"/>
  <c r="KT142" i="37"/>
  <c r="KL142" i="37"/>
  <c r="KD142" i="37"/>
  <c r="JO142" i="37"/>
  <c r="KS142" i="37"/>
  <c r="KK142" i="37"/>
  <c r="KC142" i="37"/>
  <c r="JN142" i="37"/>
  <c r="KR134" i="37"/>
  <c r="KJ134" i="37"/>
  <c r="JM134" i="37"/>
  <c r="KQ134" i="37"/>
  <c r="KI134" i="37"/>
  <c r="KA134" i="37"/>
  <c r="JL134" i="37"/>
  <c r="KP134" i="37"/>
  <c r="KH134" i="37"/>
  <c r="JZ134" i="37"/>
  <c r="JK134" i="37"/>
  <c r="KO134" i="37"/>
  <c r="KG134" i="37"/>
  <c r="JY134" i="37"/>
  <c r="KN134" i="37"/>
  <c r="KF134" i="37"/>
  <c r="JX134" i="37"/>
  <c r="KM134" i="37"/>
  <c r="KE134" i="37"/>
  <c r="JW134" i="37"/>
  <c r="KT134" i="37"/>
  <c r="KL134" i="37"/>
  <c r="KD134" i="37"/>
  <c r="JO134" i="37"/>
  <c r="KS134" i="37"/>
  <c r="KK134" i="37"/>
  <c r="KC134" i="37"/>
  <c r="JN134" i="37"/>
  <c r="KR126" i="37"/>
  <c r="KJ126" i="37"/>
  <c r="JM126" i="37"/>
  <c r="KQ126" i="37"/>
  <c r="KI126" i="37"/>
  <c r="KA126" i="37"/>
  <c r="JL126" i="37"/>
  <c r="KP126" i="37"/>
  <c r="KH126" i="37"/>
  <c r="JZ126" i="37"/>
  <c r="JK126" i="37"/>
  <c r="KO126" i="37"/>
  <c r="KG126" i="37"/>
  <c r="JY126" i="37"/>
  <c r="KN126" i="37"/>
  <c r="KF126" i="37"/>
  <c r="JX126" i="37"/>
  <c r="KM126" i="37"/>
  <c r="KE126" i="37"/>
  <c r="JW126" i="37"/>
  <c r="KT126" i="37"/>
  <c r="KL126" i="37"/>
  <c r="KD126" i="37"/>
  <c r="JO126" i="37"/>
  <c r="KS126" i="37"/>
  <c r="KK126" i="37"/>
  <c r="KC126" i="37"/>
  <c r="JN126" i="37"/>
  <c r="KR118" i="37"/>
  <c r="KJ118" i="37"/>
  <c r="JM118" i="37"/>
  <c r="KQ118" i="37"/>
  <c r="KI118" i="37"/>
  <c r="KA118" i="37"/>
  <c r="JL118" i="37"/>
  <c r="KP118" i="37"/>
  <c r="KH118" i="37"/>
  <c r="JZ118" i="37"/>
  <c r="JK118" i="37"/>
  <c r="KO118" i="37"/>
  <c r="KG118" i="37"/>
  <c r="JY118" i="37"/>
  <c r="KN118" i="37"/>
  <c r="KF118" i="37"/>
  <c r="JX118" i="37"/>
  <c r="KM118" i="37"/>
  <c r="KE118" i="37"/>
  <c r="JW118" i="37"/>
  <c r="KT118" i="37"/>
  <c r="KL118" i="37"/>
  <c r="KD118" i="37"/>
  <c r="JO118" i="37"/>
  <c r="KS118" i="37"/>
  <c r="KK118" i="37"/>
  <c r="KC118" i="37"/>
  <c r="JN118" i="37"/>
  <c r="KR110" i="37"/>
  <c r="KJ110" i="37"/>
  <c r="JM110" i="37"/>
  <c r="KQ110" i="37"/>
  <c r="KI110" i="37"/>
  <c r="KA110" i="37"/>
  <c r="JL110" i="37"/>
  <c r="KP110" i="37"/>
  <c r="KH110" i="37"/>
  <c r="JZ110" i="37"/>
  <c r="JK110" i="37"/>
  <c r="KO110" i="37"/>
  <c r="KG110" i="37"/>
  <c r="NF110" i="37" s="1"/>
  <c r="JY110" i="37"/>
  <c r="KN110" i="37"/>
  <c r="KF110" i="37"/>
  <c r="JX110" i="37"/>
  <c r="KM110" i="37"/>
  <c r="KE110" i="37"/>
  <c r="JW110" i="37"/>
  <c r="KT110" i="37"/>
  <c r="KL110" i="37"/>
  <c r="KD110" i="37"/>
  <c r="JO110" i="37"/>
  <c r="KS110" i="37"/>
  <c r="KK110" i="37"/>
  <c r="KC110" i="37"/>
  <c r="JN110" i="37"/>
  <c r="KR102" i="37"/>
  <c r="KJ102" i="37"/>
  <c r="JM102" i="37"/>
  <c r="KQ102" i="37"/>
  <c r="KI102" i="37"/>
  <c r="KA102" i="37"/>
  <c r="JL102" i="37"/>
  <c r="KP102" i="37"/>
  <c r="KH102" i="37"/>
  <c r="JZ102" i="37"/>
  <c r="JK102" i="37"/>
  <c r="KO102" i="37"/>
  <c r="KG102" i="37"/>
  <c r="JY102" i="37"/>
  <c r="KN102" i="37"/>
  <c r="KF102" i="37"/>
  <c r="JX102" i="37"/>
  <c r="KM102" i="37"/>
  <c r="KE102" i="37"/>
  <c r="JW102" i="37"/>
  <c r="KT102" i="37"/>
  <c r="KL102" i="37"/>
  <c r="KD102" i="37"/>
  <c r="JO102" i="37"/>
  <c r="KS102" i="37"/>
  <c r="KK102" i="37"/>
  <c r="KC102" i="37"/>
  <c r="JN102" i="37"/>
  <c r="KR94" i="37"/>
  <c r="KJ94" i="37"/>
  <c r="JM94" i="37"/>
  <c r="KQ94" i="37"/>
  <c r="KI94" i="37"/>
  <c r="KA94" i="37"/>
  <c r="JL94" i="37"/>
  <c r="KP94" i="37"/>
  <c r="KH94" i="37"/>
  <c r="JZ94" i="37"/>
  <c r="JK94" i="37"/>
  <c r="KO94" i="37"/>
  <c r="KG94" i="37"/>
  <c r="NF94" i="37" s="1"/>
  <c r="JY94" i="37"/>
  <c r="KN94" i="37"/>
  <c r="KF94" i="37"/>
  <c r="JX94" i="37"/>
  <c r="KM94" i="37"/>
  <c r="KE94" i="37"/>
  <c r="JW94" i="37"/>
  <c r="KT94" i="37"/>
  <c r="KL94" i="37"/>
  <c r="KD94" i="37"/>
  <c r="JO94" i="37"/>
  <c r="KS94" i="37"/>
  <c r="KK94" i="37"/>
  <c r="KC94" i="37"/>
  <c r="JN94" i="37"/>
  <c r="KR86" i="37"/>
  <c r="KJ86" i="37"/>
  <c r="JM86" i="37"/>
  <c r="KQ86" i="37"/>
  <c r="KI86" i="37"/>
  <c r="KA86" i="37"/>
  <c r="JL86" i="37"/>
  <c r="KP86" i="37"/>
  <c r="KH86" i="37"/>
  <c r="JZ86" i="37"/>
  <c r="JK86" i="37"/>
  <c r="KO86" i="37"/>
  <c r="KG86" i="37"/>
  <c r="JY86" i="37"/>
  <c r="KN86" i="37"/>
  <c r="KF86" i="37"/>
  <c r="JX86" i="37"/>
  <c r="KM86" i="37"/>
  <c r="KE86" i="37"/>
  <c r="JW86" i="37"/>
  <c r="KT86" i="37"/>
  <c r="KL86" i="37"/>
  <c r="KD86" i="37"/>
  <c r="JO86" i="37"/>
  <c r="KS86" i="37"/>
  <c r="KK86" i="37"/>
  <c r="KC86" i="37"/>
  <c r="JN86" i="37"/>
  <c r="KR78" i="37"/>
  <c r="KJ78" i="37"/>
  <c r="JM78" i="37"/>
  <c r="KQ78" i="37"/>
  <c r="KI78" i="37"/>
  <c r="KA78" i="37"/>
  <c r="JL78" i="37"/>
  <c r="KP78" i="37"/>
  <c r="KH78" i="37"/>
  <c r="JZ78" i="37"/>
  <c r="JK78" i="37"/>
  <c r="KO78" i="37"/>
  <c r="KG78" i="37"/>
  <c r="NF78" i="37" s="1"/>
  <c r="JY78" i="37"/>
  <c r="KN78" i="37"/>
  <c r="KF78" i="37"/>
  <c r="JX78" i="37"/>
  <c r="KM78" i="37"/>
  <c r="KE78" i="37"/>
  <c r="JW78" i="37"/>
  <c r="KT78" i="37"/>
  <c r="KL78" i="37"/>
  <c r="KD78" i="37"/>
  <c r="JO78" i="37"/>
  <c r="KS78" i="37"/>
  <c r="KK78" i="37"/>
  <c r="KC78" i="37"/>
  <c r="JN78" i="37"/>
  <c r="KR70" i="37"/>
  <c r="KJ70" i="37"/>
  <c r="JM70" i="37"/>
  <c r="KQ70" i="37"/>
  <c r="KI70" i="37"/>
  <c r="KA70" i="37"/>
  <c r="JL70" i="37"/>
  <c r="KP70" i="37"/>
  <c r="KH70" i="37"/>
  <c r="JZ70" i="37"/>
  <c r="JK70" i="37"/>
  <c r="KO70" i="37"/>
  <c r="KG70" i="37"/>
  <c r="JY70" i="37"/>
  <c r="KN70" i="37"/>
  <c r="KF70" i="37"/>
  <c r="JX70" i="37"/>
  <c r="KM70" i="37"/>
  <c r="KE70" i="37"/>
  <c r="JW70" i="37"/>
  <c r="KT70" i="37"/>
  <c r="KL70" i="37"/>
  <c r="KD70" i="37"/>
  <c r="JO70" i="37"/>
  <c r="KS70" i="37"/>
  <c r="KK70" i="37"/>
  <c r="KC70" i="37"/>
  <c r="JN70" i="37"/>
  <c r="KR62" i="37"/>
  <c r="KJ62" i="37"/>
  <c r="JM62" i="37"/>
  <c r="KQ62" i="37"/>
  <c r="KI62" i="37"/>
  <c r="KA62" i="37"/>
  <c r="JL62" i="37"/>
  <c r="KP62" i="37"/>
  <c r="KH62" i="37"/>
  <c r="JZ62" i="37"/>
  <c r="JK62" i="37"/>
  <c r="KO62" i="37"/>
  <c r="KG62" i="37"/>
  <c r="JY62" i="37"/>
  <c r="KN62" i="37"/>
  <c r="KF62" i="37"/>
  <c r="JX62" i="37"/>
  <c r="KM62" i="37"/>
  <c r="KE62" i="37"/>
  <c r="JW62" i="37"/>
  <c r="KT62" i="37"/>
  <c r="KL62" i="37"/>
  <c r="KD62" i="37"/>
  <c r="JO62" i="37"/>
  <c r="KS62" i="37"/>
  <c r="KK62" i="37"/>
  <c r="KC62" i="37"/>
  <c r="JN62" i="37"/>
  <c r="KR54" i="37"/>
  <c r="KJ54" i="37"/>
  <c r="JM54" i="37"/>
  <c r="KQ54" i="37"/>
  <c r="KI54" i="37"/>
  <c r="KA54" i="37"/>
  <c r="JL54" i="37"/>
  <c r="KP54" i="37"/>
  <c r="KH54" i="37"/>
  <c r="JZ54" i="37"/>
  <c r="JK54" i="37"/>
  <c r="KO54" i="37"/>
  <c r="KG54" i="37"/>
  <c r="JY54" i="37"/>
  <c r="KN54" i="37"/>
  <c r="KF54" i="37"/>
  <c r="JX54" i="37"/>
  <c r="KM54" i="37"/>
  <c r="KE54" i="37"/>
  <c r="JW54" i="37"/>
  <c r="KT54" i="37"/>
  <c r="KL54" i="37"/>
  <c r="KD54" i="37"/>
  <c r="JO54" i="37"/>
  <c r="KS54" i="37"/>
  <c r="KK54" i="37"/>
  <c r="KC54" i="37"/>
  <c r="JN54" i="37"/>
  <c r="KR46" i="37"/>
  <c r="KJ46" i="37"/>
  <c r="JM46" i="37"/>
  <c r="KQ46" i="37"/>
  <c r="KI46" i="37"/>
  <c r="KA46" i="37"/>
  <c r="JL46" i="37"/>
  <c r="KP46" i="37"/>
  <c r="KH46" i="37"/>
  <c r="JZ46" i="37"/>
  <c r="JK46" i="37"/>
  <c r="KO46" i="37"/>
  <c r="KG46" i="37"/>
  <c r="JY46" i="37"/>
  <c r="KN46" i="37"/>
  <c r="KF46" i="37"/>
  <c r="JX46" i="37"/>
  <c r="KM46" i="37"/>
  <c r="KE46" i="37"/>
  <c r="JW46" i="37"/>
  <c r="KT46" i="37"/>
  <c r="KL46" i="37"/>
  <c r="KD46" i="37"/>
  <c r="JO46" i="37"/>
  <c r="KS46" i="37"/>
  <c r="KK46" i="37"/>
  <c r="KC46" i="37"/>
  <c r="JN46" i="37"/>
  <c r="KR38" i="37"/>
  <c r="KJ38" i="37"/>
  <c r="JM38" i="37"/>
  <c r="KQ38" i="37"/>
  <c r="KI38" i="37"/>
  <c r="KA38" i="37"/>
  <c r="JL38" i="37"/>
  <c r="KP38" i="37"/>
  <c r="KH38" i="37"/>
  <c r="JZ38" i="37"/>
  <c r="JK38" i="37"/>
  <c r="KO38" i="37"/>
  <c r="KG38" i="37"/>
  <c r="JY38" i="37"/>
  <c r="KN38" i="37"/>
  <c r="KF38" i="37"/>
  <c r="JX38" i="37"/>
  <c r="KM38" i="37"/>
  <c r="KE38" i="37"/>
  <c r="JW38" i="37"/>
  <c r="KT38" i="37"/>
  <c r="KL38" i="37"/>
  <c r="KD38" i="37"/>
  <c r="JO38" i="37"/>
  <c r="JN38" i="37"/>
  <c r="KS38" i="37"/>
  <c r="KK38" i="37"/>
  <c r="KC38" i="37"/>
  <c r="KR30" i="37"/>
  <c r="KJ30" i="37"/>
  <c r="JM30" i="37"/>
  <c r="KQ30" i="37"/>
  <c r="KI30" i="37"/>
  <c r="KA30" i="37"/>
  <c r="JL30" i="37"/>
  <c r="KP30" i="37"/>
  <c r="KH30" i="37"/>
  <c r="JZ30" i="37"/>
  <c r="JK30" i="37"/>
  <c r="KO30" i="37"/>
  <c r="KG30" i="37"/>
  <c r="NF30" i="37" s="1"/>
  <c r="JY30" i="37"/>
  <c r="KN30" i="37"/>
  <c r="KF30" i="37"/>
  <c r="JX30" i="37"/>
  <c r="KM30" i="37"/>
  <c r="KE30" i="37"/>
  <c r="JW30" i="37"/>
  <c r="KT30" i="37"/>
  <c r="KL30" i="37"/>
  <c r="KD30" i="37"/>
  <c r="JO30" i="37"/>
  <c r="KS30" i="37"/>
  <c r="KK30" i="37"/>
  <c r="KC30" i="37"/>
  <c r="JN30" i="37"/>
  <c r="KO18" i="37"/>
  <c r="KG18" i="37"/>
  <c r="JY18" i="37"/>
  <c r="KN18" i="37"/>
  <c r="KF18" i="37"/>
  <c r="JX18" i="37"/>
  <c r="KM18" i="37"/>
  <c r="KE18" i="37"/>
  <c r="JW18" i="37"/>
  <c r="KT18" i="37"/>
  <c r="KL18" i="37"/>
  <c r="KD18" i="37"/>
  <c r="JO18" i="37"/>
  <c r="KS18" i="37"/>
  <c r="KK18" i="37"/>
  <c r="KC18" i="37"/>
  <c r="JN18" i="37"/>
  <c r="KR18" i="37"/>
  <c r="KJ18" i="37"/>
  <c r="JM18" i="37"/>
  <c r="KQ18" i="37"/>
  <c r="KI18" i="37"/>
  <c r="KA18" i="37"/>
  <c r="JL18" i="37"/>
  <c r="KP18" i="37"/>
  <c r="KH18" i="37"/>
  <c r="JZ18" i="37"/>
  <c r="JK18" i="37"/>
  <c r="KT312" i="37"/>
  <c r="KL312" i="37"/>
  <c r="KD312" i="37"/>
  <c r="JO312" i="37"/>
  <c r="KS312" i="37"/>
  <c r="KK312" i="37"/>
  <c r="KC312" i="37"/>
  <c r="JN312" i="37"/>
  <c r="KR312" i="37"/>
  <c r="KJ312" i="37"/>
  <c r="JM312" i="37"/>
  <c r="KQ312" i="37"/>
  <c r="KI312" i="37"/>
  <c r="KA312" i="37"/>
  <c r="JL312" i="37"/>
  <c r="KP312" i="37"/>
  <c r="KH312" i="37"/>
  <c r="JZ312" i="37"/>
  <c r="JK312" i="37"/>
  <c r="KO312" i="37"/>
  <c r="KG312" i="37"/>
  <c r="JY312" i="37"/>
  <c r="KN312" i="37"/>
  <c r="KF312" i="37"/>
  <c r="JX312" i="37"/>
  <c r="KM312" i="37"/>
  <c r="KE312" i="37"/>
  <c r="JW312" i="37"/>
  <c r="KM208" i="37"/>
  <c r="KE208" i="37"/>
  <c r="JW208" i="37"/>
  <c r="KT208" i="37"/>
  <c r="KL208" i="37"/>
  <c r="KD208" i="37"/>
  <c r="JO208" i="37"/>
  <c r="KS208" i="37"/>
  <c r="KK208" i="37"/>
  <c r="KC208" i="37"/>
  <c r="JN208" i="37"/>
  <c r="KR208" i="37"/>
  <c r="KJ208" i="37"/>
  <c r="JM208" i="37"/>
  <c r="KQ208" i="37"/>
  <c r="KI208" i="37"/>
  <c r="KA208" i="37"/>
  <c r="JL208" i="37"/>
  <c r="KP208" i="37"/>
  <c r="KH208" i="37"/>
  <c r="JZ208" i="37"/>
  <c r="JK208" i="37"/>
  <c r="KO208" i="37"/>
  <c r="KG208" i="37"/>
  <c r="JY208" i="37"/>
  <c r="KN208" i="37"/>
  <c r="KF208" i="37"/>
  <c r="JX208" i="37"/>
  <c r="KP128" i="37"/>
  <c r="KH128" i="37"/>
  <c r="JZ128" i="37"/>
  <c r="JK128" i="37"/>
  <c r="KO128" i="37"/>
  <c r="KG128" i="37"/>
  <c r="JY128" i="37"/>
  <c r="KN128" i="37"/>
  <c r="KF128" i="37"/>
  <c r="JX128" i="37"/>
  <c r="KM128" i="37"/>
  <c r="KE128" i="37"/>
  <c r="JW128" i="37"/>
  <c r="KT128" i="37"/>
  <c r="KL128" i="37"/>
  <c r="KD128" i="37"/>
  <c r="JO128" i="37"/>
  <c r="KS128" i="37"/>
  <c r="KK128" i="37"/>
  <c r="KC128" i="37"/>
  <c r="JN128" i="37"/>
  <c r="KR128" i="37"/>
  <c r="KJ128" i="37"/>
  <c r="JM128" i="37"/>
  <c r="KQ128" i="37"/>
  <c r="KI128" i="37"/>
  <c r="KA128" i="37"/>
  <c r="JL128" i="37"/>
  <c r="KP96" i="37"/>
  <c r="KH96" i="37"/>
  <c r="JZ96" i="37"/>
  <c r="JK96" i="37"/>
  <c r="KO96" i="37"/>
  <c r="KG96" i="37"/>
  <c r="JY96" i="37"/>
  <c r="KN96" i="37"/>
  <c r="KF96" i="37"/>
  <c r="JX96" i="37"/>
  <c r="KM96" i="37"/>
  <c r="KE96" i="37"/>
  <c r="JW96" i="37"/>
  <c r="KT96" i="37"/>
  <c r="KL96" i="37"/>
  <c r="KD96" i="37"/>
  <c r="JO96" i="37"/>
  <c r="KS96" i="37"/>
  <c r="KK96" i="37"/>
  <c r="KC96" i="37"/>
  <c r="JN96" i="37"/>
  <c r="KR96" i="37"/>
  <c r="KJ96" i="37"/>
  <c r="JM96" i="37"/>
  <c r="KQ96" i="37"/>
  <c r="KI96" i="37"/>
  <c r="KA96" i="37"/>
  <c r="JL96" i="37"/>
  <c r="KS14" i="37"/>
  <c r="KK14" i="37"/>
  <c r="KC14" i="37"/>
  <c r="JN14" i="37"/>
  <c r="KR14" i="37"/>
  <c r="KJ14" i="37"/>
  <c r="JM14" i="37"/>
  <c r="KQ14" i="37"/>
  <c r="KI14" i="37"/>
  <c r="KA14" i="37"/>
  <c r="JL14" i="37"/>
  <c r="KP14" i="37"/>
  <c r="KH14" i="37"/>
  <c r="JZ14" i="37"/>
  <c r="JK14" i="37"/>
  <c r="KO14" i="37"/>
  <c r="KG14" i="37"/>
  <c r="JY14" i="37"/>
  <c r="KN14" i="37"/>
  <c r="KF14" i="37"/>
  <c r="JX14" i="37"/>
  <c r="KM14" i="37"/>
  <c r="KE14" i="37"/>
  <c r="JW14" i="37"/>
  <c r="KT14" i="37"/>
  <c r="KL14" i="37"/>
  <c r="KD14" i="37"/>
  <c r="JO14" i="37"/>
  <c r="KQ311" i="37"/>
  <c r="KI311" i="37"/>
  <c r="KA311" i="37"/>
  <c r="JL311" i="37"/>
  <c r="KP311" i="37"/>
  <c r="KH311" i="37"/>
  <c r="JZ311" i="37"/>
  <c r="NE311" i="37" s="1"/>
  <c r="JK311" i="37"/>
  <c r="KO311" i="37"/>
  <c r="KG311" i="37"/>
  <c r="JY311" i="37"/>
  <c r="KN311" i="37"/>
  <c r="KF311" i="37"/>
  <c r="JX311" i="37"/>
  <c r="KM311" i="37"/>
  <c r="KE311" i="37"/>
  <c r="JW311" i="37"/>
  <c r="KT311" i="37"/>
  <c r="KL311" i="37"/>
  <c r="KD311" i="37"/>
  <c r="JO311" i="37"/>
  <c r="KS311" i="37"/>
  <c r="KK311" i="37"/>
  <c r="KC311" i="37"/>
  <c r="JN311" i="37"/>
  <c r="JM311" i="37"/>
  <c r="KR311" i="37"/>
  <c r="KJ311" i="37"/>
  <c r="KQ303" i="37"/>
  <c r="KI303" i="37"/>
  <c r="KA303" i="37"/>
  <c r="JL303" i="37"/>
  <c r="KP303" i="37"/>
  <c r="KH303" i="37"/>
  <c r="JZ303" i="37"/>
  <c r="JK303" i="37"/>
  <c r="KO303" i="37"/>
  <c r="KG303" i="37"/>
  <c r="JY303" i="37"/>
  <c r="KN303" i="37"/>
  <c r="KF303" i="37"/>
  <c r="JX303" i="37"/>
  <c r="KM303" i="37"/>
  <c r="KE303" i="37"/>
  <c r="JW303" i="37"/>
  <c r="KT303" i="37"/>
  <c r="KL303" i="37"/>
  <c r="KD303" i="37"/>
  <c r="JO303" i="37"/>
  <c r="KC303" i="37"/>
  <c r="JN303" i="37"/>
  <c r="JM303" i="37"/>
  <c r="KS303" i="37"/>
  <c r="KR303" i="37"/>
  <c r="KK303" i="37"/>
  <c r="KJ303" i="37"/>
  <c r="KO295" i="37"/>
  <c r="KG295" i="37"/>
  <c r="JY295" i="37"/>
  <c r="KN295" i="37"/>
  <c r="KF295" i="37"/>
  <c r="JX295" i="37"/>
  <c r="KM295" i="37"/>
  <c r="KE295" i="37"/>
  <c r="JW295" i="37"/>
  <c r="KT295" i="37"/>
  <c r="KL295" i="37"/>
  <c r="KD295" i="37"/>
  <c r="JO295" i="37"/>
  <c r="KS295" i="37"/>
  <c r="KK295" i="37"/>
  <c r="KC295" i="37"/>
  <c r="JN295" i="37"/>
  <c r="KR295" i="37"/>
  <c r="KJ295" i="37"/>
  <c r="JM295" i="37"/>
  <c r="KQ295" i="37"/>
  <c r="KI295" i="37"/>
  <c r="KA295" i="37"/>
  <c r="JL295" i="37"/>
  <c r="KP295" i="37"/>
  <c r="KH295" i="37"/>
  <c r="JZ295" i="37"/>
  <c r="JK295" i="37"/>
  <c r="KO287" i="37"/>
  <c r="KG287" i="37"/>
  <c r="JY287" i="37"/>
  <c r="KN287" i="37"/>
  <c r="KF287" i="37"/>
  <c r="JX287" i="37"/>
  <c r="KM287" i="37"/>
  <c r="KE287" i="37"/>
  <c r="JW287" i="37"/>
  <c r="KT287" i="37"/>
  <c r="KL287" i="37"/>
  <c r="KD287" i="37"/>
  <c r="JO287" i="37"/>
  <c r="KS287" i="37"/>
  <c r="KK287" i="37"/>
  <c r="KC287" i="37"/>
  <c r="JN287" i="37"/>
  <c r="KR287" i="37"/>
  <c r="KJ287" i="37"/>
  <c r="NG287" i="37" s="1"/>
  <c r="JM287" i="37"/>
  <c r="KQ287" i="37"/>
  <c r="KI287" i="37"/>
  <c r="KA287" i="37"/>
  <c r="JL287" i="37"/>
  <c r="JZ287" i="37"/>
  <c r="JK287" i="37"/>
  <c r="KP287" i="37"/>
  <c r="KH287" i="37"/>
  <c r="KO279" i="37"/>
  <c r="KG279" i="37"/>
  <c r="JY279" i="37"/>
  <c r="KN279" i="37"/>
  <c r="KF279" i="37"/>
  <c r="JX279" i="37"/>
  <c r="KM279" i="37"/>
  <c r="KE279" i="37"/>
  <c r="JW279" i="37"/>
  <c r="KT279" i="37"/>
  <c r="KL279" i="37"/>
  <c r="KD279" i="37"/>
  <c r="JO279" i="37"/>
  <c r="KS279" i="37"/>
  <c r="KK279" i="37"/>
  <c r="KC279" i="37"/>
  <c r="JN279" i="37"/>
  <c r="KR279" i="37"/>
  <c r="KJ279" i="37"/>
  <c r="JM279" i="37"/>
  <c r="KQ279" i="37"/>
  <c r="KI279" i="37"/>
  <c r="KA279" i="37"/>
  <c r="JL279" i="37"/>
  <c r="KP279" i="37"/>
  <c r="KH279" i="37"/>
  <c r="JZ279" i="37"/>
  <c r="JK279" i="37"/>
  <c r="KO271" i="37"/>
  <c r="KG271" i="37"/>
  <c r="JY271" i="37"/>
  <c r="KN271" i="37"/>
  <c r="KF271" i="37"/>
  <c r="JX271" i="37"/>
  <c r="KM271" i="37"/>
  <c r="KE271" i="37"/>
  <c r="JW271" i="37"/>
  <c r="KT271" i="37"/>
  <c r="KL271" i="37"/>
  <c r="KD271" i="37"/>
  <c r="JO271" i="37"/>
  <c r="KS271" i="37"/>
  <c r="KK271" i="37"/>
  <c r="KC271" i="37"/>
  <c r="JN271" i="37"/>
  <c r="KR271" i="37"/>
  <c r="KJ271" i="37"/>
  <c r="JM271" i="37"/>
  <c r="KQ271" i="37"/>
  <c r="KI271" i="37"/>
  <c r="KA271" i="37"/>
  <c r="JL271" i="37"/>
  <c r="KP271" i="37"/>
  <c r="KH271" i="37"/>
  <c r="JZ271" i="37"/>
  <c r="NE271" i="37" s="1"/>
  <c r="JK271" i="37"/>
  <c r="KT263" i="37"/>
  <c r="KL263" i="37"/>
  <c r="KD263" i="37"/>
  <c r="JO263" i="37"/>
  <c r="KS263" i="37"/>
  <c r="KK263" i="37"/>
  <c r="KC263" i="37"/>
  <c r="JN263" i="37"/>
  <c r="KR263" i="37"/>
  <c r="KJ263" i="37"/>
  <c r="JM263" i="37"/>
  <c r="KQ263" i="37"/>
  <c r="KI263" i="37"/>
  <c r="KA263" i="37"/>
  <c r="JL263" i="37"/>
  <c r="KP263" i="37"/>
  <c r="KH263" i="37"/>
  <c r="JZ263" i="37"/>
  <c r="JK263" i="37"/>
  <c r="KO263" i="37"/>
  <c r="KG263" i="37"/>
  <c r="JY263" i="37"/>
  <c r="KN263" i="37"/>
  <c r="KF263" i="37"/>
  <c r="JX263" i="37"/>
  <c r="KM263" i="37"/>
  <c r="KE263" i="37"/>
  <c r="JW263" i="37"/>
  <c r="KT255" i="37"/>
  <c r="KL255" i="37"/>
  <c r="KD255" i="37"/>
  <c r="JO255" i="37"/>
  <c r="KS255" i="37"/>
  <c r="KK255" i="37"/>
  <c r="KC255" i="37"/>
  <c r="JN255" i="37"/>
  <c r="KR255" i="37"/>
  <c r="KJ255" i="37"/>
  <c r="JM255" i="37"/>
  <c r="KQ255" i="37"/>
  <c r="KI255" i="37"/>
  <c r="KA255" i="37"/>
  <c r="JL255" i="37"/>
  <c r="KP255" i="37"/>
  <c r="KH255" i="37"/>
  <c r="JZ255" i="37"/>
  <c r="JK255" i="37"/>
  <c r="KO255" i="37"/>
  <c r="KG255" i="37"/>
  <c r="NF255" i="37" s="1"/>
  <c r="JY255" i="37"/>
  <c r="KF255" i="37"/>
  <c r="KE255" i="37"/>
  <c r="JX255" i="37"/>
  <c r="JW255" i="37"/>
  <c r="KN255" i="37"/>
  <c r="KM255" i="37"/>
  <c r="KT247" i="37"/>
  <c r="KL247" i="37"/>
  <c r="KD247" i="37"/>
  <c r="JO247" i="37"/>
  <c r="KS247" i="37"/>
  <c r="KK247" i="37"/>
  <c r="KC247" i="37"/>
  <c r="JN247" i="37"/>
  <c r="KR247" i="37"/>
  <c r="KJ247" i="37"/>
  <c r="JM247" i="37"/>
  <c r="KQ247" i="37"/>
  <c r="KI247" i="37"/>
  <c r="KA247" i="37"/>
  <c r="JL247" i="37"/>
  <c r="KP247" i="37"/>
  <c r="KH247" i="37"/>
  <c r="JZ247" i="37"/>
  <c r="JK247" i="37"/>
  <c r="KO247" i="37"/>
  <c r="KG247" i="37"/>
  <c r="JY247" i="37"/>
  <c r="KN247" i="37"/>
  <c r="KM247" i="37"/>
  <c r="KF247" i="37"/>
  <c r="KE247" i="37"/>
  <c r="JX247" i="37"/>
  <c r="JW247" i="37"/>
  <c r="KP239" i="37"/>
  <c r="KH239" i="37"/>
  <c r="JZ239" i="37"/>
  <c r="JK239" i="37"/>
  <c r="KO239" i="37"/>
  <c r="KG239" i="37"/>
  <c r="JY239" i="37"/>
  <c r="KN239" i="37"/>
  <c r="KF239" i="37"/>
  <c r="JX239" i="37"/>
  <c r="KM239" i="37"/>
  <c r="KE239" i="37"/>
  <c r="JW239" i="37"/>
  <c r="KT239" i="37"/>
  <c r="KL239" i="37"/>
  <c r="KD239" i="37"/>
  <c r="JO239" i="37"/>
  <c r="KS239" i="37"/>
  <c r="KK239" i="37"/>
  <c r="KC239" i="37"/>
  <c r="JN239" i="37"/>
  <c r="KR239" i="37"/>
  <c r="KJ239" i="37"/>
  <c r="JM239" i="37"/>
  <c r="KQ239" i="37"/>
  <c r="KI239" i="37"/>
  <c r="KA239" i="37"/>
  <c r="NE239" i="37" s="1"/>
  <c r="JL239" i="37"/>
  <c r="KR231" i="37"/>
  <c r="KJ231" i="37"/>
  <c r="JM231" i="37"/>
  <c r="KQ231" i="37"/>
  <c r="KI231" i="37"/>
  <c r="KA231" i="37"/>
  <c r="JL231" i="37"/>
  <c r="KP231" i="37"/>
  <c r="KH231" i="37"/>
  <c r="JZ231" i="37"/>
  <c r="JK231" i="37"/>
  <c r="KO231" i="37"/>
  <c r="KG231" i="37"/>
  <c r="JY231" i="37"/>
  <c r="KN231" i="37"/>
  <c r="KF231" i="37"/>
  <c r="JX231" i="37"/>
  <c r="KM231" i="37"/>
  <c r="KE231" i="37"/>
  <c r="JW231" i="37"/>
  <c r="KT231" i="37"/>
  <c r="KL231" i="37"/>
  <c r="KD231" i="37"/>
  <c r="JO231" i="37"/>
  <c r="KS231" i="37"/>
  <c r="KK231" i="37"/>
  <c r="KC231" i="37"/>
  <c r="JN231" i="37"/>
  <c r="KR223" i="37"/>
  <c r="KJ223" i="37"/>
  <c r="JM223" i="37"/>
  <c r="KQ223" i="37"/>
  <c r="KI223" i="37"/>
  <c r="KA223" i="37"/>
  <c r="JL223" i="37"/>
  <c r="KP223" i="37"/>
  <c r="KH223" i="37"/>
  <c r="JZ223" i="37"/>
  <c r="JK223" i="37"/>
  <c r="KO223" i="37"/>
  <c r="KG223" i="37"/>
  <c r="NF223" i="37" s="1"/>
  <c r="JY223" i="37"/>
  <c r="KN223" i="37"/>
  <c r="KF223" i="37"/>
  <c r="JX223" i="37"/>
  <c r="KM223" i="37"/>
  <c r="KE223" i="37"/>
  <c r="JW223" i="37"/>
  <c r="KT223" i="37"/>
  <c r="KL223" i="37"/>
  <c r="KD223" i="37"/>
  <c r="JO223" i="37"/>
  <c r="KS223" i="37"/>
  <c r="KK223" i="37"/>
  <c r="KC223" i="37"/>
  <c r="JN223" i="37"/>
  <c r="KR215" i="37"/>
  <c r="KJ215" i="37"/>
  <c r="JM215" i="37"/>
  <c r="KQ215" i="37"/>
  <c r="KI215" i="37"/>
  <c r="KA215" i="37"/>
  <c r="JL215" i="37"/>
  <c r="KP215" i="37"/>
  <c r="KH215" i="37"/>
  <c r="JZ215" i="37"/>
  <c r="JK215" i="37"/>
  <c r="KO215" i="37"/>
  <c r="KG215" i="37"/>
  <c r="JY215" i="37"/>
  <c r="KN215" i="37"/>
  <c r="KF215" i="37"/>
  <c r="JX215" i="37"/>
  <c r="KM215" i="37"/>
  <c r="KE215" i="37"/>
  <c r="JW215" i="37"/>
  <c r="KT215" i="37"/>
  <c r="KL215" i="37"/>
  <c r="KD215" i="37"/>
  <c r="JO215" i="37"/>
  <c r="KS215" i="37"/>
  <c r="KK215" i="37"/>
  <c r="KC215" i="37"/>
  <c r="JN215" i="37"/>
  <c r="KR207" i="37"/>
  <c r="KJ207" i="37"/>
  <c r="JM207" i="37"/>
  <c r="KQ207" i="37"/>
  <c r="KI207" i="37"/>
  <c r="KA207" i="37"/>
  <c r="JL207" i="37"/>
  <c r="KP207" i="37"/>
  <c r="KH207" i="37"/>
  <c r="JZ207" i="37"/>
  <c r="JK207" i="37"/>
  <c r="KO207" i="37"/>
  <c r="KG207" i="37"/>
  <c r="JY207" i="37"/>
  <c r="KN207" i="37"/>
  <c r="KF207" i="37"/>
  <c r="JX207" i="37"/>
  <c r="KM207" i="37"/>
  <c r="KE207" i="37"/>
  <c r="JW207" i="37"/>
  <c r="KT207" i="37"/>
  <c r="KL207" i="37"/>
  <c r="KD207" i="37"/>
  <c r="JO207" i="37"/>
  <c r="KS207" i="37"/>
  <c r="KK207" i="37"/>
  <c r="KC207" i="37"/>
  <c r="JN207" i="37"/>
  <c r="KM199" i="37"/>
  <c r="KE199" i="37"/>
  <c r="JW199" i="37"/>
  <c r="KT199" i="37"/>
  <c r="KL199" i="37"/>
  <c r="KD199" i="37"/>
  <c r="JO199" i="37"/>
  <c r="KS199" i="37"/>
  <c r="KK199" i="37"/>
  <c r="KC199" i="37"/>
  <c r="JN199" i="37"/>
  <c r="KR199" i="37"/>
  <c r="KJ199" i="37"/>
  <c r="JM199" i="37"/>
  <c r="KQ199" i="37"/>
  <c r="KI199" i="37"/>
  <c r="KA199" i="37"/>
  <c r="JL199" i="37"/>
  <c r="KP199" i="37"/>
  <c r="KH199" i="37"/>
  <c r="JZ199" i="37"/>
  <c r="JK199" i="37"/>
  <c r="KO199" i="37"/>
  <c r="KG199" i="37"/>
  <c r="JY199" i="37"/>
  <c r="KN199" i="37"/>
  <c r="KF199" i="37"/>
  <c r="JX199" i="37"/>
  <c r="KM191" i="37"/>
  <c r="KE191" i="37"/>
  <c r="JW191" i="37"/>
  <c r="KT191" i="37"/>
  <c r="KL191" i="37"/>
  <c r="KD191" i="37"/>
  <c r="JO191" i="37"/>
  <c r="KS191" i="37"/>
  <c r="KK191" i="37"/>
  <c r="KC191" i="37"/>
  <c r="JN191" i="37"/>
  <c r="KR191" i="37"/>
  <c r="KJ191" i="37"/>
  <c r="JM191" i="37"/>
  <c r="KQ191" i="37"/>
  <c r="KI191" i="37"/>
  <c r="KA191" i="37"/>
  <c r="JL191" i="37"/>
  <c r="KP191" i="37"/>
  <c r="KH191" i="37"/>
  <c r="JZ191" i="37"/>
  <c r="JK191" i="37"/>
  <c r="KO191" i="37"/>
  <c r="KG191" i="37"/>
  <c r="JY191" i="37"/>
  <c r="KN191" i="37"/>
  <c r="KF191" i="37"/>
  <c r="JX191" i="37"/>
  <c r="KM183" i="37"/>
  <c r="KE183" i="37"/>
  <c r="JW183" i="37"/>
  <c r="KT183" i="37"/>
  <c r="KL183" i="37"/>
  <c r="KD183" i="37"/>
  <c r="JO183" i="37"/>
  <c r="KS183" i="37"/>
  <c r="KK183" i="37"/>
  <c r="KC183" i="37"/>
  <c r="JN183" i="37"/>
  <c r="KR183" i="37"/>
  <c r="KJ183" i="37"/>
  <c r="JM183" i="37"/>
  <c r="KQ183" i="37"/>
  <c r="KI183" i="37"/>
  <c r="KA183" i="37"/>
  <c r="JL183" i="37"/>
  <c r="KP183" i="37"/>
  <c r="KH183" i="37"/>
  <c r="JZ183" i="37"/>
  <c r="JK183" i="37"/>
  <c r="KO183" i="37"/>
  <c r="KG183" i="37"/>
  <c r="JY183" i="37"/>
  <c r="KN183" i="37"/>
  <c r="KF183" i="37"/>
  <c r="JX183" i="37"/>
  <c r="KM175" i="37"/>
  <c r="KE175" i="37"/>
  <c r="JW175" i="37"/>
  <c r="KT175" i="37"/>
  <c r="KL175" i="37"/>
  <c r="KD175" i="37"/>
  <c r="JO175" i="37"/>
  <c r="KS175" i="37"/>
  <c r="KK175" i="37"/>
  <c r="KC175" i="37"/>
  <c r="JN175" i="37"/>
  <c r="KR175" i="37"/>
  <c r="KJ175" i="37"/>
  <c r="JM175" i="37"/>
  <c r="KQ175" i="37"/>
  <c r="KI175" i="37"/>
  <c r="KA175" i="37"/>
  <c r="JL175" i="37"/>
  <c r="KP175" i="37"/>
  <c r="KH175" i="37"/>
  <c r="JZ175" i="37"/>
  <c r="JK175" i="37"/>
  <c r="KO175" i="37"/>
  <c r="KG175" i="37"/>
  <c r="JY175" i="37"/>
  <c r="KN175" i="37"/>
  <c r="KF175" i="37"/>
  <c r="JX175" i="37"/>
  <c r="KM167" i="37"/>
  <c r="KE167" i="37"/>
  <c r="JW167" i="37"/>
  <c r="KT167" i="37"/>
  <c r="KL167" i="37"/>
  <c r="KD167" i="37"/>
  <c r="JO167" i="37"/>
  <c r="KS167" i="37"/>
  <c r="KK167" i="37"/>
  <c r="KC167" i="37"/>
  <c r="JN167" i="37"/>
  <c r="KR167" i="37"/>
  <c r="KJ167" i="37"/>
  <c r="JM167" i="37"/>
  <c r="KQ167" i="37"/>
  <c r="KI167" i="37"/>
  <c r="KA167" i="37"/>
  <c r="JL167" i="37"/>
  <c r="KP167" i="37"/>
  <c r="KH167" i="37"/>
  <c r="JZ167" i="37"/>
  <c r="JK167" i="37"/>
  <c r="KO167" i="37"/>
  <c r="KG167" i="37"/>
  <c r="JY167" i="37"/>
  <c r="KN167" i="37"/>
  <c r="KF167" i="37"/>
  <c r="JX167" i="37"/>
  <c r="KM159" i="37"/>
  <c r="KE159" i="37"/>
  <c r="JW159" i="37"/>
  <c r="KT159" i="37"/>
  <c r="KL159" i="37"/>
  <c r="KD159" i="37"/>
  <c r="JO159" i="37"/>
  <c r="KS159" i="37"/>
  <c r="KK159" i="37"/>
  <c r="KC159" i="37"/>
  <c r="JN159" i="37"/>
  <c r="KR159" i="37"/>
  <c r="KJ159" i="37"/>
  <c r="JM159" i="37"/>
  <c r="KQ159" i="37"/>
  <c r="KI159" i="37"/>
  <c r="KA159" i="37"/>
  <c r="JL159" i="37"/>
  <c r="KP159" i="37"/>
  <c r="KH159" i="37"/>
  <c r="JZ159" i="37"/>
  <c r="JK159" i="37"/>
  <c r="KO159" i="37"/>
  <c r="KG159" i="37"/>
  <c r="JY159" i="37"/>
  <c r="KN159" i="37"/>
  <c r="KF159" i="37"/>
  <c r="JX159" i="37"/>
  <c r="KM151" i="37"/>
  <c r="KE151" i="37"/>
  <c r="JW151" i="37"/>
  <c r="KT151" i="37"/>
  <c r="KL151" i="37"/>
  <c r="KD151" i="37"/>
  <c r="JO151" i="37"/>
  <c r="KS151" i="37"/>
  <c r="KK151" i="37"/>
  <c r="KC151" i="37"/>
  <c r="JN151" i="37"/>
  <c r="KR151" i="37"/>
  <c r="KJ151" i="37"/>
  <c r="JM151" i="37"/>
  <c r="KQ151" i="37"/>
  <c r="KI151" i="37"/>
  <c r="KA151" i="37"/>
  <c r="JL151" i="37"/>
  <c r="KP151" i="37"/>
  <c r="KH151" i="37"/>
  <c r="JZ151" i="37"/>
  <c r="JK151" i="37"/>
  <c r="KO151" i="37"/>
  <c r="KG151" i="37"/>
  <c r="JY151" i="37"/>
  <c r="KN151" i="37"/>
  <c r="KF151" i="37"/>
  <c r="JX151" i="37"/>
  <c r="KM143" i="37"/>
  <c r="KE143" i="37"/>
  <c r="JW143" i="37"/>
  <c r="KT143" i="37"/>
  <c r="KL143" i="37"/>
  <c r="KD143" i="37"/>
  <c r="JO143" i="37"/>
  <c r="KS143" i="37"/>
  <c r="KK143" i="37"/>
  <c r="KC143" i="37"/>
  <c r="JN143" i="37"/>
  <c r="KR143" i="37"/>
  <c r="KJ143" i="37"/>
  <c r="JM143" i="37"/>
  <c r="KQ143" i="37"/>
  <c r="KI143" i="37"/>
  <c r="KA143" i="37"/>
  <c r="JL143" i="37"/>
  <c r="KP143" i="37"/>
  <c r="KH143" i="37"/>
  <c r="JZ143" i="37"/>
  <c r="NE143" i="37" s="1"/>
  <c r="JK143" i="37"/>
  <c r="KO143" i="37"/>
  <c r="KG143" i="37"/>
  <c r="JY143" i="37"/>
  <c r="KN143" i="37"/>
  <c r="KF143" i="37"/>
  <c r="JX143" i="37"/>
  <c r="KM135" i="37"/>
  <c r="KE135" i="37"/>
  <c r="JW135" i="37"/>
  <c r="KT135" i="37"/>
  <c r="KL135" i="37"/>
  <c r="KD135" i="37"/>
  <c r="JO135" i="37"/>
  <c r="KS135" i="37"/>
  <c r="KK135" i="37"/>
  <c r="KC135" i="37"/>
  <c r="JN135" i="37"/>
  <c r="KR135" i="37"/>
  <c r="KJ135" i="37"/>
  <c r="JM135" i="37"/>
  <c r="KQ135" i="37"/>
  <c r="KI135" i="37"/>
  <c r="KA135" i="37"/>
  <c r="JL135" i="37"/>
  <c r="KP135" i="37"/>
  <c r="KH135" i="37"/>
  <c r="JZ135" i="37"/>
  <c r="JK135" i="37"/>
  <c r="KO135" i="37"/>
  <c r="KG135" i="37"/>
  <c r="JY135" i="37"/>
  <c r="KN135" i="37"/>
  <c r="KF135" i="37"/>
  <c r="JX135" i="37"/>
  <c r="KM127" i="37"/>
  <c r="KE127" i="37"/>
  <c r="JW127" i="37"/>
  <c r="KT127" i="37"/>
  <c r="KL127" i="37"/>
  <c r="KD127" i="37"/>
  <c r="JO127" i="37"/>
  <c r="KS127" i="37"/>
  <c r="KK127" i="37"/>
  <c r="KC127" i="37"/>
  <c r="JN127" i="37"/>
  <c r="KR127" i="37"/>
  <c r="KJ127" i="37"/>
  <c r="JM127" i="37"/>
  <c r="KQ127" i="37"/>
  <c r="KI127" i="37"/>
  <c r="KA127" i="37"/>
  <c r="JL127" i="37"/>
  <c r="KP127" i="37"/>
  <c r="KH127" i="37"/>
  <c r="JZ127" i="37"/>
  <c r="JK127" i="37"/>
  <c r="KO127" i="37"/>
  <c r="KG127" i="37"/>
  <c r="JY127" i="37"/>
  <c r="KN127" i="37"/>
  <c r="KF127" i="37"/>
  <c r="JX127" i="37"/>
  <c r="KM119" i="37"/>
  <c r="KE119" i="37"/>
  <c r="JW119" i="37"/>
  <c r="KT119" i="37"/>
  <c r="KL119" i="37"/>
  <c r="KD119" i="37"/>
  <c r="JO119" i="37"/>
  <c r="KS119" i="37"/>
  <c r="KK119" i="37"/>
  <c r="KC119" i="37"/>
  <c r="JN119" i="37"/>
  <c r="KR119" i="37"/>
  <c r="KJ119" i="37"/>
  <c r="JM119" i="37"/>
  <c r="KQ119" i="37"/>
  <c r="KI119" i="37"/>
  <c r="KA119" i="37"/>
  <c r="JL119" i="37"/>
  <c r="KP119" i="37"/>
  <c r="KH119" i="37"/>
  <c r="JZ119" i="37"/>
  <c r="JK119" i="37"/>
  <c r="KO119" i="37"/>
  <c r="KG119" i="37"/>
  <c r="JY119" i="37"/>
  <c r="KN119" i="37"/>
  <c r="KF119" i="37"/>
  <c r="JX119" i="37"/>
  <c r="KM111" i="37"/>
  <c r="KE111" i="37"/>
  <c r="JW111" i="37"/>
  <c r="KT111" i="37"/>
  <c r="KL111" i="37"/>
  <c r="KD111" i="37"/>
  <c r="JO111" i="37"/>
  <c r="KS111" i="37"/>
  <c r="KK111" i="37"/>
  <c r="KC111" i="37"/>
  <c r="JN111" i="37"/>
  <c r="KR111" i="37"/>
  <c r="KJ111" i="37"/>
  <c r="JM111" i="37"/>
  <c r="KQ111" i="37"/>
  <c r="KI111" i="37"/>
  <c r="KA111" i="37"/>
  <c r="JL111" i="37"/>
  <c r="KP111" i="37"/>
  <c r="KH111" i="37"/>
  <c r="JZ111" i="37"/>
  <c r="JK111" i="37"/>
  <c r="KO111" i="37"/>
  <c r="KG111" i="37"/>
  <c r="JY111" i="37"/>
  <c r="KN111" i="37"/>
  <c r="KF111" i="37"/>
  <c r="JX111" i="37"/>
  <c r="KM103" i="37"/>
  <c r="KE103" i="37"/>
  <c r="JW103" i="37"/>
  <c r="KT103" i="37"/>
  <c r="KL103" i="37"/>
  <c r="KD103" i="37"/>
  <c r="JO103" i="37"/>
  <c r="KS103" i="37"/>
  <c r="KK103" i="37"/>
  <c r="KC103" i="37"/>
  <c r="JN103" i="37"/>
  <c r="KR103" i="37"/>
  <c r="KJ103" i="37"/>
  <c r="JM103" i="37"/>
  <c r="KQ103" i="37"/>
  <c r="KI103" i="37"/>
  <c r="KA103" i="37"/>
  <c r="JL103" i="37"/>
  <c r="KP103" i="37"/>
  <c r="KH103" i="37"/>
  <c r="JZ103" i="37"/>
  <c r="JK103" i="37"/>
  <c r="KO103" i="37"/>
  <c r="KG103" i="37"/>
  <c r="JY103" i="37"/>
  <c r="KN103" i="37"/>
  <c r="KF103" i="37"/>
  <c r="JX103" i="37"/>
  <c r="KM95" i="37"/>
  <c r="KE95" i="37"/>
  <c r="JW95" i="37"/>
  <c r="KT95" i="37"/>
  <c r="KL95" i="37"/>
  <c r="KD95" i="37"/>
  <c r="JO95" i="37"/>
  <c r="KS95" i="37"/>
  <c r="KK95" i="37"/>
  <c r="KC95" i="37"/>
  <c r="JN95" i="37"/>
  <c r="KR95" i="37"/>
  <c r="KJ95" i="37"/>
  <c r="JM95" i="37"/>
  <c r="KQ95" i="37"/>
  <c r="KI95" i="37"/>
  <c r="KA95" i="37"/>
  <c r="JL95" i="37"/>
  <c r="KP95" i="37"/>
  <c r="KH95" i="37"/>
  <c r="JZ95" i="37"/>
  <c r="JK95" i="37"/>
  <c r="KO95" i="37"/>
  <c r="KG95" i="37"/>
  <c r="JY95" i="37"/>
  <c r="KN95" i="37"/>
  <c r="KF95" i="37"/>
  <c r="JX95" i="37"/>
  <c r="KM87" i="37"/>
  <c r="KE87" i="37"/>
  <c r="JW87" i="37"/>
  <c r="KT87" i="37"/>
  <c r="KL87" i="37"/>
  <c r="KD87" i="37"/>
  <c r="JO87" i="37"/>
  <c r="KS87" i="37"/>
  <c r="KK87" i="37"/>
  <c r="KC87" i="37"/>
  <c r="JN87" i="37"/>
  <c r="KR87" i="37"/>
  <c r="KJ87" i="37"/>
  <c r="JM87" i="37"/>
  <c r="KQ87" i="37"/>
  <c r="KI87" i="37"/>
  <c r="KA87" i="37"/>
  <c r="JL87" i="37"/>
  <c r="KP87" i="37"/>
  <c r="KH87" i="37"/>
  <c r="JZ87" i="37"/>
  <c r="JK87" i="37"/>
  <c r="KO87" i="37"/>
  <c r="KG87" i="37"/>
  <c r="JY87" i="37"/>
  <c r="KN87" i="37"/>
  <c r="KF87" i="37"/>
  <c r="JX87" i="37"/>
  <c r="KM79" i="37"/>
  <c r="KE79" i="37"/>
  <c r="JW79" i="37"/>
  <c r="KT79" i="37"/>
  <c r="KL79" i="37"/>
  <c r="KD79" i="37"/>
  <c r="JO79" i="37"/>
  <c r="KS79" i="37"/>
  <c r="KK79" i="37"/>
  <c r="KC79" i="37"/>
  <c r="JN79" i="37"/>
  <c r="KR79" i="37"/>
  <c r="KJ79" i="37"/>
  <c r="JM79" i="37"/>
  <c r="KQ79" i="37"/>
  <c r="KI79" i="37"/>
  <c r="KA79" i="37"/>
  <c r="JL79" i="37"/>
  <c r="KP79" i="37"/>
  <c r="KH79" i="37"/>
  <c r="JZ79" i="37"/>
  <c r="NE79" i="37" s="1"/>
  <c r="JK79" i="37"/>
  <c r="KO79" i="37"/>
  <c r="KG79" i="37"/>
  <c r="JY79" i="37"/>
  <c r="KN79" i="37"/>
  <c r="KF79" i="37"/>
  <c r="JX79" i="37"/>
  <c r="KM71" i="37"/>
  <c r="KE71" i="37"/>
  <c r="JW71" i="37"/>
  <c r="KT71" i="37"/>
  <c r="KL71" i="37"/>
  <c r="KD71" i="37"/>
  <c r="JO71" i="37"/>
  <c r="KS71" i="37"/>
  <c r="KK71" i="37"/>
  <c r="KC71" i="37"/>
  <c r="JN71" i="37"/>
  <c r="KR71" i="37"/>
  <c r="KJ71" i="37"/>
  <c r="JM71" i="37"/>
  <c r="KQ71" i="37"/>
  <c r="KI71" i="37"/>
  <c r="KA71" i="37"/>
  <c r="JL71" i="37"/>
  <c r="KP71" i="37"/>
  <c r="KH71" i="37"/>
  <c r="JZ71" i="37"/>
  <c r="JK71" i="37"/>
  <c r="KO71" i="37"/>
  <c r="KG71" i="37"/>
  <c r="JY71" i="37"/>
  <c r="KN71" i="37"/>
  <c r="KF71" i="37"/>
  <c r="JX71" i="37"/>
  <c r="KM63" i="37"/>
  <c r="KE63" i="37"/>
  <c r="JW63" i="37"/>
  <c r="KT63" i="37"/>
  <c r="KL63" i="37"/>
  <c r="KD63" i="37"/>
  <c r="JO63" i="37"/>
  <c r="KS63" i="37"/>
  <c r="KK63" i="37"/>
  <c r="KC63" i="37"/>
  <c r="JN63" i="37"/>
  <c r="KR63" i="37"/>
  <c r="KJ63" i="37"/>
  <c r="JM63" i="37"/>
  <c r="KQ63" i="37"/>
  <c r="KI63" i="37"/>
  <c r="KA63" i="37"/>
  <c r="JL63" i="37"/>
  <c r="KP63" i="37"/>
  <c r="KH63" i="37"/>
  <c r="JZ63" i="37"/>
  <c r="JK63" i="37"/>
  <c r="KO63" i="37"/>
  <c r="KG63" i="37"/>
  <c r="JY63" i="37"/>
  <c r="KN63" i="37"/>
  <c r="KF63" i="37"/>
  <c r="JX63" i="37"/>
  <c r="KM55" i="37"/>
  <c r="KE55" i="37"/>
  <c r="JW55" i="37"/>
  <c r="KT55" i="37"/>
  <c r="KL55" i="37"/>
  <c r="KD55" i="37"/>
  <c r="JO55" i="37"/>
  <c r="KS55" i="37"/>
  <c r="KK55" i="37"/>
  <c r="KC55" i="37"/>
  <c r="JN55" i="37"/>
  <c r="KR55" i="37"/>
  <c r="KJ55" i="37"/>
  <c r="JM55" i="37"/>
  <c r="KQ55" i="37"/>
  <c r="KI55" i="37"/>
  <c r="KA55" i="37"/>
  <c r="JL55" i="37"/>
  <c r="KP55" i="37"/>
  <c r="KH55" i="37"/>
  <c r="JZ55" i="37"/>
  <c r="JK55" i="37"/>
  <c r="KO55" i="37"/>
  <c r="KG55" i="37"/>
  <c r="JY55" i="37"/>
  <c r="KN55" i="37"/>
  <c r="KF55" i="37"/>
  <c r="JX55" i="37"/>
  <c r="KM47" i="37"/>
  <c r="KE47" i="37"/>
  <c r="JW47" i="37"/>
  <c r="KT47" i="37"/>
  <c r="KL47" i="37"/>
  <c r="KD47" i="37"/>
  <c r="JO47" i="37"/>
  <c r="KS47" i="37"/>
  <c r="KK47" i="37"/>
  <c r="KC47" i="37"/>
  <c r="JN47" i="37"/>
  <c r="KR47" i="37"/>
  <c r="KJ47" i="37"/>
  <c r="JM47" i="37"/>
  <c r="KQ47" i="37"/>
  <c r="KI47" i="37"/>
  <c r="KA47" i="37"/>
  <c r="JL47" i="37"/>
  <c r="KP47" i="37"/>
  <c r="KH47" i="37"/>
  <c r="JZ47" i="37"/>
  <c r="JK47" i="37"/>
  <c r="KO47" i="37"/>
  <c r="KG47" i="37"/>
  <c r="JY47" i="37"/>
  <c r="KN47" i="37"/>
  <c r="KF47" i="37"/>
  <c r="JX47" i="37"/>
  <c r="KM39" i="37"/>
  <c r="KE39" i="37"/>
  <c r="JW39" i="37"/>
  <c r="KT39" i="37"/>
  <c r="KL39" i="37"/>
  <c r="KD39" i="37"/>
  <c r="JO39" i="37"/>
  <c r="KS39" i="37"/>
  <c r="KK39" i="37"/>
  <c r="KC39" i="37"/>
  <c r="JN39" i="37"/>
  <c r="KR39" i="37"/>
  <c r="KJ39" i="37"/>
  <c r="JM39" i="37"/>
  <c r="KQ39" i="37"/>
  <c r="KI39" i="37"/>
  <c r="KA39" i="37"/>
  <c r="JL39" i="37"/>
  <c r="KP39" i="37"/>
  <c r="KH39" i="37"/>
  <c r="JZ39" i="37"/>
  <c r="JK39" i="37"/>
  <c r="KO39" i="37"/>
  <c r="KG39" i="37"/>
  <c r="JY39" i="37"/>
  <c r="KN39" i="37"/>
  <c r="KF39" i="37"/>
  <c r="JX39" i="37"/>
  <c r="KM31" i="37"/>
  <c r="KE31" i="37"/>
  <c r="JW31" i="37"/>
  <c r="KT31" i="37"/>
  <c r="KL31" i="37"/>
  <c r="KD31" i="37"/>
  <c r="JO31" i="37"/>
  <c r="KS31" i="37"/>
  <c r="KK31" i="37"/>
  <c r="KC31" i="37"/>
  <c r="JN31" i="37"/>
  <c r="KR31" i="37"/>
  <c r="KJ31" i="37"/>
  <c r="JM31" i="37"/>
  <c r="KQ31" i="37"/>
  <c r="KI31" i="37"/>
  <c r="KA31" i="37"/>
  <c r="JL31" i="37"/>
  <c r="KP31" i="37"/>
  <c r="KH31" i="37"/>
  <c r="JZ31" i="37"/>
  <c r="NE31" i="37" s="1"/>
  <c r="JK31" i="37"/>
  <c r="KO31" i="37"/>
  <c r="KG31" i="37"/>
  <c r="JY31" i="37"/>
  <c r="KN31" i="37"/>
  <c r="KF31" i="37"/>
  <c r="JX31" i="37"/>
  <c r="KM23" i="37"/>
  <c r="KE23" i="37"/>
  <c r="JW23" i="37"/>
  <c r="KT23" i="37"/>
  <c r="KL23" i="37"/>
  <c r="KD23" i="37"/>
  <c r="JO23" i="37"/>
  <c r="KS23" i="37"/>
  <c r="KK23" i="37"/>
  <c r="KC23" i="37"/>
  <c r="JN23" i="37"/>
  <c r="KR23" i="37"/>
  <c r="KJ23" i="37"/>
  <c r="JM23" i="37"/>
  <c r="KQ23" i="37"/>
  <c r="KI23" i="37"/>
  <c r="KA23" i="37"/>
  <c r="JL23" i="37"/>
  <c r="KP23" i="37"/>
  <c r="KH23" i="37"/>
  <c r="JZ23" i="37"/>
  <c r="JK23" i="37"/>
  <c r="KO23" i="37"/>
  <c r="KG23" i="37"/>
  <c r="JY23" i="37"/>
  <c r="KN23" i="37"/>
  <c r="KF23" i="37"/>
  <c r="JX23" i="37"/>
  <c r="KN15" i="37"/>
  <c r="KF15" i="37"/>
  <c r="JX15" i="37"/>
  <c r="KM15" i="37"/>
  <c r="KE15" i="37"/>
  <c r="JW15" i="37"/>
  <c r="KT15" i="37"/>
  <c r="KL15" i="37"/>
  <c r="KD15" i="37"/>
  <c r="JO15" i="37"/>
  <c r="KS15" i="37"/>
  <c r="KK15" i="37"/>
  <c r="KC15" i="37"/>
  <c r="JN15" i="37"/>
  <c r="KR15" i="37"/>
  <c r="KJ15" i="37"/>
  <c r="JM15" i="37"/>
  <c r="KQ15" i="37"/>
  <c r="KI15" i="37"/>
  <c r="KA15" i="37"/>
  <c r="JL15" i="37"/>
  <c r="KP15" i="37"/>
  <c r="KH15" i="37"/>
  <c r="JZ15" i="37"/>
  <c r="JK15" i="37"/>
  <c r="KO15" i="37"/>
  <c r="KG15" i="37"/>
  <c r="JY15" i="37"/>
  <c r="LY13" i="37"/>
  <c r="LN13" i="37"/>
  <c r="H12" i="37"/>
  <c r="F12" i="37"/>
  <c r="G12" i="37"/>
  <c r="LL13" i="37"/>
  <c r="LK13" i="37"/>
  <c r="LI13" i="37"/>
  <c r="LH13" i="37"/>
  <c r="LJ13" i="37"/>
  <c r="LG13" i="37"/>
  <c r="LB310" i="37"/>
  <c r="LC310" i="37" s="1"/>
  <c r="LA310" i="37"/>
  <c r="LA302" i="37"/>
  <c r="LB302" i="37"/>
  <c r="LC302" i="37" s="1"/>
  <c r="LB294" i="37"/>
  <c r="LC294" i="37" s="1"/>
  <c r="LA294" i="37"/>
  <c r="LA286" i="37"/>
  <c r="LB286" i="37"/>
  <c r="LC286" i="37" s="1"/>
  <c r="LB278" i="37"/>
  <c r="LC278" i="37" s="1"/>
  <c r="LA278" i="37"/>
  <c r="LB270" i="37"/>
  <c r="LC270" i="37" s="1"/>
  <c r="LA270" i="37"/>
  <c r="LA262" i="37"/>
  <c r="LB262" i="37"/>
  <c r="LC262" i="37" s="1"/>
  <c r="LB254" i="37"/>
  <c r="LC254" i="37" s="1"/>
  <c r="LA254" i="37"/>
  <c r="LB246" i="37"/>
  <c r="LC246" i="37" s="1"/>
  <c r="LA246" i="37"/>
  <c r="LA238" i="37"/>
  <c r="LB238" i="37"/>
  <c r="LC238" i="37" s="1"/>
  <c r="LB230" i="37"/>
  <c r="LC230" i="37" s="1"/>
  <c r="LA230" i="37"/>
  <c r="LB222" i="37"/>
  <c r="LC222" i="37" s="1"/>
  <c r="LA222" i="37"/>
  <c r="LB214" i="37"/>
  <c r="LC214" i="37" s="1"/>
  <c r="LA214" i="37"/>
  <c r="LB206" i="37"/>
  <c r="LC206" i="37" s="1"/>
  <c r="LA206" i="37"/>
  <c r="LA198" i="37"/>
  <c r="LB198" i="37"/>
  <c r="LC198" i="37" s="1"/>
  <c r="LB190" i="37"/>
  <c r="LC190" i="37" s="1"/>
  <c r="LA190" i="37"/>
  <c r="LB182" i="37"/>
  <c r="LC182" i="37" s="1"/>
  <c r="LA182" i="37"/>
  <c r="LB174" i="37"/>
  <c r="LC174" i="37" s="1"/>
  <c r="LA174" i="37"/>
  <c r="LB166" i="37"/>
  <c r="LC166" i="37" s="1"/>
  <c r="LA166" i="37"/>
  <c r="LB158" i="37"/>
  <c r="LC158" i="37" s="1"/>
  <c r="LA158" i="37"/>
  <c r="LB150" i="37"/>
  <c r="LC150" i="37" s="1"/>
  <c r="LA150" i="37"/>
  <c r="LA142" i="37"/>
  <c r="LB142" i="37"/>
  <c r="LC142" i="37" s="1"/>
  <c r="LB134" i="37"/>
  <c r="LC134" i="37" s="1"/>
  <c r="LA134" i="37"/>
  <c r="LB126" i="37"/>
  <c r="LC126" i="37" s="1"/>
  <c r="LA126" i="37"/>
  <c r="LB118" i="37"/>
  <c r="LC118" i="37" s="1"/>
  <c r="LA118" i="37"/>
  <c r="LB110" i="37"/>
  <c r="LC110" i="37" s="1"/>
  <c r="LA110" i="37"/>
  <c r="LA102" i="37"/>
  <c r="LB102" i="37"/>
  <c r="LC102" i="37" s="1"/>
  <c r="LB94" i="37"/>
  <c r="LC94" i="37" s="1"/>
  <c r="LA94" i="37"/>
  <c r="LB86" i="37"/>
  <c r="LC86" i="37" s="1"/>
  <c r="LA86" i="37"/>
  <c r="LA78" i="37"/>
  <c r="LB78" i="37"/>
  <c r="LC78" i="37" s="1"/>
  <c r="LA70" i="37"/>
  <c r="LB70" i="37"/>
  <c r="LC70" i="37" s="1"/>
  <c r="LB62" i="37"/>
  <c r="LC62" i="37" s="1"/>
  <c r="LA62" i="37"/>
  <c r="LB54" i="37"/>
  <c r="LC54" i="37" s="1"/>
  <c r="LA54" i="37"/>
  <c r="LA46" i="37"/>
  <c r="LB46" i="37"/>
  <c r="LC46" i="37" s="1"/>
  <c r="LA38" i="37"/>
  <c r="LB38" i="37"/>
  <c r="LC38" i="37" s="1"/>
  <c r="LB30" i="37"/>
  <c r="LC30" i="37" s="1"/>
  <c r="LA30" i="37"/>
  <c r="LB18" i="37"/>
  <c r="KS13" i="37"/>
  <c r="LB311" i="37"/>
  <c r="LC311" i="37" s="1"/>
  <c r="LA311" i="37"/>
  <c r="LB303" i="37"/>
  <c r="LC303" i="37" s="1"/>
  <c r="LA303" i="37"/>
  <c r="LB295" i="37"/>
  <c r="LC295" i="37" s="1"/>
  <c r="LA295" i="37"/>
  <c r="LB287" i="37"/>
  <c r="LC287" i="37" s="1"/>
  <c r="LA287" i="37"/>
  <c r="LB279" i="37"/>
  <c r="LC279" i="37" s="1"/>
  <c r="LA279" i="37"/>
  <c r="LB271" i="37"/>
  <c r="LC271" i="37" s="1"/>
  <c r="LA271" i="37"/>
  <c r="LB263" i="37"/>
  <c r="LC263" i="37" s="1"/>
  <c r="LA263" i="37"/>
  <c r="LB255" i="37"/>
  <c r="LC255" i="37" s="1"/>
  <c r="LA255" i="37"/>
  <c r="LB247" i="37"/>
  <c r="LC247" i="37" s="1"/>
  <c r="LA247" i="37"/>
  <c r="LB239" i="37"/>
  <c r="LC239" i="37" s="1"/>
  <c r="LA239" i="37"/>
  <c r="LB231" i="37"/>
  <c r="LC231" i="37" s="1"/>
  <c r="LA231" i="37"/>
  <c r="LB223" i="37"/>
  <c r="LC223" i="37" s="1"/>
  <c r="LA223" i="37"/>
  <c r="LB215" i="37"/>
  <c r="LC215" i="37" s="1"/>
  <c r="LA215" i="37"/>
  <c r="LB207" i="37"/>
  <c r="LC207" i="37" s="1"/>
  <c r="LA207" i="37"/>
  <c r="LB199" i="37"/>
  <c r="LC199" i="37" s="1"/>
  <c r="LA199" i="37"/>
  <c r="LB191" i="37"/>
  <c r="LC191" i="37" s="1"/>
  <c r="LA191" i="37"/>
  <c r="LB183" i="37"/>
  <c r="LC183" i="37" s="1"/>
  <c r="LA183" i="37"/>
  <c r="LB175" i="37"/>
  <c r="LC175" i="37" s="1"/>
  <c r="LA175" i="37"/>
  <c r="LB167" i="37"/>
  <c r="LC167" i="37" s="1"/>
  <c r="LA167" i="37"/>
  <c r="LB159" i="37"/>
  <c r="LC159" i="37" s="1"/>
  <c r="LA159" i="37"/>
  <c r="LB151" i="37"/>
  <c r="LC151" i="37" s="1"/>
  <c r="LA151" i="37"/>
  <c r="LB143" i="37"/>
  <c r="LC143" i="37" s="1"/>
  <c r="LA143" i="37"/>
  <c r="LB135" i="37"/>
  <c r="LC135" i="37" s="1"/>
  <c r="LA135" i="37"/>
  <c r="LB127" i="37"/>
  <c r="LC127" i="37" s="1"/>
  <c r="LA127" i="37"/>
  <c r="LB119" i="37"/>
  <c r="LC119" i="37" s="1"/>
  <c r="LA119" i="37"/>
  <c r="LB111" i="37"/>
  <c r="LC111" i="37" s="1"/>
  <c r="LA111" i="37"/>
  <c r="LB103" i="37"/>
  <c r="LC103" i="37" s="1"/>
  <c r="LA103" i="37"/>
  <c r="LB95" i="37"/>
  <c r="LC95" i="37" s="1"/>
  <c r="LA95" i="37"/>
  <c r="LA87" i="37"/>
  <c r="LB87" i="37"/>
  <c r="LC87" i="37" s="1"/>
  <c r="LA79" i="37"/>
  <c r="LB79" i="37"/>
  <c r="LC79" i="37" s="1"/>
  <c r="LA71" i="37"/>
  <c r="LB71" i="37"/>
  <c r="LC71" i="37" s="1"/>
  <c r="LA63" i="37"/>
  <c r="LB63" i="37"/>
  <c r="LC63" i="37" s="1"/>
  <c r="LA55" i="37"/>
  <c r="LB55" i="37"/>
  <c r="LC55" i="37" s="1"/>
  <c r="LA47" i="37"/>
  <c r="LB47" i="37"/>
  <c r="LC47" i="37" s="1"/>
  <c r="LA39" i="37"/>
  <c r="LB39" i="37"/>
  <c r="LC39" i="37" s="1"/>
  <c r="LA31" i="37"/>
  <c r="LB31" i="37"/>
  <c r="LC31" i="37" s="1"/>
  <c r="LB23" i="37"/>
  <c r="LB15" i="37"/>
  <c r="LB312" i="37"/>
  <c r="LC312" i="37" s="1"/>
  <c r="LA312" i="37"/>
  <c r="LB304" i="37"/>
  <c r="LC304" i="37" s="1"/>
  <c r="LA304" i="37"/>
  <c r="LB296" i="37"/>
  <c r="LC296" i="37" s="1"/>
  <c r="LA296" i="37"/>
  <c r="LB288" i="37"/>
  <c r="LC288" i="37" s="1"/>
  <c r="LA288" i="37"/>
  <c r="LB280" i="37"/>
  <c r="LC280" i="37" s="1"/>
  <c r="LA280" i="37"/>
  <c r="LB272" i="37"/>
  <c r="LC272" i="37" s="1"/>
  <c r="LA272" i="37"/>
  <c r="LA264" i="37"/>
  <c r="LB264" i="37"/>
  <c r="LC264" i="37" s="1"/>
  <c r="LB256" i="37"/>
  <c r="LC256" i="37" s="1"/>
  <c r="LA256" i="37"/>
  <c r="LB248" i="37"/>
  <c r="LC248" i="37" s="1"/>
  <c r="LA248" i="37"/>
  <c r="LA240" i="37"/>
  <c r="LB240" i="37"/>
  <c r="LC240" i="37" s="1"/>
  <c r="LB232" i="37"/>
  <c r="LC232" i="37" s="1"/>
  <c r="LA232" i="37"/>
  <c r="LB224" i="37"/>
  <c r="LC224" i="37" s="1"/>
  <c r="LA224" i="37"/>
  <c r="LA216" i="37"/>
  <c r="LB216" i="37"/>
  <c r="LC216" i="37" s="1"/>
  <c r="LB208" i="37"/>
  <c r="LC208" i="37" s="1"/>
  <c r="LA208" i="37"/>
  <c r="LA200" i="37"/>
  <c r="LB200" i="37"/>
  <c r="LC200" i="37" s="1"/>
  <c r="LB192" i="37"/>
  <c r="LC192" i="37" s="1"/>
  <c r="LA192" i="37"/>
  <c r="LB184" i="37"/>
  <c r="LC184" i="37" s="1"/>
  <c r="LA184" i="37"/>
  <c r="LA176" i="37"/>
  <c r="LB176" i="37"/>
  <c r="LC176" i="37" s="1"/>
  <c r="LB168" i="37"/>
  <c r="LC168" i="37" s="1"/>
  <c r="LA168" i="37"/>
  <c r="LB160" i="37"/>
  <c r="LC160" i="37" s="1"/>
  <c r="LA160" i="37"/>
  <c r="LB152" i="37"/>
  <c r="LC152" i="37" s="1"/>
  <c r="LA152" i="37"/>
  <c r="LB144" i="37"/>
  <c r="LC144" i="37" s="1"/>
  <c r="LA144" i="37"/>
  <c r="LB136" i="37"/>
  <c r="LC136" i="37" s="1"/>
  <c r="LA136" i="37"/>
  <c r="LB128" i="37"/>
  <c r="LC128" i="37" s="1"/>
  <c r="LA128" i="37"/>
  <c r="LB120" i="37"/>
  <c r="LC120" i="37" s="1"/>
  <c r="LA120" i="37"/>
  <c r="LB112" i="37"/>
  <c r="LC112" i="37" s="1"/>
  <c r="LA112" i="37"/>
  <c r="LB104" i="37"/>
  <c r="LC104" i="37" s="1"/>
  <c r="LA104" i="37"/>
  <c r="LB96" i="37"/>
  <c r="LC96" i="37" s="1"/>
  <c r="LA96" i="37"/>
  <c r="LB88" i="37"/>
  <c r="LC88" i="37" s="1"/>
  <c r="LA88" i="37"/>
  <c r="LA80" i="37"/>
  <c r="LB80" i="37"/>
  <c r="LC80" i="37" s="1"/>
  <c r="LB72" i="37"/>
  <c r="LC72" i="37" s="1"/>
  <c r="LA72" i="37"/>
  <c r="LB64" i="37"/>
  <c r="LC64" i="37" s="1"/>
  <c r="LA64" i="37"/>
  <c r="LB56" i="37"/>
  <c r="LC56" i="37" s="1"/>
  <c r="LA56" i="37"/>
  <c r="LA48" i="37"/>
  <c r="LB48" i="37"/>
  <c r="LC48" i="37" s="1"/>
  <c r="LB40" i="37"/>
  <c r="LC40" i="37" s="1"/>
  <c r="LA40" i="37"/>
  <c r="LB32" i="37"/>
  <c r="LC32" i="37" s="1"/>
  <c r="LA32" i="37"/>
  <c r="LB20" i="37"/>
  <c r="LB305" i="37"/>
  <c r="LC305" i="37" s="1"/>
  <c r="LA305" i="37"/>
  <c r="LB297" i="37"/>
  <c r="LC297" i="37" s="1"/>
  <c r="LA297" i="37"/>
  <c r="LB289" i="37"/>
  <c r="LC289" i="37" s="1"/>
  <c r="LA289" i="37"/>
  <c r="LB281" i="37"/>
  <c r="LC281" i="37" s="1"/>
  <c r="LA281" i="37"/>
  <c r="LB273" i="37"/>
  <c r="LC273" i="37" s="1"/>
  <c r="LA273" i="37"/>
  <c r="LB265" i="37"/>
  <c r="LC265" i="37" s="1"/>
  <c r="LA265" i="37"/>
  <c r="LB257" i="37"/>
  <c r="LC257" i="37" s="1"/>
  <c r="LA257" i="37"/>
  <c r="LB249" i="37"/>
  <c r="LC249" i="37" s="1"/>
  <c r="LA249" i="37"/>
  <c r="LB241" i="37"/>
  <c r="LC241" i="37" s="1"/>
  <c r="LA241" i="37"/>
  <c r="LB233" i="37"/>
  <c r="LC233" i="37" s="1"/>
  <c r="LA233" i="37"/>
  <c r="LB225" i="37"/>
  <c r="LC225" i="37" s="1"/>
  <c r="LA225" i="37"/>
  <c r="LB217" i="37"/>
  <c r="LC217" i="37" s="1"/>
  <c r="LA217" i="37"/>
  <c r="LB209" i="37"/>
  <c r="LC209" i="37" s="1"/>
  <c r="LA209" i="37"/>
  <c r="LB201" i="37"/>
  <c r="LC201" i="37" s="1"/>
  <c r="LA201" i="37"/>
  <c r="LB193" i="37"/>
  <c r="LC193" i="37" s="1"/>
  <c r="LA193" i="37"/>
  <c r="LB185" i="37"/>
  <c r="LC185" i="37" s="1"/>
  <c r="LA185" i="37"/>
  <c r="LB177" i="37"/>
  <c r="LC177" i="37" s="1"/>
  <c r="LA177" i="37"/>
  <c r="LB169" i="37"/>
  <c r="LC169" i="37" s="1"/>
  <c r="LA169" i="37"/>
  <c r="LB161" i="37"/>
  <c r="LC161" i="37" s="1"/>
  <c r="LA161" i="37"/>
  <c r="LB153" i="37"/>
  <c r="LC153" i="37" s="1"/>
  <c r="LA153" i="37"/>
  <c r="LB145" i="37"/>
  <c r="LC145" i="37" s="1"/>
  <c r="LA145" i="37"/>
  <c r="LB137" i="37"/>
  <c r="LC137" i="37" s="1"/>
  <c r="LA137" i="37"/>
  <c r="LB129" i="37"/>
  <c r="LC129" i="37" s="1"/>
  <c r="LA129" i="37"/>
  <c r="LB121" i="37"/>
  <c r="LC121" i="37" s="1"/>
  <c r="LA121" i="37"/>
  <c r="LB113" i="37"/>
  <c r="LC113" i="37" s="1"/>
  <c r="LA113" i="37"/>
  <c r="LB105" i="37"/>
  <c r="LC105" i="37" s="1"/>
  <c r="LA105" i="37"/>
  <c r="LB97" i="37"/>
  <c r="LC97" i="37" s="1"/>
  <c r="LA97" i="37"/>
  <c r="LB89" i="37"/>
  <c r="LC89" i="37" s="1"/>
  <c r="LA89" i="37"/>
  <c r="LB81" i="37"/>
  <c r="LC81" i="37" s="1"/>
  <c r="LA81" i="37"/>
  <c r="LB73" i="37"/>
  <c r="LC73" i="37" s="1"/>
  <c r="LA73" i="37"/>
  <c r="LB65" i="37"/>
  <c r="LC65" i="37" s="1"/>
  <c r="LA65" i="37"/>
  <c r="LB57" i="37"/>
  <c r="LC57" i="37" s="1"/>
  <c r="LA57" i="37"/>
  <c r="LB49" i="37"/>
  <c r="LC49" i="37" s="1"/>
  <c r="LA49" i="37"/>
  <c r="LB41" i="37"/>
  <c r="LC41" i="37" s="1"/>
  <c r="LA41" i="37"/>
  <c r="LB33" i="37"/>
  <c r="LC33" i="37" s="1"/>
  <c r="LA33" i="37"/>
  <c r="LB25" i="37"/>
  <c r="LB17" i="37"/>
  <c r="LB306" i="37"/>
  <c r="LC306" i="37" s="1"/>
  <c r="LA306" i="37"/>
  <c r="LB298" i="37"/>
  <c r="LC298" i="37" s="1"/>
  <c r="LA298" i="37"/>
  <c r="LB290" i="37"/>
  <c r="LC290" i="37" s="1"/>
  <c r="LA290" i="37"/>
  <c r="LB282" i="37"/>
  <c r="LC282" i="37" s="1"/>
  <c r="LA282" i="37"/>
  <c r="LB274" i="37"/>
  <c r="LC274" i="37" s="1"/>
  <c r="LA274" i="37"/>
  <c r="LB266" i="37"/>
  <c r="LC266" i="37" s="1"/>
  <c r="LA266" i="37"/>
  <c r="LB258" i="37"/>
  <c r="LC258" i="37" s="1"/>
  <c r="LA258" i="37"/>
  <c r="LB250" i="37"/>
  <c r="LC250" i="37" s="1"/>
  <c r="LA250" i="37"/>
  <c r="LB242" i="37"/>
  <c r="LC242" i="37" s="1"/>
  <c r="LA242" i="37"/>
  <c r="LB234" i="37"/>
  <c r="LC234" i="37" s="1"/>
  <c r="LA234" i="37"/>
  <c r="LB226" i="37"/>
  <c r="LC226" i="37" s="1"/>
  <c r="LA226" i="37"/>
  <c r="LB218" i="37"/>
  <c r="LC218" i="37" s="1"/>
  <c r="LA218" i="37"/>
  <c r="LB210" i="37"/>
  <c r="LC210" i="37" s="1"/>
  <c r="LA210" i="37"/>
  <c r="LB202" i="37"/>
  <c r="LC202" i="37" s="1"/>
  <c r="LA202" i="37"/>
  <c r="LB194" i="37"/>
  <c r="LC194" i="37" s="1"/>
  <c r="LA194" i="37"/>
  <c r="LB186" i="37"/>
  <c r="LC186" i="37" s="1"/>
  <c r="LA186" i="37"/>
  <c r="LB178" i="37"/>
  <c r="LC178" i="37" s="1"/>
  <c r="LA178" i="37"/>
  <c r="LB170" i="37"/>
  <c r="LC170" i="37" s="1"/>
  <c r="LA170" i="37"/>
  <c r="LA162" i="37"/>
  <c r="LB162" i="37"/>
  <c r="LC162" i="37" s="1"/>
  <c r="LB154" i="37"/>
  <c r="LC154" i="37" s="1"/>
  <c r="LA154" i="37"/>
  <c r="LA146" i="37"/>
  <c r="LB146" i="37"/>
  <c r="LC146" i="37" s="1"/>
  <c r="LB138" i="37"/>
  <c r="LC138" i="37" s="1"/>
  <c r="LA138" i="37"/>
  <c r="LA130" i="37"/>
  <c r="LB130" i="37"/>
  <c r="LC130" i="37" s="1"/>
  <c r="LB122" i="37"/>
  <c r="LC122" i="37" s="1"/>
  <c r="LA122" i="37"/>
  <c r="LA114" i="37"/>
  <c r="LB114" i="37"/>
  <c r="LC114" i="37" s="1"/>
  <c r="LA106" i="37"/>
  <c r="LB106" i="37"/>
  <c r="LC106" i="37" s="1"/>
  <c r="LA98" i="37"/>
  <c r="LB98" i="37"/>
  <c r="LC98" i="37" s="1"/>
  <c r="LA90" i="37"/>
  <c r="LB90" i="37"/>
  <c r="LC90" i="37" s="1"/>
  <c r="LB82" i="37"/>
  <c r="LC82" i="37" s="1"/>
  <c r="LA82" i="37"/>
  <c r="LB74" i="37"/>
  <c r="LC74" i="37" s="1"/>
  <c r="LA74" i="37"/>
  <c r="LA66" i="37"/>
  <c r="LB66" i="37"/>
  <c r="LC66" i="37" s="1"/>
  <c r="LA58" i="37"/>
  <c r="LB58" i="37"/>
  <c r="LC58" i="37" s="1"/>
  <c r="LB50" i="37"/>
  <c r="LC50" i="37" s="1"/>
  <c r="LA50" i="37"/>
  <c r="LB42" i="37"/>
  <c r="LC42" i="37" s="1"/>
  <c r="LA42" i="37"/>
  <c r="LB34" i="37"/>
  <c r="LC34" i="37" s="1"/>
  <c r="LA34" i="37"/>
  <c r="LA26" i="37"/>
  <c r="LB26" i="37"/>
  <c r="LC26" i="37" s="1"/>
  <c r="LB22" i="37"/>
  <c r="LB14" i="37"/>
  <c r="LB307" i="37"/>
  <c r="LC307" i="37" s="1"/>
  <c r="LA307" i="37"/>
  <c r="LB299" i="37"/>
  <c r="LC299" i="37" s="1"/>
  <c r="LA299" i="37"/>
  <c r="LB291" i="37"/>
  <c r="LC291" i="37" s="1"/>
  <c r="LA291" i="37"/>
  <c r="LB283" i="37"/>
  <c r="LC283" i="37" s="1"/>
  <c r="LA283" i="37"/>
  <c r="LB275" i="37"/>
  <c r="LC275" i="37" s="1"/>
  <c r="LA275" i="37"/>
  <c r="LB267" i="37"/>
  <c r="LC267" i="37" s="1"/>
  <c r="LA267" i="37"/>
  <c r="LB259" i="37"/>
  <c r="LC259" i="37" s="1"/>
  <c r="LA259" i="37"/>
  <c r="LB251" i="37"/>
  <c r="LC251" i="37" s="1"/>
  <c r="LA251" i="37"/>
  <c r="LB243" i="37"/>
  <c r="LC243" i="37" s="1"/>
  <c r="LA243" i="37"/>
  <c r="LB235" i="37"/>
  <c r="LC235" i="37" s="1"/>
  <c r="LA235" i="37"/>
  <c r="LB227" i="37"/>
  <c r="LC227" i="37" s="1"/>
  <c r="LA227" i="37"/>
  <c r="LB219" i="37"/>
  <c r="LC219" i="37" s="1"/>
  <c r="LA219" i="37"/>
  <c r="LB211" i="37"/>
  <c r="LC211" i="37" s="1"/>
  <c r="LA211" i="37"/>
  <c r="LB203" i="37"/>
  <c r="LC203" i="37" s="1"/>
  <c r="LA203" i="37"/>
  <c r="LB195" i="37"/>
  <c r="LC195" i="37" s="1"/>
  <c r="LA195" i="37"/>
  <c r="LB187" i="37"/>
  <c r="LC187" i="37" s="1"/>
  <c r="LA187" i="37"/>
  <c r="LB179" i="37"/>
  <c r="LC179" i="37" s="1"/>
  <c r="LA179" i="37"/>
  <c r="LB171" i="37"/>
  <c r="LC171" i="37" s="1"/>
  <c r="LA171" i="37"/>
  <c r="LB163" i="37"/>
  <c r="LC163" i="37" s="1"/>
  <c r="LA163" i="37"/>
  <c r="LB155" i="37"/>
  <c r="LC155" i="37" s="1"/>
  <c r="LA155" i="37"/>
  <c r="LB147" i="37"/>
  <c r="LC147" i="37" s="1"/>
  <c r="LA147" i="37"/>
  <c r="LB139" i="37"/>
  <c r="LC139" i="37" s="1"/>
  <c r="LA139" i="37"/>
  <c r="LB131" i="37"/>
  <c r="LC131" i="37" s="1"/>
  <c r="LA131" i="37"/>
  <c r="LB123" i="37"/>
  <c r="LC123" i="37" s="1"/>
  <c r="LA123" i="37"/>
  <c r="LB115" i="37"/>
  <c r="LC115" i="37" s="1"/>
  <c r="LA115" i="37"/>
  <c r="LB107" i="37"/>
  <c r="LC107" i="37" s="1"/>
  <c r="LA107" i="37"/>
  <c r="LB99" i="37"/>
  <c r="LC99" i="37" s="1"/>
  <c r="LA99" i="37"/>
  <c r="LB91" i="37"/>
  <c r="LC91" i="37" s="1"/>
  <c r="LA91" i="37"/>
  <c r="LA83" i="37"/>
  <c r="LB83" i="37"/>
  <c r="LC83" i="37" s="1"/>
  <c r="LA75" i="37"/>
  <c r="LB75" i="37"/>
  <c r="LC75" i="37" s="1"/>
  <c r="LA67" i="37"/>
  <c r="LB67" i="37"/>
  <c r="LC67" i="37" s="1"/>
  <c r="LA59" i="37"/>
  <c r="LB59" i="37"/>
  <c r="LC59" i="37" s="1"/>
  <c r="LA51" i="37"/>
  <c r="LB51" i="37"/>
  <c r="LC51" i="37" s="1"/>
  <c r="LA43" i="37"/>
  <c r="LB43" i="37"/>
  <c r="LC43" i="37" s="1"/>
  <c r="LA35" i="37"/>
  <c r="LB35" i="37"/>
  <c r="LC35" i="37" s="1"/>
  <c r="LA27" i="37"/>
  <c r="LB27" i="37"/>
  <c r="LC27" i="37" s="1"/>
  <c r="LB19" i="37"/>
  <c r="LA308" i="37"/>
  <c r="LB308" i="37"/>
  <c r="LC308" i="37" s="1"/>
  <c r="LB300" i="37"/>
  <c r="LC300" i="37" s="1"/>
  <c r="LA300" i="37"/>
  <c r="LB292" i="37"/>
  <c r="LC292" i="37" s="1"/>
  <c r="LA292" i="37"/>
  <c r="LA284" i="37"/>
  <c r="LB284" i="37"/>
  <c r="LC284" i="37" s="1"/>
  <c r="LB276" i="37"/>
  <c r="LC276" i="37" s="1"/>
  <c r="LA276" i="37"/>
  <c r="LA268" i="37"/>
  <c r="LB268" i="37"/>
  <c r="LC268" i="37" s="1"/>
  <c r="LA260" i="37"/>
  <c r="LB260" i="37"/>
  <c r="LC260" i="37" s="1"/>
  <c r="LB252" i="37"/>
  <c r="LC252" i="37" s="1"/>
  <c r="LA252" i="37"/>
  <c r="LA244" i="37"/>
  <c r="LB244" i="37"/>
  <c r="LC244" i="37" s="1"/>
  <c r="LB236" i="37"/>
  <c r="LC236" i="37" s="1"/>
  <c r="LA236" i="37"/>
  <c r="LB228" i="37"/>
  <c r="LC228" i="37" s="1"/>
  <c r="LA228" i="37"/>
  <c r="LA220" i="37"/>
  <c r="LB220" i="37"/>
  <c r="LC220" i="37" s="1"/>
  <c r="LB212" i="37"/>
  <c r="LC212" i="37" s="1"/>
  <c r="LA212" i="37"/>
  <c r="LA204" i="37"/>
  <c r="LB204" i="37"/>
  <c r="LC204" i="37" s="1"/>
  <c r="LA196" i="37"/>
  <c r="LB196" i="37"/>
  <c r="LC196" i="37" s="1"/>
  <c r="LB188" i="37"/>
  <c r="LC188" i="37" s="1"/>
  <c r="LA188" i="37"/>
  <c r="LA180" i="37"/>
  <c r="LB180" i="37"/>
  <c r="LC180" i="37" s="1"/>
  <c r="LB172" i="37"/>
  <c r="LC172" i="37" s="1"/>
  <c r="LA172" i="37"/>
  <c r="LA164" i="37"/>
  <c r="LB164" i="37"/>
  <c r="LC164" i="37" s="1"/>
  <c r="LB156" i="37"/>
  <c r="LC156" i="37" s="1"/>
  <c r="LA156" i="37"/>
  <c r="LA148" i="37"/>
  <c r="LB148" i="37"/>
  <c r="LC148" i="37" s="1"/>
  <c r="LB140" i="37"/>
  <c r="LC140" i="37" s="1"/>
  <c r="LA140" i="37"/>
  <c r="LA132" i="37"/>
  <c r="LB132" i="37"/>
  <c r="LC132" i="37" s="1"/>
  <c r="LB124" i="37"/>
  <c r="LC124" i="37" s="1"/>
  <c r="LA124" i="37"/>
  <c r="LA116" i="37"/>
  <c r="LB116" i="37"/>
  <c r="LC116" i="37" s="1"/>
  <c r="LB108" i="37"/>
  <c r="LC108" i="37" s="1"/>
  <c r="LA108" i="37"/>
  <c r="LA100" i="37"/>
  <c r="LB100" i="37"/>
  <c r="LC100" i="37" s="1"/>
  <c r="LB92" i="37"/>
  <c r="LC92" i="37" s="1"/>
  <c r="LA92" i="37"/>
  <c r="LB84" i="37"/>
  <c r="LC84" i="37" s="1"/>
  <c r="LA84" i="37"/>
  <c r="LA76" i="37"/>
  <c r="LB76" i="37"/>
  <c r="LC76" i="37" s="1"/>
  <c r="LA68" i="37"/>
  <c r="LB68" i="37"/>
  <c r="LC68" i="37" s="1"/>
  <c r="LB60" i="37"/>
  <c r="LC60" i="37" s="1"/>
  <c r="LA60" i="37"/>
  <c r="LB52" i="37"/>
  <c r="LC52" i="37" s="1"/>
  <c r="LA52" i="37"/>
  <c r="LA44" i="37"/>
  <c r="LB44" i="37"/>
  <c r="LC44" i="37" s="1"/>
  <c r="LA36" i="37"/>
  <c r="LB36" i="37"/>
  <c r="LC36" i="37" s="1"/>
  <c r="LB28" i="37"/>
  <c r="LC28" i="37" s="1"/>
  <c r="LA28" i="37"/>
  <c r="LB24" i="37"/>
  <c r="LB16" i="37"/>
  <c r="LB13" i="37"/>
  <c r="LB309" i="37"/>
  <c r="LC309" i="37" s="1"/>
  <c r="LA309" i="37"/>
  <c r="LB301" i="37"/>
  <c r="LC301" i="37" s="1"/>
  <c r="LA301" i="37"/>
  <c r="LB293" i="37"/>
  <c r="LC293" i="37" s="1"/>
  <c r="LA293" i="37"/>
  <c r="LB285" i="37"/>
  <c r="LC285" i="37" s="1"/>
  <c r="LA285" i="37"/>
  <c r="LB277" i="37"/>
  <c r="LC277" i="37" s="1"/>
  <c r="LA277" i="37"/>
  <c r="LB269" i="37"/>
  <c r="LC269" i="37" s="1"/>
  <c r="LA269" i="37"/>
  <c r="LB261" i="37"/>
  <c r="LC261" i="37" s="1"/>
  <c r="LA261" i="37"/>
  <c r="LB253" i="37"/>
  <c r="LC253" i="37" s="1"/>
  <c r="LA253" i="37"/>
  <c r="LB245" i="37"/>
  <c r="LC245" i="37" s="1"/>
  <c r="LA245" i="37"/>
  <c r="LB237" i="37"/>
  <c r="LC237" i="37" s="1"/>
  <c r="LA237" i="37"/>
  <c r="LB229" i="37"/>
  <c r="LC229" i="37" s="1"/>
  <c r="LA229" i="37"/>
  <c r="LB221" i="37"/>
  <c r="LC221" i="37" s="1"/>
  <c r="LA221" i="37"/>
  <c r="LB213" i="37"/>
  <c r="LC213" i="37" s="1"/>
  <c r="LA213" i="37"/>
  <c r="LB205" i="37"/>
  <c r="LC205" i="37" s="1"/>
  <c r="LA205" i="37"/>
  <c r="LB197" i="37"/>
  <c r="LC197" i="37" s="1"/>
  <c r="LA197" i="37"/>
  <c r="LB189" i="37"/>
  <c r="LC189" i="37" s="1"/>
  <c r="LA189" i="37"/>
  <c r="LB181" i="37"/>
  <c r="LC181" i="37" s="1"/>
  <c r="LA181" i="37"/>
  <c r="LB173" i="37"/>
  <c r="LC173" i="37" s="1"/>
  <c r="LA173" i="37"/>
  <c r="LB165" i="37"/>
  <c r="LC165" i="37" s="1"/>
  <c r="LA165" i="37"/>
  <c r="LB157" i="37"/>
  <c r="LC157" i="37" s="1"/>
  <c r="LA157" i="37"/>
  <c r="LB149" i="37"/>
  <c r="LC149" i="37" s="1"/>
  <c r="LA149" i="37"/>
  <c r="LB141" i="37"/>
  <c r="LC141" i="37" s="1"/>
  <c r="LA141" i="37"/>
  <c r="LB133" i="37"/>
  <c r="LC133" i="37" s="1"/>
  <c r="LA133" i="37"/>
  <c r="LB125" i="37"/>
  <c r="LC125" i="37" s="1"/>
  <c r="LA125" i="37"/>
  <c r="LB117" i="37"/>
  <c r="LC117" i="37" s="1"/>
  <c r="LA117" i="37"/>
  <c r="LB109" i="37"/>
  <c r="LC109" i="37" s="1"/>
  <c r="LA109" i="37"/>
  <c r="LB101" i="37"/>
  <c r="LC101" i="37" s="1"/>
  <c r="LA101" i="37"/>
  <c r="LB93" i="37"/>
  <c r="LC93" i="37" s="1"/>
  <c r="LA93" i="37"/>
  <c r="LB85" i="37"/>
  <c r="LC85" i="37" s="1"/>
  <c r="LA85" i="37"/>
  <c r="LB77" i="37"/>
  <c r="LC77" i="37" s="1"/>
  <c r="LA77" i="37"/>
  <c r="LB69" i="37"/>
  <c r="LC69" i="37" s="1"/>
  <c r="LA69" i="37"/>
  <c r="LB61" i="37"/>
  <c r="LC61" i="37" s="1"/>
  <c r="LA61" i="37"/>
  <c r="LB53" i="37"/>
  <c r="LC53" i="37" s="1"/>
  <c r="LA53" i="37"/>
  <c r="LB45" i="37"/>
  <c r="LC45" i="37" s="1"/>
  <c r="LA45" i="37"/>
  <c r="LB37" i="37"/>
  <c r="LC37" i="37" s="1"/>
  <c r="LA37" i="37"/>
  <c r="LB29" i="37"/>
  <c r="LC29" i="37" s="1"/>
  <c r="LA29" i="37"/>
  <c r="LB21" i="37"/>
  <c r="NE200" i="37"/>
  <c r="NF152" i="37"/>
  <c r="NF144" i="37"/>
  <c r="NF128" i="37"/>
  <c r="NE112" i="37"/>
  <c r="NF104" i="37"/>
  <c r="NF96" i="37"/>
  <c r="NE96" i="37"/>
  <c r="NE88" i="37"/>
  <c r="NE80" i="37"/>
  <c r="NE72" i="37"/>
  <c r="NF40" i="37"/>
  <c r="KH13" i="37"/>
  <c r="JZ13" i="37"/>
  <c r="KG13" i="37"/>
  <c r="JY13" i="37"/>
  <c r="KF13" i="37"/>
  <c r="JX13" i="37"/>
  <c r="KE13" i="37"/>
  <c r="JW13" i="37"/>
  <c r="JO13" i="37"/>
  <c r="KT13" i="37"/>
  <c r="KD13" i="37"/>
  <c r="JN13" i="37"/>
  <c r="KC13" i="37"/>
  <c r="JM13" i="37"/>
  <c r="KR13" i="37"/>
  <c r="JL13" i="37"/>
  <c r="KQ13" i="37"/>
  <c r="KA13" i="37"/>
  <c r="JK13" i="37"/>
  <c r="NE249" i="37"/>
  <c r="NE225" i="37"/>
  <c r="NE217" i="37"/>
  <c r="NE201" i="37"/>
  <c r="NE169" i="37"/>
  <c r="NE105" i="37"/>
  <c r="NE298" i="37"/>
  <c r="NF242" i="37"/>
  <c r="NE234" i="37"/>
  <c r="NF234" i="37"/>
  <c r="NE226" i="37"/>
  <c r="NE218" i="37"/>
  <c r="NE210" i="37"/>
  <c r="NG210" i="37"/>
  <c r="NE202" i="37"/>
  <c r="NF186" i="37"/>
  <c r="GA22" i="37"/>
  <c r="FZ22" i="37" s="1"/>
  <c r="KB22" i="37" s="1"/>
  <c r="NE283" i="37"/>
  <c r="NE235" i="37"/>
  <c r="NF195" i="37"/>
  <c r="NF179" i="37"/>
  <c r="NF171" i="37"/>
  <c r="NE139" i="37"/>
  <c r="NF123" i="37"/>
  <c r="NF107" i="37"/>
  <c r="NF83" i="37"/>
  <c r="NG59" i="37"/>
  <c r="NF43" i="37"/>
  <c r="NF300" i="37"/>
  <c r="NF284" i="37"/>
  <c r="NF236" i="37"/>
  <c r="NF212" i="37"/>
  <c r="NG164" i="37"/>
  <c r="NE156" i="37"/>
  <c r="NE140" i="37"/>
  <c r="NE116" i="37"/>
  <c r="NE108" i="37"/>
  <c r="NE92" i="37"/>
  <c r="NE84" i="37"/>
  <c r="NE76" i="37"/>
  <c r="NE60" i="37"/>
  <c r="NG52" i="37"/>
  <c r="NE24" i="37"/>
  <c r="NF165" i="37"/>
  <c r="NF133" i="37"/>
  <c r="NF101" i="37"/>
  <c r="NF93" i="37"/>
  <c r="NF69" i="37"/>
  <c r="NF302" i="37"/>
  <c r="NE294" i="37"/>
  <c r="NE270" i="37"/>
  <c r="NF262" i="37"/>
  <c r="NF246" i="37"/>
  <c r="NG246" i="37"/>
  <c r="NF230" i="37"/>
  <c r="NF214" i="37"/>
  <c r="NE198" i="37"/>
  <c r="NE190" i="37"/>
  <c r="NE174" i="37"/>
  <c r="NG150" i="37"/>
  <c r="NE110" i="37"/>
  <c r="NE94" i="37"/>
  <c r="NE62" i="37"/>
  <c r="NE38" i="37"/>
  <c r="NG38" i="37"/>
  <c r="NF311" i="37"/>
  <c r="NG263" i="37"/>
  <c r="NE255" i="37"/>
  <c r="NE247" i="37"/>
  <c r="NF239" i="37"/>
  <c r="NE231" i="37"/>
  <c r="NE215" i="37"/>
  <c r="HJ312" i="37"/>
  <c r="HK312" i="37" s="1"/>
  <c r="GA312" i="37"/>
  <c r="FZ312" i="37" s="1"/>
  <c r="KB312" i="37" s="1"/>
  <c r="HJ304" i="37"/>
  <c r="HK304" i="37" s="1"/>
  <c r="GA304" i="37"/>
  <c r="FZ304" i="37" s="1"/>
  <c r="KB304" i="37" s="1"/>
  <c r="HJ296" i="37"/>
  <c r="HM296" i="37" s="1"/>
  <c r="GA296" i="37"/>
  <c r="FZ296" i="37" s="1"/>
  <c r="KB296" i="37" s="1"/>
  <c r="HJ288" i="37"/>
  <c r="HM288" i="37" s="1"/>
  <c r="GA288" i="37"/>
  <c r="FZ288" i="37" s="1"/>
  <c r="KB288" i="37" s="1"/>
  <c r="HJ280" i="37"/>
  <c r="HK280" i="37" s="1"/>
  <c r="GA280" i="37"/>
  <c r="FZ280" i="37" s="1"/>
  <c r="KB280" i="37" s="1"/>
  <c r="HJ272" i="37"/>
  <c r="HN272" i="37" s="1"/>
  <c r="GA272" i="37"/>
  <c r="FZ272" i="37" s="1"/>
  <c r="KB272" i="37" s="1"/>
  <c r="HJ264" i="37"/>
  <c r="HL264" i="37" s="1"/>
  <c r="GA264" i="37"/>
  <c r="FZ264" i="37" s="1"/>
  <c r="KB264" i="37" s="1"/>
  <c r="HJ256" i="37"/>
  <c r="HL256" i="37" s="1"/>
  <c r="GA256" i="37"/>
  <c r="FZ256" i="37" s="1"/>
  <c r="KB256" i="37" s="1"/>
  <c r="HJ248" i="37"/>
  <c r="HN248" i="37" s="1"/>
  <c r="GA248" i="37"/>
  <c r="FZ248" i="37" s="1"/>
  <c r="KB248" i="37" s="1"/>
  <c r="HJ240" i="37"/>
  <c r="HL240" i="37" s="1"/>
  <c r="GA240" i="37"/>
  <c r="FZ240" i="37" s="1"/>
  <c r="KB240" i="37" s="1"/>
  <c r="HJ232" i="37"/>
  <c r="GA232" i="37"/>
  <c r="FZ232" i="37" s="1"/>
  <c r="KB232" i="37" s="1"/>
  <c r="HJ224" i="37"/>
  <c r="HK224" i="37" s="1"/>
  <c r="GA224" i="37"/>
  <c r="FZ224" i="37" s="1"/>
  <c r="KB224" i="37" s="1"/>
  <c r="HJ216" i="37"/>
  <c r="HN216" i="37" s="1"/>
  <c r="GA216" i="37"/>
  <c r="FZ216" i="37" s="1"/>
  <c r="KB216" i="37" s="1"/>
  <c r="HJ208" i="37"/>
  <c r="HK208" i="37" s="1"/>
  <c r="GA208" i="37"/>
  <c r="FZ208" i="37" s="1"/>
  <c r="KB208" i="37" s="1"/>
  <c r="HJ200" i="37"/>
  <c r="HM200" i="37" s="1"/>
  <c r="GA200" i="37"/>
  <c r="FZ200" i="37" s="1"/>
  <c r="KB200" i="37" s="1"/>
  <c r="HJ192" i="37"/>
  <c r="HL192" i="37" s="1"/>
  <c r="GA192" i="37"/>
  <c r="FZ192" i="37" s="1"/>
  <c r="KB192" i="37" s="1"/>
  <c r="HJ184" i="37"/>
  <c r="HK184" i="37" s="1"/>
  <c r="GA184" i="37"/>
  <c r="FZ184" i="37" s="1"/>
  <c r="KB184" i="37" s="1"/>
  <c r="HJ176" i="37"/>
  <c r="HK176" i="37" s="1"/>
  <c r="GA176" i="37"/>
  <c r="FZ176" i="37" s="1"/>
  <c r="KB176" i="37" s="1"/>
  <c r="HJ168" i="37"/>
  <c r="GA168" i="37"/>
  <c r="FZ168" i="37" s="1"/>
  <c r="KB168" i="37" s="1"/>
  <c r="HJ160" i="37"/>
  <c r="HL160" i="37" s="1"/>
  <c r="GA160" i="37"/>
  <c r="FZ160" i="37" s="1"/>
  <c r="KB160" i="37" s="1"/>
  <c r="HJ152" i="37"/>
  <c r="HN152" i="37" s="1"/>
  <c r="GA152" i="37"/>
  <c r="FZ152" i="37" s="1"/>
  <c r="KB152" i="37" s="1"/>
  <c r="HJ144" i="37"/>
  <c r="HM144" i="37" s="1"/>
  <c r="GA144" i="37"/>
  <c r="FZ144" i="37" s="1"/>
  <c r="KB144" i="37" s="1"/>
  <c r="HJ136" i="37"/>
  <c r="HK136" i="37" s="1"/>
  <c r="GA136" i="37"/>
  <c r="FZ136" i="37" s="1"/>
  <c r="KB136" i="37" s="1"/>
  <c r="HJ128" i="37"/>
  <c r="HK128" i="37" s="1"/>
  <c r="GA128" i="37"/>
  <c r="FZ128" i="37" s="1"/>
  <c r="KB128" i="37" s="1"/>
  <c r="HJ120" i="37"/>
  <c r="HN120" i="37" s="1"/>
  <c r="GA120" i="37"/>
  <c r="FZ120" i="37" s="1"/>
  <c r="KB120" i="37" s="1"/>
  <c r="HJ112" i="37"/>
  <c r="HM112" i="37" s="1"/>
  <c r="GA112" i="37"/>
  <c r="FZ112" i="37" s="1"/>
  <c r="KB112" i="37" s="1"/>
  <c r="HJ104" i="37"/>
  <c r="HK104" i="37" s="1"/>
  <c r="GA104" i="37"/>
  <c r="FZ104" i="37" s="1"/>
  <c r="KB104" i="37" s="1"/>
  <c r="HJ96" i="37"/>
  <c r="HM96" i="37" s="1"/>
  <c r="GA96" i="37"/>
  <c r="FZ96" i="37" s="1"/>
  <c r="KB96" i="37" s="1"/>
  <c r="HJ88" i="37"/>
  <c r="HK88" i="37" s="1"/>
  <c r="GA88" i="37"/>
  <c r="FZ88" i="37" s="1"/>
  <c r="KB88" i="37" s="1"/>
  <c r="HJ80" i="37"/>
  <c r="HM80" i="37" s="1"/>
  <c r="GA80" i="37"/>
  <c r="FZ80" i="37" s="1"/>
  <c r="KB80" i="37" s="1"/>
  <c r="HJ72" i="37"/>
  <c r="HN72" i="37" s="1"/>
  <c r="GA72" i="37"/>
  <c r="FZ72" i="37" s="1"/>
  <c r="KB72" i="37" s="1"/>
  <c r="HJ64" i="37"/>
  <c r="HM64" i="37" s="1"/>
  <c r="GA64" i="37"/>
  <c r="FZ64" i="37" s="1"/>
  <c r="KB64" i="37" s="1"/>
  <c r="HJ56" i="37"/>
  <c r="HK56" i="37" s="1"/>
  <c r="GA56" i="37"/>
  <c r="FZ56" i="37" s="1"/>
  <c r="KB56" i="37" s="1"/>
  <c r="HJ48" i="37"/>
  <c r="HN48" i="37" s="1"/>
  <c r="GA48" i="37"/>
  <c r="FZ48" i="37" s="1"/>
  <c r="KB48" i="37" s="1"/>
  <c r="HJ40" i="37"/>
  <c r="GA40" i="37"/>
  <c r="FZ40" i="37" s="1"/>
  <c r="KB40" i="37" s="1"/>
  <c r="HJ32" i="37"/>
  <c r="HN32" i="37" s="1"/>
  <c r="GA32" i="37"/>
  <c r="FZ32" i="37" s="1"/>
  <c r="KB32" i="37" s="1"/>
  <c r="HJ20" i="37"/>
  <c r="GA20" i="37"/>
  <c r="FZ20" i="37" s="1"/>
  <c r="KB20" i="37" s="1"/>
  <c r="HJ13" i="37"/>
  <c r="HL13" i="37" s="1"/>
  <c r="GA13" i="37"/>
  <c r="FZ13" i="37" s="1"/>
  <c r="KB13" i="37" s="1"/>
  <c r="HJ305" i="37"/>
  <c r="GA305" i="37"/>
  <c r="FZ305" i="37" s="1"/>
  <c r="KB305" i="37" s="1"/>
  <c r="HJ297" i="37"/>
  <c r="HK297" i="37" s="1"/>
  <c r="GA297" i="37"/>
  <c r="FZ297" i="37" s="1"/>
  <c r="KB297" i="37" s="1"/>
  <c r="HJ289" i="37"/>
  <c r="HK289" i="37" s="1"/>
  <c r="GA289" i="37"/>
  <c r="FZ289" i="37" s="1"/>
  <c r="KB289" i="37" s="1"/>
  <c r="HJ281" i="37"/>
  <c r="HK281" i="37" s="1"/>
  <c r="GA281" i="37"/>
  <c r="FZ281" i="37" s="1"/>
  <c r="KB281" i="37" s="1"/>
  <c r="HJ273" i="37"/>
  <c r="GA273" i="37"/>
  <c r="FZ273" i="37" s="1"/>
  <c r="KB273" i="37" s="1"/>
  <c r="HJ265" i="37"/>
  <c r="HN265" i="37" s="1"/>
  <c r="GA265" i="37"/>
  <c r="FZ265" i="37" s="1"/>
  <c r="KB265" i="37" s="1"/>
  <c r="HJ257" i="37"/>
  <c r="HK257" i="37" s="1"/>
  <c r="GA257" i="37"/>
  <c r="FZ257" i="37" s="1"/>
  <c r="KB257" i="37" s="1"/>
  <c r="HJ249" i="37"/>
  <c r="HM249" i="37" s="1"/>
  <c r="GA249" i="37"/>
  <c r="FZ249" i="37" s="1"/>
  <c r="KB249" i="37" s="1"/>
  <c r="HJ241" i="37"/>
  <c r="HM241" i="37" s="1"/>
  <c r="GA241" i="37"/>
  <c r="FZ241" i="37" s="1"/>
  <c r="KB241" i="37" s="1"/>
  <c r="HJ233" i="37"/>
  <c r="HM233" i="37" s="1"/>
  <c r="GA233" i="37"/>
  <c r="FZ233" i="37" s="1"/>
  <c r="KB233" i="37" s="1"/>
  <c r="HJ225" i="37"/>
  <c r="HK225" i="37" s="1"/>
  <c r="GA225" i="37"/>
  <c r="FZ225" i="37" s="1"/>
  <c r="KB225" i="37" s="1"/>
  <c r="HJ217" i="37"/>
  <c r="HK217" i="37" s="1"/>
  <c r="GA217" i="37"/>
  <c r="FZ217" i="37" s="1"/>
  <c r="KB217" i="37" s="1"/>
  <c r="HJ209" i="37"/>
  <c r="GA209" i="37"/>
  <c r="FZ209" i="37" s="1"/>
  <c r="KB209" i="37" s="1"/>
  <c r="HJ201" i="37"/>
  <c r="HK201" i="37" s="1"/>
  <c r="GA201" i="37"/>
  <c r="FZ201" i="37" s="1"/>
  <c r="KB201" i="37" s="1"/>
  <c r="HJ193" i="37"/>
  <c r="HN193" i="37" s="1"/>
  <c r="GA193" i="37"/>
  <c r="FZ193" i="37" s="1"/>
  <c r="KB193" i="37" s="1"/>
  <c r="HJ185" i="37"/>
  <c r="HM185" i="37" s="1"/>
  <c r="GA185" i="37"/>
  <c r="FZ185" i="37" s="1"/>
  <c r="KB185" i="37" s="1"/>
  <c r="HJ177" i="37"/>
  <c r="HN177" i="37" s="1"/>
  <c r="GA177" i="37"/>
  <c r="FZ177" i="37" s="1"/>
  <c r="KB177" i="37" s="1"/>
  <c r="HJ169" i="37"/>
  <c r="HK169" i="37" s="1"/>
  <c r="GA169" i="37"/>
  <c r="FZ169" i="37" s="1"/>
  <c r="KB169" i="37" s="1"/>
  <c r="HJ161" i="37"/>
  <c r="HL161" i="37" s="1"/>
  <c r="GA161" i="37"/>
  <c r="FZ161" i="37" s="1"/>
  <c r="KB161" i="37" s="1"/>
  <c r="HJ153" i="37"/>
  <c r="HL153" i="37" s="1"/>
  <c r="GA153" i="37"/>
  <c r="FZ153" i="37" s="1"/>
  <c r="KB153" i="37" s="1"/>
  <c r="HJ145" i="37"/>
  <c r="HL145" i="37" s="1"/>
  <c r="GA145" i="37"/>
  <c r="FZ145" i="37" s="1"/>
  <c r="KB145" i="37" s="1"/>
  <c r="HJ137" i="37"/>
  <c r="HN137" i="37" s="1"/>
  <c r="GA137" i="37"/>
  <c r="FZ137" i="37" s="1"/>
  <c r="KB137" i="37" s="1"/>
  <c r="HJ129" i="37"/>
  <c r="HK129" i="37" s="1"/>
  <c r="GA129" i="37"/>
  <c r="FZ129" i="37" s="1"/>
  <c r="KB129" i="37" s="1"/>
  <c r="HJ121" i="37"/>
  <c r="HK121" i="37" s="1"/>
  <c r="GA121" i="37"/>
  <c r="FZ121" i="37" s="1"/>
  <c r="KB121" i="37" s="1"/>
  <c r="HJ113" i="37"/>
  <c r="GA113" i="37"/>
  <c r="FZ113" i="37" s="1"/>
  <c r="KB113" i="37" s="1"/>
  <c r="HJ105" i="37"/>
  <c r="HL105" i="37" s="1"/>
  <c r="GA105" i="37"/>
  <c r="FZ105" i="37" s="1"/>
  <c r="KB105" i="37" s="1"/>
  <c r="HJ97" i="37"/>
  <c r="HL97" i="37" s="1"/>
  <c r="GA97" i="37"/>
  <c r="FZ97" i="37" s="1"/>
  <c r="KB97" i="37" s="1"/>
  <c r="HJ89" i="37"/>
  <c r="HL89" i="37" s="1"/>
  <c r="GA89" i="37"/>
  <c r="FZ89" i="37" s="1"/>
  <c r="KB89" i="37" s="1"/>
  <c r="HJ81" i="37"/>
  <c r="HN81" i="37" s="1"/>
  <c r="GA81" i="37"/>
  <c r="FZ81" i="37" s="1"/>
  <c r="KB81" i="37" s="1"/>
  <c r="HJ73" i="37"/>
  <c r="HK73" i="37" s="1"/>
  <c r="GA73" i="37"/>
  <c r="FZ73" i="37" s="1"/>
  <c r="KB73" i="37" s="1"/>
  <c r="HJ65" i="37"/>
  <c r="HL65" i="37" s="1"/>
  <c r="GA65" i="37"/>
  <c r="FZ65" i="37" s="1"/>
  <c r="KB65" i="37" s="1"/>
  <c r="HJ57" i="37"/>
  <c r="HN57" i="37" s="1"/>
  <c r="GA57" i="37"/>
  <c r="FZ57" i="37" s="1"/>
  <c r="KB57" i="37" s="1"/>
  <c r="HJ49" i="37"/>
  <c r="HM49" i="37" s="1"/>
  <c r="GA49" i="37"/>
  <c r="FZ49" i="37" s="1"/>
  <c r="KB49" i="37" s="1"/>
  <c r="HJ41" i="37"/>
  <c r="HL41" i="37" s="1"/>
  <c r="GA41" i="37"/>
  <c r="FZ41" i="37" s="1"/>
  <c r="KB41" i="37" s="1"/>
  <c r="HJ33" i="37"/>
  <c r="HN33" i="37" s="1"/>
  <c r="GA33" i="37"/>
  <c r="FZ33" i="37" s="1"/>
  <c r="KB33" i="37" s="1"/>
  <c r="HJ25" i="37"/>
  <c r="HL25" i="37" s="1"/>
  <c r="GA25" i="37"/>
  <c r="FZ25" i="37" s="1"/>
  <c r="KB25" i="37" s="1"/>
  <c r="HJ17" i="37"/>
  <c r="GA17" i="37"/>
  <c r="FZ17" i="37" s="1"/>
  <c r="KB17" i="37" s="1"/>
  <c r="HJ306" i="37"/>
  <c r="HK306" i="37" s="1"/>
  <c r="GA306" i="37"/>
  <c r="FZ306" i="37" s="1"/>
  <c r="KB306" i="37" s="1"/>
  <c r="HJ298" i="37"/>
  <c r="HM298" i="37" s="1"/>
  <c r="GA298" i="37"/>
  <c r="FZ298" i="37" s="1"/>
  <c r="KB298" i="37" s="1"/>
  <c r="HJ290" i="37"/>
  <c r="HM290" i="37" s="1"/>
  <c r="GA290" i="37"/>
  <c r="FZ290" i="37" s="1"/>
  <c r="KB290" i="37" s="1"/>
  <c r="HJ282" i="37"/>
  <c r="HL282" i="37" s="1"/>
  <c r="GA282" i="37"/>
  <c r="FZ282" i="37" s="1"/>
  <c r="KB282" i="37" s="1"/>
  <c r="HJ274" i="37"/>
  <c r="HK274" i="37" s="1"/>
  <c r="GA274" i="37"/>
  <c r="FZ274" i="37" s="1"/>
  <c r="KB274" i="37" s="1"/>
  <c r="HJ266" i="37"/>
  <c r="HL266" i="37" s="1"/>
  <c r="GA266" i="37"/>
  <c r="FZ266" i="37" s="1"/>
  <c r="KB266" i="37" s="1"/>
  <c r="HJ258" i="37"/>
  <c r="HL258" i="37" s="1"/>
  <c r="GA258" i="37"/>
  <c r="FZ258" i="37" s="1"/>
  <c r="KB258" i="37" s="1"/>
  <c r="HJ250" i="37"/>
  <c r="GA250" i="37"/>
  <c r="FZ250" i="37" s="1"/>
  <c r="KB250" i="37" s="1"/>
  <c r="HJ242" i="37"/>
  <c r="HL242" i="37" s="1"/>
  <c r="GA242" i="37"/>
  <c r="FZ242" i="37" s="1"/>
  <c r="KB242" i="37" s="1"/>
  <c r="HJ234" i="37"/>
  <c r="HK234" i="37" s="1"/>
  <c r="GA234" i="37"/>
  <c r="FZ234" i="37" s="1"/>
  <c r="KB234" i="37" s="1"/>
  <c r="HJ226" i="37"/>
  <c r="HL226" i="37" s="1"/>
  <c r="GA226" i="37"/>
  <c r="FZ226" i="37" s="1"/>
  <c r="KB226" i="37" s="1"/>
  <c r="HJ218" i="37"/>
  <c r="HK218" i="37" s="1"/>
  <c r="GA218" i="37"/>
  <c r="FZ218" i="37" s="1"/>
  <c r="KB218" i="37" s="1"/>
  <c r="HJ210" i="37"/>
  <c r="HM210" i="37" s="1"/>
  <c r="GA210" i="37"/>
  <c r="FZ210" i="37" s="1"/>
  <c r="KB210" i="37" s="1"/>
  <c r="HJ202" i="37"/>
  <c r="HK202" i="37" s="1"/>
  <c r="GA202" i="37"/>
  <c r="FZ202" i="37" s="1"/>
  <c r="KB202" i="37" s="1"/>
  <c r="HJ194" i="37"/>
  <c r="HK194" i="37" s="1"/>
  <c r="GA194" i="37"/>
  <c r="FZ194" i="37" s="1"/>
  <c r="KB194" i="37" s="1"/>
  <c r="HJ186" i="37"/>
  <c r="GA186" i="37"/>
  <c r="FZ186" i="37" s="1"/>
  <c r="KB186" i="37" s="1"/>
  <c r="HJ178" i="37"/>
  <c r="HL178" i="37" s="1"/>
  <c r="GA178" i="37"/>
  <c r="FZ178" i="37" s="1"/>
  <c r="KB178" i="37" s="1"/>
  <c r="HJ170" i="37"/>
  <c r="HL170" i="37" s="1"/>
  <c r="GA170" i="37"/>
  <c r="FZ170" i="37" s="1"/>
  <c r="KB170" i="37" s="1"/>
  <c r="HJ162" i="37"/>
  <c r="HN162" i="37" s="1"/>
  <c r="GA162" i="37"/>
  <c r="FZ162" i="37" s="1"/>
  <c r="KB162" i="37" s="1"/>
  <c r="HJ154" i="37"/>
  <c r="HN154" i="37" s="1"/>
  <c r="GA154" i="37"/>
  <c r="FZ154" i="37" s="1"/>
  <c r="KB154" i="37" s="1"/>
  <c r="HJ146" i="37"/>
  <c r="HM146" i="37" s="1"/>
  <c r="GA146" i="37"/>
  <c r="FZ146" i="37" s="1"/>
  <c r="KB146" i="37" s="1"/>
  <c r="HJ138" i="37"/>
  <c r="HL138" i="37" s="1"/>
  <c r="GA138" i="37"/>
  <c r="FZ138" i="37" s="1"/>
  <c r="KB138" i="37" s="1"/>
  <c r="HJ130" i="37"/>
  <c r="HL130" i="37" s="1"/>
  <c r="GA130" i="37"/>
  <c r="FZ130" i="37" s="1"/>
  <c r="KB130" i="37" s="1"/>
  <c r="HJ122" i="37"/>
  <c r="HK122" i="37" s="1"/>
  <c r="GA122" i="37"/>
  <c r="FZ122" i="37" s="1"/>
  <c r="KB122" i="37" s="1"/>
  <c r="HJ114" i="37"/>
  <c r="HK114" i="37" s="1"/>
  <c r="GA114" i="37"/>
  <c r="FZ114" i="37" s="1"/>
  <c r="KB114" i="37" s="1"/>
  <c r="HJ106" i="37"/>
  <c r="HK106" i="37" s="1"/>
  <c r="GA106" i="37"/>
  <c r="FZ106" i="37" s="1"/>
  <c r="KB106" i="37" s="1"/>
  <c r="HJ98" i="37"/>
  <c r="HL98" i="37" s="1"/>
  <c r="GA98" i="37"/>
  <c r="FZ98" i="37" s="1"/>
  <c r="KB98" i="37" s="1"/>
  <c r="HJ90" i="37"/>
  <c r="GA90" i="37"/>
  <c r="FZ90" i="37" s="1"/>
  <c r="KB90" i="37" s="1"/>
  <c r="HJ82" i="37"/>
  <c r="HL82" i="37" s="1"/>
  <c r="GA82" i="37"/>
  <c r="FZ82" i="37" s="1"/>
  <c r="KB82" i="37" s="1"/>
  <c r="HJ74" i="37"/>
  <c r="HK74" i="37" s="1"/>
  <c r="GA74" i="37"/>
  <c r="FZ74" i="37" s="1"/>
  <c r="KB74" i="37" s="1"/>
  <c r="HJ66" i="37"/>
  <c r="HL66" i="37" s="1"/>
  <c r="GA66" i="37"/>
  <c r="FZ66" i="37" s="1"/>
  <c r="KB66" i="37" s="1"/>
  <c r="HJ58" i="37"/>
  <c r="GA58" i="37"/>
  <c r="FZ58" i="37" s="1"/>
  <c r="KB58" i="37" s="1"/>
  <c r="HJ50" i="37"/>
  <c r="HL50" i="37" s="1"/>
  <c r="GA50" i="37"/>
  <c r="FZ50" i="37" s="1"/>
  <c r="KB50" i="37" s="1"/>
  <c r="HJ42" i="37"/>
  <c r="HL42" i="37" s="1"/>
  <c r="GA42" i="37"/>
  <c r="FZ42" i="37" s="1"/>
  <c r="KB42" i="37" s="1"/>
  <c r="HJ34" i="37"/>
  <c r="HN34" i="37" s="1"/>
  <c r="GA34" i="37"/>
  <c r="FZ34" i="37" s="1"/>
  <c r="KB34" i="37" s="1"/>
  <c r="HJ26" i="37"/>
  <c r="HK26" i="37" s="1"/>
  <c r="GA26" i="37"/>
  <c r="FZ26" i="37" s="1"/>
  <c r="KB26" i="37" s="1"/>
  <c r="HJ307" i="37"/>
  <c r="HK307" i="37" s="1"/>
  <c r="GA307" i="37"/>
  <c r="FZ307" i="37" s="1"/>
  <c r="KB307" i="37" s="1"/>
  <c r="HJ299" i="37"/>
  <c r="HM299" i="37" s="1"/>
  <c r="GA299" i="37"/>
  <c r="FZ299" i="37" s="1"/>
  <c r="KB299" i="37" s="1"/>
  <c r="HJ291" i="37"/>
  <c r="HK291" i="37" s="1"/>
  <c r="GA291" i="37"/>
  <c r="FZ291" i="37" s="1"/>
  <c r="KB291" i="37" s="1"/>
  <c r="HJ283" i="37"/>
  <c r="GA283" i="37"/>
  <c r="FZ283" i="37" s="1"/>
  <c r="KB283" i="37" s="1"/>
  <c r="HJ275" i="37"/>
  <c r="HM275" i="37" s="1"/>
  <c r="GA275" i="37"/>
  <c r="FZ275" i="37" s="1"/>
  <c r="KB275" i="37" s="1"/>
  <c r="HJ267" i="37"/>
  <c r="HN267" i="37" s="1"/>
  <c r="GA267" i="37"/>
  <c r="FZ267" i="37" s="1"/>
  <c r="KB267" i="37" s="1"/>
  <c r="HJ259" i="37"/>
  <c r="HM259" i="37" s="1"/>
  <c r="GA259" i="37"/>
  <c r="FZ259" i="37" s="1"/>
  <c r="KB259" i="37" s="1"/>
  <c r="HJ251" i="37"/>
  <c r="HM251" i="37" s="1"/>
  <c r="GA251" i="37"/>
  <c r="FZ251" i="37" s="1"/>
  <c r="KB251" i="37" s="1"/>
  <c r="HJ243" i="37"/>
  <c r="HL243" i="37" s="1"/>
  <c r="GA243" i="37"/>
  <c r="FZ243" i="37" s="1"/>
  <c r="KB243" i="37" s="1"/>
  <c r="HJ235" i="37"/>
  <c r="HK235" i="37" s="1"/>
  <c r="GA235" i="37"/>
  <c r="FZ235" i="37" s="1"/>
  <c r="KB235" i="37" s="1"/>
  <c r="HJ227" i="37"/>
  <c r="HN227" i="37" s="1"/>
  <c r="GA227" i="37"/>
  <c r="FZ227" i="37" s="1"/>
  <c r="KB227" i="37" s="1"/>
  <c r="HJ219" i="37"/>
  <c r="HL219" i="37" s="1"/>
  <c r="GA219" i="37"/>
  <c r="FZ219" i="37" s="1"/>
  <c r="KB219" i="37" s="1"/>
  <c r="HJ211" i="37"/>
  <c r="HL211" i="37" s="1"/>
  <c r="GA211" i="37"/>
  <c r="FZ211" i="37" s="1"/>
  <c r="KB211" i="37" s="1"/>
  <c r="HJ203" i="37"/>
  <c r="HL203" i="37" s="1"/>
  <c r="GA203" i="37"/>
  <c r="FZ203" i="37" s="1"/>
  <c r="KB203" i="37" s="1"/>
  <c r="HJ195" i="37"/>
  <c r="HM195" i="37" s="1"/>
  <c r="GA195" i="37"/>
  <c r="FZ195" i="37" s="1"/>
  <c r="KB195" i="37" s="1"/>
  <c r="HJ187" i="37"/>
  <c r="HL187" i="37" s="1"/>
  <c r="GA187" i="37"/>
  <c r="FZ187" i="37" s="1"/>
  <c r="KB187" i="37" s="1"/>
  <c r="HJ179" i="37"/>
  <c r="HK179" i="37" s="1"/>
  <c r="GA179" i="37"/>
  <c r="FZ179" i="37" s="1"/>
  <c r="KB179" i="37" s="1"/>
  <c r="HJ171" i="37"/>
  <c r="HM171" i="37" s="1"/>
  <c r="GA171" i="37"/>
  <c r="FZ171" i="37" s="1"/>
  <c r="KB171" i="37" s="1"/>
  <c r="HJ163" i="37"/>
  <c r="HK163" i="37" s="1"/>
  <c r="GA163" i="37"/>
  <c r="FZ163" i="37" s="1"/>
  <c r="KB163" i="37" s="1"/>
  <c r="HJ155" i="37"/>
  <c r="HN155" i="37" s="1"/>
  <c r="GA155" i="37"/>
  <c r="FZ155" i="37" s="1"/>
  <c r="KB155" i="37" s="1"/>
  <c r="HJ147" i="37"/>
  <c r="HM147" i="37" s="1"/>
  <c r="GA147" i="37"/>
  <c r="FZ147" i="37" s="1"/>
  <c r="KB147" i="37" s="1"/>
  <c r="HJ139" i="37"/>
  <c r="HN139" i="37" s="1"/>
  <c r="GA139" i="37"/>
  <c r="FZ139" i="37" s="1"/>
  <c r="KB139" i="37" s="1"/>
  <c r="HJ131" i="37"/>
  <c r="HL131" i="37" s="1"/>
  <c r="GA131" i="37"/>
  <c r="FZ131" i="37" s="1"/>
  <c r="KB131" i="37" s="1"/>
  <c r="HJ123" i="37"/>
  <c r="HN123" i="37" s="1"/>
  <c r="GA123" i="37"/>
  <c r="FZ123" i="37" s="1"/>
  <c r="KB123" i="37" s="1"/>
  <c r="HJ115" i="37"/>
  <c r="HN115" i="37" s="1"/>
  <c r="GA115" i="37"/>
  <c r="FZ115" i="37" s="1"/>
  <c r="KB115" i="37" s="1"/>
  <c r="HJ107" i="37"/>
  <c r="HK107" i="37" s="1"/>
  <c r="GA107" i="37"/>
  <c r="FZ107" i="37" s="1"/>
  <c r="KB107" i="37" s="1"/>
  <c r="HJ99" i="37"/>
  <c r="HK99" i="37" s="1"/>
  <c r="GA99" i="37"/>
  <c r="FZ99" i="37" s="1"/>
  <c r="KB99" i="37" s="1"/>
  <c r="HJ91" i="37"/>
  <c r="HK91" i="37" s="1"/>
  <c r="GA91" i="37"/>
  <c r="FZ91" i="37" s="1"/>
  <c r="KB91" i="37" s="1"/>
  <c r="HJ83" i="37"/>
  <c r="HL83" i="37" s="1"/>
  <c r="GA83" i="37"/>
  <c r="FZ83" i="37" s="1"/>
  <c r="KB83" i="37" s="1"/>
  <c r="HJ75" i="37"/>
  <c r="HK75" i="37" s="1"/>
  <c r="GA75" i="37"/>
  <c r="FZ75" i="37" s="1"/>
  <c r="KB75" i="37" s="1"/>
  <c r="HJ67" i="37"/>
  <c r="HK67" i="37" s="1"/>
  <c r="GA67" i="37"/>
  <c r="FZ67" i="37" s="1"/>
  <c r="KB67" i="37" s="1"/>
  <c r="HJ59" i="37"/>
  <c r="GA59" i="37"/>
  <c r="FZ59" i="37" s="1"/>
  <c r="KB59" i="37" s="1"/>
  <c r="HJ51" i="37"/>
  <c r="HL51" i="37" s="1"/>
  <c r="GA51" i="37"/>
  <c r="FZ51" i="37" s="1"/>
  <c r="KB51" i="37" s="1"/>
  <c r="HJ43" i="37"/>
  <c r="HK43" i="37" s="1"/>
  <c r="GA43" i="37"/>
  <c r="FZ43" i="37" s="1"/>
  <c r="KB43" i="37" s="1"/>
  <c r="HJ35" i="37"/>
  <c r="HK35" i="37" s="1"/>
  <c r="GA35" i="37"/>
  <c r="FZ35" i="37" s="1"/>
  <c r="KB35" i="37" s="1"/>
  <c r="HJ27" i="37"/>
  <c r="GA27" i="37"/>
  <c r="FZ27" i="37" s="1"/>
  <c r="KB27" i="37" s="1"/>
  <c r="HJ19" i="37"/>
  <c r="HK19" i="37" s="1"/>
  <c r="GA19" i="37"/>
  <c r="FZ19" i="37" s="1"/>
  <c r="KB19" i="37" s="1"/>
  <c r="HJ308" i="37"/>
  <c r="GA308" i="37"/>
  <c r="FZ308" i="37" s="1"/>
  <c r="KB308" i="37" s="1"/>
  <c r="HJ300" i="37"/>
  <c r="HK300" i="37" s="1"/>
  <c r="GA300" i="37"/>
  <c r="FZ300" i="37" s="1"/>
  <c r="KB300" i="37" s="1"/>
  <c r="HJ292" i="37"/>
  <c r="GA292" i="37"/>
  <c r="FZ292" i="37" s="1"/>
  <c r="KB292" i="37" s="1"/>
  <c r="HJ284" i="37"/>
  <c r="HN284" i="37" s="1"/>
  <c r="GA284" i="37"/>
  <c r="FZ284" i="37" s="1"/>
  <c r="KB284" i="37" s="1"/>
  <c r="HJ276" i="37"/>
  <c r="HL276" i="37" s="1"/>
  <c r="GA276" i="37"/>
  <c r="FZ276" i="37" s="1"/>
  <c r="KB276" i="37" s="1"/>
  <c r="HJ268" i="37"/>
  <c r="HK268" i="37" s="1"/>
  <c r="GA268" i="37"/>
  <c r="FZ268" i="37" s="1"/>
  <c r="KB268" i="37" s="1"/>
  <c r="HJ260" i="37"/>
  <c r="HN260" i="37" s="1"/>
  <c r="GA260" i="37"/>
  <c r="FZ260" i="37" s="1"/>
  <c r="KB260" i="37" s="1"/>
  <c r="HJ252" i="37"/>
  <c r="HK252" i="37" s="1"/>
  <c r="GA252" i="37"/>
  <c r="FZ252" i="37" s="1"/>
  <c r="KB252" i="37" s="1"/>
  <c r="HJ244" i="37"/>
  <c r="HL244" i="37" s="1"/>
  <c r="GA244" i="37"/>
  <c r="FZ244" i="37" s="1"/>
  <c r="KB244" i="37" s="1"/>
  <c r="HJ236" i="37"/>
  <c r="HM236" i="37" s="1"/>
  <c r="GA236" i="37"/>
  <c r="FZ236" i="37" s="1"/>
  <c r="KB236" i="37" s="1"/>
  <c r="HJ228" i="37"/>
  <c r="GA228" i="37"/>
  <c r="FZ228" i="37" s="1"/>
  <c r="KB228" i="37" s="1"/>
  <c r="HJ220" i="37"/>
  <c r="HL220" i="37" s="1"/>
  <c r="GA220" i="37"/>
  <c r="FZ220" i="37" s="1"/>
  <c r="KB220" i="37" s="1"/>
  <c r="HJ212" i="37"/>
  <c r="HK212" i="37" s="1"/>
  <c r="GA212" i="37"/>
  <c r="FZ212" i="37" s="1"/>
  <c r="KB212" i="37" s="1"/>
  <c r="HJ204" i="37"/>
  <c r="HK204" i="37" s="1"/>
  <c r="GA204" i="37"/>
  <c r="FZ204" i="37" s="1"/>
  <c r="KB204" i="37" s="1"/>
  <c r="HJ196" i="37"/>
  <c r="GA196" i="37"/>
  <c r="FZ196" i="37" s="1"/>
  <c r="KB196" i="37" s="1"/>
  <c r="HJ188" i="37"/>
  <c r="HK188" i="37" s="1"/>
  <c r="GA188" i="37"/>
  <c r="FZ188" i="37" s="1"/>
  <c r="KB188" i="37" s="1"/>
  <c r="HJ180" i="37"/>
  <c r="HK180" i="37" s="1"/>
  <c r="GA180" i="37"/>
  <c r="FZ180" i="37" s="1"/>
  <c r="KB180" i="37" s="1"/>
  <c r="HJ172" i="37"/>
  <c r="HL172" i="37" s="1"/>
  <c r="GA172" i="37"/>
  <c r="FZ172" i="37" s="1"/>
  <c r="KB172" i="37" s="1"/>
  <c r="HJ164" i="37"/>
  <c r="HM164" i="37" s="1"/>
  <c r="GA164" i="37"/>
  <c r="FZ164" i="37" s="1"/>
  <c r="KB164" i="37" s="1"/>
  <c r="HJ156" i="37"/>
  <c r="HM156" i="37" s="1"/>
  <c r="GA156" i="37"/>
  <c r="FZ156" i="37" s="1"/>
  <c r="KB156" i="37" s="1"/>
  <c r="HJ148" i="37"/>
  <c r="GA148" i="37"/>
  <c r="FZ148" i="37" s="1"/>
  <c r="KB148" i="37" s="1"/>
  <c r="HJ140" i="37"/>
  <c r="HN140" i="37" s="1"/>
  <c r="GA140" i="37"/>
  <c r="FZ140" i="37" s="1"/>
  <c r="KB140" i="37" s="1"/>
  <c r="HJ132" i="37"/>
  <c r="GA132" i="37"/>
  <c r="FZ132" i="37" s="1"/>
  <c r="KB132" i="37" s="1"/>
  <c r="HJ124" i="37"/>
  <c r="HN124" i="37" s="1"/>
  <c r="GA124" i="37"/>
  <c r="FZ124" i="37" s="1"/>
  <c r="KB124" i="37" s="1"/>
  <c r="HJ116" i="37"/>
  <c r="GA116" i="37"/>
  <c r="FZ116" i="37" s="1"/>
  <c r="KB116" i="37" s="1"/>
  <c r="HJ108" i="37"/>
  <c r="HM108" i="37" s="1"/>
  <c r="GA108" i="37"/>
  <c r="FZ108" i="37" s="1"/>
  <c r="KB108" i="37" s="1"/>
  <c r="HJ100" i="37"/>
  <c r="HM100" i="37" s="1"/>
  <c r="GA100" i="37"/>
  <c r="FZ100" i="37" s="1"/>
  <c r="KB100" i="37" s="1"/>
  <c r="HJ92" i="37"/>
  <c r="HN92" i="37" s="1"/>
  <c r="GA92" i="37"/>
  <c r="FZ92" i="37" s="1"/>
  <c r="KB92" i="37" s="1"/>
  <c r="HJ84" i="37"/>
  <c r="HM84" i="37" s="1"/>
  <c r="GA84" i="37"/>
  <c r="FZ84" i="37" s="1"/>
  <c r="KB84" i="37" s="1"/>
  <c r="HJ76" i="37"/>
  <c r="HN76" i="37" s="1"/>
  <c r="GA76" i="37"/>
  <c r="FZ76" i="37" s="1"/>
  <c r="KB76" i="37" s="1"/>
  <c r="HJ68" i="37"/>
  <c r="HK68" i="37" s="1"/>
  <c r="GA68" i="37"/>
  <c r="FZ68" i="37" s="1"/>
  <c r="KB68" i="37" s="1"/>
  <c r="HJ60" i="37"/>
  <c r="HK60" i="37" s="1"/>
  <c r="GA60" i="37"/>
  <c r="FZ60" i="37" s="1"/>
  <c r="KB60" i="37" s="1"/>
  <c r="HJ52" i="37"/>
  <c r="HK52" i="37" s="1"/>
  <c r="GA52" i="37"/>
  <c r="FZ52" i="37" s="1"/>
  <c r="KB52" i="37" s="1"/>
  <c r="HJ44" i="37"/>
  <c r="HK44" i="37" s="1"/>
  <c r="GA44" i="37"/>
  <c r="FZ44" i="37" s="1"/>
  <c r="KB44" i="37" s="1"/>
  <c r="HJ36" i="37"/>
  <c r="HN36" i="37" s="1"/>
  <c r="GA36" i="37"/>
  <c r="FZ36" i="37" s="1"/>
  <c r="KB36" i="37" s="1"/>
  <c r="HJ28" i="37"/>
  <c r="HL28" i="37" s="1"/>
  <c r="GA28" i="37"/>
  <c r="FZ28" i="37" s="1"/>
  <c r="KB28" i="37" s="1"/>
  <c r="HJ24" i="37"/>
  <c r="HM24" i="37" s="1"/>
  <c r="GA24" i="37"/>
  <c r="FZ24" i="37" s="1"/>
  <c r="KB24" i="37" s="1"/>
  <c r="HJ16" i="37"/>
  <c r="HK16" i="37" s="1"/>
  <c r="GA16" i="37"/>
  <c r="FZ16" i="37" s="1"/>
  <c r="KB16" i="37" s="1"/>
  <c r="HJ309" i="37"/>
  <c r="GA309" i="37"/>
  <c r="FZ309" i="37" s="1"/>
  <c r="KB309" i="37" s="1"/>
  <c r="HJ301" i="37"/>
  <c r="HM301" i="37" s="1"/>
  <c r="GA301" i="37"/>
  <c r="FZ301" i="37" s="1"/>
  <c r="KB301" i="37" s="1"/>
  <c r="HJ293" i="37"/>
  <c r="HM293" i="37" s="1"/>
  <c r="GA293" i="37"/>
  <c r="FZ293" i="37" s="1"/>
  <c r="KB293" i="37" s="1"/>
  <c r="HJ285" i="37"/>
  <c r="HM285" i="37" s="1"/>
  <c r="GA285" i="37"/>
  <c r="FZ285" i="37" s="1"/>
  <c r="KB285" i="37" s="1"/>
  <c r="HJ277" i="37"/>
  <c r="GA277" i="37"/>
  <c r="FZ277" i="37" s="1"/>
  <c r="KB277" i="37" s="1"/>
  <c r="HJ269" i="37"/>
  <c r="HM269" i="37" s="1"/>
  <c r="GA269" i="37"/>
  <c r="FZ269" i="37" s="1"/>
  <c r="KB269" i="37" s="1"/>
  <c r="HJ261" i="37"/>
  <c r="GA261" i="37"/>
  <c r="FZ261" i="37" s="1"/>
  <c r="KB261" i="37" s="1"/>
  <c r="HJ253" i="37"/>
  <c r="HL253" i="37" s="1"/>
  <c r="GA253" i="37"/>
  <c r="FZ253" i="37" s="1"/>
  <c r="KB253" i="37" s="1"/>
  <c r="HJ245" i="37"/>
  <c r="HL245" i="37" s="1"/>
  <c r="GA245" i="37"/>
  <c r="FZ245" i="37" s="1"/>
  <c r="KB245" i="37" s="1"/>
  <c r="HJ237" i="37"/>
  <c r="HL237" i="37" s="1"/>
  <c r="GA237" i="37"/>
  <c r="FZ237" i="37" s="1"/>
  <c r="KB237" i="37" s="1"/>
  <c r="HJ229" i="37"/>
  <c r="HL229" i="37" s="1"/>
  <c r="GA229" i="37"/>
  <c r="FZ229" i="37" s="1"/>
  <c r="KB229" i="37" s="1"/>
  <c r="HJ221" i="37"/>
  <c r="HL221" i="37" s="1"/>
  <c r="GA221" i="37"/>
  <c r="FZ221" i="37" s="1"/>
  <c r="KB221" i="37" s="1"/>
  <c r="HJ213" i="37"/>
  <c r="GA213" i="37"/>
  <c r="FZ213" i="37" s="1"/>
  <c r="KB213" i="37" s="1"/>
  <c r="HJ205" i="37"/>
  <c r="HN205" i="37" s="1"/>
  <c r="GA205" i="37"/>
  <c r="FZ205" i="37" s="1"/>
  <c r="KB205" i="37" s="1"/>
  <c r="HJ197" i="37"/>
  <c r="HN197" i="37" s="1"/>
  <c r="GA197" i="37"/>
  <c r="FZ197" i="37" s="1"/>
  <c r="KB197" i="37" s="1"/>
  <c r="HJ189" i="37"/>
  <c r="HK189" i="37" s="1"/>
  <c r="GA189" i="37"/>
  <c r="FZ189" i="37" s="1"/>
  <c r="KB189" i="37" s="1"/>
  <c r="HJ181" i="37"/>
  <c r="GA181" i="37"/>
  <c r="FZ181" i="37" s="1"/>
  <c r="KB181" i="37" s="1"/>
  <c r="HJ173" i="37"/>
  <c r="HM173" i="37" s="1"/>
  <c r="GA173" i="37"/>
  <c r="FZ173" i="37" s="1"/>
  <c r="KB173" i="37" s="1"/>
  <c r="HJ165" i="37"/>
  <c r="HM165" i="37" s="1"/>
  <c r="GA165" i="37"/>
  <c r="FZ165" i="37" s="1"/>
  <c r="KB165" i="37" s="1"/>
  <c r="HJ157" i="37"/>
  <c r="HK157" i="37" s="1"/>
  <c r="GA157" i="37"/>
  <c r="FZ157" i="37" s="1"/>
  <c r="KB157" i="37" s="1"/>
  <c r="HJ149" i="37"/>
  <c r="HN149" i="37" s="1"/>
  <c r="GA149" i="37"/>
  <c r="FZ149" i="37" s="1"/>
  <c r="KB149" i="37" s="1"/>
  <c r="HJ141" i="37"/>
  <c r="HK141" i="37" s="1"/>
  <c r="GA141" i="37"/>
  <c r="FZ141" i="37" s="1"/>
  <c r="KB141" i="37" s="1"/>
  <c r="HJ133" i="37"/>
  <c r="HK133" i="37" s="1"/>
  <c r="GA133" i="37"/>
  <c r="FZ133" i="37" s="1"/>
  <c r="KB133" i="37" s="1"/>
  <c r="HJ125" i="37"/>
  <c r="HN125" i="37" s="1"/>
  <c r="GA125" i="37"/>
  <c r="FZ125" i="37" s="1"/>
  <c r="KB125" i="37" s="1"/>
  <c r="HJ117" i="37"/>
  <c r="GA117" i="37"/>
  <c r="FZ117" i="37" s="1"/>
  <c r="KB117" i="37" s="1"/>
  <c r="HJ109" i="37"/>
  <c r="HN109" i="37" s="1"/>
  <c r="GA109" i="37"/>
  <c r="FZ109" i="37" s="1"/>
  <c r="KB109" i="37" s="1"/>
  <c r="HJ101" i="37"/>
  <c r="HM101" i="37" s="1"/>
  <c r="GA101" i="37"/>
  <c r="FZ101" i="37" s="1"/>
  <c r="KB101" i="37" s="1"/>
  <c r="HJ93" i="37"/>
  <c r="HM93" i="37" s="1"/>
  <c r="GA93" i="37"/>
  <c r="FZ93" i="37" s="1"/>
  <c r="KB93" i="37" s="1"/>
  <c r="HJ85" i="37"/>
  <c r="HL85" i="37" s="1"/>
  <c r="GA85" i="37"/>
  <c r="FZ85" i="37" s="1"/>
  <c r="KB85" i="37" s="1"/>
  <c r="HJ77" i="37"/>
  <c r="HL77" i="37" s="1"/>
  <c r="GA77" i="37"/>
  <c r="FZ77" i="37" s="1"/>
  <c r="KB77" i="37" s="1"/>
  <c r="HJ69" i="37"/>
  <c r="HL69" i="37" s="1"/>
  <c r="GA69" i="37"/>
  <c r="FZ69" i="37" s="1"/>
  <c r="KB69" i="37" s="1"/>
  <c r="HJ61" i="37"/>
  <c r="HN61" i="37" s="1"/>
  <c r="GA61" i="37"/>
  <c r="FZ61" i="37" s="1"/>
  <c r="KB61" i="37" s="1"/>
  <c r="HJ53" i="37"/>
  <c r="HL53" i="37" s="1"/>
  <c r="GA53" i="37"/>
  <c r="FZ53" i="37" s="1"/>
  <c r="KB53" i="37" s="1"/>
  <c r="HJ45" i="37"/>
  <c r="HL45" i="37" s="1"/>
  <c r="GA45" i="37"/>
  <c r="FZ45" i="37" s="1"/>
  <c r="KB45" i="37" s="1"/>
  <c r="HJ37" i="37"/>
  <c r="HL37" i="37" s="1"/>
  <c r="GA37" i="37"/>
  <c r="FZ37" i="37" s="1"/>
  <c r="KB37" i="37" s="1"/>
  <c r="HJ29" i="37"/>
  <c r="HK29" i="37" s="1"/>
  <c r="GA29" i="37"/>
  <c r="FZ29" i="37" s="1"/>
  <c r="KB29" i="37" s="1"/>
  <c r="HJ21" i="37"/>
  <c r="HK21" i="37" s="1"/>
  <c r="GA21" i="37"/>
  <c r="FZ21" i="37" s="1"/>
  <c r="KB21" i="37" s="1"/>
  <c r="HJ310" i="37"/>
  <c r="HM310" i="37" s="1"/>
  <c r="GA310" i="37"/>
  <c r="FZ310" i="37" s="1"/>
  <c r="KB310" i="37" s="1"/>
  <c r="HJ302" i="37"/>
  <c r="HM302" i="37" s="1"/>
  <c r="GA302" i="37"/>
  <c r="FZ302" i="37" s="1"/>
  <c r="KB302" i="37" s="1"/>
  <c r="HJ294" i="37"/>
  <c r="HM294" i="37" s="1"/>
  <c r="GA294" i="37"/>
  <c r="FZ294" i="37" s="1"/>
  <c r="KB294" i="37" s="1"/>
  <c r="HJ286" i="37"/>
  <c r="GA286" i="37"/>
  <c r="FZ286" i="37" s="1"/>
  <c r="KB286" i="37" s="1"/>
  <c r="HJ278" i="37"/>
  <c r="HN278" i="37" s="1"/>
  <c r="GA278" i="37"/>
  <c r="FZ278" i="37" s="1"/>
  <c r="KB278" i="37" s="1"/>
  <c r="HJ270" i="37"/>
  <c r="HN270" i="37" s="1"/>
  <c r="GA270" i="37"/>
  <c r="FZ270" i="37" s="1"/>
  <c r="KB270" i="37" s="1"/>
  <c r="HJ262" i="37"/>
  <c r="HN262" i="37" s="1"/>
  <c r="GA262" i="37"/>
  <c r="FZ262" i="37" s="1"/>
  <c r="KB262" i="37" s="1"/>
  <c r="HJ254" i="37"/>
  <c r="GA254" i="37"/>
  <c r="FZ254" i="37" s="1"/>
  <c r="KB254" i="37" s="1"/>
  <c r="HJ246" i="37"/>
  <c r="HK246" i="37" s="1"/>
  <c r="GA246" i="37"/>
  <c r="FZ246" i="37" s="1"/>
  <c r="KB246" i="37" s="1"/>
  <c r="HJ238" i="37"/>
  <c r="HM238" i="37" s="1"/>
  <c r="GA238" i="37"/>
  <c r="FZ238" i="37" s="1"/>
  <c r="KB238" i="37" s="1"/>
  <c r="HJ230" i="37"/>
  <c r="HM230" i="37" s="1"/>
  <c r="GA230" i="37"/>
  <c r="FZ230" i="37" s="1"/>
  <c r="KB230" i="37" s="1"/>
  <c r="HJ222" i="37"/>
  <c r="GA222" i="37"/>
  <c r="FZ222" i="37" s="1"/>
  <c r="KB222" i="37" s="1"/>
  <c r="HJ214" i="37"/>
  <c r="HM214" i="37" s="1"/>
  <c r="GA214" i="37"/>
  <c r="FZ214" i="37" s="1"/>
  <c r="KB214" i="37" s="1"/>
  <c r="HJ206" i="37"/>
  <c r="HN206" i="37" s="1"/>
  <c r="GA206" i="37"/>
  <c r="FZ206" i="37" s="1"/>
  <c r="KB206" i="37" s="1"/>
  <c r="HJ198" i="37"/>
  <c r="HM198" i="37" s="1"/>
  <c r="GA198" i="37"/>
  <c r="FZ198" i="37" s="1"/>
  <c r="KB198" i="37" s="1"/>
  <c r="HJ190" i="37"/>
  <c r="GA190" i="37"/>
  <c r="FZ190" i="37" s="1"/>
  <c r="KB190" i="37" s="1"/>
  <c r="HJ182" i="37"/>
  <c r="HK182" i="37" s="1"/>
  <c r="GA182" i="37"/>
  <c r="FZ182" i="37" s="1"/>
  <c r="KB182" i="37" s="1"/>
  <c r="HJ174" i="37"/>
  <c r="HK174" i="37" s="1"/>
  <c r="GA174" i="37"/>
  <c r="FZ174" i="37" s="1"/>
  <c r="KB174" i="37" s="1"/>
  <c r="HJ166" i="37"/>
  <c r="HK166" i="37" s="1"/>
  <c r="GA166" i="37"/>
  <c r="FZ166" i="37" s="1"/>
  <c r="KB166" i="37" s="1"/>
  <c r="HJ158" i="37"/>
  <c r="GA158" i="37"/>
  <c r="FZ158" i="37" s="1"/>
  <c r="KB158" i="37" s="1"/>
  <c r="HJ150" i="37"/>
  <c r="HK150" i="37" s="1"/>
  <c r="GA150" i="37"/>
  <c r="FZ150" i="37" s="1"/>
  <c r="KB150" i="37" s="1"/>
  <c r="HJ142" i="37"/>
  <c r="HK142" i="37" s="1"/>
  <c r="GA142" i="37"/>
  <c r="FZ142" i="37" s="1"/>
  <c r="KB142" i="37" s="1"/>
  <c r="HJ134" i="37"/>
  <c r="HK134" i="37" s="1"/>
  <c r="GA134" i="37"/>
  <c r="FZ134" i="37" s="1"/>
  <c r="KB134" i="37" s="1"/>
  <c r="HJ126" i="37"/>
  <c r="HM126" i="37" s="1"/>
  <c r="GA126" i="37"/>
  <c r="FZ126" i="37" s="1"/>
  <c r="KB126" i="37" s="1"/>
  <c r="HJ118" i="37"/>
  <c r="HN118" i="37" s="1"/>
  <c r="GA118" i="37"/>
  <c r="FZ118" i="37" s="1"/>
  <c r="KB118" i="37" s="1"/>
  <c r="HJ110" i="37"/>
  <c r="HL110" i="37" s="1"/>
  <c r="GA110" i="37"/>
  <c r="FZ110" i="37" s="1"/>
  <c r="KB110" i="37" s="1"/>
  <c r="HJ102" i="37"/>
  <c r="HL102" i="37" s="1"/>
  <c r="GA102" i="37"/>
  <c r="FZ102" i="37" s="1"/>
  <c r="KB102" i="37" s="1"/>
  <c r="HJ94" i="37"/>
  <c r="HL94" i="37" s="1"/>
  <c r="GA94" i="37"/>
  <c r="FZ94" i="37" s="1"/>
  <c r="KB94" i="37" s="1"/>
  <c r="HJ86" i="37"/>
  <c r="HL86" i="37" s="1"/>
  <c r="GA86" i="37"/>
  <c r="FZ86" i="37" s="1"/>
  <c r="KB86" i="37" s="1"/>
  <c r="HJ78" i="37"/>
  <c r="HK78" i="37" s="1"/>
  <c r="GA78" i="37"/>
  <c r="FZ78" i="37" s="1"/>
  <c r="KB78" i="37" s="1"/>
  <c r="HJ70" i="37"/>
  <c r="HK70" i="37" s="1"/>
  <c r="GA70" i="37"/>
  <c r="FZ70" i="37" s="1"/>
  <c r="KB70" i="37" s="1"/>
  <c r="HJ62" i="37"/>
  <c r="HK62" i="37" s="1"/>
  <c r="GA62" i="37"/>
  <c r="FZ62" i="37" s="1"/>
  <c r="KB62" i="37" s="1"/>
  <c r="HJ54" i="37"/>
  <c r="HK54" i="37" s="1"/>
  <c r="GA54" i="37"/>
  <c r="FZ54" i="37" s="1"/>
  <c r="KB54" i="37" s="1"/>
  <c r="HJ46" i="37"/>
  <c r="HK46" i="37" s="1"/>
  <c r="GA46" i="37"/>
  <c r="FZ46" i="37" s="1"/>
  <c r="KB46" i="37" s="1"/>
  <c r="HJ38" i="37"/>
  <c r="HK38" i="37" s="1"/>
  <c r="GA38" i="37"/>
  <c r="FZ38" i="37" s="1"/>
  <c r="KB38" i="37" s="1"/>
  <c r="HJ30" i="37"/>
  <c r="GA30" i="37"/>
  <c r="FZ30" i="37" s="1"/>
  <c r="KB30" i="37" s="1"/>
  <c r="HJ18" i="37"/>
  <c r="HL18" i="37" s="1"/>
  <c r="GA18" i="37"/>
  <c r="FZ18" i="37" s="1"/>
  <c r="KB18" i="37" s="1"/>
  <c r="HJ14" i="37"/>
  <c r="HM14" i="37" s="1"/>
  <c r="GA14" i="37"/>
  <c r="FZ14" i="37" s="1"/>
  <c r="KB14" i="37" s="1"/>
  <c r="HJ311" i="37"/>
  <c r="HN311" i="37" s="1"/>
  <c r="GA311" i="37"/>
  <c r="FZ311" i="37" s="1"/>
  <c r="KB311" i="37" s="1"/>
  <c r="HJ303" i="37"/>
  <c r="HN303" i="37" s="1"/>
  <c r="GA303" i="37"/>
  <c r="FZ303" i="37" s="1"/>
  <c r="KB303" i="37" s="1"/>
  <c r="HJ295" i="37"/>
  <c r="HK295" i="37" s="1"/>
  <c r="GA295" i="37"/>
  <c r="FZ295" i="37" s="1"/>
  <c r="KB295" i="37" s="1"/>
  <c r="HJ287" i="37"/>
  <c r="HL287" i="37" s="1"/>
  <c r="GA287" i="37"/>
  <c r="FZ287" i="37" s="1"/>
  <c r="KB287" i="37" s="1"/>
  <c r="HJ279" i="37"/>
  <c r="HN279" i="37" s="1"/>
  <c r="GA279" i="37"/>
  <c r="FZ279" i="37" s="1"/>
  <c r="KB279" i="37" s="1"/>
  <c r="HJ271" i="37"/>
  <c r="HK271" i="37" s="1"/>
  <c r="GA271" i="37"/>
  <c r="FZ271" i="37" s="1"/>
  <c r="KB271" i="37" s="1"/>
  <c r="HJ263" i="37"/>
  <c r="HN263" i="37" s="1"/>
  <c r="GA263" i="37"/>
  <c r="FZ263" i="37" s="1"/>
  <c r="KB263" i="37" s="1"/>
  <c r="HJ255" i="37"/>
  <c r="HL255" i="37" s="1"/>
  <c r="GA255" i="37"/>
  <c r="FZ255" i="37" s="1"/>
  <c r="KB255" i="37" s="1"/>
  <c r="HJ247" i="37"/>
  <c r="HK247" i="37" s="1"/>
  <c r="GA247" i="37"/>
  <c r="FZ247" i="37" s="1"/>
  <c r="KB247" i="37" s="1"/>
  <c r="HJ239" i="37"/>
  <c r="HK239" i="37" s="1"/>
  <c r="GA239" i="37"/>
  <c r="FZ239" i="37" s="1"/>
  <c r="KB239" i="37" s="1"/>
  <c r="HJ231" i="37"/>
  <c r="HK231" i="37" s="1"/>
  <c r="GA231" i="37"/>
  <c r="FZ231" i="37" s="1"/>
  <c r="KB231" i="37" s="1"/>
  <c r="HJ223" i="37"/>
  <c r="HN223" i="37" s="1"/>
  <c r="GA223" i="37"/>
  <c r="FZ223" i="37" s="1"/>
  <c r="KB223" i="37" s="1"/>
  <c r="HJ215" i="37"/>
  <c r="HK215" i="37" s="1"/>
  <c r="GA215" i="37"/>
  <c r="FZ215" i="37" s="1"/>
  <c r="KB215" i="37" s="1"/>
  <c r="HJ207" i="37"/>
  <c r="HN207" i="37" s="1"/>
  <c r="GA207" i="37"/>
  <c r="FZ207" i="37" s="1"/>
  <c r="KB207" i="37" s="1"/>
  <c r="HJ199" i="37"/>
  <c r="HN199" i="37" s="1"/>
  <c r="GA199" i="37"/>
  <c r="FZ199" i="37" s="1"/>
  <c r="KB199" i="37" s="1"/>
  <c r="HJ191" i="37"/>
  <c r="HL191" i="37" s="1"/>
  <c r="GA191" i="37"/>
  <c r="FZ191" i="37" s="1"/>
  <c r="KB191" i="37" s="1"/>
  <c r="HJ183" i="37"/>
  <c r="HN183" i="37" s="1"/>
  <c r="GA183" i="37"/>
  <c r="FZ183" i="37" s="1"/>
  <c r="KB183" i="37" s="1"/>
  <c r="HJ175" i="37"/>
  <c r="HL175" i="37" s="1"/>
  <c r="GA175" i="37"/>
  <c r="FZ175" i="37" s="1"/>
  <c r="KB175" i="37" s="1"/>
  <c r="HJ167" i="37"/>
  <c r="HL167" i="37" s="1"/>
  <c r="GA167" i="37"/>
  <c r="FZ167" i="37" s="1"/>
  <c r="KB167" i="37" s="1"/>
  <c r="HJ159" i="37"/>
  <c r="HL159" i="37" s="1"/>
  <c r="GA159" i="37"/>
  <c r="FZ159" i="37" s="1"/>
  <c r="KB159" i="37" s="1"/>
  <c r="HJ151" i="37"/>
  <c r="HM151" i="37" s="1"/>
  <c r="GA151" i="37"/>
  <c r="FZ151" i="37" s="1"/>
  <c r="KB151" i="37" s="1"/>
  <c r="HJ143" i="37"/>
  <c r="HK143" i="37" s="1"/>
  <c r="GA143" i="37"/>
  <c r="FZ143" i="37" s="1"/>
  <c r="KB143" i="37" s="1"/>
  <c r="HJ135" i="37"/>
  <c r="HM135" i="37" s="1"/>
  <c r="GA135" i="37"/>
  <c r="FZ135" i="37" s="1"/>
  <c r="KB135" i="37" s="1"/>
  <c r="HJ127" i="37"/>
  <c r="HM127" i="37" s="1"/>
  <c r="GA127" i="37"/>
  <c r="FZ127" i="37" s="1"/>
  <c r="KB127" i="37" s="1"/>
  <c r="HJ119" i="37"/>
  <c r="HK119" i="37" s="1"/>
  <c r="GA119" i="37"/>
  <c r="FZ119" i="37" s="1"/>
  <c r="KB119" i="37" s="1"/>
  <c r="HJ111" i="37"/>
  <c r="GA111" i="37"/>
  <c r="FZ111" i="37" s="1"/>
  <c r="KB111" i="37" s="1"/>
  <c r="HJ103" i="37"/>
  <c r="HK103" i="37" s="1"/>
  <c r="GA103" i="37"/>
  <c r="FZ103" i="37" s="1"/>
  <c r="KB103" i="37" s="1"/>
  <c r="HJ95" i="37"/>
  <c r="HM95" i="37" s="1"/>
  <c r="GA95" i="37"/>
  <c r="FZ95" i="37" s="1"/>
  <c r="KB95" i="37" s="1"/>
  <c r="HJ87" i="37"/>
  <c r="HM87" i="37" s="1"/>
  <c r="GA87" i="37"/>
  <c r="FZ87" i="37" s="1"/>
  <c r="KB87" i="37" s="1"/>
  <c r="HJ79" i="37"/>
  <c r="GA79" i="37"/>
  <c r="FZ79" i="37" s="1"/>
  <c r="KB79" i="37" s="1"/>
  <c r="HJ71" i="37"/>
  <c r="HK71" i="37" s="1"/>
  <c r="GA71" i="37"/>
  <c r="FZ71" i="37" s="1"/>
  <c r="KB71" i="37" s="1"/>
  <c r="HJ63" i="37"/>
  <c r="HK63" i="37" s="1"/>
  <c r="GA63" i="37"/>
  <c r="FZ63" i="37" s="1"/>
  <c r="KB63" i="37" s="1"/>
  <c r="HJ55" i="37"/>
  <c r="HM55" i="37" s="1"/>
  <c r="GA55" i="37"/>
  <c r="FZ55" i="37" s="1"/>
  <c r="KB55" i="37" s="1"/>
  <c r="HJ47" i="37"/>
  <c r="HN47" i="37" s="1"/>
  <c r="GA47" i="37"/>
  <c r="FZ47" i="37" s="1"/>
  <c r="KB47" i="37" s="1"/>
  <c r="HJ39" i="37"/>
  <c r="HM39" i="37" s="1"/>
  <c r="GA39" i="37"/>
  <c r="FZ39" i="37" s="1"/>
  <c r="KB39" i="37" s="1"/>
  <c r="HJ31" i="37"/>
  <c r="HM31" i="37" s="1"/>
  <c r="GA31" i="37"/>
  <c r="FZ31" i="37" s="1"/>
  <c r="KB31" i="37" s="1"/>
  <c r="HJ23" i="37"/>
  <c r="HN23" i="37" s="1"/>
  <c r="GA23" i="37"/>
  <c r="FZ23" i="37" s="1"/>
  <c r="KB23" i="37" s="1"/>
  <c r="HJ15" i="37"/>
  <c r="GA15" i="37"/>
  <c r="FZ15" i="37" s="1"/>
  <c r="KB15" i="37" s="1"/>
  <c r="HN288" i="37"/>
  <c r="ET22" i="37"/>
  <c r="IV22" i="37" s="1"/>
  <c r="HJ22" i="37"/>
  <c r="HK285" i="37"/>
  <c r="FF168" i="37"/>
  <c r="JH168" i="37" s="1"/>
  <c r="FB168" i="37"/>
  <c r="JD168" i="37" s="1"/>
  <c r="FC168" i="37"/>
  <c r="JE168" i="37" s="1"/>
  <c r="FD168" i="37"/>
  <c r="JF168" i="37" s="1"/>
  <c r="FE168" i="37"/>
  <c r="JG168" i="37" s="1"/>
  <c r="FG168" i="37"/>
  <c r="JI168" i="37" s="1"/>
  <c r="FH168" i="37"/>
  <c r="JJ168" i="37" s="1"/>
  <c r="EX168" i="37"/>
  <c r="IZ168" i="37" s="1"/>
  <c r="FA168" i="37"/>
  <c r="JC168" i="37" s="1"/>
  <c r="EY168" i="37"/>
  <c r="JA168" i="37" s="1"/>
  <c r="EV168" i="37"/>
  <c r="IX168" i="37" s="1"/>
  <c r="EU168" i="37"/>
  <c r="IW168" i="37" s="1"/>
  <c r="EW168" i="37"/>
  <c r="IY168" i="37" s="1"/>
  <c r="EZ168" i="37"/>
  <c r="JB168" i="37" s="1"/>
  <c r="ES168" i="37"/>
  <c r="IU168" i="37" s="1"/>
  <c r="ET168" i="37"/>
  <c r="IV168" i="37" s="1"/>
  <c r="FE160" i="37"/>
  <c r="JG160" i="37" s="1"/>
  <c r="FF160" i="37"/>
  <c r="JH160" i="37" s="1"/>
  <c r="FB160" i="37"/>
  <c r="JD160" i="37" s="1"/>
  <c r="FC160" i="37"/>
  <c r="JE160" i="37" s="1"/>
  <c r="FD160" i="37"/>
  <c r="JF160" i="37" s="1"/>
  <c r="FG160" i="37"/>
  <c r="JI160" i="37" s="1"/>
  <c r="FH160" i="37"/>
  <c r="JJ160" i="37" s="1"/>
  <c r="EX160" i="37"/>
  <c r="IZ160" i="37" s="1"/>
  <c r="FA160" i="37"/>
  <c r="JC160" i="37" s="1"/>
  <c r="EU160" i="37"/>
  <c r="IW160" i="37" s="1"/>
  <c r="EV160" i="37"/>
  <c r="IX160" i="37" s="1"/>
  <c r="EW160" i="37"/>
  <c r="IY160" i="37" s="1"/>
  <c r="EZ160" i="37"/>
  <c r="JB160" i="37" s="1"/>
  <c r="EY160" i="37"/>
  <c r="JA160" i="37" s="1"/>
  <c r="ET160" i="37"/>
  <c r="IV160" i="37" s="1"/>
  <c r="ES160" i="37"/>
  <c r="IU160" i="37" s="1"/>
  <c r="FE152" i="37"/>
  <c r="JG152" i="37" s="1"/>
  <c r="FF152" i="37"/>
  <c r="JH152" i="37" s="1"/>
  <c r="FB152" i="37"/>
  <c r="JD152" i="37" s="1"/>
  <c r="FD152" i="37"/>
  <c r="JF152" i="37" s="1"/>
  <c r="FG152" i="37"/>
  <c r="JI152" i="37" s="1"/>
  <c r="FH152" i="37"/>
  <c r="JJ152" i="37" s="1"/>
  <c r="FC152" i="37"/>
  <c r="JE152" i="37" s="1"/>
  <c r="EX152" i="37"/>
  <c r="IZ152" i="37" s="1"/>
  <c r="FA152" i="37"/>
  <c r="JC152" i="37" s="1"/>
  <c r="EW152" i="37"/>
  <c r="IY152" i="37" s="1"/>
  <c r="EY152" i="37"/>
  <c r="JA152" i="37" s="1"/>
  <c r="EU152" i="37"/>
  <c r="IW152" i="37" s="1"/>
  <c r="EZ152" i="37"/>
  <c r="JB152" i="37" s="1"/>
  <c r="EV152" i="37"/>
  <c r="IX152" i="37" s="1"/>
  <c r="ES152" i="37"/>
  <c r="IU152" i="37" s="1"/>
  <c r="ET152" i="37"/>
  <c r="IV152" i="37" s="1"/>
  <c r="FE144" i="37"/>
  <c r="JG144" i="37" s="1"/>
  <c r="FF144" i="37"/>
  <c r="JH144" i="37" s="1"/>
  <c r="FB144" i="37"/>
  <c r="JD144" i="37" s="1"/>
  <c r="FC144" i="37"/>
  <c r="JE144" i="37" s="1"/>
  <c r="FD144" i="37"/>
  <c r="JF144" i="37" s="1"/>
  <c r="FG144" i="37"/>
  <c r="JI144" i="37" s="1"/>
  <c r="FH144" i="37"/>
  <c r="JJ144" i="37" s="1"/>
  <c r="EX144" i="37"/>
  <c r="IZ144" i="37" s="1"/>
  <c r="FA144" i="37"/>
  <c r="JC144" i="37" s="1"/>
  <c r="EV144" i="37"/>
  <c r="IX144" i="37" s="1"/>
  <c r="EZ144" i="37"/>
  <c r="JB144" i="37" s="1"/>
  <c r="EY144" i="37"/>
  <c r="JA144" i="37" s="1"/>
  <c r="EU144" i="37"/>
  <c r="IW144" i="37" s="1"/>
  <c r="EW144" i="37"/>
  <c r="IY144" i="37" s="1"/>
  <c r="ET144" i="37"/>
  <c r="IV144" i="37" s="1"/>
  <c r="ES144" i="37"/>
  <c r="IU144" i="37" s="1"/>
  <c r="FE305" i="37"/>
  <c r="JG305" i="37" s="1"/>
  <c r="FG305" i="37"/>
  <c r="JI305" i="37" s="1"/>
  <c r="FH305" i="37"/>
  <c r="JJ305" i="37" s="1"/>
  <c r="FD305" i="37"/>
  <c r="JF305" i="37" s="1"/>
  <c r="FF305" i="37"/>
  <c r="JH305" i="37" s="1"/>
  <c r="FB305" i="37"/>
  <c r="JD305" i="37" s="1"/>
  <c r="FC305" i="37"/>
  <c r="JE305" i="37" s="1"/>
  <c r="FA305" i="37"/>
  <c r="JC305" i="37" s="1"/>
  <c r="EU305" i="37"/>
  <c r="IW305" i="37" s="1"/>
  <c r="EV305" i="37"/>
  <c r="IX305" i="37" s="1"/>
  <c r="EX305" i="37"/>
  <c r="IZ305" i="37" s="1"/>
  <c r="EY305" i="37"/>
  <c r="JA305" i="37" s="1"/>
  <c r="ES305" i="37"/>
  <c r="IU305" i="37" s="1"/>
  <c r="EW305" i="37"/>
  <c r="IY305" i="37" s="1"/>
  <c r="EZ305" i="37"/>
  <c r="JB305" i="37" s="1"/>
  <c r="ET305" i="37"/>
  <c r="IV305" i="37" s="1"/>
  <c r="FE297" i="37"/>
  <c r="JG297" i="37" s="1"/>
  <c r="FG297" i="37"/>
  <c r="JI297" i="37" s="1"/>
  <c r="FH297" i="37"/>
  <c r="JJ297" i="37" s="1"/>
  <c r="FB297" i="37"/>
  <c r="JD297" i="37" s="1"/>
  <c r="FC297" i="37"/>
  <c r="JE297" i="37" s="1"/>
  <c r="FD297" i="37"/>
  <c r="JF297" i="37" s="1"/>
  <c r="FF297" i="37"/>
  <c r="JH297" i="37" s="1"/>
  <c r="FA297" i="37"/>
  <c r="JC297" i="37" s="1"/>
  <c r="EU297" i="37"/>
  <c r="IW297" i="37" s="1"/>
  <c r="EV297" i="37"/>
  <c r="IX297" i="37" s="1"/>
  <c r="EX297" i="37"/>
  <c r="IZ297" i="37" s="1"/>
  <c r="ES297" i="37"/>
  <c r="IU297" i="37" s="1"/>
  <c r="EW297" i="37"/>
  <c r="IY297" i="37" s="1"/>
  <c r="EY297" i="37"/>
  <c r="JA297" i="37" s="1"/>
  <c r="EZ297" i="37"/>
  <c r="JB297" i="37" s="1"/>
  <c r="ET297" i="37"/>
  <c r="IV297" i="37" s="1"/>
  <c r="FF289" i="37"/>
  <c r="JH289" i="37" s="1"/>
  <c r="FH289" i="37"/>
  <c r="JJ289" i="37" s="1"/>
  <c r="FB289" i="37"/>
  <c r="JD289" i="37" s="1"/>
  <c r="FC289" i="37"/>
  <c r="JE289" i="37" s="1"/>
  <c r="FD289" i="37"/>
  <c r="JF289" i="37" s="1"/>
  <c r="FE289" i="37"/>
  <c r="JG289" i="37" s="1"/>
  <c r="FG289" i="37"/>
  <c r="JI289" i="37" s="1"/>
  <c r="FA289" i="37"/>
  <c r="JC289" i="37" s="1"/>
  <c r="EU289" i="37"/>
  <c r="IW289" i="37" s="1"/>
  <c r="EV289" i="37"/>
  <c r="IX289" i="37" s="1"/>
  <c r="EX289" i="37"/>
  <c r="IZ289" i="37" s="1"/>
  <c r="EY289" i="37"/>
  <c r="JA289" i="37" s="1"/>
  <c r="ES289" i="37"/>
  <c r="IU289" i="37" s="1"/>
  <c r="EZ289" i="37"/>
  <c r="JB289" i="37" s="1"/>
  <c r="ET289" i="37"/>
  <c r="IV289" i="37" s="1"/>
  <c r="EW289" i="37"/>
  <c r="IY289" i="37" s="1"/>
  <c r="FF281" i="37"/>
  <c r="JH281" i="37" s="1"/>
  <c r="FC281" i="37"/>
  <c r="JE281" i="37" s="1"/>
  <c r="FD281" i="37"/>
  <c r="JF281" i="37" s="1"/>
  <c r="FB281" i="37"/>
  <c r="JD281" i="37" s="1"/>
  <c r="FE281" i="37"/>
  <c r="JG281" i="37" s="1"/>
  <c r="FG281" i="37"/>
  <c r="JI281" i="37" s="1"/>
  <c r="FH281" i="37"/>
  <c r="JJ281" i="37" s="1"/>
  <c r="FA281" i="37"/>
  <c r="JC281" i="37" s="1"/>
  <c r="EU281" i="37"/>
  <c r="IW281" i="37" s="1"/>
  <c r="EV281" i="37"/>
  <c r="IX281" i="37" s="1"/>
  <c r="EX281" i="37"/>
  <c r="IZ281" i="37" s="1"/>
  <c r="ES281" i="37"/>
  <c r="IU281" i="37" s="1"/>
  <c r="EW281" i="37"/>
  <c r="IY281" i="37" s="1"/>
  <c r="EZ281" i="37"/>
  <c r="JB281" i="37" s="1"/>
  <c r="EY281" i="37"/>
  <c r="JA281" i="37" s="1"/>
  <c r="ET281" i="37"/>
  <c r="IV281" i="37" s="1"/>
  <c r="FF273" i="37"/>
  <c r="JH273" i="37" s="1"/>
  <c r="FC273" i="37"/>
  <c r="JE273" i="37" s="1"/>
  <c r="FE273" i="37"/>
  <c r="JG273" i="37" s="1"/>
  <c r="FG273" i="37"/>
  <c r="JI273" i="37" s="1"/>
  <c r="FB273" i="37"/>
  <c r="JD273" i="37" s="1"/>
  <c r="FD273" i="37"/>
  <c r="JF273" i="37" s="1"/>
  <c r="FH273" i="37"/>
  <c r="JJ273" i="37" s="1"/>
  <c r="FA273" i="37"/>
  <c r="JC273" i="37" s="1"/>
  <c r="EU273" i="37"/>
  <c r="IW273" i="37" s="1"/>
  <c r="EV273" i="37"/>
  <c r="IX273" i="37" s="1"/>
  <c r="EX273" i="37"/>
  <c r="IZ273" i="37" s="1"/>
  <c r="EY273" i="37"/>
  <c r="JA273" i="37" s="1"/>
  <c r="ES273" i="37"/>
  <c r="IU273" i="37" s="1"/>
  <c r="EZ273" i="37"/>
  <c r="JB273" i="37" s="1"/>
  <c r="EW273" i="37"/>
  <c r="IY273" i="37" s="1"/>
  <c r="ET273" i="37"/>
  <c r="IV273" i="37" s="1"/>
  <c r="FE265" i="37"/>
  <c r="JG265" i="37" s="1"/>
  <c r="FC265" i="37"/>
  <c r="JE265" i="37" s="1"/>
  <c r="FD265" i="37"/>
  <c r="JF265" i="37" s="1"/>
  <c r="FB265" i="37"/>
  <c r="JD265" i="37" s="1"/>
  <c r="FF265" i="37"/>
  <c r="JH265" i="37" s="1"/>
  <c r="FG265" i="37"/>
  <c r="JI265" i="37" s="1"/>
  <c r="FH265" i="37"/>
  <c r="JJ265" i="37" s="1"/>
  <c r="EW265" i="37"/>
  <c r="IY265" i="37" s="1"/>
  <c r="FA265" i="37"/>
  <c r="JC265" i="37" s="1"/>
  <c r="EU265" i="37"/>
  <c r="IW265" i="37" s="1"/>
  <c r="EX265" i="37"/>
  <c r="IZ265" i="37" s="1"/>
  <c r="EY265" i="37"/>
  <c r="JA265" i="37" s="1"/>
  <c r="ES265" i="37"/>
  <c r="IU265" i="37" s="1"/>
  <c r="EZ265" i="37"/>
  <c r="JB265" i="37" s="1"/>
  <c r="EV265" i="37"/>
  <c r="IX265" i="37" s="1"/>
  <c r="ET265" i="37"/>
  <c r="IV265" i="37" s="1"/>
  <c r="FE257" i="37"/>
  <c r="JG257" i="37" s="1"/>
  <c r="FB257" i="37"/>
  <c r="JD257" i="37" s="1"/>
  <c r="FD257" i="37"/>
  <c r="JF257" i="37" s="1"/>
  <c r="FF257" i="37"/>
  <c r="JH257" i="37" s="1"/>
  <c r="FC257" i="37"/>
  <c r="JE257" i="37" s="1"/>
  <c r="FG257" i="37"/>
  <c r="JI257" i="37" s="1"/>
  <c r="FH257" i="37"/>
  <c r="JJ257" i="37" s="1"/>
  <c r="EW257" i="37"/>
  <c r="IY257" i="37" s="1"/>
  <c r="FA257" i="37"/>
  <c r="JC257" i="37" s="1"/>
  <c r="EV257" i="37"/>
  <c r="IX257" i="37" s="1"/>
  <c r="EX257" i="37"/>
  <c r="IZ257" i="37" s="1"/>
  <c r="EZ257" i="37"/>
  <c r="JB257" i="37" s="1"/>
  <c r="ES257" i="37"/>
  <c r="IU257" i="37" s="1"/>
  <c r="EY257" i="37"/>
  <c r="JA257" i="37" s="1"/>
  <c r="ET257" i="37"/>
  <c r="IV257" i="37" s="1"/>
  <c r="EU257" i="37"/>
  <c r="IW257" i="37" s="1"/>
  <c r="FE249" i="37"/>
  <c r="JG249" i="37" s="1"/>
  <c r="FC249" i="37"/>
  <c r="JE249" i="37" s="1"/>
  <c r="FF249" i="37"/>
  <c r="JH249" i="37" s="1"/>
  <c r="FG249" i="37"/>
  <c r="JI249" i="37" s="1"/>
  <c r="FB249" i="37"/>
  <c r="JD249" i="37" s="1"/>
  <c r="FD249" i="37"/>
  <c r="JF249" i="37" s="1"/>
  <c r="FH249" i="37"/>
  <c r="JJ249" i="37" s="1"/>
  <c r="EW249" i="37"/>
  <c r="IY249" i="37" s="1"/>
  <c r="FA249" i="37"/>
  <c r="JC249" i="37" s="1"/>
  <c r="EV249" i="37"/>
  <c r="IX249" i="37" s="1"/>
  <c r="EY249" i="37"/>
  <c r="JA249" i="37" s="1"/>
  <c r="EZ249" i="37"/>
  <c r="JB249" i="37" s="1"/>
  <c r="ES249" i="37"/>
  <c r="IU249" i="37" s="1"/>
  <c r="EU249" i="37"/>
  <c r="IW249" i="37" s="1"/>
  <c r="EX249" i="37"/>
  <c r="IZ249" i="37" s="1"/>
  <c r="ET249" i="37"/>
  <c r="IV249" i="37" s="1"/>
  <c r="FE241" i="37"/>
  <c r="JG241" i="37" s="1"/>
  <c r="FD241" i="37"/>
  <c r="JF241" i="37" s="1"/>
  <c r="FG241" i="37"/>
  <c r="JI241" i="37" s="1"/>
  <c r="FH241" i="37"/>
  <c r="JJ241" i="37" s="1"/>
  <c r="FF241" i="37"/>
  <c r="JH241" i="37" s="1"/>
  <c r="FC241" i="37"/>
  <c r="JE241" i="37" s="1"/>
  <c r="EW241" i="37"/>
  <c r="IY241" i="37" s="1"/>
  <c r="FB241" i="37"/>
  <c r="JD241" i="37" s="1"/>
  <c r="FA241" i="37"/>
  <c r="JC241" i="37" s="1"/>
  <c r="EY241" i="37"/>
  <c r="JA241" i="37" s="1"/>
  <c r="EU241" i="37"/>
  <c r="IW241" i="37" s="1"/>
  <c r="EV241" i="37"/>
  <c r="IX241" i="37" s="1"/>
  <c r="ES241" i="37"/>
  <c r="IU241" i="37" s="1"/>
  <c r="ET241" i="37"/>
  <c r="IV241" i="37" s="1"/>
  <c r="EZ241" i="37"/>
  <c r="JB241" i="37" s="1"/>
  <c r="EX241" i="37"/>
  <c r="IZ241" i="37" s="1"/>
  <c r="FE233" i="37"/>
  <c r="JG233" i="37" s="1"/>
  <c r="FF233" i="37"/>
  <c r="JH233" i="37" s="1"/>
  <c r="FH233" i="37"/>
  <c r="JJ233" i="37" s="1"/>
  <c r="FC233" i="37"/>
  <c r="JE233" i="37" s="1"/>
  <c r="FG233" i="37"/>
  <c r="JI233" i="37" s="1"/>
  <c r="FB233" i="37"/>
  <c r="JD233" i="37" s="1"/>
  <c r="FD233" i="37"/>
  <c r="JF233" i="37" s="1"/>
  <c r="EW233" i="37"/>
  <c r="IY233" i="37" s="1"/>
  <c r="FA233" i="37"/>
  <c r="JC233" i="37" s="1"/>
  <c r="EU233" i="37"/>
  <c r="IW233" i="37" s="1"/>
  <c r="EX233" i="37"/>
  <c r="IZ233" i="37" s="1"/>
  <c r="ES233" i="37"/>
  <c r="IU233" i="37" s="1"/>
  <c r="EV233" i="37"/>
  <c r="IX233" i="37" s="1"/>
  <c r="EY233" i="37"/>
  <c r="JA233" i="37" s="1"/>
  <c r="EZ233" i="37"/>
  <c r="JB233" i="37" s="1"/>
  <c r="ET233" i="37"/>
  <c r="IV233" i="37" s="1"/>
  <c r="FE225" i="37"/>
  <c r="JG225" i="37" s="1"/>
  <c r="FG225" i="37"/>
  <c r="JI225" i="37" s="1"/>
  <c r="FB225" i="37"/>
  <c r="JD225" i="37" s="1"/>
  <c r="FD225" i="37"/>
  <c r="JF225" i="37" s="1"/>
  <c r="FF225" i="37"/>
  <c r="JH225" i="37" s="1"/>
  <c r="FC225" i="37"/>
  <c r="JE225" i="37" s="1"/>
  <c r="FH225" i="37"/>
  <c r="JJ225" i="37" s="1"/>
  <c r="EW225" i="37"/>
  <c r="IY225" i="37" s="1"/>
  <c r="EZ225" i="37"/>
  <c r="JB225" i="37" s="1"/>
  <c r="FA225" i="37"/>
  <c r="JC225" i="37" s="1"/>
  <c r="EY225" i="37"/>
  <c r="JA225" i="37" s="1"/>
  <c r="EU225" i="37"/>
  <c r="IW225" i="37" s="1"/>
  <c r="EV225" i="37"/>
  <c r="IX225" i="37" s="1"/>
  <c r="ES225" i="37"/>
  <c r="IU225" i="37" s="1"/>
  <c r="EX225" i="37"/>
  <c r="IZ225" i="37" s="1"/>
  <c r="ET225" i="37"/>
  <c r="IV225" i="37" s="1"/>
  <c r="FE217" i="37"/>
  <c r="JG217" i="37" s="1"/>
  <c r="FH217" i="37"/>
  <c r="JJ217" i="37" s="1"/>
  <c r="FB217" i="37"/>
  <c r="JD217" i="37" s="1"/>
  <c r="FC217" i="37"/>
  <c r="JE217" i="37" s="1"/>
  <c r="FD217" i="37"/>
  <c r="JF217" i="37" s="1"/>
  <c r="FF217" i="37"/>
  <c r="JH217" i="37" s="1"/>
  <c r="EW217" i="37"/>
  <c r="IY217" i="37" s="1"/>
  <c r="EZ217" i="37"/>
  <c r="JB217" i="37" s="1"/>
  <c r="FG217" i="37"/>
  <c r="JI217" i="37" s="1"/>
  <c r="FA217" i="37"/>
  <c r="JC217" i="37" s="1"/>
  <c r="EU217" i="37"/>
  <c r="IW217" i="37" s="1"/>
  <c r="EV217" i="37"/>
  <c r="IX217" i="37" s="1"/>
  <c r="EY217" i="37"/>
  <c r="JA217" i="37" s="1"/>
  <c r="ES217" i="37"/>
  <c r="IU217" i="37" s="1"/>
  <c r="ET217" i="37"/>
  <c r="IV217" i="37" s="1"/>
  <c r="EX217" i="37"/>
  <c r="IZ217" i="37" s="1"/>
  <c r="FE209" i="37"/>
  <c r="JG209" i="37" s="1"/>
  <c r="FH209" i="37"/>
  <c r="JJ209" i="37" s="1"/>
  <c r="FG209" i="37"/>
  <c r="JI209" i="37" s="1"/>
  <c r="FB209" i="37"/>
  <c r="JD209" i="37" s="1"/>
  <c r="FC209" i="37"/>
  <c r="JE209" i="37" s="1"/>
  <c r="FD209" i="37"/>
  <c r="JF209" i="37" s="1"/>
  <c r="FF209" i="37"/>
  <c r="JH209" i="37" s="1"/>
  <c r="EW209" i="37"/>
  <c r="IY209" i="37" s="1"/>
  <c r="EZ209" i="37"/>
  <c r="JB209" i="37" s="1"/>
  <c r="FA209" i="37"/>
  <c r="JC209" i="37" s="1"/>
  <c r="EV209" i="37"/>
  <c r="IX209" i="37" s="1"/>
  <c r="EY209" i="37"/>
  <c r="JA209" i="37" s="1"/>
  <c r="EX209" i="37"/>
  <c r="IZ209" i="37" s="1"/>
  <c r="ES209" i="37"/>
  <c r="IU209" i="37" s="1"/>
  <c r="EU209" i="37"/>
  <c r="IW209" i="37" s="1"/>
  <c r="ET209" i="37"/>
  <c r="IV209" i="37" s="1"/>
  <c r="FE201" i="37"/>
  <c r="JG201" i="37" s="1"/>
  <c r="FH201" i="37"/>
  <c r="JJ201" i="37" s="1"/>
  <c r="FB201" i="37"/>
  <c r="JD201" i="37" s="1"/>
  <c r="FC201" i="37"/>
  <c r="JE201" i="37" s="1"/>
  <c r="FD201" i="37"/>
  <c r="JF201" i="37" s="1"/>
  <c r="FF201" i="37"/>
  <c r="JH201" i="37" s="1"/>
  <c r="FG201" i="37"/>
  <c r="JI201" i="37" s="1"/>
  <c r="EW201" i="37"/>
  <c r="IY201" i="37" s="1"/>
  <c r="EZ201" i="37"/>
  <c r="JB201" i="37" s="1"/>
  <c r="FA201" i="37"/>
  <c r="JC201" i="37" s="1"/>
  <c r="EV201" i="37"/>
  <c r="IX201" i="37" s="1"/>
  <c r="ES201" i="37"/>
  <c r="IU201" i="37" s="1"/>
  <c r="EU201" i="37"/>
  <c r="IW201" i="37" s="1"/>
  <c r="EY201" i="37"/>
  <c r="JA201" i="37" s="1"/>
  <c r="EX201" i="37"/>
  <c r="IZ201" i="37" s="1"/>
  <c r="ET201" i="37"/>
  <c r="IV201" i="37" s="1"/>
  <c r="FD193" i="37"/>
  <c r="JF193" i="37" s="1"/>
  <c r="FE193" i="37"/>
  <c r="JG193" i="37" s="1"/>
  <c r="FF193" i="37"/>
  <c r="JH193" i="37" s="1"/>
  <c r="FG193" i="37"/>
  <c r="JI193" i="37" s="1"/>
  <c r="FH193" i="37"/>
  <c r="JJ193" i="37" s="1"/>
  <c r="FC193" i="37"/>
  <c r="JE193" i="37" s="1"/>
  <c r="FB193" i="37"/>
  <c r="JD193" i="37" s="1"/>
  <c r="EW193" i="37"/>
  <c r="IY193" i="37" s="1"/>
  <c r="EZ193" i="37"/>
  <c r="JB193" i="37" s="1"/>
  <c r="FA193" i="37"/>
  <c r="JC193" i="37" s="1"/>
  <c r="EV193" i="37"/>
  <c r="IX193" i="37" s="1"/>
  <c r="EX193" i="37"/>
  <c r="IZ193" i="37" s="1"/>
  <c r="ES193" i="37"/>
  <c r="IU193" i="37" s="1"/>
  <c r="EU193" i="37"/>
  <c r="IW193" i="37" s="1"/>
  <c r="EY193" i="37"/>
  <c r="JA193" i="37" s="1"/>
  <c r="ET193" i="37"/>
  <c r="IV193" i="37" s="1"/>
  <c r="FD185" i="37"/>
  <c r="JF185" i="37" s="1"/>
  <c r="FE185" i="37"/>
  <c r="JG185" i="37" s="1"/>
  <c r="FF185" i="37"/>
  <c r="JH185" i="37" s="1"/>
  <c r="FG185" i="37"/>
  <c r="JI185" i="37" s="1"/>
  <c r="FH185" i="37"/>
  <c r="JJ185" i="37" s="1"/>
  <c r="FB185" i="37"/>
  <c r="JD185" i="37" s="1"/>
  <c r="FC185" i="37"/>
  <c r="JE185" i="37" s="1"/>
  <c r="EW185" i="37"/>
  <c r="IY185" i="37" s="1"/>
  <c r="EZ185" i="37"/>
  <c r="JB185" i="37" s="1"/>
  <c r="FA185" i="37"/>
  <c r="JC185" i="37" s="1"/>
  <c r="EX185" i="37"/>
  <c r="IZ185" i="37" s="1"/>
  <c r="EU185" i="37"/>
  <c r="IW185" i="37" s="1"/>
  <c r="ES185" i="37"/>
  <c r="IU185" i="37" s="1"/>
  <c r="EY185" i="37"/>
  <c r="JA185" i="37" s="1"/>
  <c r="ET185" i="37"/>
  <c r="IV185" i="37" s="1"/>
  <c r="EV185" i="37"/>
  <c r="IX185" i="37" s="1"/>
  <c r="FD177" i="37"/>
  <c r="JF177" i="37" s="1"/>
  <c r="FE177" i="37"/>
  <c r="JG177" i="37" s="1"/>
  <c r="FF177" i="37"/>
  <c r="JH177" i="37" s="1"/>
  <c r="FG177" i="37"/>
  <c r="JI177" i="37" s="1"/>
  <c r="FH177" i="37"/>
  <c r="JJ177" i="37" s="1"/>
  <c r="FB177" i="37"/>
  <c r="JD177" i="37" s="1"/>
  <c r="FC177" i="37"/>
  <c r="JE177" i="37" s="1"/>
  <c r="EW177" i="37"/>
  <c r="IY177" i="37" s="1"/>
  <c r="EZ177" i="37"/>
  <c r="JB177" i="37" s="1"/>
  <c r="FA177" i="37"/>
  <c r="JC177" i="37" s="1"/>
  <c r="EU177" i="37"/>
  <c r="IW177" i="37" s="1"/>
  <c r="EX177" i="37"/>
  <c r="IZ177" i="37" s="1"/>
  <c r="EV177" i="37"/>
  <c r="IX177" i="37" s="1"/>
  <c r="EY177" i="37"/>
  <c r="JA177" i="37" s="1"/>
  <c r="ES177" i="37"/>
  <c r="IU177" i="37" s="1"/>
  <c r="ET177" i="37"/>
  <c r="IV177" i="37" s="1"/>
  <c r="FG169" i="37"/>
  <c r="JI169" i="37" s="1"/>
  <c r="FC169" i="37"/>
  <c r="JE169" i="37" s="1"/>
  <c r="FF169" i="37"/>
  <c r="JH169" i="37" s="1"/>
  <c r="FH169" i="37"/>
  <c r="JJ169" i="37" s="1"/>
  <c r="FB169" i="37"/>
  <c r="JD169" i="37" s="1"/>
  <c r="FD169" i="37"/>
  <c r="JF169" i="37" s="1"/>
  <c r="FE169" i="37"/>
  <c r="JG169" i="37" s="1"/>
  <c r="EY169" i="37"/>
  <c r="JA169" i="37" s="1"/>
  <c r="EV169" i="37"/>
  <c r="IX169" i="37" s="1"/>
  <c r="EW169" i="37"/>
  <c r="IY169" i="37" s="1"/>
  <c r="EU169" i="37"/>
  <c r="IW169" i="37" s="1"/>
  <c r="EZ169" i="37"/>
  <c r="JB169" i="37" s="1"/>
  <c r="FA169" i="37"/>
  <c r="JC169" i="37" s="1"/>
  <c r="ES169" i="37"/>
  <c r="IU169" i="37" s="1"/>
  <c r="EX169" i="37"/>
  <c r="IZ169" i="37" s="1"/>
  <c r="ET169" i="37"/>
  <c r="IV169" i="37" s="1"/>
  <c r="FF161" i="37"/>
  <c r="JH161" i="37" s="1"/>
  <c r="FG161" i="37"/>
  <c r="JI161" i="37" s="1"/>
  <c r="FC161" i="37"/>
  <c r="JE161" i="37" s="1"/>
  <c r="FE161" i="37"/>
  <c r="JG161" i="37" s="1"/>
  <c r="FH161" i="37"/>
  <c r="JJ161" i="37" s="1"/>
  <c r="FB161" i="37"/>
  <c r="JD161" i="37" s="1"/>
  <c r="FD161" i="37"/>
  <c r="JF161" i="37" s="1"/>
  <c r="EY161" i="37"/>
  <c r="JA161" i="37" s="1"/>
  <c r="EU161" i="37"/>
  <c r="IW161" i="37" s="1"/>
  <c r="EX161" i="37"/>
  <c r="IZ161" i="37" s="1"/>
  <c r="EZ161" i="37"/>
  <c r="JB161" i="37" s="1"/>
  <c r="FA161" i="37"/>
  <c r="JC161" i="37" s="1"/>
  <c r="ET161" i="37"/>
  <c r="IV161" i="37" s="1"/>
  <c r="ES161" i="37"/>
  <c r="EW161" i="37"/>
  <c r="IY161" i="37" s="1"/>
  <c r="EV161" i="37"/>
  <c r="IX161" i="37" s="1"/>
  <c r="FF153" i="37"/>
  <c r="JH153" i="37" s="1"/>
  <c r="FG153" i="37"/>
  <c r="JI153" i="37" s="1"/>
  <c r="FC153" i="37"/>
  <c r="JE153" i="37" s="1"/>
  <c r="FB153" i="37"/>
  <c r="JD153" i="37" s="1"/>
  <c r="FD153" i="37"/>
  <c r="JF153" i="37" s="1"/>
  <c r="FE153" i="37"/>
  <c r="JG153" i="37" s="1"/>
  <c r="FH153" i="37"/>
  <c r="JJ153" i="37" s="1"/>
  <c r="EY153" i="37"/>
  <c r="JA153" i="37" s="1"/>
  <c r="EW153" i="37"/>
  <c r="IY153" i="37" s="1"/>
  <c r="FA153" i="37"/>
  <c r="JC153" i="37" s="1"/>
  <c r="EU153" i="37"/>
  <c r="IW153" i="37" s="1"/>
  <c r="EX153" i="37"/>
  <c r="IZ153" i="37" s="1"/>
  <c r="EV153" i="37"/>
  <c r="IX153" i="37" s="1"/>
  <c r="EZ153" i="37"/>
  <c r="JB153" i="37" s="1"/>
  <c r="ES153" i="37"/>
  <c r="IU153" i="37" s="1"/>
  <c r="ET153" i="37"/>
  <c r="IV153" i="37" s="1"/>
  <c r="FF145" i="37"/>
  <c r="JH145" i="37" s="1"/>
  <c r="FG145" i="37"/>
  <c r="JI145" i="37" s="1"/>
  <c r="FC145" i="37"/>
  <c r="JE145" i="37" s="1"/>
  <c r="FB145" i="37"/>
  <c r="JD145" i="37" s="1"/>
  <c r="FD145" i="37"/>
  <c r="JF145" i="37" s="1"/>
  <c r="FE145" i="37"/>
  <c r="JG145" i="37" s="1"/>
  <c r="FH145" i="37"/>
  <c r="JJ145" i="37" s="1"/>
  <c r="EY145" i="37"/>
  <c r="JA145" i="37" s="1"/>
  <c r="EZ145" i="37"/>
  <c r="JB145" i="37" s="1"/>
  <c r="EU145" i="37"/>
  <c r="IW145" i="37" s="1"/>
  <c r="EW145" i="37"/>
  <c r="IY145" i="37" s="1"/>
  <c r="EX145" i="37"/>
  <c r="IZ145" i="37" s="1"/>
  <c r="ES145" i="37"/>
  <c r="IU145" i="37" s="1"/>
  <c r="EV145" i="37"/>
  <c r="IX145" i="37" s="1"/>
  <c r="FA145" i="37"/>
  <c r="JC145" i="37" s="1"/>
  <c r="ET145" i="37"/>
  <c r="IV145" i="37" s="1"/>
  <c r="FF137" i="37"/>
  <c r="JH137" i="37" s="1"/>
  <c r="FG137" i="37"/>
  <c r="JI137" i="37" s="1"/>
  <c r="FC137" i="37"/>
  <c r="JE137" i="37" s="1"/>
  <c r="FH137" i="37"/>
  <c r="JJ137" i="37" s="1"/>
  <c r="FB137" i="37"/>
  <c r="JD137" i="37" s="1"/>
  <c r="FD137" i="37"/>
  <c r="JF137" i="37" s="1"/>
  <c r="FE137" i="37"/>
  <c r="JG137" i="37" s="1"/>
  <c r="EY137" i="37"/>
  <c r="JA137" i="37" s="1"/>
  <c r="FA137" i="37"/>
  <c r="JC137" i="37" s="1"/>
  <c r="EW137" i="37"/>
  <c r="IY137" i="37" s="1"/>
  <c r="EV137" i="37"/>
  <c r="IX137" i="37" s="1"/>
  <c r="EX137" i="37"/>
  <c r="IZ137" i="37" s="1"/>
  <c r="EU137" i="37"/>
  <c r="IW137" i="37" s="1"/>
  <c r="EZ137" i="37"/>
  <c r="JB137" i="37" s="1"/>
  <c r="ET137" i="37"/>
  <c r="IV137" i="37" s="1"/>
  <c r="ES137" i="37"/>
  <c r="IU137" i="37" s="1"/>
  <c r="FF129" i="37"/>
  <c r="JH129" i="37" s="1"/>
  <c r="FG129" i="37"/>
  <c r="JI129" i="37" s="1"/>
  <c r="FC129" i="37"/>
  <c r="JE129" i="37" s="1"/>
  <c r="FB129" i="37"/>
  <c r="JD129" i="37" s="1"/>
  <c r="FD129" i="37"/>
  <c r="JF129" i="37" s="1"/>
  <c r="FE129" i="37"/>
  <c r="JG129" i="37" s="1"/>
  <c r="FH129" i="37"/>
  <c r="JJ129" i="37" s="1"/>
  <c r="EY129" i="37"/>
  <c r="JA129" i="37" s="1"/>
  <c r="FA129" i="37"/>
  <c r="JC129" i="37" s="1"/>
  <c r="EU129" i="37"/>
  <c r="IW129" i="37" s="1"/>
  <c r="EV129" i="37"/>
  <c r="IX129" i="37" s="1"/>
  <c r="EX129" i="37"/>
  <c r="IZ129" i="37" s="1"/>
  <c r="ES129" i="37"/>
  <c r="IU129" i="37" s="1"/>
  <c r="EW129" i="37"/>
  <c r="IY129" i="37" s="1"/>
  <c r="ET129" i="37"/>
  <c r="IV129" i="37" s="1"/>
  <c r="EZ129" i="37"/>
  <c r="JB129" i="37" s="1"/>
  <c r="FF121" i="37"/>
  <c r="JH121" i="37" s="1"/>
  <c r="FG121" i="37"/>
  <c r="JI121" i="37" s="1"/>
  <c r="FC121" i="37"/>
  <c r="JE121" i="37" s="1"/>
  <c r="FD121" i="37"/>
  <c r="JF121" i="37" s="1"/>
  <c r="FE121" i="37"/>
  <c r="JG121" i="37" s="1"/>
  <c r="FH121" i="37"/>
  <c r="JJ121" i="37" s="1"/>
  <c r="FB121" i="37"/>
  <c r="JD121" i="37" s="1"/>
  <c r="EY121" i="37"/>
  <c r="JA121" i="37" s="1"/>
  <c r="FA121" i="37"/>
  <c r="JC121" i="37" s="1"/>
  <c r="EU121" i="37"/>
  <c r="IW121" i="37" s="1"/>
  <c r="EX121" i="37"/>
  <c r="IZ121" i="37" s="1"/>
  <c r="EZ121" i="37"/>
  <c r="JB121" i="37" s="1"/>
  <c r="EV121" i="37"/>
  <c r="IX121" i="37" s="1"/>
  <c r="ES121" i="37"/>
  <c r="IU121" i="37" s="1"/>
  <c r="EW121" i="37"/>
  <c r="IY121" i="37" s="1"/>
  <c r="ET121" i="37"/>
  <c r="IV121" i="37" s="1"/>
  <c r="FF113" i="37"/>
  <c r="JH113" i="37" s="1"/>
  <c r="FG113" i="37"/>
  <c r="JI113" i="37" s="1"/>
  <c r="FC113" i="37"/>
  <c r="JE113" i="37" s="1"/>
  <c r="FB113" i="37"/>
  <c r="JD113" i="37" s="1"/>
  <c r="FD113" i="37"/>
  <c r="JF113" i="37" s="1"/>
  <c r="FE113" i="37"/>
  <c r="JG113" i="37" s="1"/>
  <c r="FH113" i="37"/>
  <c r="JJ113" i="37" s="1"/>
  <c r="EY113" i="37"/>
  <c r="JA113" i="37" s="1"/>
  <c r="FA113" i="37"/>
  <c r="JC113" i="37" s="1"/>
  <c r="EX113" i="37"/>
  <c r="IZ113" i="37" s="1"/>
  <c r="EV113" i="37"/>
  <c r="IX113" i="37" s="1"/>
  <c r="EZ113" i="37"/>
  <c r="JB113" i="37" s="1"/>
  <c r="EW113" i="37"/>
  <c r="IY113" i="37" s="1"/>
  <c r="ES113" i="37"/>
  <c r="IU113" i="37" s="1"/>
  <c r="EU113" i="37"/>
  <c r="IW113" i="37" s="1"/>
  <c r="ET113" i="37"/>
  <c r="IV113" i="37" s="1"/>
  <c r="FF105" i="37"/>
  <c r="JH105" i="37" s="1"/>
  <c r="FH105" i="37"/>
  <c r="JJ105" i="37" s="1"/>
  <c r="FC105" i="37"/>
  <c r="JE105" i="37" s="1"/>
  <c r="FE105" i="37"/>
  <c r="JG105" i="37" s="1"/>
  <c r="FB105" i="37"/>
  <c r="JD105" i="37" s="1"/>
  <c r="FD105" i="37"/>
  <c r="JF105" i="37" s="1"/>
  <c r="FG105" i="37"/>
  <c r="JI105" i="37" s="1"/>
  <c r="EY105" i="37"/>
  <c r="JA105" i="37" s="1"/>
  <c r="FA105" i="37"/>
  <c r="JC105" i="37" s="1"/>
  <c r="EV105" i="37"/>
  <c r="IX105" i="37" s="1"/>
  <c r="EW105" i="37"/>
  <c r="IY105" i="37" s="1"/>
  <c r="EU105" i="37"/>
  <c r="IW105" i="37" s="1"/>
  <c r="EX105" i="37"/>
  <c r="IZ105" i="37" s="1"/>
  <c r="ES105" i="37"/>
  <c r="IU105" i="37" s="1"/>
  <c r="EZ105" i="37"/>
  <c r="JB105" i="37" s="1"/>
  <c r="ET105" i="37"/>
  <c r="IV105" i="37" s="1"/>
  <c r="FE97" i="37"/>
  <c r="JG97" i="37" s="1"/>
  <c r="FF97" i="37"/>
  <c r="JH97" i="37" s="1"/>
  <c r="FH97" i="37"/>
  <c r="JJ97" i="37" s="1"/>
  <c r="FC97" i="37"/>
  <c r="JE97" i="37" s="1"/>
  <c r="FB97" i="37"/>
  <c r="JD97" i="37" s="1"/>
  <c r="FD97" i="37"/>
  <c r="JF97" i="37" s="1"/>
  <c r="FG97" i="37"/>
  <c r="JI97" i="37" s="1"/>
  <c r="EY97" i="37"/>
  <c r="JA97" i="37" s="1"/>
  <c r="FA97" i="37"/>
  <c r="JC97" i="37" s="1"/>
  <c r="EV97" i="37"/>
  <c r="IX97" i="37" s="1"/>
  <c r="EZ97" i="37"/>
  <c r="JB97" i="37" s="1"/>
  <c r="EW97" i="37"/>
  <c r="IY97" i="37" s="1"/>
  <c r="EU97" i="37"/>
  <c r="IW97" i="37" s="1"/>
  <c r="EX97" i="37"/>
  <c r="IZ97" i="37" s="1"/>
  <c r="ES97" i="37"/>
  <c r="IU97" i="37" s="1"/>
  <c r="ET97" i="37"/>
  <c r="IV97" i="37" s="1"/>
  <c r="FE89" i="37"/>
  <c r="JG89" i="37" s="1"/>
  <c r="FF89" i="37"/>
  <c r="JH89" i="37" s="1"/>
  <c r="FH89" i="37"/>
  <c r="JJ89" i="37" s="1"/>
  <c r="FC89" i="37"/>
  <c r="JE89" i="37" s="1"/>
  <c r="FB89" i="37"/>
  <c r="JD89" i="37" s="1"/>
  <c r="FG89" i="37"/>
  <c r="JI89" i="37" s="1"/>
  <c r="FD89" i="37"/>
  <c r="JF89" i="37" s="1"/>
  <c r="EY89" i="37"/>
  <c r="JA89" i="37" s="1"/>
  <c r="FA89" i="37"/>
  <c r="JC89" i="37" s="1"/>
  <c r="EZ89" i="37"/>
  <c r="JB89" i="37" s="1"/>
  <c r="EU89" i="37"/>
  <c r="IW89" i="37" s="1"/>
  <c r="EX89" i="37"/>
  <c r="IZ89" i="37" s="1"/>
  <c r="ES89" i="37"/>
  <c r="IU89" i="37" s="1"/>
  <c r="EV89" i="37"/>
  <c r="IX89" i="37" s="1"/>
  <c r="EW89" i="37"/>
  <c r="IY89" i="37" s="1"/>
  <c r="ET89" i="37"/>
  <c r="IV89" i="37" s="1"/>
  <c r="FE81" i="37"/>
  <c r="JG81" i="37" s="1"/>
  <c r="FF81" i="37"/>
  <c r="JH81" i="37" s="1"/>
  <c r="FH81" i="37"/>
  <c r="JJ81" i="37" s="1"/>
  <c r="FC81" i="37"/>
  <c r="JE81" i="37" s="1"/>
  <c r="FB81" i="37"/>
  <c r="JD81" i="37" s="1"/>
  <c r="FD81" i="37"/>
  <c r="JF81" i="37" s="1"/>
  <c r="FG81" i="37"/>
  <c r="JI81" i="37" s="1"/>
  <c r="EY81" i="37"/>
  <c r="JA81" i="37" s="1"/>
  <c r="FA81" i="37"/>
  <c r="JC81" i="37" s="1"/>
  <c r="EW81" i="37"/>
  <c r="IY81" i="37" s="1"/>
  <c r="EX81" i="37"/>
  <c r="IZ81" i="37" s="1"/>
  <c r="EU81" i="37"/>
  <c r="IW81" i="37" s="1"/>
  <c r="EZ81" i="37"/>
  <c r="JB81" i="37" s="1"/>
  <c r="ES81" i="37"/>
  <c r="IU81" i="37" s="1"/>
  <c r="EV81" i="37"/>
  <c r="IX81" i="37" s="1"/>
  <c r="ET81" i="37"/>
  <c r="IV81" i="37" s="1"/>
  <c r="FE73" i="37"/>
  <c r="JG73" i="37" s="1"/>
  <c r="FF73" i="37"/>
  <c r="JH73" i="37" s="1"/>
  <c r="FH73" i="37"/>
  <c r="JJ73" i="37" s="1"/>
  <c r="FC73" i="37"/>
  <c r="JE73" i="37" s="1"/>
  <c r="FB73" i="37"/>
  <c r="JD73" i="37" s="1"/>
  <c r="FG73" i="37"/>
  <c r="JI73" i="37" s="1"/>
  <c r="FD73" i="37"/>
  <c r="JF73" i="37" s="1"/>
  <c r="FA73" i="37"/>
  <c r="JC73" i="37" s="1"/>
  <c r="EV73" i="37"/>
  <c r="IX73" i="37" s="1"/>
  <c r="EU73" i="37"/>
  <c r="IW73" i="37" s="1"/>
  <c r="EW73" i="37"/>
  <c r="IY73" i="37" s="1"/>
  <c r="EX73" i="37"/>
  <c r="IZ73" i="37" s="1"/>
  <c r="EY73" i="37"/>
  <c r="JA73" i="37" s="1"/>
  <c r="EZ73" i="37"/>
  <c r="JB73" i="37" s="1"/>
  <c r="ET73" i="37"/>
  <c r="IV73" i="37" s="1"/>
  <c r="ES73" i="37"/>
  <c r="IU73" i="37" s="1"/>
  <c r="FE65" i="37"/>
  <c r="JG65" i="37" s="1"/>
  <c r="FF65" i="37"/>
  <c r="JH65" i="37" s="1"/>
  <c r="FG65" i="37"/>
  <c r="JI65" i="37" s="1"/>
  <c r="FH65" i="37"/>
  <c r="JJ65" i="37" s="1"/>
  <c r="FC65" i="37"/>
  <c r="JE65" i="37" s="1"/>
  <c r="FD65" i="37"/>
  <c r="JF65" i="37" s="1"/>
  <c r="FB65" i="37"/>
  <c r="JD65" i="37" s="1"/>
  <c r="FA65" i="37"/>
  <c r="JC65" i="37" s="1"/>
  <c r="EV65" i="37"/>
  <c r="IX65" i="37" s="1"/>
  <c r="EU65" i="37"/>
  <c r="IW65" i="37" s="1"/>
  <c r="EX65" i="37"/>
  <c r="IZ65" i="37" s="1"/>
  <c r="EY65" i="37"/>
  <c r="JA65" i="37" s="1"/>
  <c r="EW65" i="37"/>
  <c r="IY65" i="37" s="1"/>
  <c r="EZ65" i="37"/>
  <c r="JB65" i="37" s="1"/>
  <c r="ES65" i="37"/>
  <c r="IU65" i="37" s="1"/>
  <c r="ET65" i="37"/>
  <c r="IV65" i="37" s="1"/>
  <c r="FE57" i="37"/>
  <c r="JG57" i="37" s="1"/>
  <c r="FF57" i="37"/>
  <c r="JH57" i="37" s="1"/>
  <c r="FG57" i="37"/>
  <c r="JI57" i="37" s="1"/>
  <c r="FH57" i="37"/>
  <c r="JJ57" i="37" s="1"/>
  <c r="FC57" i="37"/>
  <c r="JE57" i="37" s="1"/>
  <c r="FB57" i="37"/>
  <c r="JD57" i="37" s="1"/>
  <c r="FD57" i="37"/>
  <c r="JF57" i="37" s="1"/>
  <c r="FA57" i="37"/>
  <c r="JC57" i="37" s="1"/>
  <c r="EV57" i="37"/>
  <c r="IX57" i="37" s="1"/>
  <c r="EX57" i="37"/>
  <c r="IZ57" i="37" s="1"/>
  <c r="EZ57" i="37"/>
  <c r="JB57" i="37" s="1"/>
  <c r="EY57" i="37"/>
  <c r="JA57" i="37" s="1"/>
  <c r="EW57" i="37"/>
  <c r="IY57" i="37" s="1"/>
  <c r="EU57" i="37"/>
  <c r="IW57" i="37" s="1"/>
  <c r="ES57" i="37"/>
  <c r="IU57" i="37" s="1"/>
  <c r="ET57" i="37"/>
  <c r="IV57" i="37" s="1"/>
  <c r="FE49" i="37"/>
  <c r="JG49" i="37" s="1"/>
  <c r="FF49" i="37"/>
  <c r="JH49" i="37" s="1"/>
  <c r="FG49" i="37"/>
  <c r="JI49" i="37" s="1"/>
  <c r="FH49" i="37"/>
  <c r="JJ49" i="37" s="1"/>
  <c r="FC49" i="37"/>
  <c r="JE49" i="37" s="1"/>
  <c r="FB49" i="37"/>
  <c r="JD49" i="37" s="1"/>
  <c r="FD49" i="37"/>
  <c r="JF49" i="37" s="1"/>
  <c r="FA49" i="37"/>
  <c r="JC49" i="37" s="1"/>
  <c r="EV49" i="37"/>
  <c r="IX49" i="37" s="1"/>
  <c r="EZ49" i="37"/>
  <c r="JB49" i="37" s="1"/>
  <c r="EU49" i="37"/>
  <c r="IW49" i="37" s="1"/>
  <c r="EW49" i="37"/>
  <c r="IY49" i="37" s="1"/>
  <c r="EY49" i="37"/>
  <c r="JA49" i="37" s="1"/>
  <c r="EX49" i="37"/>
  <c r="IZ49" i="37" s="1"/>
  <c r="ES49" i="37"/>
  <c r="IU49" i="37" s="1"/>
  <c r="ET49" i="37"/>
  <c r="IV49" i="37" s="1"/>
  <c r="FE41" i="37"/>
  <c r="JG41" i="37" s="1"/>
  <c r="FF41" i="37"/>
  <c r="JH41" i="37" s="1"/>
  <c r="FG41" i="37"/>
  <c r="JI41" i="37" s="1"/>
  <c r="FH41" i="37"/>
  <c r="JJ41" i="37" s="1"/>
  <c r="FC41" i="37"/>
  <c r="JE41" i="37" s="1"/>
  <c r="FB41" i="37"/>
  <c r="JD41" i="37" s="1"/>
  <c r="FD41" i="37"/>
  <c r="JF41" i="37" s="1"/>
  <c r="FA41" i="37"/>
  <c r="JC41" i="37" s="1"/>
  <c r="EV41" i="37"/>
  <c r="IX41" i="37" s="1"/>
  <c r="EU41" i="37"/>
  <c r="IW41" i="37" s="1"/>
  <c r="EW41" i="37"/>
  <c r="IY41" i="37" s="1"/>
  <c r="EY41" i="37"/>
  <c r="JA41" i="37" s="1"/>
  <c r="EZ41" i="37"/>
  <c r="JB41" i="37" s="1"/>
  <c r="EX41" i="37"/>
  <c r="IZ41" i="37" s="1"/>
  <c r="ES41" i="37"/>
  <c r="IU41" i="37" s="1"/>
  <c r="ET41" i="37"/>
  <c r="IV41" i="37" s="1"/>
  <c r="FE33" i="37"/>
  <c r="JG33" i="37" s="1"/>
  <c r="FF33" i="37"/>
  <c r="JH33" i="37" s="1"/>
  <c r="FG33" i="37"/>
  <c r="JI33" i="37" s="1"/>
  <c r="FH33" i="37"/>
  <c r="JJ33" i="37" s="1"/>
  <c r="FC33" i="37"/>
  <c r="JE33" i="37" s="1"/>
  <c r="FD33" i="37"/>
  <c r="JF33" i="37" s="1"/>
  <c r="FB33" i="37"/>
  <c r="JD33" i="37" s="1"/>
  <c r="FA33" i="37"/>
  <c r="JC33" i="37" s="1"/>
  <c r="EV33" i="37"/>
  <c r="IX33" i="37" s="1"/>
  <c r="EU33" i="37"/>
  <c r="IW33" i="37" s="1"/>
  <c r="EX33" i="37"/>
  <c r="IZ33" i="37" s="1"/>
  <c r="EY33" i="37"/>
  <c r="JA33" i="37" s="1"/>
  <c r="EW33" i="37"/>
  <c r="IY33" i="37" s="1"/>
  <c r="EZ33" i="37"/>
  <c r="JB33" i="37" s="1"/>
  <c r="ES33" i="37"/>
  <c r="IU33" i="37" s="1"/>
  <c r="ET33" i="37"/>
  <c r="IV33" i="37" s="1"/>
  <c r="FE25" i="37"/>
  <c r="JG25" i="37" s="1"/>
  <c r="FF25" i="37"/>
  <c r="JH25" i="37" s="1"/>
  <c r="FG25" i="37"/>
  <c r="JI25" i="37" s="1"/>
  <c r="FH25" i="37"/>
  <c r="JJ25" i="37" s="1"/>
  <c r="FC25" i="37"/>
  <c r="JE25" i="37" s="1"/>
  <c r="FB25" i="37"/>
  <c r="JD25" i="37" s="1"/>
  <c r="FD25" i="37"/>
  <c r="JF25" i="37" s="1"/>
  <c r="FA25" i="37"/>
  <c r="JC25" i="37" s="1"/>
  <c r="EU25" i="37"/>
  <c r="IW25" i="37" s="1"/>
  <c r="EV25" i="37"/>
  <c r="IX25" i="37" s="1"/>
  <c r="EW25" i="37"/>
  <c r="IY25" i="37" s="1"/>
  <c r="EZ25" i="37"/>
  <c r="JB25" i="37" s="1"/>
  <c r="EX25" i="37"/>
  <c r="IZ25" i="37" s="1"/>
  <c r="EY25" i="37"/>
  <c r="JA25" i="37" s="1"/>
  <c r="ES25" i="37"/>
  <c r="IU25" i="37" s="1"/>
  <c r="ET25" i="37"/>
  <c r="IV25" i="37" s="1"/>
  <c r="FE17" i="37"/>
  <c r="JG17" i="37" s="1"/>
  <c r="FF17" i="37"/>
  <c r="JH17" i="37" s="1"/>
  <c r="FG17" i="37"/>
  <c r="JI17" i="37" s="1"/>
  <c r="FH17" i="37"/>
  <c r="JJ17" i="37" s="1"/>
  <c r="FC17" i="37"/>
  <c r="JE17" i="37" s="1"/>
  <c r="FB17" i="37"/>
  <c r="JD17" i="37" s="1"/>
  <c r="FD17" i="37"/>
  <c r="JF17" i="37" s="1"/>
  <c r="FA17" i="37"/>
  <c r="JC17" i="37" s="1"/>
  <c r="EU17" i="37"/>
  <c r="IW17" i="37" s="1"/>
  <c r="EV17" i="37"/>
  <c r="IX17" i="37" s="1"/>
  <c r="EX17" i="37"/>
  <c r="IZ17" i="37" s="1"/>
  <c r="EY17" i="37"/>
  <c r="JA17" i="37" s="1"/>
  <c r="EW17" i="37"/>
  <c r="IY17" i="37" s="1"/>
  <c r="EZ17" i="37"/>
  <c r="JB17" i="37" s="1"/>
  <c r="ES17" i="37"/>
  <c r="IU17" i="37" s="1"/>
  <c r="ET17" i="37"/>
  <c r="IV17" i="37" s="1"/>
  <c r="FD216" i="37"/>
  <c r="JF216" i="37" s="1"/>
  <c r="FF216" i="37"/>
  <c r="JH216" i="37" s="1"/>
  <c r="FH216" i="37"/>
  <c r="JJ216" i="37" s="1"/>
  <c r="FE216" i="37"/>
  <c r="JG216" i="37" s="1"/>
  <c r="FB216" i="37"/>
  <c r="JD216" i="37" s="1"/>
  <c r="FC216" i="37"/>
  <c r="JE216" i="37" s="1"/>
  <c r="FG216" i="37"/>
  <c r="JI216" i="37" s="1"/>
  <c r="EV216" i="37"/>
  <c r="IX216" i="37" s="1"/>
  <c r="EY216" i="37"/>
  <c r="JA216" i="37" s="1"/>
  <c r="EZ216" i="37"/>
  <c r="JB216" i="37" s="1"/>
  <c r="EX216" i="37"/>
  <c r="IZ216" i="37" s="1"/>
  <c r="FA216" i="37"/>
  <c r="JC216" i="37" s="1"/>
  <c r="EU216" i="37"/>
  <c r="IW216" i="37" s="1"/>
  <c r="EW216" i="37"/>
  <c r="IY216" i="37" s="1"/>
  <c r="ES216" i="37"/>
  <c r="IU216" i="37" s="1"/>
  <c r="ET216" i="37"/>
  <c r="IV216" i="37" s="1"/>
  <c r="FC184" i="37"/>
  <c r="JE184" i="37" s="1"/>
  <c r="FD184" i="37"/>
  <c r="JF184" i="37" s="1"/>
  <c r="FE184" i="37"/>
  <c r="JG184" i="37" s="1"/>
  <c r="FF184" i="37"/>
  <c r="JH184" i="37" s="1"/>
  <c r="FG184" i="37"/>
  <c r="JI184" i="37" s="1"/>
  <c r="FH184" i="37"/>
  <c r="JJ184" i="37" s="1"/>
  <c r="FB184" i="37"/>
  <c r="JD184" i="37" s="1"/>
  <c r="EV184" i="37"/>
  <c r="IX184" i="37" s="1"/>
  <c r="EY184" i="37"/>
  <c r="JA184" i="37" s="1"/>
  <c r="EZ184" i="37"/>
  <c r="JB184" i="37" s="1"/>
  <c r="EU184" i="37"/>
  <c r="IW184" i="37" s="1"/>
  <c r="EW184" i="37"/>
  <c r="IY184" i="37" s="1"/>
  <c r="FA184" i="37"/>
  <c r="JC184" i="37" s="1"/>
  <c r="ET184" i="37"/>
  <c r="IV184" i="37" s="1"/>
  <c r="EX184" i="37"/>
  <c r="IZ184" i="37" s="1"/>
  <c r="ES184" i="37"/>
  <c r="IU184" i="37" s="1"/>
  <c r="FE112" i="37"/>
  <c r="JG112" i="37" s="1"/>
  <c r="FF112" i="37"/>
  <c r="JH112" i="37" s="1"/>
  <c r="FB112" i="37"/>
  <c r="JD112" i="37" s="1"/>
  <c r="FC112" i="37"/>
  <c r="JE112" i="37" s="1"/>
  <c r="FD112" i="37"/>
  <c r="JF112" i="37" s="1"/>
  <c r="FG112" i="37"/>
  <c r="JI112" i="37" s="1"/>
  <c r="FH112" i="37"/>
  <c r="JJ112" i="37" s="1"/>
  <c r="EX112" i="37"/>
  <c r="IZ112" i="37" s="1"/>
  <c r="EZ112" i="37"/>
  <c r="JB112" i="37" s="1"/>
  <c r="FA112" i="37"/>
  <c r="JC112" i="37" s="1"/>
  <c r="EW112" i="37"/>
  <c r="IY112" i="37" s="1"/>
  <c r="EY112" i="37"/>
  <c r="JA112" i="37" s="1"/>
  <c r="EU112" i="37"/>
  <c r="IW112" i="37" s="1"/>
  <c r="ET112" i="37"/>
  <c r="IV112" i="37" s="1"/>
  <c r="EV112" i="37"/>
  <c r="IX112" i="37" s="1"/>
  <c r="ES112" i="37"/>
  <c r="IU112" i="37" s="1"/>
  <c r="FH20" i="37"/>
  <c r="JJ20" i="37" s="1"/>
  <c r="FB20" i="37"/>
  <c r="JD20" i="37" s="1"/>
  <c r="FC20" i="37"/>
  <c r="JE20" i="37" s="1"/>
  <c r="FD20" i="37"/>
  <c r="JF20" i="37" s="1"/>
  <c r="FF20" i="37"/>
  <c r="JH20" i="37" s="1"/>
  <c r="FE20" i="37"/>
  <c r="JG20" i="37" s="1"/>
  <c r="FG20" i="37"/>
  <c r="JI20" i="37" s="1"/>
  <c r="EV20" i="37"/>
  <c r="IX20" i="37" s="1"/>
  <c r="EX20" i="37"/>
  <c r="IZ20" i="37" s="1"/>
  <c r="EY20" i="37"/>
  <c r="JA20" i="37" s="1"/>
  <c r="EZ20" i="37"/>
  <c r="JB20" i="37" s="1"/>
  <c r="EU20" i="37"/>
  <c r="IW20" i="37" s="1"/>
  <c r="EW20" i="37"/>
  <c r="IY20" i="37" s="1"/>
  <c r="FA20" i="37"/>
  <c r="JC20" i="37" s="1"/>
  <c r="ES20" i="37"/>
  <c r="IU20" i="37" s="1"/>
  <c r="ET20" i="37"/>
  <c r="IV20" i="37" s="1"/>
  <c r="FG282" i="37"/>
  <c r="JI282" i="37" s="1"/>
  <c r="FB282" i="37"/>
  <c r="JD282" i="37" s="1"/>
  <c r="FD282" i="37"/>
  <c r="JF282" i="37" s="1"/>
  <c r="FF282" i="37"/>
  <c r="JH282" i="37" s="1"/>
  <c r="FH282" i="37"/>
  <c r="JJ282" i="37" s="1"/>
  <c r="FC282" i="37"/>
  <c r="JE282" i="37" s="1"/>
  <c r="FE282" i="37"/>
  <c r="JG282" i="37" s="1"/>
  <c r="EV282" i="37"/>
  <c r="IX282" i="37" s="1"/>
  <c r="EW282" i="37"/>
  <c r="IY282" i="37" s="1"/>
  <c r="EY282" i="37"/>
  <c r="JA282" i="37" s="1"/>
  <c r="EZ282" i="37"/>
  <c r="JB282" i="37" s="1"/>
  <c r="ET282" i="37"/>
  <c r="IV282" i="37" s="1"/>
  <c r="ES282" i="37"/>
  <c r="IU282" i="37" s="1"/>
  <c r="EU282" i="37"/>
  <c r="IW282" i="37" s="1"/>
  <c r="EX282" i="37"/>
  <c r="IZ282" i="37" s="1"/>
  <c r="FA282" i="37"/>
  <c r="JC282" i="37" s="1"/>
  <c r="FG274" i="37"/>
  <c r="JI274" i="37" s="1"/>
  <c r="FB274" i="37"/>
  <c r="JD274" i="37" s="1"/>
  <c r="FF274" i="37"/>
  <c r="JH274" i="37" s="1"/>
  <c r="FC274" i="37"/>
  <c r="JE274" i="37" s="1"/>
  <c r="FD274" i="37"/>
  <c r="JF274" i="37" s="1"/>
  <c r="FE274" i="37"/>
  <c r="JG274" i="37" s="1"/>
  <c r="FH274" i="37"/>
  <c r="JJ274" i="37" s="1"/>
  <c r="EV274" i="37"/>
  <c r="IX274" i="37" s="1"/>
  <c r="EW274" i="37"/>
  <c r="IY274" i="37" s="1"/>
  <c r="EY274" i="37"/>
  <c r="JA274" i="37" s="1"/>
  <c r="EX274" i="37"/>
  <c r="IZ274" i="37" s="1"/>
  <c r="ET274" i="37"/>
  <c r="IV274" i="37" s="1"/>
  <c r="EZ274" i="37"/>
  <c r="JB274" i="37" s="1"/>
  <c r="FA274" i="37"/>
  <c r="JC274" i="37" s="1"/>
  <c r="ES274" i="37"/>
  <c r="IU274" i="37" s="1"/>
  <c r="EU274" i="37"/>
  <c r="IW274" i="37" s="1"/>
  <c r="FF266" i="37"/>
  <c r="JH266" i="37" s="1"/>
  <c r="FC266" i="37"/>
  <c r="JE266" i="37" s="1"/>
  <c r="FG266" i="37"/>
  <c r="JI266" i="37" s="1"/>
  <c r="FE266" i="37"/>
  <c r="JG266" i="37" s="1"/>
  <c r="FB266" i="37"/>
  <c r="JD266" i="37" s="1"/>
  <c r="FD266" i="37"/>
  <c r="JF266" i="37" s="1"/>
  <c r="FH266" i="37"/>
  <c r="JJ266" i="37" s="1"/>
  <c r="EX266" i="37"/>
  <c r="IZ266" i="37" s="1"/>
  <c r="EU266" i="37"/>
  <c r="IW266" i="37" s="1"/>
  <c r="EW266" i="37"/>
  <c r="IY266" i="37" s="1"/>
  <c r="EY266" i="37"/>
  <c r="JA266" i="37" s="1"/>
  <c r="FA266" i="37"/>
  <c r="JC266" i="37" s="1"/>
  <c r="EZ266" i="37"/>
  <c r="JB266" i="37" s="1"/>
  <c r="ET266" i="37"/>
  <c r="IV266" i="37" s="1"/>
  <c r="EV266" i="37"/>
  <c r="IX266" i="37" s="1"/>
  <c r="ES266" i="37"/>
  <c r="IU266" i="37" s="1"/>
  <c r="FF258" i="37"/>
  <c r="JH258" i="37" s="1"/>
  <c r="FD258" i="37"/>
  <c r="JF258" i="37" s="1"/>
  <c r="FG258" i="37"/>
  <c r="JI258" i="37" s="1"/>
  <c r="FH258" i="37"/>
  <c r="JJ258" i="37" s="1"/>
  <c r="FC258" i="37"/>
  <c r="JE258" i="37" s="1"/>
  <c r="FB258" i="37"/>
  <c r="JD258" i="37" s="1"/>
  <c r="FE258" i="37"/>
  <c r="JG258" i="37" s="1"/>
  <c r="EX258" i="37"/>
  <c r="IZ258" i="37" s="1"/>
  <c r="EW258" i="37"/>
  <c r="IY258" i="37" s="1"/>
  <c r="EZ258" i="37"/>
  <c r="JB258" i="37" s="1"/>
  <c r="FA258" i="37"/>
  <c r="JC258" i="37" s="1"/>
  <c r="ET258" i="37"/>
  <c r="IV258" i="37" s="1"/>
  <c r="EU258" i="37"/>
  <c r="IW258" i="37" s="1"/>
  <c r="EV258" i="37"/>
  <c r="IX258" i="37" s="1"/>
  <c r="ES258" i="37"/>
  <c r="IU258" i="37" s="1"/>
  <c r="EY258" i="37"/>
  <c r="JA258" i="37" s="1"/>
  <c r="FF250" i="37"/>
  <c r="JH250" i="37" s="1"/>
  <c r="FE250" i="37"/>
  <c r="JG250" i="37" s="1"/>
  <c r="FH250" i="37"/>
  <c r="JJ250" i="37" s="1"/>
  <c r="FB250" i="37"/>
  <c r="JD250" i="37" s="1"/>
  <c r="FD250" i="37"/>
  <c r="JF250" i="37" s="1"/>
  <c r="FG250" i="37"/>
  <c r="JI250" i="37" s="1"/>
  <c r="FC250" i="37"/>
  <c r="JE250" i="37" s="1"/>
  <c r="EX250" i="37"/>
  <c r="IZ250" i="37" s="1"/>
  <c r="EZ250" i="37"/>
  <c r="JB250" i="37" s="1"/>
  <c r="EV250" i="37"/>
  <c r="IX250" i="37" s="1"/>
  <c r="EW250" i="37"/>
  <c r="IY250" i="37" s="1"/>
  <c r="ET250" i="37"/>
  <c r="IV250" i="37" s="1"/>
  <c r="ES250" i="37"/>
  <c r="IU250" i="37" s="1"/>
  <c r="EU250" i="37"/>
  <c r="IW250" i="37" s="1"/>
  <c r="EY250" i="37"/>
  <c r="JA250" i="37" s="1"/>
  <c r="FA250" i="37"/>
  <c r="JC250" i="37" s="1"/>
  <c r="FF242" i="37"/>
  <c r="JH242" i="37" s="1"/>
  <c r="FG242" i="37"/>
  <c r="JI242" i="37" s="1"/>
  <c r="FC242" i="37"/>
  <c r="JE242" i="37" s="1"/>
  <c r="FD242" i="37"/>
  <c r="JF242" i="37" s="1"/>
  <c r="FB242" i="37"/>
  <c r="JD242" i="37" s="1"/>
  <c r="FE242" i="37"/>
  <c r="JG242" i="37" s="1"/>
  <c r="FH242" i="37"/>
  <c r="JJ242" i="37" s="1"/>
  <c r="EX242" i="37"/>
  <c r="IZ242" i="37" s="1"/>
  <c r="EU242" i="37"/>
  <c r="IW242" i="37" s="1"/>
  <c r="EV242" i="37"/>
  <c r="IX242" i="37" s="1"/>
  <c r="EY242" i="37"/>
  <c r="JA242" i="37" s="1"/>
  <c r="EW242" i="37"/>
  <c r="IY242" i="37" s="1"/>
  <c r="ET242" i="37"/>
  <c r="IV242" i="37" s="1"/>
  <c r="FA242" i="37"/>
  <c r="JC242" i="37" s="1"/>
  <c r="EZ242" i="37"/>
  <c r="JB242" i="37" s="1"/>
  <c r="ES242" i="37"/>
  <c r="FF234" i="37"/>
  <c r="JH234" i="37" s="1"/>
  <c r="FH234" i="37"/>
  <c r="JJ234" i="37" s="1"/>
  <c r="FB234" i="37"/>
  <c r="JD234" i="37" s="1"/>
  <c r="FC234" i="37"/>
  <c r="JE234" i="37" s="1"/>
  <c r="FG234" i="37"/>
  <c r="JI234" i="37" s="1"/>
  <c r="FD234" i="37"/>
  <c r="JF234" i="37" s="1"/>
  <c r="EX234" i="37"/>
  <c r="IZ234" i="37" s="1"/>
  <c r="FE234" i="37"/>
  <c r="JG234" i="37" s="1"/>
  <c r="EU234" i="37"/>
  <c r="IW234" i="37" s="1"/>
  <c r="EW234" i="37"/>
  <c r="IY234" i="37" s="1"/>
  <c r="EY234" i="37"/>
  <c r="JA234" i="37" s="1"/>
  <c r="FA234" i="37"/>
  <c r="JC234" i="37" s="1"/>
  <c r="EV234" i="37"/>
  <c r="IX234" i="37" s="1"/>
  <c r="ET234" i="37"/>
  <c r="IV234" i="37" s="1"/>
  <c r="ES234" i="37"/>
  <c r="IU234" i="37" s="1"/>
  <c r="EZ234" i="37"/>
  <c r="JB234" i="37" s="1"/>
  <c r="FF226" i="37"/>
  <c r="JH226" i="37" s="1"/>
  <c r="FB226" i="37"/>
  <c r="JD226" i="37" s="1"/>
  <c r="FC226" i="37"/>
  <c r="JE226" i="37" s="1"/>
  <c r="FH226" i="37"/>
  <c r="JJ226" i="37" s="1"/>
  <c r="FD226" i="37"/>
  <c r="JF226" i="37" s="1"/>
  <c r="FE226" i="37"/>
  <c r="JG226" i="37" s="1"/>
  <c r="FG226" i="37"/>
  <c r="JI226" i="37" s="1"/>
  <c r="EX226" i="37"/>
  <c r="IZ226" i="37" s="1"/>
  <c r="FA226" i="37"/>
  <c r="JC226" i="37" s="1"/>
  <c r="EV226" i="37"/>
  <c r="IX226" i="37" s="1"/>
  <c r="EW226" i="37"/>
  <c r="IY226" i="37" s="1"/>
  <c r="EZ226" i="37"/>
  <c r="JB226" i="37" s="1"/>
  <c r="EU226" i="37"/>
  <c r="IW226" i="37" s="1"/>
  <c r="EY226" i="37"/>
  <c r="JA226" i="37" s="1"/>
  <c r="ET226" i="37"/>
  <c r="IV226" i="37" s="1"/>
  <c r="ES226" i="37"/>
  <c r="IU226" i="37" s="1"/>
  <c r="FF218" i="37"/>
  <c r="JH218" i="37" s="1"/>
  <c r="FC218" i="37"/>
  <c r="JE218" i="37" s="1"/>
  <c r="FD218" i="37"/>
  <c r="JF218" i="37" s="1"/>
  <c r="FG218" i="37"/>
  <c r="JI218" i="37" s="1"/>
  <c r="FB218" i="37"/>
  <c r="JD218" i="37" s="1"/>
  <c r="FE218" i="37"/>
  <c r="JG218" i="37" s="1"/>
  <c r="FH218" i="37"/>
  <c r="JJ218" i="37" s="1"/>
  <c r="EX218" i="37"/>
  <c r="IZ218" i="37" s="1"/>
  <c r="FA218" i="37"/>
  <c r="JC218" i="37" s="1"/>
  <c r="EW218" i="37"/>
  <c r="IY218" i="37" s="1"/>
  <c r="EZ218" i="37"/>
  <c r="JB218" i="37" s="1"/>
  <c r="EU218" i="37"/>
  <c r="IW218" i="37" s="1"/>
  <c r="EY218" i="37"/>
  <c r="JA218" i="37" s="1"/>
  <c r="ET218" i="37"/>
  <c r="IV218" i="37" s="1"/>
  <c r="ES218" i="37"/>
  <c r="IU218" i="37" s="1"/>
  <c r="EV218" i="37"/>
  <c r="IX218" i="37" s="1"/>
  <c r="FF210" i="37"/>
  <c r="JH210" i="37" s="1"/>
  <c r="FC210" i="37"/>
  <c r="JE210" i="37" s="1"/>
  <c r="FD210" i="37"/>
  <c r="JF210" i="37" s="1"/>
  <c r="FB210" i="37"/>
  <c r="JD210" i="37" s="1"/>
  <c r="FG210" i="37"/>
  <c r="JI210" i="37" s="1"/>
  <c r="FH210" i="37"/>
  <c r="JJ210" i="37" s="1"/>
  <c r="FE210" i="37"/>
  <c r="JG210" i="37" s="1"/>
  <c r="EX210" i="37"/>
  <c r="IZ210" i="37" s="1"/>
  <c r="FA210" i="37"/>
  <c r="JC210" i="37" s="1"/>
  <c r="EU210" i="37"/>
  <c r="IW210" i="37" s="1"/>
  <c r="EW210" i="37"/>
  <c r="IY210" i="37" s="1"/>
  <c r="EY210" i="37"/>
  <c r="JA210" i="37" s="1"/>
  <c r="ET210" i="37"/>
  <c r="IV210" i="37" s="1"/>
  <c r="EV210" i="37"/>
  <c r="IX210" i="37" s="1"/>
  <c r="EZ210" i="37"/>
  <c r="JB210" i="37" s="1"/>
  <c r="ES210" i="37"/>
  <c r="FF202" i="37"/>
  <c r="JH202" i="37" s="1"/>
  <c r="FC202" i="37"/>
  <c r="JE202" i="37" s="1"/>
  <c r="FE202" i="37"/>
  <c r="JG202" i="37" s="1"/>
  <c r="FG202" i="37"/>
  <c r="JI202" i="37" s="1"/>
  <c r="FH202" i="37"/>
  <c r="JJ202" i="37" s="1"/>
  <c r="FB202" i="37"/>
  <c r="JD202" i="37" s="1"/>
  <c r="FD202" i="37"/>
  <c r="JF202" i="37" s="1"/>
  <c r="EX202" i="37"/>
  <c r="IZ202" i="37" s="1"/>
  <c r="FA202" i="37"/>
  <c r="JC202" i="37" s="1"/>
  <c r="EU202" i="37"/>
  <c r="IW202" i="37" s="1"/>
  <c r="EW202" i="37"/>
  <c r="IY202" i="37" s="1"/>
  <c r="EY202" i="37"/>
  <c r="JA202" i="37" s="1"/>
  <c r="EV202" i="37"/>
  <c r="IX202" i="37" s="1"/>
  <c r="ET202" i="37"/>
  <c r="IV202" i="37" s="1"/>
  <c r="EZ202" i="37"/>
  <c r="JB202" i="37" s="1"/>
  <c r="ES202" i="37"/>
  <c r="IU202" i="37" s="1"/>
  <c r="FE194" i="37"/>
  <c r="JG194" i="37" s="1"/>
  <c r="FF194" i="37"/>
  <c r="JH194" i="37" s="1"/>
  <c r="FG194" i="37"/>
  <c r="JI194" i="37" s="1"/>
  <c r="FH194" i="37"/>
  <c r="JJ194" i="37" s="1"/>
  <c r="FC194" i="37"/>
  <c r="JE194" i="37" s="1"/>
  <c r="FD194" i="37"/>
  <c r="JF194" i="37" s="1"/>
  <c r="FB194" i="37"/>
  <c r="JD194" i="37" s="1"/>
  <c r="EX194" i="37"/>
  <c r="IZ194" i="37" s="1"/>
  <c r="FA194" i="37"/>
  <c r="JC194" i="37" s="1"/>
  <c r="EY194" i="37"/>
  <c r="JA194" i="37" s="1"/>
  <c r="EU194" i="37"/>
  <c r="IW194" i="37" s="1"/>
  <c r="EZ194" i="37"/>
  <c r="JB194" i="37" s="1"/>
  <c r="EW194" i="37"/>
  <c r="IY194" i="37" s="1"/>
  <c r="EV194" i="37"/>
  <c r="IX194" i="37" s="1"/>
  <c r="ET194" i="37"/>
  <c r="IV194" i="37" s="1"/>
  <c r="ES194" i="37"/>
  <c r="IU194" i="37" s="1"/>
  <c r="FE186" i="37"/>
  <c r="JG186" i="37" s="1"/>
  <c r="FF186" i="37"/>
  <c r="JH186" i="37" s="1"/>
  <c r="FG186" i="37"/>
  <c r="JI186" i="37" s="1"/>
  <c r="FH186" i="37"/>
  <c r="JJ186" i="37" s="1"/>
  <c r="FB186" i="37"/>
  <c r="JD186" i="37" s="1"/>
  <c r="FC186" i="37"/>
  <c r="JE186" i="37" s="1"/>
  <c r="FD186" i="37"/>
  <c r="JF186" i="37" s="1"/>
  <c r="EX186" i="37"/>
  <c r="IZ186" i="37" s="1"/>
  <c r="FA186" i="37"/>
  <c r="JC186" i="37" s="1"/>
  <c r="EU186" i="37"/>
  <c r="IW186" i="37" s="1"/>
  <c r="EV186" i="37"/>
  <c r="IX186" i="37" s="1"/>
  <c r="EY186" i="37"/>
  <c r="JA186" i="37" s="1"/>
  <c r="EW186" i="37"/>
  <c r="IY186" i="37" s="1"/>
  <c r="EZ186" i="37"/>
  <c r="JB186" i="37" s="1"/>
  <c r="ES186" i="37"/>
  <c r="IU186" i="37" s="1"/>
  <c r="ET186" i="37"/>
  <c r="IV186" i="37" s="1"/>
  <c r="FE178" i="37"/>
  <c r="JG178" i="37" s="1"/>
  <c r="FF178" i="37"/>
  <c r="JH178" i="37" s="1"/>
  <c r="FG178" i="37"/>
  <c r="JI178" i="37" s="1"/>
  <c r="FH178" i="37"/>
  <c r="JJ178" i="37" s="1"/>
  <c r="FB178" i="37"/>
  <c r="JD178" i="37" s="1"/>
  <c r="FC178" i="37"/>
  <c r="JE178" i="37" s="1"/>
  <c r="FD178" i="37"/>
  <c r="JF178" i="37" s="1"/>
  <c r="EX178" i="37"/>
  <c r="IZ178" i="37" s="1"/>
  <c r="FA178" i="37"/>
  <c r="JC178" i="37" s="1"/>
  <c r="EV178" i="37"/>
  <c r="IX178" i="37" s="1"/>
  <c r="EY178" i="37"/>
  <c r="JA178" i="37" s="1"/>
  <c r="EZ178" i="37"/>
  <c r="JB178" i="37" s="1"/>
  <c r="EU178" i="37"/>
  <c r="IW178" i="37" s="1"/>
  <c r="EW178" i="37"/>
  <c r="IY178" i="37" s="1"/>
  <c r="ES178" i="37"/>
  <c r="IU178" i="37" s="1"/>
  <c r="ET178" i="37"/>
  <c r="IV178" i="37" s="1"/>
  <c r="FH170" i="37"/>
  <c r="JJ170" i="37" s="1"/>
  <c r="FD170" i="37"/>
  <c r="JF170" i="37" s="1"/>
  <c r="FB170" i="37"/>
  <c r="JD170" i="37" s="1"/>
  <c r="FC170" i="37"/>
  <c r="JE170" i="37" s="1"/>
  <c r="FE170" i="37"/>
  <c r="JG170" i="37" s="1"/>
  <c r="FF170" i="37"/>
  <c r="JH170" i="37" s="1"/>
  <c r="FG170" i="37"/>
  <c r="JI170" i="37" s="1"/>
  <c r="EZ170" i="37"/>
  <c r="JB170" i="37" s="1"/>
  <c r="EU170" i="37"/>
  <c r="IW170" i="37" s="1"/>
  <c r="EV170" i="37"/>
  <c r="IX170" i="37" s="1"/>
  <c r="EY170" i="37"/>
  <c r="JA170" i="37" s="1"/>
  <c r="FA170" i="37"/>
  <c r="JC170" i="37" s="1"/>
  <c r="EX170" i="37"/>
  <c r="IZ170" i="37" s="1"/>
  <c r="EW170" i="37"/>
  <c r="IY170" i="37" s="1"/>
  <c r="ES170" i="37"/>
  <c r="IU170" i="37" s="1"/>
  <c r="ET170" i="37"/>
  <c r="IV170" i="37" s="1"/>
  <c r="FG162" i="37"/>
  <c r="JI162" i="37" s="1"/>
  <c r="FH162" i="37"/>
  <c r="JJ162" i="37" s="1"/>
  <c r="FD162" i="37"/>
  <c r="JF162" i="37" s="1"/>
  <c r="FB162" i="37"/>
  <c r="JD162" i="37" s="1"/>
  <c r="FC162" i="37"/>
  <c r="JE162" i="37" s="1"/>
  <c r="FE162" i="37"/>
  <c r="JG162" i="37" s="1"/>
  <c r="FF162" i="37"/>
  <c r="JH162" i="37" s="1"/>
  <c r="EZ162" i="37"/>
  <c r="JB162" i="37" s="1"/>
  <c r="EU162" i="37"/>
  <c r="IW162" i="37" s="1"/>
  <c r="EX162" i="37"/>
  <c r="IZ162" i="37" s="1"/>
  <c r="EW162" i="37"/>
  <c r="IY162" i="37" s="1"/>
  <c r="EY162" i="37"/>
  <c r="JA162" i="37" s="1"/>
  <c r="ET162" i="37"/>
  <c r="IV162" i="37" s="1"/>
  <c r="EV162" i="37"/>
  <c r="IX162" i="37" s="1"/>
  <c r="FA162" i="37"/>
  <c r="JC162" i="37" s="1"/>
  <c r="ES162" i="37"/>
  <c r="IU162" i="37" s="1"/>
  <c r="FG154" i="37"/>
  <c r="JI154" i="37" s="1"/>
  <c r="FH154" i="37"/>
  <c r="JJ154" i="37" s="1"/>
  <c r="FD154" i="37"/>
  <c r="JF154" i="37" s="1"/>
  <c r="FC154" i="37"/>
  <c r="JE154" i="37" s="1"/>
  <c r="FE154" i="37"/>
  <c r="JG154" i="37" s="1"/>
  <c r="FF154" i="37"/>
  <c r="JH154" i="37" s="1"/>
  <c r="FB154" i="37"/>
  <c r="JD154" i="37" s="1"/>
  <c r="EZ154" i="37"/>
  <c r="JB154" i="37" s="1"/>
  <c r="EU154" i="37"/>
  <c r="IW154" i="37" s="1"/>
  <c r="FA154" i="37"/>
  <c r="JC154" i="37" s="1"/>
  <c r="EV154" i="37"/>
  <c r="IX154" i="37" s="1"/>
  <c r="EX154" i="37"/>
  <c r="IZ154" i="37" s="1"/>
  <c r="ET154" i="37"/>
  <c r="IV154" i="37" s="1"/>
  <c r="EY154" i="37"/>
  <c r="JA154" i="37" s="1"/>
  <c r="ES154" i="37"/>
  <c r="IU154" i="37" s="1"/>
  <c r="EW154" i="37"/>
  <c r="IY154" i="37" s="1"/>
  <c r="FG146" i="37"/>
  <c r="JI146" i="37" s="1"/>
  <c r="FH146" i="37"/>
  <c r="JJ146" i="37" s="1"/>
  <c r="FD146" i="37"/>
  <c r="JF146" i="37" s="1"/>
  <c r="FB146" i="37"/>
  <c r="JD146" i="37" s="1"/>
  <c r="FC146" i="37"/>
  <c r="JE146" i="37" s="1"/>
  <c r="FE146" i="37"/>
  <c r="JG146" i="37" s="1"/>
  <c r="FF146" i="37"/>
  <c r="JH146" i="37" s="1"/>
  <c r="EZ146" i="37"/>
  <c r="JB146" i="37" s="1"/>
  <c r="EU146" i="37"/>
  <c r="IW146" i="37" s="1"/>
  <c r="EW146" i="37"/>
  <c r="IY146" i="37" s="1"/>
  <c r="EX146" i="37"/>
  <c r="IZ146" i="37" s="1"/>
  <c r="EV146" i="37"/>
  <c r="IX146" i="37" s="1"/>
  <c r="ET146" i="37"/>
  <c r="IV146" i="37" s="1"/>
  <c r="EY146" i="37"/>
  <c r="JA146" i="37" s="1"/>
  <c r="FA146" i="37"/>
  <c r="JC146" i="37" s="1"/>
  <c r="ES146" i="37"/>
  <c r="FG138" i="37"/>
  <c r="JI138" i="37" s="1"/>
  <c r="FH138" i="37"/>
  <c r="JJ138" i="37" s="1"/>
  <c r="FD138" i="37"/>
  <c r="JF138" i="37" s="1"/>
  <c r="FB138" i="37"/>
  <c r="JD138" i="37" s="1"/>
  <c r="FC138" i="37"/>
  <c r="JE138" i="37" s="1"/>
  <c r="FE138" i="37"/>
  <c r="JG138" i="37" s="1"/>
  <c r="FF138" i="37"/>
  <c r="JH138" i="37" s="1"/>
  <c r="EZ138" i="37"/>
  <c r="JB138" i="37" s="1"/>
  <c r="EU138" i="37"/>
  <c r="IW138" i="37" s="1"/>
  <c r="EV138" i="37"/>
  <c r="IX138" i="37" s="1"/>
  <c r="EW138" i="37"/>
  <c r="IY138" i="37" s="1"/>
  <c r="EX138" i="37"/>
  <c r="IZ138" i="37" s="1"/>
  <c r="ET138" i="37"/>
  <c r="IV138" i="37" s="1"/>
  <c r="EY138" i="37"/>
  <c r="JA138" i="37" s="1"/>
  <c r="FA138" i="37"/>
  <c r="JC138" i="37" s="1"/>
  <c r="ES138" i="37"/>
  <c r="IU138" i="37" s="1"/>
  <c r="FG130" i="37"/>
  <c r="JI130" i="37" s="1"/>
  <c r="FH130" i="37"/>
  <c r="JJ130" i="37" s="1"/>
  <c r="FD130" i="37"/>
  <c r="JF130" i="37" s="1"/>
  <c r="FE130" i="37"/>
  <c r="JG130" i="37" s="1"/>
  <c r="FF130" i="37"/>
  <c r="JH130" i="37" s="1"/>
  <c r="FB130" i="37"/>
  <c r="JD130" i="37" s="1"/>
  <c r="FC130" i="37"/>
  <c r="JE130" i="37" s="1"/>
  <c r="EZ130" i="37"/>
  <c r="JB130" i="37" s="1"/>
  <c r="EU130" i="37"/>
  <c r="IW130" i="37" s="1"/>
  <c r="EV130" i="37"/>
  <c r="IX130" i="37" s="1"/>
  <c r="EY130" i="37"/>
  <c r="JA130" i="37" s="1"/>
  <c r="FA130" i="37"/>
  <c r="JC130" i="37" s="1"/>
  <c r="EX130" i="37"/>
  <c r="IZ130" i="37" s="1"/>
  <c r="ET130" i="37"/>
  <c r="IV130" i="37" s="1"/>
  <c r="EW130" i="37"/>
  <c r="IY130" i="37" s="1"/>
  <c r="ES130" i="37"/>
  <c r="IU130" i="37" s="1"/>
  <c r="FG122" i="37"/>
  <c r="JI122" i="37" s="1"/>
  <c r="FH122" i="37"/>
  <c r="JJ122" i="37" s="1"/>
  <c r="FD122" i="37"/>
  <c r="JF122" i="37" s="1"/>
  <c r="FB122" i="37"/>
  <c r="JD122" i="37" s="1"/>
  <c r="FC122" i="37"/>
  <c r="JE122" i="37" s="1"/>
  <c r="FE122" i="37"/>
  <c r="JG122" i="37" s="1"/>
  <c r="FF122" i="37"/>
  <c r="JH122" i="37" s="1"/>
  <c r="EZ122" i="37"/>
  <c r="JB122" i="37" s="1"/>
  <c r="EU122" i="37"/>
  <c r="IW122" i="37" s="1"/>
  <c r="EY122" i="37"/>
  <c r="JA122" i="37" s="1"/>
  <c r="EV122" i="37"/>
  <c r="IX122" i="37" s="1"/>
  <c r="EX122" i="37"/>
  <c r="IZ122" i="37" s="1"/>
  <c r="FA122" i="37"/>
  <c r="JC122" i="37" s="1"/>
  <c r="ET122" i="37"/>
  <c r="IV122" i="37" s="1"/>
  <c r="EW122" i="37"/>
  <c r="IY122" i="37" s="1"/>
  <c r="ES122" i="37"/>
  <c r="IU122" i="37" s="1"/>
  <c r="FG114" i="37"/>
  <c r="JI114" i="37" s="1"/>
  <c r="FH114" i="37"/>
  <c r="JJ114" i="37" s="1"/>
  <c r="FD114" i="37"/>
  <c r="JF114" i="37" s="1"/>
  <c r="FB114" i="37"/>
  <c r="JD114" i="37" s="1"/>
  <c r="FC114" i="37"/>
  <c r="JE114" i="37" s="1"/>
  <c r="FE114" i="37"/>
  <c r="JG114" i="37" s="1"/>
  <c r="FF114" i="37"/>
  <c r="JH114" i="37" s="1"/>
  <c r="EZ114" i="37"/>
  <c r="JB114" i="37" s="1"/>
  <c r="EU114" i="37"/>
  <c r="IW114" i="37" s="1"/>
  <c r="EW114" i="37"/>
  <c r="IY114" i="37" s="1"/>
  <c r="EX114" i="37"/>
  <c r="IZ114" i="37" s="1"/>
  <c r="EV114" i="37"/>
  <c r="IX114" i="37" s="1"/>
  <c r="FA114" i="37"/>
  <c r="JC114" i="37" s="1"/>
  <c r="ET114" i="37"/>
  <c r="IV114" i="37" s="1"/>
  <c r="EY114" i="37"/>
  <c r="JA114" i="37" s="1"/>
  <c r="ES114" i="37"/>
  <c r="IU114" i="37" s="1"/>
  <c r="FG106" i="37"/>
  <c r="JI106" i="37" s="1"/>
  <c r="FD106" i="37"/>
  <c r="JF106" i="37" s="1"/>
  <c r="FC106" i="37"/>
  <c r="JE106" i="37" s="1"/>
  <c r="FE106" i="37"/>
  <c r="JG106" i="37" s="1"/>
  <c r="FB106" i="37"/>
  <c r="JD106" i="37" s="1"/>
  <c r="FF106" i="37"/>
  <c r="JH106" i="37" s="1"/>
  <c r="FH106" i="37"/>
  <c r="JJ106" i="37" s="1"/>
  <c r="EZ106" i="37"/>
  <c r="JB106" i="37" s="1"/>
  <c r="EU106" i="37"/>
  <c r="IW106" i="37" s="1"/>
  <c r="EW106" i="37"/>
  <c r="IY106" i="37" s="1"/>
  <c r="FA106" i="37"/>
  <c r="JC106" i="37" s="1"/>
  <c r="EV106" i="37"/>
  <c r="IX106" i="37" s="1"/>
  <c r="ET106" i="37"/>
  <c r="IV106" i="37" s="1"/>
  <c r="EY106" i="37"/>
  <c r="JA106" i="37" s="1"/>
  <c r="EX106" i="37"/>
  <c r="IZ106" i="37" s="1"/>
  <c r="ES106" i="37"/>
  <c r="FF98" i="37"/>
  <c r="JH98" i="37" s="1"/>
  <c r="FG98" i="37"/>
  <c r="JI98" i="37" s="1"/>
  <c r="FD98" i="37"/>
  <c r="JF98" i="37" s="1"/>
  <c r="FB98" i="37"/>
  <c r="JD98" i="37" s="1"/>
  <c r="FC98" i="37"/>
  <c r="JE98" i="37" s="1"/>
  <c r="FE98" i="37"/>
  <c r="JG98" i="37" s="1"/>
  <c r="FH98" i="37"/>
  <c r="JJ98" i="37" s="1"/>
  <c r="EZ98" i="37"/>
  <c r="JB98" i="37" s="1"/>
  <c r="EU98" i="37"/>
  <c r="IW98" i="37" s="1"/>
  <c r="FA98" i="37"/>
  <c r="JC98" i="37" s="1"/>
  <c r="EV98" i="37"/>
  <c r="IX98" i="37" s="1"/>
  <c r="EX98" i="37"/>
  <c r="IZ98" i="37" s="1"/>
  <c r="ET98" i="37"/>
  <c r="IV98" i="37" s="1"/>
  <c r="EW98" i="37"/>
  <c r="IY98" i="37" s="1"/>
  <c r="EY98" i="37"/>
  <c r="JA98" i="37" s="1"/>
  <c r="ES98" i="37"/>
  <c r="IU98" i="37" s="1"/>
  <c r="FF90" i="37"/>
  <c r="JH90" i="37" s="1"/>
  <c r="FG90" i="37"/>
  <c r="JI90" i="37" s="1"/>
  <c r="FD90" i="37"/>
  <c r="JF90" i="37" s="1"/>
  <c r="FC90" i="37"/>
  <c r="JE90" i="37" s="1"/>
  <c r="FB90" i="37"/>
  <c r="JD90" i="37" s="1"/>
  <c r="FE90" i="37"/>
  <c r="JG90" i="37" s="1"/>
  <c r="FH90" i="37"/>
  <c r="JJ90" i="37" s="1"/>
  <c r="EZ90" i="37"/>
  <c r="JB90" i="37" s="1"/>
  <c r="EU90" i="37"/>
  <c r="IW90" i="37" s="1"/>
  <c r="EX90" i="37"/>
  <c r="IZ90" i="37" s="1"/>
  <c r="EY90" i="37"/>
  <c r="JA90" i="37" s="1"/>
  <c r="EW90" i="37"/>
  <c r="IY90" i="37" s="1"/>
  <c r="FA90" i="37"/>
  <c r="JC90" i="37" s="1"/>
  <c r="ET90" i="37"/>
  <c r="IV90" i="37" s="1"/>
  <c r="EV90" i="37"/>
  <c r="IX90" i="37" s="1"/>
  <c r="ES90" i="37"/>
  <c r="IU90" i="37" s="1"/>
  <c r="FF82" i="37"/>
  <c r="JH82" i="37" s="1"/>
  <c r="FG82" i="37"/>
  <c r="JI82" i="37" s="1"/>
  <c r="FD82" i="37"/>
  <c r="JF82" i="37" s="1"/>
  <c r="FB82" i="37"/>
  <c r="JD82" i="37" s="1"/>
  <c r="FC82" i="37"/>
  <c r="JE82" i="37" s="1"/>
  <c r="FH82" i="37"/>
  <c r="JJ82" i="37" s="1"/>
  <c r="FE82" i="37"/>
  <c r="JG82" i="37" s="1"/>
  <c r="EZ82" i="37"/>
  <c r="JB82" i="37" s="1"/>
  <c r="EU82" i="37"/>
  <c r="IW82" i="37" s="1"/>
  <c r="EX82" i="37"/>
  <c r="IZ82" i="37" s="1"/>
  <c r="EV82" i="37"/>
  <c r="IX82" i="37" s="1"/>
  <c r="EY82" i="37"/>
  <c r="JA82" i="37" s="1"/>
  <c r="ET82" i="37"/>
  <c r="IV82" i="37" s="1"/>
  <c r="EW82" i="37"/>
  <c r="IY82" i="37" s="1"/>
  <c r="FA82" i="37"/>
  <c r="JC82" i="37" s="1"/>
  <c r="ES82" i="37"/>
  <c r="FF74" i="37"/>
  <c r="JH74" i="37" s="1"/>
  <c r="FG74" i="37"/>
  <c r="JI74" i="37" s="1"/>
  <c r="FD74" i="37"/>
  <c r="JF74" i="37" s="1"/>
  <c r="FC74" i="37"/>
  <c r="JE74" i="37" s="1"/>
  <c r="FH74" i="37"/>
  <c r="JJ74" i="37" s="1"/>
  <c r="FB74" i="37"/>
  <c r="JD74" i="37" s="1"/>
  <c r="FE74" i="37"/>
  <c r="JG74" i="37" s="1"/>
  <c r="EW74" i="37"/>
  <c r="IY74" i="37" s="1"/>
  <c r="EV74" i="37"/>
  <c r="IX74" i="37" s="1"/>
  <c r="EY74" i="37"/>
  <c r="JA74" i="37" s="1"/>
  <c r="EZ74" i="37"/>
  <c r="JB74" i="37" s="1"/>
  <c r="FA74" i="37"/>
  <c r="JC74" i="37" s="1"/>
  <c r="EX74" i="37"/>
  <c r="IZ74" i="37" s="1"/>
  <c r="ET74" i="37"/>
  <c r="IV74" i="37" s="1"/>
  <c r="EU74" i="37"/>
  <c r="IW74" i="37" s="1"/>
  <c r="ES74" i="37"/>
  <c r="IU74" i="37" s="1"/>
  <c r="FF66" i="37"/>
  <c r="JH66" i="37" s="1"/>
  <c r="FG66" i="37"/>
  <c r="JI66" i="37" s="1"/>
  <c r="FH66" i="37"/>
  <c r="JJ66" i="37" s="1"/>
  <c r="FB66" i="37"/>
  <c r="JD66" i="37" s="1"/>
  <c r="FD66" i="37"/>
  <c r="JF66" i="37" s="1"/>
  <c r="FC66" i="37"/>
  <c r="JE66" i="37" s="1"/>
  <c r="FE66" i="37"/>
  <c r="JG66" i="37" s="1"/>
  <c r="EW66" i="37"/>
  <c r="IY66" i="37" s="1"/>
  <c r="EY66" i="37"/>
  <c r="JA66" i="37" s="1"/>
  <c r="FA66" i="37"/>
  <c r="JC66" i="37" s="1"/>
  <c r="EU66" i="37"/>
  <c r="IW66" i="37" s="1"/>
  <c r="EV66" i="37"/>
  <c r="IX66" i="37" s="1"/>
  <c r="EZ66" i="37"/>
  <c r="JB66" i="37" s="1"/>
  <c r="ET66" i="37"/>
  <c r="IV66" i="37" s="1"/>
  <c r="EX66" i="37"/>
  <c r="IZ66" i="37" s="1"/>
  <c r="ES66" i="37"/>
  <c r="IU66" i="37" s="1"/>
  <c r="FF58" i="37"/>
  <c r="JH58" i="37" s="1"/>
  <c r="FG58" i="37"/>
  <c r="JI58" i="37" s="1"/>
  <c r="FH58" i="37"/>
  <c r="JJ58" i="37" s="1"/>
  <c r="FB58" i="37"/>
  <c r="JD58" i="37" s="1"/>
  <c r="FD58" i="37"/>
  <c r="JF58" i="37" s="1"/>
  <c r="FC58" i="37"/>
  <c r="JE58" i="37" s="1"/>
  <c r="FE58" i="37"/>
  <c r="JG58" i="37" s="1"/>
  <c r="EW58" i="37"/>
  <c r="IY58" i="37" s="1"/>
  <c r="FA58" i="37"/>
  <c r="JC58" i="37" s="1"/>
  <c r="EU58" i="37"/>
  <c r="IW58" i="37" s="1"/>
  <c r="EY58" i="37"/>
  <c r="JA58" i="37" s="1"/>
  <c r="EZ58" i="37"/>
  <c r="JB58" i="37" s="1"/>
  <c r="ET58" i="37"/>
  <c r="IV58" i="37" s="1"/>
  <c r="EV58" i="37"/>
  <c r="IX58" i="37" s="1"/>
  <c r="EX58" i="37"/>
  <c r="IZ58" i="37" s="1"/>
  <c r="ES58" i="37"/>
  <c r="FF50" i="37"/>
  <c r="JH50" i="37" s="1"/>
  <c r="FG50" i="37"/>
  <c r="JI50" i="37" s="1"/>
  <c r="FH50" i="37"/>
  <c r="JJ50" i="37" s="1"/>
  <c r="FB50" i="37"/>
  <c r="JD50" i="37" s="1"/>
  <c r="FD50" i="37"/>
  <c r="JF50" i="37" s="1"/>
  <c r="FC50" i="37"/>
  <c r="JE50" i="37" s="1"/>
  <c r="FE50" i="37"/>
  <c r="JG50" i="37" s="1"/>
  <c r="EW50" i="37"/>
  <c r="IY50" i="37" s="1"/>
  <c r="EV50" i="37"/>
  <c r="IX50" i="37" s="1"/>
  <c r="EX50" i="37"/>
  <c r="IZ50" i="37" s="1"/>
  <c r="EY50" i="37"/>
  <c r="JA50" i="37" s="1"/>
  <c r="FA50" i="37"/>
  <c r="JC50" i="37" s="1"/>
  <c r="ET50" i="37"/>
  <c r="IV50" i="37" s="1"/>
  <c r="EU50" i="37"/>
  <c r="IW50" i="37" s="1"/>
  <c r="EZ50" i="37"/>
  <c r="JB50" i="37" s="1"/>
  <c r="ES50" i="37"/>
  <c r="IU50" i="37" s="1"/>
  <c r="FF42" i="37"/>
  <c r="JH42" i="37" s="1"/>
  <c r="FG42" i="37"/>
  <c r="JI42" i="37" s="1"/>
  <c r="FH42" i="37"/>
  <c r="JJ42" i="37" s="1"/>
  <c r="FB42" i="37"/>
  <c r="JD42" i="37" s="1"/>
  <c r="FD42" i="37"/>
  <c r="JF42" i="37" s="1"/>
  <c r="FE42" i="37"/>
  <c r="JG42" i="37" s="1"/>
  <c r="FC42" i="37"/>
  <c r="JE42" i="37" s="1"/>
  <c r="EW42" i="37"/>
  <c r="IY42" i="37" s="1"/>
  <c r="EV42" i="37"/>
  <c r="IX42" i="37" s="1"/>
  <c r="EY42" i="37"/>
  <c r="JA42" i="37" s="1"/>
  <c r="EZ42" i="37"/>
  <c r="JB42" i="37" s="1"/>
  <c r="EU42" i="37"/>
  <c r="IW42" i="37" s="1"/>
  <c r="ET42" i="37"/>
  <c r="IV42" i="37" s="1"/>
  <c r="EX42" i="37"/>
  <c r="IZ42" i="37" s="1"/>
  <c r="FA42" i="37"/>
  <c r="JC42" i="37" s="1"/>
  <c r="ES42" i="37"/>
  <c r="FF34" i="37"/>
  <c r="JH34" i="37" s="1"/>
  <c r="FG34" i="37"/>
  <c r="JI34" i="37" s="1"/>
  <c r="FH34" i="37"/>
  <c r="JJ34" i="37" s="1"/>
  <c r="FB34" i="37"/>
  <c r="JD34" i="37" s="1"/>
  <c r="FD34" i="37"/>
  <c r="JF34" i="37" s="1"/>
  <c r="FC34" i="37"/>
  <c r="JE34" i="37" s="1"/>
  <c r="FE34" i="37"/>
  <c r="JG34" i="37" s="1"/>
  <c r="EW34" i="37"/>
  <c r="IY34" i="37" s="1"/>
  <c r="EY34" i="37"/>
  <c r="JA34" i="37" s="1"/>
  <c r="FA34" i="37"/>
  <c r="JC34" i="37" s="1"/>
  <c r="EV34" i="37"/>
  <c r="IX34" i="37" s="1"/>
  <c r="EX34" i="37"/>
  <c r="IZ34" i="37" s="1"/>
  <c r="EU34" i="37"/>
  <c r="IW34" i="37" s="1"/>
  <c r="ET34" i="37"/>
  <c r="IV34" i="37" s="1"/>
  <c r="EZ34" i="37"/>
  <c r="JB34" i="37" s="1"/>
  <c r="ES34" i="37"/>
  <c r="IU34" i="37" s="1"/>
  <c r="FF26" i="37"/>
  <c r="JH26" i="37" s="1"/>
  <c r="FG26" i="37"/>
  <c r="JI26" i="37" s="1"/>
  <c r="FH26" i="37"/>
  <c r="JJ26" i="37" s="1"/>
  <c r="FB26" i="37"/>
  <c r="JD26" i="37" s="1"/>
  <c r="FD26" i="37"/>
  <c r="JF26" i="37" s="1"/>
  <c r="FC26" i="37"/>
  <c r="JE26" i="37" s="1"/>
  <c r="FE26" i="37"/>
  <c r="JG26" i="37" s="1"/>
  <c r="EV26" i="37"/>
  <c r="IX26" i="37" s="1"/>
  <c r="EW26" i="37"/>
  <c r="IY26" i="37" s="1"/>
  <c r="EU26" i="37"/>
  <c r="IW26" i="37" s="1"/>
  <c r="EY26" i="37"/>
  <c r="JA26" i="37" s="1"/>
  <c r="EZ26" i="37"/>
  <c r="JB26" i="37" s="1"/>
  <c r="EX26" i="37"/>
  <c r="IZ26" i="37" s="1"/>
  <c r="ET26" i="37"/>
  <c r="IV26" i="37" s="1"/>
  <c r="FA26" i="37"/>
  <c r="JC26" i="37" s="1"/>
  <c r="ES26" i="37"/>
  <c r="IU26" i="37" s="1"/>
  <c r="FB22" i="37"/>
  <c r="JD22" i="37" s="1"/>
  <c r="FC22" i="37"/>
  <c r="JE22" i="37" s="1"/>
  <c r="FD22" i="37"/>
  <c r="JF22" i="37" s="1"/>
  <c r="FE22" i="37"/>
  <c r="JG22" i="37" s="1"/>
  <c r="FF22" i="37"/>
  <c r="JH22" i="37" s="1"/>
  <c r="FH22" i="37"/>
  <c r="JJ22" i="37" s="1"/>
  <c r="FG22" i="37"/>
  <c r="JI22" i="37" s="1"/>
  <c r="EX22" i="37"/>
  <c r="IZ22" i="37" s="1"/>
  <c r="EZ22" i="37"/>
  <c r="JB22" i="37" s="1"/>
  <c r="FA22" i="37"/>
  <c r="JC22" i="37" s="1"/>
  <c r="EW22" i="37"/>
  <c r="IY22" i="37" s="1"/>
  <c r="EU22" i="37"/>
  <c r="IW22" i="37" s="1"/>
  <c r="EV22" i="37"/>
  <c r="IX22" i="37" s="1"/>
  <c r="EY22" i="37"/>
  <c r="JA22" i="37" s="1"/>
  <c r="ES22" i="37"/>
  <c r="IU22" i="37" s="1"/>
  <c r="FD88" i="37"/>
  <c r="JF88" i="37" s="1"/>
  <c r="FE88" i="37"/>
  <c r="JG88" i="37" s="1"/>
  <c r="FG88" i="37"/>
  <c r="JI88" i="37" s="1"/>
  <c r="FB88" i="37"/>
  <c r="JD88" i="37" s="1"/>
  <c r="FH88" i="37"/>
  <c r="JJ88" i="37" s="1"/>
  <c r="FF88" i="37"/>
  <c r="JH88" i="37" s="1"/>
  <c r="FC88" i="37"/>
  <c r="JE88" i="37" s="1"/>
  <c r="EX88" i="37"/>
  <c r="IZ88" i="37" s="1"/>
  <c r="EZ88" i="37"/>
  <c r="JB88" i="37" s="1"/>
  <c r="FA88" i="37"/>
  <c r="JC88" i="37" s="1"/>
  <c r="EU88" i="37"/>
  <c r="IW88" i="37" s="1"/>
  <c r="EY88" i="37"/>
  <c r="JA88" i="37" s="1"/>
  <c r="EW88" i="37"/>
  <c r="IY88" i="37" s="1"/>
  <c r="EV88" i="37"/>
  <c r="IX88" i="37" s="1"/>
  <c r="ET88" i="37"/>
  <c r="IV88" i="37" s="1"/>
  <c r="ES88" i="37"/>
  <c r="IU88" i="37" s="1"/>
  <c r="FD40" i="37"/>
  <c r="JF40" i="37" s="1"/>
  <c r="FE40" i="37"/>
  <c r="JG40" i="37" s="1"/>
  <c r="FF40" i="37"/>
  <c r="JH40" i="37" s="1"/>
  <c r="FG40" i="37"/>
  <c r="JI40" i="37" s="1"/>
  <c r="FH40" i="37"/>
  <c r="JJ40" i="37" s="1"/>
  <c r="FB40" i="37"/>
  <c r="JD40" i="37" s="1"/>
  <c r="FC40" i="37"/>
  <c r="JE40" i="37" s="1"/>
  <c r="EZ40" i="37"/>
  <c r="JB40" i="37" s="1"/>
  <c r="EU40" i="37"/>
  <c r="IW40" i="37" s="1"/>
  <c r="EY40" i="37"/>
  <c r="JA40" i="37" s="1"/>
  <c r="EX40" i="37"/>
  <c r="IZ40" i="37" s="1"/>
  <c r="EW40" i="37"/>
  <c r="IY40" i="37" s="1"/>
  <c r="FA40" i="37"/>
  <c r="JC40" i="37" s="1"/>
  <c r="EV40" i="37"/>
  <c r="IX40" i="37" s="1"/>
  <c r="ET40" i="37"/>
  <c r="IV40" i="37" s="1"/>
  <c r="ES40" i="37"/>
  <c r="IU40" i="37" s="1"/>
  <c r="FG290" i="37"/>
  <c r="JI290" i="37" s="1"/>
  <c r="FB290" i="37"/>
  <c r="JD290" i="37" s="1"/>
  <c r="FD290" i="37"/>
  <c r="JF290" i="37" s="1"/>
  <c r="FE290" i="37"/>
  <c r="JG290" i="37" s="1"/>
  <c r="FC290" i="37"/>
  <c r="JE290" i="37" s="1"/>
  <c r="FF290" i="37"/>
  <c r="JH290" i="37" s="1"/>
  <c r="FH290" i="37"/>
  <c r="JJ290" i="37" s="1"/>
  <c r="EV290" i="37"/>
  <c r="IX290" i="37" s="1"/>
  <c r="EW290" i="37"/>
  <c r="IY290" i="37" s="1"/>
  <c r="EY290" i="37"/>
  <c r="JA290" i="37" s="1"/>
  <c r="EX290" i="37"/>
  <c r="IZ290" i="37" s="1"/>
  <c r="ET290" i="37"/>
  <c r="IV290" i="37" s="1"/>
  <c r="EZ290" i="37"/>
  <c r="JB290" i="37" s="1"/>
  <c r="EU290" i="37"/>
  <c r="IW290" i="37" s="1"/>
  <c r="FA290" i="37"/>
  <c r="JC290" i="37" s="1"/>
  <c r="ES290" i="37"/>
  <c r="IU290" i="37" s="1"/>
  <c r="FG307" i="37"/>
  <c r="JI307" i="37" s="1"/>
  <c r="FB307" i="37"/>
  <c r="JD307" i="37" s="1"/>
  <c r="FD307" i="37"/>
  <c r="JF307" i="37" s="1"/>
  <c r="FE307" i="37"/>
  <c r="JG307" i="37" s="1"/>
  <c r="FF307" i="37"/>
  <c r="JH307" i="37" s="1"/>
  <c r="FH307" i="37"/>
  <c r="JJ307" i="37" s="1"/>
  <c r="FC307" i="37"/>
  <c r="JE307" i="37" s="1"/>
  <c r="EU307" i="37"/>
  <c r="IW307" i="37" s="1"/>
  <c r="EW307" i="37"/>
  <c r="IY307" i="37" s="1"/>
  <c r="EX307" i="37"/>
  <c r="IZ307" i="37" s="1"/>
  <c r="EZ307" i="37"/>
  <c r="JB307" i="37" s="1"/>
  <c r="FA307" i="37"/>
  <c r="JC307" i="37" s="1"/>
  <c r="ET307" i="37"/>
  <c r="IV307" i="37" s="1"/>
  <c r="ES307" i="37"/>
  <c r="IU307" i="37" s="1"/>
  <c r="EV307" i="37"/>
  <c r="IX307" i="37" s="1"/>
  <c r="EY307" i="37"/>
  <c r="JA307" i="37" s="1"/>
  <c r="FG299" i="37"/>
  <c r="JI299" i="37" s="1"/>
  <c r="FB299" i="37"/>
  <c r="JD299" i="37" s="1"/>
  <c r="FH299" i="37"/>
  <c r="JJ299" i="37" s="1"/>
  <c r="FC299" i="37"/>
  <c r="JE299" i="37" s="1"/>
  <c r="FD299" i="37"/>
  <c r="JF299" i="37" s="1"/>
  <c r="FE299" i="37"/>
  <c r="JG299" i="37" s="1"/>
  <c r="FF299" i="37"/>
  <c r="JH299" i="37" s="1"/>
  <c r="EU299" i="37"/>
  <c r="IW299" i="37" s="1"/>
  <c r="EW299" i="37"/>
  <c r="IY299" i="37" s="1"/>
  <c r="EX299" i="37"/>
  <c r="IZ299" i="37" s="1"/>
  <c r="EZ299" i="37"/>
  <c r="JB299" i="37" s="1"/>
  <c r="EY299" i="37"/>
  <c r="JA299" i="37" s="1"/>
  <c r="FA299" i="37"/>
  <c r="JC299" i="37" s="1"/>
  <c r="ET299" i="37"/>
  <c r="IV299" i="37" s="1"/>
  <c r="EV299" i="37"/>
  <c r="IX299" i="37" s="1"/>
  <c r="ES299" i="37"/>
  <c r="IU299" i="37" s="1"/>
  <c r="FH291" i="37"/>
  <c r="JJ291" i="37" s="1"/>
  <c r="FC291" i="37"/>
  <c r="JE291" i="37" s="1"/>
  <c r="FE291" i="37"/>
  <c r="JG291" i="37" s="1"/>
  <c r="FG291" i="37"/>
  <c r="JI291" i="37" s="1"/>
  <c r="FB291" i="37"/>
  <c r="JD291" i="37" s="1"/>
  <c r="FD291" i="37"/>
  <c r="JF291" i="37" s="1"/>
  <c r="FF291" i="37"/>
  <c r="JH291" i="37" s="1"/>
  <c r="EU291" i="37"/>
  <c r="IW291" i="37" s="1"/>
  <c r="EW291" i="37"/>
  <c r="IY291" i="37" s="1"/>
  <c r="EX291" i="37"/>
  <c r="IZ291" i="37" s="1"/>
  <c r="EZ291" i="37"/>
  <c r="JB291" i="37" s="1"/>
  <c r="FA291" i="37"/>
  <c r="JC291" i="37" s="1"/>
  <c r="ET291" i="37"/>
  <c r="IV291" i="37" s="1"/>
  <c r="EV291" i="37"/>
  <c r="IX291" i="37" s="1"/>
  <c r="EY291" i="37"/>
  <c r="JA291" i="37" s="1"/>
  <c r="ES291" i="37"/>
  <c r="FH283" i="37"/>
  <c r="JJ283" i="37" s="1"/>
  <c r="FC283" i="37"/>
  <c r="JE283" i="37" s="1"/>
  <c r="FG283" i="37"/>
  <c r="JI283" i="37" s="1"/>
  <c r="FB283" i="37"/>
  <c r="JD283" i="37" s="1"/>
  <c r="FD283" i="37"/>
  <c r="JF283" i="37" s="1"/>
  <c r="FE283" i="37"/>
  <c r="JG283" i="37" s="1"/>
  <c r="FF283" i="37"/>
  <c r="JH283" i="37" s="1"/>
  <c r="EU283" i="37"/>
  <c r="IW283" i="37" s="1"/>
  <c r="EW283" i="37"/>
  <c r="IY283" i="37" s="1"/>
  <c r="EX283" i="37"/>
  <c r="IZ283" i="37" s="1"/>
  <c r="EZ283" i="37"/>
  <c r="JB283" i="37" s="1"/>
  <c r="EY283" i="37"/>
  <c r="JA283" i="37" s="1"/>
  <c r="FA283" i="37"/>
  <c r="JC283" i="37" s="1"/>
  <c r="ET283" i="37"/>
  <c r="IV283" i="37" s="1"/>
  <c r="ES283" i="37"/>
  <c r="IU283" i="37" s="1"/>
  <c r="EV283" i="37"/>
  <c r="IX283" i="37" s="1"/>
  <c r="FH275" i="37"/>
  <c r="JJ275" i="37" s="1"/>
  <c r="FC275" i="37"/>
  <c r="JE275" i="37" s="1"/>
  <c r="FB275" i="37"/>
  <c r="JD275" i="37" s="1"/>
  <c r="FD275" i="37"/>
  <c r="JF275" i="37" s="1"/>
  <c r="FF275" i="37"/>
  <c r="JH275" i="37" s="1"/>
  <c r="FG275" i="37"/>
  <c r="JI275" i="37" s="1"/>
  <c r="EU275" i="37"/>
  <c r="IW275" i="37" s="1"/>
  <c r="EW275" i="37"/>
  <c r="IY275" i="37" s="1"/>
  <c r="FE275" i="37"/>
  <c r="JG275" i="37" s="1"/>
  <c r="EX275" i="37"/>
  <c r="IZ275" i="37" s="1"/>
  <c r="EZ275" i="37"/>
  <c r="JB275" i="37" s="1"/>
  <c r="FA275" i="37"/>
  <c r="JC275" i="37" s="1"/>
  <c r="ET275" i="37"/>
  <c r="IV275" i="37" s="1"/>
  <c r="ES275" i="37"/>
  <c r="IU275" i="37" s="1"/>
  <c r="EV275" i="37"/>
  <c r="IX275" i="37" s="1"/>
  <c r="EY275" i="37"/>
  <c r="JA275" i="37" s="1"/>
  <c r="FG267" i="37"/>
  <c r="JI267" i="37" s="1"/>
  <c r="FE267" i="37"/>
  <c r="JG267" i="37" s="1"/>
  <c r="FB267" i="37"/>
  <c r="JD267" i="37" s="1"/>
  <c r="FC267" i="37"/>
  <c r="JE267" i="37" s="1"/>
  <c r="FH267" i="37"/>
  <c r="JJ267" i="37" s="1"/>
  <c r="FD267" i="37"/>
  <c r="JF267" i="37" s="1"/>
  <c r="EY267" i="37"/>
  <c r="JA267" i="37" s="1"/>
  <c r="FF267" i="37"/>
  <c r="JH267" i="37" s="1"/>
  <c r="EU267" i="37"/>
  <c r="IW267" i="37" s="1"/>
  <c r="EX267" i="37"/>
  <c r="IZ267" i="37" s="1"/>
  <c r="FA267" i="37"/>
  <c r="JC267" i="37" s="1"/>
  <c r="EW267" i="37"/>
  <c r="IY267" i="37" s="1"/>
  <c r="EV267" i="37"/>
  <c r="IX267" i="37" s="1"/>
  <c r="ET267" i="37"/>
  <c r="IV267" i="37" s="1"/>
  <c r="EZ267" i="37"/>
  <c r="JB267" i="37" s="1"/>
  <c r="ES267" i="37"/>
  <c r="IU267" i="37" s="1"/>
  <c r="FG259" i="37"/>
  <c r="JI259" i="37" s="1"/>
  <c r="FF259" i="37"/>
  <c r="JH259" i="37" s="1"/>
  <c r="FB259" i="37"/>
  <c r="JD259" i="37" s="1"/>
  <c r="FC259" i="37"/>
  <c r="JE259" i="37" s="1"/>
  <c r="FD259" i="37"/>
  <c r="JF259" i="37" s="1"/>
  <c r="FE259" i="37"/>
  <c r="JG259" i="37" s="1"/>
  <c r="FH259" i="37"/>
  <c r="JJ259" i="37" s="1"/>
  <c r="EY259" i="37"/>
  <c r="JA259" i="37" s="1"/>
  <c r="EU259" i="37"/>
  <c r="IW259" i="37" s="1"/>
  <c r="FA259" i="37"/>
  <c r="JC259" i="37" s="1"/>
  <c r="EW259" i="37"/>
  <c r="IY259" i="37" s="1"/>
  <c r="EX259" i="37"/>
  <c r="IZ259" i="37" s="1"/>
  <c r="ET259" i="37"/>
  <c r="IV259" i="37" s="1"/>
  <c r="EZ259" i="37"/>
  <c r="JB259" i="37" s="1"/>
  <c r="ES259" i="37"/>
  <c r="IU259" i="37" s="1"/>
  <c r="EV259" i="37"/>
  <c r="IX259" i="37" s="1"/>
  <c r="FG251" i="37"/>
  <c r="JI251" i="37" s="1"/>
  <c r="FH251" i="37"/>
  <c r="JJ251" i="37" s="1"/>
  <c r="FB251" i="37"/>
  <c r="JD251" i="37" s="1"/>
  <c r="FE251" i="37"/>
  <c r="JG251" i="37" s="1"/>
  <c r="FF251" i="37"/>
  <c r="JH251" i="37" s="1"/>
  <c r="FC251" i="37"/>
  <c r="JE251" i="37" s="1"/>
  <c r="FD251" i="37"/>
  <c r="JF251" i="37" s="1"/>
  <c r="EY251" i="37"/>
  <c r="JA251" i="37" s="1"/>
  <c r="EU251" i="37"/>
  <c r="IW251" i="37" s="1"/>
  <c r="EV251" i="37"/>
  <c r="IX251" i="37" s="1"/>
  <c r="EW251" i="37"/>
  <c r="IY251" i="37" s="1"/>
  <c r="EZ251" i="37"/>
  <c r="JB251" i="37" s="1"/>
  <c r="EX251" i="37"/>
  <c r="IZ251" i="37" s="1"/>
  <c r="FA251" i="37"/>
  <c r="JC251" i="37" s="1"/>
  <c r="ET251" i="37"/>
  <c r="IV251" i="37" s="1"/>
  <c r="ES251" i="37"/>
  <c r="IU251" i="37" s="1"/>
  <c r="FG243" i="37"/>
  <c r="JI243" i="37" s="1"/>
  <c r="FB243" i="37"/>
  <c r="JD243" i="37" s="1"/>
  <c r="FC243" i="37"/>
  <c r="JE243" i="37" s="1"/>
  <c r="FF243" i="37"/>
  <c r="JH243" i="37" s="1"/>
  <c r="FD243" i="37"/>
  <c r="JF243" i="37" s="1"/>
  <c r="FE243" i="37"/>
  <c r="JG243" i="37" s="1"/>
  <c r="FH243" i="37"/>
  <c r="JJ243" i="37" s="1"/>
  <c r="EY243" i="37"/>
  <c r="JA243" i="37" s="1"/>
  <c r="EU243" i="37"/>
  <c r="IW243" i="37" s="1"/>
  <c r="EV243" i="37"/>
  <c r="IX243" i="37" s="1"/>
  <c r="EX243" i="37"/>
  <c r="IZ243" i="37" s="1"/>
  <c r="EZ243" i="37"/>
  <c r="JB243" i="37" s="1"/>
  <c r="ET243" i="37"/>
  <c r="IV243" i="37" s="1"/>
  <c r="EW243" i="37"/>
  <c r="IY243" i="37" s="1"/>
  <c r="FA243" i="37"/>
  <c r="JC243" i="37" s="1"/>
  <c r="ES243" i="37"/>
  <c r="IU243" i="37" s="1"/>
  <c r="FG235" i="37"/>
  <c r="JI235" i="37" s="1"/>
  <c r="FC235" i="37"/>
  <c r="JE235" i="37" s="1"/>
  <c r="FD235" i="37"/>
  <c r="JF235" i="37" s="1"/>
  <c r="FE235" i="37"/>
  <c r="JG235" i="37" s="1"/>
  <c r="FH235" i="37"/>
  <c r="JJ235" i="37" s="1"/>
  <c r="FB235" i="37"/>
  <c r="JD235" i="37" s="1"/>
  <c r="FF235" i="37"/>
  <c r="JH235" i="37" s="1"/>
  <c r="EY235" i="37"/>
  <c r="JA235" i="37" s="1"/>
  <c r="EU235" i="37"/>
  <c r="IW235" i="37" s="1"/>
  <c r="EX235" i="37"/>
  <c r="IZ235" i="37" s="1"/>
  <c r="FA235" i="37"/>
  <c r="JC235" i="37" s="1"/>
  <c r="EV235" i="37"/>
  <c r="IX235" i="37" s="1"/>
  <c r="ET235" i="37"/>
  <c r="IV235" i="37" s="1"/>
  <c r="EW235" i="37"/>
  <c r="IY235" i="37" s="1"/>
  <c r="EZ235" i="37"/>
  <c r="JB235" i="37" s="1"/>
  <c r="ES235" i="37"/>
  <c r="FG227" i="37"/>
  <c r="JI227" i="37" s="1"/>
  <c r="FB227" i="37"/>
  <c r="JD227" i="37" s="1"/>
  <c r="FD227" i="37"/>
  <c r="JF227" i="37" s="1"/>
  <c r="FE227" i="37"/>
  <c r="JG227" i="37" s="1"/>
  <c r="FF227" i="37"/>
  <c r="JH227" i="37" s="1"/>
  <c r="FH227" i="37"/>
  <c r="JJ227" i="37" s="1"/>
  <c r="FC227" i="37"/>
  <c r="JE227" i="37" s="1"/>
  <c r="EY227" i="37"/>
  <c r="JA227" i="37" s="1"/>
  <c r="EU227" i="37"/>
  <c r="IW227" i="37" s="1"/>
  <c r="EX227" i="37"/>
  <c r="IZ227" i="37" s="1"/>
  <c r="FA227" i="37"/>
  <c r="JC227" i="37" s="1"/>
  <c r="EZ227" i="37"/>
  <c r="JB227" i="37" s="1"/>
  <c r="EW227" i="37"/>
  <c r="IY227" i="37" s="1"/>
  <c r="EV227" i="37"/>
  <c r="IX227" i="37" s="1"/>
  <c r="ET227" i="37"/>
  <c r="IV227" i="37" s="1"/>
  <c r="ES227" i="37"/>
  <c r="IU227" i="37" s="1"/>
  <c r="FG219" i="37"/>
  <c r="JI219" i="37" s="1"/>
  <c r="FC219" i="37"/>
  <c r="JE219" i="37" s="1"/>
  <c r="FE219" i="37"/>
  <c r="JG219" i="37" s="1"/>
  <c r="FF219" i="37"/>
  <c r="JH219" i="37" s="1"/>
  <c r="FB219" i="37"/>
  <c r="JD219" i="37" s="1"/>
  <c r="FD219" i="37"/>
  <c r="JF219" i="37" s="1"/>
  <c r="FH219" i="37"/>
  <c r="JJ219" i="37" s="1"/>
  <c r="EY219" i="37"/>
  <c r="JA219" i="37" s="1"/>
  <c r="EU219" i="37"/>
  <c r="IW219" i="37" s="1"/>
  <c r="EV219" i="37"/>
  <c r="IX219" i="37" s="1"/>
  <c r="EX219" i="37"/>
  <c r="IZ219" i="37" s="1"/>
  <c r="EW219" i="37"/>
  <c r="IY219" i="37" s="1"/>
  <c r="FA219" i="37"/>
  <c r="JC219" i="37" s="1"/>
  <c r="EZ219" i="37"/>
  <c r="JB219" i="37" s="1"/>
  <c r="ET219" i="37"/>
  <c r="IV219" i="37" s="1"/>
  <c r="ES219" i="37"/>
  <c r="IU219" i="37" s="1"/>
  <c r="FG211" i="37"/>
  <c r="JI211" i="37" s="1"/>
  <c r="FB211" i="37"/>
  <c r="JD211" i="37" s="1"/>
  <c r="FD211" i="37"/>
  <c r="JF211" i="37" s="1"/>
  <c r="FF211" i="37"/>
  <c r="JH211" i="37" s="1"/>
  <c r="FH211" i="37"/>
  <c r="JJ211" i="37" s="1"/>
  <c r="FE211" i="37"/>
  <c r="JG211" i="37" s="1"/>
  <c r="EY211" i="37"/>
  <c r="JA211" i="37" s="1"/>
  <c r="FC211" i="37"/>
  <c r="JE211" i="37" s="1"/>
  <c r="EU211" i="37"/>
  <c r="IW211" i="37" s="1"/>
  <c r="EV211" i="37"/>
  <c r="IX211" i="37" s="1"/>
  <c r="EX211" i="37"/>
  <c r="IZ211" i="37" s="1"/>
  <c r="EZ211" i="37"/>
  <c r="JB211" i="37" s="1"/>
  <c r="EW211" i="37"/>
  <c r="IY211" i="37" s="1"/>
  <c r="FA211" i="37"/>
  <c r="JC211" i="37" s="1"/>
  <c r="ET211" i="37"/>
  <c r="IV211" i="37" s="1"/>
  <c r="ES211" i="37"/>
  <c r="IU211" i="37" s="1"/>
  <c r="FG203" i="37"/>
  <c r="JI203" i="37" s="1"/>
  <c r="FB203" i="37"/>
  <c r="JD203" i="37" s="1"/>
  <c r="FF203" i="37"/>
  <c r="JH203" i="37" s="1"/>
  <c r="FD203" i="37"/>
  <c r="JF203" i="37" s="1"/>
  <c r="FE203" i="37"/>
  <c r="JG203" i="37" s="1"/>
  <c r="FH203" i="37"/>
  <c r="JJ203" i="37" s="1"/>
  <c r="FC203" i="37"/>
  <c r="JE203" i="37" s="1"/>
  <c r="EY203" i="37"/>
  <c r="JA203" i="37" s="1"/>
  <c r="EU203" i="37"/>
  <c r="IW203" i="37" s="1"/>
  <c r="EZ203" i="37"/>
  <c r="JB203" i="37" s="1"/>
  <c r="EV203" i="37"/>
  <c r="IX203" i="37" s="1"/>
  <c r="EW203" i="37"/>
  <c r="IY203" i="37" s="1"/>
  <c r="FA203" i="37"/>
  <c r="JC203" i="37" s="1"/>
  <c r="ET203" i="37"/>
  <c r="IV203" i="37" s="1"/>
  <c r="EX203" i="37"/>
  <c r="IZ203" i="37" s="1"/>
  <c r="ES203" i="37"/>
  <c r="IU203" i="37" s="1"/>
  <c r="FF195" i="37"/>
  <c r="JH195" i="37" s="1"/>
  <c r="FG195" i="37"/>
  <c r="JI195" i="37" s="1"/>
  <c r="FH195" i="37"/>
  <c r="JJ195" i="37" s="1"/>
  <c r="FB195" i="37"/>
  <c r="JD195" i="37" s="1"/>
  <c r="FC195" i="37"/>
  <c r="JE195" i="37" s="1"/>
  <c r="FD195" i="37"/>
  <c r="JF195" i="37" s="1"/>
  <c r="FE195" i="37"/>
  <c r="JG195" i="37" s="1"/>
  <c r="EY195" i="37"/>
  <c r="JA195" i="37" s="1"/>
  <c r="EU195" i="37"/>
  <c r="IW195" i="37" s="1"/>
  <c r="EV195" i="37"/>
  <c r="IX195" i="37" s="1"/>
  <c r="EW195" i="37"/>
  <c r="IY195" i="37" s="1"/>
  <c r="EZ195" i="37"/>
  <c r="JB195" i="37" s="1"/>
  <c r="FA195" i="37"/>
  <c r="JC195" i="37" s="1"/>
  <c r="EX195" i="37"/>
  <c r="IZ195" i="37" s="1"/>
  <c r="ES195" i="37"/>
  <c r="IU195" i="37" s="1"/>
  <c r="ET195" i="37"/>
  <c r="IV195" i="37" s="1"/>
  <c r="FF187" i="37"/>
  <c r="JH187" i="37" s="1"/>
  <c r="FG187" i="37"/>
  <c r="JI187" i="37" s="1"/>
  <c r="FH187" i="37"/>
  <c r="JJ187" i="37" s="1"/>
  <c r="FB187" i="37"/>
  <c r="JD187" i="37" s="1"/>
  <c r="FC187" i="37"/>
  <c r="JE187" i="37" s="1"/>
  <c r="FD187" i="37"/>
  <c r="JF187" i="37" s="1"/>
  <c r="FE187" i="37"/>
  <c r="JG187" i="37" s="1"/>
  <c r="EY187" i="37"/>
  <c r="JA187" i="37" s="1"/>
  <c r="EU187" i="37"/>
  <c r="IW187" i="37" s="1"/>
  <c r="EW187" i="37"/>
  <c r="IY187" i="37" s="1"/>
  <c r="EZ187" i="37"/>
  <c r="JB187" i="37" s="1"/>
  <c r="FA187" i="37"/>
  <c r="JC187" i="37" s="1"/>
  <c r="EX187" i="37"/>
  <c r="IZ187" i="37" s="1"/>
  <c r="EV187" i="37"/>
  <c r="IX187" i="37" s="1"/>
  <c r="ES187" i="37"/>
  <c r="IU187" i="37" s="1"/>
  <c r="ET187" i="37"/>
  <c r="IV187" i="37" s="1"/>
  <c r="FF179" i="37"/>
  <c r="JH179" i="37" s="1"/>
  <c r="FG179" i="37"/>
  <c r="JI179" i="37" s="1"/>
  <c r="FH179" i="37"/>
  <c r="JJ179" i="37" s="1"/>
  <c r="FB179" i="37"/>
  <c r="JD179" i="37" s="1"/>
  <c r="FC179" i="37"/>
  <c r="JE179" i="37" s="1"/>
  <c r="FD179" i="37"/>
  <c r="JF179" i="37" s="1"/>
  <c r="FE179" i="37"/>
  <c r="JG179" i="37" s="1"/>
  <c r="EY179" i="37"/>
  <c r="JA179" i="37" s="1"/>
  <c r="EU179" i="37"/>
  <c r="IW179" i="37" s="1"/>
  <c r="FA179" i="37"/>
  <c r="JC179" i="37" s="1"/>
  <c r="EW179" i="37"/>
  <c r="IY179" i="37" s="1"/>
  <c r="EV179" i="37"/>
  <c r="IX179" i="37" s="1"/>
  <c r="EZ179" i="37"/>
  <c r="JB179" i="37" s="1"/>
  <c r="EX179" i="37"/>
  <c r="IZ179" i="37" s="1"/>
  <c r="ET179" i="37"/>
  <c r="IV179" i="37" s="1"/>
  <c r="ES179" i="37"/>
  <c r="IU179" i="37" s="1"/>
  <c r="FE171" i="37"/>
  <c r="JG171" i="37" s="1"/>
  <c r="FC171" i="37"/>
  <c r="JE171" i="37" s="1"/>
  <c r="FD171" i="37"/>
  <c r="JF171" i="37" s="1"/>
  <c r="FF171" i="37"/>
  <c r="JH171" i="37" s="1"/>
  <c r="FG171" i="37"/>
  <c r="JI171" i="37" s="1"/>
  <c r="FH171" i="37"/>
  <c r="JJ171" i="37" s="1"/>
  <c r="FB171" i="37"/>
  <c r="JD171" i="37" s="1"/>
  <c r="FA171" i="37"/>
  <c r="JC171" i="37" s="1"/>
  <c r="EV171" i="37"/>
  <c r="IX171" i="37" s="1"/>
  <c r="EY171" i="37"/>
  <c r="JA171" i="37" s="1"/>
  <c r="EX171" i="37"/>
  <c r="IZ171" i="37" s="1"/>
  <c r="EZ171" i="37"/>
  <c r="JB171" i="37" s="1"/>
  <c r="ET171" i="37"/>
  <c r="IV171" i="37" s="1"/>
  <c r="EW171" i="37"/>
  <c r="IY171" i="37" s="1"/>
  <c r="EU171" i="37"/>
  <c r="IW171" i="37" s="1"/>
  <c r="ES171" i="37"/>
  <c r="FH163" i="37"/>
  <c r="JJ163" i="37" s="1"/>
  <c r="FE163" i="37"/>
  <c r="JG163" i="37" s="1"/>
  <c r="FD163" i="37"/>
  <c r="JF163" i="37" s="1"/>
  <c r="FF163" i="37"/>
  <c r="JH163" i="37" s="1"/>
  <c r="FG163" i="37"/>
  <c r="JI163" i="37" s="1"/>
  <c r="FB163" i="37"/>
  <c r="JD163" i="37" s="1"/>
  <c r="FC163" i="37"/>
  <c r="JE163" i="37" s="1"/>
  <c r="FA163" i="37"/>
  <c r="JC163" i="37" s="1"/>
  <c r="EV163" i="37"/>
  <c r="IX163" i="37" s="1"/>
  <c r="EU163" i="37"/>
  <c r="IW163" i="37" s="1"/>
  <c r="EW163" i="37"/>
  <c r="IY163" i="37" s="1"/>
  <c r="EX163" i="37"/>
  <c r="IZ163" i="37" s="1"/>
  <c r="EY163" i="37"/>
  <c r="JA163" i="37" s="1"/>
  <c r="EZ163" i="37"/>
  <c r="JB163" i="37" s="1"/>
  <c r="ET163" i="37"/>
  <c r="IV163" i="37" s="1"/>
  <c r="ES163" i="37"/>
  <c r="IU163" i="37" s="1"/>
  <c r="FH155" i="37"/>
  <c r="JJ155" i="37" s="1"/>
  <c r="FE155" i="37"/>
  <c r="JG155" i="37" s="1"/>
  <c r="FB155" i="37"/>
  <c r="JD155" i="37" s="1"/>
  <c r="FC155" i="37"/>
  <c r="JE155" i="37" s="1"/>
  <c r="FD155" i="37"/>
  <c r="JF155" i="37" s="1"/>
  <c r="FF155" i="37"/>
  <c r="JH155" i="37" s="1"/>
  <c r="FG155" i="37"/>
  <c r="JI155" i="37" s="1"/>
  <c r="FA155" i="37"/>
  <c r="JC155" i="37" s="1"/>
  <c r="EV155" i="37"/>
  <c r="IX155" i="37" s="1"/>
  <c r="EX155" i="37"/>
  <c r="IZ155" i="37" s="1"/>
  <c r="EY155" i="37"/>
  <c r="JA155" i="37" s="1"/>
  <c r="EU155" i="37"/>
  <c r="IW155" i="37" s="1"/>
  <c r="EW155" i="37"/>
  <c r="IY155" i="37" s="1"/>
  <c r="EZ155" i="37"/>
  <c r="JB155" i="37" s="1"/>
  <c r="ET155" i="37"/>
  <c r="IV155" i="37" s="1"/>
  <c r="ES155" i="37"/>
  <c r="IU155" i="37" s="1"/>
  <c r="FH147" i="37"/>
  <c r="JJ147" i="37" s="1"/>
  <c r="FE147" i="37"/>
  <c r="JG147" i="37" s="1"/>
  <c r="FB147" i="37"/>
  <c r="JD147" i="37" s="1"/>
  <c r="FC147" i="37"/>
  <c r="JE147" i="37" s="1"/>
  <c r="FD147" i="37"/>
  <c r="JF147" i="37" s="1"/>
  <c r="FF147" i="37"/>
  <c r="JH147" i="37" s="1"/>
  <c r="FG147" i="37"/>
  <c r="JI147" i="37" s="1"/>
  <c r="FA147" i="37"/>
  <c r="JC147" i="37" s="1"/>
  <c r="EV147" i="37"/>
  <c r="IX147" i="37" s="1"/>
  <c r="EW147" i="37"/>
  <c r="IY147" i="37" s="1"/>
  <c r="EZ147" i="37"/>
  <c r="JB147" i="37" s="1"/>
  <c r="EU147" i="37"/>
  <c r="IW147" i="37" s="1"/>
  <c r="EY147" i="37"/>
  <c r="JA147" i="37" s="1"/>
  <c r="EX147" i="37"/>
  <c r="IZ147" i="37" s="1"/>
  <c r="ET147" i="37"/>
  <c r="IV147" i="37" s="1"/>
  <c r="ES147" i="37"/>
  <c r="IU147" i="37" s="1"/>
  <c r="FH139" i="37"/>
  <c r="JJ139" i="37" s="1"/>
  <c r="FE139" i="37"/>
  <c r="JG139" i="37" s="1"/>
  <c r="FF139" i="37"/>
  <c r="JH139" i="37" s="1"/>
  <c r="FG139" i="37"/>
  <c r="JI139" i="37" s="1"/>
  <c r="FB139" i="37"/>
  <c r="JD139" i="37" s="1"/>
  <c r="FC139" i="37"/>
  <c r="JE139" i="37" s="1"/>
  <c r="FD139" i="37"/>
  <c r="JF139" i="37" s="1"/>
  <c r="FA139" i="37"/>
  <c r="JC139" i="37" s="1"/>
  <c r="EU139" i="37"/>
  <c r="IW139" i="37" s="1"/>
  <c r="EV139" i="37"/>
  <c r="IX139" i="37" s="1"/>
  <c r="EW139" i="37"/>
  <c r="IY139" i="37" s="1"/>
  <c r="EZ139" i="37"/>
  <c r="JB139" i="37" s="1"/>
  <c r="EX139" i="37"/>
  <c r="IZ139" i="37" s="1"/>
  <c r="EY139" i="37"/>
  <c r="JA139" i="37" s="1"/>
  <c r="ES139" i="37"/>
  <c r="IU139" i="37" s="1"/>
  <c r="ET139" i="37"/>
  <c r="IV139" i="37" s="1"/>
  <c r="FH131" i="37"/>
  <c r="JJ131" i="37" s="1"/>
  <c r="FE131" i="37"/>
  <c r="JG131" i="37" s="1"/>
  <c r="FB131" i="37"/>
  <c r="JD131" i="37" s="1"/>
  <c r="FC131" i="37"/>
  <c r="JE131" i="37" s="1"/>
  <c r="FD131" i="37"/>
  <c r="JF131" i="37" s="1"/>
  <c r="FF131" i="37"/>
  <c r="JH131" i="37" s="1"/>
  <c r="FG131" i="37"/>
  <c r="JI131" i="37" s="1"/>
  <c r="FA131" i="37"/>
  <c r="JC131" i="37" s="1"/>
  <c r="EU131" i="37"/>
  <c r="IW131" i="37" s="1"/>
  <c r="EV131" i="37"/>
  <c r="IX131" i="37" s="1"/>
  <c r="EZ131" i="37"/>
  <c r="JB131" i="37" s="1"/>
  <c r="EX131" i="37"/>
  <c r="IZ131" i="37" s="1"/>
  <c r="EY131" i="37"/>
  <c r="JA131" i="37" s="1"/>
  <c r="EW131" i="37"/>
  <c r="IY131" i="37" s="1"/>
  <c r="ET131" i="37"/>
  <c r="IV131" i="37" s="1"/>
  <c r="ES131" i="37"/>
  <c r="IU131" i="37" s="1"/>
  <c r="FH123" i="37"/>
  <c r="JJ123" i="37" s="1"/>
  <c r="FE123" i="37"/>
  <c r="JG123" i="37" s="1"/>
  <c r="FC123" i="37"/>
  <c r="JE123" i="37" s="1"/>
  <c r="FD123" i="37"/>
  <c r="JF123" i="37" s="1"/>
  <c r="FF123" i="37"/>
  <c r="JH123" i="37" s="1"/>
  <c r="FG123" i="37"/>
  <c r="JI123" i="37" s="1"/>
  <c r="FB123" i="37"/>
  <c r="JD123" i="37" s="1"/>
  <c r="FA123" i="37"/>
  <c r="JC123" i="37" s="1"/>
  <c r="EU123" i="37"/>
  <c r="IW123" i="37" s="1"/>
  <c r="EV123" i="37"/>
  <c r="IX123" i="37" s="1"/>
  <c r="EX123" i="37"/>
  <c r="IZ123" i="37" s="1"/>
  <c r="EY123" i="37"/>
  <c r="JA123" i="37" s="1"/>
  <c r="EZ123" i="37"/>
  <c r="JB123" i="37" s="1"/>
  <c r="EW123" i="37"/>
  <c r="IY123" i="37" s="1"/>
  <c r="ET123" i="37"/>
  <c r="IV123" i="37" s="1"/>
  <c r="ES123" i="37"/>
  <c r="IU123" i="37" s="1"/>
  <c r="FH115" i="37"/>
  <c r="JJ115" i="37" s="1"/>
  <c r="FE115" i="37"/>
  <c r="JG115" i="37" s="1"/>
  <c r="FG115" i="37"/>
  <c r="JI115" i="37" s="1"/>
  <c r="FB115" i="37"/>
  <c r="JD115" i="37" s="1"/>
  <c r="FC115" i="37"/>
  <c r="JE115" i="37" s="1"/>
  <c r="FD115" i="37"/>
  <c r="JF115" i="37" s="1"/>
  <c r="FF115" i="37"/>
  <c r="JH115" i="37" s="1"/>
  <c r="FA115" i="37"/>
  <c r="JC115" i="37" s="1"/>
  <c r="EU115" i="37"/>
  <c r="IW115" i="37" s="1"/>
  <c r="EV115" i="37"/>
  <c r="IX115" i="37" s="1"/>
  <c r="EX115" i="37"/>
  <c r="IZ115" i="37" s="1"/>
  <c r="EZ115" i="37"/>
  <c r="JB115" i="37" s="1"/>
  <c r="EW115" i="37"/>
  <c r="IY115" i="37" s="1"/>
  <c r="EY115" i="37"/>
  <c r="JA115" i="37" s="1"/>
  <c r="ET115" i="37"/>
  <c r="IV115" i="37" s="1"/>
  <c r="ES115" i="37"/>
  <c r="IU115" i="37" s="1"/>
  <c r="FH107" i="37"/>
  <c r="JJ107" i="37" s="1"/>
  <c r="FB107" i="37"/>
  <c r="JD107" i="37" s="1"/>
  <c r="FE107" i="37"/>
  <c r="JG107" i="37" s="1"/>
  <c r="FD107" i="37"/>
  <c r="JF107" i="37" s="1"/>
  <c r="FC107" i="37"/>
  <c r="JE107" i="37" s="1"/>
  <c r="FF107" i="37"/>
  <c r="JH107" i="37" s="1"/>
  <c r="FG107" i="37"/>
  <c r="JI107" i="37" s="1"/>
  <c r="FA107" i="37"/>
  <c r="JC107" i="37" s="1"/>
  <c r="EU107" i="37"/>
  <c r="IW107" i="37" s="1"/>
  <c r="EV107" i="37"/>
  <c r="IX107" i="37" s="1"/>
  <c r="EW107" i="37"/>
  <c r="IY107" i="37" s="1"/>
  <c r="EX107" i="37"/>
  <c r="IZ107" i="37" s="1"/>
  <c r="EZ107" i="37"/>
  <c r="JB107" i="37" s="1"/>
  <c r="EY107" i="37"/>
  <c r="JA107" i="37" s="1"/>
  <c r="ET107" i="37"/>
  <c r="IV107" i="37" s="1"/>
  <c r="ES107" i="37"/>
  <c r="IU107" i="37" s="1"/>
  <c r="FG99" i="37"/>
  <c r="JI99" i="37" s="1"/>
  <c r="FH99" i="37"/>
  <c r="JJ99" i="37" s="1"/>
  <c r="FB99" i="37"/>
  <c r="JD99" i="37" s="1"/>
  <c r="FE99" i="37"/>
  <c r="JG99" i="37" s="1"/>
  <c r="FD99" i="37"/>
  <c r="JF99" i="37" s="1"/>
  <c r="FC99" i="37"/>
  <c r="JE99" i="37" s="1"/>
  <c r="FF99" i="37"/>
  <c r="JH99" i="37" s="1"/>
  <c r="FA99" i="37"/>
  <c r="JC99" i="37" s="1"/>
  <c r="EU99" i="37"/>
  <c r="IW99" i="37" s="1"/>
  <c r="EV99" i="37"/>
  <c r="IX99" i="37" s="1"/>
  <c r="EY99" i="37"/>
  <c r="JA99" i="37" s="1"/>
  <c r="EZ99" i="37"/>
  <c r="JB99" i="37" s="1"/>
  <c r="EW99" i="37"/>
  <c r="IY99" i="37" s="1"/>
  <c r="EX99" i="37"/>
  <c r="IZ99" i="37" s="1"/>
  <c r="ET99" i="37"/>
  <c r="IV99" i="37" s="1"/>
  <c r="ES99" i="37"/>
  <c r="IU99" i="37" s="1"/>
  <c r="FG91" i="37"/>
  <c r="JI91" i="37" s="1"/>
  <c r="FH91" i="37"/>
  <c r="JJ91" i="37" s="1"/>
  <c r="FB91" i="37"/>
  <c r="JD91" i="37" s="1"/>
  <c r="FE91" i="37"/>
  <c r="JG91" i="37" s="1"/>
  <c r="FC91" i="37"/>
  <c r="JE91" i="37" s="1"/>
  <c r="FD91" i="37"/>
  <c r="JF91" i="37" s="1"/>
  <c r="FF91" i="37"/>
  <c r="JH91" i="37" s="1"/>
  <c r="FA91" i="37"/>
  <c r="JC91" i="37" s="1"/>
  <c r="EU91" i="37"/>
  <c r="IW91" i="37" s="1"/>
  <c r="EV91" i="37"/>
  <c r="IX91" i="37" s="1"/>
  <c r="EY91" i="37"/>
  <c r="JA91" i="37" s="1"/>
  <c r="EX91" i="37"/>
  <c r="IZ91" i="37" s="1"/>
  <c r="EW91" i="37"/>
  <c r="IY91" i="37" s="1"/>
  <c r="EZ91" i="37"/>
  <c r="JB91" i="37" s="1"/>
  <c r="ET91" i="37"/>
  <c r="IV91" i="37" s="1"/>
  <c r="ES91" i="37"/>
  <c r="IU91" i="37" s="1"/>
  <c r="FG83" i="37"/>
  <c r="JI83" i="37" s="1"/>
  <c r="FH83" i="37"/>
  <c r="JJ83" i="37" s="1"/>
  <c r="FB83" i="37"/>
  <c r="JD83" i="37" s="1"/>
  <c r="FE83" i="37"/>
  <c r="JG83" i="37" s="1"/>
  <c r="FD83" i="37"/>
  <c r="JF83" i="37" s="1"/>
  <c r="FC83" i="37"/>
  <c r="JE83" i="37" s="1"/>
  <c r="FF83" i="37"/>
  <c r="JH83" i="37" s="1"/>
  <c r="FA83" i="37"/>
  <c r="JC83" i="37" s="1"/>
  <c r="EU83" i="37"/>
  <c r="IW83" i="37" s="1"/>
  <c r="EV83" i="37"/>
  <c r="IX83" i="37" s="1"/>
  <c r="EW83" i="37"/>
  <c r="IY83" i="37" s="1"/>
  <c r="EX83" i="37"/>
  <c r="IZ83" i="37" s="1"/>
  <c r="EZ83" i="37"/>
  <c r="JB83" i="37" s="1"/>
  <c r="EY83" i="37"/>
  <c r="JA83" i="37" s="1"/>
  <c r="ES83" i="37"/>
  <c r="IU83" i="37" s="1"/>
  <c r="ET83" i="37"/>
  <c r="IV83" i="37" s="1"/>
  <c r="FG75" i="37"/>
  <c r="JI75" i="37" s="1"/>
  <c r="FH75" i="37"/>
  <c r="JJ75" i="37" s="1"/>
  <c r="FB75" i="37"/>
  <c r="JD75" i="37" s="1"/>
  <c r="FE75" i="37"/>
  <c r="JG75" i="37" s="1"/>
  <c r="FC75" i="37"/>
  <c r="JE75" i="37" s="1"/>
  <c r="FD75" i="37"/>
  <c r="JF75" i="37" s="1"/>
  <c r="FF75" i="37"/>
  <c r="JH75" i="37" s="1"/>
  <c r="EU75" i="37"/>
  <c r="IW75" i="37" s="1"/>
  <c r="EX75" i="37"/>
  <c r="IZ75" i="37" s="1"/>
  <c r="EZ75" i="37"/>
  <c r="JB75" i="37" s="1"/>
  <c r="EY75" i="37"/>
  <c r="JA75" i="37" s="1"/>
  <c r="FA75" i="37"/>
  <c r="JC75" i="37" s="1"/>
  <c r="EW75" i="37"/>
  <c r="IY75" i="37" s="1"/>
  <c r="EV75" i="37"/>
  <c r="IX75" i="37" s="1"/>
  <c r="ET75" i="37"/>
  <c r="IV75" i="37" s="1"/>
  <c r="ES75" i="37"/>
  <c r="IU75" i="37" s="1"/>
  <c r="FG67" i="37"/>
  <c r="JI67" i="37" s="1"/>
  <c r="FH67" i="37"/>
  <c r="JJ67" i="37" s="1"/>
  <c r="FB67" i="37"/>
  <c r="JD67" i="37" s="1"/>
  <c r="FC67" i="37"/>
  <c r="JE67" i="37" s="1"/>
  <c r="FE67" i="37"/>
  <c r="JG67" i="37" s="1"/>
  <c r="FD67" i="37"/>
  <c r="JF67" i="37" s="1"/>
  <c r="FF67" i="37"/>
  <c r="JH67" i="37" s="1"/>
  <c r="EU67" i="37"/>
  <c r="IW67" i="37" s="1"/>
  <c r="EX67" i="37"/>
  <c r="IZ67" i="37" s="1"/>
  <c r="EV67" i="37"/>
  <c r="IX67" i="37" s="1"/>
  <c r="EY67" i="37"/>
  <c r="JA67" i="37" s="1"/>
  <c r="EZ67" i="37"/>
  <c r="JB67" i="37" s="1"/>
  <c r="FA67" i="37"/>
  <c r="JC67" i="37" s="1"/>
  <c r="EW67" i="37"/>
  <c r="IY67" i="37" s="1"/>
  <c r="ET67" i="37"/>
  <c r="IV67" i="37" s="1"/>
  <c r="ES67" i="37"/>
  <c r="IU67" i="37" s="1"/>
  <c r="FG59" i="37"/>
  <c r="JI59" i="37" s="1"/>
  <c r="FH59" i="37"/>
  <c r="JJ59" i="37" s="1"/>
  <c r="FB59" i="37"/>
  <c r="JD59" i="37" s="1"/>
  <c r="FC59" i="37"/>
  <c r="JE59" i="37" s="1"/>
  <c r="FE59" i="37"/>
  <c r="JG59" i="37" s="1"/>
  <c r="FD59" i="37"/>
  <c r="JF59" i="37" s="1"/>
  <c r="FF59" i="37"/>
  <c r="JH59" i="37" s="1"/>
  <c r="EU59" i="37"/>
  <c r="IW59" i="37" s="1"/>
  <c r="EX59" i="37"/>
  <c r="IZ59" i="37" s="1"/>
  <c r="EW59" i="37"/>
  <c r="IY59" i="37" s="1"/>
  <c r="EY59" i="37"/>
  <c r="JA59" i="37" s="1"/>
  <c r="EV59" i="37"/>
  <c r="IX59" i="37" s="1"/>
  <c r="FA59" i="37"/>
  <c r="JC59" i="37" s="1"/>
  <c r="EZ59" i="37"/>
  <c r="JB59" i="37" s="1"/>
  <c r="ET59" i="37"/>
  <c r="IV59" i="37" s="1"/>
  <c r="ES59" i="37"/>
  <c r="IU59" i="37" s="1"/>
  <c r="FG51" i="37"/>
  <c r="JI51" i="37" s="1"/>
  <c r="FH51" i="37"/>
  <c r="JJ51" i="37" s="1"/>
  <c r="FB51" i="37"/>
  <c r="JD51" i="37" s="1"/>
  <c r="FC51" i="37"/>
  <c r="JE51" i="37" s="1"/>
  <c r="FE51" i="37"/>
  <c r="JG51" i="37" s="1"/>
  <c r="FF51" i="37"/>
  <c r="JH51" i="37" s="1"/>
  <c r="FD51" i="37"/>
  <c r="JF51" i="37" s="1"/>
  <c r="EU51" i="37"/>
  <c r="IW51" i="37" s="1"/>
  <c r="EX51" i="37"/>
  <c r="IZ51" i="37" s="1"/>
  <c r="EW51" i="37"/>
  <c r="IY51" i="37" s="1"/>
  <c r="EZ51" i="37"/>
  <c r="JB51" i="37" s="1"/>
  <c r="FA51" i="37"/>
  <c r="JC51" i="37" s="1"/>
  <c r="EV51" i="37"/>
  <c r="IX51" i="37" s="1"/>
  <c r="EY51" i="37"/>
  <c r="JA51" i="37" s="1"/>
  <c r="ES51" i="37"/>
  <c r="IU51" i="37" s="1"/>
  <c r="ET51" i="37"/>
  <c r="IV51" i="37" s="1"/>
  <c r="FG43" i="37"/>
  <c r="JI43" i="37" s="1"/>
  <c r="FH43" i="37"/>
  <c r="JJ43" i="37" s="1"/>
  <c r="FB43" i="37"/>
  <c r="JD43" i="37" s="1"/>
  <c r="FC43" i="37"/>
  <c r="JE43" i="37" s="1"/>
  <c r="FE43" i="37"/>
  <c r="JG43" i="37" s="1"/>
  <c r="FD43" i="37"/>
  <c r="JF43" i="37" s="1"/>
  <c r="FF43" i="37"/>
  <c r="JH43" i="37" s="1"/>
  <c r="EU43" i="37"/>
  <c r="IW43" i="37" s="1"/>
  <c r="EX43" i="37"/>
  <c r="IZ43" i="37" s="1"/>
  <c r="EZ43" i="37"/>
  <c r="JB43" i="37" s="1"/>
  <c r="EV43" i="37"/>
  <c r="IX43" i="37" s="1"/>
  <c r="FA43" i="37"/>
  <c r="JC43" i="37" s="1"/>
  <c r="EW43" i="37"/>
  <c r="IY43" i="37" s="1"/>
  <c r="EY43" i="37"/>
  <c r="JA43" i="37" s="1"/>
  <c r="ET43" i="37"/>
  <c r="IV43" i="37" s="1"/>
  <c r="ES43" i="37"/>
  <c r="IU43" i="37" s="1"/>
  <c r="FG35" i="37"/>
  <c r="JI35" i="37" s="1"/>
  <c r="FH35" i="37"/>
  <c r="JJ35" i="37" s="1"/>
  <c r="FB35" i="37"/>
  <c r="JD35" i="37" s="1"/>
  <c r="FC35" i="37"/>
  <c r="JE35" i="37" s="1"/>
  <c r="FE35" i="37"/>
  <c r="JG35" i="37" s="1"/>
  <c r="FD35" i="37"/>
  <c r="JF35" i="37" s="1"/>
  <c r="FF35" i="37"/>
  <c r="JH35" i="37" s="1"/>
  <c r="EU35" i="37"/>
  <c r="IW35" i="37" s="1"/>
  <c r="EX35" i="37"/>
  <c r="IZ35" i="37" s="1"/>
  <c r="EV35" i="37"/>
  <c r="IX35" i="37" s="1"/>
  <c r="EZ35" i="37"/>
  <c r="JB35" i="37" s="1"/>
  <c r="EY35" i="37"/>
  <c r="JA35" i="37" s="1"/>
  <c r="ET35" i="37"/>
  <c r="IV35" i="37" s="1"/>
  <c r="EW35" i="37"/>
  <c r="IY35" i="37" s="1"/>
  <c r="FA35" i="37"/>
  <c r="JC35" i="37" s="1"/>
  <c r="ES35" i="37"/>
  <c r="IU35" i="37" s="1"/>
  <c r="FG27" i="37"/>
  <c r="JI27" i="37" s="1"/>
  <c r="FH27" i="37"/>
  <c r="JJ27" i="37" s="1"/>
  <c r="FB27" i="37"/>
  <c r="JD27" i="37" s="1"/>
  <c r="FC27" i="37"/>
  <c r="JE27" i="37" s="1"/>
  <c r="FE27" i="37"/>
  <c r="JG27" i="37" s="1"/>
  <c r="FD27" i="37"/>
  <c r="JF27" i="37" s="1"/>
  <c r="FF27" i="37"/>
  <c r="JH27" i="37" s="1"/>
  <c r="EU27" i="37"/>
  <c r="IW27" i="37" s="1"/>
  <c r="EW27" i="37"/>
  <c r="IY27" i="37" s="1"/>
  <c r="EX27" i="37"/>
  <c r="IZ27" i="37" s="1"/>
  <c r="FA27" i="37"/>
  <c r="JC27" i="37" s="1"/>
  <c r="EZ27" i="37"/>
  <c r="JB27" i="37" s="1"/>
  <c r="EV27" i="37"/>
  <c r="IX27" i="37" s="1"/>
  <c r="EY27" i="37"/>
  <c r="JA27" i="37" s="1"/>
  <c r="ET27" i="37"/>
  <c r="IV27" i="37" s="1"/>
  <c r="ES27" i="37"/>
  <c r="IU27" i="37" s="1"/>
  <c r="FG19" i="37"/>
  <c r="JI19" i="37" s="1"/>
  <c r="FH19" i="37"/>
  <c r="JJ19" i="37" s="1"/>
  <c r="FB19" i="37"/>
  <c r="JD19" i="37" s="1"/>
  <c r="FC19" i="37"/>
  <c r="JE19" i="37" s="1"/>
  <c r="FE19" i="37"/>
  <c r="JG19" i="37" s="1"/>
  <c r="FF19" i="37"/>
  <c r="JH19" i="37" s="1"/>
  <c r="FD19" i="37"/>
  <c r="JF19" i="37" s="1"/>
  <c r="EU19" i="37"/>
  <c r="IW19" i="37" s="1"/>
  <c r="EW19" i="37"/>
  <c r="IY19" i="37" s="1"/>
  <c r="EX19" i="37"/>
  <c r="IZ19" i="37" s="1"/>
  <c r="EV19" i="37"/>
  <c r="IX19" i="37" s="1"/>
  <c r="EY19" i="37"/>
  <c r="JA19" i="37" s="1"/>
  <c r="EZ19" i="37"/>
  <c r="JB19" i="37" s="1"/>
  <c r="FA19" i="37"/>
  <c r="JC19" i="37" s="1"/>
  <c r="ET19" i="37"/>
  <c r="IV19" i="37" s="1"/>
  <c r="ES19" i="37"/>
  <c r="IU19" i="37" s="1"/>
  <c r="FD256" i="37"/>
  <c r="JF256" i="37" s="1"/>
  <c r="FB256" i="37"/>
  <c r="JD256" i="37" s="1"/>
  <c r="FC256" i="37"/>
  <c r="JE256" i="37" s="1"/>
  <c r="FE256" i="37"/>
  <c r="JG256" i="37" s="1"/>
  <c r="FG256" i="37"/>
  <c r="JI256" i="37" s="1"/>
  <c r="FH256" i="37"/>
  <c r="JJ256" i="37" s="1"/>
  <c r="FF256" i="37"/>
  <c r="JH256" i="37" s="1"/>
  <c r="EV256" i="37"/>
  <c r="IX256" i="37" s="1"/>
  <c r="EZ256" i="37"/>
  <c r="JB256" i="37" s="1"/>
  <c r="FA256" i="37"/>
  <c r="JC256" i="37" s="1"/>
  <c r="EW256" i="37"/>
  <c r="IY256" i="37" s="1"/>
  <c r="EX256" i="37"/>
  <c r="IZ256" i="37" s="1"/>
  <c r="ET256" i="37"/>
  <c r="IV256" i="37" s="1"/>
  <c r="EU256" i="37"/>
  <c r="IW256" i="37" s="1"/>
  <c r="EY256" i="37"/>
  <c r="JA256" i="37" s="1"/>
  <c r="ES256" i="37"/>
  <c r="FE136" i="37"/>
  <c r="JG136" i="37" s="1"/>
  <c r="FF136" i="37"/>
  <c r="JH136" i="37" s="1"/>
  <c r="FB136" i="37"/>
  <c r="JD136" i="37" s="1"/>
  <c r="FC136" i="37"/>
  <c r="JE136" i="37" s="1"/>
  <c r="FD136" i="37"/>
  <c r="JF136" i="37" s="1"/>
  <c r="FG136" i="37"/>
  <c r="JI136" i="37" s="1"/>
  <c r="FH136" i="37"/>
  <c r="JJ136" i="37" s="1"/>
  <c r="EX136" i="37"/>
  <c r="IZ136" i="37" s="1"/>
  <c r="EZ136" i="37"/>
  <c r="JB136" i="37" s="1"/>
  <c r="FA136" i="37"/>
  <c r="JC136" i="37" s="1"/>
  <c r="EV136" i="37"/>
  <c r="IX136" i="37" s="1"/>
  <c r="EW136" i="37"/>
  <c r="IY136" i="37" s="1"/>
  <c r="EY136" i="37"/>
  <c r="JA136" i="37" s="1"/>
  <c r="EU136" i="37"/>
  <c r="IW136" i="37" s="1"/>
  <c r="ES136" i="37"/>
  <c r="IU136" i="37" s="1"/>
  <c r="ET136" i="37"/>
  <c r="IV136" i="37" s="1"/>
  <c r="FF306" i="37"/>
  <c r="JH306" i="37" s="1"/>
  <c r="FH306" i="37"/>
  <c r="JJ306" i="37" s="1"/>
  <c r="FB306" i="37"/>
  <c r="JD306" i="37" s="1"/>
  <c r="FC306" i="37"/>
  <c r="JE306" i="37" s="1"/>
  <c r="FD306" i="37"/>
  <c r="JF306" i="37" s="1"/>
  <c r="FE306" i="37"/>
  <c r="JG306" i="37" s="1"/>
  <c r="FG306" i="37"/>
  <c r="JI306" i="37" s="1"/>
  <c r="EV306" i="37"/>
  <c r="IX306" i="37" s="1"/>
  <c r="EW306" i="37"/>
  <c r="IY306" i="37" s="1"/>
  <c r="EY306" i="37"/>
  <c r="JA306" i="37" s="1"/>
  <c r="EX306" i="37"/>
  <c r="IZ306" i="37" s="1"/>
  <c r="ET306" i="37"/>
  <c r="IV306" i="37" s="1"/>
  <c r="EZ306" i="37"/>
  <c r="JB306" i="37" s="1"/>
  <c r="EU306" i="37"/>
  <c r="IW306" i="37" s="1"/>
  <c r="FA306" i="37"/>
  <c r="JC306" i="37" s="1"/>
  <c r="ES306" i="37"/>
  <c r="IU306" i="37" s="1"/>
  <c r="FH308" i="37"/>
  <c r="JJ308" i="37" s="1"/>
  <c r="FB308" i="37"/>
  <c r="JD308" i="37" s="1"/>
  <c r="FC308" i="37"/>
  <c r="JE308" i="37" s="1"/>
  <c r="FD308" i="37"/>
  <c r="JF308" i="37" s="1"/>
  <c r="FE308" i="37"/>
  <c r="JG308" i="37" s="1"/>
  <c r="FF308" i="37"/>
  <c r="JH308" i="37" s="1"/>
  <c r="EV308" i="37"/>
  <c r="IX308" i="37" s="1"/>
  <c r="FG308" i="37"/>
  <c r="JI308" i="37" s="1"/>
  <c r="EX308" i="37"/>
  <c r="IZ308" i="37" s="1"/>
  <c r="EY308" i="37"/>
  <c r="JA308" i="37" s="1"/>
  <c r="FA308" i="37"/>
  <c r="JC308" i="37" s="1"/>
  <c r="EZ308" i="37"/>
  <c r="JB308" i="37" s="1"/>
  <c r="ES308" i="37"/>
  <c r="IU308" i="37" s="1"/>
  <c r="EW308" i="37"/>
  <c r="IY308" i="37" s="1"/>
  <c r="ET308" i="37"/>
  <c r="IV308" i="37" s="1"/>
  <c r="EU308" i="37"/>
  <c r="IW308" i="37" s="1"/>
  <c r="FH300" i="37"/>
  <c r="JJ300" i="37" s="1"/>
  <c r="FB300" i="37"/>
  <c r="JD300" i="37" s="1"/>
  <c r="FC300" i="37"/>
  <c r="JE300" i="37" s="1"/>
  <c r="FD300" i="37"/>
  <c r="JF300" i="37" s="1"/>
  <c r="FE300" i="37"/>
  <c r="JG300" i="37" s="1"/>
  <c r="FF300" i="37"/>
  <c r="JH300" i="37" s="1"/>
  <c r="FG300" i="37"/>
  <c r="JI300" i="37" s="1"/>
  <c r="EV300" i="37"/>
  <c r="IX300" i="37" s="1"/>
  <c r="EX300" i="37"/>
  <c r="IZ300" i="37" s="1"/>
  <c r="EY300" i="37"/>
  <c r="JA300" i="37" s="1"/>
  <c r="FA300" i="37"/>
  <c r="JC300" i="37" s="1"/>
  <c r="ES300" i="37"/>
  <c r="IU300" i="37" s="1"/>
  <c r="ET300" i="37"/>
  <c r="IV300" i="37" s="1"/>
  <c r="EU300" i="37"/>
  <c r="IW300" i="37" s="1"/>
  <c r="EW300" i="37"/>
  <c r="IY300" i="37" s="1"/>
  <c r="EZ300" i="37"/>
  <c r="JB300" i="37" s="1"/>
  <c r="FD292" i="37"/>
  <c r="JF292" i="37" s="1"/>
  <c r="FH292" i="37"/>
  <c r="JJ292" i="37" s="1"/>
  <c r="FB292" i="37"/>
  <c r="JD292" i="37" s="1"/>
  <c r="FF292" i="37"/>
  <c r="JH292" i="37" s="1"/>
  <c r="FG292" i="37"/>
  <c r="JI292" i="37" s="1"/>
  <c r="FC292" i="37"/>
  <c r="JE292" i="37" s="1"/>
  <c r="EV292" i="37"/>
  <c r="IX292" i="37" s="1"/>
  <c r="EX292" i="37"/>
  <c r="IZ292" i="37" s="1"/>
  <c r="EY292" i="37"/>
  <c r="JA292" i="37" s="1"/>
  <c r="FE292" i="37"/>
  <c r="JG292" i="37" s="1"/>
  <c r="FA292" i="37"/>
  <c r="JC292" i="37" s="1"/>
  <c r="EZ292" i="37"/>
  <c r="JB292" i="37" s="1"/>
  <c r="ES292" i="37"/>
  <c r="IU292" i="37" s="1"/>
  <c r="EU292" i="37"/>
  <c r="IW292" i="37" s="1"/>
  <c r="EW292" i="37"/>
  <c r="IY292" i="37" s="1"/>
  <c r="ET292" i="37"/>
  <c r="IV292" i="37" s="1"/>
  <c r="FD284" i="37"/>
  <c r="JF284" i="37" s="1"/>
  <c r="FC284" i="37"/>
  <c r="JE284" i="37" s="1"/>
  <c r="FE284" i="37"/>
  <c r="JG284" i="37" s="1"/>
  <c r="FB284" i="37"/>
  <c r="JD284" i="37" s="1"/>
  <c r="FF284" i="37"/>
  <c r="JH284" i="37" s="1"/>
  <c r="FG284" i="37"/>
  <c r="JI284" i="37" s="1"/>
  <c r="EV284" i="37"/>
  <c r="IX284" i="37" s="1"/>
  <c r="EX284" i="37"/>
  <c r="IZ284" i="37" s="1"/>
  <c r="EY284" i="37"/>
  <c r="JA284" i="37" s="1"/>
  <c r="FA284" i="37"/>
  <c r="JC284" i="37" s="1"/>
  <c r="FH284" i="37"/>
  <c r="JJ284" i="37" s="1"/>
  <c r="ES284" i="37"/>
  <c r="IU284" i="37" s="1"/>
  <c r="EU284" i="37"/>
  <c r="IW284" i="37" s="1"/>
  <c r="ET284" i="37"/>
  <c r="IV284" i="37" s="1"/>
  <c r="EW284" i="37"/>
  <c r="IY284" i="37" s="1"/>
  <c r="EZ284" i="37"/>
  <c r="JB284" i="37" s="1"/>
  <c r="FD276" i="37"/>
  <c r="JF276" i="37" s="1"/>
  <c r="FC276" i="37"/>
  <c r="JE276" i="37" s="1"/>
  <c r="FF276" i="37"/>
  <c r="JH276" i="37" s="1"/>
  <c r="FG276" i="37"/>
  <c r="JI276" i="37" s="1"/>
  <c r="FB276" i="37"/>
  <c r="JD276" i="37" s="1"/>
  <c r="FE276" i="37"/>
  <c r="JG276" i="37" s="1"/>
  <c r="FH276" i="37"/>
  <c r="JJ276" i="37" s="1"/>
  <c r="EV276" i="37"/>
  <c r="IX276" i="37" s="1"/>
  <c r="EX276" i="37"/>
  <c r="IZ276" i="37" s="1"/>
  <c r="EY276" i="37"/>
  <c r="JA276" i="37" s="1"/>
  <c r="FA276" i="37"/>
  <c r="JC276" i="37" s="1"/>
  <c r="EZ276" i="37"/>
  <c r="JB276" i="37" s="1"/>
  <c r="ES276" i="37"/>
  <c r="IU276" i="37" s="1"/>
  <c r="EU276" i="37"/>
  <c r="IW276" i="37" s="1"/>
  <c r="EW276" i="37"/>
  <c r="IY276" i="37" s="1"/>
  <c r="ET276" i="37"/>
  <c r="IV276" i="37" s="1"/>
  <c r="FH268" i="37"/>
  <c r="JJ268" i="37" s="1"/>
  <c r="FG268" i="37"/>
  <c r="JI268" i="37" s="1"/>
  <c r="FB268" i="37"/>
  <c r="JD268" i="37" s="1"/>
  <c r="FD268" i="37"/>
  <c r="JF268" i="37" s="1"/>
  <c r="FF268" i="37"/>
  <c r="JH268" i="37" s="1"/>
  <c r="FC268" i="37"/>
  <c r="JE268" i="37" s="1"/>
  <c r="FE268" i="37"/>
  <c r="JG268" i="37" s="1"/>
  <c r="EZ268" i="37"/>
  <c r="JB268" i="37" s="1"/>
  <c r="EV268" i="37"/>
  <c r="IX268" i="37" s="1"/>
  <c r="EU268" i="37"/>
  <c r="IW268" i="37" s="1"/>
  <c r="EX268" i="37"/>
  <c r="IZ268" i="37" s="1"/>
  <c r="EY268" i="37"/>
  <c r="JA268" i="37" s="1"/>
  <c r="ES268" i="37"/>
  <c r="IU268" i="37" s="1"/>
  <c r="EW268" i="37"/>
  <c r="IY268" i="37" s="1"/>
  <c r="FA268" i="37"/>
  <c r="JC268" i="37" s="1"/>
  <c r="ET268" i="37"/>
  <c r="IV268" i="37" s="1"/>
  <c r="FH260" i="37"/>
  <c r="JJ260" i="37" s="1"/>
  <c r="FB260" i="37"/>
  <c r="JD260" i="37" s="1"/>
  <c r="FC260" i="37"/>
  <c r="JE260" i="37" s="1"/>
  <c r="FE260" i="37"/>
  <c r="JG260" i="37" s="1"/>
  <c r="FG260" i="37"/>
  <c r="JI260" i="37" s="1"/>
  <c r="FD260" i="37"/>
  <c r="JF260" i="37" s="1"/>
  <c r="FF260" i="37"/>
  <c r="JH260" i="37" s="1"/>
  <c r="EZ260" i="37"/>
  <c r="JB260" i="37" s="1"/>
  <c r="EV260" i="37"/>
  <c r="IX260" i="37" s="1"/>
  <c r="EW260" i="37"/>
  <c r="IY260" i="37" s="1"/>
  <c r="EX260" i="37"/>
  <c r="IZ260" i="37" s="1"/>
  <c r="FA260" i="37"/>
  <c r="JC260" i="37" s="1"/>
  <c r="EY260" i="37"/>
  <c r="JA260" i="37" s="1"/>
  <c r="ES260" i="37"/>
  <c r="IU260" i="37" s="1"/>
  <c r="EU260" i="37"/>
  <c r="IW260" i="37" s="1"/>
  <c r="ET260" i="37"/>
  <c r="IV260" i="37" s="1"/>
  <c r="FH252" i="37"/>
  <c r="JJ252" i="37" s="1"/>
  <c r="FC252" i="37"/>
  <c r="JE252" i="37" s="1"/>
  <c r="FD252" i="37"/>
  <c r="JF252" i="37" s="1"/>
  <c r="FB252" i="37"/>
  <c r="JD252" i="37" s="1"/>
  <c r="FF252" i="37"/>
  <c r="JH252" i="37" s="1"/>
  <c r="FG252" i="37"/>
  <c r="JI252" i="37" s="1"/>
  <c r="FE252" i="37"/>
  <c r="JG252" i="37" s="1"/>
  <c r="EZ252" i="37"/>
  <c r="JB252" i="37" s="1"/>
  <c r="EV252" i="37"/>
  <c r="IX252" i="37" s="1"/>
  <c r="EW252" i="37"/>
  <c r="IY252" i="37" s="1"/>
  <c r="EY252" i="37"/>
  <c r="JA252" i="37" s="1"/>
  <c r="FA252" i="37"/>
  <c r="JC252" i="37" s="1"/>
  <c r="ES252" i="37"/>
  <c r="IU252" i="37" s="1"/>
  <c r="EU252" i="37"/>
  <c r="IW252" i="37" s="1"/>
  <c r="EX252" i="37"/>
  <c r="IZ252" i="37" s="1"/>
  <c r="ET252" i="37"/>
  <c r="IV252" i="37" s="1"/>
  <c r="FH244" i="37"/>
  <c r="JJ244" i="37" s="1"/>
  <c r="FB244" i="37"/>
  <c r="JD244" i="37" s="1"/>
  <c r="FD244" i="37"/>
  <c r="JF244" i="37" s="1"/>
  <c r="FE244" i="37"/>
  <c r="JG244" i="37" s="1"/>
  <c r="FC244" i="37"/>
  <c r="JE244" i="37" s="1"/>
  <c r="FF244" i="37"/>
  <c r="JH244" i="37" s="1"/>
  <c r="EZ244" i="37"/>
  <c r="JB244" i="37" s="1"/>
  <c r="FG244" i="37"/>
  <c r="JI244" i="37" s="1"/>
  <c r="EV244" i="37"/>
  <c r="IX244" i="37" s="1"/>
  <c r="EY244" i="37"/>
  <c r="JA244" i="37" s="1"/>
  <c r="EU244" i="37"/>
  <c r="IW244" i="37" s="1"/>
  <c r="EW244" i="37"/>
  <c r="IY244" i="37" s="1"/>
  <c r="ES244" i="37"/>
  <c r="IU244" i="37" s="1"/>
  <c r="ET244" i="37"/>
  <c r="IV244" i="37" s="1"/>
  <c r="EX244" i="37"/>
  <c r="IZ244" i="37" s="1"/>
  <c r="FA244" i="37"/>
  <c r="JC244" i="37" s="1"/>
  <c r="FH236" i="37"/>
  <c r="JJ236" i="37" s="1"/>
  <c r="FC236" i="37"/>
  <c r="JE236" i="37" s="1"/>
  <c r="FE236" i="37"/>
  <c r="JG236" i="37" s="1"/>
  <c r="FF236" i="37"/>
  <c r="JH236" i="37" s="1"/>
  <c r="FB236" i="37"/>
  <c r="JD236" i="37" s="1"/>
  <c r="FD236" i="37"/>
  <c r="JF236" i="37" s="1"/>
  <c r="FG236" i="37"/>
  <c r="JI236" i="37" s="1"/>
  <c r="EZ236" i="37"/>
  <c r="JB236" i="37" s="1"/>
  <c r="EV236" i="37"/>
  <c r="IX236" i="37" s="1"/>
  <c r="EU236" i="37"/>
  <c r="IW236" i="37" s="1"/>
  <c r="EX236" i="37"/>
  <c r="IZ236" i="37" s="1"/>
  <c r="EW236" i="37"/>
  <c r="IY236" i="37" s="1"/>
  <c r="ES236" i="37"/>
  <c r="IU236" i="37" s="1"/>
  <c r="FA236" i="37"/>
  <c r="JC236" i="37" s="1"/>
  <c r="EY236" i="37"/>
  <c r="JA236" i="37" s="1"/>
  <c r="ET236" i="37"/>
  <c r="IV236" i="37" s="1"/>
  <c r="FH228" i="37"/>
  <c r="JJ228" i="37" s="1"/>
  <c r="FD228" i="37"/>
  <c r="JF228" i="37" s="1"/>
  <c r="FF228" i="37"/>
  <c r="JH228" i="37" s="1"/>
  <c r="FG228" i="37"/>
  <c r="JI228" i="37" s="1"/>
  <c r="FC228" i="37"/>
  <c r="JE228" i="37" s="1"/>
  <c r="FE228" i="37"/>
  <c r="JG228" i="37" s="1"/>
  <c r="FB228" i="37"/>
  <c r="JD228" i="37" s="1"/>
  <c r="EZ228" i="37"/>
  <c r="JB228" i="37" s="1"/>
  <c r="EU228" i="37"/>
  <c r="IW228" i="37" s="1"/>
  <c r="EV228" i="37"/>
  <c r="IX228" i="37" s="1"/>
  <c r="EW228" i="37"/>
  <c r="IY228" i="37" s="1"/>
  <c r="EY228" i="37"/>
  <c r="JA228" i="37" s="1"/>
  <c r="FA228" i="37"/>
  <c r="JC228" i="37" s="1"/>
  <c r="ES228" i="37"/>
  <c r="IU228" i="37" s="1"/>
  <c r="EX228" i="37"/>
  <c r="IZ228" i="37" s="1"/>
  <c r="ET228" i="37"/>
  <c r="IV228" i="37" s="1"/>
  <c r="FH220" i="37"/>
  <c r="JJ220" i="37" s="1"/>
  <c r="FE220" i="37"/>
  <c r="JG220" i="37" s="1"/>
  <c r="FG220" i="37"/>
  <c r="JI220" i="37" s="1"/>
  <c r="FF220" i="37"/>
  <c r="JH220" i="37" s="1"/>
  <c r="FB220" i="37"/>
  <c r="JD220" i="37" s="1"/>
  <c r="FC220" i="37"/>
  <c r="JE220" i="37" s="1"/>
  <c r="FD220" i="37"/>
  <c r="JF220" i="37" s="1"/>
  <c r="EZ220" i="37"/>
  <c r="JB220" i="37" s="1"/>
  <c r="EU220" i="37"/>
  <c r="IW220" i="37" s="1"/>
  <c r="EV220" i="37"/>
  <c r="IX220" i="37" s="1"/>
  <c r="EW220" i="37"/>
  <c r="IY220" i="37" s="1"/>
  <c r="EY220" i="37"/>
  <c r="JA220" i="37" s="1"/>
  <c r="FA220" i="37"/>
  <c r="JC220" i="37" s="1"/>
  <c r="EX220" i="37"/>
  <c r="IZ220" i="37" s="1"/>
  <c r="ES220" i="37"/>
  <c r="IU220" i="37" s="1"/>
  <c r="ET220" i="37"/>
  <c r="IV220" i="37" s="1"/>
  <c r="FH212" i="37"/>
  <c r="JJ212" i="37" s="1"/>
  <c r="FF212" i="37"/>
  <c r="JH212" i="37" s="1"/>
  <c r="FD212" i="37"/>
  <c r="JF212" i="37" s="1"/>
  <c r="FG212" i="37"/>
  <c r="JI212" i="37" s="1"/>
  <c r="FB212" i="37"/>
  <c r="JD212" i="37" s="1"/>
  <c r="FC212" i="37"/>
  <c r="JE212" i="37" s="1"/>
  <c r="FE212" i="37"/>
  <c r="JG212" i="37" s="1"/>
  <c r="EZ212" i="37"/>
  <c r="JB212" i="37" s="1"/>
  <c r="EU212" i="37"/>
  <c r="IW212" i="37" s="1"/>
  <c r="EV212" i="37"/>
  <c r="IX212" i="37" s="1"/>
  <c r="FA212" i="37"/>
  <c r="JC212" i="37" s="1"/>
  <c r="EW212" i="37"/>
  <c r="IY212" i="37" s="1"/>
  <c r="ES212" i="37"/>
  <c r="IU212" i="37" s="1"/>
  <c r="EY212" i="37"/>
  <c r="JA212" i="37" s="1"/>
  <c r="EX212" i="37"/>
  <c r="IZ212" i="37" s="1"/>
  <c r="ET212" i="37"/>
  <c r="IV212" i="37" s="1"/>
  <c r="FH204" i="37"/>
  <c r="JJ204" i="37" s="1"/>
  <c r="FC204" i="37"/>
  <c r="JE204" i="37" s="1"/>
  <c r="FB204" i="37"/>
  <c r="JD204" i="37" s="1"/>
  <c r="FD204" i="37"/>
  <c r="JF204" i="37" s="1"/>
  <c r="FE204" i="37"/>
  <c r="JG204" i="37" s="1"/>
  <c r="FF204" i="37"/>
  <c r="JH204" i="37" s="1"/>
  <c r="FG204" i="37"/>
  <c r="JI204" i="37" s="1"/>
  <c r="EZ204" i="37"/>
  <c r="JB204" i="37" s="1"/>
  <c r="EU204" i="37"/>
  <c r="IW204" i="37" s="1"/>
  <c r="EV204" i="37"/>
  <c r="IX204" i="37" s="1"/>
  <c r="EW204" i="37"/>
  <c r="IY204" i="37" s="1"/>
  <c r="EX204" i="37"/>
  <c r="IZ204" i="37" s="1"/>
  <c r="FA204" i="37"/>
  <c r="JC204" i="37" s="1"/>
  <c r="EY204" i="37"/>
  <c r="JA204" i="37" s="1"/>
  <c r="ES204" i="37"/>
  <c r="IU204" i="37" s="1"/>
  <c r="ET204" i="37"/>
  <c r="IV204" i="37" s="1"/>
  <c r="FG196" i="37"/>
  <c r="JI196" i="37" s="1"/>
  <c r="FH196" i="37"/>
  <c r="JJ196" i="37" s="1"/>
  <c r="FB196" i="37"/>
  <c r="JD196" i="37" s="1"/>
  <c r="FC196" i="37"/>
  <c r="JE196" i="37" s="1"/>
  <c r="FE196" i="37"/>
  <c r="JG196" i="37" s="1"/>
  <c r="FF196" i="37"/>
  <c r="JH196" i="37" s="1"/>
  <c r="FD196" i="37"/>
  <c r="JF196" i="37" s="1"/>
  <c r="EZ196" i="37"/>
  <c r="JB196" i="37" s="1"/>
  <c r="EU196" i="37"/>
  <c r="IW196" i="37" s="1"/>
  <c r="EV196" i="37"/>
  <c r="IX196" i="37" s="1"/>
  <c r="EX196" i="37"/>
  <c r="IZ196" i="37" s="1"/>
  <c r="FA196" i="37"/>
  <c r="JC196" i="37" s="1"/>
  <c r="EY196" i="37"/>
  <c r="JA196" i="37" s="1"/>
  <c r="ES196" i="37"/>
  <c r="IU196" i="37" s="1"/>
  <c r="EW196" i="37"/>
  <c r="IY196" i="37" s="1"/>
  <c r="ET196" i="37"/>
  <c r="IV196" i="37" s="1"/>
  <c r="FG188" i="37"/>
  <c r="JI188" i="37" s="1"/>
  <c r="FH188" i="37"/>
  <c r="JJ188" i="37" s="1"/>
  <c r="FB188" i="37"/>
  <c r="JD188" i="37" s="1"/>
  <c r="FC188" i="37"/>
  <c r="JE188" i="37" s="1"/>
  <c r="FD188" i="37"/>
  <c r="JF188" i="37" s="1"/>
  <c r="FF188" i="37"/>
  <c r="JH188" i="37" s="1"/>
  <c r="FE188" i="37"/>
  <c r="JG188" i="37" s="1"/>
  <c r="EZ188" i="37"/>
  <c r="JB188" i="37" s="1"/>
  <c r="EU188" i="37"/>
  <c r="IW188" i="37" s="1"/>
  <c r="EV188" i="37"/>
  <c r="IX188" i="37" s="1"/>
  <c r="EX188" i="37"/>
  <c r="IZ188" i="37" s="1"/>
  <c r="EY188" i="37"/>
  <c r="JA188" i="37" s="1"/>
  <c r="ES188" i="37"/>
  <c r="IU188" i="37" s="1"/>
  <c r="EW188" i="37"/>
  <c r="IY188" i="37" s="1"/>
  <c r="ET188" i="37"/>
  <c r="IV188" i="37" s="1"/>
  <c r="FA188" i="37"/>
  <c r="JC188" i="37" s="1"/>
  <c r="FG180" i="37"/>
  <c r="JI180" i="37" s="1"/>
  <c r="FH180" i="37"/>
  <c r="JJ180" i="37" s="1"/>
  <c r="FB180" i="37"/>
  <c r="JD180" i="37" s="1"/>
  <c r="FC180" i="37"/>
  <c r="JE180" i="37" s="1"/>
  <c r="FD180" i="37"/>
  <c r="JF180" i="37" s="1"/>
  <c r="FE180" i="37"/>
  <c r="JG180" i="37" s="1"/>
  <c r="FF180" i="37"/>
  <c r="JH180" i="37" s="1"/>
  <c r="EZ180" i="37"/>
  <c r="JB180" i="37" s="1"/>
  <c r="EU180" i="37"/>
  <c r="IW180" i="37" s="1"/>
  <c r="EV180" i="37"/>
  <c r="IX180" i="37" s="1"/>
  <c r="EX180" i="37"/>
  <c r="IZ180" i="37" s="1"/>
  <c r="EY180" i="37"/>
  <c r="JA180" i="37" s="1"/>
  <c r="EW180" i="37"/>
  <c r="IY180" i="37" s="1"/>
  <c r="ET180" i="37"/>
  <c r="IV180" i="37" s="1"/>
  <c r="ES180" i="37"/>
  <c r="FA180" i="37"/>
  <c r="JC180" i="37" s="1"/>
  <c r="FB172" i="37"/>
  <c r="JD172" i="37" s="1"/>
  <c r="FF172" i="37"/>
  <c r="JH172" i="37" s="1"/>
  <c r="FG172" i="37"/>
  <c r="JI172" i="37" s="1"/>
  <c r="FH172" i="37"/>
  <c r="JJ172" i="37" s="1"/>
  <c r="FC172" i="37"/>
  <c r="JE172" i="37" s="1"/>
  <c r="FD172" i="37"/>
  <c r="JF172" i="37" s="1"/>
  <c r="FE172" i="37"/>
  <c r="JG172" i="37" s="1"/>
  <c r="EW172" i="37"/>
  <c r="IY172" i="37" s="1"/>
  <c r="EV172" i="37"/>
  <c r="IX172" i="37" s="1"/>
  <c r="EX172" i="37"/>
  <c r="IZ172" i="37" s="1"/>
  <c r="EU172" i="37"/>
  <c r="IW172" i="37" s="1"/>
  <c r="EY172" i="37"/>
  <c r="JA172" i="37" s="1"/>
  <c r="FA172" i="37"/>
  <c r="JC172" i="37" s="1"/>
  <c r="EZ172" i="37"/>
  <c r="JB172" i="37" s="1"/>
  <c r="ES172" i="37"/>
  <c r="IU172" i="37" s="1"/>
  <c r="ET172" i="37"/>
  <c r="IV172" i="37" s="1"/>
  <c r="FB164" i="37"/>
  <c r="JD164" i="37" s="1"/>
  <c r="FF164" i="37"/>
  <c r="JH164" i="37" s="1"/>
  <c r="FC164" i="37"/>
  <c r="JE164" i="37" s="1"/>
  <c r="FD164" i="37"/>
  <c r="JF164" i="37" s="1"/>
  <c r="FE164" i="37"/>
  <c r="JG164" i="37" s="1"/>
  <c r="FG164" i="37"/>
  <c r="JI164" i="37" s="1"/>
  <c r="FH164" i="37"/>
  <c r="JJ164" i="37" s="1"/>
  <c r="EW164" i="37"/>
  <c r="IY164" i="37" s="1"/>
  <c r="EU164" i="37"/>
  <c r="IW164" i="37" s="1"/>
  <c r="EY164" i="37"/>
  <c r="JA164" i="37" s="1"/>
  <c r="EZ164" i="37"/>
  <c r="JB164" i="37" s="1"/>
  <c r="EV164" i="37"/>
  <c r="IX164" i="37" s="1"/>
  <c r="FA164" i="37"/>
  <c r="JC164" i="37" s="1"/>
  <c r="EX164" i="37"/>
  <c r="IZ164" i="37" s="1"/>
  <c r="ES164" i="37"/>
  <c r="IU164" i="37" s="1"/>
  <c r="ET164" i="37"/>
  <c r="IV164" i="37" s="1"/>
  <c r="FB156" i="37"/>
  <c r="JD156" i="37" s="1"/>
  <c r="FF156" i="37"/>
  <c r="JH156" i="37" s="1"/>
  <c r="FC156" i="37"/>
  <c r="JE156" i="37" s="1"/>
  <c r="FD156" i="37"/>
  <c r="JF156" i="37" s="1"/>
  <c r="FE156" i="37"/>
  <c r="JG156" i="37" s="1"/>
  <c r="FG156" i="37"/>
  <c r="JI156" i="37" s="1"/>
  <c r="FH156" i="37"/>
  <c r="JJ156" i="37" s="1"/>
  <c r="EW156" i="37"/>
  <c r="IY156" i="37" s="1"/>
  <c r="EX156" i="37"/>
  <c r="IZ156" i="37" s="1"/>
  <c r="FA156" i="37"/>
  <c r="JC156" i="37" s="1"/>
  <c r="EZ156" i="37"/>
  <c r="JB156" i="37" s="1"/>
  <c r="EU156" i="37"/>
  <c r="IW156" i="37" s="1"/>
  <c r="ES156" i="37"/>
  <c r="IU156" i="37" s="1"/>
  <c r="EV156" i="37"/>
  <c r="IX156" i="37" s="1"/>
  <c r="ET156" i="37"/>
  <c r="IV156" i="37" s="1"/>
  <c r="EY156" i="37"/>
  <c r="JA156" i="37" s="1"/>
  <c r="FB148" i="37"/>
  <c r="JD148" i="37" s="1"/>
  <c r="FF148" i="37"/>
  <c r="JH148" i="37" s="1"/>
  <c r="FG148" i="37"/>
  <c r="JI148" i="37" s="1"/>
  <c r="FH148" i="37"/>
  <c r="JJ148" i="37" s="1"/>
  <c r="FC148" i="37"/>
  <c r="JE148" i="37" s="1"/>
  <c r="FD148" i="37"/>
  <c r="JF148" i="37" s="1"/>
  <c r="FE148" i="37"/>
  <c r="JG148" i="37" s="1"/>
  <c r="EW148" i="37"/>
  <c r="IY148" i="37" s="1"/>
  <c r="EZ148" i="37"/>
  <c r="JB148" i="37" s="1"/>
  <c r="EU148" i="37"/>
  <c r="IW148" i="37" s="1"/>
  <c r="EV148" i="37"/>
  <c r="IX148" i="37" s="1"/>
  <c r="EY148" i="37"/>
  <c r="JA148" i="37" s="1"/>
  <c r="EX148" i="37"/>
  <c r="IZ148" i="37" s="1"/>
  <c r="FA148" i="37"/>
  <c r="JC148" i="37" s="1"/>
  <c r="ES148" i="37"/>
  <c r="IU148" i="37" s="1"/>
  <c r="ET148" i="37"/>
  <c r="IV148" i="37" s="1"/>
  <c r="FB140" i="37"/>
  <c r="JD140" i="37" s="1"/>
  <c r="FF140" i="37"/>
  <c r="JH140" i="37" s="1"/>
  <c r="FC140" i="37"/>
  <c r="JE140" i="37" s="1"/>
  <c r="FD140" i="37"/>
  <c r="JF140" i="37" s="1"/>
  <c r="FE140" i="37"/>
  <c r="JG140" i="37" s="1"/>
  <c r="FG140" i="37"/>
  <c r="JI140" i="37" s="1"/>
  <c r="FH140" i="37"/>
  <c r="JJ140" i="37" s="1"/>
  <c r="EV140" i="37"/>
  <c r="IX140" i="37" s="1"/>
  <c r="EW140" i="37"/>
  <c r="IY140" i="37" s="1"/>
  <c r="FA140" i="37"/>
  <c r="JC140" i="37" s="1"/>
  <c r="EU140" i="37"/>
  <c r="IW140" i="37" s="1"/>
  <c r="EX140" i="37"/>
  <c r="IZ140" i="37" s="1"/>
  <c r="EY140" i="37"/>
  <c r="JA140" i="37" s="1"/>
  <c r="EZ140" i="37"/>
  <c r="JB140" i="37" s="1"/>
  <c r="ES140" i="37"/>
  <c r="IU140" i="37" s="1"/>
  <c r="ET140" i="37"/>
  <c r="IV140" i="37" s="1"/>
  <c r="FB132" i="37"/>
  <c r="JD132" i="37" s="1"/>
  <c r="FF132" i="37"/>
  <c r="JH132" i="37" s="1"/>
  <c r="FD132" i="37"/>
  <c r="JF132" i="37" s="1"/>
  <c r="FE132" i="37"/>
  <c r="JG132" i="37" s="1"/>
  <c r="FG132" i="37"/>
  <c r="JI132" i="37" s="1"/>
  <c r="FH132" i="37"/>
  <c r="JJ132" i="37" s="1"/>
  <c r="FC132" i="37"/>
  <c r="JE132" i="37" s="1"/>
  <c r="EV132" i="37"/>
  <c r="IX132" i="37" s="1"/>
  <c r="EW132" i="37"/>
  <c r="IY132" i="37" s="1"/>
  <c r="EY132" i="37"/>
  <c r="JA132" i="37" s="1"/>
  <c r="EZ132" i="37"/>
  <c r="JB132" i="37" s="1"/>
  <c r="EX132" i="37"/>
  <c r="IZ132" i="37" s="1"/>
  <c r="EU132" i="37"/>
  <c r="IW132" i="37" s="1"/>
  <c r="FA132" i="37"/>
  <c r="JC132" i="37" s="1"/>
  <c r="ES132" i="37"/>
  <c r="IU132" i="37" s="1"/>
  <c r="ET132" i="37"/>
  <c r="IV132" i="37" s="1"/>
  <c r="FB124" i="37"/>
  <c r="JD124" i="37" s="1"/>
  <c r="FF124" i="37"/>
  <c r="JH124" i="37" s="1"/>
  <c r="FH124" i="37"/>
  <c r="JJ124" i="37" s="1"/>
  <c r="FC124" i="37"/>
  <c r="JE124" i="37" s="1"/>
  <c r="FD124" i="37"/>
  <c r="JF124" i="37" s="1"/>
  <c r="FE124" i="37"/>
  <c r="JG124" i="37" s="1"/>
  <c r="FG124" i="37"/>
  <c r="JI124" i="37" s="1"/>
  <c r="EV124" i="37"/>
  <c r="IX124" i="37" s="1"/>
  <c r="EW124" i="37"/>
  <c r="IY124" i="37" s="1"/>
  <c r="EY124" i="37"/>
  <c r="JA124" i="37" s="1"/>
  <c r="EZ124" i="37"/>
  <c r="JB124" i="37" s="1"/>
  <c r="FA124" i="37"/>
  <c r="JC124" i="37" s="1"/>
  <c r="ET124" i="37"/>
  <c r="IV124" i="37" s="1"/>
  <c r="ES124" i="37"/>
  <c r="IU124" i="37" s="1"/>
  <c r="EU124" i="37"/>
  <c r="IW124" i="37" s="1"/>
  <c r="EX124" i="37"/>
  <c r="IZ124" i="37" s="1"/>
  <c r="FB116" i="37"/>
  <c r="JD116" i="37" s="1"/>
  <c r="FF116" i="37"/>
  <c r="JH116" i="37" s="1"/>
  <c r="FC116" i="37"/>
  <c r="JE116" i="37" s="1"/>
  <c r="FD116" i="37"/>
  <c r="JF116" i="37" s="1"/>
  <c r="FE116" i="37"/>
  <c r="JG116" i="37" s="1"/>
  <c r="FG116" i="37"/>
  <c r="JI116" i="37" s="1"/>
  <c r="FH116" i="37"/>
  <c r="JJ116" i="37" s="1"/>
  <c r="EV116" i="37"/>
  <c r="IX116" i="37" s="1"/>
  <c r="EW116" i="37"/>
  <c r="IY116" i="37" s="1"/>
  <c r="EU116" i="37"/>
  <c r="IW116" i="37" s="1"/>
  <c r="EX116" i="37"/>
  <c r="IZ116" i="37" s="1"/>
  <c r="EZ116" i="37"/>
  <c r="JB116" i="37" s="1"/>
  <c r="FA116" i="37"/>
  <c r="JC116" i="37" s="1"/>
  <c r="EY116" i="37"/>
  <c r="JA116" i="37" s="1"/>
  <c r="ET116" i="37"/>
  <c r="IV116" i="37" s="1"/>
  <c r="ES116" i="37"/>
  <c r="IU116" i="37" s="1"/>
  <c r="FC108" i="37"/>
  <c r="JE108" i="37" s="1"/>
  <c r="FF108" i="37"/>
  <c r="JH108" i="37" s="1"/>
  <c r="FB108" i="37"/>
  <c r="JD108" i="37" s="1"/>
  <c r="FD108" i="37"/>
  <c r="JF108" i="37" s="1"/>
  <c r="FE108" i="37"/>
  <c r="JG108" i="37" s="1"/>
  <c r="FG108" i="37"/>
  <c r="JI108" i="37" s="1"/>
  <c r="FH108" i="37"/>
  <c r="JJ108" i="37" s="1"/>
  <c r="EV108" i="37"/>
  <c r="IX108" i="37" s="1"/>
  <c r="EW108" i="37"/>
  <c r="IY108" i="37" s="1"/>
  <c r="EU108" i="37"/>
  <c r="IW108" i="37" s="1"/>
  <c r="EZ108" i="37"/>
  <c r="JB108" i="37" s="1"/>
  <c r="FA108" i="37"/>
  <c r="JC108" i="37" s="1"/>
  <c r="EX108" i="37"/>
  <c r="IZ108" i="37" s="1"/>
  <c r="EY108" i="37"/>
  <c r="JA108" i="37" s="1"/>
  <c r="ES108" i="37"/>
  <c r="IU108" i="37" s="1"/>
  <c r="ET108" i="37"/>
  <c r="IV108" i="37" s="1"/>
  <c r="FH100" i="37"/>
  <c r="JJ100" i="37" s="1"/>
  <c r="FC100" i="37"/>
  <c r="JE100" i="37" s="1"/>
  <c r="FF100" i="37"/>
  <c r="JH100" i="37" s="1"/>
  <c r="FD100" i="37"/>
  <c r="JF100" i="37" s="1"/>
  <c r="FE100" i="37"/>
  <c r="JG100" i="37" s="1"/>
  <c r="FB100" i="37"/>
  <c r="JD100" i="37" s="1"/>
  <c r="FG100" i="37"/>
  <c r="JI100" i="37" s="1"/>
  <c r="EV100" i="37"/>
  <c r="IX100" i="37" s="1"/>
  <c r="EW100" i="37"/>
  <c r="IY100" i="37" s="1"/>
  <c r="EZ100" i="37"/>
  <c r="JB100" i="37" s="1"/>
  <c r="EX100" i="37"/>
  <c r="IZ100" i="37" s="1"/>
  <c r="EU100" i="37"/>
  <c r="IW100" i="37" s="1"/>
  <c r="ES100" i="37"/>
  <c r="IU100" i="37" s="1"/>
  <c r="EY100" i="37"/>
  <c r="JA100" i="37" s="1"/>
  <c r="FA100" i="37"/>
  <c r="JC100" i="37" s="1"/>
  <c r="ET100" i="37"/>
  <c r="IV100" i="37" s="1"/>
  <c r="FH92" i="37"/>
  <c r="JJ92" i="37" s="1"/>
  <c r="FC92" i="37"/>
  <c r="JE92" i="37" s="1"/>
  <c r="FF92" i="37"/>
  <c r="JH92" i="37" s="1"/>
  <c r="FB92" i="37"/>
  <c r="JD92" i="37" s="1"/>
  <c r="FE92" i="37"/>
  <c r="JG92" i="37" s="1"/>
  <c r="FD92" i="37"/>
  <c r="JF92" i="37" s="1"/>
  <c r="FG92" i="37"/>
  <c r="JI92" i="37" s="1"/>
  <c r="EV92" i="37"/>
  <c r="IX92" i="37" s="1"/>
  <c r="EW92" i="37"/>
  <c r="IY92" i="37" s="1"/>
  <c r="EX92" i="37"/>
  <c r="IZ92" i="37" s="1"/>
  <c r="EY92" i="37"/>
  <c r="JA92" i="37" s="1"/>
  <c r="EZ92" i="37"/>
  <c r="JB92" i="37" s="1"/>
  <c r="EU92" i="37"/>
  <c r="IW92" i="37" s="1"/>
  <c r="FA92" i="37"/>
  <c r="JC92" i="37" s="1"/>
  <c r="ES92" i="37"/>
  <c r="ET92" i="37"/>
  <c r="IV92" i="37" s="1"/>
  <c r="FH84" i="37"/>
  <c r="JJ84" i="37" s="1"/>
  <c r="FC84" i="37"/>
  <c r="JE84" i="37" s="1"/>
  <c r="FF84" i="37"/>
  <c r="JH84" i="37" s="1"/>
  <c r="FD84" i="37"/>
  <c r="JF84" i="37" s="1"/>
  <c r="FE84" i="37"/>
  <c r="JG84" i="37" s="1"/>
  <c r="FB84" i="37"/>
  <c r="JD84" i="37" s="1"/>
  <c r="FG84" i="37"/>
  <c r="JI84" i="37" s="1"/>
  <c r="EV84" i="37"/>
  <c r="IX84" i="37" s="1"/>
  <c r="EW84" i="37"/>
  <c r="IY84" i="37" s="1"/>
  <c r="EX84" i="37"/>
  <c r="IZ84" i="37" s="1"/>
  <c r="FA84" i="37"/>
  <c r="JC84" i="37" s="1"/>
  <c r="EY84" i="37"/>
  <c r="JA84" i="37" s="1"/>
  <c r="EZ84" i="37"/>
  <c r="JB84" i="37" s="1"/>
  <c r="EU84" i="37"/>
  <c r="IW84" i="37" s="1"/>
  <c r="ES84" i="37"/>
  <c r="IU84" i="37" s="1"/>
  <c r="ET84" i="37"/>
  <c r="IV84" i="37" s="1"/>
  <c r="FH76" i="37"/>
  <c r="JJ76" i="37" s="1"/>
  <c r="FC76" i="37"/>
  <c r="JE76" i="37" s="1"/>
  <c r="FF76" i="37"/>
  <c r="JH76" i="37" s="1"/>
  <c r="FB76" i="37"/>
  <c r="JD76" i="37" s="1"/>
  <c r="FE76" i="37"/>
  <c r="JG76" i="37" s="1"/>
  <c r="FD76" i="37"/>
  <c r="JF76" i="37" s="1"/>
  <c r="FG76" i="37"/>
  <c r="JI76" i="37" s="1"/>
  <c r="EV76" i="37"/>
  <c r="IX76" i="37" s="1"/>
  <c r="EU76" i="37"/>
  <c r="IW76" i="37" s="1"/>
  <c r="EW76" i="37"/>
  <c r="IY76" i="37" s="1"/>
  <c r="FA76" i="37"/>
  <c r="JC76" i="37" s="1"/>
  <c r="EX76" i="37"/>
  <c r="IZ76" i="37" s="1"/>
  <c r="EZ76" i="37"/>
  <c r="JB76" i="37" s="1"/>
  <c r="EY76" i="37"/>
  <c r="JA76" i="37" s="1"/>
  <c r="ES76" i="37"/>
  <c r="IU76" i="37" s="1"/>
  <c r="ET76" i="37"/>
  <c r="IV76" i="37" s="1"/>
  <c r="FH68" i="37"/>
  <c r="JJ68" i="37" s="1"/>
  <c r="FB68" i="37"/>
  <c r="JD68" i="37" s="1"/>
  <c r="FC68" i="37"/>
  <c r="JE68" i="37" s="1"/>
  <c r="FD68" i="37"/>
  <c r="JF68" i="37" s="1"/>
  <c r="FF68" i="37"/>
  <c r="JH68" i="37" s="1"/>
  <c r="FE68" i="37"/>
  <c r="JG68" i="37" s="1"/>
  <c r="FG68" i="37"/>
  <c r="JI68" i="37" s="1"/>
  <c r="EV68" i="37"/>
  <c r="IX68" i="37" s="1"/>
  <c r="EY68" i="37"/>
  <c r="JA68" i="37" s="1"/>
  <c r="EU68" i="37"/>
  <c r="IW68" i="37" s="1"/>
  <c r="EX68" i="37"/>
  <c r="IZ68" i="37" s="1"/>
  <c r="EZ68" i="37"/>
  <c r="JB68" i="37" s="1"/>
  <c r="EW68" i="37"/>
  <c r="IY68" i="37" s="1"/>
  <c r="FA68" i="37"/>
  <c r="JC68" i="37" s="1"/>
  <c r="ES68" i="37"/>
  <c r="ET68" i="37"/>
  <c r="IV68" i="37" s="1"/>
  <c r="FH60" i="37"/>
  <c r="JJ60" i="37" s="1"/>
  <c r="FB60" i="37"/>
  <c r="JD60" i="37" s="1"/>
  <c r="FC60" i="37"/>
  <c r="JE60" i="37" s="1"/>
  <c r="FD60" i="37"/>
  <c r="JF60" i="37" s="1"/>
  <c r="FF60" i="37"/>
  <c r="JH60" i="37" s="1"/>
  <c r="FG60" i="37"/>
  <c r="JI60" i="37" s="1"/>
  <c r="FE60" i="37"/>
  <c r="JG60" i="37" s="1"/>
  <c r="EV60" i="37"/>
  <c r="IX60" i="37" s="1"/>
  <c r="EY60" i="37"/>
  <c r="JA60" i="37" s="1"/>
  <c r="EX60" i="37"/>
  <c r="IZ60" i="37" s="1"/>
  <c r="FA60" i="37"/>
  <c r="JC60" i="37" s="1"/>
  <c r="EU60" i="37"/>
  <c r="IW60" i="37" s="1"/>
  <c r="EW60" i="37"/>
  <c r="IY60" i="37" s="1"/>
  <c r="ET60" i="37"/>
  <c r="IV60" i="37" s="1"/>
  <c r="EZ60" i="37"/>
  <c r="JB60" i="37" s="1"/>
  <c r="ES60" i="37"/>
  <c r="IU60" i="37" s="1"/>
  <c r="FH52" i="37"/>
  <c r="JJ52" i="37" s="1"/>
  <c r="FB52" i="37"/>
  <c r="JD52" i="37" s="1"/>
  <c r="FC52" i="37"/>
  <c r="JE52" i="37" s="1"/>
  <c r="FD52" i="37"/>
  <c r="JF52" i="37" s="1"/>
  <c r="FF52" i="37"/>
  <c r="JH52" i="37" s="1"/>
  <c r="FE52" i="37"/>
  <c r="JG52" i="37" s="1"/>
  <c r="FG52" i="37"/>
  <c r="JI52" i="37" s="1"/>
  <c r="EV52" i="37"/>
  <c r="IX52" i="37" s="1"/>
  <c r="EY52" i="37"/>
  <c r="JA52" i="37" s="1"/>
  <c r="FA52" i="37"/>
  <c r="JC52" i="37" s="1"/>
  <c r="EZ52" i="37"/>
  <c r="JB52" i="37" s="1"/>
  <c r="EW52" i="37"/>
  <c r="IY52" i="37" s="1"/>
  <c r="EX52" i="37"/>
  <c r="IZ52" i="37" s="1"/>
  <c r="EU52" i="37"/>
  <c r="IW52" i="37" s="1"/>
  <c r="ET52" i="37"/>
  <c r="IV52" i="37" s="1"/>
  <c r="ES52" i="37"/>
  <c r="IU52" i="37" s="1"/>
  <c r="FH44" i="37"/>
  <c r="JJ44" i="37" s="1"/>
  <c r="FB44" i="37"/>
  <c r="JD44" i="37" s="1"/>
  <c r="FC44" i="37"/>
  <c r="JE44" i="37" s="1"/>
  <c r="FD44" i="37"/>
  <c r="JF44" i="37" s="1"/>
  <c r="FF44" i="37"/>
  <c r="JH44" i="37" s="1"/>
  <c r="FE44" i="37"/>
  <c r="JG44" i="37" s="1"/>
  <c r="FG44" i="37"/>
  <c r="JI44" i="37" s="1"/>
  <c r="EV44" i="37"/>
  <c r="IX44" i="37" s="1"/>
  <c r="EY44" i="37"/>
  <c r="JA44" i="37" s="1"/>
  <c r="EU44" i="37"/>
  <c r="IW44" i="37" s="1"/>
  <c r="EW44" i="37"/>
  <c r="IY44" i="37" s="1"/>
  <c r="EX44" i="37"/>
  <c r="IZ44" i="37" s="1"/>
  <c r="EZ44" i="37"/>
  <c r="JB44" i="37" s="1"/>
  <c r="FA44" i="37"/>
  <c r="JC44" i="37" s="1"/>
  <c r="ES44" i="37"/>
  <c r="IU44" i="37" s="1"/>
  <c r="ET44" i="37"/>
  <c r="IV44" i="37" s="1"/>
  <c r="FH36" i="37"/>
  <c r="JJ36" i="37" s="1"/>
  <c r="FB36" i="37"/>
  <c r="JD36" i="37" s="1"/>
  <c r="FC36" i="37"/>
  <c r="JE36" i="37" s="1"/>
  <c r="FD36" i="37"/>
  <c r="JF36" i="37" s="1"/>
  <c r="FF36" i="37"/>
  <c r="JH36" i="37" s="1"/>
  <c r="FE36" i="37"/>
  <c r="JG36" i="37" s="1"/>
  <c r="FG36" i="37"/>
  <c r="JI36" i="37" s="1"/>
  <c r="EV36" i="37"/>
  <c r="IX36" i="37" s="1"/>
  <c r="EY36" i="37"/>
  <c r="JA36" i="37" s="1"/>
  <c r="EU36" i="37"/>
  <c r="IW36" i="37" s="1"/>
  <c r="EX36" i="37"/>
  <c r="IZ36" i="37" s="1"/>
  <c r="EZ36" i="37"/>
  <c r="JB36" i="37" s="1"/>
  <c r="FA36" i="37"/>
  <c r="JC36" i="37" s="1"/>
  <c r="EW36" i="37"/>
  <c r="IY36" i="37" s="1"/>
  <c r="ES36" i="37"/>
  <c r="IU36" i="37" s="1"/>
  <c r="ET36" i="37"/>
  <c r="IV36" i="37" s="1"/>
  <c r="FH28" i="37"/>
  <c r="JJ28" i="37" s="1"/>
  <c r="FB28" i="37"/>
  <c r="JD28" i="37" s="1"/>
  <c r="FC28" i="37"/>
  <c r="JE28" i="37" s="1"/>
  <c r="FD28" i="37"/>
  <c r="JF28" i="37" s="1"/>
  <c r="FF28" i="37"/>
  <c r="JH28" i="37" s="1"/>
  <c r="FG28" i="37"/>
  <c r="JI28" i="37" s="1"/>
  <c r="FE28" i="37"/>
  <c r="JG28" i="37" s="1"/>
  <c r="EV28" i="37"/>
  <c r="IX28" i="37" s="1"/>
  <c r="EX28" i="37"/>
  <c r="IZ28" i="37" s="1"/>
  <c r="EY28" i="37"/>
  <c r="JA28" i="37" s="1"/>
  <c r="EW28" i="37"/>
  <c r="IY28" i="37" s="1"/>
  <c r="EZ28" i="37"/>
  <c r="JB28" i="37" s="1"/>
  <c r="EU28" i="37"/>
  <c r="IW28" i="37" s="1"/>
  <c r="FA28" i="37"/>
  <c r="JC28" i="37" s="1"/>
  <c r="ES28" i="37"/>
  <c r="ET28" i="37"/>
  <c r="IV28" i="37" s="1"/>
  <c r="FD24" i="37"/>
  <c r="JF24" i="37" s="1"/>
  <c r="FE24" i="37"/>
  <c r="JG24" i="37" s="1"/>
  <c r="FF24" i="37"/>
  <c r="JH24" i="37" s="1"/>
  <c r="FG24" i="37"/>
  <c r="JI24" i="37" s="1"/>
  <c r="FH24" i="37"/>
  <c r="JJ24" i="37" s="1"/>
  <c r="FB24" i="37"/>
  <c r="JD24" i="37" s="1"/>
  <c r="FC24" i="37"/>
  <c r="JE24" i="37" s="1"/>
  <c r="EZ24" i="37"/>
  <c r="JB24" i="37" s="1"/>
  <c r="EU24" i="37"/>
  <c r="IW24" i="37" s="1"/>
  <c r="EW24" i="37"/>
  <c r="IY24" i="37" s="1"/>
  <c r="EY24" i="37"/>
  <c r="JA24" i="37" s="1"/>
  <c r="FA24" i="37"/>
  <c r="JC24" i="37" s="1"/>
  <c r="EV24" i="37"/>
  <c r="IX24" i="37" s="1"/>
  <c r="EX24" i="37"/>
  <c r="IZ24" i="37" s="1"/>
  <c r="ET24" i="37"/>
  <c r="IV24" i="37" s="1"/>
  <c r="ES24" i="37"/>
  <c r="IU24" i="37" s="1"/>
  <c r="FD16" i="37"/>
  <c r="JF16" i="37" s="1"/>
  <c r="FE16" i="37"/>
  <c r="JG16" i="37" s="1"/>
  <c r="FF16" i="37"/>
  <c r="JH16" i="37" s="1"/>
  <c r="FG16" i="37"/>
  <c r="JI16" i="37" s="1"/>
  <c r="FH16" i="37"/>
  <c r="JJ16" i="37" s="1"/>
  <c r="FC16" i="37"/>
  <c r="JE16" i="37" s="1"/>
  <c r="JB16" i="37"/>
  <c r="EU16" i="37"/>
  <c r="IW16" i="37" s="1"/>
  <c r="EW16" i="37"/>
  <c r="IY16" i="37" s="1"/>
  <c r="EV16" i="37"/>
  <c r="IX16" i="37" s="1"/>
  <c r="EX16" i="37"/>
  <c r="IZ16" i="37" s="1"/>
  <c r="EY16" i="37"/>
  <c r="JA16" i="37" s="1"/>
  <c r="ET16" i="37"/>
  <c r="IV16" i="37" s="1"/>
  <c r="ES16" i="37"/>
  <c r="IU16" i="37" s="1"/>
  <c r="FD312" i="37"/>
  <c r="JF312" i="37" s="1"/>
  <c r="FF312" i="37"/>
  <c r="JH312" i="37" s="1"/>
  <c r="FG312" i="37"/>
  <c r="JI312" i="37" s="1"/>
  <c r="FH312" i="37"/>
  <c r="JJ312" i="37" s="1"/>
  <c r="FB312" i="37"/>
  <c r="JD312" i="37" s="1"/>
  <c r="FC312" i="37"/>
  <c r="JE312" i="37" s="1"/>
  <c r="FE312" i="37"/>
  <c r="JG312" i="37" s="1"/>
  <c r="EZ312" i="37"/>
  <c r="JB312" i="37" s="1"/>
  <c r="EW312" i="37"/>
  <c r="IY312" i="37" s="1"/>
  <c r="EX312" i="37"/>
  <c r="IZ312" i="37" s="1"/>
  <c r="EY312" i="37"/>
  <c r="JA312" i="37" s="1"/>
  <c r="EU312" i="37"/>
  <c r="IW312" i="37" s="1"/>
  <c r="ET312" i="37"/>
  <c r="IV312" i="37" s="1"/>
  <c r="EV312" i="37"/>
  <c r="IX312" i="37" s="1"/>
  <c r="FA312" i="37"/>
  <c r="JC312" i="37" s="1"/>
  <c r="ES312" i="37"/>
  <c r="IU312" i="37" s="1"/>
  <c r="FD304" i="37"/>
  <c r="JF304" i="37" s="1"/>
  <c r="FF304" i="37"/>
  <c r="JH304" i="37" s="1"/>
  <c r="FG304" i="37"/>
  <c r="JI304" i="37" s="1"/>
  <c r="FB304" i="37"/>
  <c r="JD304" i="37" s="1"/>
  <c r="FC304" i="37"/>
  <c r="JE304" i="37" s="1"/>
  <c r="FE304" i="37"/>
  <c r="JG304" i="37" s="1"/>
  <c r="FH304" i="37"/>
  <c r="JJ304" i="37" s="1"/>
  <c r="EZ304" i="37"/>
  <c r="JB304" i="37" s="1"/>
  <c r="EU304" i="37"/>
  <c r="IW304" i="37" s="1"/>
  <c r="EW304" i="37"/>
  <c r="IY304" i="37" s="1"/>
  <c r="EV304" i="37"/>
  <c r="IX304" i="37" s="1"/>
  <c r="EX304" i="37"/>
  <c r="IZ304" i="37" s="1"/>
  <c r="ES304" i="37"/>
  <c r="EY304" i="37"/>
  <c r="JA304" i="37" s="1"/>
  <c r="ET304" i="37"/>
  <c r="IV304" i="37" s="1"/>
  <c r="FA304" i="37"/>
  <c r="JC304" i="37" s="1"/>
  <c r="FD248" i="37"/>
  <c r="JF248" i="37" s="1"/>
  <c r="FC248" i="37"/>
  <c r="JE248" i="37" s="1"/>
  <c r="FE248" i="37"/>
  <c r="JG248" i="37" s="1"/>
  <c r="FF248" i="37"/>
  <c r="JH248" i="37" s="1"/>
  <c r="FG248" i="37"/>
  <c r="JI248" i="37" s="1"/>
  <c r="FB248" i="37"/>
  <c r="JD248" i="37" s="1"/>
  <c r="FH248" i="37"/>
  <c r="JJ248" i="37" s="1"/>
  <c r="EV248" i="37"/>
  <c r="IX248" i="37" s="1"/>
  <c r="EZ248" i="37"/>
  <c r="JB248" i="37" s="1"/>
  <c r="EU248" i="37"/>
  <c r="IW248" i="37" s="1"/>
  <c r="EW248" i="37"/>
  <c r="IY248" i="37" s="1"/>
  <c r="EY248" i="37"/>
  <c r="JA248" i="37" s="1"/>
  <c r="EX248" i="37"/>
  <c r="IZ248" i="37" s="1"/>
  <c r="FA248" i="37"/>
  <c r="JC248" i="37" s="1"/>
  <c r="ES248" i="37"/>
  <c r="IU248" i="37" s="1"/>
  <c r="ET248" i="37"/>
  <c r="IV248" i="37" s="1"/>
  <c r="FD240" i="37"/>
  <c r="JF240" i="37" s="1"/>
  <c r="FB240" i="37"/>
  <c r="JD240" i="37" s="1"/>
  <c r="FE240" i="37"/>
  <c r="JG240" i="37" s="1"/>
  <c r="FF240" i="37"/>
  <c r="JH240" i="37" s="1"/>
  <c r="FC240" i="37"/>
  <c r="JE240" i="37" s="1"/>
  <c r="FG240" i="37"/>
  <c r="JI240" i="37" s="1"/>
  <c r="FH240" i="37"/>
  <c r="JJ240" i="37" s="1"/>
  <c r="EV240" i="37"/>
  <c r="IX240" i="37" s="1"/>
  <c r="EZ240" i="37"/>
  <c r="JB240" i="37" s="1"/>
  <c r="EU240" i="37"/>
  <c r="IW240" i="37" s="1"/>
  <c r="EX240" i="37"/>
  <c r="IZ240" i="37" s="1"/>
  <c r="EY240" i="37"/>
  <c r="JA240" i="37" s="1"/>
  <c r="EW240" i="37"/>
  <c r="IY240" i="37" s="1"/>
  <c r="ES240" i="37"/>
  <c r="IU240" i="37" s="1"/>
  <c r="FA240" i="37"/>
  <c r="JC240" i="37" s="1"/>
  <c r="ET240" i="37"/>
  <c r="IV240" i="37" s="1"/>
  <c r="FD232" i="37"/>
  <c r="JF232" i="37" s="1"/>
  <c r="FC232" i="37"/>
  <c r="JE232" i="37" s="1"/>
  <c r="FF232" i="37"/>
  <c r="JH232" i="37" s="1"/>
  <c r="FG232" i="37"/>
  <c r="JI232" i="37" s="1"/>
  <c r="FB232" i="37"/>
  <c r="JD232" i="37" s="1"/>
  <c r="FE232" i="37"/>
  <c r="JG232" i="37" s="1"/>
  <c r="FH232" i="37"/>
  <c r="JJ232" i="37" s="1"/>
  <c r="EV232" i="37"/>
  <c r="IX232" i="37" s="1"/>
  <c r="EZ232" i="37"/>
  <c r="JB232" i="37" s="1"/>
  <c r="EX232" i="37"/>
  <c r="IZ232" i="37" s="1"/>
  <c r="FA232" i="37"/>
  <c r="JC232" i="37" s="1"/>
  <c r="EU232" i="37"/>
  <c r="IW232" i="37" s="1"/>
  <c r="ES232" i="37"/>
  <c r="ET232" i="37"/>
  <c r="IV232" i="37" s="1"/>
  <c r="EW232" i="37"/>
  <c r="IY232" i="37" s="1"/>
  <c r="EY232" i="37"/>
  <c r="JA232" i="37" s="1"/>
  <c r="FD224" i="37"/>
  <c r="JF224" i="37" s="1"/>
  <c r="FE224" i="37"/>
  <c r="JG224" i="37" s="1"/>
  <c r="FG224" i="37"/>
  <c r="JI224" i="37" s="1"/>
  <c r="FH224" i="37"/>
  <c r="JJ224" i="37" s="1"/>
  <c r="FF224" i="37"/>
  <c r="JH224" i="37" s="1"/>
  <c r="FB224" i="37"/>
  <c r="JD224" i="37" s="1"/>
  <c r="FC224" i="37"/>
  <c r="JE224" i="37" s="1"/>
  <c r="EV224" i="37"/>
  <c r="IX224" i="37" s="1"/>
  <c r="EY224" i="37"/>
  <c r="JA224" i="37" s="1"/>
  <c r="EZ224" i="37"/>
  <c r="JB224" i="37" s="1"/>
  <c r="EW224" i="37"/>
  <c r="IY224" i="37" s="1"/>
  <c r="EX224" i="37"/>
  <c r="IZ224" i="37" s="1"/>
  <c r="EU224" i="37"/>
  <c r="IW224" i="37" s="1"/>
  <c r="ES224" i="37"/>
  <c r="IU224" i="37" s="1"/>
  <c r="FA224" i="37"/>
  <c r="JC224" i="37" s="1"/>
  <c r="ET224" i="37"/>
  <c r="IV224" i="37" s="1"/>
  <c r="FC192" i="37"/>
  <c r="JE192" i="37" s="1"/>
  <c r="FD192" i="37"/>
  <c r="JF192" i="37" s="1"/>
  <c r="FE192" i="37"/>
  <c r="JG192" i="37" s="1"/>
  <c r="FF192" i="37"/>
  <c r="JH192" i="37" s="1"/>
  <c r="FG192" i="37"/>
  <c r="JI192" i="37" s="1"/>
  <c r="FH192" i="37"/>
  <c r="JJ192" i="37" s="1"/>
  <c r="FB192" i="37"/>
  <c r="JD192" i="37" s="1"/>
  <c r="EV192" i="37"/>
  <c r="IX192" i="37" s="1"/>
  <c r="EY192" i="37"/>
  <c r="JA192" i="37" s="1"/>
  <c r="EZ192" i="37"/>
  <c r="JB192" i="37" s="1"/>
  <c r="FA192" i="37"/>
  <c r="JC192" i="37" s="1"/>
  <c r="EU192" i="37"/>
  <c r="IW192" i="37" s="1"/>
  <c r="EW192" i="37"/>
  <c r="IY192" i="37" s="1"/>
  <c r="ES192" i="37"/>
  <c r="IU192" i="37" s="1"/>
  <c r="ET192" i="37"/>
  <c r="IV192" i="37" s="1"/>
  <c r="EX192" i="37"/>
  <c r="IZ192" i="37" s="1"/>
  <c r="FE128" i="37"/>
  <c r="JG128" i="37" s="1"/>
  <c r="FF128" i="37"/>
  <c r="JH128" i="37" s="1"/>
  <c r="FB128" i="37"/>
  <c r="JD128" i="37" s="1"/>
  <c r="FG128" i="37"/>
  <c r="JI128" i="37" s="1"/>
  <c r="FH128" i="37"/>
  <c r="JJ128" i="37" s="1"/>
  <c r="FC128" i="37"/>
  <c r="JE128" i="37" s="1"/>
  <c r="FD128" i="37"/>
  <c r="JF128" i="37" s="1"/>
  <c r="EX128" i="37"/>
  <c r="IZ128" i="37" s="1"/>
  <c r="EZ128" i="37"/>
  <c r="JB128" i="37" s="1"/>
  <c r="FA128" i="37"/>
  <c r="JC128" i="37" s="1"/>
  <c r="EV128" i="37"/>
  <c r="IX128" i="37" s="1"/>
  <c r="EW128" i="37"/>
  <c r="IY128" i="37" s="1"/>
  <c r="EY128" i="37"/>
  <c r="JA128" i="37" s="1"/>
  <c r="EU128" i="37"/>
  <c r="IW128" i="37" s="1"/>
  <c r="ET128" i="37"/>
  <c r="IV128" i="37" s="1"/>
  <c r="ES128" i="37"/>
  <c r="IU128" i="37" s="1"/>
  <c r="FE104" i="37"/>
  <c r="JG104" i="37" s="1"/>
  <c r="FG104" i="37"/>
  <c r="JI104" i="37" s="1"/>
  <c r="FB104" i="37"/>
  <c r="JD104" i="37" s="1"/>
  <c r="FD104" i="37"/>
  <c r="JF104" i="37" s="1"/>
  <c r="FF104" i="37"/>
  <c r="JH104" i="37" s="1"/>
  <c r="FC104" i="37"/>
  <c r="JE104" i="37" s="1"/>
  <c r="FH104" i="37"/>
  <c r="JJ104" i="37" s="1"/>
  <c r="EX104" i="37"/>
  <c r="IZ104" i="37" s="1"/>
  <c r="EZ104" i="37"/>
  <c r="JB104" i="37" s="1"/>
  <c r="FA104" i="37"/>
  <c r="JC104" i="37" s="1"/>
  <c r="EW104" i="37"/>
  <c r="IY104" i="37" s="1"/>
  <c r="EV104" i="37"/>
  <c r="IX104" i="37" s="1"/>
  <c r="EU104" i="37"/>
  <c r="IW104" i="37" s="1"/>
  <c r="EY104" i="37"/>
  <c r="JA104" i="37" s="1"/>
  <c r="ET104" i="37"/>
  <c r="IV104" i="37" s="1"/>
  <c r="ES104" i="37"/>
  <c r="IU104" i="37" s="1"/>
  <c r="FC309" i="37"/>
  <c r="JE309" i="37" s="1"/>
  <c r="FD309" i="37"/>
  <c r="JF309" i="37" s="1"/>
  <c r="FB309" i="37"/>
  <c r="JD309" i="37" s="1"/>
  <c r="FE309" i="37"/>
  <c r="JG309" i="37" s="1"/>
  <c r="FF309" i="37"/>
  <c r="JH309" i="37" s="1"/>
  <c r="FG309" i="37"/>
  <c r="JI309" i="37" s="1"/>
  <c r="FH309" i="37"/>
  <c r="JJ309" i="37" s="1"/>
  <c r="EW309" i="37"/>
  <c r="IY309" i="37" s="1"/>
  <c r="EY309" i="37"/>
  <c r="JA309" i="37" s="1"/>
  <c r="FA309" i="37"/>
  <c r="JC309" i="37" s="1"/>
  <c r="EU309" i="37"/>
  <c r="IW309" i="37" s="1"/>
  <c r="ES309" i="37"/>
  <c r="IU309" i="37" s="1"/>
  <c r="EV309" i="37"/>
  <c r="IX309" i="37" s="1"/>
  <c r="EX309" i="37"/>
  <c r="IZ309" i="37" s="1"/>
  <c r="ET309" i="37"/>
  <c r="IV309" i="37" s="1"/>
  <c r="EZ309" i="37"/>
  <c r="JB309" i="37" s="1"/>
  <c r="FC301" i="37"/>
  <c r="JE301" i="37" s="1"/>
  <c r="FD301" i="37"/>
  <c r="JF301" i="37" s="1"/>
  <c r="FG301" i="37"/>
  <c r="JI301" i="37" s="1"/>
  <c r="FH301" i="37"/>
  <c r="JJ301" i="37" s="1"/>
  <c r="FB301" i="37"/>
  <c r="JD301" i="37" s="1"/>
  <c r="FE301" i="37"/>
  <c r="JG301" i="37" s="1"/>
  <c r="EW301" i="37"/>
  <c r="IY301" i="37" s="1"/>
  <c r="EY301" i="37"/>
  <c r="JA301" i="37" s="1"/>
  <c r="EZ301" i="37"/>
  <c r="JB301" i="37" s="1"/>
  <c r="FF301" i="37"/>
  <c r="JH301" i="37" s="1"/>
  <c r="EU301" i="37"/>
  <c r="IW301" i="37" s="1"/>
  <c r="FA301" i="37"/>
  <c r="JC301" i="37" s="1"/>
  <c r="ES301" i="37"/>
  <c r="IU301" i="37" s="1"/>
  <c r="EX301" i="37"/>
  <c r="IZ301" i="37" s="1"/>
  <c r="EV301" i="37"/>
  <c r="IX301" i="37" s="1"/>
  <c r="ET301" i="37"/>
  <c r="IV301" i="37" s="1"/>
  <c r="FC293" i="37"/>
  <c r="JE293" i="37" s="1"/>
  <c r="FD293" i="37"/>
  <c r="JF293" i="37" s="1"/>
  <c r="FB293" i="37"/>
  <c r="JD293" i="37" s="1"/>
  <c r="FE293" i="37"/>
  <c r="JG293" i="37" s="1"/>
  <c r="FF293" i="37"/>
  <c r="JH293" i="37" s="1"/>
  <c r="FG293" i="37"/>
  <c r="JI293" i="37" s="1"/>
  <c r="FH293" i="37"/>
  <c r="JJ293" i="37" s="1"/>
  <c r="EW293" i="37"/>
  <c r="IY293" i="37" s="1"/>
  <c r="EY293" i="37"/>
  <c r="JA293" i="37" s="1"/>
  <c r="EZ293" i="37"/>
  <c r="JB293" i="37" s="1"/>
  <c r="EU293" i="37"/>
  <c r="IW293" i="37" s="1"/>
  <c r="ES293" i="37"/>
  <c r="EV293" i="37"/>
  <c r="IX293" i="37" s="1"/>
  <c r="EX293" i="37"/>
  <c r="IZ293" i="37" s="1"/>
  <c r="FA293" i="37"/>
  <c r="JC293" i="37" s="1"/>
  <c r="ET293" i="37"/>
  <c r="IV293" i="37" s="1"/>
  <c r="FB285" i="37"/>
  <c r="JD285" i="37" s="1"/>
  <c r="FE285" i="37"/>
  <c r="JG285" i="37" s="1"/>
  <c r="FD285" i="37"/>
  <c r="JF285" i="37" s="1"/>
  <c r="FG285" i="37"/>
  <c r="JI285" i="37" s="1"/>
  <c r="FH285" i="37"/>
  <c r="JJ285" i="37" s="1"/>
  <c r="FC285" i="37"/>
  <c r="JE285" i="37" s="1"/>
  <c r="FF285" i="37"/>
  <c r="JH285" i="37" s="1"/>
  <c r="EW285" i="37"/>
  <c r="IY285" i="37" s="1"/>
  <c r="EY285" i="37"/>
  <c r="JA285" i="37" s="1"/>
  <c r="EZ285" i="37"/>
  <c r="JB285" i="37" s="1"/>
  <c r="EU285" i="37"/>
  <c r="IW285" i="37" s="1"/>
  <c r="FA285" i="37"/>
  <c r="JC285" i="37" s="1"/>
  <c r="ES285" i="37"/>
  <c r="EX285" i="37"/>
  <c r="IZ285" i="37" s="1"/>
  <c r="ET285" i="37"/>
  <c r="IV285" i="37" s="1"/>
  <c r="EV285" i="37"/>
  <c r="IX285" i="37" s="1"/>
  <c r="FB277" i="37"/>
  <c r="JD277" i="37" s="1"/>
  <c r="FE277" i="37"/>
  <c r="JG277" i="37" s="1"/>
  <c r="FG277" i="37"/>
  <c r="JI277" i="37" s="1"/>
  <c r="FH277" i="37"/>
  <c r="JJ277" i="37" s="1"/>
  <c r="FC277" i="37"/>
  <c r="JE277" i="37" s="1"/>
  <c r="FD277" i="37"/>
  <c r="JF277" i="37" s="1"/>
  <c r="FF277" i="37"/>
  <c r="JH277" i="37" s="1"/>
  <c r="EW277" i="37"/>
  <c r="IY277" i="37" s="1"/>
  <c r="EY277" i="37"/>
  <c r="JA277" i="37" s="1"/>
  <c r="EZ277" i="37"/>
  <c r="JB277" i="37" s="1"/>
  <c r="EV277" i="37"/>
  <c r="IX277" i="37" s="1"/>
  <c r="EU277" i="37"/>
  <c r="IW277" i="37" s="1"/>
  <c r="ES277" i="37"/>
  <c r="IU277" i="37" s="1"/>
  <c r="EX277" i="37"/>
  <c r="IZ277" i="37" s="1"/>
  <c r="FA277" i="37"/>
  <c r="JC277" i="37" s="1"/>
  <c r="ET277" i="37"/>
  <c r="IV277" i="37" s="1"/>
  <c r="FD269" i="37"/>
  <c r="JF269" i="37" s="1"/>
  <c r="FH269" i="37"/>
  <c r="JJ269" i="37" s="1"/>
  <c r="FB269" i="37"/>
  <c r="JD269" i="37" s="1"/>
  <c r="FC269" i="37"/>
  <c r="JE269" i="37" s="1"/>
  <c r="FE269" i="37"/>
  <c r="JG269" i="37" s="1"/>
  <c r="FF269" i="37"/>
  <c r="JH269" i="37" s="1"/>
  <c r="FG269" i="37"/>
  <c r="JI269" i="37" s="1"/>
  <c r="EW269" i="37"/>
  <c r="IY269" i="37" s="1"/>
  <c r="EU269" i="37"/>
  <c r="IW269" i="37" s="1"/>
  <c r="EX269" i="37"/>
  <c r="IZ269" i="37" s="1"/>
  <c r="EY269" i="37"/>
  <c r="JA269" i="37" s="1"/>
  <c r="FA269" i="37"/>
  <c r="JC269" i="37" s="1"/>
  <c r="EZ269" i="37"/>
  <c r="JB269" i="37" s="1"/>
  <c r="ES269" i="37"/>
  <c r="IU269" i="37" s="1"/>
  <c r="ET269" i="37"/>
  <c r="IV269" i="37" s="1"/>
  <c r="EV269" i="37"/>
  <c r="IX269" i="37" s="1"/>
  <c r="FB261" i="37"/>
  <c r="JD261" i="37" s="1"/>
  <c r="FD261" i="37"/>
  <c r="JF261" i="37" s="1"/>
  <c r="FE261" i="37"/>
  <c r="JG261" i="37" s="1"/>
  <c r="FC261" i="37"/>
  <c r="JE261" i="37" s="1"/>
  <c r="FG261" i="37"/>
  <c r="JI261" i="37" s="1"/>
  <c r="FH261" i="37"/>
  <c r="JJ261" i="37" s="1"/>
  <c r="FA261" i="37"/>
  <c r="JC261" i="37" s="1"/>
  <c r="FF261" i="37"/>
  <c r="JH261" i="37" s="1"/>
  <c r="EW261" i="37"/>
  <c r="IY261" i="37" s="1"/>
  <c r="EX261" i="37"/>
  <c r="IZ261" i="37" s="1"/>
  <c r="EZ261" i="37"/>
  <c r="JB261" i="37" s="1"/>
  <c r="EV261" i="37"/>
  <c r="IX261" i="37" s="1"/>
  <c r="EU261" i="37"/>
  <c r="IW261" i="37" s="1"/>
  <c r="ES261" i="37"/>
  <c r="IU261" i="37" s="1"/>
  <c r="ET261" i="37"/>
  <c r="IV261" i="37" s="1"/>
  <c r="EY261" i="37"/>
  <c r="JA261" i="37" s="1"/>
  <c r="FC253" i="37"/>
  <c r="JE253" i="37" s="1"/>
  <c r="FE253" i="37"/>
  <c r="JG253" i="37" s="1"/>
  <c r="FF253" i="37"/>
  <c r="JH253" i="37" s="1"/>
  <c r="FB253" i="37"/>
  <c r="JD253" i="37" s="1"/>
  <c r="FD253" i="37"/>
  <c r="JF253" i="37" s="1"/>
  <c r="FG253" i="37"/>
  <c r="JI253" i="37" s="1"/>
  <c r="FH253" i="37"/>
  <c r="JJ253" i="37" s="1"/>
  <c r="FA253" i="37"/>
  <c r="JC253" i="37" s="1"/>
  <c r="EW253" i="37"/>
  <c r="IY253" i="37" s="1"/>
  <c r="EZ253" i="37"/>
  <c r="JB253" i="37" s="1"/>
  <c r="EV253" i="37"/>
  <c r="IX253" i="37" s="1"/>
  <c r="EX253" i="37"/>
  <c r="IZ253" i="37" s="1"/>
  <c r="ES253" i="37"/>
  <c r="IU253" i="37" s="1"/>
  <c r="EY253" i="37"/>
  <c r="JA253" i="37" s="1"/>
  <c r="EU253" i="37"/>
  <c r="IW253" i="37" s="1"/>
  <c r="ET253" i="37"/>
  <c r="IV253" i="37" s="1"/>
  <c r="FD245" i="37"/>
  <c r="JF245" i="37" s="1"/>
  <c r="FF245" i="37"/>
  <c r="JH245" i="37" s="1"/>
  <c r="FG245" i="37"/>
  <c r="JI245" i="37" s="1"/>
  <c r="FH245" i="37"/>
  <c r="JJ245" i="37" s="1"/>
  <c r="FB245" i="37"/>
  <c r="JD245" i="37" s="1"/>
  <c r="FC245" i="37"/>
  <c r="JE245" i="37" s="1"/>
  <c r="FE245" i="37"/>
  <c r="JG245" i="37" s="1"/>
  <c r="FA245" i="37"/>
  <c r="JC245" i="37" s="1"/>
  <c r="EW245" i="37"/>
  <c r="IY245" i="37" s="1"/>
  <c r="EU245" i="37"/>
  <c r="IW245" i="37" s="1"/>
  <c r="EV245" i="37"/>
  <c r="IX245" i="37" s="1"/>
  <c r="EY245" i="37"/>
  <c r="JA245" i="37" s="1"/>
  <c r="EX245" i="37"/>
  <c r="IZ245" i="37" s="1"/>
  <c r="EZ245" i="37"/>
  <c r="JB245" i="37" s="1"/>
  <c r="ES245" i="37"/>
  <c r="ET245" i="37"/>
  <c r="IV245" i="37" s="1"/>
  <c r="FE237" i="37"/>
  <c r="JG237" i="37" s="1"/>
  <c r="FG237" i="37"/>
  <c r="JI237" i="37" s="1"/>
  <c r="FH237" i="37"/>
  <c r="JJ237" i="37" s="1"/>
  <c r="FD237" i="37"/>
  <c r="JF237" i="37" s="1"/>
  <c r="FB237" i="37"/>
  <c r="JD237" i="37" s="1"/>
  <c r="FC237" i="37"/>
  <c r="JE237" i="37" s="1"/>
  <c r="FA237" i="37"/>
  <c r="JC237" i="37" s="1"/>
  <c r="FF237" i="37"/>
  <c r="JH237" i="37" s="1"/>
  <c r="EW237" i="37"/>
  <c r="IY237" i="37" s="1"/>
  <c r="EU237" i="37"/>
  <c r="IW237" i="37" s="1"/>
  <c r="EX237" i="37"/>
  <c r="IZ237" i="37" s="1"/>
  <c r="EY237" i="37"/>
  <c r="JA237" i="37" s="1"/>
  <c r="ES237" i="37"/>
  <c r="IU237" i="37" s="1"/>
  <c r="EV237" i="37"/>
  <c r="IX237" i="37" s="1"/>
  <c r="EZ237" i="37"/>
  <c r="JB237" i="37" s="1"/>
  <c r="ET237" i="37"/>
  <c r="IV237" i="37" s="1"/>
  <c r="FF229" i="37"/>
  <c r="JH229" i="37" s="1"/>
  <c r="FH229" i="37"/>
  <c r="JJ229" i="37" s="1"/>
  <c r="FC229" i="37"/>
  <c r="JE229" i="37" s="1"/>
  <c r="FE229" i="37"/>
  <c r="JG229" i="37" s="1"/>
  <c r="FG229" i="37"/>
  <c r="JI229" i="37" s="1"/>
  <c r="FB229" i="37"/>
  <c r="JD229" i="37" s="1"/>
  <c r="FD229" i="37"/>
  <c r="JF229" i="37" s="1"/>
  <c r="FA229" i="37"/>
  <c r="JC229" i="37" s="1"/>
  <c r="EV229" i="37"/>
  <c r="IX229" i="37" s="1"/>
  <c r="EW229" i="37"/>
  <c r="IY229" i="37" s="1"/>
  <c r="EX229" i="37"/>
  <c r="IZ229" i="37" s="1"/>
  <c r="EZ229" i="37"/>
  <c r="JB229" i="37" s="1"/>
  <c r="EY229" i="37"/>
  <c r="JA229" i="37" s="1"/>
  <c r="ES229" i="37"/>
  <c r="IU229" i="37" s="1"/>
  <c r="EU229" i="37"/>
  <c r="IW229" i="37" s="1"/>
  <c r="ET229" i="37"/>
  <c r="IV229" i="37" s="1"/>
  <c r="FG221" i="37"/>
  <c r="JI221" i="37" s="1"/>
  <c r="FB221" i="37"/>
  <c r="JD221" i="37" s="1"/>
  <c r="FD221" i="37"/>
  <c r="JF221" i="37" s="1"/>
  <c r="FE221" i="37"/>
  <c r="JG221" i="37" s="1"/>
  <c r="FF221" i="37"/>
  <c r="JH221" i="37" s="1"/>
  <c r="FH221" i="37"/>
  <c r="JJ221" i="37" s="1"/>
  <c r="FA221" i="37"/>
  <c r="JC221" i="37" s="1"/>
  <c r="EV221" i="37"/>
  <c r="IX221" i="37" s="1"/>
  <c r="EW221" i="37"/>
  <c r="IY221" i="37" s="1"/>
  <c r="FC221" i="37"/>
  <c r="JE221" i="37" s="1"/>
  <c r="EX221" i="37"/>
  <c r="IZ221" i="37" s="1"/>
  <c r="EY221" i="37"/>
  <c r="JA221" i="37" s="1"/>
  <c r="ES221" i="37"/>
  <c r="IU221" i="37" s="1"/>
  <c r="ET221" i="37"/>
  <c r="IV221" i="37" s="1"/>
  <c r="EU221" i="37"/>
  <c r="IW221" i="37" s="1"/>
  <c r="EZ221" i="37"/>
  <c r="JB221" i="37" s="1"/>
  <c r="FH213" i="37"/>
  <c r="JJ213" i="37" s="1"/>
  <c r="FB213" i="37"/>
  <c r="JD213" i="37" s="1"/>
  <c r="FC213" i="37"/>
  <c r="JE213" i="37" s="1"/>
  <c r="FD213" i="37"/>
  <c r="JF213" i="37" s="1"/>
  <c r="FE213" i="37"/>
  <c r="JG213" i="37" s="1"/>
  <c r="FF213" i="37"/>
  <c r="JH213" i="37" s="1"/>
  <c r="FG213" i="37"/>
  <c r="JI213" i="37" s="1"/>
  <c r="FA213" i="37"/>
  <c r="JC213" i="37" s="1"/>
  <c r="EV213" i="37"/>
  <c r="IX213" i="37" s="1"/>
  <c r="EW213" i="37"/>
  <c r="IY213" i="37" s="1"/>
  <c r="EX213" i="37"/>
  <c r="IZ213" i="37" s="1"/>
  <c r="EY213" i="37"/>
  <c r="JA213" i="37" s="1"/>
  <c r="EU213" i="37"/>
  <c r="IW213" i="37" s="1"/>
  <c r="ES213" i="37"/>
  <c r="IU213" i="37" s="1"/>
  <c r="EZ213" i="37"/>
  <c r="JB213" i="37" s="1"/>
  <c r="ET213" i="37"/>
  <c r="IV213" i="37" s="1"/>
  <c r="FD205" i="37"/>
  <c r="JF205" i="37" s="1"/>
  <c r="FC205" i="37"/>
  <c r="JE205" i="37" s="1"/>
  <c r="FF205" i="37"/>
  <c r="JH205" i="37" s="1"/>
  <c r="FG205" i="37"/>
  <c r="JI205" i="37" s="1"/>
  <c r="FB205" i="37"/>
  <c r="JD205" i="37" s="1"/>
  <c r="FH205" i="37"/>
  <c r="JJ205" i="37" s="1"/>
  <c r="FE205" i="37"/>
  <c r="JG205" i="37" s="1"/>
  <c r="FA205" i="37"/>
  <c r="JC205" i="37" s="1"/>
  <c r="EV205" i="37"/>
  <c r="IX205" i="37" s="1"/>
  <c r="EW205" i="37"/>
  <c r="IY205" i="37" s="1"/>
  <c r="EY205" i="37"/>
  <c r="JA205" i="37" s="1"/>
  <c r="EZ205" i="37"/>
  <c r="JB205" i="37" s="1"/>
  <c r="EX205" i="37"/>
  <c r="IZ205" i="37" s="1"/>
  <c r="EU205" i="37"/>
  <c r="IW205" i="37" s="1"/>
  <c r="ES205" i="37"/>
  <c r="IU205" i="37" s="1"/>
  <c r="ET205" i="37"/>
  <c r="IV205" i="37" s="1"/>
  <c r="FH197" i="37"/>
  <c r="JJ197" i="37" s="1"/>
  <c r="FB197" i="37"/>
  <c r="JD197" i="37" s="1"/>
  <c r="FC197" i="37"/>
  <c r="JE197" i="37" s="1"/>
  <c r="FD197" i="37"/>
  <c r="JF197" i="37" s="1"/>
  <c r="FE197" i="37"/>
  <c r="JG197" i="37" s="1"/>
  <c r="FF197" i="37"/>
  <c r="JH197" i="37" s="1"/>
  <c r="FG197" i="37"/>
  <c r="JI197" i="37" s="1"/>
  <c r="FA197" i="37"/>
  <c r="JC197" i="37" s="1"/>
  <c r="EV197" i="37"/>
  <c r="IX197" i="37" s="1"/>
  <c r="EW197" i="37"/>
  <c r="IY197" i="37" s="1"/>
  <c r="ET197" i="37"/>
  <c r="IV197" i="37" s="1"/>
  <c r="EU197" i="37"/>
  <c r="IW197" i="37" s="1"/>
  <c r="EY197" i="37"/>
  <c r="JA197" i="37" s="1"/>
  <c r="EX197" i="37"/>
  <c r="IZ197" i="37" s="1"/>
  <c r="EZ197" i="37"/>
  <c r="JB197" i="37" s="1"/>
  <c r="ES197" i="37"/>
  <c r="FH189" i="37"/>
  <c r="JJ189" i="37" s="1"/>
  <c r="FB189" i="37"/>
  <c r="JD189" i="37" s="1"/>
  <c r="FC189" i="37"/>
  <c r="JE189" i="37" s="1"/>
  <c r="FD189" i="37"/>
  <c r="JF189" i="37" s="1"/>
  <c r="FE189" i="37"/>
  <c r="JG189" i="37" s="1"/>
  <c r="FF189" i="37"/>
  <c r="JH189" i="37" s="1"/>
  <c r="FG189" i="37"/>
  <c r="JI189" i="37" s="1"/>
  <c r="FA189" i="37"/>
  <c r="JC189" i="37" s="1"/>
  <c r="EV189" i="37"/>
  <c r="IX189" i="37" s="1"/>
  <c r="EW189" i="37"/>
  <c r="IY189" i="37" s="1"/>
  <c r="EU189" i="37"/>
  <c r="IW189" i="37" s="1"/>
  <c r="ET189" i="37"/>
  <c r="IV189" i="37" s="1"/>
  <c r="EY189" i="37"/>
  <c r="JA189" i="37" s="1"/>
  <c r="EZ189" i="37"/>
  <c r="JB189" i="37" s="1"/>
  <c r="EX189" i="37"/>
  <c r="IZ189" i="37" s="1"/>
  <c r="ES189" i="37"/>
  <c r="IU189" i="37" s="1"/>
  <c r="FH181" i="37"/>
  <c r="JJ181" i="37" s="1"/>
  <c r="FB181" i="37"/>
  <c r="JD181" i="37" s="1"/>
  <c r="FC181" i="37"/>
  <c r="JE181" i="37" s="1"/>
  <c r="FD181" i="37"/>
  <c r="JF181" i="37" s="1"/>
  <c r="FE181" i="37"/>
  <c r="JG181" i="37" s="1"/>
  <c r="FF181" i="37"/>
  <c r="JH181" i="37" s="1"/>
  <c r="FG181" i="37"/>
  <c r="JI181" i="37" s="1"/>
  <c r="FA181" i="37"/>
  <c r="JC181" i="37" s="1"/>
  <c r="EV181" i="37"/>
  <c r="IX181" i="37" s="1"/>
  <c r="EW181" i="37"/>
  <c r="IY181" i="37" s="1"/>
  <c r="EZ181" i="37"/>
  <c r="JB181" i="37" s="1"/>
  <c r="ET181" i="37"/>
  <c r="IV181" i="37" s="1"/>
  <c r="EU181" i="37"/>
  <c r="IW181" i="37" s="1"/>
  <c r="EX181" i="37"/>
  <c r="IZ181" i="37" s="1"/>
  <c r="ES181" i="37"/>
  <c r="EY181" i="37"/>
  <c r="JA181" i="37" s="1"/>
  <c r="FH173" i="37"/>
  <c r="JJ173" i="37" s="1"/>
  <c r="FB173" i="37"/>
  <c r="JD173" i="37" s="1"/>
  <c r="FC173" i="37"/>
  <c r="JE173" i="37" s="1"/>
  <c r="FD173" i="37"/>
  <c r="JF173" i="37" s="1"/>
  <c r="FE173" i="37"/>
  <c r="JG173" i="37" s="1"/>
  <c r="FF173" i="37"/>
  <c r="JH173" i="37" s="1"/>
  <c r="FG173" i="37"/>
  <c r="JI173" i="37" s="1"/>
  <c r="EU173" i="37"/>
  <c r="IW173" i="37" s="1"/>
  <c r="EX173" i="37"/>
  <c r="IZ173" i="37" s="1"/>
  <c r="EV173" i="37"/>
  <c r="IX173" i="37" s="1"/>
  <c r="EZ173" i="37"/>
  <c r="JB173" i="37" s="1"/>
  <c r="FA173" i="37"/>
  <c r="JC173" i="37" s="1"/>
  <c r="ET173" i="37"/>
  <c r="IV173" i="37" s="1"/>
  <c r="EW173" i="37"/>
  <c r="IY173" i="37" s="1"/>
  <c r="EY173" i="37"/>
  <c r="JA173" i="37" s="1"/>
  <c r="ES173" i="37"/>
  <c r="IU173" i="37" s="1"/>
  <c r="FC165" i="37"/>
  <c r="JE165" i="37" s="1"/>
  <c r="FG165" i="37"/>
  <c r="JI165" i="37" s="1"/>
  <c r="FB165" i="37"/>
  <c r="JD165" i="37" s="1"/>
  <c r="FD165" i="37"/>
  <c r="JF165" i="37" s="1"/>
  <c r="FE165" i="37"/>
  <c r="JG165" i="37" s="1"/>
  <c r="FF165" i="37"/>
  <c r="JH165" i="37" s="1"/>
  <c r="FH165" i="37"/>
  <c r="JJ165" i="37" s="1"/>
  <c r="EU165" i="37"/>
  <c r="IW165" i="37" s="1"/>
  <c r="EX165" i="37"/>
  <c r="IZ165" i="37" s="1"/>
  <c r="EY165" i="37"/>
  <c r="JA165" i="37" s="1"/>
  <c r="ET165" i="37"/>
  <c r="IV165" i="37" s="1"/>
  <c r="EV165" i="37"/>
  <c r="IX165" i="37" s="1"/>
  <c r="EZ165" i="37"/>
  <c r="JB165" i="37" s="1"/>
  <c r="EW165" i="37"/>
  <c r="IY165" i="37" s="1"/>
  <c r="FA165" i="37"/>
  <c r="JC165" i="37" s="1"/>
  <c r="ES165" i="37"/>
  <c r="IU165" i="37" s="1"/>
  <c r="FB157" i="37"/>
  <c r="JD157" i="37" s="1"/>
  <c r="FC157" i="37"/>
  <c r="JE157" i="37" s="1"/>
  <c r="FG157" i="37"/>
  <c r="JI157" i="37" s="1"/>
  <c r="FH157" i="37"/>
  <c r="JJ157" i="37" s="1"/>
  <c r="FD157" i="37"/>
  <c r="JF157" i="37" s="1"/>
  <c r="FE157" i="37"/>
  <c r="JG157" i="37" s="1"/>
  <c r="FF157" i="37"/>
  <c r="JH157" i="37" s="1"/>
  <c r="EU157" i="37"/>
  <c r="IW157" i="37" s="1"/>
  <c r="EX157" i="37"/>
  <c r="IZ157" i="37" s="1"/>
  <c r="FA157" i="37"/>
  <c r="JC157" i="37" s="1"/>
  <c r="EV157" i="37"/>
  <c r="IX157" i="37" s="1"/>
  <c r="ET157" i="37"/>
  <c r="IV157" i="37" s="1"/>
  <c r="EY157" i="37"/>
  <c r="JA157" i="37" s="1"/>
  <c r="EZ157" i="37"/>
  <c r="JB157" i="37" s="1"/>
  <c r="EW157" i="37"/>
  <c r="IY157" i="37" s="1"/>
  <c r="ES157" i="37"/>
  <c r="IU157" i="37" s="1"/>
  <c r="FB149" i="37"/>
  <c r="JD149" i="37" s="1"/>
  <c r="FC149" i="37"/>
  <c r="JE149" i="37" s="1"/>
  <c r="FG149" i="37"/>
  <c r="JI149" i="37" s="1"/>
  <c r="FD149" i="37"/>
  <c r="JF149" i="37" s="1"/>
  <c r="FE149" i="37"/>
  <c r="JG149" i="37" s="1"/>
  <c r="FF149" i="37"/>
  <c r="JH149" i="37" s="1"/>
  <c r="FH149" i="37"/>
  <c r="JJ149" i="37" s="1"/>
  <c r="EU149" i="37"/>
  <c r="IW149" i="37" s="1"/>
  <c r="EX149" i="37"/>
  <c r="IZ149" i="37" s="1"/>
  <c r="EW149" i="37"/>
  <c r="IY149" i="37" s="1"/>
  <c r="EY149" i="37"/>
  <c r="JA149" i="37" s="1"/>
  <c r="EZ149" i="37"/>
  <c r="JB149" i="37" s="1"/>
  <c r="ET149" i="37"/>
  <c r="IV149" i="37" s="1"/>
  <c r="EV149" i="37"/>
  <c r="IX149" i="37" s="1"/>
  <c r="FA149" i="37"/>
  <c r="JC149" i="37" s="1"/>
  <c r="ES149" i="37"/>
  <c r="IU149" i="37" s="1"/>
  <c r="FB141" i="37"/>
  <c r="JD141" i="37" s="1"/>
  <c r="FC141" i="37"/>
  <c r="JE141" i="37" s="1"/>
  <c r="FG141" i="37"/>
  <c r="JI141" i="37" s="1"/>
  <c r="FE141" i="37"/>
  <c r="JG141" i="37" s="1"/>
  <c r="FF141" i="37"/>
  <c r="JH141" i="37" s="1"/>
  <c r="FH141" i="37"/>
  <c r="JJ141" i="37" s="1"/>
  <c r="FD141" i="37"/>
  <c r="JF141" i="37" s="1"/>
  <c r="EU141" i="37"/>
  <c r="IW141" i="37" s="1"/>
  <c r="EW141" i="37"/>
  <c r="IY141" i="37" s="1"/>
  <c r="EX141" i="37"/>
  <c r="IZ141" i="37" s="1"/>
  <c r="EZ141" i="37"/>
  <c r="JB141" i="37" s="1"/>
  <c r="FA141" i="37"/>
  <c r="JC141" i="37" s="1"/>
  <c r="ET141" i="37"/>
  <c r="IV141" i="37" s="1"/>
  <c r="EV141" i="37"/>
  <c r="IX141" i="37" s="1"/>
  <c r="EY141" i="37"/>
  <c r="JA141" i="37" s="1"/>
  <c r="ES141" i="37"/>
  <c r="IU141" i="37" s="1"/>
  <c r="FB133" i="37"/>
  <c r="JD133" i="37" s="1"/>
  <c r="FC133" i="37"/>
  <c r="JE133" i="37" s="1"/>
  <c r="FG133" i="37"/>
  <c r="JI133" i="37" s="1"/>
  <c r="FD133" i="37"/>
  <c r="JF133" i="37" s="1"/>
  <c r="FE133" i="37"/>
  <c r="JG133" i="37" s="1"/>
  <c r="FF133" i="37"/>
  <c r="JH133" i="37" s="1"/>
  <c r="FH133" i="37"/>
  <c r="JJ133" i="37" s="1"/>
  <c r="EU133" i="37"/>
  <c r="IW133" i="37" s="1"/>
  <c r="EW133" i="37"/>
  <c r="IY133" i="37" s="1"/>
  <c r="EX133" i="37"/>
  <c r="IZ133" i="37" s="1"/>
  <c r="EZ133" i="37"/>
  <c r="JB133" i="37" s="1"/>
  <c r="EY133" i="37"/>
  <c r="JA133" i="37" s="1"/>
  <c r="ET133" i="37"/>
  <c r="IV133" i="37" s="1"/>
  <c r="EV133" i="37"/>
  <c r="IX133" i="37" s="1"/>
  <c r="FA133" i="37"/>
  <c r="JC133" i="37" s="1"/>
  <c r="ES133" i="37"/>
  <c r="IU133" i="37" s="1"/>
  <c r="FB125" i="37"/>
  <c r="JD125" i="37" s="1"/>
  <c r="FC125" i="37"/>
  <c r="JE125" i="37" s="1"/>
  <c r="FG125" i="37"/>
  <c r="JI125" i="37" s="1"/>
  <c r="FD125" i="37"/>
  <c r="JF125" i="37" s="1"/>
  <c r="FE125" i="37"/>
  <c r="JG125" i="37" s="1"/>
  <c r="FF125" i="37"/>
  <c r="JH125" i="37" s="1"/>
  <c r="FH125" i="37"/>
  <c r="JJ125" i="37" s="1"/>
  <c r="EU125" i="37"/>
  <c r="IW125" i="37" s="1"/>
  <c r="EW125" i="37"/>
  <c r="IY125" i="37" s="1"/>
  <c r="EX125" i="37"/>
  <c r="IZ125" i="37" s="1"/>
  <c r="EV125" i="37"/>
  <c r="IX125" i="37" s="1"/>
  <c r="EY125" i="37"/>
  <c r="JA125" i="37" s="1"/>
  <c r="ET125" i="37"/>
  <c r="IV125" i="37" s="1"/>
  <c r="EZ125" i="37"/>
  <c r="JB125" i="37" s="1"/>
  <c r="FA125" i="37"/>
  <c r="JC125" i="37" s="1"/>
  <c r="ES125" i="37"/>
  <c r="IU125" i="37" s="1"/>
  <c r="FB117" i="37"/>
  <c r="JD117" i="37" s="1"/>
  <c r="FC117" i="37"/>
  <c r="JE117" i="37" s="1"/>
  <c r="FG117" i="37"/>
  <c r="JI117" i="37" s="1"/>
  <c r="FF117" i="37"/>
  <c r="JH117" i="37" s="1"/>
  <c r="FH117" i="37"/>
  <c r="JJ117" i="37" s="1"/>
  <c r="FD117" i="37"/>
  <c r="JF117" i="37" s="1"/>
  <c r="FE117" i="37"/>
  <c r="JG117" i="37" s="1"/>
  <c r="EU117" i="37"/>
  <c r="IW117" i="37" s="1"/>
  <c r="EW117" i="37"/>
  <c r="IY117" i="37" s="1"/>
  <c r="EX117" i="37"/>
  <c r="IZ117" i="37" s="1"/>
  <c r="EV117" i="37"/>
  <c r="IX117" i="37" s="1"/>
  <c r="FA117" i="37"/>
  <c r="JC117" i="37" s="1"/>
  <c r="ET117" i="37"/>
  <c r="IV117" i="37" s="1"/>
  <c r="EZ117" i="37"/>
  <c r="JB117" i="37" s="1"/>
  <c r="EY117" i="37"/>
  <c r="JA117" i="37" s="1"/>
  <c r="ES117" i="37"/>
  <c r="IU117" i="37" s="1"/>
  <c r="FB109" i="37"/>
  <c r="JD109" i="37" s="1"/>
  <c r="FD109" i="37"/>
  <c r="JF109" i="37" s="1"/>
  <c r="FG109" i="37"/>
  <c r="JI109" i="37" s="1"/>
  <c r="FH109" i="37"/>
  <c r="JJ109" i="37" s="1"/>
  <c r="FC109" i="37"/>
  <c r="JE109" i="37" s="1"/>
  <c r="FE109" i="37"/>
  <c r="JG109" i="37" s="1"/>
  <c r="FF109" i="37"/>
  <c r="JH109" i="37" s="1"/>
  <c r="EU109" i="37"/>
  <c r="IW109" i="37" s="1"/>
  <c r="EW109" i="37"/>
  <c r="IY109" i="37" s="1"/>
  <c r="EX109" i="37"/>
  <c r="IZ109" i="37" s="1"/>
  <c r="FA109" i="37"/>
  <c r="JC109" i="37" s="1"/>
  <c r="ET109" i="37"/>
  <c r="IV109" i="37" s="1"/>
  <c r="EV109" i="37"/>
  <c r="IX109" i="37" s="1"/>
  <c r="EY109" i="37"/>
  <c r="JA109" i="37" s="1"/>
  <c r="EZ109" i="37"/>
  <c r="JB109" i="37" s="1"/>
  <c r="ES109" i="37"/>
  <c r="IU109" i="37" s="1"/>
  <c r="FB101" i="37"/>
  <c r="JD101" i="37" s="1"/>
  <c r="FD101" i="37"/>
  <c r="JF101" i="37" s="1"/>
  <c r="FG101" i="37"/>
  <c r="JI101" i="37" s="1"/>
  <c r="FF101" i="37"/>
  <c r="JH101" i="37" s="1"/>
  <c r="FC101" i="37"/>
  <c r="JE101" i="37" s="1"/>
  <c r="FE101" i="37"/>
  <c r="JG101" i="37" s="1"/>
  <c r="FH101" i="37"/>
  <c r="JJ101" i="37" s="1"/>
  <c r="EU101" i="37"/>
  <c r="IW101" i="37" s="1"/>
  <c r="EW101" i="37"/>
  <c r="IY101" i="37" s="1"/>
  <c r="EX101" i="37"/>
  <c r="IZ101" i="37" s="1"/>
  <c r="EY101" i="37"/>
  <c r="JA101" i="37" s="1"/>
  <c r="EZ101" i="37"/>
  <c r="JB101" i="37" s="1"/>
  <c r="EV101" i="37"/>
  <c r="IX101" i="37" s="1"/>
  <c r="ET101" i="37"/>
  <c r="IV101" i="37" s="1"/>
  <c r="FA101" i="37"/>
  <c r="JC101" i="37" s="1"/>
  <c r="ES101" i="37"/>
  <c r="IU101" i="37" s="1"/>
  <c r="FB93" i="37"/>
  <c r="JD93" i="37" s="1"/>
  <c r="FD93" i="37"/>
  <c r="JF93" i="37" s="1"/>
  <c r="FG93" i="37"/>
  <c r="JI93" i="37" s="1"/>
  <c r="FE93" i="37"/>
  <c r="JG93" i="37" s="1"/>
  <c r="FF93" i="37"/>
  <c r="JH93" i="37" s="1"/>
  <c r="FC93" i="37"/>
  <c r="JE93" i="37" s="1"/>
  <c r="FH93" i="37"/>
  <c r="JJ93" i="37" s="1"/>
  <c r="EU93" i="37"/>
  <c r="IW93" i="37" s="1"/>
  <c r="EW93" i="37"/>
  <c r="IY93" i="37" s="1"/>
  <c r="EX93" i="37"/>
  <c r="IZ93" i="37" s="1"/>
  <c r="EY93" i="37"/>
  <c r="JA93" i="37" s="1"/>
  <c r="ET93" i="37"/>
  <c r="IV93" i="37" s="1"/>
  <c r="EV93" i="37"/>
  <c r="IX93" i="37" s="1"/>
  <c r="EZ93" i="37"/>
  <c r="JB93" i="37" s="1"/>
  <c r="FA93" i="37"/>
  <c r="JC93" i="37" s="1"/>
  <c r="ES93" i="37"/>
  <c r="FB85" i="37"/>
  <c r="JD85" i="37" s="1"/>
  <c r="FD85" i="37"/>
  <c r="JF85" i="37" s="1"/>
  <c r="FG85" i="37"/>
  <c r="JI85" i="37" s="1"/>
  <c r="FC85" i="37"/>
  <c r="JE85" i="37" s="1"/>
  <c r="FF85" i="37"/>
  <c r="JH85" i="37" s="1"/>
  <c r="FE85" i="37"/>
  <c r="JG85" i="37" s="1"/>
  <c r="FH85" i="37"/>
  <c r="JJ85" i="37" s="1"/>
  <c r="EU85" i="37"/>
  <c r="IW85" i="37" s="1"/>
  <c r="EW85" i="37"/>
  <c r="IY85" i="37" s="1"/>
  <c r="EX85" i="37"/>
  <c r="IZ85" i="37" s="1"/>
  <c r="EV85" i="37"/>
  <c r="IX85" i="37" s="1"/>
  <c r="ET85" i="37"/>
  <c r="IV85" i="37" s="1"/>
  <c r="EZ85" i="37"/>
  <c r="JB85" i="37" s="1"/>
  <c r="EY85" i="37"/>
  <c r="JA85" i="37" s="1"/>
  <c r="FA85" i="37"/>
  <c r="JC85" i="37" s="1"/>
  <c r="ES85" i="37"/>
  <c r="IU85" i="37" s="1"/>
  <c r="FB77" i="37"/>
  <c r="JD77" i="37" s="1"/>
  <c r="FD77" i="37"/>
  <c r="JF77" i="37" s="1"/>
  <c r="FG77" i="37"/>
  <c r="JI77" i="37" s="1"/>
  <c r="FE77" i="37"/>
  <c r="JG77" i="37" s="1"/>
  <c r="FF77" i="37"/>
  <c r="JH77" i="37" s="1"/>
  <c r="FC77" i="37"/>
  <c r="JE77" i="37" s="1"/>
  <c r="FH77" i="37"/>
  <c r="JJ77" i="37" s="1"/>
  <c r="EU77" i="37"/>
  <c r="IW77" i="37" s="1"/>
  <c r="EW77" i="37"/>
  <c r="IY77" i="37" s="1"/>
  <c r="EX77" i="37"/>
  <c r="IZ77" i="37" s="1"/>
  <c r="EZ77" i="37"/>
  <c r="JB77" i="37" s="1"/>
  <c r="FA77" i="37"/>
  <c r="JC77" i="37" s="1"/>
  <c r="ET77" i="37"/>
  <c r="IV77" i="37" s="1"/>
  <c r="EY77" i="37"/>
  <c r="JA77" i="37" s="1"/>
  <c r="EV77" i="37"/>
  <c r="IX77" i="37" s="1"/>
  <c r="ES77" i="37"/>
  <c r="IU77" i="37" s="1"/>
  <c r="FB69" i="37"/>
  <c r="JD69" i="37" s="1"/>
  <c r="FD69" i="37"/>
  <c r="JF69" i="37" s="1"/>
  <c r="FE69" i="37"/>
  <c r="JG69" i="37" s="1"/>
  <c r="FG69" i="37"/>
  <c r="JI69" i="37" s="1"/>
  <c r="FF69" i="37"/>
  <c r="JH69" i="37" s="1"/>
  <c r="FH69" i="37"/>
  <c r="JJ69" i="37" s="1"/>
  <c r="FC69" i="37"/>
  <c r="JE69" i="37" s="1"/>
  <c r="EW69" i="37"/>
  <c r="IY69" i="37" s="1"/>
  <c r="EZ69" i="37"/>
  <c r="JB69" i="37" s="1"/>
  <c r="EY69" i="37"/>
  <c r="JA69" i="37" s="1"/>
  <c r="FA69" i="37"/>
  <c r="JC69" i="37" s="1"/>
  <c r="ET69" i="37"/>
  <c r="IV69" i="37" s="1"/>
  <c r="EV69" i="37"/>
  <c r="IX69" i="37" s="1"/>
  <c r="EU69" i="37"/>
  <c r="IW69" i="37" s="1"/>
  <c r="EX69" i="37"/>
  <c r="IZ69" i="37" s="1"/>
  <c r="ES69" i="37"/>
  <c r="FB61" i="37"/>
  <c r="JD61" i="37" s="1"/>
  <c r="FC61" i="37"/>
  <c r="JE61" i="37" s="1"/>
  <c r="FD61" i="37"/>
  <c r="JF61" i="37" s="1"/>
  <c r="FE61" i="37"/>
  <c r="JG61" i="37" s="1"/>
  <c r="FG61" i="37"/>
  <c r="JI61" i="37" s="1"/>
  <c r="FF61" i="37"/>
  <c r="JH61" i="37" s="1"/>
  <c r="FH61" i="37"/>
  <c r="JJ61" i="37" s="1"/>
  <c r="EW61" i="37"/>
  <c r="IY61" i="37" s="1"/>
  <c r="EZ61" i="37"/>
  <c r="JB61" i="37" s="1"/>
  <c r="EU61" i="37"/>
  <c r="IW61" i="37" s="1"/>
  <c r="EV61" i="37"/>
  <c r="IX61" i="37" s="1"/>
  <c r="EX61" i="37"/>
  <c r="IZ61" i="37" s="1"/>
  <c r="ET61" i="37"/>
  <c r="IV61" i="37" s="1"/>
  <c r="EY61" i="37"/>
  <c r="JA61" i="37" s="1"/>
  <c r="FA61" i="37"/>
  <c r="JC61" i="37" s="1"/>
  <c r="ES61" i="37"/>
  <c r="IU61" i="37" s="1"/>
  <c r="FB53" i="37"/>
  <c r="JD53" i="37" s="1"/>
  <c r="FC53" i="37"/>
  <c r="JE53" i="37" s="1"/>
  <c r="FD53" i="37"/>
  <c r="JF53" i="37" s="1"/>
  <c r="FE53" i="37"/>
  <c r="JG53" i="37" s="1"/>
  <c r="FG53" i="37"/>
  <c r="JI53" i="37" s="1"/>
  <c r="FF53" i="37"/>
  <c r="JH53" i="37" s="1"/>
  <c r="FH53" i="37"/>
  <c r="JJ53" i="37" s="1"/>
  <c r="EW53" i="37"/>
  <c r="IY53" i="37" s="1"/>
  <c r="EZ53" i="37"/>
  <c r="JB53" i="37" s="1"/>
  <c r="EV53" i="37"/>
  <c r="IX53" i="37" s="1"/>
  <c r="EX53" i="37"/>
  <c r="IZ53" i="37" s="1"/>
  <c r="FA53" i="37"/>
  <c r="JC53" i="37" s="1"/>
  <c r="ET53" i="37"/>
  <c r="IV53" i="37" s="1"/>
  <c r="EY53" i="37"/>
  <c r="JA53" i="37" s="1"/>
  <c r="EU53" i="37"/>
  <c r="IW53" i="37" s="1"/>
  <c r="ES53" i="37"/>
  <c r="IU53" i="37" s="1"/>
  <c r="FB45" i="37"/>
  <c r="JD45" i="37" s="1"/>
  <c r="FC45" i="37"/>
  <c r="JE45" i="37" s="1"/>
  <c r="FD45" i="37"/>
  <c r="JF45" i="37" s="1"/>
  <c r="FE45" i="37"/>
  <c r="JG45" i="37" s="1"/>
  <c r="FG45" i="37"/>
  <c r="JI45" i="37" s="1"/>
  <c r="FF45" i="37"/>
  <c r="JH45" i="37" s="1"/>
  <c r="FH45" i="37"/>
  <c r="JJ45" i="37" s="1"/>
  <c r="EW45" i="37"/>
  <c r="IY45" i="37" s="1"/>
  <c r="EZ45" i="37"/>
  <c r="JB45" i="37" s="1"/>
  <c r="EV45" i="37"/>
  <c r="IX45" i="37" s="1"/>
  <c r="EY45" i="37"/>
  <c r="JA45" i="37" s="1"/>
  <c r="FA45" i="37"/>
  <c r="JC45" i="37" s="1"/>
  <c r="EX45" i="37"/>
  <c r="IZ45" i="37" s="1"/>
  <c r="ET45" i="37"/>
  <c r="IV45" i="37" s="1"/>
  <c r="EU45" i="37"/>
  <c r="IW45" i="37" s="1"/>
  <c r="ES45" i="37"/>
  <c r="IU45" i="37" s="1"/>
  <c r="FB37" i="37"/>
  <c r="JD37" i="37" s="1"/>
  <c r="FC37" i="37"/>
  <c r="JE37" i="37" s="1"/>
  <c r="FD37" i="37"/>
  <c r="JF37" i="37" s="1"/>
  <c r="FE37" i="37"/>
  <c r="JG37" i="37" s="1"/>
  <c r="FG37" i="37"/>
  <c r="JI37" i="37" s="1"/>
  <c r="FH37" i="37"/>
  <c r="JJ37" i="37" s="1"/>
  <c r="FF37" i="37"/>
  <c r="JH37" i="37" s="1"/>
  <c r="EW37" i="37"/>
  <c r="IY37" i="37" s="1"/>
  <c r="EZ37" i="37"/>
  <c r="JB37" i="37" s="1"/>
  <c r="EY37" i="37"/>
  <c r="JA37" i="37" s="1"/>
  <c r="EU37" i="37"/>
  <c r="IW37" i="37" s="1"/>
  <c r="ET37" i="37"/>
  <c r="IV37" i="37" s="1"/>
  <c r="EV37" i="37"/>
  <c r="IX37" i="37" s="1"/>
  <c r="FA37" i="37"/>
  <c r="JC37" i="37" s="1"/>
  <c r="EX37" i="37"/>
  <c r="IZ37" i="37" s="1"/>
  <c r="ES37" i="37"/>
  <c r="IU37" i="37" s="1"/>
  <c r="FB29" i="37"/>
  <c r="JD29" i="37" s="1"/>
  <c r="FC29" i="37"/>
  <c r="JE29" i="37" s="1"/>
  <c r="FD29" i="37"/>
  <c r="JF29" i="37" s="1"/>
  <c r="FE29" i="37"/>
  <c r="JG29" i="37" s="1"/>
  <c r="FG29" i="37"/>
  <c r="JI29" i="37" s="1"/>
  <c r="FF29" i="37"/>
  <c r="JH29" i="37" s="1"/>
  <c r="FH29" i="37"/>
  <c r="JJ29" i="37" s="1"/>
  <c r="EW29" i="37"/>
  <c r="IY29" i="37" s="1"/>
  <c r="EY29" i="37"/>
  <c r="JA29" i="37" s="1"/>
  <c r="EZ29" i="37"/>
  <c r="JB29" i="37" s="1"/>
  <c r="FA29" i="37"/>
  <c r="JC29" i="37" s="1"/>
  <c r="EU29" i="37"/>
  <c r="IW29" i="37" s="1"/>
  <c r="EV29" i="37"/>
  <c r="IX29" i="37" s="1"/>
  <c r="ET29" i="37"/>
  <c r="IV29" i="37" s="1"/>
  <c r="EX29" i="37"/>
  <c r="IZ29" i="37" s="1"/>
  <c r="ES29" i="37"/>
  <c r="IU29" i="37" s="1"/>
  <c r="FB21" i="37"/>
  <c r="JD21" i="37" s="1"/>
  <c r="FC21" i="37"/>
  <c r="JE21" i="37" s="1"/>
  <c r="FD21" i="37"/>
  <c r="JF21" i="37" s="1"/>
  <c r="FE21" i="37"/>
  <c r="JG21" i="37" s="1"/>
  <c r="FG21" i="37"/>
  <c r="JI21" i="37" s="1"/>
  <c r="FF21" i="37"/>
  <c r="JH21" i="37" s="1"/>
  <c r="FH21" i="37"/>
  <c r="JJ21" i="37" s="1"/>
  <c r="EW21" i="37"/>
  <c r="IY21" i="37" s="1"/>
  <c r="EY21" i="37"/>
  <c r="JA21" i="37" s="1"/>
  <c r="EZ21" i="37"/>
  <c r="JB21" i="37" s="1"/>
  <c r="EU21" i="37"/>
  <c r="IW21" i="37" s="1"/>
  <c r="EV21" i="37"/>
  <c r="IX21" i="37" s="1"/>
  <c r="ET21" i="37"/>
  <c r="IV21" i="37" s="1"/>
  <c r="FA21" i="37"/>
  <c r="JC21" i="37" s="1"/>
  <c r="ES21" i="37"/>
  <c r="IU21" i="37" s="1"/>
  <c r="EX21" i="37"/>
  <c r="IZ21" i="37" s="1"/>
  <c r="FD264" i="37"/>
  <c r="JF264" i="37" s="1"/>
  <c r="FH264" i="37"/>
  <c r="JJ264" i="37" s="1"/>
  <c r="FB264" i="37"/>
  <c r="JD264" i="37" s="1"/>
  <c r="FF264" i="37"/>
  <c r="JH264" i="37" s="1"/>
  <c r="FG264" i="37"/>
  <c r="JI264" i="37" s="1"/>
  <c r="FC264" i="37"/>
  <c r="JE264" i="37" s="1"/>
  <c r="EV264" i="37"/>
  <c r="IX264" i="37" s="1"/>
  <c r="EZ264" i="37"/>
  <c r="JB264" i="37" s="1"/>
  <c r="EX264" i="37"/>
  <c r="IZ264" i="37" s="1"/>
  <c r="FE264" i="37"/>
  <c r="JG264" i="37" s="1"/>
  <c r="FA264" i="37"/>
  <c r="JC264" i="37" s="1"/>
  <c r="EU264" i="37"/>
  <c r="IW264" i="37" s="1"/>
  <c r="EW264" i="37"/>
  <c r="IY264" i="37" s="1"/>
  <c r="ES264" i="37"/>
  <c r="IU264" i="37" s="1"/>
  <c r="EY264" i="37"/>
  <c r="JA264" i="37" s="1"/>
  <c r="ET264" i="37"/>
  <c r="IV264" i="37" s="1"/>
  <c r="FD72" i="37"/>
  <c r="JF72" i="37" s="1"/>
  <c r="FE72" i="37"/>
  <c r="JG72" i="37" s="1"/>
  <c r="FG72" i="37"/>
  <c r="JI72" i="37" s="1"/>
  <c r="FH72" i="37"/>
  <c r="JJ72" i="37" s="1"/>
  <c r="FB72" i="37"/>
  <c r="JD72" i="37" s="1"/>
  <c r="FF72" i="37"/>
  <c r="JH72" i="37" s="1"/>
  <c r="FC72" i="37"/>
  <c r="JE72" i="37" s="1"/>
  <c r="EZ72" i="37"/>
  <c r="JB72" i="37" s="1"/>
  <c r="EU72" i="37"/>
  <c r="IW72" i="37" s="1"/>
  <c r="EY72" i="37"/>
  <c r="JA72" i="37" s="1"/>
  <c r="EW72" i="37"/>
  <c r="IY72" i="37" s="1"/>
  <c r="EV72" i="37"/>
  <c r="IX72" i="37" s="1"/>
  <c r="FA72" i="37"/>
  <c r="JC72" i="37" s="1"/>
  <c r="EX72" i="37"/>
  <c r="IZ72" i="37" s="1"/>
  <c r="ES72" i="37"/>
  <c r="IU72" i="37" s="1"/>
  <c r="ET72" i="37"/>
  <c r="IV72" i="37" s="1"/>
  <c r="FD64" i="37"/>
  <c r="JF64" i="37" s="1"/>
  <c r="FE64" i="37"/>
  <c r="JG64" i="37" s="1"/>
  <c r="FF64" i="37"/>
  <c r="JH64" i="37" s="1"/>
  <c r="FG64" i="37"/>
  <c r="JI64" i="37" s="1"/>
  <c r="FH64" i="37"/>
  <c r="JJ64" i="37" s="1"/>
  <c r="FB64" i="37"/>
  <c r="JD64" i="37" s="1"/>
  <c r="FC64" i="37"/>
  <c r="JE64" i="37" s="1"/>
  <c r="EZ64" i="37"/>
  <c r="JB64" i="37" s="1"/>
  <c r="EU64" i="37"/>
  <c r="IW64" i="37" s="1"/>
  <c r="EV64" i="37"/>
  <c r="IX64" i="37" s="1"/>
  <c r="FA64" i="37"/>
  <c r="JC64" i="37" s="1"/>
  <c r="EW64" i="37"/>
  <c r="IY64" i="37" s="1"/>
  <c r="EX64" i="37"/>
  <c r="IZ64" i="37" s="1"/>
  <c r="EY64" i="37"/>
  <c r="JA64" i="37" s="1"/>
  <c r="ES64" i="37"/>
  <c r="IU64" i="37" s="1"/>
  <c r="ET64" i="37"/>
  <c r="IV64" i="37" s="1"/>
  <c r="FE13" i="37"/>
  <c r="JG13" i="37" s="1"/>
  <c r="FC13" i="37"/>
  <c r="JE13" i="37" s="1"/>
  <c r="FB13" i="37"/>
  <c r="JD13" i="37" s="1"/>
  <c r="FH13" i="37"/>
  <c r="JJ13" i="37" s="1"/>
  <c r="FG13" i="37"/>
  <c r="JI13" i="37" s="1"/>
  <c r="FF13" i="37"/>
  <c r="JH13" i="37" s="1"/>
  <c r="EU13" i="37"/>
  <c r="IW13" i="37" s="1"/>
  <c r="FD13" i="37"/>
  <c r="JF13" i="37" s="1"/>
  <c r="FA13" i="37"/>
  <c r="JC13" i="37" s="1"/>
  <c r="EX13" i="37"/>
  <c r="IZ13" i="37" s="1"/>
  <c r="EW13" i="37"/>
  <c r="IY13" i="37" s="1"/>
  <c r="ES13" i="37"/>
  <c r="EZ13" i="37"/>
  <c r="JB13" i="37" s="1"/>
  <c r="EY13" i="37"/>
  <c r="JA13" i="37" s="1"/>
  <c r="ET13" i="37"/>
  <c r="IV13" i="37" s="1"/>
  <c r="EV13" i="37"/>
  <c r="IX13" i="37" s="1"/>
  <c r="FF298" i="37"/>
  <c r="JH298" i="37" s="1"/>
  <c r="FH298" i="37"/>
  <c r="JJ298" i="37" s="1"/>
  <c r="FC298" i="37"/>
  <c r="JE298" i="37" s="1"/>
  <c r="FD298" i="37"/>
  <c r="JF298" i="37" s="1"/>
  <c r="FE298" i="37"/>
  <c r="JG298" i="37" s="1"/>
  <c r="FG298" i="37"/>
  <c r="JI298" i="37" s="1"/>
  <c r="FB298" i="37"/>
  <c r="JD298" i="37" s="1"/>
  <c r="EV298" i="37"/>
  <c r="IX298" i="37" s="1"/>
  <c r="EW298" i="37"/>
  <c r="IY298" i="37" s="1"/>
  <c r="EY298" i="37"/>
  <c r="JA298" i="37" s="1"/>
  <c r="EZ298" i="37"/>
  <c r="JB298" i="37" s="1"/>
  <c r="ET298" i="37"/>
  <c r="IV298" i="37" s="1"/>
  <c r="EU298" i="37"/>
  <c r="IW298" i="37" s="1"/>
  <c r="EX298" i="37"/>
  <c r="IZ298" i="37" s="1"/>
  <c r="ES298" i="37"/>
  <c r="IU298" i="37" s="1"/>
  <c r="FA298" i="37"/>
  <c r="JC298" i="37" s="1"/>
  <c r="FB310" i="37"/>
  <c r="JD310" i="37" s="1"/>
  <c r="FD310" i="37"/>
  <c r="JF310" i="37" s="1"/>
  <c r="FE310" i="37"/>
  <c r="JG310" i="37" s="1"/>
  <c r="FH310" i="37"/>
  <c r="JJ310" i="37" s="1"/>
  <c r="FC310" i="37"/>
  <c r="JE310" i="37" s="1"/>
  <c r="FF310" i="37"/>
  <c r="JH310" i="37" s="1"/>
  <c r="FG310" i="37"/>
  <c r="JI310" i="37" s="1"/>
  <c r="EX310" i="37"/>
  <c r="IZ310" i="37" s="1"/>
  <c r="EZ310" i="37"/>
  <c r="JB310" i="37" s="1"/>
  <c r="EU310" i="37"/>
  <c r="IW310" i="37" s="1"/>
  <c r="EY310" i="37"/>
  <c r="JA310" i="37" s="1"/>
  <c r="FA310" i="37"/>
  <c r="JC310" i="37" s="1"/>
  <c r="ES310" i="37"/>
  <c r="IU310" i="37" s="1"/>
  <c r="ET310" i="37"/>
  <c r="IV310" i="37" s="1"/>
  <c r="EV310" i="37"/>
  <c r="IX310" i="37" s="1"/>
  <c r="EW310" i="37"/>
  <c r="IY310" i="37" s="1"/>
  <c r="FB302" i="37"/>
  <c r="JD302" i="37" s="1"/>
  <c r="FD302" i="37"/>
  <c r="JF302" i="37" s="1"/>
  <c r="FE302" i="37"/>
  <c r="JG302" i="37" s="1"/>
  <c r="FC302" i="37"/>
  <c r="JE302" i="37" s="1"/>
  <c r="FF302" i="37"/>
  <c r="JH302" i="37" s="1"/>
  <c r="FG302" i="37"/>
  <c r="JI302" i="37" s="1"/>
  <c r="FH302" i="37"/>
  <c r="JJ302" i="37" s="1"/>
  <c r="EX302" i="37"/>
  <c r="IZ302" i="37" s="1"/>
  <c r="EZ302" i="37"/>
  <c r="JB302" i="37" s="1"/>
  <c r="FA302" i="37"/>
  <c r="JC302" i="37" s="1"/>
  <c r="EU302" i="37"/>
  <c r="IW302" i="37" s="1"/>
  <c r="EV302" i="37"/>
  <c r="IX302" i="37" s="1"/>
  <c r="EW302" i="37"/>
  <c r="IY302" i="37" s="1"/>
  <c r="EY302" i="37"/>
  <c r="JA302" i="37" s="1"/>
  <c r="ES302" i="37"/>
  <c r="IU302" i="37" s="1"/>
  <c r="ET302" i="37"/>
  <c r="IV302" i="37" s="1"/>
  <c r="FB294" i="37"/>
  <c r="JD294" i="37" s="1"/>
  <c r="FD294" i="37"/>
  <c r="JF294" i="37" s="1"/>
  <c r="FE294" i="37"/>
  <c r="JG294" i="37" s="1"/>
  <c r="FF294" i="37"/>
  <c r="JH294" i="37" s="1"/>
  <c r="FG294" i="37"/>
  <c r="JI294" i="37" s="1"/>
  <c r="FH294" i="37"/>
  <c r="JJ294" i="37" s="1"/>
  <c r="EX294" i="37"/>
  <c r="IZ294" i="37" s="1"/>
  <c r="EZ294" i="37"/>
  <c r="JB294" i="37" s="1"/>
  <c r="FA294" i="37"/>
  <c r="JC294" i="37" s="1"/>
  <c r="EU294" i="37"/>
  <c r="IW294" i="37" s="1"/>
  <c r="FC294" i="37"/>
  <c r="JE294" i="37" s="1"/>
  <c r="EV294" i="37"/>
  <c r="IX294" i="37" s="1"/>
  <c r="EW294" i="37"/>
  <c r="IY294" i="37" s="1"/>
  <c r="ET294" i="37"/>
  <c r="IV294" i="37" s="1"/>
  <c r="ES294" i="37"/>
  <c r="IU294" i="37" s="1"/>
  <c r="EY294" i="37"/>
  <c r="JA294" i="37" s="1"/>
  <c r="FC286" i="37"/>
  <c r="JE286" i="37" s="1"/>
  <c r="FF286" i="37"/>
  <c r="JH286" i="37" s="1"/>
  <c r="FH286" i="37"/>
  <c r="JJ286" i="37" s="1"/>
  <c r="FB286" i="37"/>
  <c r="JD286" i="37" s="1"/>
  <c r="FD286" i="37"/>
  <c r="JF286" i="37" s="1"/>
  <c r="FE286" i="37"/>
  <c r="JG286" i="37" s="1"/>
  <c r="FG286" i="37"/>
  <c r="JI286" i="37" s="1"/>
  <c r="EX286" i="37"/>
  <c r="IZ286" i="37" s="1"/>
  <c r="EZ286" i="37"/>
  <c r="JB286" i="37" s="1"/>
  <c r="FA286" i="37"/>
  <c r="JC286" i="37" s="1"/>
  <c r="EU286" i="37"/>
  <c r="IW286" i="37" s="1"/>
  <c r="EW286" i="37"/>
  <c r="IY286" i="37" s="1"/>
  <c r="EV286" i="37"/>
  <c r="IX286" i="37" s="1"/>
  <c r="ES286" i="37"/>
  <c r="IU286" i="37" s="1"/>
  <c r="ET286" i="37"/>
  <c r="IV286" i="37" s="1"/>
  <c r="EY286" i="37"/>
  <c r="JA286" i="37" s="1"/>
  <c r="FC278" i="37"/>
  <c r="JE278" i="37" s="1"/>
  <c r="FF278" i="37"/>
  <c r="JH278" i="37" s="1"/>
  <c r="FB278" i="37"/>
  <c r="JD278" i="37" s="1"/>
  <c r="FD278" i="37"/>
  <c r="JF278" i="37" s="1"/>
  <c r="FE278" i="37"/>
  <c r="JG278" i="37" s="1"/>
  <c r="FG278" i="37"/>
  <c r="JI278" i="37" s="1"/>
  <c r="FH278" i="37"/>
  <c r="JJ278" i="37" s="1"/>
  <c r="EX278" i="37"/>
  <c r="IZ278" i="37" s="1"/>
  <c r="EZ278" i="37"/>
  <c r="JB278" i="37" s="1"/>
  <c r="FA278" i="37"/>
  <c r="JC278" i="37" s="1"/>
  <c r="EU278" i="37"/>
  <c r="IW278" i="37" s="1"/>
  <c r="EV278" i="37"/>
  <c r="IX278" i="37" s="1"/>
  <c r="EW278" i="37"/>
  <c r="IY278" i="37" s="1"/>
  <c r="EY278" i="37"/>
  <c r="JA278" i="37" s="1"/>
  <c r="ES278" i="37"/>
  <c r="IU278" i="37" s="1"/>
  <c r="ET278" i="37"/>
  <c r="IV278" i="37" s="1"/>
  <c r="FB270" i="37"/>
  <c r="JD270" i="37" s="1"/>
  <c r="FC270" i="37"/>
  <c r="JE270" i="37" s="1"/>
  <c r="FF270" i="37"/>
  <c r="JH270" i="37" s="1"/>
  <c r="FE270" i="37"/>
  <c r="JG270" i="37" s="1"/>
  <c r="FG270" i="37"/>
  <c r="JI270" i="37" s="1"/>
  <c r="FH270" i="37"/>
  <c r="JJ270" i="37" s="1"/>
  <c r="FD270" i="37"/>
  <c r="JF270" i="37" s="1"/>
  <c r="EX270" i="37"/>
  <c r="IZ270" i="37" s="1"/>
  <c r="EW270" i="37"/>
  <c r="IY270" i="37" s="1"/>
  <c r="EZ270" i="37"/>
  <c r="JB270" i="37" s="1"/>
  <c r="FA270" i="37"/>
  <c r="JC270" i="37" s="1"/>
  <c r="EU270" i="37"/>
  <c r="IW270" i="37" s="1"/>
  <c r="EV270" i="37"/>
  <c r="IX270" i="37" s="1"/>
  <c r="ES270" i="37"/>
  <c r="IU270" i="37" s="1"/>
  <c r="ET270" i="37"/>
  <c r="IV270" i="37" s="1"/>
  <c r="EY270" i="37"/>
  <c r="JA270" i="37" s="1"/>
  <c r="FB262" i="37"/>
  <c r="JD262" i="37" s="1"/>
  <c r="FD262" i="37"/>
  <c r="JF262" i="37" s="1"/>
  <c r="FF262" i="37"/>
  <c r="JH262" i="37" s="1"/>
  <c r="FG262" i="37"/>
  <c r="JI262" i="37" s="1"/>
  <c r="FE262" i="37"/>
  <c r="JG262" i="37" s="1"/>
  <c r="FC262" i="37"/>
  <c r="JE262" i="37" s="1"/>
  <c r="FH262" i="37"/>
  <c r="JJ262" i="37" s="1"/>
  <c r="EX262" i="37"/>
  <c r="IZ262" i="37" s="1"/>
  <c r="FA262" i="37"/>
  <c r="JC262" i="37" s="1"/>
  <c r="EU262" i="37"/>
  <c r="IW262" i="37" s="1"/>
  <c r="EW262" i="37"/>
  <c r="IY262" i="37" s="1"/>
  <c r="EY262" i="37"/>
  <c r="JA262" i="37" s="1"/>
  <c r="EV262" i="37"/>
  <c r="IX262" i="37" s="1"/>
  <c r="ES262" i="37"/>
  <c r="IU262" i="37" s="1"/>
  <c r="EZ262" i="37"/>
  <c r="JB262" i="37" s="1"/>
  <c r="ET262" i="37"/>
  <c r="IV262" i="37" s="1"/>
  <c r="FB254" i="37"/>
  <c r="JD254" i="37" s="1"/>
  <c r="FE254" i="37"/>
  <c r="JG254" i="37" s="1"/>
  <c r="FG254" i="37"/>
  <c r="JI254" i="37" s="1"/>
  <c r="FH254" i="37"/>
  <c r="JJ254" i="37" s="1"/>
  <c r="FC254" i="37"/>
  <c r="JE254" i="37" s="1"/>
  <c r="FF254" i="37"/>
  <c r="JH254" i="37" s="1"/>
  <c r="FD254" i="37"/>
  <c r="JF254" i="37" s="1"/>
  <c r="EX254" i="37"/>
  <c r="IZ254" i="37" s="1"/>
  <c r="EV254" i="37"/>
  <c r="IX254" i="37" s="1"/>
  <c r="EW254" i="37"/>
  <c r="IY254" i="37" s="1"/>
  <c r="EZ254" i="37"/>
  <c r="JB254" i="37" s="1"/>
  <c r="EY254" i="37"/>
  <c r="JA254" i="37" s="1"/>
  <c r="FA254" i="37"/>
  <c r="JC254" i="37" s="1"/>
  <c r="ET254" i="37"/>
  <c r="IV254" i="37" s="1"/>
  <c r="EU254" i="37"/>
  <c r="IW254" i="37" s="1"/>
  <c r="ES254" i="37"/>
  <c r="IU254" i="37" s="1"/>
  <c r="FB246" i="37"/>
  <c r="JD246" i="37" s="1"/>
  <c r="FF246" i="37"/>
  <c r="JH246" i="37" s="1"/>
  <c r="FH246" i="37"/>
  <c r="JJ246" i="37" s="1"/>
  <c r="FD246" i="37"/>
  <c r="JF246" i="37" s="1"/>
  <c r="FE246" i="37"/>
  <c r="JG246" i="37" s="1"/>
  <c r="FC246" i="37"/>
  <c r="JE246" i="37" s="1"/>
  <c r="FG246" i="37"/>
  <c r="JI246" i="37" s="1"/>
  <c r="EX246" i="37"/>
  <c r="IZ246" i="37" s="1"/>
  <c r="EV246" i="37"/>
  <c r="IX246" i="37" s="1"/>
  <c r="EY246" i="37"/>
  <c r="JA246" i="37" s="1"/>
  <c r="EZ246" i="37"/>
  <c r="JB246" i="37" s="1"/>
  <c r="EU246" i="37"/>
  <c r="IW246" i="37" s="1"/>
  <c r="ES246" i="37"/>
  <c r="IU246" i="37" s="1"/>
  <c r="ET246" i="37"/>
  <c r="IV246" i="37" s="1"/>
  <c r="EW246" i="37"/>
  <c r="IY246" i="37" s="1"/>
  <c r="FA246" i="37"/>
  <c r="JC246" i="37" s="1"/>
  <c r="FB238" i="37"/>
  <c r="JD238" i="37" s="1"/>
  <c r="FG238" i="37"/>
  <c r="JI238" i="37" s="1"/>
  <c r="FC238" i="37"/>
  <c r="JE238" i="37" s="1"/>
  <c r="FD238" i="37"/>
  <c r="JF238" i="37" s="1"/>
  <c r="FE238" i="37"/>
  <c r="JG238" i="37" s="1"/>
  <c r="FF238" i="37"/>
  <c r="JH238" i="37" s="1"/>
  <c r="FH238" i="37"/>
  <c r="JJ238" i="37" s="1"/>
  <c r="EX238" i="37"/>
  <c r="IZ238" i="37" s="1"/>
  <c r="EY238" i="37"/>
  <c r="JA238" i="37" s="1"/>
  <c r="FA238" i="37"/>
  <c r="JC238" i="37" s="1"/>
  <c r="EU238" i="37"/>
  <c r="IW238" i="37" s="1"/>
  <c r="EV238" i="37"/>
  <c r="IX238" i="37" s="1"/>
  <c r="EW238" i="37"/>
  <c r="IY238" i="37" s="1"/>
  <c r="ES238" i="37"/>
  <c r="IU238" i="37" s="1"/>
  <c r="EZ238" i="37"/>
  <c r="JB238" i="37" s="1"/>
  <c r="ET238" i="37"/>
  <c r="IV238" i="37" s="1"/>
  <c r="FB230" i="37"/>
  <c r="JD230" i="37" s="1"/>
  <c r="FH230" i="37"/>
  <c r="JJ230" i="37" s="1"/>
  <c r="FC230" i="37"/>
  <c r="JE230" i="37" s="1"/>
  <c r="FD230" i="37"/>
  <c r="JF230" i="37" s="1"/>
  <c r="FE230" i="37"/>
  <c r="JG230" i="37" s="1"/>
  <c r="FF230" i="37"/>
  <c r="JH230" i="37" s="1"/>
  <c r="FG230" i="37"/>
  <c r="JI230" i="37" s="1"/>
  <c r="EX230" i="37"/>
  <c r="IZ230" i="37" s="1"/>
  <c r="FA230" i="37"/>
  <c r="JC230" i="37" s="1"/>
  <c r="EU230" i="37"/>
  <c r="IW230" i="37" s="1"/>
  <c r="EW230" i="37"/>
  <c r="IY230" i="37" s="1"/>
  <c r="EV230" i="37"/>
  <c r="IX230" i="37" s="1"/>
  <c r="EY230" i="37"/>
  <c r="JA230" i="37" s="1"/>
  <c r="EZ230" i="37"/>
  <c r="JB230" i="37" s="1"/>
  <c r="ET230" i="37"/>
  <c r="IV230" i="37" s="1"/>
  <c r="ES230" i="37"/>
  <c r="IU230" i="37" s="1"/>
  <c r="FB222" i="37"/>
  <c r="JD222" i="37" s="1"/>
  <c r="FC222" i="37"/>
  <c r="JE222" i="37" s="1"/>
  <c r="FD222" i="37"/>
  <c r="JF222" i="37" s="1"/>
  <c r="FG222" i="37"/>
  <c r="JI222" i="37" s="1"/>
  <c r="FE222" i="37"/>
  <c r="JG222" i="37" s="1"/>
  <c r="FF222" i="37"/>
  <c r="JH222" i="37" s="1"/>
  <c r="FH222" i="37"/>
  <c r="JJ222" i="37" s="1"/>
  <c r="EW222" i="37"/>
  <c r="IY222" i="37" s="1"/>
  <c r="EX222" i="37"/>
  <c r="IZ222" i="37" s="1"/>
  <c r="EU222" i="37"/>
  <c r="IW222" i="37" s="1"/>
  <c r="EY222" i="37"/>
  <c r="JA222" i="37" s="1"/>
  <c r="EZ222" i="37"/>
  <c r="JB222" i="37" s="1"/>
  <c r="EV222" i="37"/>
  <c r="IX222" i="37" s="1"/>
  <c r="FA222" i="37"/>
  <c r="JC222" i="37" s="1"/>
  <c r="ES222" i="37"/>
  <c r="IU222" i="37" s="1"/>
  <c r="ET222" i="37"/>
  <c r="IV222" i="37" s="1"/>
  <c r="FB214" i="37"/>
  <c r="JD214" i="37" s="1"/>
  <c r="FD214" i="37"/>
  <c r="JF214" i="37" s="1"/>
  <c r="FE214" i="37"/>
  <c r="JG214" i="37" s="1"/>
  <c r="FF214" i="37"/>
  <c r="JH214" i="37" s="1"/>
  <c r="FH214" i="37"/>
  <c r="JJ214" i="37" s="1"/>
  <c r="FG214" i="37"/>
  <c r="JI214" i="37" s="1"/>
  <c r="FC214" i="37"/>
  <c r="JE214" i="37" s="1"/>
  <c r="EW214" i="37"/>
  <c r="IY214" i="37" s="1"/>
  <c r="EX214" i="37"/>
  <c r="IZ214" i="37" s="1"/>
  <c r="EZ214" i="37"/>
  <c r="JB214" i="37" s="1"/>
  <c r="EU214" i="37"/>
  <c r="IW214" i="37" s="1"/>
  <c r="EV214" i="37"/>
  <c r="IX214" i="37" s="1"/>
  <c r="FA214" i="37"/>
  <c r="JC214" i="37" s="1"/>
  <c r="EY214" i="37"/>
  <c r="JA214" i="37" s="1"/>
  <c r="ES214" i="37"/>
  <c r="IU214" i="37" s="1"/>
  <c r="ET214" i="37"/>
  <c r="IV214" i="37" s="1"/>
  <c r="FB206" i="37"/>
  <c r="JD206" i="37" s="1"/>
  <c r="FE206" i="37"/>
  <c r="JG206" i="37" s="1"/>
  <c r="FG206" i="37"/>
  <c r="JI206" i="37" s="1"/>
  <c r="FC206" i="37"/>
  <c r="JE206" i="37" s="1"/>
  <c r="FD206" i="37"/>
  <c r="JF206" i="37" s="1"/>
  <c r="FF206" i="37"/>
  <c r="JH206" i="37" s="1"/>
  <c r="FH206" i="37"/>
  <c r="JJ206" i="37" s="1"/>
  <c r="EW206" i="37"/>
  <c r="IY206" i="37" s="1"/>
  <c r="EX206" i="37"/>
  <c r="IZ206" i="37" s="1"/>
  <c r="EU206" i="37"/>
  <c r="IW206" i="37" s="1"/>
  <c r="EV206" i="37"/>
  <c r="IX206" i="37" s="1"/>
  <c r="EZ206" i="37"/>
  <c r="JB206" i="37" s="1"/>
  <c r="FA206" i="37"/>
  <c r="JC206" i="37" s="1"/>
  <c r="ES206" i="37"/>
  <c r="IU206" i="37" s="1"/>
  <c r="ET206" i="37"/>
  <c r="IV206" i="37" s="1"/>
  <c r="EY206" i="37"/>
  <c r="JA206" i="37" s="1"/>
  <c r="FB198" i="37"/>
  <c r="JD198" i="37" s="1"/>
  <c r="FC198" i="37"/>
  <c r="JE198" i="37" s="1"/>
  <c r="FE198" i="37"/>
  <c r="JG198" i="37" s="1"/>
  <c r="FH198" i="37"/>
  <c r="JJ198" i="37" s="1"/>
  <c r="FD198" i="37"/>
  <c r="JF198" i="37" s="1"/>
  <c r="FF198" i="37"/>
  <c r="JH198" i="37" s="1"/>
  <c r="FG198" i="37"/>
  <c r="JI198" i="37" s="1"/>
  <c r="EW198" i="37"/>
  <c r="IY198" i="37" s="1"/>
  <c r="EX198" i="37"/>
  <c r="IZ198" i="37" s="1"/>
  <c r="EV198" i="37"/>
  <c r="IX198" i="37" s="1"/>
  <c r="EZ198" i="37"/>
  <c r="JB198" i="37" s="1"/>
  <c r="FA198" i="37"/>
  <c r="JC198" i="37" s="1"/>
  <c r="EY198" i="37"/>
  <c r="JA198" i="37" s="1"/>
  <c r="EU198" i="37"/>
  <c r="IW198" i="37" s="1"/>
  <c r="ES198" i="37"/>
  <c r="IU198" i="37" s="1"/>
  <c r="ET198" i="37"/>
  <c r="IV198" i="37" s="1"/>
  <c r="FB190" i="37"/>
  <c r="JD190" i="37" s="1"/>
  <c r="FC190" i="37"/>
  <c r="JE190" i="37" s="1"/>
  <c r="FD190" i="37"/>
  <c r="JF190" i="37" s="1"/>
  <c r="FE190" i="37"/>
  <c r="JG190" i="37" s="1"/>
  <c r="FF190" i="37"/>
  <c r="JH190" i="37" s="1"/>
  <c r="FG190" i="37"/>
  <c r="JI190" i="37" s="1"/>
  <c r="FH190" i="37"/>
  <c r="JJ190" i="37" s="1"/>
  <c r="EW190" i="37"/>
  <c r="IY190" i="37" s="1"/>
  <c r="EX190" i="37"/>
  <c r="IZ190" i="37" s="1"/>
  <c r="FA190" i="37"/>
  <c r="JC190" i="37" s="1"/>
  <c r="EV190" i="37"/>
  <c r="IX190" i="37" s="1"/>
  <c r="ET190" i="37"/>
  <c r="IV190" i="37" s="1"/>
  <c r="EU190" i="37"/>
  <c r="IW190" i="37" s="1"/>
  <c r="EY190" i="37"/>
  <c r="JA190" i="37" s="1"/>
  <c r="EZ190" i="37"/>
  <c r="JB190" i="37" s="1"/>
  <c r="ES190" i="37"/>
  <c r="FB182" i="37"/>
  <c r="JD182" i="37" s="1"/>
  <c r="FC182" i="37"/>
  <c r="JE182" i="37" s="1"/>
  <c r="FD182" i="37"/>
  <c r="JF182" i="37" s="1"/>
  <c r="FE182" i="37"/>
  <c r="JG182" i="37" s="1"/>
  <c r="FF182" i="37"/>
  <c r="JH182" i="37" s="1"/>
  <c r="FG182" i="37"/>
  <c r="JI182" i="37" s="1"/>
  <c r="FH182" i="37"/>
  <c r="JJ182" i="37" s="1"/>
  <c r="EW182" i="37"/>
  <c r="IY182" i="37" s="1"/>
  <c r="EX182" i="37"/>
  <c r="IZ182" i="37" s="1"/>
  <c r="EV182" i="37"/>
  <c r="IX182" i="37" s="1"/>
  <c r="EY182" i="37"/>
  <c r="JA182" i="37" s="1"/>
  <c r="FA182" i="37"/>
  <c r="JC182" i="37" s="1"/>
  <c r="EU182" i="37"/>
  <c r="IW182" i="37" s="1"/>
  <c r="EZ182" i="37"/>
  <c r="JB182" i="37" s="1"/>
  <c r="ES182" i="37"/>
  <c r="IU182" i="37" s="1"/>
  <c r="ET182" i="37"/>
  <c r="IV182" i="37" s="1"/>
  <c r="FB174" i="37"/>
  <c r="JD174" i="37" s="1"/>
  <c r="FC174" i="37"/>
  <c r="JE174" i="37" s="1"/>
  <c r="FD174" i="37"/>
  <c r="JF174" i="37" s="1"/>
  <c r="FE174" i="37"/>
  <c r="JG174" i="37" s="1"/>
  <c r="FF174" i="37"/>
  <c r="JH174" i="37" s="1"/>
  <c r="FG174" i="37"/>
  <c r="JI174" i="37" s="1"/>
  <c r="FH174" i="37"/>
  <c r="JJ174" i="37" s="1"/>
  <c r="EV174" i="37"/>
  <c r="IX174" i="37" s="1"/>
  <c r="EY174" i="37"/>
  <c r="JA174" i="37" s="1"/>
  <c r="EZ174" i="37"/>
  <c r="JB174" i="37" s="1"/>
  <c r="EU174" i="37"/>
  <c r="IW174" i="37" s="1"/>
  <c r="EX174" i="37"/>
  <c r="IZ174" i="37" s="1"/>
  <c r="FA174" i="37"/>
  <c r="JC174" i="37" s="1"/>
  <c r="EW174" i="37"/>
  <c r="IY174" i="37" s="1"/>
  <c r="ES174" i="37"/>
  <c r="IU174" i="37" s="1"/>
  <c r="ET174" i="37"/>
  <c r="IV174" i="37" s="1"/>
  <c r="FD166" i="37"/>
  <c r="JF166" i="37" s="1"/>
  <c r="FH166" i="37"/>
  <c r="JJ166" i="37" s="1"/>
  <c r="FF166" i="37"/>
  <c r="JH166" i="37" s="1"/>
  <c r="FG166" i="37"/>
  <c r="JI166" i="37" s="1"/>
  <c r="FB166" i="37"/>
  <c r="JD166" i="37" s="1"/>
  <c r="FC166" i="37"/>
  <c r="JE166" i="37" s="1"/>
  <c r="FE166" i="37"/>
  <c r="JG166" i="37" s="1"/>
  <c r="EV166" i="37"/>
  <c r="IX166" i="37" s="1"/>
  <c r="EY166" i="37"/>
  <c r="JA166" i="37" s="1"/>
  <c r="EU166" i="37"/>
  <c r="IW166" i="37" s="1"/>
  <c r="EW166" i="37"/>
  <c r="IY166" i="37" s="1"/>
  <c r="EZ166" i="37"/>
  <c r="JB166" i="37" s="1"/>
  <c r="FA166" i="37"/>
  <c r="JC166" i="37" s="1"/>
  <c r="ET166" i="37"/>
  <c r="IV166" i="37" s="1"/>
  <c r="EX166" i="37"/>
  <c r="IZ166" i="37" s="1"/>
  <c r="ES166" i="37"/>
  <c r="IU166" i="37" s="1"/>
  <c r="FC158" i="37"/>
  <c r="JE158" i="37" s="1"/>
  <c r="FD158" i="37"/>
  <c r="JF158" i="37" s="1"/>
  <c r="FH158" i="37"/>
  <c r="JJ158" i="37" s="1"/>
  <c r="FB158" i="37"/>
  <c r="JD158" i="37" s="1"/>
  <c r="FE158" i="37"/>
  <c r="JG158" i="37" s="1"/>
  <c r="FF158" i="37"/>
  <c r="JH158" i="37" s="1"/>
  <c r="FG158" i="37"/>
  <c r="JI158" i="37" s="1"/>
  <c r="EV158" i="37"/>
  <c r="IX158" i="37" s="1"/>
  <c r="EY158" i="37"/>
  <c r="JA158" i="37" s="1"/>
  <c r="EX158" i="37"/>
  <c r="IZ158" i="37" s="1"/>
  <c r="EZ158" i="37"/>
  <c r="JB158" i="37" s="1"/>
  <c r="EW158" i="37"/>
  <c r="IY158" i="37" s="1"/>
  <c r="EU158" i="37"/>
  <c r="IW158" i="37" s="1"/>
  <c r="FA158" i="37"/>
  <c r="JC158" i="37" s="1"/>
  <c r="ES158" i="37"/>
  <c r="IU158" i="37" s="1"/>
  <c r="ET158" i="37"/>
  <c r="IV158" i="37" s="1"/>
  <c r="FC150" i="37"/>
  <c r="JE150" i="37" s="1"/>
  <c r="FD150" i="37"/>
  <c r="JF150" i="37" s="1"/>
  <c r="FH150" i="37"/>
  <c r="JJ150" i="37" s="1"/>
  <c r="FF150" i="37"/>
  <c r="JH150" i="37" s="1"/>
  <c r="FG150" i="37"/>
  <c r="JI150" i="37" s="1"/>
  <c r="FB150" i="37"/>
  <c r="JD150" i="37" s="1"/>
  <c r="FE150" i="37"/>
  <c r="JG150" i="37" s="1"/>
  <c r="EV150" i="37"/>
  <c r="IX150" i="37" s="1"/>
  <c r="EY150" i="37"/>
  <c r="JA150" i="37" s="1"/>
  <c r="EW150" i="37"/>
  <c r="IY150" i="37" s="1"/>
  <c r="FA150" i="37"/>
  <c r="JC150" i="37" s="1"/>
  <c r="EU150" i="37"/>
  <c r="IW150" i="37" s="1"/>
  <c r="EX150" i="37"/>
  <c r="IZ150" i="37" s="1"/>
  <c r="ET150" i="37"/>
  <c r="IV150" i="37" s="1"/>
  <c r="EZ150" i="37"/>
  <c r="JB150" i="37" s="1"/>
  <c r="ES150" i="37"/>
  <c r="IU150" i="37" s="1"/>
  <c r="FC142" i="37"/>
  <c r="JE142" i="37" s="1"/>
  <c r="FD142" i="37"/>
  <c r="JF142" i="37" s="1"/>
  <c r="FH142" i="37"/>
  <c r="JJ142" i="37" s="1"/>
  <c r="FB142" i="37"/>
  <c r="JD142" i="37" s="1"/>
  <c r="FE142" i="37"/>
  <c r="JG142" i="37" s="1"/>
  <c r="FF142" i="37"/>
  <c r="JH142" i="37" s="1"/>
  <c r="FG142" i="37"/>
  <c r="JI142" i="37" s="1"/>
  <c r="EV142" i="37"/>
  <c r="IX142" i="37" s="1"/>
  <c r="EY142" i="37"/>
  <c r="JA142" i="37" s="1"/>
  <c r="EZ142" i="37"/>
  <c r="JB142" i="37" s="1"/>
  <c r="EW142" i="37"/>
  <c r="IY142" i="37" s="1"/>
  <c r="FA142" i="37"/>
  <c r="JC142" i="37" s="1"/>
  <c r="EX142" i="37"/>
  <c r="IZ142" i="37" s="1"/>
  <c r="ET142" i="37"/>
  <c r="IV142" i="37" s="1"/>
  <c r="EU142" i="37"/>
  <c r="IW142" i="37" s="1"/>
  <c r="ES142" i="37"/>
  <c r="IU142" i="37" s="1"/>
  <c r="FC134" i="37"/>
  <c r="JE134" i="37" s="1"/>
  <c r="FD134" i="37"/>
  <c r="JF134" i="37" s="1"/>
  <c r="FH134" i="37"/>
  <c r="JJ134" i="37" s="1"/>
  <c r="FB134" i="37"/>
  <c r="JD134" i="37" s="1"/>
  <c r="FE134" i="37"/>
  <c r="JG134" i="37" s="1"/>
  <c r="FF134" i="37"/>
  <c r="JH134" i="37" s="1"/>
  <c r="FG134" i="37"/>
  <c r="JI134" i="37" s="1"/>
  <c r="EV134" i="37"/>
  <c r="IX134" i="37" s="1"/>
  <c r="EX134" i="37"/>
  <c r="IZ134" i="37" s="1"/>
  <c r="EY134" i="37"/>
  <c r="JA134" i="37" s="1"/>
  <c r="EW134" i="37"/>
  <c r="IY134" i="37" s="1"/>
  <c r="EZ134" i="37"/>
  <c r="JB134" i="37" s="1"/>
  <c r="EU134" i="37"/>
  <c r="IW134" i="37" s="1"/>
  <c r="FA134" i="37"/>
  <c r="JC134" i="37" s="1"/>
  <c r="ES134" i="37"/>
  <c r="IU134" i="37" s="1"/>
  <c r="ET134" i="37"/>
  <c r="IV134" i="37" s="1"/>
  <c r="FC126" i="37"/>
  <c r="JE126" i="37" s="1"/>
  <c r="FD126" i="37"/>
  <c r="JF126" i="37" s="1"/>
  <c r="FH126" i="37"/>
  <c r="JJ126" i="37" s="1"/>
  <c r="FG126" i="37"/>
  <c r="JI126" i="37" s="1"/>
  <c r="FB126" i="37"/>
  <c r="JD126" i="37" s="1"/>
  <c r="FE126" i="37"/>
  <c r="JG126" i="37" s="1"/>
  <c r="FF126" i="37"/>
  <c r="JH126" i="37" s="1"/>
  <c r="EV126" i="37"/>
  <c r="IX126" i="37" s="1"/>
  <c r="EX126" i="37"/>
  <c r="IZ126" i="37" s="1"/>
  <c r="EY126" i="37"/>
  <c r="JA126" i="37" s="1"/>
  <c r="EW126" i="37"/>
  <c r="IY126" i="37" s="1"/>
  <c r="EZ126" i="37"/>
  <c r="JB126" i="37" s="1"/>
  <c r="EU126" i="37"/>
  <c r="IW126" i="37" s="1"/>
  <c r="FA126" i="37"/>
  <c r="JC126" i="37" s="1"/>
  <c r="ET126" i="37"/>
  <c r="IV126" i="37" s="1"/>
  <c r="ES126" i="37"/>
  <c r="IU126" i="37" s="1"/>
  <c r="FC118" i="37"/>
  <c r="JE118" i="37" s="1"/>
  <c r="FD118" i="37"/>
  <c r="JF118" i="37" s="1"/>
  <c r="FH118" i="37"/>
  <c r="JJ118" i="37" s="1"/>
  <c r="FB118" i="37"/>
  <c r="JD118" i="37" s="1"/>
  <c r="FE118" i="37"/>
  <c r="JG118" i="37" s="1"/>
  <c r="FF118" i="37"/>
  <c r="JH118" i="37" s="1"/>
  <c r="FG118" i="37"/>
  <c r="JI118" i="37" s="1"/>
  <c r="EV118" i="37"/>
  <c r="IX118" i="37" s="1"/>
  <c r="EX118" i="37"/>
  <c r="IZ118" i="37" s="1"/>
  <c r="EY118" i="37"/>
  <c r="JA118" i="37" s="1"/>
  <c r="EU118" i="37"/>
  <c r="IW118" i="37" s="1"/>
  <c r="FA118" i="37"/>
  <c r="JC118" i="37" s="1"/>
  <c r="EZ118" i="37"/>
  <c r="JB118" i="37" s="1"/>
  <c r="EW118" i="37"/>
  <c r="IY118" i="37" s="1"/>
  <c r="ET118" i="37"/>
  <c r="IV118" i="37" s="1"/>
  <c r="ES118" i="37"/>
  <c r="IU118" i="37" s="1"/>
  <c r="FC110" i="37"/>
  <c r="JE110" i="37" s="1"/>
  <c r="FH110" i="37"/>
  <c r="JJ110" i="37" s="1"/>
  <c r="FB110" i="37"/>
  <c r="JD110" i="37" s="1"/>
  <c r="FG110" i="37"/>
  <c r="JI110" i="37" s="1"/>
  <c r="FD110" i="37"/>
  <c r="JF110" i="37" s="1"/>
  <c r="FE110" i="37"/>
  <c r="JG110" i="37" s="1"/>
  <c r="FF110" i="37"/>
  <c r="JH110" i="37" s="1"/>
  <c r="EV110" i="37"/>
  <c r="IX110" i="37" s="1"/>
  <c r="EX110" i="37"/>
  <c r="IZ110" i="37" s="1"/>
  <c r="EY110" i="37"/>
  <c r="JA110" i="37" s="1"/>
  <c r="EZ110" i="37"/>
  <c r="JB110" i="37" s="1"/>
  <c r="FA110" i="37"/>
  <c r="JC110" i="37" s="1"/>
  <c r="EU110" i="37"/>
  <c r="IW110" i="37" s="1"/>
  <c r="EW110" i="37"/>
  <c r="IY110" i="37" s="1"/>
  <c r="ES110" i="37"/>
  <c r="IU110" i="37" s="1"/>
  <c r="ET110" i="37"/>
  <c r="IV110" i="37" s="1"/>
  <c r="FB102" i="37"/>
  <c r="JD102" i="37" s="1"/>
  <c r="FC102" i="37"/>
  <c r="JE102" i="37" s="1"/>
  <c r="FE102" i="37"/>
  <c r="JG102" i="37" s="1"/>
  <c r="FH102" i="37"/>
  <c r="JJ102" i="37" s="1"/>
  <c r="FF102" i="37"/>
  <c r="JH102" i="37" s="1"/>
  <c r="FG102" i="37"/>
  <c r="JI102" i="37" s="1"/>
  <c r="FD102" i="37"/>
  <c r="JF102" i="37" s="1"/>
  <c r="EV102" i="37"/>
  <c r="IX102" i="37" s="1"/>
  <c r="EX102" i="37"/>
  <c r="IZ102" i="37" s="1"/>
  <c r="EY102" i="37"/>
  <c r="JA102" i="37" s="1"/>
  <c r="EZ102" i="37"/>
  <c r="JB102" i="37" s="1"/>
  <c r="EU102" i="37"/>
  <c r="IW102" i="37" s="1"/>
  <c r="EW102" i="37"/>
  <c r="IY102" i="37" s="1"/>
  <c r="FA102" i="37"/>
  <c r="JC102" i="37" s="1"/>
  <c r="ES102" i="37"/>
  <c r="IU102" i="37" s="1"/>
  <c r="ET102" i="37"/>
  <c r="IV102" i="37" s="1"/>
  <c r="FB94" i="37"/>
  <c r="JD94" i="37" s="1"/>
  <c r="FC94" i="37"/>
  <c r="JE94" i="37" s="1"/>
  <c r="FE94" i="37"/>
  <c r="JG94" i="37" s="1"/>
  <c r="FH94" i="37"/>
  <c r="JJ94" i="37" s="1"/>
  <c r="FD94" i="37"/>
  <c r="JF94" i="37" s="1"/>
  <c r="FG94" i="37"/>
  <c r="JI94" i="37" s="1"/>
  <c r="FF94" i="37"/>
  <c r="JH94" i="37" s="1"/>
  <c r="EV94" i="37"/>
  <c r="IX94" i="37" s="1"/>
  <c r="EX94" i="37"/>
  <c r="IZ94" i="37" s="1"/>
  <c r="EY94" i="37"/>
  <c r="JA94" i="37" s="1"/>
  <c r="EU94" i="37"/>
  <c r="IW94" i="37" s="1"/>
  <c r="EW94" i="37"/>
  <c r="IY94" i="37" s="1"/>
  <c r="EZ94" i="37"/>
  <c r="JB94" i="37" s="1"/>
  <c r="FA94" i="37"/>
  <c r="JC94" i="37" s="1"/>
  <c r="ES94" i="37"/>
  <c r="IU94" i="37" s="1"/>
  <c r="ET94" i="37"/>
  <c r="IV94" i="37" s="1"/>
  <c r="FB86" i="37"/>
  <c r="JD86" i="37" s="1"/>
  <c r="FC86" i="37"/>
  <c r="JE86" i="37" s="1"/>
  <c r="FE86" i="37"/>
  <c r="JG86" i="37" s="1"/>
  <c r="FH86" i="37"/>
  <c r="JJ86" i="37" s="1"/>
  <c r="FF86" i="37"/>
  <c r="JH86" i="37" s="1"/>
  <c r="FG86" i="37"/>
  <c r="JI86" i="37" s="1"/>
  <c r="FD86" i="37"/>
  <c r="JF86" i="37" s="1"/>
  <c r="EV86" i="37"/>
  <c r="IX86" i="37" s="1"/>
  <c r="EX86" i="37"/>
  <c r="IZ86" i="37" s="1"/>
  <c r="EY86" i="37"/>
  <c r="JA86" i="37" s="1"/>
  <c r="EU86" i="37"/>
  <c r="IW86" i="37" s="1"/>
  <c r="FA86" i="37"/>
  <c r="JC86" i="37" s="1"/>
  <c r="EZ86" i="37"/>
  <c r="JB86" i="37" s="1"/>
  <c r="ET86" i="37"/>
  <c r="IV86" i="37" s="1"/>
  <c r="EW86" i="37"/>
  <c r="IY86" i="37" s="1"/>
  <c r="ES86" i="37"/>
  <c r="IU86" i="37" s="1"/>
  <c r="FB78" i="37"/>
  <c r="JD78" i="37" s="1"/>
  <c r="FC78" i="37"/>
  <c r="JE78" i="37" s="1"/>
  <c r="FE78" i="37"/>
  <c r="JG78" i="37" s="1"/>
  <c r="FH78" i="37"/>
  <c r="JJ78" i="37" s="1"/>
  <c r="FD78" i="37"/>
  <c r="JF78" i="37" s="1"/>
  <c r="FG78" i="37"/>
  <c r="JI78" i="37" s="1"/>
  <c r="FF78" i="37"/>
  <c r="JH78" i="37" s="1"/>
  <c r="EV78" i="37"/>
  <c r="IX78" i="37" s="1"/>
  <c r="EX78" i="37"/>
  <c r="IZ78" i="37" s="1"/>
  <c r="EY78" i="37"/>
  <c r="JA78" i="37" s="1"/>
  <c r="FA78" i="37"/>
  <c r="JC78" i="37" s="1"/>
  <c r="EU78" i="37"/>
  <c r="IW78" i="37" s="1"/>
  <c r="EZ78" i="37"/>
  <c r="JB78" i="37" s="1"/>
  <c r="EW78" i="37"/>
  <c r="IY78" i="37" s="1"/>
  <c r="ET78" i="37"/>
  <c r="IV78" i="37" s="1"/>
  <c r="ES78" i="37"/>
  <c r="IU78" i="37" s="1"/>
  <c r="FB70" i="37"/>
  <c r="JD70" i="37" s="1"/>
  <c r="FC70" i="37"/>
  <c r="JE70" i="37" s="1"/>
  <c r="FE70" i="37"/>
  <c r="JG70" i="37" s="1"/>
  <c r="FF70" i="37"/>
  <c r="JH70" i="37" s="1"/>
  <c r="FH70" i="37"/>
  <c r="JJ70" i="37" s="1"/>
  <c r="FG70" i="37"/>
  <c r="JI70" i="37" s="1"/>
  <c r="FD70" i="37"/>
  <c r="JF70" i="37" s="1"/>
  <c r="EX70" i="37"/>
  <c r="IZ70" i="37" s="1"/>
  <c r="FA70" i="37"/>
  <c r="JC70" i="37" s="1"/>
  <c r="EU70" i="37"/>
  <c r="IW70" i="37" s="1"/>
  <c r="EV70" i="37"/>
  <c r="IX70" i="37" s="1"/>
  <c r="EZ70" i="37"/>
  <c r="JB70" i="37" s="1"/>
  <c r="EY70" i="37"/>
  <c r="JA70" i="37" s="1"/>
  <c r="EW70" i="37"/>
  <c r="IY70" i="37" s="1"/>
  <c r="ES70" i="37"/>
  <c r="IU70" i="37" s="1"/>
  <c r="ET70" i="37"/>
  <c r="IV70" i="37" s="1"/>
  <c r="FB62" i="37"/>
  <c r="JD62" i="37" s="1"/>
  <c r="FC62" i="37"/>
  <c r="JE62" i="37" s="1"/>
  <c r="FD62" i="37"/>
  <c r="JF62" i="37" s="1"/>
  <c r="FE62" i="37"/>
  <c r="JG62" i="37" s="1"/>
  <c r="FF62" i="37"/>
  <c r="JH62" i="37" s="1"/>
  <c r="FH62" i="37"/>
  <c r="JJ62" i="37" s="1"/>
  <c r="FG62" i="37"/>
  <c r="JI62" i="37" s="1"/>
  <c r="EX62" i="37"/>
  <c r="IZ62" i="37" s="1"/>
  <c r="FA62" i="37"/>
  <c r="JC62" i="37" s="1"/>
  <c r="EU62" i="37"/>
  <c r="IW62" i="37" s="1"/>
  <c r="EW62" i="37"/>
  <c r="IY62" i="37" s="1"/>
  <c r="EY62" i="37"/>
  <c r="JA62" i="37" s="1"/>
  <c r="EZ62" i="37"/>
  <c r="JB62" i="37" s="1"/>
  <c r="EV62" i="37"/>
  <c r="IX62" i="37" s="1"/>
  <c r="ET62" i="37"/>
  <c r="IV62" i="37" s="1"/>
  <c r="ES62" i="37"/>
  <c r="IU62" i="37" s="1"/>
  <c r="FB54" i="37"/>
  <c r="JD54" i="37" s="1"/>
  <c r="FC54" i="37"/>
  <c r="JE54" i="37" s="1"/>
  <c r="FD54" i="37"/>
  <c r="JF54" i="37" s="1"/>
  <c r="FE54" i="37"/>
  <c r="JG54" i="37" s="1"/>
  <c r="FF54" i="37"/>
  <c r="JH54" i="37" s="1"/>
  <c r="FH54" i="37"/>
  <c r="JJ54" i="37" s="1"/>
  <c r="FG54" i="37"/>
  <c r="JI54" i="37" s="1"/>
  <c r="EX54" i="37"/>
  <c r="IZ54" i="37" s="1"/>
  <c r="FA54" i="37"/>
  <c r="JC54" i="37" s="1"/>
  <c r="EW54" i="37"/>
  <c r="IY54" i="37" s="1"/>
  <c r="EZ54" i="37"/>
  <c r="JB54" i="37" s="1"/>
  <c r="EU54" i="37"/>
  <c r="IW54" i="37" s="1"/>
  <c r="EV54" i="37"/>
  <c r="IX54" i="37" s="1"/>
  <c r="ET54" i="37"/>
  <c r="IV54" i="37" s="1"/>
  <c r="EY54" i="37"/>
  <c r="JA54" i="37" s="1"/>
  <c r="ES54" i="37"/>
  <c r="IU54" i="37" s="1"/>
  <c r="FB46" i="37"/>
  <c r="JD46" i="37" s="1"/>
  <c r="FC46" i="37"/>
  <c r="JE46" i="37" s="1"/>
  <c r="FD46" i="37"/>
  <c r="JF46" i="37" s="1"/>
  <c r="FE46" i="37"/>
  <c r="JG46" i="37" s="1"/>
  <c r="FF46" i="37"/>
  <c r="JH46" i="37" s="1"/>
  <c r="FH46" i="37"/>
  <c r="JJ46" i="37" s="1"/>
  <c r="FG46" i="37"/>
  <c r="JI46" i="37" s="1"/>
  <c r="EX46" i="37"/>
  <c r="IZ46" i="37" s="1"/>
  <c r="FA46" i="37"/>
  <c r="JC46" i="37" s="1"/>
  <c r="EZ46" i="37"/>
  <c r="JB46" i="37" s="1"/>
  <c r="EW46" i="37"/>
  <c r="IY46" i="37" s="1"/>
  <c r="EY46" i="37"/>
  <c r="JA46" i="37" s="1"/>
  <c r="EU46" i="37"/>
  <c r="IW46" i="37" s="1"/>
  <c r="EV46" i="37"/>
  <c r="IX46" i="37" s="1"/>
  <c r="ET46" i="37"/>
  <c r="IV46" i="37" s="1"/>
  <c r="ES46" i="37"/>
  <c r="IU46" i="37" s="1"/>
  <c r="FB38" i="37"/>
  <c r="JD38" i="37" s="1"/>
  <c r="FC38" i="37"/>
  <c r="JE38" i="37" s="1"/>
  <c r="FD38" i="37"/>
  <c r="JF38" i="37" s="1"/>
  <c r="FE38" i="37"/>
  <c r="JG38" i="37" s="1"/>
  <c r="FF38" i="37"/>
  <c r="JH38" i="37" s="1"/>
  <c r="FH38" i="37"/>
  <c r="JJ38" i="37" s="1"/>
  <c r="FG38" i="37"/>
  <c r="JI38" i="37" s="1"/>
  <c r="EX38" i="37"/>
  <c r="IZ38" i="37" s="1"/>
  <c r="FA38" i="37"/>
  <c r="JC38" i="37" s="1"/>
  <c r="EU38" i="37"/>
  <c r="IW38" i="37" s="1"/>
  <c r="EV38" i="37"/>
  <c r="IX38" i="37" s="1"/>
  <c r="EW38" i="37"/>
  <c r="IY38" i="37" s="1"/>
  <c r="EY38" i="37"/>
  <c r="JA38" i="37" s="1"/>
  <c r="EZ38" i="37"/>
  <c r="JB38" i="37" s="1"/>
  <c r="ET38" i="37"/>
  <c r="IV38" i="37" s="1"/>
  <c r="ES38" i="37"/>
  <c r="IU38" i="37" s="1"/>
  <c r="FB30" i="37"/>
  <c r="JD30" i="37" s="1"/>
  <c r="FC30" i="37"/>
  <c r="JE30" i="37" s="1"/>
  <c r="FD30" i="37"/>
  <c r="JF30" i="37" s="1"/>
  <c r="FE30" i="37"/>
  <c r="JG30" i="37" s="1"/>
  <c r="FF30" i="37"/>
  <c r="JH30" i="37" s="1"/>
  <c r="FH30" i="37"/>
  <c r="JJ30" i="37" s="1"/>
  <c r="FG30" i="37"/>
  <c r="JI30" i="37" s="1"/>
  <c r="EX30" i="37"/>
  <c r="IZ30" i="37" s="1"/>
  <c r="EZ30" i="37"/>
  <c r="JB30" i="37" s="1"/>
  <c r="FA30" i="37"/>
  <c r="JC30" i="37" s="1"/>
  <c r="EV30" i="37"/>
  <c r="IX30" i="37" s="1"/>
  <c r="EW30" i="37"/>
  <c r="IY30" i="37" s="1"/>
  <c r="EU30" i="37"/>
  <c r="IW30" i="37" s="1"/>
  <c r="EY30" i="37"/>
  <c r="JA30" i="37" s="1"/>
  <c r="ES30" i="37"/>
  <c r="IU30" i="37" s="1"/>
  <c r="ET30" i="37"/>
  <c r="IV30" i="37" s="1"/>
  <c r="FF18" i="37"/>
  <c r="JH18" i="37" s="1"/>
  <c r="FG18" i="37"/>
  <c r="JI18" i="37" s="1"/>
  <c r="FH18" i="37"/>
  <c r="JJ18" i="37" s="1"/>
  <c r="FB18" i="37"/>
  <c r="JD18" i="37" s="1"/>
  <c r="FD18" i="37"/>
  <c r="JF18" i="37" s="1"/>
  <c r="FC18" i="37"/>
  <c r="JE18" i="37" s="1"/>
  <c r="FE18" i="37"/>
  <c r="JG18" i="37" s="1"/>
  <c r="EV18" i="37"/>
  <c r="IX18" i="37" s="1"/>
  <c r="EW18" i="37"/>
  <c r="IY18" i="37" s="1"/>
  <c r="EZ18" i="37"/>
  <c r="JB18" i="37" s="1"/>
  <c r="FA18" i="37"/>
  <c r="JC18" i="37" s="1"/>
  <c r="EU18" i="37"/>
  <c r="IW18" i="37" s="1"/>
  <c r="EX18" i="37"/>
  <c r="IZ18" i="37" s="1"/>
  <c r="EY18" i="37"/>
  <c r="JA18" i="37" s="1"/>
  <c r="ET18" i="37"/>
  <c r="IV18" i="37" s="1"/>
  <c r="ES18" i="37"/>
  <c r="IU18" i="37" s="1"/>
  <c r="FD296" i="37"/>
  <c r="JF296" i="37" s="1"/>
  <c r="FF296" i="37"/>
  <c r="JH296" i="37" s="1"/>
  <c r="FG296" i="37"/>
  <c r="JI296" i="37" s="1"/>
  <c r="FC296" i="37"/>
  <c r="JE296" i="37" s="1"/>
  <c r="FE296" i="37"/>
  <c r="JG296" i="37" s="1"/>
  <c r="FH296" i="37"/>
  <c r="JJ296" i="37" s="1"/>
  <c r="FB296" i="37"/>
  <c r="JD296" i="37" s="1"/>
  <c r="EZ296" i="37"/>
  <c r="JB296" i="37" s="1"/>
  <c r="EU296" i="37"/>
  <c r="IW296" i="37" s="1"/>
  <c r="EW296" i="37"/>
  <c r="IY296" i="37" s="1"/>
  <c r="EX296" i="37"/>
  <c r="IZ296" i="37" s="1"/>
  <c r="ES296" i="37"/>
  <c r="IU296" i="37" s="1"/>
  <c r="ET296" i="37"/>
  <c r="IV296" i="37" s="1"/>
  <c r="EV296" i="37"/>
  <c r="IX296" i="37" s="1"/>
  <c r="EY296" i="37"/>
  <c r="JA296" i="37" s="1"/>
  <c r="FA296" i="37"/>
  <c r="JC296" i="37" s="1"/>
  <c r="FE288" i="37"/>
  <c r="JG288" i="37" s="1"/>
  <c r="FH288" i="37"/>
  <c r="JJ288" i="37" s="1"/>
  <c r="FD288" i="37"/>
  <c r="JF288" i="37" s="1"/>
  <c r="FG288" i="37"/>
  <c r="JI288" i="37" s="1"/>
  <c r="FB288" i="37"/>
  <c r="JD288" i="37" s="1"/>
  <c r="FC288" i="37"/>
  <c r="JE288" i="37" s="1"/>
  <c r="FF288" i="37"/>
  <c r="JH288" i="37" s="1"/>
  <c r="EZ288" i="37"/>
  <c r="JB288" i="37" s="1"/>
  <c r="EU288" i="37"/>
  <c r="IW288" i="37" s="1"/>
  <c r="EW288" i="37"/>
  <c r="IY288" i="37" s="1"/>
  <c r="EV288" i="37"/>
  <c r="IX288" i="37" s="1"/>
  <c r="EX288" i="37"/>
  <c r="IZ288" i="37" s="1"/>
  <c r="EY288" i="37"/>
  <c r="JA288" i="37" s="1"/>
  <c r="ES288" i="37"/>
  <c r="IU288" i="37" s="1"/>
  <c r="ET288" i="37"/>
  <c r="IV288" i="37" s="1"/>
  <c r="FA288" i="37"/>
  <c r="JC288" i="37" s="1"/>
  <c r="FE280" i="37"/>
  <c r="JG280" i="37" s="1"/>
  <c r="FH280" i="37"/>
  <c r="JJ280" i="37" s="1"/>
  <c r="FG280" i="37"/>
  <c r="JI280" i="37" s="1"/>
  <c r="FD280" i="37"/>
  <c r="JF280" i="37" s="1"/>
  <c r="FF280" i="37"/>
  <c r="JH280" i="37" s="1"/>
  <c r="FB280" i="37"/>
  <c r="JD280" i="37" s="1"/>
  <c r="FC280" i="37"/>
  <c r="JE280" i="37" s="1"/>
  <c r="EZ280" i="37"/>
  <c r="JB280" i="37" s="1"/>
  <c r="EU280" i="37"/>
  <c r="IW280" i="37" s="1"/>
  <c r="EW280" i="37"/>
  <c r="IY280" i="37" s="1"/>
  <c r="EX280" i="37"/>
  <c r="IZ280" i="37" s="1"/>
  <c r="FA280" i="37"/>
  <c r="JC280" i="37" s="1"/>
  <c r="ET280" i="37"/>
  <c r="IV280" i="37" s="1"/>
  <c r="ES280" i="37"/>
  <c r="IU280" i="37" s="1"/>
  <c r="EV280" i="37"/>
  <c r="IX280" i="37" s="1"/>
  <c r="EY280" i="37"/>
  <c r="JA280" i="37" s="1"/>
  <c r="FE272" i="37"/>
  <c r="JG272" i="37" s="1"/>
  <c r="FH272" i="37"/>
  <c r="JJ272" i="37" s="1"/>
  <c r="FB272" i="37"/>
  <c r="JD272" i="37" s="1"/>
  <c r="FC272" i="37"/>
  <c r="JE272" i="37" s="1"/>
  <c r="FD272" i="37"/>
  <c r="JF272" i="37" s="1"/>
  <c r="FF272" i="37"/>
  <c r="JH272" i="37" s="1"/>
  <c r="EZ272" i="37"/>
  <c r="JB272" i="37" s="1"/>
  <c r="FG272" i="37"/>
  <c r="JI272" i="37" s="1"/>
  <c r="EU272" i="37"/>
  <c r="IW272" i="37" s="1"/>
  <c r="EW272" i="37"/>
  <c r="IY272" i="37" s="1"/>
  <c r="EV272" i="37"/>
  <c r="IX272" i="37" s="1"/>
  <c r="EY272" i="37"/>
  <c r="JA272" i="37" s="1"/>
  <c r="EX272" i="37"/>
  <c r="IZ272" i="37" s="1"/>
  <c r="ET272" i="37"/>
  <c r="IV272" i="37" s="1"/>
  <c r="FA272" i="37"/>
  <c r="JC272" i="37" s="1"/>
  <c r="ES272" i="37"/>
  <c r="IU272" i="37" s="1"/>
  <c r="FD208" i="37"/>
  <c r="JF208" i="37" s="1"/>
  <c r="FG208" i="37"/>
  <c r="JI208" i="37" s="1"/>
  <c r="FC208" i="37"/>
  <c r="JE208" i="37" s="1"/>
  <c r="FF208" i="37"/>
  <c r="JH208" i="37" s="1"/>
  <c r="FH208" i="37"/>
  <c r="JJ208" i="37" s="1"/>
  <c r="FB208" i="37"/>
  <c r="JD208" i="37" s="1"/>
  <c r="FE208" i="37"/>
  <c r="JG208" i="37" s="1"/>
  <c r="EV208" i="37"/>
  <c r="IX208" i="37" s="1"/>
  <c r="EY208" i="37"/>
  <c r="JA208" i="37" s="1"/>
  <c r="EZ208" i="37"/>
  <c r="JB208" i="37" s="1"/>
  <c r="EU208" i="37"/>
  <c r="IW208" i="37" s="1"/>
  <c r="EX208" i="37"/>
  <c r="IZ208" i="37" s="1"/>
  <c r="EW208" i="37"/>
  <c r="IY208" i="37" s="1"/>
  <c r="FA208" i="37"/>
  <c r="JC208" i="37" s="1"/>
  <c r="ES208" i="37"/>
  <c r="IU208" i="37" s="1"/>
  <c r="ET208" i="37"/>
  <c r="IV208" i="37" s="1"/>
  <c r="FD200" i="37"/>
  <c r="JF200" i="37" s="1"/>
  <c r="FG200" i="37"/>
  <c r="JI200" i="37" s="1"/>
  <c r="FF200" i="37"/>
  <c r="JH200" i="37" s="1"/>
  <c r="FC200" i="37"/>
  <c r="JE200" i="37" s="1"/>
  <c r="FH200" i="37"/>
  <c r="JJ200" i="37" s="1"/>
  <c r="FB200" i="37"/>
  <c r="JD200" i="37" s="1"/>
  <c r="FE200" i="37"/>
  <c r="JG200" i="37" s="1"/>
  <c r="EV200" i="37"/>
  <c r="IX200" i="37" s="1"/>
  <c r="EY200" i="37"/>
  <c r="JA200" i="37" s="1"/>
  <c r="EZ200" i="37"/>
  <c r="JB200" i="37" s="1"/>
  <c r="EU200" i="37"/>
  <c r="IW200" i="37" s="1"/>
  <c r="EX200" i="37"/>
  <c r="IZ200" i="37" s="1"/>
  <c r="FA200" i="37"/>
  <c r="JC200" i="37" s="1"/>
  <c r="EW200" i="37"/>
  <c r="IY200" i="37" s="1"/>
  <c r="ES200" i="37"/>
  <c r="IU200" i="37" s="1"/>
  <c r="ET200" i="37"/>
  <c r="IV200" i="37" s="1"/>
  <c r="FC176" i="37"/>
  <c r="JE176" i="37" s="1"/>
  <c r="FD176" i="37"/>
  <c r="JF176" i="37" s="1"/>
  <c r="FE176" i="37"/>
  <c r="JG176" i="37" s="1"/>
  <c r="FF176" i="37"/>
  <c r="JH176" i="37" s="1"/>
  <c r="FG176" i="37"/>
  <c r="JI176" i="37" s="1"/>
  <c r="FH176" i="37"/>
  <c r="JJ176" i="37" s="1"/>
  <c r="FB176" i="37"/>
  <c r="JD176" i="37" s="1"/>
  <c r="EV176" i="37"/>
  <c r="IX176" i="37" s="1"/>
  <c r="EY176" i="37"/>
  <c r="JA176" i="37" s="1"/>
  <c r="EZ176" i="37"/>
  <c r="JB176" i="37" s="1"/>
  <c r="EW176" i="37"/>
  <c r="IY176" i="37" s="1"/>
  <c r="FA176" i="37"/>
  <c r="JC176" i="37" s="1"/>
  <c r="EX176" i="37"/>
  <c r="IZ176" i="37" s="1"/>
  <c r="ET176" i="37"/>
  <c r="IV176" i="37" s="1"/>
  <c r="EU176" i="37"/>
  <c r="IW176" i="37" s="1"/>
  <c r="ES176" i="37"/>
  <c r="IU176" i="37" s="1"/>
  <c r="FE120" i="37"/>
  <c r="JG120" i="37" s="1"/>
  <c r="FF120" i="37"/>
  <c r="JH120" i="37" s="1"/>
  <c r="FB120" i="37"/>
  <c r="JD120" i="37" s="1"/>
  <c r="FC120" i="37"/>
  <c r="JE120" i="37" s="1"/>
  <c r="FD120" i="37"/>
  <c r="JF120" i="37" s="1"/>
  <c r="FG120" i="37"/>
  <c r="JI120" i="37" s="1"/>
  <c r="FH120" i="37"/>
  <c r="JJ120" i="37" s="1"/>
  <c r="EX120" i="37"/>
  <c r="IZ120" i="37" s="1"/>
  <c r="EZ120" i="37"/>
  <c r="JB120" i="37" s="1"/>
  <c r="FA120" i="37"/>
  <c r="JC120" i="37" s="1"/>
  <c r="EU120" i="37"/>
  <c r="IW120" i="37" s="1"/>
  <c r="EV120" i="37"/>
  <c r="IX120" i="37" s="1"/>
  <c r="EY120" i="37"/>
  <c r="JA120" i="37" s="1"/>
  <c r="EW120" i="37"/>
  <c r="IY120" i="37" s="1"/>
  <c r="ET120" i="37"/>
  <c r="IV120" i="37" s="1"/>
  <c r="ES120" i="37"/>
  <c r="IU120" i="37" s="1"/>
  <c r="FD96" i="37"/>
  <c r="JF96" i="37" s="1"/>
  <c r="FE96" i="37"/>
  <c r="JG96" i="37" s="1"/>
  <c r="FG96" i="37"/>
  <c r="JI96" i="37" s="1"/>
  <c r="FB96" i="37"/>
  <c r="JD96" i="37" s="1"/>
  <c r="FC96" i="37"/>
  <c r="JE96" i="37" s="1"/>
  <c r="FF96" i="37"/>
  <c r="JH96" i="37" s="1"/>
  <c r="FH96" i="37"/>
  <c r="JJ96" i="37" s="1"/>
  <c r="EX96" i="37"/>
  <c r="IZ96" i="37" s="1"/>
  <c r="EZ96" i="37"/>
  <c r="JB96" i="37" s="1"/>
  <c r="FA96" i="37"/>
  <c r="JC96" i="37" s="1"/>
  <c r="EU96" i="37"/>
  <c r="IW96" i="37" s="1"/>
  <c r="EV96" i="37"/>
  <c r="IX96" i="37" s="1"/>
  <c r="EW96" i="37"/>
  <c r="IY96" i="37" s="1"/>
  <c r="EY96" i="37"/>
  <c r="JA96" i="37" s="1"/>
  <c r="ES96" i="37"/>
  <c r="IU96" i="37" s="1"/>
  <c r="ET96" i="37"/>
  <c r="IV96" i="37" s="1"/>
  <c r="FD80" i="37"/>
  <c r="JF80" i="37" s="1"/>
  <c r="FE80" i="37"/>
  <c r="JG80" i="37" s="1"/>
  <c r="FG80" i="37"/>
  <c r="JI80" i="37" s="1"/>
  <c r="FB80" i="37"/>
  <c r="JD80" i="37" s="1"/>
  <c r="FF80" i="37"/>
  <c r="JH80" i="37" s="1"/>
  <c r="FC80" i="37"/>
  <c r="JE80" i="37" s="1"/>
  <c r="FH80" i="37"/>
  <c r="JJ80" i="37" s="1"/>
  <c r="EX80" i="37"/>
  <c r="IZ80" i="37" s="1"/>
  <c r="EZ80" i="37"/>
  <c r="JB80" i="37" s="1"/>
  <c r="FA80" i="37"/>
  <c r="JC80" i="37" s="1"/>
  <c r="EY80" i="37"/>
  <c r="JA80" i="37" s="1"/>
  <c r="EU80" i="37"/>
  <c r="IW80" i="37" s="1"/>
  <c r="EV80" i="37"/>
  <c r="IX80" i="37" s="1"/>
  <c r="EW80" i="37"/>
  <c r="IY80" i="37" s="1"/>
  <c r="ET80" i="37"/>
  <c r="IV80" i="37" s="1"/>
  <c r="ES80" i="37"/>
  <c r="IU80" i="37" s="1"/>
  <c r="FD56" i="37"/>
  <c r="JF56" i="37" s="1"/>
  <c r="FE56" i="37"/>
  <c r="JG56" i="37" s="1"/>
  <c r="FF56" i="37"/>
  <c r="JH56" i="37" s="1"/>
  <c r="FG56" i="37"/>
  <c r="JI56" i="37" s="1"/>
  <c r="FH56" i="37"/>
  <c r="JJ56" i="37" s="1"/>
  <c r="FB56" i="37"/>
  <c r="JD56" i="37" s="1"/>
  <c r="FC56" i="37"/>
  <c r="JE56" i="37" s="1"/>
  <c r="EZ56" i="37"/>
  <c r="JB56" i="37" s="1"/>
  <c r="EU56" i="37"/>
  <c r="IW56" i="37" s="1"/>
  <c r="EW56" i="37"/>
  <c r="IY56" i="37" s="1"/>
  <c r="EX56" i="37"/>
  <c r="IZ56" i="37" s="1"/>
  <c r="EV56" i="37"/>
  <c r="IX56" i="37" s="1"/>
  <c r="EY56" i="37"/>
  <c r="JA56" i="37" s="1"/>
  <c r="FA56" i="37"/>
  <c r="JC56" i="37" s="1"/>
  <c r="ES56" i="37"/>
  <c r="IU56" i="37" s="1"/>
  <c r="ET56" i="37"/>
  <c r="IV56" i="37" s="1"/>
  <c r="FD48" i="37"/>
  <c r="JF48" i="37" s="1"/>
  <c r="FE48" i="37"/>
  <c r="JG48" i="37" s="1"/>
  <c r="FF48" i="37"/>
  <c r="JH48" i="37" s="1"/>
  <c r="FG48" i="37"/>
  <c r="JI48" i="37" s="1"/>
  <c r="FH48" i="37"/>
  <c r="JJ48" i="37" s="1"/>
  <c r="FB48" i="37"/>
  <c r="JD48" i="37" s="1"/>
  <c r="FC48" i="37"/>
  <c r="JE48" i="37" s="1"/>
  <c r="EZ48" i="37"/>
  <c r="JB48" i="37" s="1"/>
  <c r="EU48" i="37"/>
  <c r="IW48" i="37" s="1"/>
  <c r="EW48" i="37"/>
  <c r="IY48" i="37" s="1"/>
  <c r="EY48" i="37"/>
  <c r="JA48" i="37" s="1"/>
  <c r="FA48" i="37"/>
  <c r="JC48" i="37" s="1"/>
  <c r="EV48" i="37"/>
  <c r="IX48" i="37" s="1"/>
  <c r="EX48" i="37"/>
  <c r="IZ48" i="37" s="1"/>
  <c r="ET48" i="37"/>
  <c r="IV48" i="37" s="1"/>
  <c r="ES48" i="37"/>
  <c r="IU48" i="37" s="1"/>
  <c r="FD32" i="37"/>
  <c r="JF32" i="37" s="1"/>
  <c r="FE32" i="37"/>
  <c r="JG32" i="37" s="1"/>
  <c r="FF32" i="37"/>
  <c r="JH32" i="37" s="1"/>
  <c r="FG32" i="37"/>
  <c r="JI32" i="37" s="1"/>
  <c r="FH32" i="37"/>
  <c r="JJ32" i="37" s="1"/>
  <c r="FB32" i="37"/>
  <c r="JD32" i="37" s="1"/>
  <c r="FC32" i="37"/>
  <c r="JE32" i="37" s="1"/>
  <c r="EZ32" i="37"/>
  <c r="JB32" i="37" s="1"/>
  <c r="EU32" i="37"/>
  <c r="IW32" i="37" s="1"/>
  <c r="EV32" i="37"/>
  <c r="IX32" i="37" s="1"/>
  <c r="EW32" i="37"/>
  <c r="IY32" i="37" s="1"/>
  <c r="EY32" i="37"/>
  <c r="JA32" i="37" s="1"/>
  <c r="FA32" i="37"/>
  <c r="JC32" i="37" s="1"/>
  <c r="EX32" i="37"/>
  <c r="IZ32" i="37" s="1"/>
  <c r="ES32" i="37"/>
  <c r="IU32" i="37" s="1"/>
  <c r="ET32" i="37"/>
  <c r="IV32" i="37" s="1"/>
  <c r="FB14" i="37"/>
  <c r="JD14" i="37" s="1"/>
  <c r="FC14" i="37"/>
  <c r="JE14" i="37" s="1"/>
  <c r="FD14" i="37"/>
  <c r="JF14" i="37" s="1"/>
  <c r="FE14" i="37"/>
  <c r="JG14" i="37" s="1"/>
  <c r="FF14" i="37"/>
  <c r="JH14" i="37" s="1"/>
  <c r="FH14" i="37"/>
  <c r="JJ14" i="37" s="1"/>
  <c r="FG14" i="37"/>
  <c r="JI14" i="37" s="1"/>
  <c r="EX14" i="37"/>
  <c r="IZ14" i="37" s="1"/>
  <c r="EZ14" i="37"/>
  <c r="JB14" i="37" s="1"/>
  <c r="FA14" i="37"/>
  <c r="JC14" i="37" s="1"/>
  <c r="EU14" i="37"/>
  <c r="IW14" i="37" s="1"/>
  <c r="EW14" i="37"/>
  <c r="IY14" i="37" s="1"/>
  <c r="EY14" i="37"/>
  <c r="JA14" i="37" s="1"/>
  <c r="EV14" i="37"/>
  <c r="IX14" i="37" s="1"/>
  <c r="ET14" i="37"/>
  <c r="IV14" i="37" s="1"/>
  <c r="ES14" i="37"/>
  <c r="IU14" i="37" s="1"/>
  <c r="FC311" i="37"/>
  <c r="JE311" i="37" s="1"/>
  <c r="FE311" i="37"/>
  <c r="JG311" i="37" s="1"/>
  <c r="FF311" i="37"/>
  <c r="JH311" i="37" s="1"/>
  <c r="FB311" i="37"/>
  <c r="JD311" i="37" s="1"/>
  <c r="FD311" i="37"/>
  <c r="JF311" i="37" s="1"/>
  <c r="FG311" i="37"/>
  <c r="JI311" i="37" s="1"/>
  <c r="FH311" i="37"/>
  <c r="JJ311" i="37" s="1"/>
  <c r="EY311" i="37"/>
  <c r="JA311" i="37" s="1"/>
  <c r="FA311" i="37"/>
  <c r="JC311" i="37" s="1"/>
  <c r="EV311" i="37"/>
  <c r="IX311" i="37" s="1"/>
  <c r="EZ311" i="37"/>
  <c r="JB311" i="37" s="1"/>
  <c r="ET311" i="37"/>
  <c r="IV311" i="37" s="1"/>
  <c r="ES311" i="37"/>
  <c r="IU311" i="37" s="1"/>
  <c r="EX311" i="37"/>
  <c r="IZ311" i="37" s="1"/>
  <c r="EU311" i="37"/>
  <c r="IW311" i="37" s="1"/>
  <c r="EW311" i="37"/>
  <c r="IY311" i="37" s="1"/>
  <c r="FC303" i="37"/>
  <c r="JE303" i="37" s="1"/>
  <c r="FE303" i="37"/>
  <c r="JG303" i="37" s="1"/>
  <c r="FF303" i="37"/>
  <c r="JH303" i="37" s="1"/>
  <c r="FG303" i="37"/>
  <c r="JI303" i="37" s="1"/>
  <c r="FH303" i="37"/>
  <c r="JJ303" i="37" s="1"/>
  <c r="FB303" i="37"/>
  <c r="JD303" i="37" s="1"/>
  <c r="FD303" i="37"/>
  <c r="JF303" i="37" s="1"/>
  <c r="EY303" i="37"/>
  <c r="JA303" i="37" s="1"/>
  <c r="FA303" i="37"/>
  <c r="JC303" i="37" s="1"/>
  <c r="EV303" i="37"/>
  <c r="IX303" i="37" s="1"/>
  <c r="EW303" i="37"/>
  <c r="IY303" i="37" s="1"/>
  <c r="ET303" i="37"/>
  <c r="IV303" i="37" s="1"/>
  <c r="EU303" i="37"/>
  <c r="IW303" i="37" s="1"/>
  <c r="EX303" i="37"/>
  <c r="IZ303" i="37" s="1"/>
  <c r="ES303" i="37"/>
  <c r="EZ303" i="37"/>
  <c r="JB303" i="37" s="1"/>
  <c r="FC295" i="37"/>
  <c r="JE295" i="37" s="1"/>
  <c r="FE295" i="37"/>
  <c r="JG295" i="37" s="1"/>
  <c r="FF295" i="37"/>
  <c r="JH295" i="37" s="1"/>
  <c r="FB295" i="37"/>
  <c r="JD295" i="37" s="1"/>
  <c r="FD295" i="37"/>
  <c r="JF295" i="37" s="1"/>
  <c r="FG295" i="37"/>
  <c r="JI295" i="37" s="1"/>
  <c r="FH295" i="37"/>
  <c r="JJ295" i="37" s="1"/>
  <c r="EY295" i="37"/>
  <c r="JA295" i="37" s="1"/>
  <c r="FA295" i="37"/>
  <c r="JC295" i="37" s="1"/>
  <c r="EV295" i="37"/>
  <c r="IX295" i="37" s="1"/>
  <c r="ET295" i="37"/>
  <c r="IV295" i="37" s="1"/>
  <c r="EU295" i="37"/>
  <c r="IW295" i="37" s="1"/>
  <c r="EW295" i="37"/>
  <c r="IY295" i="37" s="1"/>
  <c r="ES295" i="37"/>
  <c r="IU295" i="37" s="1"/>
  <c r="EX295" i="37"/>
  <c r="IZ295" i="37" s="1"/>
  <c r="EZ295" i="37"/>
  <c r="JB295" i="37" s="1"/>
  <c r="FD287" i="37"/>
  <c r="JF287" i="37" s="1"/>
  <c r="FG287" i="37"/>
  <c r="JI287" i="37" s="1"/>
  <c r="FC287" i="37"/>
  <c r="JE287" i="37" s="1"/>
  <c r="FE287" i="37"/>
  <c r="JG287" i="37" s="1"/>
  <c r="FH287" i="37"/>
  <c r="JJ287" i="37" s="1"/>
  <c r="FB287" i="37"/>
  <c r="JD287" i="37" s="1"/>
  <c r="FF287" i="37"/>
  <c r="JH287" i="37" s="1"/>
  <c r="EY287" i="37"/>
  <c r="JA287" i="37" s="1"/>
  <c r="FA287" i="37"/>
  <c r="JC287" i="37" s="1"/>
  <c r="EV287" i="37"/>
  <c r="IX287" i="37" s="1"/>
  <c r="EW287" i="37"/>
  <c r="IY287" i="37" s="1"/>
  <c r="ET287" i="37"/>
  <c r="IV287" i="37" s="1"/>
  <c r="EX287" i="37"/>
  <c r="IZ287" i="37" s="1"/>
  <c r="EU287" i="37"/>
  <c r="IW287" i="37" s="1"/>
  <c r="ES287" i="37"/>
  <c r="EZ287" i="37"/>
  <c r="JB287" i="37" s="1"/>
  <c r="FD279" i="37"/>
  <c r="JF279" i="37" s="1"/>
  <c r="FG279" i="37"/>
  <c r="JI279" i="37" s="1"/>
  <c r="FC279" i="37"/>
  <c r="JE279" i="37" s="1"/>
  <c r="FF279" i="37"/>
  <c r="JH279" i="37" s="1"/>
  <c r="FH279" i="37"/>
  <c r="JJ279" i="37" s="1"/>
  <c r="FB279" i="37"/>
  <c r="JD279" i="37" s="1"/>
  <c r="FE279" i="37"/>
  <c r="JG279" i="37" s="1"/>
  <c r="EY279" i="37"/>
  <c r="JA279" i="37" s="1"/>
  <c r="FA279" i="37"/>
  <c r="JC279" i="37" s="1"/>
  <c r="EV279" i="37"/>
  <c r="IX279" i="37" s="1"/>
  <c r="ET279" i="37"/>
  <c r="IV279" i="37" s="1"/>
  <c r="EU279" i="37"/>
  <c r="IW279" i="37" s="1"/>
  <c r="EW279" i="37"/>
  <c r="IY279" i="37" s="1"/>
  <c r="EX279" i="37"/>
  <c r="IZ279" i="37" s="1"/>
  <c r="EZ279" i="37"/>
  <c r="JB279" i="37" s="1"/>
  <c r="ES279" i="37"/>
  <c r="IU279" i="37" s="1"/>
  <c r="FD271" i="37"/>
  <c r="JF271" i="37" s="1"/>
  <c r="FG271" i="37"/>
  <c r="JI271" i="37" s="1"/>
  <c r="FF271" i="37"/>
  <c r="JH271" i="37" s="1"/>
  <c r="FB271" i="37"/>
  <c r="JD271" i="37" s="1"/>
  <c r="FC271" i="37"/>
  <c r="JE271" i="37" s="1"/>
  <c r="FE271" i="37"/>
  <c r="JG271" i="37" s="1"/>
  <c r="FH271" i="37"/>
  <c r="JJ271" i="37" s="1"/>
  <c r="EY271" i="37"/>
  <c r="JA271" i="37" s="1"/>
  <c r="FA271" i="37"/>
  <c r="JC271" i="37" s="1"/>
  <c r="EV271" i="37"/>
  <c r="IX271" i="37" s="1"/>
  <c r="EW271" i="37"/>
  <c r="IY271" i="37" s="1"/>
  <c r="ET271" i="37"/>
  <c r="IV271" i="37" s="1"/>
  <c r="EX271" i="37"/>
  <c r="IZ271" i="37" s="1"/>
  <c r="EZ271" i="37"/>
  <c r="JB271" i="37" s="1"/>
  <c r="ES271" i="37"/>
  <c r="IU271" i="37" s="1"/>
  <c r="EU271" i="37"/>
  <c r="IW271" i="37" s="1"/>
  <c r="FC263" i="37"/>
  <c r="JE263" i="37" s="1"/>
  <c r="FF263" i="37"/>
  <c r="JH263" i="37" s="1"/>
  <c r="FH263" i="37"/>
  <c r="JJ263" i="37" s="1"/>
  <c r="FB263" i="37"/>
  <c r="JD263" i="37" s="1"/>
  <c r="FD263" i="37"/>
  <c r="JF263" i="37" s="1"/>
  <c r="FE263" i="37"/>
  <c r="JG263" i="37" s="1"/>
  <c r="FG263" i="37"/>
  <c r="JI263" i="37" s="1"/>
  <c r="EU263" i="37"/>
  <c r="IW263" i="37" s="1"/>
  <c r="EY263" i="37"/>
  <c r="JA263" i="37" s="1"/>
  <c r="EW263" i="37"/>
  <c r="IY263" i="37" s="1"/>
  <c r="EX263" i="37"/>
  <c r="IZ263" i="37" s="1"/>
  <c r="FA263" i="37"/>
  <c r="JC263" i="37" s="1"/>
  <c r="ET263" i="37"/>
  <c r="IV263" i="37" s="1"/>
  <c r="EZ263" i="37"/>
  <c r="JB263" i="37" s="1"/>
  <c r="ES263" i="37"/>
  <c r="IU263" i="37" s="1"/>
  <c r="EV263" i="37"/>
  <c r="IX263" i="37" s="1"/>
  <c r="FC255" i="37"/>
  <c r="JE255" i="37" s="1"/>
  <c r="FG255" i="37"/>
  <c r="JI255" i="37" s="1"/>
  <c r="FB255" i="37"/>
  <c r="JD255" i="37" s="1"/>
  <c r="FD255" i="37"/>
  <c r="JF255" i="37" s="1"/>
  <c r="FE255" i="37"/>
  <c r="JG255" i="37" s="1"/>
  <c r="FF255" i="37"/>
  <c r="JH255" i="37" s="1"/>
  <c r="FH255" i="37"/>
  <c r="JJ255" i="37" s="1"/>
  <c r="EU255" i="37"/>
  <c r="IW255" i="37" s="1"/>
  <c r="EY255" i="37"/>
  <c r="JA255" i="37" s="1"/>
  <c r="EW255" i="37"/>
  <c r="IY255" i="37" s="1"/>
  <c r="EZ255" i="37"/>
  <c r="JB255" i="37" s="1"/>
  <c r="FA255" i="37"/>
  <c r="JC255" i="37" s="1"/>
  <c r="ET255" i="37"/>
  <c r="IV255" i="37" s="1"/>
  <c r="EV255" i="37"/>
  <c r="IX255" i="37" s="1"/>
  <c r="ES255" i="37"/>
  <c r="IU255" i="37" s="1"/>
  <c r="EX255" i="37"/>
  <c r="IZ255" i="37" s="1"/>
  <c r="FC247" i="37"/>
  <c r="JE247" i="37" s="1"/>
  <c r="FH247" i="37"/>
  <c r="JJ247" i="37" s="1"/>
  <c r="FB247" i="37"/>
  <c r="JD247" i="37" s="1"/>
  <c r="FG247" i="37"/>
  <c r="JI247" i="37" s="1"/>
  <c r="FD247" i="37"/>
  <c r="JF247" i="37" s="1"/>
  <c r="FE247" i="37"/>
  <c r="JG247" i="37" s="1"/>
  <c r="EU247" i="37"/>
  <c r="IW247" i="37" s="1"/>
  <c r="EY247" i="37"/>
  <c r="JA247" i="37" s="1"/>
  <c r="FF247" i="37"/>
  <c r="JH247" i="37" s="1"/>
  <c r="EZ247" i="37"/>
  <c r="JB247" i="37" s="1"/>
  <c r="EV247" i="37"/>
  <c r="IX247" i="37" s="1"/>
  <c r="EW247" i="37"/>
  <c r="IY247" i="37" s="1"/>
  <c r="ET247" i="37"/>
  <c r="IV247" i="37" s="1"/>
  <c r="FA247" i="37"/>
  <c r="JC247" i="37" s="1"/>
  <c r="ES247" i="37"/>
  <c r="IU247" i="37" s="1"/>
  <c r="EX247" i="37"/>
  <c r="IZ247" i="37" s="1"/>
  <c r="FC239" i="37"/>
  <c r="JE239" i="37" s="1"/>
  <c r="FB239" i="37"/>
  <c r="JD239" i="37" s="1"/>
  <c r="FD239" i="37"/>
  <c r="JF239" i="37" s="1"/>
  <c r="FF239" i="37"/>
  <c r="JH239" i="37" s="1"/>
  <c r="FH239" i="37"/>
  <c r="JJ239" i="37" s="1"/>
  <c r="FE239" i="37"/>
  <c r="JG239" i="37" s="1"/>
  <c r="FG239" i="37"/>
  <c r="JI239" i="37" s="1"/>
  <c r="EU239" i="37"/>
  <c r="IW239" i="37" s="1"/>
  <c r="EY239" i="37"/>
  <c r="JA239" i="37" s="1"/>
  <c r="EV239" i="37"/>
  <c r="IX239" i="37" s="1"/>
  <c r="EX239" i="37"/>
  <c r="IZ239" i="37" s="1"/>
  <c r="ET239" i="37"/>
  <c r="IV239" i="37" s="1"/>
  <c r="EW239" i="37"/>
  <c r="IY239" i="37" s="1"/>
  <c r="EZ239" i="37"/>
  <c r="JB239" i="37" s="1"/>
  <c r="FA239" i="37"/>
  <c r="JC239" i="37" s="1"/>
  <c r="ES239" i="37"/>
  <c r="FC231" i="37"/>
  <c r="JE231" i="37" s="1"/>
  <c r="FD231" i="37"/>
  <c r="JF231" i="37" s="1"/>
  <c r="FE231" i="37"/>
  <c r="JG231" i="37" s="1"/>
  <c r="FB231" i="37"/>
  <c r="JD231" i="37" s="1"/>
  <c r="FG231" i="37"/>
  <c r="JI231" i="37" s="1"/>
  <c r="FH231" i="37"/>
  <c r="JJ231" i="37" s="1"/>
  <c r="FF231" i="37"/>
  <c r="JH231" i="37" s="1"/>
  <c r="EU231" i="37"/>
  <c r="IW231" i="37" s="1"/>
  <c r="EY231" i="37"/>
  <c r="JA231" i="37" s="1"/>
  <c r="EW231" i="37"/>
  <c r="IY231" i="37" s="1"/>
  <c r="EX231" i="37"/>
  <c r="IZ231" i="37" s="1"/>
  <c r="FA231" i="37"/>
  <c r="JC231" i="37" s="1"/>
  <c r="EV231" i="37"/>
  <c r="IX231" i="37" s="1"/>
  <c r="ET231" i="37"/>
  <c r="IV231" i="37" s="1"/>
  <c r="EZ231" i="37"/>
  <c r="JB231" i="37" s="1"/>
  <c r="ES231" i="37"/>
  <c r="IU231" i="37" s="1"/>
  <c r="FC223" i="37"/>
  <c r="JE223" i="37" s="1"/>
  <c r="FB223" i="37"/>
  <c r="JD223" i="37" s="1"/>
  <c r="FE223" i="37"/>
  <c r="JG223" i="37" s="1"/>
  <c r="FF223" i="37"/>
  <c r="JH223" i="37" s="1"/>
  <c r="FD223" i="37"/>
  <c r="JF223" i="37" s="1"/>
  <c r="FG223" i="37"/>
  <c r="JI223" i="37" s="1"/>
  <c r="FH223" i="37"/>
  <c r="JJ223" i="37" s="1"/>
  <c r="EU223" i="37"/>
  <c r="IW223" i="37" s="1"/>
  <c r="EX223" i="37"/>
  <c r="IZ223" i="37" s="1"/>
  <c r="EY223" i="37"/>
  <c r="JA223" i="37" s="1"/>
  <c r="FA223" i="37"/>
  <c r="JC223" i="37" s="1"/>
  <c r="EV223" i="37"/>
  <c r="IX223" i="37" s="1"/>
  <c r="ET223" i="37"/>
  <c r="IV223" i="37" s="1"/>
  <c r="EW223" i="37"/>
  <c r="IY223" i="37" s="1"/>
  <c r="EZ223" i="37"/>
  <c r="JB223" i="37" s="1"/>
  <c r="ES223" i="37"/>
  <c r="IU223" i="37" s="1"/>
  <c r="FC215" i="37"/>
  <c r="JE215" i="37" s="1"/>
  <c r="FD215" i="37"/>
  <c r="JF215" i="37" s="1"/>
  <c r="FF215" i="37"/>
  <c r="JH215" i="37" s="1"/>
  <c r="FG215" i="37"/>
  <c r="JI215" i="37" s="1"/>
  <c r="FB215" i="37"/>
  <c r="JD215" i="37" s="1"/>
  <c r="FE215" i="37"/>
  <c r="JG215" i="37" s="1"/>
  <c r="FH215" i="37"/>
  <c r="JJ215" i="37" s="1"/>
  <c r="EU215" i="37"/>
  <c r="IW215" i="37" s="1"/>
  <c r="EX215" i="37"/>
  <c r="IZ215" i="37" s="1"/>
  <c r="EY215" i="37"/>
  <c r="JA215" i="37" s="1"/>
  <c r="EV215" i="37"/>
  <c r="IX215" i="37" s="1"/>
  <c r="EW215" i="37"/>
  <c r="IY215" i="37" s="1"/>
  <c r="FA215" i="37"/>
  <c r="JC215" i="37" s="1"/>
  <c r="ET215" i="37"/>
  <c r="IV215" i="37" s="1"/>
  <c r="EZ215" i="37"/>
  <c r="JB215" i="37" s="1"/>
  <c r="ES215" i="37"/>
  <c r="IU215" i="37" s="1"/>
  <c r="FC207" i="37"/>
  <c r="JE207" i="37" s="1"/>
  <c r="FF207" i="37"/>
  <c r="JH207" i="37" s="1"/>
  <c r="FB207" i="37"/>
  <c r="JD207" i="37" s="1"/>
  <c r="FD207" i="37"/>
  <c r="JF207" i="37" s="1"/>
  <c r="FG207" i="37"/>
  <c r="JI207" i="37" s="1"/>
  <c r="FE207" i="37"/>
  <c r="JG207" i="37" s="1"/>
  <c r="FH207" i="37"/>
  <c r="JJ207" i="37" s="1"/>
  <c r="EU207" i="37"/>
  <c r="IW207" i="37" s="1"/>
  <c r="EX207" i="37"/>
  <c r="IZ207" i="37" s="1"/>
  <c r="EY207" i="37"/>
  <c r="JA207" i="37" s="1"/>
  <c r="EW207" i="37"/>
  <c r="IY207" i="37" s="1"/>
  <c r="FA207" i="37"/>
  <c r="JC207" i="37" s="1"/>
  <c r="ET207" i="37"/>
  <c r="IV207" i="37" s="1"/>
  <c r="EZ207" i="37"/>
  <c r="JB207" i="37" s="1"/>
  <c r="ES207" i="37"/>
  <c r="IU207" i="37" s="1"/>
  <c r="EV207" i="37"/>
  <c r="IX207" i="37" s="1"/>
  <c r="FC199" i="37"/>
  <c r="JE199" i="37" s="1"/>
  <c r="FD199" i="37"/>
  <c r="JF199" i="37" s="1"/>
  <c r="FF199" i="37"/>
  <c r="JH199" i="37" s="1"/>
  <c r="FE199" i="37"/>
  <c r="JG199" i="37" s="1"/>
  <c r="FG199" i="37"/>
  <c r="JI199" i="37" s="1"/>
  <c r="FH199" i="37"/>
  <c r="JJ199" i="37" s="1"/>
  <c r="FB199" i="37"/>
  <c r="JD199" i="37" s="1"/>
  <c r="EU199" i="37"/>
  <c r="IW199" i="37" s="1"/>
  <c r="EX199" i="37"/>
  <c r="IZ199" i="37" s="1"/>
  <c r="EY199" i="37"/>
  <c r="JA199" i="37" s="1"/>
  <c r="EW199" i="37"/>
  <c r="IY199" i="37" s="1"/>
  <c r="EZ199" i="37"/>
  <c r="JB199" i="37" s="1"/>
  <c r="ET199" i="37"/>
  <c r="IV199" i="37" s="1"/>
  <c r="ES199" i="37"/>
  <c r="IU199" i="37" s="1"/>
  <c r="EV199" i="37"/>
  <c r="IX199" i="37" s="1"/>
  <c r="FA199" i="37"/>
  <c r="JC199" i="37" s="1"/>
  <c r="FB191" i="37"/>
  <c r="JD191" i="37" s="1"/>
  <c r="FC191" i="37"/>
  <c r="JE191" i="37" s="1"/>
  <c r="FD191" i="37"/>
  <c r="JF191" i="37" s="1"/>
  <c r="FE191" i="37"/>
  <c r="JG191" i="37" s="1"/>
  <c r="FF191" i="37"/>
  <c r="JH191" i="37" s="1"/>
  <c r="FG191" i="37"/>
  <c r="JI191" i="37" s="1"/>
  <c r="FH191" i="37"/>
  <c r="JJ191" i="37" s="1"/>
  <c r="EU191" i="37"/>
  <c r="IW191" i="37" s="1"/>
  <c r="EX191" i="37"/>
  <c r="IZ191" i="37" s="1"/>
  <c r="EY191" i="37"/>
  <c r="JA191" i="37" s="1"/>
  <c r="EW191" i="37"/>
  <c r="IY191" i="37" s="1"/>
  <c r="EZ191" i="37"/>
  <c r="JB191" i="37" s="1"/>
  <c r="EV191" i="37"/>
  <c r="IX191" i="37" s="1"/>
  <c r="ET191" i="37"/>
  <c r="IV191" i="37" s="1"/>
  <c r="ES191" i="37"/>
  <c r="IU191" i="37" s="1"/>
  <c r="FA191" i="37"/>
  <c r="JC191" i="37" s="1"/>
  <c r="FB183" i="37"/>
  <c r="JD183" i="37" s="1"/>
  <c r="FC183" i="37"/>
  <c r="JE183" i="37" s="1"/>
  <c r="FD183" i="37"/>
  <c r="JF183" i="37" s="1"/>
  <c r="FE183" i="37"/>
  <c r="JG183" i="37" s="1"/>
  <c r="FF183" i="37"/>
  <c r="JH183" i="37" s="1"/>
  <c r="FG183" i="37"/>
  <c r="JI183" i="37" s="1"/>
  <c r="FH183" i="37"/>
  <c r="JJ183" i="37" s="1"/>
  <c r="EU183" i="37"/>
  <c r="IW183" i="37" s="1"/>
  <c r="EX183" i="37"/>
  <c r="IZ183" i="37" s="1"/>
  <c r="EY183" i="37"/>
  <c r="JA183" i="37" s="1"/>
  <c r="EZ183" i="37"/>
  <c r="JB183" i="37" s="1"/>
  <c r="FA183" i="37"/>
  <c r="JC183" i="37" s="1"/>
  <c r="EV183" i="37"/>
  <c r="IX183" i="37" s="1"/>
  <c r="EW183" i="37"/>
  <c r="IY183" i="37" s="1"/>
  <c r="ES183" i="37"/>
  <c r="IU183" i="37" s="1"/>
  <c r="ET183" i="37"/>
  <c r="IV183" i="37" s="1"/>
  <c r="FB175" i="37"/>
  <c r="JD175" i="37" s="1"/>
  <c r="FC175" i="37"/>
  <c r="JE175" i="37" s="1"/>
  <c r="FD175" i="37"/>
  <c r="JF175" i="37" s="1"/>
  <c r="FE175" i="37"/>
  <c r="JG175" i="37" s="1"/>
  <c r="FF175" i="37"/>
  <c r="JH175" i="37" s="1"/>
  <c r="FG175" i="37"/>
  <c r="JI175" i="37" s="1"/>
  <c r="FH175" i="37"/>
  <c r="JJ175" i="37" s="1"/>
  <c r="EW175" i="37"/>
  <c r="IY175" i="37" s="1"/>
  <c r="EZ175" i="37"/>
  <c r="JB175" i="37" s="1"/>
  <c r="EV175" i="37"/>
  <c r="IX175" i="37" s="1"/>
  <c r="EX175" i="37"/>
  <c r="IZ175" i="37" s="1"/>
  <c r="EY175" i="37"/>
  <c r="JA175" i="37" s="1"/>
  <c r="EU175" i="37"/>
  <c r="IW175" i="37" s="1"/>
  <c r="ET175" i="37"/>
  <c r="IV175" i="37" s="1"/>
  <c r="FA175" i="37"/>
  <c r="JC175" i="37" s="1"/>
  <c r="ES175" i="37"/>
  <c r="IU175" i="37" s="1"/>
  <c r="FE167" i="37"/>
  <c r="JG167" i="37" s="1"/>
  <c r="FB167" i="37"/>
  <c r="JD167" i="37" s="1"/>
  <c r="FC167" i="37"/>
  <c r="JE167" i="37" s="1"/>
  <c r="FD167" i="37"/>
  <c r="JF167" i="37" s="1"/>
  <c r="FF167" i="37"/>
  <c r="JH167" i="37" s="1"/>
  <c r="FG167" i="37"/>
  <c r="JI167" i="37" s="1"/>
  <c r="FH167" i="37"/>
  <c r="JJ167" i="37" s="1"/>
  <c r="EW167" i="37"/>
  <c r="IY167" i="37" s="1"/>
  <c r="EZ167" i="37"/>
  <c r="JB167" i="37" s="1"/>
  <c r="EU167" i="37"/>
  <c r="IW167" i="37" s="1"/>
  <c r="EY167" i="37"/>
  <c r="JA167" i="37" s="1"/>
  <c r="FA167" i="37"/>
  <c r="JC167" i="37" s="1"/>
  <c r="EV167" i="37"/>
  <c r="IX167" i="37" s="1"/>
  <c r="EX167" i="37"/>
  <c r="IZ167" i="37" s="1"/>
  <c r="ET167" i="37"/>
  <c r="IV167" i="37" s="1"/>
  <c r="ES167" i="37"/>
  <c r="IU167" i="37" s="1"/>
  <c r="FD159" i="37"/>
  <c r="JF159" i="37" s="1"/>
  <c r="FE159" i="37"/>
  <c r="JG159" i="37" s="1"/>
  <c r="FG159" i="37"/>
  <c r="JI159" i="37" s="1"/>
  <c r="FH159" i="37"/>
  <c r="JJ159" i="37" s="1"/>
  <c r="FB159" i="37"/>
  <c r="JD159" i="37" s="1"/>
  <c r="FC159" i="37"/>
  <c r="JE159" i="37" s="1"/>
  <c r="FF159" i="37"/>
  <c r="JH159" i="37" s="1"/>
  <c r="EW159" i="37"/>
  <c r="IY159" i="37" s="1"/>
  <c r="EZ159" i="37"/>
  <c r="JB159" i="37" s="1"/>
  <c r="EX159" i="37"/>
  <c r="IZ159" i="37" s="1"/>
  <c r="EV159" i="37"/>
  <c r="IX159" i="37" s="1"/>
  <c r="FA159" i="37"/>
  <c r="JC159" i="37" s="1"/>
  <c r="EU159" i="37"/>
  <c r="IW159" i="37" s="1"/>
  <c r="EY159" i="37"/>
  <c r="JA159" i="37" s="1"/>
  <c r="ES159" i="37"/>
  <c r="IU159" i="37" s="1"/>
  <c r="ET159" i="37"/>
  <c r="IV159" i="37" s="1"/>
  <c r="FD151" i="37"/>
  <c r="JF151" i="37" s="1"/>
  <c r="FE151" i="37"/>
  <c r="JG151" i="37" s="1"/>
  <c r="FB151" i="37"/>
  <c r="JD151" i="37" s="1"/>
  <c r="FC151" i="37"/>
  <c r="JE151" i="37" s="1"/>
  <c r="FF151" i="37"/>
  <c r="JH151" i="37" s="1"/>
  <c r="FG151" i="37"/>
  <c r="JI151" i="37" s="1"/>
  <c r="FH151" i="37"/>
  <c r="JJ151" i="37" s="1"/>
  <c r="EW151" i="37"/>
  <c r="IY151" i="37" s="1"/>
  <c r="EZ151" i="37"/>
  <c r="JB151" i="37" s="1"/>
  <c r="FA151" i="37"/>
  <c r="JC151" i="37" s="1"/>
  <c r="EU151" i="37"/>
  <c r="IW151" i="37" s="1"/>
  <c r="ET151" i="37"/>
  <c r="IV151" i="37" s="1"/>
  <c r="EV151" i="37"/>
  <c r="IX151" i="37" s="1"/>
  <c r="EY151" i="37"/>
  <c r="JA151" i="37" s="1"/>
  <c r="EX151" i="37"/>
  <c r="IZ151" i="37" s="1"/>
  <c r="ES151" i="37"/>
  <c r="IU151" i="37" s="1"/>
  <c r="FD143" i="37"/>
  <c r="JF143" i="37" s="1"/>
  <c r="FE143" i="37"/>
  <c r="JG143" i="37" s="1"/>
  <c r="FC143" i="37"/>
  <c r="JE143" i="37" s="1"/>
  <c r="FF143" i="37"/>
  <c r="JH143" i="37" s="1"/>
  <c r="FG143" i="37"/>
  <c r="JI143" i="37" s="1"/>
  <c r="FH143" i="37"/>
  <c r="JJ143" i="37" s="1"/>
  <c r="FB143" i="37"/>
  <c r="JD143" i="37" s="1"/>
  <c r="EW143" i="37"/>
  <c r="IY143" i="37" s="1"/>
  <c r="EZ143" i="37"/>
  <c r="JB143" i="37" s="1"/>
  <c r="EV143" i="37"/>
  <c r="IX143" i="37" s="1"/>
  <c r="EX143" i="37"/>
  <c r="IZ143" i="37" s="1"/>
  <c r="ET143" i="37"/>
  <c r="IV143" i="37" s="1"/>
  <c r="EU143" i="37"/>
  <c r="IW143" i="37" s="1"/>
  <c r="FA143" i="37"/>
  <c r="JC143" i="37" s="1"/>
  <c r="EY143" i="37"/>
  <c r="JA143" i="37" s="1"/>
  <c r="ES143" i="37"/>
  <c r="IU143" i="37" s="1"/>
  <c r="FD135" i="37"/>
  <c r="JF135" i="37" s="1"/>
  <c r="FE135" i="37"/>
  <c r="JG135" i="37" s="1"/>
  <c r="FH135" i="37"/>
  <c r="JJ135" i="37" s="1"/>
  <c r="FB135" i="37"/>
  <c r="JD135" i="37" s="1"/>
  <c r="FC135" i="37"/>
  <c r="JE135" i="37" s="1"/>
  <c r="FF135" i="37"/>
  <c r="JH135" i="37" s="1"/>
  <c r="FG135" i="37"/>
  <c r="JI135" i="37" s="1"/>
  <c r="EW135" i="37"/>
  <c r="IY135" i="37" s="1"/>
  <c r="EY135" i="37"/>
  <c r="JA135" i="37" s="1"/>
  <c r="EZ135" i="37"/>
  <c r="JB135" i="37" s="1"/>
  <c r="EX135" i="37"/>
  <c r="IZ135" i="37" s="1"/>
  <c r="ET135" i="37"/>
  <c r="IV135" i="37" s="1"/>
  <c r="EV135" i="37"/>
  <c r="IX135" i="37" s="1"/>
  <c r="EU135" i="37"/>
  <c r="IW135" i="37" s="1"/>
  <c r="FA135" i="37"/>
  <c r="JC135" i="37" s="1"/>
  <c r="ES135" i="37"/>
  <c r="FD127" i="37"/>
  <c r="JF127" i="37" s="1"/>
  <c r="FE127" i="37"/>
  <c r="JG127" i="37" s="1"/>
  <c r="FB127" i="37"/>
  <c r="JD127" i="37" s="1"/>
  <c r="FC127" i="37"/>
  <c r="JE127" i="37" s="1"/>
  <c r="FF127" i="37"/>
  <c r="JH127" i="37" s="1"/>
  <c r="FG127" i="37"/>
  <c r="JI127" i="37" s="1"/>
  <c r="FH127" i="37"/>
  <c r="JJ127" i="37" s="1"/>
  <c r="EW127" i="37"/>
  <c r="IY127" i="37" s="1"/>
  <c r="EY127" i="37"/>
  <c r="JA127" i="37" s="1"/>
  <c r="EZ127" i="37"/>
  <c r="JB127" i="37" s="1"/>
  <c r="EU127" i="37"/>
  <c r="IW127" i="37" s="1"/>
  <c r="EV127" i="37"/>
  <c r="IX127" i="37" s="1"/>
  <c r="FA127" i="37"/>
  <c r="JC127" i="37" s="1"/>
  <c r="ET127" i="37"/>
  <c r="IV127" i="37" s="1"/>
  <c r="EX127" i="37"/>
  <c r="IZ127" i="37" s="1"/>
  <c r="ES127" i="37"/>
  <c r="IU127" i="37" s="1"/>
  <c r="FD119" i="37"/>
  <c r="JF119" i="37" s="1"/>
  <c r="FE119" i="37"/>
  <c r="JG119" i="37" s="1"/>
  <c r="FF119" i="37"/>
  <c r="JH119" i="37" s="1"/>
  <c r="FG119" i="37"/>
  <c r="JI119" i="37" s="1"/>
  <c r="FH119" i="37"/>
  <c r="JJ119" i="37" s="1"/>
  <c r="FB119" i="37"/>
  <c r="JD119" i="37" s="1"/>
  <c r="FC119" i="37"/>
  <c r="JE119" i="37" s="1"/>
  <c r="EW119" i="37"/>
  <c r="IY119" i="37" s="1"/>
  <c r="EY119" i="37"/>
  <c r="JA119" i="37" s="1"/>
  <c r="EZ119" i="37"/>
  <c r="JB119" i="37" s="1"/>
  <c r="EU119" i="37"/>
  <c r="IW119" i="37" s="1"/>
  <c r="FA119" i="37"/>
  <c r="JC119" i="37" s="1"/>
  <c r="EX119" i="37"/>
  <c r="IZ119" i="37" s="1"/>
  <c r="ET119" i="37"/>
  <c r="IV119" i="37" s="1"/>
  <c r="EV119" i="37"/>
  <c r="IX119" i="37" s="1"/>
  <c r="ES119" i="37"/>
  <c r="IU119" i="37" s="1"/>
  <c r="FD111" i="37"/>
  <c r="JF111" i="37" s="1"/>
  <c r="FE111" i="37"/>
  <c r="JG111" i="37" s="1"/>
  <c r="FB111" i="37"/>
  <c r="JD111" i="37" s="1"/>
  <c r="FC111" i="37"/>
  <c r="JE111" i="37" s="1"/>
  <c r="FF111" i="37"/>
  <c r="JH111" i="37" s="1"/>
  <c r="FG111" i="37"/>
  <c r="JI111" i="37" s="1"/>
  <c r="FH111" i="37"/>
  <c r="JJ111" i="37" s="1"/>
  <c r="EW111" i="37"/>
  <c r="IY111" i="37" s="1"/>
  <c r="EY111" i="37"/>
  <c r="JA111" i="37" s="1"/>
  <c r="EZ111" i="37"/>
  <c r="JB111" i="37" s="1"/>
  <c r="FA111" i="37"/>
  <c r="JC111" i="37" s="1"/>
  <c r="EU111" i="37"/>
  <c r="IW111" i="37" s="1"/>
  <c r="ET111" i="37"/>
  <c r="IV111" i="37" s="1"/>
  <c r="EV111" i="37"/>
  <c r="IX111" i="37" s="1"/>
  <c r="EX111" i="37"/>
  <c r="IZ111" i="37" s="1"/>
  <c r="ES111" i="37"/>
  <c r="IU111" i="37" s="1"/>
  <c r="FD103" i="37"/>
  <c r="JF103" i="37" s="1"/>
  <c r="FF103" i="37"/>
  <c r="JH103" i="37" s="1"/>
  <c r="FG103" i="37"/>
  <c r="JI103" i="37" s="1"/>
  <c r="FB103" i="37"/>
  <c r="JD103" i="37" s="1"/>
  <c r="FC103" i="37"/>
  <c r="JE103" i="37" s="1"/>
  <c r="FE103" i="37"/>
  <c r="JG103" i="37" s="1"/>
  <c r="FH103" i="37"/>
  <c r="JJ103" i="37" s="1"/>
  <c r="EW103" i="37"/>
  <c r="IY103" i="37" s="1"/>
  <c r="EY103" i="37"/>
  <c r="JA103" i="37" s="1"/>
  <c r="EZ103" i="37"/>
  <c r="JB103" i="37" s="1"/>
  <c r="EV103" i="37"/>
  <c r="IX103" i="37" s="1"/>
  <c r="EX103" i="37"/>
  <c r="IZ103" i="37" s="1"/>
  <c r="ET103" i="37"/>
  <c r="IV103" i="37" s="1"/>
  <c r="EU103" i="37"/>
  <c r="IW103" i="37" s="1"/>
  <c r="FA103" i="37"/>
  <c r="JC103" i="37" s="1"/>
  <c r="ES103" i="37"/>
  <c r="IU103" i="37" s="1"/>
  <c r="FC95" i="37"/>
  <c r="JE95" i="37" s="1"/>
  <c r="FD95" i="37"/>
  <c r="JF95" i="37" s="1"/>
  <c r="FF95" i="37"/>
  <c r="JH95" i="37" s="1"/>
  <c r="FG95" i="37"/>
  <c r="JI95" i="37" s="1"/>
  <c r="FH95" i="37"/>
  <c r="JJ95" i="37" s="1"/>
  <c r="FB95" i="37"/>
  <c r="JD95" i="37" s="1"/>
  <c r="FE95" i="37"/>
  <c r="JG95" i="37" s="1"/>
  <c r="EW95" i="37"/>
  <c r="IY95" i="37" s="1"/>
  <c r="EY95" i="37"/>
  <c r="JA95" i="37" s="1"/>
  <c r="EZ95" i="37"/>
  <c r="JB95" i="37" s="1"/>
  <c r="EV95" i="37"/>
  <c r="IX95" i="37" s="1"/>
  <c r="EX95" i="37"/>
  <c r="IZ95" i="37" s="1"/>
  <c r="ET95" i="37"/>
  <c r="IV95" i="37" s="1"/>
  <c r="FA95" i="37"/>
  <c r="JC95" i="37" s="1"/>
  <c r="EU95" i="37"/>
  <c r="IW95" i="37" s="1"/>
  <c r="ES95" i="37"/>
  <c r="IU95" i="37" s="1"/>
  <c r="FC87" i="37"/>
  <c r="JE87" i="37" s="1"/>
  <c r="FD87" i="37"/>
  <c r="JF87" i="37" s="1"/>
  <c r="FF87" i="37"/>
  <c r="JH87" i="37" s="1"/>
  <c r="FE87" i="37"/>
  <c r="JG87" i="37" s="1"/>
  <c r="FH87" i="37"/>
  <c r="JJ87" i="37" s="1"/>
  <c r="FB87" i="37"/>
  <c r="JD87" i="37" s="1"/>
  <c r="FG87" i="37"/>
  <c r="JI87" i="37" s="1"/>
  <c r="EW87" i="37"/>
  <c r="IY87" i="37" s="1"/>
  <c r="EY87" i="37"/>
  <c r="JA87" i="37" s="1"/>
  <c r="EZ87" i="37"/>
  <c r="JB87" i="37" s="1"/>
  <c r="EU87" i="37"/>
  <c r="IW87" i="37" s="1"/>
  <c r="EX87" i="37"/>
  <c r="IZ87" i="37" s="1"/>
  <c r="ET87" i="37"/>
  <c r="IV87" i="37" s="1"/>
  <c r="FA87" i="37"/>
  <c r="JC87" i="37" s="1"/>
  <c r="EV87" i="37"/>
  <c r="IX87" i="37" s="1"/>
  <c r="ES87" i="37"/>
  <c r="IU87" i="37" s="1"/>
  <c r="FC79" i="37"/>
  <c r="JE79" i="37" s="1"/>
  <c r="FD79" i="37"/>
  <c r="JF79" i="37" s="1"/>
  <c r="FF79" i="37"/>
  <c r="JH79" i="37" s="1"/>
  <c r="FG79" i="37"/>
  <c r="JI79" i="37" s="1"/>
  <c r="FH79" i="37"/>
  <c r="JJ79" i="37" s="1"/>
  <c r="FE79" i="37"/>
  <c r="JG79" i="37" s="1"/>
  <c r="FB79" i="37"/>
  <c r="JD79" i="37" s="1"/>
  <c r="EW79" i="37"/>
  <c r="IY79" i="37" s="1"/>
  <c r="EY79" i="37"/>
  <c r="JA79" i="37" s="1"/>
  <c r="EZ79" i="37"/>
  <c r="JB79" i="37" s="1"/>
  <c r="EX79" i="37"/>
  <c r="IZ79" i="37" s="1"/>
  <c r="FA79" i="37"/>
  <c r="JC79" i="37" s="1"/>
  <c r="ET79" i="37"/>
  <c r="IV79" i="37" s="1"/>
  <c r="EU79" i="37"/>
  <c r="IW79" i="37" s="1"/>
  <c r="EV79" i="37"/>
  <c r="IX79" i="37" s="1"/>
  <c r="ES79" i="37"/>
  <c r="IU79" i="37" s="1"/>
  <c r="FC71" i="37"/>
  <c r="JE71" i="37" s="1"/>
  <c r="FD71" i="37"/>
  <c r="JF71" i="37" s="1"/>
  <c r="FF71" i="37"/>
  <c r="JH71" i="37" s="1"/>
  <c r="FG71" i="37"/>
  <c r="JI71" i="37" s="1"/>
  <c r="FE71" i="37"/>
  <c r="JG71" i="37" s="1"/>
  <c r="FB71" i="37"/>
  <c r="JD71" i="37" s="1"/>
  <c r="FH71" i="37"/>
  <c r="JJ71" i="37" s="1"/>
  <c r="EY71" i="37"/>
  <c r="JA71" i="37" s="1"/>
  <c r="EV71" i="37"/>
  <c r="IX71" i="37" s="1"/>
  <c r="EX71" i="37"/>
  <c r="IZ71" i="37" s="1"/>
  <c r="EZ71" i="37"/>
  <c r="JB71" i="37" s="1"/>
  <c r="EU71" i="37"/>
  <c r="IW71" i="37" s="1"/>
  <c r="FA71" i="37"/>
  <c r="JC71" i="37" s="1"/>
  <c r="ET71" i="37"/>
  <c r="IV71" i="37" s="1"/>
  <c r="EW71" i="37"/>
  <c r="IY71" i="37" s="1"/>
  <c r="ES71" i="37"/>
  <c r="IU71" i="37" s="1"/>
  <c r="FC63" i="37"/>
  <c r="JE63" i="37" s="1"/>
  <c r="FD63" i="37"/>
  <c r="JF63" i="37" s="1"/>
  <c r="FE63" i="37"/>
  <c r="JG63" i="37" s="1"/>
  <c r="FF63" i="37"/>
  <c r="JH63" i="37" s="1"/>
  <c r="FG63" i="37"/>
  <c r="JI63" i="37" s="1"/>
  <c r="FH63" i="37"/>
  <c r="JJ63" i="37" s="1"/>
  <c r="FB63" i="37"/>
  <c r="JD63" i="37" s="1"/>
  <c r="EY63" i="37"/>
  <c r="JA63" i="37" s="1"/>
  <c r="EX63" i="37"/>
  <c r="IZ63" i="37" s="1"/>
  <c r="FA63" i="37"/>
  <c r="JC63" i="37" s="1"/>
  <c r="EW63" i="37"/>
  <c r="IY63" i="37" s="1"/>
  <c r="EZ63" i="37"/>
  <c r="JB63" i="37" s="1"/>
  <c r="EU63" i="37"/>
  <c r="IW63" i="37" s="1"/>
  <c r="ET63" i="37"/>
  <c r="IV63" i="37" s="1"/>
  <c r="EV63" i="37"/>
  <c r="IX63" i="37" s="1"/>
  <c r="ES63" i="37"/>
  <c r="IU63" i="37" s="1"/>
  <c r="FC55" i="37"/>
  <c r="JE55" i="37" s="1"/>
  <c r="FD55" i="37"/>
  <c r="JF55" i="37" s="1"/>
  <c r="FE55" i="37"/>
  <c r="JG55" i="37" s="1"/>
  <c r="FF55" i="37"/>
  <c r="JH55" i="37" s="1"/>
  <c r="FG55" i="37"/>
  <c r="JI55" i="37" s="1"/>
  <c r="FB55" i="37"/>
  <c r="JD55" i="37" s="1"/>
  <c r="FH55" i="37"/>
  <c r="JJ55" i="37" s="1"/>
  <c r="EY55" i="37"/>
  <c r="JA55" i="37" s="1"/>
  <c r="FA55" i="37"/>
  <c r="JC55" i="37" s="1"/>
  <c r="EU55" i="37"/>
  <c r="IW55" i="37" s="1"/>
  <c r="EW55" i="37"/>
  <c r="IY55" i="37" s="1"/>
  <c r="EV55" i="37"/>
  <c r="IX55" i="37" s="1"/>
  <c r="EZ55" i="37"/>
  <c r="JB55" i="37" s="1"/>
  <c r="ET55" i="37"/>
  <c r="IV55" i="37" s="1"/>
  <c r="EX55" i="37"/>
  <c r="IZ55" i="37" s="1"/>
  <c r="ES55" i="37"/>
  <c r="IU55" i="37" s="1"/>
  <c r="FC47" i="37"/>
  <c r="JE47" i="37" s="1"/>
  <c r="FD47" i="37"/>
  <c r="JF47" i="37" s="1"/>
  <c r="FE47" i="37"/>
  <c r="JG47" i="37" s="1"/>
  <c r="FF47" i="37"/>
  <c r="JH47" i="37" s="1"/>
  <c r="FG47" i="37"/>
  <c r="JI47" i="37" s="1"/>
  <c r="FB47" i="37"/>
  <c r="JD47" i="37" s="1"/>
  <c r="FH47" i="37"/>
  <c r="JJ47" i="37" s="1"/>
  <c r="EY47" i="37"/>
  <c r="JA47" i="37" s="1"/>
  <c r="EV47" i="37"/>
  <c r="IX47" i="37" s="1"/>
  <c r="EW47" i="37"/>
  <c r="IY47" i="37" s="1"/>
  <c r="FA47" i="37"/>
  <c r="JC47" i="37" s="1"/>
  <c r="EX47" i="37"/>
  <c r="IZ47" i="37" s="1"/>
  <c r="ET47" i="37"/>
  <c r="IV47" i="37" s="1"/>
  <c r="EZ47" i="37"/>
  <c r="JB47" i="37" s="1"/>
  <c r="EU47" i="37"/>
  <c r="IW47" i="37" s="1"/>
  <c r="ES47" i="37"/>
  <c r="IU47" i="37" s="1"/>
  <c r="FC39" i="37"/>
  <c r="JE39" i="37" s="1"/>
  <c r="FD39" i="37"/>
  <c r="JF39" i="37" s="1"/>
  <c r="FE39" i="37"/>
  <c r="JG39" i="37" s="1"/>
  <c r="FF39" i="37"/>
  <c r="JH39" i="37" s="1"/>
  <c r="FG39" i="37"/>
  <c r="JI39" i="37" s="1"/>
  <c r="FH39" i="37"/>
  <c r="JJ39" i="37" s="1"/>
  <c r="FB39" i="37"/>
  <c r="JD39" i="37" s="1"/>
  <c r="EY39" i="37"/>
  <c r="JA39" i="37" s="1"/>
  <c r="EV39" i="37"/>
  <c r="IX39" i="37" s="1"/>
  <c r="EX39" i="37"/>
  <c r="IZ39" i="37" s="1"/>
  <c r="EZ39" i="37"/>
  <c r="JB39" i="37" s="1"/>
  <c r="EU39" i="37"/>
  <c r="IW39" i="37" s="1"/>
  <c r="EW39" i="37"/>
  <c r="IY39" i="37" s="1"/>
  <c r="FA39" i="37"/>
  <c r="JC39" i="37" s="1"/>
  <c r="ET39" i="37"/>
  <c r="IV39" i="37" s="1"/>
  <c r="ES39" i="37"/>
  <c r="IU39" i="37" s="1"/>
  <c r="FC31" i="37"/>
  <c r="JE31" i="37" s="1"/>
  <c r="FD31" i="37"/>
  <c r="JF31" i="37" s="1"/>
  <c r="FE31" i="37"/>
  <c r="JG31" i="37" s="1"/>
  <c r="FF31" i="37"/>
  <c r="JH31" i="37" s="1"/>
  <c r="FG31" i="37"/>
  <c r="JI31" i="37" s="1"/>
  <c r="FH31" i="37"/>
  <c r="JJ31" i="37" s="1"/>
  <c r="FB31" i="37"/>
  <c r="JD31" i="37" s="1"/>
  <c r="EY31" i="37"/>
  <c r="JA31" i="37" s="1"/>
  <c r="EX31" i="37"/>
  <c r="IZ31" i="37" s="1"/>
  <c r="FA31" i="37"/>
  <c r="JC31" i="37" s="1"/>
  <c r="EU31" i="37"/>
  <c r="IW31" i="37" s="1"/>
  <c r="EZ31" i="37"/>
  <c r="JB31" i="37" s="1"/>
  <c r="EW31" i="37"/>
  <c r="IY31" i="37" s="1"/>
  <c r="ET31" i="37"/>
  <c r="IV31" i="37" s="1"/>
  <c r="EV31" i="37"/>
  <c r="IX31" i="37" s="1"/>
  <c r="ES31" i="37"/>
  <c r="IU31" i="37" s="1"/>
  <c r="FC23" i="37"/>
  <c r="JE23" i="37" s="1"/>
  <c r="FD23" i="37"/>
  <c r="JF23" i="37" s="1"/>
  <c r="FE23" i="37"/>
  <c r="JG23" i="37" s="1"/>
  <c r="FF23" i="37"/>
  <c r="JH23" i="37" s="1"/>
  <c r="FG23" i="37"/>
  <c r="JI23" i="37" s="1"/>
  <c r="FH23" i="37"/>
  <c r="JJ23" i="37" s="1"/>
  <c r="FB23" i="37"/>
  <c r="JD23" i="37" s="1"/>
  <c r="EY23" i="37"/>
  <c r="JA23" i="37" s="1"/>
  <c r="FA23" i="37"/>
  <c r="JC23" i="37" s="1"/>
  <c r="EU23" i="37"/>
  <c r="IW23" i="37" s="1"/>
  <c r="EV23" i="37"/>
  <c r="IX23" i="37" s="1"/>
  <c r="EW23" i="37"/>
  <c r="IY23" i="37" s="1"/>
  <c r="EX23" i="37"/>
  <c r="IZ23" i="37" s="1"/>
  <c r="EZ23" i="37"/>
  <c r="JB23" i="37" s="1"/>
  <c r="ET23" i="37"/>
  <c r="IV23" i="37" s="1"/>
  <c r="ES23" i="37"/>
  <c r="IU23" i="37" s="1"/>
  <c r="FC15" i="37"/>
  <c r="JE15" i="37" s="1"/>
  <c r="FD15" i="37"/>
  <c r="JF15" i="37" s="1"/>
  <c r="FE15" i="37"/>
  <c r="JG15" i="37" s="1"/>
  <c r="FF15" i="37"/>
  <c r="JH15" i="37" s="1"/>
  <c r="FG15" i="37"/>
  <c r="JI15" i="37" s="1"/>
  <c r="FB15" i="37"/>
  <c r="JD15" i="37" s="1"/>
  <c r="FH15" i="37"/>
  <c r="JJ15" i="37" s="1"/>
  <c r="EY15" i="37"/>
  <c r="JA15" i="37" s="1"/>
  <c r="FA15" i="37"/>
  <c r="JC15" i="37" s="1"/>
  <c r="EV15" i="37"/>
  <c r="IX15" i="37" s="1"/>
  <c r="EX15" i="37"/>
  <c r="IZ15" i="37" s="1"/>
  <c r="EZ15" i="37"/>
  <c r="JB15" i="37" s="1"/>
  <c r="ET15" i="37"/>
  <c r="IV15" i="37" s="1"/>
  <c r="EU15" i="37"/>
  <c r="IW15" i="37" s="1"/>
  <c r="EW15" i="37"/>
  <c r="IY15" i="37" s="1"/>
  <c r="ES15" i="37"/>
  <c r="IU15" i="37" s="1"/>
  <c r="MG272" i="37"/>
  <c r="MG256" i="37"/>
  <c r="MG248" i="37"/>
  <c r="MG232" i="37"/>
  <c r="MG224" i="37"/>
  <c r="MG216" i="37"/>
  <c r="MG208" i="37"/>
  <c r="MG200" i="37"/>
  <c r="MG192" i="37"/>
  <c r="MG184" i="37"/>
  <c r="MG176" i="37"/>
  <c r="MG168" i="37"/>
  <c r="MG160" i="37"/>
  <c r="MG152" i="37"/>
  <c r="MG144" i="37"/>
  <c r="MG136" i="37"/>
  <c r="MG128" i="37"/>
  <c r="MG120" i="37"/>
  <c r="MG112" i="37"/>
  <c r="MG104" i="37"/>
  <c r="MG96" i="37"/>
  <c r="MG88" i="37"/>
  <c r="MG80" i="37"/>
  <c r="MG72" i="37"/>
  <c r="MG64" i="37"/>
  <c r="MG56" i="37"/>
  <c r="MG48" i="37"/>
  <c r="MG40" i="37"/>
  <c r="MG32" i="37"/>
  <c r="MG20" i="37"/>
  <c r="MG13" i="37"/>
  <c r="MG305" i="37"/>
  <c r="MG297" i="37"/>
  <c r="MG289" i="37"/>
  <c r="MG281" i="37"/>
  <c r="MG273" i="37"/>
  <c r="MG265" i="37"/>
  <c r="MG257" i="37"/>
  <c r="MG249" i="37"/>
  <c r="MG241" i="37"/>
  <c r="MG233" i="37"/>
  <c r="MG225" i="37"/>
  <c r="MG217" i="37"/>
  <c r="MG209" i="37"/>
  <c r="MG201" i="37"/>
  <c r="MG193" i="37"/>
  <c r="MG185" i="37"/>
  <c r="MG177" i="37"/>
  <c r="MG169" i="37"/>
  <c r="MG161" i="37"/>
  <c r="MG153" i="37"/>
  <c r="MG145" i="37"/>
  <c r="MG137" i="37"/>
  <c r="MG129" i="37"/>
  <c r="MG121" i="37"/>
  <c r="MG113" i="37"/>
  <c r="MG105" i="37"/>
  <c r="MG97" i="37"/>
  <c r="MG89" i="37"/>
  <c r="MG81" i="37"/>
  <c r="MG73" i="37"/>
  <c r="MG65" i="37"/>
  <c r="MG57" i="37"/>
  <c r="MG49" i="37"/>
  <c r="MG41" i="37"/>
  <c r="MG33" i="37"/>
  <c r="MG25" i="37"/>
  <c r="MG17" i="37"/>
  <c r="MG240" i="37"/>
  <c r="MG234" i="37"/>
  <c r="MG226" i="37"/>
  <c r="MG170" i="37"/>
  <c r="MG146" i="37"/>
  <c r="MG90" i="37"/>
  <c r="MG58" i="37"/>
  <c r="MG312" i="37"/>
  <c r="MG288" i="37"/>
  <c r="MG282" i="37"/>
  <c r="MG210" i="37"/>
  <c r="MG82" i="37"/>
  <c r="MG34" i="37"/>
  <c r="MG306" i="37"/>
  <c r="MG242" i="37"/>
  <c r="MG194" i="37"/>
  <c r="MG154" i="37"/>
  <c r="MG130" i="37"/>
  <c r="MG114" i="37"/>
  <c r="MG22" i="37"/>
  <c r="MG307" i="37"/>
  <c r="MG291" i="37"/>
  <c r="MG267" i="37"/>
  <c r="MG243" i="37"/>
  <c r="MG211" i="37"/>
  <c r="MG163" i="37"/>
  <c r="MG115" i="37"/>
  <c r="MG83" i="37"/>
  <c r="MG51" i="37"/>
  <c r="MG19" i="37"/>
  <c r="MG308" i="37"/>
  <c r="MG300" i="37"/>
  <c r="MG292" i="37"/>
  <c r="MG284" i="37"/>
  <c r="MG276" i="37"/>
  <c r="MG268" i="37"/>
  <c r="MG260" i="37"/>
  <c r="MG252" i="37"/>
  <c r="MG244" i="37"/>
  <c r="MG236" i="37"/>
  <c r="MG228" i="37"/>
  <c r="MG220" i="37"/>
  <c r="MG212" i="37"/>
  <c r="MG204" i="37"/>
  <c r="MG196" i="37"/>
  <c r="MG188" i="37"/>
  <c r="MG180" i="37"/>
  <c r="MG172" i="37"/>
  <c r="MG164" i="37"/>
  <c r="MG156" i="37"/>
  <c r="MG148" i="37"/>
  <c r="MG140" i="37"/>
  <c r="MG132" i="37"/>
  <c r="MG124" i="37"/>
  <c r="MG116" i="37"/>
  <c r="MG108" i="37"/>
  <c r="MG100" i="37"/>
  <c r="MG92" i="37"/>
  <c r="MG84" i="37"/>
  <c r="MG76" i="37"/>
  <c r="MG68" i="37"/>
  <c r="MG60" i="37"/>
  <c r="MG52" i="37"/>
  <c r="MG44" i="37"/>
  <c r="MG36" i="37"/>
  <c r="MG28" i="37"/>
  <c r="MG24" i="37"/>
  <c r="MG16" i="37"/>
  <c r="MG280" i="37"/>
  <c r="MG298" i="37"/>
  <c r="MG258" i="37"/>
  <c r="MG202" i="37"/>
  <c r="MG162" i="37"/>
  <c r="MG66" i="37"/>
  <c r="MG42" i="37"/>
  <c r="MG195" i="37"/>
  <c r="MG179" i="37"/>
  <c r="MG155" i="37"/>
  <c r="MG107" i="37"/>
  <c r="MG75" i="37"/>
  <c r="MG43" i="37"/>
  <c r="MG35" i="37"/>
  <c r="MG301" i="37"/>
  <c r="MG293" i="37"/>
  <c r="MG277" i="37"/>
  <c r="MG269" i="37"/>
  <c r="MG264" i="37"/>
  <c r="MG274" i="37"/>
  <c r="MG266" i="37"/>
  <c r="MG186" i="37"/>
  <c r="MG178" i="37"/>
  <c r="MG138" i="37"/>
  <c r="MG122" i="37"/>
  <c r="MG98" i="37"/>
  <c r="MG74" i="37"/>
  <c r="MG50" i="37"/>
  <c r="MG26" i="37"/>
  <c r="MG299" i="37"/>
  <c r="MG275" i="37"/>
  <c r="MG259" i="37"/>
  <c r="MG235" i="37"/>
  <c r="MG219" i="37"/>
  <c r="MG203" i="37"/>
  <c r="MG187" i="37"/>
  <c r="MG139" i="37"/>
  <c r="MG131" i="37"/>
  <c r="MG99" i="37"/>
  <c r="MG91" i="37"/>
  <c r="MG27" i="37"/>
  <c r="MG309" i="37"/>
  <c r="MG285" i="37"/>
  <c r="MG261" i="37"/>
  <c r="MG253" i="37"/>
  <c r="MG245" i="37"/>
  <c r="MG229" i="37"/>
  <c r="MG213" i="37"/>
  <c r="MG197" i="37"/>
  <c r="MG173" i="37"/>
  <c r="MG157" i="37"/>
  <c r="MG141" i="37"/>
  <c r="MG117" i="37"/>
  <c r="MG101" i="37"/>
  <c r="MG93" i="37"/>
  <c r="MG85" i="37"/>
  <c r="MG77" i="37"/>
  <c r="MG69" i="37"/>
  <c r="MG61" i="37"/>
  <c r="MG53" i="37"/>
  <c r="MG45" i="37"/>
  <c r="MG37" i="37"/>
  <c r="MG29" i="37"/>
  <c r="MG21" i="37"/>
  <c r="MG310" i="37"/>
  <c r="MG302" i="37"/>
  <c r="MG294" i="37"/>
  <c r="MG286" i="37"/>
  <c r="MG278" i="37"/>
  <c r="MG270" i="37"/>
  <c r="MG262" i="37"/>
  <c r="MG254" i="37"/>
  <c r="MG246" i="37"/>
  <c r="MG238" i="37"/>
  <c r="MG230" i="37"/>
  <c r="MG222" i="37"/>
  <c r="MG214" i="37"/>
  <c r="MG206" i="37"/>
  <c r="MG198" i="37"/>
  <c r="MG190" i="37"/>
  <c r="MG182" i="37"/>
  <c r="MG174" i="37"/>
  <c r="MG166" i="37"/>
  <c r="MG158" i="37"/>
  <c r="MG150" i="37"/>
  <c r="MG142" i="37"/>
  <c r="MG134" i="37"/>
  <c r="MG126" i="37"/>
  <c r="MG118" i="37"/>
  <c r="MG110" i="37"/>
  <c r="MG102" i="37"/>
  <c r="MG94" i="37"/>
  <c r="MG86" i="37"/>
  <c r="MG78" i="37"/>
  <c r="MG70" i="37"/>
  <c r="MG62" i="37"/>
  <c r="MG54" i="37"/>
  <c r="MG46" i="37"/>
  <c r="MG38" i="37"/>
  <c r="MG30" i="37"/>
  <c r="MG18" i="37"/>
  <c r="MG304" i="37"/>
  <c r="MG296" i="37"/>
  <c r="MG290" i="37"/>
  <c r="MG250" i="37"/>
  <c r="MG218" i="37"/>
  <c r="MG106" i="37"/>
  <c r="MG283" i="37"/>
  <c r="MG251" i="37"/>
  <c r="MG227" i="37"/>
  <c r="MG171" i="37"/>
  <c r="MG147" i="37"/>
  <c r="MG123" i="37"/>
  <c r="MG67" i="37"/>
  <c r="MG59" i="37"/>
  <c r="MG237" i="37"/>
  <c r="MG221" i="37"/>
  <c r="MG205" i="37"/>
  <c r="MG189" i="37"/>
  <c r="MG181" i="37"/>
  <c r="MG165" i="37"/>
  <c r="MG149" i="37"/>
  <c r="MG133" i="37"/>
  <c r="MG125" i="37"/>
  <c r="MG109" i="37"/>
  <c r="MG14" i="37"/>
  <c r="MG311" i="37"/>
  <c r="MG303" i="37"/>
  <c r="MG295" i="37"/>
  <c r="MG287" i="37"/>
  <c r="MG279" i="37"/>
  <c r="MG271" i="37"/>
  <c r="MG263" i="37"/>
  <c r="MG255" i="37"/>
  <c r="MG247" i="37"/>
  <c r="MG239" i="37"/>
  <c r="MG231" i="37"/>
  <c r="MG223" i="37"/>
  <c r="MG215" i="37"/>
  <c r="MG207" i="37"/>
  <c r="MG199" i="37"/>
  <c r="MG191" i="37"/>
  <c r="MG183" i="37"/>
  <c r="MG175" i="37"/>
  <c r="MG167" i="37"/>
  <c r="MG159" i="37"/>
  <c r="MG151" i="37"/>
  <c r="MG143" i="37"/>
  <c r="MG135" i="37"/>
  <c r="MG127" i="37"/>
  <c r="MG119" i="37"/>
  <c r="MG111" i="37"/>
  <c r="MG103" i="37"/>
  <c r="MG95" i="37"/>
  <c r="MG87" i="37"/>
  <c r="MG79" i="37"/>
  <c r="MG71" i="37"/>
  <c r="MG63" i="37"/>
  <c r="MG55" i="37"/>
  <c r="MG47" i="37"/>
  <c r="MG39" i="37"/>
  <c r="MG31" i="37"/>
  <c r="MG23" i="37"/>
  <c r="MG15" i="37"/>
  <c r="E14" i="37"/>
  <c r="BT312" i="37"/>
  <c r="LN312" i="37"/>
  <c r="BT304" i="37"/>
  <c r="LN304" i="37"/>
  <c r="BT296" i="37"/>
  <c r="LN296" i="37"/>
  <c r="BT288" i="37"/>
  <c r="LN288" i="37"/>
  <c r="BT280" i="37"/>
  <c r="LN280" i="37"/>
  <c r="BT272" i="37"/>
  <c r="LN272" i="37"/>
  <c r="BT264" i="37"/>
  <c r="LN264" i="37"/>
  <c r="BT256" i="37"/>
  <c r="LN256" i="37"/>
  <c r="BT248" i="37"/>
  <c r="LN248" i="37"/>
  <c r="BT240" i="37"/>
  <c r="LN240" i="37"/>
  <c r="BT232" i="37"/>
  <c r="LN232" i="37"/>
  <c r="BT224" i="37"/>
  <c r="LN224" i="37"/>
  <c r="BT216" i="37"/>
  <c r="LN216" i="37"/>
  <c r="BT208" i="37"/>
  <c r="LN208" i="37"/>
  <c r="BT200" i="37"/>
  <c r="LN200" i="37"/>
  <c r="BT192" i="37"/>
  <c r="LN192" i="37"/>
  <c r="BT184" i="37"/>
  <c r="LN184" i="37"/>
  <c r="BT176" i="37"/>
  <c r="LN176" i="37"/>
  <c r="BT168" i="37"/>
  <c r="LN168" i="37"/>
  <c r="BT160" i="37"/>
  <c r="LN160" i="37"/>
  <c r="BT152" i="37"/>
  <c r="LN152" i="37"/>
  <c r="BT144" i="37"/>
  <c r="LN144" i="37"/>
  <c r="BT136" i="37"/>
  <c r="LN136" i="37"/>
  <c r="BT128" i="37"/>
  <c r="LN128" i="37"/>
  <c r="BT120" i="37"/>
  <c r="LN120" i="37"/>
  <c r="BT112" i="37"/>
  <c r="LN112" i="37"/>
  <c r="BT104" i="37"/>
  <c r="LN104" i="37"/>
  <c r="BT96" i="37"/>
  <c r="LN96" i="37"/>
  <c r="BT88" i="37"/>
  <c r="LN88" i="37"/>
  <c r="BT80" i="37"/>
  <c r="LN80" i="37"/>
  <c r="BT72" i="37"/>
  <c r="LN72" i="37"/>
  <c r="BT64" i="37"/>
  <c r="LN64" i="37"/>
  <c r="BT56" i="37"/>
  <c r="LN56" i="37"/>
  <c r="BT48" i="37"/>
  <c r="LN48" i="37"/>
  <c r="BT40" i="37"/>
  <c r="LN40" i="37"/>
  <c r="BT32" i="37"/>
  <c r="LN32" i="37"/>
  <c r="BT20" i="37"/>
  <c r="LN20" i="37"/>
  <c r="BT142" i="37"/>
  <c r="LN142" i="37"/>
  <c r="BT110" i="37"/>
  <c r="LN110" i="37"/>
  <c r="BT102" i="37"/>
  <c r="LN102" i="37"/>
  <c r="BT86" i="37"/>
  <c r="LN86" i="37"/>
  <c r="BT78" i="37"/>
  <c r="LN78" i="37"/>
  <c r="BT62" i="37"/>
  <c r="LN62" i="37"/>
  <c r="BT46" i="37"/>
  <c r="LN46" i="37"/>
  <c r="BT305" i="37"/>
  <c r="LN305" i="37"/>
  <c r="BT297" i="37"/>
  <c r="LN297" i="37"/>
  <c r="BT289" i="37"/>
  <c r="LN289" i="37"/>
  <c r="BT281" i="37"/>
  <c r="LN281" i="37"/>
  <c r="BT273" i="37"/>
  <c r="LN273" i="37"/>
  <c r="BT265" i="37"/>
  <c r="LN265" i="37"/>
  <c r="BT257" i="37"/>
  <c r="LN257" i="37"/>
  <c r="BT249" i="37"/>
  <c r="LN249" i="37"/>
  <c r="BT241" i="37"/>
  <c r="LN241" i="37"/>
  <c r="BT233" i="37"/>
  <c r="LN233" i="37"/>
  <c r="BT225" i="37"/>
  <c r="LN225" i="37"/>
  <c r="BT217" i="37"/>
  <c r="LN217" i="37"/>
  <c r="BT209" i="37"/>
  <c r="LN209" i="37"/>
  <c r="BT201" i="37"/>
  <c r="LN201" i="37"/>
  <c r="BT193" i="37"/>
  <c r="LN193" i="37"/>
  <c r="BT185" i="37"/>
  <c r="LN185" i="37"/>
  <c r="BT177" i="37"/>
  <c r="LN177" i="37"/>
  <c r="BT169" i="37"/>
  <c r="LN169" i="37"/>
  <c r="BT161" i="37"/>
  <c r="LN161" i="37"/>
  <c r="BT153" i="37"/>
  <c r="LN153" i="37"/>
  <c r="BT145" i="37"/>
  <c r="LN145" i="37"/>
  <c r="BT137" i="37"/>
  <c r="LN137" i="37"/>
  <c r="BT129" i="37"/>
  <c r="LN129" i="37"/>
  <c r="BT121" i="37"/>
  <c r="LN121" i="37"/>
  <c r="BT113" i="37"/>
  <c r="LN113" i="37"/>
  <c r="BT105" i="37"/>
  <c r="LN105" i="37"/>
  <c r="BT97" i="37"/>
  <c r="LN97" i="37"/>
  <c r="BT89" i="37"/>
  <c r="LN89" i="37"/>
  <c r="BT81" i="37"/>
  <c r="LN81" i="37"/>
  <c r="BT73" i="37"/>
  <c r="LN73" i="37"/>
  <c r="BT65" i="37"/>
  <c r="LN65" i="37"/>
  <c r="BT57" i="37"/>
  <c r="LN57" i="37"/>
  <c r="BT49" i="37"/>
  <c r="LN49" i="37"/>
  <c r="BT41" i="37"/>
  <c r="LN41" i="37"/>
  <c r="BT33" i="37"/>
  <c r="LN33" i="37"/>
  <c r="BT25" i="37"/>
  <c r="LN25" i="37"/>
  <c r="BT17" i="37"/>
  <c r="LN17" i="37"/>
  <c r="BT294" i="37"/>
  <c r="LN294" i="37"/>
  <c r="BT286" i="37"/>
  <c r="LN286" i="37"/>
  <c r="BT262" i="37"/>
  <c r="LN262" i="37"/>
  <c r="BT238" i="37"/>
  <c r="LN238" i="37"/>
  <c r="BT206" i="37"/>
  <c r="LN206" i="37"/>
  <c r="BT126" i="37"/>
  <c r="LN126" i="37"/>
  <c r="BT94" i="37"/>
  <c r="LN94" i="37"/>
  <c r="BT54" i="37"/>
  <c r="LN54" i="37"/>
  <c r="BT38" i="37"/>
  <c r="LN38" i="37"/>
  <c r="BT30" i="37"/>
  <c r="LN30" i="37"/>
  <c r="BT306" i="37"/>
  <c r="LN306" i="37"/>
  <c r="BT298" i="37"/>
  <c r="LN298" i="37"/>
  <c r="BT290" i="37"/>
  <c r="LN290" i="37"/>
  <c r="BT282" i="37"/>
  <c r="LN282" i="37"/>
  <c r="BT274" i="37"/>
  <c r="LN274" i="37"/>
  <c r="BT266" i="37"/>
  <c r="LN266" i="37"/>
  <c r="BT258" i="37"/>
  <c r="LN258" i="37"/>
  <c r="BT250" i="37"/>
  <c r="LN250" i="37"/>
  <c r="BT242" i="37"/>
  <c r="LN242" i="37"/>
  <c r="BT234" i="37"/>
  <c r="LN234" i="37"/>
  <c r="BT226" i="37"/>
  <c r="LN226" i="37"/>
  <c r="BT218" i="37"/>
  <c r="LN218" i="37"/>
  <c r="BT210" i="37"/>
  <c r="LN210" i="37"/>
  <c r="BT202" i="37"/>
  <c r="LN202" i="37"/>
  <c r="BT194" i="37"/>
  <c r="LN194" i="37"/>
  <c r="BT186" i="37"/>
  <c r="LN186" i="37"/>
  <c r="BT178" i="37"/>
  <c r="LN178" i="37"/>
  <c r="BT170" i="37"/>
  <c r="LN170" i="37"/>
  <c r="BT162" i="37"/>
  <c r="LN162" i="37"/>
  <c r="BT154" i="37"/>
  <c r="LN154" i="37"/>
  <c r="BT146" i="37"/>
  <c r="LN146" i="37"/>
  <c r="BT138" i="37"/>
  <c r="LN138" i="37"/>
  <c r="BT130" i="37"/>
  <c r="LN130" i="37"/>
  <c r="BT122" i="37"/>
  <c r="LN122" i="37"/>
  <c r="BT114" i="37"/>
  <c r="LN114" i="37"/>
  <c r="BT106" i="37"/>
  <c r="LN106" i="37"/>
  <c r="BT98" i="37"/>
  <c r="LN98" i="37"/>
  <c r="BT90" i="37"/>
  <c r="LN90" i="37"/>
  <c r="BT82" i="37"/>
  <c r="LN82" i="37"/>
  <c r="BT74" i="37"/>
  <c r="LN74" i="37"/>
  <c r="BT66" i="37"/>
  <c r="LN66" i="37"/>
  <c r="BT58" i="37"/>
  <c r="LN58" i="37"/>
  <c r="BT50" i="37"/>
  <c r="LN50" i="37"/>
  <c r="BT42" i="37"/>
  <c r="LN42" i="37"/>
  <c r="BT34" i="37"/>
  <c r="LN34" i="37"/>
  <c r="BT26" i="37"/>
  <c r="LN26" i="37"/>
  <c r="BT22" i="37"/>
  <c r="LN22" i="37"/>
  <c r="BT310" i="37"/>
  <c r="LN310" i="37"/>
  <c r="BT270" i="37"/>
  <c r="LN270" i="37"/>
  <c r="BT222" i="37"/>
  <c r="LN222" i="37"/>
  <c r="BT118" i="37"/>
  <c r="LN118" i="37"/>
  <c r="BT70" i="37"/>
  <c r="LN70" i="37"/>
  <c r="BT307" i="37"/>
  <c r="LN307" i="37"/>
  <c r="BT299" i="37"/>
  <c r="LN299" i="37"/>
  <c r="BT291" i="37"/>
  <c r="LN291" i="37"/>
  <c r="BT283" i="37"/>
  <c r="LN283" i="37"/>
  <c r="BT275" i="37"/>
  <c r="LN275" i="37"/>
  <c r="BT267" i="37"/>
  <c r="LN267" i="37"/>
  <c r="BT259" i="37"/>
  <c r="LN259" i="37"/>
  <c r="BT251" i="37"/>
  <c r="LN251" i="37"/>
  <c r="BT243" i="37"/>
  <c r="LN243" i="37"/>
  <c r="BT235" i="37"/>
  <c r="LN235" i="37"/>
  <c r="BT227" i="37"/>
  <c r="LN227" i="37"/>
  <c r="BT219" i="37"/>
  <c r="LN219" i="37"/>
  <c r="BT211" i="37"/>
  <c r="LN211" i="37"/>
  <c r="BT203" i="37"/>
  <c r="LN203" i="37"/>
  <c r="BT195" i="37"/>
  <c r="LN195" i="37"/>
  <c r="BT187" i="37"/>
  <c r="LN187" i="37"/>
  <c r="BT179" i="37"/>
  <c r="LN179" i="37"/>
  <c r="BT171" i="37"/>
  <c r="LN171" i="37"/>
  <c r="BT163" i="37"/>
  <c r="LN163" i="37"/>
  <c r="BT155" i="37"/>
  <c r="LN155" i="37"/>
  <c r="BT147" i="37"/>
  <c r="LN147" i="37"/>
  <c r="BT139" i="37"/>
  <c r="LN139" i="37"/>
  <c r="BT131" i="37"/>
  <c r="LN131" i="37"/>
  <c r="BT123" i="37"/>
  <c r="LN123" i="37"/>
  <c r="BT115" i="37"/>
  <c r="LN115" i="37"/>
  <c r="BT107" i="37"/>
  <c r="LN107" i="37"/>
  <c r="BT99" i="37"/>
  <c r="LN99" i="37"/>
  <c r="BT91" i="37"/>
  <c r="LN91" i="37"/>
  <c r="BT83" i="37"/>
  <c r="LN83" i="37"/>
  <c r="BT75" i="37"/>
  <c r="LN75" i="37"/>
  <c r="BT67" i="37"/>
  <c r="LN67" i="37"/>
  <c r="BT59" i="37"/>
  <c r="LN59" i="37"/>
  <c r="BT51" i="37"/>
  <c r="LN51" i="37"/>
  <c r="BT43" i="37"/>
  <c r="LN43" i="37"/>
  <c r="BT35" i="37"/>
  <c r="LN35" i="37"/>
  <c r="BT27" i="37"/>
  <c r="LN27" i="37"/>
  <c r="BT19" i="37"/>
  <c r="LN19" i="37"/>
  <c r="BT302" i="37"/>
  <c r="LN302" i="37"/>
  <c r="BT254" i="37"/>
  <c r="LN254" i="37"/>
  <c r="BT198" i="37"/>
  <c r="LN198" i="37"/>
  <c r="BT190" i="37"/>
  <c r="LN190" i="37"/>
  <c r="BT182" i="37"/>
  <c r="LN182" i="37"/>
  <c r="BT174" i="37"/>
  <c r="LN174" i="37"/>
  <c r="BT166" i="37"/>
  <c r="LN166" i="37"/>
  <c r="BT158" i="37"/>
  <c r="LN158" i="37"/>
  <c r="BT150" i="37"/>
  <c r="LN150" i="37"/>
  <c r="BT18" i="37"/>
  <c r="LN18" i="37"/>
  <c r="BT308" i="37"/>
  <c r="LN308" i="37"/>
  <c r="BT300" i="37"/>
  <c r="LN300" i="37"/>
  <c r="BT292" i="37"/>
  <c r="LN292" i="37"/>
  <c r="BT284" i="37"/>
  <c r="LN284" i="37"/>
  <c r="BT276" i="37"/>
  <c r="LN276" i="37"/>
  <c r="BT268" i="37"/>
  <c r="LN268" i="37"/>
  <c r="BT260" i="37"/>
  <c r="LN260" i="37"/>
  <c r="BT252" i="37"/>
  <c r="LN252" i="37"/>
  <c r="BT244" i="37"/>
  <c r="LN244" i="37"/>
  <c r="BT236" i="37"/>
  <c r="LN236" i="37"/>
  <c r="BT228" i="37"/>
  <c r="LN228" i="37"/>
  <c r="BT220" i="37"/>
  <c r="LN220" i="37"/>
  <c r="BT212" i="37"/>
  <c r="LN212" i="37"/>
  <c r="BT204" i="37"/>
  <c r="LN204" i="37"/>
  <c r="BT196" i="37"/>
  <c r="LN196" i="37"/>
  <c r="BT188" i="37"/>
  <c r="LN188" i="37"/>
  <c r="BT180" i="37"/>
  <c r="LN180" i="37"/>
  <c r="BT172" i="37"/>
  <c r="LN172" i="37"/>
  <c r="BT164" i="37"/>
  <c r="LN164" i="37"/>
  <c r="BT156" i="37"/>
  <c r="LN156" i="37"/>
  <c r="BT148" i="37"/>
  <c r="LN148" i="37"/>
  <c r="BT140" i="37"/>
  <c r="LN140" i="37"/>
  <c r="BT132" i="37"/>
  <c r="LN132" i="37"/>
  <c r="BT124" i="37"/>
  <c r="LN124" i="37"/>
  <c r="BT116" i="37"/>
  <c r="LN116" i="37"/>
  <c r="BT108" i="37"/>
  <c r="LN108" i="37"/>
  <c r="BT100" i="37"/>
  <c r="LN100" i="37"/>
  <c r="BT92" i="37"/>
  <c r="LN92" i="37"/>
  <c r="BT84" i="37"/>
  <c r="LN84" i="37"/>
  <c r="BT76" i="37"/>
  <c r="LN76" i="37"/>
  <c r="BT68" i="37"/>
  <c r="LN68" i="37"/>
  <c r="BT60" i="37"/>
  <c r="LN60" i="37"/>
  <c r="BT52" i="37"/>
  <c r="LN52" i="37"/>
  <c r="BT44" i="37"/>
  <c r="LN44" i="37"/>
  <c r="BT36" i="37"/>
  <c r="LN36" i="37"/>
  <c r="BT28" i="37"/>
  <c r="LN28" i="37"/>
  <c r="BT24" i="37"/>
  <c r="LN24" i="37"/>
  <c r="BT16" i="37"/>
  <c r="LN16" i="37"/>
  <c r="BT246" i="37"/>
  <c r="LN246" i="37"/>
  <c r="BT230" i="37"/>
  <c r="LN230" i="37"/>
  <c r="BT214" i="37"/>
  <c r="LN214" i="37"/>
  <c r="BT134" i="37"/>
  <c r="LN134" i="37"/>
  <c r="BT309" i="37"/>
  <c r="LN309" i="37"/>
  <c r="BT301" i="37"/>
  <c r="LN301" i="37"/>
  <c r="BT293" i="37"/>
  <c r="LN293" i="37"/>
  <c r="BT285" i="37"/>
  <c r="LN285" i="37"/>
  <c r="BT277" i="37"/>
  <c r="LN277" i="37"/>
  <c r="BT269" i="37"/>
  <c r="LN269" i="37"/>
  <c r="BT261" i="37"/>
  <c r="LN261" i="37"/>
  <c r="BT253" i="37"/>
  <c r="LN253" i="37"/>
  <c r="BT245" i="37"/>
  <c r="LN245" i="37"/>
  <c r="BT237" i="37"/>
  <c r="LN237" i="37"/>
  <c r="BT229" i="37"/>
  <c r="LN229" i="37"/>
  <c r="BT221" i="37"/>
  <c r="LN221" i="37"/>
  <c r="BT213" i="37"/>
  <c r="LN213" i="37"/>
  <c r="BT205" i="37"/>
  <c r="LN205" i="37"/>
  <c r="BT197" i="37"/>
  <c r="LN197" i="37"/>
  <c r="BT189" i="37"/>
  <c r="LN189" i="37"/>
  <c r="BT181" i="37"/>
  <c r="LN181" i="37"/>
  <c r="BT173" i="37"/>
  <c r="LN173" i="37"/>
  <c r="BT165" i="37"/>
  <c r="LN165" i="37"/>
  <c r="BT157" i="37"/>
  <c r="LN157" i="37"/>
  <c r="BT149" i="37"/>
  <c r="LN149" i="37"/>
  <c r="BT141" i="37"/>
  <c r="LN141" i="37"/>
  <c r="BT133" i="37"/>
  <c r="LN133" i="37"/>
  <c r="BT125" i="37"/>
  <c r="LN125" i="37"/>
  <c r="BT117" i="37"/>
  <c r="LN117" i="37"/>
  <c r="BT109" i="37"/>
  <c r="LN109" i="37"/>
  <c r="BT101" i="37"/>
  <c r="LN101" i="37"/>
  <c r="BT93" i="37"/>
  <c r="LN93" i="37"/>
  <c r="BT85" i="37"/>
  <c r="LN85" i="37"/>
  <c r="BT77" i="37"/>
  <c r="LN77" i="37"/>
  <c r="BT69" i="37"/>
  <c r="LN69" i="37"/>
  <c r="BT61" i="37"/>
  <c r="LN61" i="37"/>
  <c r="BT53" i="37"/>
  <c r="LN53" i="37"/>
  <c r="BT45" i="37"/>
  <c r="LN45" i="37"/>
  <c r="BT37" i="37"/>
  <c r="LN37" i="37"/>
  <c r="BT29" i="37"/>
  <c r="LN29" i="37"/>
  <c r="BT21" i="37"/>
  <c r="LN21" i="37"/>
  <c r="BT278" i="37"/>
  <c r="LN278" i="37"/>
  <c r="BT14" i="37"/>
  <c r="LN14" i="37"/>
  <c r="BT311" i="37"/>
  <c r="LN311" i="37"/>
  <c r="BT303" i="37"/>
  <c r="LN303" i="37"/>
  <c r="BT295" i="37"/>
  <c r="LN295" i="37"/>
  <c r="BT287" i="37"/>
  <c r="LN287" i="37"/>
  <c r="BT279" i="37"/>
  <c r="LN279" i="37"/>
  <c r="BT271" i="37"/>
  <c r="LN271" i="37"/>
  <c r="BT263" i="37"/>
  <c r="LN263" i="37"/>
  <c r="BT255" i="37"/>
  <c r="LN255" i="37"/>
  <c r="BT247" i="37"/>
  <c r="LN247" i="37"/>
  <c r="BT239" i="37"/>
  <c r="LN239" i="37"/>
  <c r="BT231" i="37"/>
  <c r="LN231" i="37"/>
  <c r="BT223" i="37"/>
  <c r="LN223" i="37"/>
  <c r="BT215" i="37"/>
  <c r="LN215" i="37"/>
  <c r="BT207" i="37"/>
  <c r="LN207" i="37"/>
  <c r="BT199" i="37"/>
  <c r="LN199" i="37"/>
  <c r="BT191" i="37"/>
  <c r="LN191" i="37"/>
  <c r="BT183" i="37"/>
  <c r="LN183" i="37"/>
  <c r="BT175" i="37"/>
  <c r="LN175" i="37"/>
  <c r="BT167" i="37"/>
  <c r="LN167" i="37"/>
  <c r="BT159" i="37"/>
  <c r="LN159" i="37"/>
  <c r="BT151" i="37"/>
  <c r="LN151" i="37"/>
  <c r="BT143" i="37"/>
  <c r="LN143" i="37"/>
  <c r="BT135" i="37"/>
  <c r="LN135" i="37"/>
  <c r="BT127" i="37"/>
  <c r="LN127" i="37"/>
  <c r="BT119" i="37"/>
  <c r="LN119" i="37"/>
  <c r="BT111" i="37"/>
  <c r="LN111" i="37"/>
  <c r="BT103" i="37"/>
  <c r="LN103" i="37"/>
  <c r="BT95" i="37"/>
  <c r="LN95" i="37"/>
  <c r="BT87" i="37"/>
  <c r="LN87" i="37"/>
  <c r="BT79" i="37"/>
  <c r="LN79" i="37"/>
  <c r="BT71" i="37"/>
  <c r="LN71" i="37"/>
  <c r="BT63" i="37"/>
  <c r="LN63" i="37"/>
  <c r="BT55" i="37"/>
  <c r="LN55" i="37"/>
  <c r="BT47" i="37"/>
  <c r="LN47" i="37"/>
  <c r="BT39" i="37"/>
  <c r="LN39" i="37"/>
  <c r="BT31" i="37"/>
  <c r="LN31" i="37"/>
  <c r="BT23" i="37"/>
  <c r="LN23" i="37"/>
  <c r="BT15" i="37"/>
  <c r="LN15" i="37"/>
  <c r="BN13" i="37"/>
  <c r="BT13" i="37"/>
  <c r="LY309" i="37"/>
  <c r="LY301" i="37"/>
  <c r="LY293" i="37"/>
  <c r="LY285" i="37"/>
  <c r="LY261" i="37"/>
  <c r="LY295" i="37"/>
  <c r="LY287" i="37"/>
  <c r="LY279" i="37"/>
  <c r="LY271" i="37"/>
  <c r="LY263" i="37"/>
  <c r="LY255" i="37"/>
  <c r="LY247" i="37"/>
  <c r="LY239" i="37"/>
  <c r="LY231" i="37"/>
  <c r="LY223" i="37"/>
  <c r="LY215" i="37"/>
  <c r="LY207" i="37"/>
  <c r="LY199" i="37"/>
  <c r="LY191" i="37"/>
  <c r="LY183" i="37"/>
  <c r="LY175" i="37"/>
  <c r="LY167" i="37"/>
  <c r="LY159" i="37"/>
  <c r="LY151" i="37"/>
  <c r="LY143" i="37"/>
  <c r="LY135" i="37"/>
  <c r="LY127" i="37"/>
  <c r="LY119" i="37"/>
  <c r="LY111" i="37"/>
  <c r="LY103" i="37"/>
  <c r="LY95" i="37"/>
  <c r="LY87" i="37"/>
  <c r="LY79" i="37"/>
  <c r="LY71" i="37"/>
  <c r="LY63" i="37"/>
  <c r="LY55" i="37"/>
  <c r="LY47" i="37"/>
  <c r="LY39" i="37"/>
  <c r="LY31" i="37"/>
  <c r="LY23" i="37"/>
  <c r="LY15" i="37"/>
  <c r="LY269" i="37"/>
  <c r="LY229" i="37"/>
  <c r="LY296" i="37"/>
  <c r="LY288" i="37"/>
  <c r="LY280" i="37"/>
  <c r="LY272" i="37"/>
  <c r="LY264" i="37"/>
  <c r="LY256" i="37"/>
  <c r="LY248" i="37"/>
  <c r="LY240" i="37"/>
  <c r="LY232" i="37"/>
  <c r="LY224" i="37"/>
  <c r="LY216" i="37"/>
  <c r="LY208" i="37"/>
  <c r="LY200" i="37"/>
  <c r="LY192" i="37"/>
  <c r="LY184" i="37"/>
  <c r="LY176" i="37"/>
  <c r="LY168" i="37"/>
  <c r="LY160" i="37"/>
  <c r="LY152" i="37"/>
  <c r="LY144" i="37"/>
  <c r="LY136" i="37"/>
  <c r="LY128" i="37"/>
  <c r="LY120" i="37"/>
  <c r="LY112" i="37"/>
  <c r="LY104" i="37"/>
  <c r="LY96" i="37"/>
  <c r="LY88" i="37"/>
  <c r="LY80" i="37"/>
  <c r="LY72" i="37"/>
  <c r="LY64" i="37"/>
  <c r="LY56" i="37"/>
  <c r="LY48" i="37"/>
  <c r="LY40" i="37"/>
  <c r="LY32" i="37"/>
  <c r="LY20" i="37"/>
  <c r="LY277" i="37"/>
  <c r="LY311" i="37"/>
  <c r="LY289" i="37"/>
  <c r="LY281" i="37"/>
  <c r="LY265" i="37"/>
  <c r="LY257" i="37"/>
  <c r="LY249" i="37"/>
  <c r="LY241" i="37"/>
  <c r="LY233" i="37"/>
  <c r="LY225" i="37"/>
  <c r="LY217" i="37"/>
  <c r="LY209" i="37"/>
  <c r="LY201" i="37"/>
  <c r="LY193" i="37"/>
  <c r="LY185" i="37"/>
  <c r="LY177" i="37"/>
  <c r="LY169" i="37"/>
  <c r="LY161" i="37"/>
  <c r="LY153" i="37"/>
  <c r="LY145" i="37"/>
  <c r="LY137" i="37"/>
  <c r="LY129" i="37"/>
  <c r="LY121" i="37"/>
  <c r="LY113" i="37"/>
  <c r="LY105" i="37"/>
  <c r="LY97" i="37"/>
  <c r="LY89" i="37"/>
  <c r="LY81" i="37"/>
  <c r="LY73" i="37"/>
  <c r="LY65" i="37"/>
  <c r="LY57" i="37"/>
  <c r="LY49" i="37"/>
  <c r="LY41" i="37"/>
  <c r="LY33" i="37"/>
  <c r="LY25" i="37"/>
  <c r="LY17" i="37"/>
  <c r="LY253" i="37"/>
  <c r="LY303" i="37"/>
  <c r="LY297" i="37"/>
  <c r="LY273" i="37"/>
  <c r="LY306" i="37"/>
  <c r="LY298" i="37"/>
  <c r="LY290" i="37"/>
  <c r="LY282" i="37"/>
  <c r="LY274" i="37"/>
  <c r="LY266" i="37"/>
  <c r="LY258" i="37"/>
  <c r="LY250" i="37"/>
  <c r="LY242" i="37"/>
  <c r="LY234" i="37"/>
  <c r="LY226" i="37"/>
  <c r="LY218" i="37"/>
  <c r="LY210" i="37"/>
  <c r="LY202" i="37"/>
  <c r="LY194" i="37"/>
  <c r="LY186" i="37"/>
  <c r="LY178" i="37"/>
  <c r="LY170" i="37"/>
  <c r="LY162" i="37"/>
  <c r="LY154" i="37"/>
  <c r="LY146" i="37"/>
  <c r="LY138" i="37"/>
  <c r="LY130" i="37"/>
  <c r="LY122" i="37"/>
  <c r="LY114" i="37"/>
  <c r="LY106" i="37"/>
  <c r="LY98" i="37"/>
  <c r="LY90" i="37"/>
  <c r="LY82" i="37"/>
  <c r="LY74" i="37"/>
  <c r="LY66" i="37"/>
  <c r="LY58" i="37"/>
  <c r="LY50" i="37"/>
  <c r="LY42" i="37"/>
  <c r="LY34" i="37"/>
  <c r="LY26" i="37"/>
  <c r="LY22" i="37"/>
  <c r="LY304" i="37"/>
  <c r="LY305" i="37"/>
  <c r="LY307" i="37"/>
  <c r="LY299" i="37"/>
  <c r="LY291" i="37"/>
  <c r="LY283" i="37"/>
  <c r="LY275" i="37"/>
  <c r="LY267" i="37"/>
  <c r="LY259" i="37"/>
  <c r="LY251" i="37"/>
  <c r="LY243" i="37"/>
  <c r="LY235" i="37"/>
  <c r="LY227" i="37"/>
  <c r="LY219" i="37"/>
  <c r="LY211" i="37"/>
  <c r="LY203" i="37"/>
  <c r="LY195" i="37"/>
  <c r="LY187" i="37"/>
  <c r="LY179" i="37"/>
  <c r="LY171" i="37"/>
  <c r="LY163" i="37"/>
  <c r="LY155" i="37"/>
  <c r="LY147" i="37"/>
  <c r="LY139" i="37"/>
  <c r="LY131" i="37"/>
  <c r="LY123" i="37"/>
  <c r="LY115" i="37"/>
  <c r="LY107" i="37"/>
  <c r="LY99" i="37"/>
  <c r="LY91" i="37"/>
  <c r="LY83" i="37"/>
  <c r="LY75" i="37"/>
  <c r="LY67" i="37"/>
  <c r="LY59" i="37"/>
  <c r="LY51" i="37"/>
  <c r="LY43" i="37"/>
  <c r="LY35" i="37"/>
  <c r="LY27" i="37"/>
  <c r="LY19" i="37"/>
  <c r="LY237" i="37"/>
  <c r="LY14" i="37"/>
  <c r="LY312" i="37"/>
  <c r="LY308" i="37"/>
  <c r="LY300" i="37"/>
  <c r="LY292" i="37"/>
  <c r="LY284" i="37"/>
  <c r="LY276" i="37"/>
  <c r="LY268" i="37"/>
  <c r="LY260" i="37"/>
  <c r="LY252" i="37"/>
  <c r="LY244" i="37"/>
  <c r="LY236" i="37"/>
  <c r="LY228" i="37"/>
  <c r="LY220" i="37"/>
  <c r="LY212" i="37"/>
  <c r="LY204" i="37"/>
  <c r="LY196" i="37"/>
  <c r="LY188" i="37"/>
  <c r="LY180" i="37"/>
  <c r="LY172" i="37"/>
  <c r="LY164" i="37"/>
  <c r="LY156" i="37"/>
  <c r="LY148" i="37"/>
  <c r="LY140" i="37"/>
  <c r="LY132" i="37"/>
  <c r="LY124" i="37"/>
  <c r="LY116" i="37"/>
  <c r="LY108" i="37"/>
  <c r="LY100" i="37"/>
  <c r="LY92" i="37"/>
  <c r="LY84" i="37"/>
  <c r="LY76" i="37"/>
  <c r="LY68" i="37"/>
  <c r="LY60" i="37"/>
  <c r="LY52" i="37"/>
  <c r="LY44" i="37"/>
  <c r="LY36" i="37"/>
  <c r="LY28" i="37"/>
  <c r="LY24" i="37"/>
  <c r="LY16" i="37"/>
  <c r="LY213" i="37"/>
  <c r="LY205" i="37"/>
  <c r="LY197" i="37"/>
  <c r="LY189" i="37"/>
  <c r="LY181" i="37"/>
  <c r="LY173" i="37"/>
  <c r="LY165" i="37"/>
  <c r="LY157" i="37"/>
  <c r="LY149" i="37"/>
  <c r="LY141" i="37"/>
  <c r="LY133" i="37"/>
  <c r="LY125" i="37"/>
  <c r="LY117" i="37"/>
  <c r="LY109" i="37"/>
  <c r="LY101" i="37"/>
  <c r="LY93" i="37"/>
  <c r="LY85" i="37"/>
  <c r="LY77" i="37"/>
  <c r="LY69" i="37"/>
  <c r="LY61" i="37"/>
  <c r="LY53" i="37"/>
  <c r="LY45" i="37"/>
  <c r="LY37" i="37"/>
  <c r="LY29" i="37"/>
  <c r="LY21" i="37"/>
  <c r="LY245" i="37"/>
  <c r="LY221" i="37"/>
  <c r="LY310" i="37"/>
  <c r="LY302" i="37"/>
  <c r="LY294" i="37"/>
  <c r="LY286" i="37"/>
  <c r="LY278" i="37"/>
  <c r="LY270" i="37"/>
  <c r="LY262" i="37"/>
  <c r="LY254" i="37"/>
  <c r="LY246" i="37"/>
  <c r="LY238" i="37"/>
  <c r="LY230" i="37"/>
  <c r="LY222" i="37"/>
  <c r="LY214" i="37"/>
  <c r="LY206" i="37"/>
  <c r="LY198" i="37"/>
  <c r="LY190" i="37"/>
  <c r="LY182" i="37"/>
  <c r="LY174" i="37"/>
  <c r="LY166" i="37"/>
  <c r="LY158" i="37"/>
  <c r="LY150" i="37"/>
  <c r="LY142" i="37"/>
  <c r="LY134" i="37"/>
  <c r="LY126" i="37"/>
  <c r="LY118" i="37"/>
  <c r="LY110" i="37"/>
  <c r="LY102" i="37"/>
  <c r="LY94" i="37"/>
  <c r="LY86" i="37"/>
  <c r="LY78" i="37"/>
  <c r="LY70" i="37"/>
  <c r="LY62" i="37"/>
  <c r="LY54" i="37"/>
  <c r="LY46" i="37"/>
  <c r="LY38" i="37"/>
  <c r="LY30" i="37"/>
  <c r="LY18" i="37"/>
  <c r="BN295" i="37"/>
  <c r="BN271" i="37"/>
  <c r="BN247" i="37"/>
  <c r="BN63" i="37"/>
  <c r="BN23" i="37"/>
  <c r="BN312" i="37"/>
  <c r="BN304" i="37"/>
  <c r="BN280" i="37"/>
  <c r="BN272" i="37"/>
  <c r="BN248" i="37"/>
  <c r="BN144" i="37"/>
  <c r="BN128" i="37"/>
  <c r="BN185" i="37"/>
  <c r="BN105" i="37"/>
  <c r="BN97" i="37"/>
  <c r="BN89" i="37"/>
  <c r="BN33" i="37"/>
  <c r="BN279" i="37"/>
  <c r="BN263" i="37"/>
  <c r="BN239" i="37"/>
  <c r="BN231" i="37"/>
  <c r="BN215" i="37"/>
  <c r="BN175" i="37"/>
  <c r="BN143" i="37"/>
  <c r="BN135" i="37"/>
  <c r="BN119" i="37"/>
  <c r="BN103" i="37"/>
  <c r="BN55" i="37"/>
  <c r="BN264" i="37"/>
  <c r="BN208" i="37"/>
  <c r="BN176" i="37"/>
  <c r="BN168" i="37"/>
  <c r="BN112" i="37"/>
  <c r="BN104" i="37"/>
  <c r="BN96" i="37"/>
  <c r="BN72" i="37"/>
  <c r="BN305" i="37"/>
  <c r="BN217" i="37"/>
  <c r="BN129" i="37"/>
  <c r="BN113" i="37"/>
  <c r="BN49" i="37"/>
  <c r="BN25" i="37"/>
  <c r="BN306" i="37"/>
  <c r="BN298" i="37"/>
  <c r="BN290" i="37"/>
  <c r="BN282" i="37"/>
  <c r="BN274" i="37"/>
  <c r="BN266" i="37"/>
  <c r="BN258" i="37"/>
  <c r="BN250" i="37"/>
  <c r="BN242" i="37"/>
  <c r="BN234" i="37"/>
  <c r="BN226" i="37"/>
  <c r="BN218" i="37"/>
  <c r="BN210" i="37"/>
  <c r="BN202" i="37"/>
  <c r="BN194" i="37"/>
  <c r="BN186" i="37"/>
  <c r="BN178" i="37"/>
  <c r="BN170" i="37"/>
  <c r="BN162" i="37"/>
  <c r="BN154" i="37"/>
  <c r="BN146" i="37"/>
  <c r="BN138" i="37"/>
  <c r="BN130" i="37"/>
  <c r="BN122" i="37"/>
  <c r="BN114" i="37"/>
  <c r="BN106" i="37"/>
  <c r="BN98" i="37"/>
  <c r="BN90" i="37"/>
  <c r="BN82" i="37"/>
  <c r="BN74" i="37"/>
  <c r="BN66" i="37"/>
  <c r="BN58" i="37"/>
  <c r="BN50" i="37"/>
  <c r="BN42" i="37"/>
  <c r="BN34" i="37"/>
  <c r="BN26" i="37"/>
  <c r="BN22" i="37"/>
  <c r="BN255" i="37"/>
  <c r="BN223" i="37"/>
  <c r="BN199" i="37"/>
  <c r="BN183" i="37"/>
  <c r="BN159" i="37"/>
  <c r="BN151" i="37"/>
  <c r="BN111" i="37"/>
  <c r="BN95" i="37"/>
  <c r="BN71" i="37"/>
  <c r="BN31" i="37"/>
  <c r="BN15" i="37"/>
  <c r="BN232" i="37"/>
  <c r="BN224" i="37"/>
  <c r="BN184" i="37"/>
  <c r="BN48" i="37"/>
  <c r="BN24" i="37"/>
  <c r="BN297" i="37"/>
  <c r="BN273" i="37"/>
  <c r="BN121" i="37"/>
  <c r="BN81" i="37"/>
  <c r="BN307" i="37"/>
  <c r="BN299" i="37"/>
  <c r="BN291" i="37"/>
  <c r="BN283" i="37"/>
  <c r="BN275" i="37"/>
  <c r="BN267" i="37"/>
  <c r="BN259" i="37"/>
  <c r="BN251" i="37"/>
  <c r="BN243" i="37"/>
  <c r="BN235" i="37"/>
  <c r="BN227" i="37"/>
  <c r="BN219" i="37"/>
  <c r="BN211" i="37"/>
  <c r="BN203" i="37"/>
  <c r="BN195" i="37"/>
  <c r="BN187" i="37"/>
  <c r="BN179" i="37"/>
  <c r="BN171" i="37"/>
  <c r="BN163" i="37"/>
  <c r="BN155" i="37"/>
  <c r="BN147" i="37"/>
  <c r="BN139" i="37"/>
  <c r="BN131" i="37"/>
  <c r="BN123" i="37"/>
  <c r="BN115" i="37"/>
  <c r="BN107" i="37"/>
  <c r="BN99" i="37"/>
  <c r="BN91" i="37"/>
  <c r="BN83" i="37"/>
  <c r="BN75" i="37"/>
  <c r="BN67" i="37"/>
  <c r="BN59" i="37"/>
  <c r="BN51" i="37"/>
  <c r="BN43" i="37"/>
  <c r="BN35" i="37"/>
  <c r="BN27" i="37"/>
  <c r="BN19" i="37"/>
  <c r="BN288" i="37"/>
  <c r="BN200" i="37"/>
  <c r="BN192" i="37"/>
  <c r="BN160" i="37"/>
  <c r="BN152" i="37"/>
  <c r="BN136" i="37"/>
  <c r="BN64" i="37"/>
  <c r="BN281" i="37"/>
  <c r="BN249" i="37"/>
  <c r="BN209" i="37"/>
  <c r="BN193" i="37"/>
  <c r="BN161" i="37"/>
  <c r="BN153" i="37"/>
  <c r="BN137" i="37"/>
  <c r="BN57" i="37"/>
  <c r="BN41" i="37"/>
  <c r="BN308" i="37"/>
  <c r="BN300" i="37"/>
  <c r="BN292" i="37"/>
  <c r="BN284" i="37"/>
  <c r="BN276" i="37"/>
  <c r="BN268" i="37"/>
  <c r="BN260" i="37"/>
  <c r="BN252" i="37"/>
  <c r="BN244" i="37"/>
  <c r="BN236" i="37"/>
  <c r="BN228" i="37"/>
  <c r="BN220" i="37"/>
  <c r="BN212" i="37"/>
  <c r="BN204" i="37"/>
  <c r="BN196" i="37"/>
  <c r="BN188" i="37"/>
  <c r="BN180" i="37"/>
  <c r="BN172" i="37"/>
  <c r="BN164" i="37"/>
  <c r="BN156" i="37"/>
  <c r="BN148" i="37"/>
  <c r="BN140" i="37"/>
  <c r="BN132" i="37"/>
  <c r="BN124" i="37"/>
  <c r="BN116" i="37"/>
  <c r="BN108" i="37"/>
  <c r="BN100" i="37"/>
  <c r="BN92" i="37"/>
  <c r="BN84" i="37"/>
  <c r="BN76" i="37"/>
  <c r="BN68" i="37"/>
  <c r="BN60" i="37"/>
  <c r="BN52" i="37"/>
  <c r="BN44" i="37"/>
  <c r="BN36" i="37"/>
  <c r="BN28" i="37"/>
  <c r="BN16" i="37"/>
  <c r="BN303" i="37"/>
  <c r="BN207" i="37"/>
  <c r="BN191" i="37"/>
  <c r="BN167" i="37"/>
  <c r="BN79" i="37"/>
  <c r="BN47" i="37"/>
  <c r="BN296" i="37"/>
  <c r="BN256" i="37"/>
  <c r="BN216" i="37"/>
  <c r="BN120" i="37"/>
  <c r="BN88" i="37"/>
  <c r="BN80" i="37"/>
  <c r="BN40" i="37"/>
  <c r="BN32" i="37"/>
  <c r="BN20" i="37"/>
  <c r="BN257" i="37"/>
  <c r="BN241" i="37"/>
  <c r="BN233" i="37"/>
  <c r="BN225" i="37"/>
  <c r="BN177" i="37"/>
  <c r="BN169" i="37"/>
  <c r="BN145" i="37"/>
  <c r="BN73" i="37"/>
  <c r="BN65" i="37"/>
  <c r="BN309" i="37"/>
  <c r="BN301" i="37"/>
  <c r="BN293" i="37"/>
  <c r="BN285" i="37"/>
  <c r="BN277" i="37"/>
  <c r="BN269" i="37"/>
  <c r="BN261" i="37"/>
  <c r="BN253" i="37"/>
  <c r="BN245" i="37"/>
  <c r="BN237" i="37"/>
  <c r="BN229" i="37"/>
  <c r="BN221" i="37"/>
  <c r="BN213" i="37"/>
  <c r="BN205" i="37"/>
  <c r="BN197" i="37"/>
  <c r="BN189" i="37"/>
  <c r="BN181" i="37"/>
  <c r="BN173" i="37"/>
  <c r="BN165" i="37"/>
  <c r="BN157" i="37"/>
  <c r="BN149" i="37"/>
  <c r="BN141" i="37"/>
  <c r="BN133" i="37"/>
  <c r="BN125" i="37"/>
  <c r="BN117" i="37"/>
  <c r="BN109" i="37"/>
  <c r="BN101" i="37"/>
  <c r="BN93" i="37"/>
  <c r="BN85" i="37"/>
  <c r="BN77" i="37"/>
  <c r="BN69" i="37"/>
  <c r="BN61" i="37"/>
  <c r="BN53" i="37"/>
  <c r="BN45" i="37"/>
  <c r="BN37" i="37"/>
  <c r="BN29" i="37"/>
  <c r="BN21" i="37"/>
  <c r="BN311" i="37"/>
  <c r="BN287" i="37"/>
  <c r="BN127" i="37"/>
  <c r="BN87" i="37"/>
  <c r="BN39" i="37"/>
  <c r="BN240" i="37"/>
  <c r="BN56" i="37"/>
  <c r="BN289" i="37"/>
  <c r="BN265" i="37"/>
  <c r="BN201" i="37"/>
  <c r="BN17" i="37"/>
  <c r="BN14" i="37"/>
  <c r="BN310" i="37"/>
  <c r="BN302" i="37"/>
  <c r="BN294" i="37"/>
  <c r="BN286" i="37"/>
  <c r="BN278" i="37"/>
  <c r="BN270" i="37"/>
  <c r="BN262" i="37"/>
  <c r="BN254" i="37"/>
  <c r="BN246" i="37"/>
  <c r="BN238" i="37"/>
  <c r="BN230" i="37"/>
  <c r="BN222" i="37"/>
  <c r="BN214" i="37"/>
  <c r="BN206" i="37"/>
  <c r="BN198" i="37"/>
  <c r="BN190" i="37"/>
  <c r="BN182" i="37"/>
  <c r="BN174" i="37"/>
  <c r="BN166" i="37"/>
  <c r="BN158" i="37"/>
  <c r="BN150" i="37"/>
  <c r="BN142" i="37"/>
  <c r="BN134" i="37"/>
  <c r="BN126" i="37"/>
  <c r="BN118" i="37"/>
  <c r="BN110" i="37"/>
  <c r="BN102" i="37"/>
  <c r="BN94" i="37"/>
  <c r="BN86" i="37"/>
  <c r="BN78" i="37"/>
  <c r="BN70" i="37"/>
  <c r="BN62" i="37"/>
  <c r="BN54" i="37"/>
  <c r="BN46" i="37"/>
  <c r="BN38" i="37"/>
  <c r="BN30" i="37"/>
  <c r="BN18" i="37"/>
  <c r="A278" i="37"/>
  <c r="A312" i="37"/>
  <c r="A310" i="37"/>
  <c r="A190" i="37"/>
  <c r="A168" i="37"/>
  <c r="A167" i="37"/>
  <c r="A166" i="37"/>
  <c r="A150" i="37"/>
  <c r="A144" i="37"/>
  <c r="A135" i="37"/>
  <c r="A134" i="37"/>
  <c r="A127" i="37"/>
  <c r="A126" i="37"/>
  <c r="A72" i="37"/>
  <c r="A271" i="37"/>
  <c r="A268" i="37"/>
  <c r="A266" i="37"/>
  <c r="A264" i="37"/>
  <c r="A254" i="37"/>
  <c r="A214" i="37"/>
  <c r="A295" i="37"/>
  <c r="A294" i="37"/>
  <c r="A287" i="37"/>
  <c r="A207" i="37"/>
  <c r="A124" i="37"/>
  <c r="A110" i="37"/>
  <c r="A100" i="37"/>
  <c r="A96" i="37"/>
  <c r="A92" i="37"/>
  <c r="A84" i="37"/>
  <c r="A78" i="37"/>
  <c r="A68" i="37"/>
  <c r="A64" i="37"/>
  <c r="A52" i="37"/>
  <c r="A48" i="37"/>
  <c r="A46" i="37"/>
  <c r="A40" i="37"/>
  <c r="A36" i="37"/>
  <c r="A32" i="37"/>
  <c r="A20" i="37"/>
  <c r="A18" i="37"/>
  <c r="A16" i="37"/>
  <c r="A13" i="37"/>
  <c r="A248" i="37"/>
  <c r="A232" i="37"/>
  <c r="A231" i="37"/>
  <c r="A252" i="37"/>
  <c r="A250" i="37"/>
  <c r="A239" i="37"/>
  <c r="A238" i="37"/>
  <c r="A230" i="37"/>
  <c r="A228" i="37"/>
  <c r="A220" i="37"/>
  <c r="A218" i="37"/>
  <c r="A216" i="37"/>
  <c r="A215" i="37"/>
  <c r="A208" i="37"/>
  <c r="A206" i="37"/>
  <c r="A205" i="37"/>
  <c r="A203" i="37"/>
  <c r="A202" i="37"/>
  <c r="A201" i="37"/>
  <c r="A200" i="37"/>
  <c r="A199" i="37"/>
  <c r="A198" i="37"/>
  <c r="A191" i="37"/>
  <c r="A188" i="37"/>
  <c r="A184" i="37"/>
  <c r="A174" i="37"/>
  <c r="A152" i="37"/>
  <c r="A143" i="37"/>
  <c r="A120" i="37"/>
  <c r="A104" i="37"/>
  <c r="A102" i="37"/>
  <c r="A186" i="37"/>
  <c r="A156" i="37"/>
  <c r="A154" i="37"/>
  <c r="A151" i="37"/>
  <c r="A70" i="37"/>
  <c r="A38" i="37"/>
  <c r="A303" i="37"/>
  <c r="A296" i="37"/>
  <c r="A284" i="37"/>
  <c r="A280" i="37"/>
  <c r="A272" i="37"/>
  <c r="A263" i="37"/>
  <c r="A261" i="37"/>
  <c r="A259" i="37"/>
  <c r="A257" i="37"/>
  <c r="A256" i="37"/>
  <c r="A255" i="37"/>
  <c r="A286" i="37"/>
  <c r="A279" i="37"/>
  <c r="A222" i="37"/>
  <c r="A165" i="37"/>
  <c r="A163" i="37"/>
  <c r="A162" i="37"/>
  <c r="A161" i="37"/>
  <c r="A160" i="37"/>
  <c r="A158" i="37"/>
  <c r="A87" i="37"/>
  <c r="A86" i="37"/>
  <c r="A80" i="37"/>
  <c r="A77" i="37"/>
  <c r="A75" i="37"/>
  <c r="A74" i="37"/>
  <c r="A73" i="37"/>
  <c r="A292" i="37"/>
  <c r="A276" i="37"/>
  <c r="A212" i="37"/>
  <c r="A148" i="37"/>
  <c r="A63" i="37"/>
  <c r="A62" i="37"/>
  <c r="A61" i="37"/>
  <c r="A59" i="37"/>
  <c r="A58" i="37"/>
  <c r="A57" i="37"/>
  <c r="A56" i="37"/>
  <c r="A55" i="37"/>
  <c r="A54" i="37"/>
  <c r="A45" i="37"/>
  <c r="A43" i="37"/>
  <c r="A42" i="37"/>
  <c r="A41" i="37"/>
  <c r="A262" i="37"/>
  <c r="A196" i="37"/>
  <c r="A192" i="37"/>
  <c r="A140" i="37"/>
  <c r="A132" i="37"/>
  <c r="A130" i="37"/>
  <c r="A128" i="37"/>
  <c r="A31" i="37"/>
  <c r="A30" i="37"/>
  <c r="A29" i="37"/>
  <c r="A27" i="37"/>
  <c r="A25" i="37"/>
  <c r="A24" i="37"/>
  <c r="A23" i="37"/>
  <c r="A22" i="37"/>
  <c r="A309" i="37"/>
  <c r="A307" i="37"/>
  <c r="A306" i="37"/>
  <c r="A305" i="37"/>
  <c r="A304" i="37"/>
  <c r="A302" i="37"/>
  <c r="A301" i="37"/>
  <c r="A299" i="37"/>
  <c r="A298" i="37"/>
  <c r="A297" i="37"/>
  <c r="A183" i="37"/>
  <c r="A182" i="37"/>
  <c r="A181" i="37"/>
  <c r="A179" i="37"/>
  <c r="A178" i="37"/>
  <c r="A177" i="37"/>
  <c r="A176" i="37"/>
  <c r="A175" i="37"/>
  <c r="A173" i="37"/>
  <c r="A171" i="37"/>
  <c r="A170" i="37"/>
  <c r="A169" i="37"/>
  <c r="A246" i="37"/>
  <c r="A245" i="37"/>
  <c r="A243" i="37"/>
  <c r="A242" i="37"/>
  <c r="A241" i="37"/>
  <c r="A240" i="37"/>
  <c r="A237" i="37"/>
  <c r="A235" i="37"/>
  <c r="A234" i="37"/>
  <c r="A233" i="37"/>
  <c r="A117" i="37"/>
  <c r="A115" i="37"/>
  <c r="A114" i="37"/>
  <c r="A113" i="37"/>
  <c r="A112" i="37"/>
  <c r="A111" i="37"/>
  <c r="A109" i="37"/>
  <c r="A107" i="37"/>
  <c r="A106" i="37"/>
  <c r="A105" i="37"/>
  <c r="A293" i="37"/>
  <c r="A291" i="37"/>
  <c r="A290" i="37"/>
  <c r="A289" i="37"/>
  <c r="A288" i="37"/>
  <c r="A247" i="37"/>
  <c r="A204" i="37"/>
  <c r="A142" i="37"/>
  <c r="A141" i="37"/>
  <c r="A139" i="37"/>
  <c r="A138" i="37"/>
  <c r="A137" i="37"/>
  <c r="A136" i="37"/>
  <c r="A60" i="37"/>
  <c r="A119" i="37"/>
  <c r="A118" i="37"/>
  <c r="A311" i="37"/>
  <c r="A270" i="37"/>
  <c r="A269" i="37"/>
  <c r="A267" i="37"/>
  <c r="A265" i="37"/>
  <c r="A229" i="37"/>
  <c r="A227" i="37"/>
  <c r="A226" i="37"/>
  <c r="A225" i="37"/>
  <c r="A224" i="37"/>
  <c r="A223" i="37"/>
  <c r="A159" i="37"/>
  <c r="A28" i="37"/>
  <c r="A26" i="37"/>
  <c r="A164" i="37"/>
  <c r="A95" i="37"/>
  <c r="A94" i="37"/>
  <c r="A93" i="37"/>
  <c r="A91" i="37"/>
  <c r="A90" i="37"/>
  <c r="A89" i="37"/>
  <c r="A88" i="37"/>
  <c r="A308" i="37"/>
  <c r="A285" i="37"/>
  <c r="A283" i="37"/>
  <c r="A282" i="37"/>
  <c r="A281" i="37"/>
  <c r="A244" i="37"/>
  <c r="A221" i="37"/>
  <c r="A219" i="37"/>
  <c r="A217" i="37"/>
  <c r="A180" i="37"/>
  <c r="A157" i="37"/>
  <c r="A155" i="37"/>
  <c r="A153" i="37"/>
  <c r="A116" i="37"/>
  <c r="A85" i="37"/>
  <c r="A83" i="37"/>
  <c r="A82" i="37"/>
  <c r="A81" i="37"/>
  <c r="A53" i="37"/>
  <c r="A51" i="37"/>
  <c r="A50" i="37"/>
  <c r="A49" i="37"/>
  <c r="A21" i="37"/>
  <c r="A19" i="37"/>
  <c r="A17" i="37"/>
  <c r="A197" i="37"/>
  <c r="A195" i="37"/>
  <c r="A194" i="37"/>
  <c r="A193" i="37"/>
  <c r="A133" i="37"/>
  <c r="A131" i="37"/>
  <c r="A129" i="37"/>
  <c r="A79" i="37"/>
  <c r="A47" i="37"/>
  <c r="A15" i="37"/>
  <c r="A260" i="37"/>
  <c r="A258" i="37"/>
  <c r="A300" i="37"/>
  <c r="A277" i="37"/>
  <c r="A275" i="37"/>
  <c r="A274" i="37"/>
  <c r="A273" i="37"/>
  <c r="A236" i="37"/>
  <c r="A213" i="37"/>
  <c r="A211" i="37"/>
  <c r="A210" i="37"/>
  <c r="A209" i="37"/>
  <c r="A172" i="37"/>
  <c r="A149" i="37"/>
  <c r="A147" i="37"/>
  <c r="A146" i="37"/>
  <c r="A145" i="37"/>
  <c r="A108" i="37"/>
  <c r="A103" i="37"/>
  <c r="A76" i="37"/>
  <c r="A71" i="37"/>
  <c r="A44" i="37"/>
  <c r="A39" i="37"/>
  <c r="A253" i="37"/>
  <c r="A251" i="37"/>
  <c r="A249" i="37"/>
  <c r="A189" i="37"/>
  <c r="A187" i="37"/>
  <c r="A185" i="37"/>
  <c r="A125" i="37"/>
  <c r="A123" i="37"/>
  <c r="A122" i="37"/>
  <c r="A121" i="37"/>
  <c r="A101" i="37"/>
  <c r="A99" i="37"/>
  <c r="A98" i="37"/>
  <c r="A97" i="37"/>
  <c r="A69" i="37"/>
  <c r="A67" i="37"/>
  <c r="A66" i="37"/>
  <c r="A65" i="37"/>
  <c r="A37" i="37"/>
  <c r="A35" i="37"/>
  <c r="A34" i="37"/>
  <c r="A33" i="37"/>
  <c r="A14" i="37"/>
  <c r="NE22" i="37" l="1"/>
  <c r="NE205" i="37"/>
  <c r="NE309" i="37"/>
  <c r="NF120" i="37"/>
  <c r="NE258" i="37"/>
  <c r="E20" i="34"/>
  <c r="E24" i="34"/>
  <c r="E21" i="34"/>
  <c r="E25" i="34"/>
  <c r="E23" i="34"/>
  <c r="E22" i="34"/>
  <c r="E26" i="34"/>
  <c r="HK259" i="37"/>
  <c r="NG19" i="37"/>
  <c r="NE113" i="37"/>
  <c r="NE129" i="37"/>
  <c r="NG145" i="37"/>
  <c r="NE161" i="37"/>
  <c r="NE193" i="37"/>
  <c r="NF287" i="37"/>
  <c r="NF292" i="37"/>
  <c r="NF257" i="37"/>
  <c r="NE273" i="37"/>
  <c r="NE289" i="37"/>
  <c r="NE279" i="37"/>
  <c r="NE206" i="37"/>
  <c r="NE222" i="37"/>
  <c r="NE246" i="37"/>
  <c r="NF310" i="37"/>
  <c r="NE37" i="37"/>
  <c r="NE61" i="37"/>
  <c r="NE77" i="37"/>
  <c r="NE85" i="37"/>
  <c r="NE141" i="37"/>
  <c r="NE157" i="37"/>
  <c r="NE165" i="37"/>
  <c r="NE189" i="37"/>
  <c r="NG293" i="37"/>
  <c r="NF276" i="37"/>
  <c r="NE214" i="37"/>
  <c r="NE254" i="37"/>
  <c r="NG120" i="37"/>
  <c r="NE43" i="37"/>
  <c r="NE75" i="37"/>
  <c r="NG99" i="37"/>
  <c r="NG115" i="37"/>
  <c r="NG234" i="37"/>
  <c r="NF225" i="37"/>
  <c r="NE265" i="37"/>
  <c r="NE135" i="37"/>
  <c r="NE128" i="37"/>
  <c r="NE32" i="37"/>
  <c r="NE144" i="37"/>
  <c r="NE120" i="37"/>
  <c r="NE176" i="37"/>
  <c r="NE209" i="37"/>
  <c r="HL73" i="37"/>
  <c r="NE48" i="37"/>
  <c r="NG109" i="37"/>
  <c r="NE123" i="37"/>
  <c r="NF175" i="37"/>
  <c r="NF305" i="37"/>
  <c r="NE102" i="37"/>
  <c r="NF32" i="37"/>
  <c r="NE183" i="37"/>
  <c r="NE302" i="37"/>
  <c r="NE213" i="37"/>
  <c r="NG244" i="37"/>
  <c r="NE260" i="37"/>
  <c r="NF88" i="37"/>
  <c r="NF75" i="37"/>
  <c r="NE242" i="37"/>
  <c r="NE287" i="37"/>
  <c r="NF245" i="37"/>
  <c r="NF72" i="37"/>
  <c r="NE199" i="37"/>
  <c r="NF68" i="37"/>
  <c r="NF145" i="37"/>
  <c r="NF233" i="37"/>
  <c r="NE55" i="37"/>
  <c r="NF161" i="37"/>
  <c r="MM128" i="37"/>
  <c r="NF63" i="37"/>
  <c r="NF111" i="37"/>
  <c r="NF127" i="37"/>
  <c r="NF143" i="37"/>
  <c r="NF183" i="37"/>
  <c r="NF191" i="37"/>
  <c r="NC190" i="37"/>
  <c r="NF238" i="37"/>
  <c r="NE245" i="37"/>
  <c r="NF216" i="37"/>
  <c r="NE276" i="37"/>
  <c r="NE194" i="37"/>
  <c r="NF266" i="37"/>
  <c r="NG144" i="37"/>
  <c r="NF90" i="37"/>
  <c r="NF154" i="37"/>
  <c r="NE39" i="37"/>
  <c r="NE103" i="37"/>
  <c r="NG119" i="37"/>
  <c r="NF231" i="37"/>
  <c r="NF247" i="37"/>
  <c r="NF263" i="37"/>
  <c r="NF54" i="37"/>
  <c r="NF70" i="37"/>
  <c r="NF102" i="37"/>
  <c r="NF118" i="37"/>
  <c r="NF150" i="37"/>
  <c r="NG272" i="37"/>
  <c r="NF280" i="37"/>
  <c r="NF148" i="37"/>
  <c r="NF180" i="37"/>
  <c r="NF196" i="37"/>
  <c r="NF243" i="37"/>
  <c r="NG259" i="37"/>
  <c r="NF283" i="37"/>
  <c r="NE224" i="37"/>
  <c r="NF113" i="37"/>
  <c r="NG294" i="37"/>
  <c r="NG217" i="37"/>
  <c r="HM218" i="37"/>
  <c r="NF71" i="37"/>
  <c r="HM215" i="37"/>
  <c r="HM92" i="37"/>
  <c r="HM137" i="37"/>
  <c r="HK220" i="37"/>
  <c r="HN201" i="37"/>
  <c r="HL39" i="37"/>
  <c r="HK265" i="37"/>
  <c r="HM167" i="37"/>
  <c r="HM32" i="37"/>
  <c r="HL96" i="37"/>
  <c r="HN214" i="37"/>
  <c r="HK160" i="37"/>
  <c r="NE285" i="37"/>
  <c r="HM45" i="37"/>
  <c r="HK242" i="37"/>
  <c r="HL224" i="37"/>
  <c r="NF112" i="37"/>
  <c r="NE73" i="37"/>
  <c r="HM103" i="37"/>
  <c r="HK278" i="37"/>
  <c r="HK156" i="37"/>
  <c r="HN275" i="37"/>
  <c r="HN306" i="37"/>
  <c r="NG224" i="37"/>
  <c r="HL109" i="37"/>
  <c r="HM284" i="37"/>
  <c r="HL231" i="37"/>
  <c r="HN173" i="37"/>
  <c r="HN19" i="37"/>
  <c r="HM82" i="37"/>
  <c r="NE23" i="37"/>
  <c r="NF62" i="37"/>
  <c r="NF309" i="37"/>
  <c r="NF304" i="37"/>
  <c r="NF268" i="37"/>
  <c r="NC146" i="37"/>
  <c r="HM295" i="37"/>
  <c r="HN237" i="37"/>
  <c r="HN83" i="37"/>
  <c r="HK146" i="37"/>
  <c r="NG63" i="37"/>
  <c r="NG127" i="37"/>
  <c r="NG191" i="37"/>
  <c r="NC256" i="37"/>
  <c r="NF224" i="37"/>
  <c r="HM86" i="37"/>
  <c r="HN147" i="37"/>
  <c r="HL210" i="37"/>
  <c r="HN150" i="37"/>
  <c r="HK28" i="37"/>
  <c r="HK211" i="37"/>
  <c r="NG270" i="37"/>
  <c r="NF15" i="37"/>
  <c r="NE278" i="37"/>
  <c r="NF126" i="37"/>
  <c r="NF140" i="37"/>
  <c r="NE15" i="37"/>
  <c r="NF23" i="37"/>
  <c r="NF31" i="37"/>
  <c r="NC278" i="37"/>
  <c r="NF25" i="37"/>
  <c r="NF19" i="37"/>
  <c r="HN39" i="37"/>
  <c r="HL103" i="37"/>
  <c r="HN167" i="37"/>
  <c r="HN231" i="37"/>
  <c r="HN295" i="37"/>
  <c r="HK86" i="37"/>
  <c r="HM150" i="37"/>
  <c r="HL214" i="37"/>
  <c r="HM278" i="37"/>
  <c r="HK45" i="37"/>
  <c r="HK109" i="37"/>
  <c r="HL173" i="37"/>
  <c r="HM237" i="37"/>
  <c r="HK301" i="37"/>
  <c r="HN60" i="37"/>
  <c r="HM124" i="37"/>
  <c r="HN188" i="37"/>
  <c r="HL252" i="37"/>
  <c r="HM307" i="37"/>
  <c r="HM51" i="37"/>
  <c r="HM115" i="37"/>
  <c r="HN179" i="37"/>
  <c r="HN243" i="37"/>
  <c r="HK275" i="37"/>
  <c r="HK82" i="37"/>
  <c r="HL146" i="37"/>
  <c r="HK210" i="37"/>
  <c r="HN274" i="37"/>
  <c r="HN41" i="37"/>
  <c r="HM105" i="37"/>
  <c r="HN169" i="37"/>
  <c r="HN233" i="37"/>
  <c r="HM297" i="37"/>
  <c r="HK64" i="37"/>
  <c r="HN128" i="37"/>
  <c r="HN192" i="37"/>
  <c r="HN256" i="37"/>
  <c r="NF194" i="37"/>
  <c r="HK39" i="37"/>
  <c r="HN103" i="37"/>
  <c r="HK167" i="37"/>
  <c r="HM231" i="37"/>
  <c r="HL295" i="37"/>
  <c r="HN86" i="37"/>
  <c r="HL150" i="37"/>
  <c r="HK214" i="37"/>
  <c r="HL278" i="37"/>
  <c r="HN45" i="37"/>
  <c r="HM109" i="37"/>
  <c r="HK173" i="37"/>
  <c r="HK237" i="37"/>
  <c r="HN301" i="37"/>
  <c r="HM60" i="37"/>
  <c r="HL124" i="37"/>
  <c r="HM188" i="37"/>
  <c r="HM252" i="37"/>
  <c r="HN307" i="37"/>
  <c r="HN51" i="37"/>
  <c r="HL115" i="37"/>
  <c r="HM179" i="37"/>
  <c r="HM243" i="37"/>
  <c r="HN82" i="37"/>
  <c r="HN146" i="37"/>
  <c r="HN210" i="37"/>
  <c r="HM274" i="37"/>
  <c r="HM41" i="37"/>
  <c r="HN105" i="37"/>
  <c r="HM169" i="37"/>
  <c r="HK233" i="37"/>
  <c r="HN297" i="37"/>
  <c r="HN64" i="37"/>
  <c r="HM128" i="37"/>
  <c r="HM192" i="37"/>
  <c r="HM256" i="37"/>
  <c r="NF256" i="37"/>
  <c r="NF61" i="37"/>
  <c r="NF109" i="37"/>
  <c r="NG117" i="37"/>
  <c r="NF125" i="37"/>
  <c r="NF189" i="37"/>
  <c r="NG237" i="37"/>
  <c r="NE28" i="37"/>
  <c r="NE244" i="37"/>
  <c r="NG283" i="37"/>
  <c r="HN71" i="37"/>
  <c r="HN135" i="37"/>
  <c r="HM199" i="37"/>
  <c r="HL301" i="37"/>
  <c r="HL60" i="37"/>
  <c r="HK124" i="37"/>
  <c r="HL188" i="37"/>
  <c r="HN252" i="37"/>
  <c r="HL307" i="37"/>
  <c r="HK51" i="37"/>
  <c r="HK115" i="37"/>
  <c r="HL179" i="37"/>
  <c r="HK243" i="37"/>
  <c r="HL274" i="37"/>
  <c r="HK41" i="37"/>
  <c r="HK105" i="37"/>
  <c r="HL169" i="37"/>
  <c r="HL233" i="37"/>
  <c r="HL297" i="37"/>
  <c r="HL64" i="37"/>
  <c r="HL128" i="37"/>
  <c r="HK192" i="37"/>
  <c r="HK256" i="37"/>
  <c r="NG159" i="37"/>
  <c r="NF166" i="37"/>
  <c r="NG190" i="37"/>
  <c r="NF198" i="37"/>
  <c r="NF210" i="37"/>
  <c r="NF298" i="37"/>
  <c r="HM71" i="37"/>
  <c r="HL135" i="37"/>
  <c r="HL199" i="37"/>
  <c r="HM263" i="37"/>
  <c r="HL54" i="37"/>
  <c r="HM118" i="37"/>
  <c r="HN182" i="37"/>
  <c r="HN246" i="37"/>
  <c r="HN310" i="37"/>
  <c r="HK77" i="37"/>
  <c r="HN141" i="37"/>
  <c r="HL205" i="37"/>
  <c r="HK269" i="37"/>
  <c r="HN50" i="37"/>
  <c r="HL114" i="37"/>
  <c r="HN178" i="37"/>
  <c r="NE219" i="37"/>
  <c r="NE227" i="37"/>
  <c r="NE50" i="37"/>
  <c r="NE98" i="37"/>
  <c r="NE106" i="37"/>
  <c r="NE130" i="37"/>
  <c r="NE154" i="37"/>
  <c r="NE162" i="37"/>
  <c r="NE178" i="37"/>
  <c r="HL71" i="37"/>
  <c r="HK135" i="37"/>
  <c r="HK199" i="37"/>
  <c r="HK263" i="37"/>
  <c r="HM54" i="37"/>
  <c r="HL118" i="37"/>
  <c r="HM182" i="37"/>
  <c r="HL246" i="37"/>
  <c r="HL310" i="37"/>
  <c r="HN77" i="37"/>
  <c r="HM141" i="37"/>
  <c r="HK205" i="37"/>
  <c r="HN269" i="37"/>
  <c r="HN28" i="37"/>
  <c r="HL92" i="37"/>
  <c r="HN156" i="37"/>
  <c r="HN220" i="37"/>
  <c r="HL284" i="37"/>
  <c r="HL19" i="37"/>
  <c r="HK83" i="37"/>
  <c r="HL147" i="37"/>
  <c r="HN211" i="37"/>
  <c r="HM50" i="37"/>
  <c r="HN114" i="37"/>
  <c r="HM178" i="37"/>
  <c r="HN242" i="37"/>
  <c r="HM306" i="37"/>
  <c r="HN73" i="37"/>
  <c r="HL137" i="37"/>
  <c r="HM201" i="37"/>
  <c r="HM265" i="37"/>
  <c r="HK32" i="37"/>
  <c r="HN96" i="37"/>
  <c r="HN160" i="37"/>
  <c r="HN224" i="37"/>
  <c r="HL288" i="37"/>
  <c r="NE59" i="37"/>
  <c r="HL263" i="37"/>
  <c r="HN54" i="37"/>
  <c r="HK118" i="37"/>
  <c r="HL182" i="37"/>
  <c r="HM246" i="37"/>
  <c r="HK310" i="37"/>
  <c r="HM77" i="37"/>
  <c r="HL141" i="37"/>
  <c r="HM205" i="37"/>
  <c r="HL269" i="37"/>
  <c r="HM28" i="37"/>
  <c r="HK92" i="37"/>
  <c r="HL156" i="37"/>
  <c r="HM220" i="37"/>
  <c r="HK284" i="37"/>
  <c r="HM19" i="37"/>
  <c r="HO19" i="37" s="1"/>
  <c r="HM83" i="37"/>
  <c r="HK147" i="37"/>
  <c r="HM211" i="37"/>
  <c r="HL275" i="37"/>
  <c r="HK50" i="37"/>
  <c r="HM114" i="37"/>
  <c r="HK178" i="37"/>
  <c r="HM242" i="37"/>
  <c r="HL306" i="37"/>
  <c r="HM73" i="37"/>
  <c r="HK137" i="37"/>
  <c r="HL201" i="37"/>
  <c r="HL265" i="37"/>
  <c r="HL32" i="37"/>
  <c r="HK96" i="37"/>
  <c r="HM160" i="37"/>
  <c r="HM224" i="37"/>
  <c r="HK288" i="37"/>
  <c r="NF176" i="37"/>
  <c r="NG288" i="37"/>
  <c r="NF51" i="37"/>
  <c r="NE196" i="37"/>
  <c r="NE297" i="37"/>
  <c r="HL251" i="37"/>
  <c r="MM148" i="37"/>
  <c r="NE27" i="37"/>
  <c r="NF237" i="37"/>
  <c r="NF288" i="37"/>
  <c r="NF106" i="37"/>
  <c r="NG178" i="37"/>
  <c r="HL72" i="37"/>
  <c r="NE175" i="37"/>
  <c r="NG262" i="37"/>
  <c r="NF67" i="37"/>
  <c r="NF289" i="37"/>
  <c r="NG197" i="37"/>
  <c r="NF274" i="37"/>
  <c r="NF192" i="37"/>
  <c r="NG44" i="37"/>
  <c r="NG67" i="37"/>
  <c r="NE211" i="37"/>
  <c r="NE58" i="37"/>
  <c r="NG162" i="37"/>
  <c r="NE81" i="37"/>
  <c r="NE185" i="37"/>
  <c r="NE147" i="37"/>
  <c r="NG243" i="37"/>
  <c r="NE305" i="37"/>
  <c r="NG93" i="37"/>
  <c r="NG307" i="37"/>
  <c r="NE47" i="37"/>
  <c r="NF91" i="37"/>
  <c r="NF13" i="37"/>
  <c r="NC174" i="37"/>
  <c r="NG107" i="37"/>
  <c r="NG171" i="37"/>
  <c r="NG114" i="37"/>
  <c r="NF119" i="37"/>
  <c r="NG245" i="37"/>
  <c r="NG16" i="37"/>
  <c r="NF14" i="37"/>
  <c r="NG208" i="37"/>
  <c r="NE166" i="37"/>
  <c r="NE53" i="37"/>
  <c r="NE117" i="37"/>
  <c r="NE197" i="37"/>
  <c r="NE301" i="37"/>
  <c r="NG172" i="37"/>
  <c r="NF188" i="37"/>
  <c r="NG188" i="37"/>
  <c r="NE195" i="37"/>
  <c r="NF235" i="37"/>
  <c r="NF307" i="37"/>
  <c r="NE282" i="37"/>
  <c r="NG129" i="37"/>
  <c r="NG177" i="37"/>
  <c r="NG257" i="37"/>
  <c r="NE181" i="37"/>
  <c r="NF269" i="37"/>
  <c r="NE52" i="37"/>
  <c r="NG140" i="37"/>
  <c r="NF27" i="37"/>
  <c r="NF81" i="37"/>
  <c r="NF190" i="37"/>
  <c r="NF222" i="37"/>
  <c r="NC184" i="37"/>
  <c r="NC245" i="37"/>
  <c r="NG285" i="37"/>
  <c r="NG124" i="37"/>
  <c r="NE186" i="37"/>
  <c r="NE54" i="37"/>
  <c r="NG61" i="37"/>
  <c r="NF117" i="37"/>
  <c r="NG309" i="37"/>
  <c r="NE83" i="37"/>
  <c r="NC50" i="37"/>
  <c r="NF264" i="37"/>
  <c r="NG281" i="37"/>
  <c r="HK47" i="37"/>
  <c r="IU293" i="37"/>
  <c r="HL15" i="37"/>
  <c r="HN15" i="37"/>
  <c r="HM79" i="37"/>
  <c r="HK79" i="37"/>
  <c r="HN111" i="37"/>
  <c r="HL111" i="37"/>
  <c r="HN30" i="37"/>
  <c r="HM30" i="37"/>
  <c r="HL158" i="37"/>
  <c r="HN158" i="37"/>
  <c r="HM190" i="37"/>
  <c r="HK190" i="37"/>
  <c r="HL222" i="37"/>
  <c r="HN222" i="37"/>
  <c r="HK254" i="37"/>
  <c r="HL254" i="37"/>
  <c r="HN286" i="37"/>
  <c r="HL286" i="37"/>
  <c r="HK117" i="37"/>
  <c r="HN117" i="37"/>
  <c r="HN309" i="37"/>
  <c r="HM309" i="37"/>
  <c r="HL292" i="37"/>
  <c r="HN292" i="37"/>
  <c r="HM283" i="37"/>
  <c r="HN283" i="37"/>
  <c r="HM58" i="37"/>
  <c r="HL58" i="37"/>
  <c r="HK90" i="37"/>
  <c r="HM90" i="37"/>
  <c r="HN186" i="37"/>
  <c r="HL186" i="37"/>
  <c r="HN250" i="37"/>
  <c r="HL250" i="37"/>
  <c r="HK273" i="37"/>
  <c r="HN273" i="37"/>
  <c r="HM305" i="37"/>
  <c r="HK305" i="37"/>
  <c r="HM168" i="37"/>
  <c r="HN168" i="37"/>
  <c r="HL232" i="37"/>
  <c r="HK232" i="37"/>
  <c r="MZ50" i="37"/>
  <c r="MZ98" i="37"/>
  <c r="MZ138" i="37"/>
  <c r="MZ162" i="37"/>
  <c r="MZ143" i="37"/>
  <c r="MZ151" i="37"/>
  <c r="MZ279" i="37"/>
  <c r="MZ37" i="37"/>
  <c r="MZ85" i="37"/>
  <c r="MZ109" i="37"/>
  <c r="MZ165" i="37"/>
  <c r="MZ35" i="37"/>
  <c r="MZ243" i="37"/>
  <c r="MZ22" i="37"/>
  <c r="MZ258" i="37"/>
  <c r="MZ274" i="37"/>
  <c r="IU239" i="37"/>
  <c r="IU190" i="37"/>
  <c r="IU256" i="37"/>
  <c r="IU235" i="37"/>
  <c r="MZ191" i="37"/>
  <c r="MZ294" i="37"/>
  <c r="MZ298" i="37"/>
  <c r="MZ205" i="37"/>
  <c r="NA221" i="37"/>
  <c r="MZ248" i="37"/>
  <c r="MZ36" i="37"/>
  <c r="MZ44" i="37"/>
  <c r="MZ76" i="37"/>
  <c r="MZ84" i="37"/>
  <c r="IU287" i="37"/>
  <c r="IU181" i="37"/>
  <c r="IU180" i="37"/>
  <c r="IU291" i="37"/>
  <c r="IU42" i="37"/>
  <c r="IU106" i="37"/>
  <c r="MZ295" i="37"/>
  <c r="NE13" i="37"/>
  <c r="IU135" i="37"/>
  <c r="IU303" i="37"/>
  <c r="IU93" i="37"/>
  <c r="IU245" i="37"/>
  <c r="IU28" i="37"/>
  <c r="IU92" i="37"/>
  <c r="IU171" i="37"/>
  <c r="IU82" i="37"/>
  <c r="IU146" i="37"/>
  <c r="IU210" i="37"/>
  <c r="IU242" i="37"/>
  <c r="IU161" i="37"/>
  <c r="NB159" i="37"/>
  <c r="NB215" i="37"/>
  <c r="MZ311" i="37"/>
  <c r="NA30" i="37"/>
  <c r="NA46" i="37"/>
  <c r="NA110" i="37"/>
  <c r="NA126" i="37"/>
  <c r="NB126" i="37"/>
  <c r="NA134" i="37"/>
  <c r="NA158" i="37"/>
  <c r="NB166" i="37"/>
  <c r="NA182" i="37"/>
  <c r="NA190" i="37"/>
  <c r="MZ246" i="37"/>
  <c r="MZ310" i="37"/>
  <c r="NB72" i="37"/>
  <c r="NA181" i="37"/>
  <c r="NB205" i="37"/>
  <c r="NA213" i="37"/>
  <c r="MZ221" i="37"/>
  <c r="MZ237" i="37"/>
  <c r="NB237" i="37"/>
  <c r="NB245" i="37"/>
  <c r="MZ253" i="37"/>
  <c r="NA261" i="37"/>
  <c r="MZ277" i="37"/>
  <c r="MZ301" i="37"/>
  <c r="NB301" i="37"/>
  <c r="NA104" i="37"/>
  <c r="NA224" i="37"/>
  <c r="NB232" i="37"/>
  <c r="NB312" i="37"/>
  <c r="NA28" i="37"/>
  <c r="NA92" i="37"/>
  <c r="MZ100" i="37"/>
  <c r="NA132" i="37"/>
  <c r="MZ156" i="37"/>
  <c r="IU232" i="37"/>
  <c r="IU69" i="37"/>
  <c r="IU197" i="37"/>
  <c r="IU285" i="37"/>
  <c r="IU304" i="37"/>
  <c r="IU68" i="37"/>
  <c r="IU58" i="37"/>
  <c r="NG273" i="37"/>
  <c r="NG223" i="37"/>
  <c r="NG303" i="37"/>
  <c r="NG43" i="37"/>
  <c r="NG203" i="37"/>
  <c r="NG73" i="37"/>
  <c r="NB47" i="37"/>
  <c r="NB55" i="37"/>
  <c r="NB71" i="37"/>
  <c r="NB87" i="37"/>
  <c r="NA277" i="37"/>
  <c r="MZ309" i="37"/>
  <c r="NA232" i="37"/>
  <c r="NA312" i="37"/>
  <c r="MZ284" i="37"/>
  <c r="MM311" i="37"/>
  <c r="NG311" i="37"/>
  <c r="NG94" i="37"/>
  <c r="NG125" i="37"/>
  <c r="MM269" i="37"/>
  <c r="NG269" i="37"/>
  <c r="MM252" i="37"/>
  <c r="NG252" i="37"/>
  <c r="NF59" i="37"/>
  <c r="MM83" i="37"/>
  <c r="NG83" i="37"/>
  <c r="NA83" i="37"/>
  <c r="NA91" i="37"/>
  <c r="NA99" i="37"/>
  <c r="NA107" i="37"/>
  <c r="NA115" i="37"/>
  <c r="NA179" i="37"/>
  <c r="NA187" i="37"/>
  <c r="NA211" i="37"/>
  <c r="MZ26" i="37"/>
  <c r="MZ34" i="37"/>
  <c r="MZ66" i="37"/>
  <c r="MZ74" i="37"/>
  <c r="MZ90" i="37"/>
  <c r="MZ114" i="37"/>
  <c r="MZ122" i="37"/>
  <c r="MZ130" i="37"/>
  <c r="MZ202" i="37"/>
  <c r="MZ266" i="37"/>
  <c r="NA274" i="37"/>
  <c r="MZ112" i="37"/>
  <c r="MZ184" i="37"/>
  <c r="MZ15" i="37"/>
  <c r="MZ23" i="37"/>
  <c r="MZ31" i="37"/>
  <c r="MZ39" i="37"/>
  <c r="MZ47" i="37"/>
  <c r="MZ55" i="37"/>
  <c r="MZ63" i="37"/>
  <c r="MZ71" i="37"/>
  <c r="MZ79" i="37"/>
  <c r="MZ87" i="37"/>
  <c r="MZ95" i="37"/>
  <c r="MZ103" i="37"/>
  <c r="MZ111" i="37"/>
  <c r="MZ119" i="37"/>
  <c r="MZ127" i="37"/>
  <c r="MZ167" i="37"/>
  <c r="MZ175" i="37"/>
  <c r="NA183" i="37"/>
  <c r="MZ215" i="37"/>
  <c r="NA215" i="37"/>
  <c r="MZ223" i="37"/>
  <c r="NA223" i="37"/>
  <c r="MZ231" i="37"/>
  <c r="NA231" i="37"/>
  <c r="NA239" i="37"/>
  <c r="NA271" i="37"/>
  <c r="MZ14" i="37"/>
  <c r="MZ48" i="37"/>
  <c r="MZ80" i="37"/>
  <c r="MZ120" i="37"/>
  <c r="MZ176" i="37"/>
  <c r="MZ272" i="37"/>
  <c r="MZ38" i="37"/>
  <c r="MZ46" i="37"/>
  <c r="MZ54" i="37"/>
  <c r="MZ62" i="37"/>
  <c r="MZ78" i="37"/>
  <c r="MZ86" i="37"/>
  <c r="MZ118" i="37"/>
  <c r="MZ126" i="37"/>
  <c r="MZ142" i="37"/>
  <c r="MZ150" i="37"/>
  <c r="MZ166" i="37"/>
  <c r="MZ230" i="37"/>
  <c r="MZ254" i="37"/>
  <c r="MZ29" i="37"/>
  <c r="MZ45" i="37"/>
  <c r="MZ53" i="37"/>
  <c r="MZ61" i="37"/>
  <c r="MZ77" i="37"/>
  <c r="NA77" i="37"/>
  <c r="NA85" i="37"/>
  <c r="MZ101" i="37"/>
  <c r="NA117" i="37"/>
  <c r="NA125" i="37"/>
  <c r="NA133" i="37"/>
  <c r="NA141" i="37"/>
  <c r="MZ157" i="37"/>
  <c r="MZ60" i="37"/>
  <c r="MZ116" i="37"/>
  <c r="NA308" i="37"/>
  <c r="MZ306" i="37"/>
  <c r="MZ19" i="37"/>
  <c r="NA19" i="37"/>
  <c r="MZ27" i="37"/>
  <c r="NA27" i="37"/>
  <c r="NA35" i="37"/>
  <c r="MZ43" i="37"/>
  <c r="NA43" i="37"/>
  <c r="NA51" i="37"/>
  <c r="MZ59" i="37"/>
  <c r="NA59" i="37"/>
  <c r="MZ67" i="37"/>
  <c r="NA67" i="37"/>
  <c r="MZ75" i="37"/>
  <c r="MZ91" i="37"/>
  <c r="NB23" i="37"/>
  <c r="NB31" i="37"/>
  <c r="NB39" i="37"/>
  <c r="NB63" i="37"/>
  <c r="NB79" i="37"/>
  <c r="NB199" i="37"/>
  <c r="MZ247" i="37"/>
  <c r="MZ99" i="37"/>
  <c r="MZ107" i="37"/>
  <c r="MZ115" i="37"/>
  <c r="MZ123" i="37"/>
  <c r="MZ131" i="37"/>
  <c r="MZ147" i="37"/>
  <c r="MZ155" i="37"/>
  <c r="MZ163" i="37"/>
  <c r="MZ179" i="37"/>
  <c r="MZ203" i="37"/>
  <c r="MZ211" i="37"/>
  <c r="MZ219" i="37"/>
  <c r="MZ227" i="37"/>
  <c r="MZ251" i="37"/>
  <c r="MZ267" i="37"/>
  <c r="NA291" i="37"/>
  <c r="MZ299" i="37"/>
  <c r="MZ290" i="37"/>
  <c r="MZ40" i="37"/>
  <c r="MZ88" i="37"/>
  <c r="NA74" i="37"/>
  <c r="MZ154" i="37"/>
  <c r="NB154" i="37"/>
  <c r="MZ170" i="37"/>
  <c r="MZ178" i="37"/>
  <c r="MZ186" i="37"/>
  <c r="MZ218" i="37"/>
  <c r="MZ234" i="37"/>
  <c r="MZ20" i="37"/>
  <c r="NB184" i="37"/>
  <c r="MZ216" i="37"/>
  <c r="MZ17" i="37"/>
  <c r="MZ25" i="37"/>
  <c r="MZ33" i="37"/>
  <c r="NB33" i="37"/>
  <c r="MZ41" i="37"/>
  <c r="MZ49" i="37"/>
  <c r="MZ57" i="37"/>
  <c r="MZ65" i="37"/>
  <c r="MZ97" i="37"/>
  <c r="MZ153" i="37"/>
  <c r="MZ177" i="37"/>
  <c r="NB193" i="37"/>
  <c r="MZ152" i="37"/>
  <c r="MZ168" i="37"/>
  <c r="HN175" i="37"/>
  <c r="HM271" i="37"/>
  <c r="HM94" i="37"/>
  <c r="HN53" i="37"/>
  <c r="HL104" i="37"/>
  <c r="HK200" i="37"/>
  <c r="HL296" i="37"/>
  <c r="MM31" i="37"/>
  <c r="NG31" i="37"/>
  <c r="MM55" i="37"/>
  <c r="NG55" i="37"/>
  <c r="MM79" i="37"/>
  <c r="NG79" i="37"/>
  <c r="NF103" i="37"/>
  <c r="NC111" i="37"/>
  <c r="NE119" i="37"/>
  <c r="NC127" i="37"/>
  <c r="MM151" i="37"/>
  <c r="NG151" i="37"/>
  <c r="NC191" i="37"/>
  <c r="NF207" i="37"/>
  <c r="NE295" i="37"/>
  <c r="NC303" i="37"/>
  <c r="MM70" i="37"/>
  <c r="NG70" i="37"/>
  <c r="NE86" i="37"/>
  <c r="NE118" i="37"/>
  <c r="NG118" i="37"/>
  <c r="NE126" i="37"/>
  <c r="NG126" i="37"/>
  <c r="NE142" i="37"/>
  <c r="NC150" i="37"/>
  <c r="NC158" i="37"/>
  <c r="NG238" i="37"/>
  <c r="NF21" i="37"/>
  <c r="NF29" i="37"/>
  <c r="NG29" i="37"/>
  <c r="NG53" i="37"/>
  <c r="NG77" i="37"/>
  <c r="NE93" i="37"/>
  <c r="NG39" i="37"/>
  <c r="NG47" i="37"/>
  <c r="NF79" i="37"/>
  <c r="NE87" i="37"/>
  <c r="NG103" i="37"/>
  <c r="NE159" i="37"/>
  <c r="NF159" i="37"/>
  <c r="NG215" i="37"/>
  <c r="NG239" i="37"/>
  <c r="NG271" i="37"/>
  <c r="NG279" i="37"/>
  <c r="NF295" i="37"/>
  <c r="NG54" i="37"/>
  <c r="NF86" i="37"/>
  <c r="NG166" i="37"/>
  <c r="NG182" i="37"/>
  <c r="NG222" i="37"/>
  <c r="NG286" i="37"/>
  <c r="NG302" i="37"/>
  <c r="NE21" i="37"/>
  <c r="NF45" i="37"/>
  <c r="NE101" i="37"/>
  <c r="NE125" i="37"/>
  <c r="NG141" i="37"/>
  <c r="NE149" i="37"/>
  <c r="NF149" i="37"/>
  <c r="NF157" i="37"/>
  <c r="NF173" i="37"/>
  <c r="NF197" i="37"/>
  <c r="NE229" i="37"/>
  <c r="NE253" i="37"/>
  <c r="NG92" i="37"/>
  <c r="NE100" i="37"/>
  <c r="NF124" i="37"/>
  <c r="NE164" i="37"/>
  <c r="NG196" i="37"/>
  <c r="NE204" i="37"/>
  <c r="NF220" i="37"/>
  <c r="NF228" i="37"/>
  <c r="NE228" i="37"/>
  <c r="NG284" i="37"/>
  <c r="NG292" i="37"/>
  <c r="NF308" i="37"/>
  <c r="MZ188" i="37"/>
  <c r="MZ212" i="37"/>
  <c r="NB212" i="37"/>
  <c r="NB220" i="37"/>
  <c r="NB236" i="37"/>
  <c r="MZ244" i="37"/>
  <c r="MZ308" i="37"/>
  <c r="NB291" i="37"/>
  <c r="NA22" i="37"/>
  <c r="NB26" i="37"/>
  <c r="NB34" i="37"/>
  <c r="NA42" i="37"/>
  <c r="NB42" i="37"/>
  <c r="NA20" i="37"/>
  <c r="NA81" i="37"/>
  <c r="NA105" i="37"/>
  <c r="NB113" i="37"/>
  <c r="NB129" i="37"/>
  <c r="NB145" i="37"/>
  <c r="NA185" i="37"/>
  <c r="MZ201" i="37"/>
  <c r="NB209" i="37"/>
  <c r="NA225" i="37"/>
  <c r="MZ233" i="37"/>
  <c r="MZ281" i="37"/>
  <c r="MZ297" i="37"/>
  <c r="NA152" i="37"/>
  <c r="NA168" i="37"/>
  <c r="HL143" i="37"/>
  <c r="HM239" i="37"/>
  <c r="HL62" i="37"/>
  <c r="HM21" i="37"/>
  <c r="HM125" i="37"/>
  <c r="HM72" i="37"/>
  <c r="HL168" i="37"/>
  <c r="HK264" i="37"/>
  <c r="NF39" i="37"/>
  <c r="NE63" i="37"/>
  <c r="NC71" i="37"/>
  <c r="NE71" i="37"/>
  <c r="NE95" i="37"/>
  <c r="NE127" i="37"/>
  <c r="NG135" i="37"/>
  <c r="NF135" i="37"/>
  <c r="NF167" i="37"/>
  <c r="NE167" i="37"/>
  <c r="NG175" i="37"/>
  <c r="NE191" i="37"/>
  <c r="NG207" i="37"/>
  <c r="NF215" i="37"/>
  <c r="NC247" i="37"/>
  <c r="NE263" i="37"/>
  <c r="NG295" i="37"/>
  <c r="NE303" i="37"/>
  <c r="NC311" i="37"/>
  <c r="MM30" i="37"/>
  <c r="NG30" i="37"/>
  <c r="NC38" i="37"/>
  <c r="NE46" i="37"/>
  <c r="NF46" i="37"/>
  <c r="MM86" i="37"/>
  <c r="NG86" i="37"/>
  <c r="NG110" i="37"/>
  <c r="NC134" i="37"/>
  <c r="NF134" i="37"/>
  <c r="NC142" i="37"/>
  <c r="NG142" i="37"/>
  <c r="NE150" i="37"/>
  <c r="NF174" i="37"/>
  <c r="NE182" i="37"/>
  <c r="NF206" i="37"/>
  <c r="NE286" i="37"/>
  <c r="NF294" i="37"/>
  <c r="NE69" i="37"/>
  <c r="NF85" i="37"/>
  <c r="MM15" i="37"/>
  <c r="NG15" i="37"/>
  <c r="NC39" i="37"/>
  <c r="NF47" i="37"/>
  <c r="NC79" i="37"/>
  <c r="NG87" i="37"/>
  <c r="NF151" i="37"/>
  <c r="NG199" i="37"/>
  <c r="NG247" i="37"/>
  <c r="NE30" i="37"/>
  <c r="NF38" i="37"/>
  <c r="MM46" i="37"/>
  <c r="NG46" i="37"/>
  <c r="NG62" i="37"/>
  <c r="NG78" i="37"/>
  <c r="NG102" i="37"/>
  <c r="NC182" i="37"/>
  <c r="NG198" i="37"/>
  <c r="NG206" i="37"/>
  <c r="NG230" i="37"/>
  <c r="NE262" i="37"/>
  <c r="NF270" i="37"/>
  <c r="NG278" i="37"/>
  <c r="NF37" i="37"/>
  <c r="NC45" i="37"/>
  <c r="NG45" i="37"/>
  <c r="NG101" i="37"/>
  <c r="MM117" i="37"/>
  <c r="NG157" i="37"/>
  <c r="NF181" i="37"/>
  <c r="NG181" i="37"/>
  <c r="NG189" i="37"/>
  <c r="NF229" i="37"/>
  <c r="NF253" i="37"/>
  <c r="NE269" i="37"/>
  <c r="NC277" i="37"/>
  <c r="NF285" i="37"/>
  <c r="NF293" i="37"/>
  <c r="NG301" i="37"/>
  <c r="NF36" i="37"/>
  <c r="NC36" i="37"/>
  <c r="NE44" i="37"/>
  <c r="NG76" i="37"/>
  <c r="MM84" i="37"/>
  <c r="NG84" i="37"/>
  <c r="MM132" i="37"/>
  <c r="NG132" i="37"/>
  <c r="NG148" i="37"/>
  <c r="NE148" i="37"/>
  <c r="NE180" i="37"/>
  <c r="NC180" i="37"/>
  <c r="NF204" i="37"/>
  <c r="NF244" i="37"/>
  <c r="MM260" i="37"/>
  <c r="NG260" i="37"/>
  <c r="HL207" i="37"/>
  <c r="HK303" i="37"/>
  <c r="HK126" i="37"/>
  <c r="HM85" i="37"/>
  <c r="HM136" i="37"/>
  <c r="HN232" i="37"/>
  <c r="MM71" i="37"/>
  <c r="NG71" i="37"/>
  <c r="NF87" i="37"/>
  <c r="NF95" i="37"/>
  <c r="NG111" i="37"/>
  <c r="NE111" i="37"/>
  <c r="NG143" i="37"/>
  <c r="NG167" i="37"/>
  <c r="NF199" i="37"/>
  <c r="NE207" i="37"/>
  <c r="NE223" i="37"/>
  <c r="NF271" i="37"/>
  <c r="NF279" i="37"/>
  <c r="NF303" i="37"/>
  <c r="NE78" i="37"/>
  <c r="NG134" i="37"/>
  <c r="NE134" i="37"/>
  <c r="NG174" i="37"/>
  <c r="NF278" i="37"/>
  <c r="MM310" i="37"/>
  <c r="NG310" i="37"/>
  <c r="NG21" i="37"/>
  <c r="NE29" i="37"/>
  <c r="NE45" i="37"/>
  <c r="NF53" i="37"/>
  <c r="MM69" i="37"/>
  <c r="NG69" i="37"/>
  <c r="NC69" i="37"/>
  <c r="NC85" i="37"/>
  <c r="MM95" i="37"/>
  <c r="NG95" i="37"/>
  <c r="NG183" i="37"/>
  <c r="NE70" i="37"/>
  <c r="NG158" i="37"/>
  <c r="NE158" i="37"/>
  <c r="NG254" i="37"/>
  <c r="NG85" i="37"/>
  <c r="NG149" i="37"/>
  <c r="NG24" i="37"/>
  <c r="NF155" i="37"/>
  <c r="MM121" i="37"/>
  <c r="NG121" i="37"/>
  <c r="NG40" i="37"/>
  <c r="MM312" i="37"/>
  <c r="NG312" i="37"/>
  <c r="NG23" i="37"/>
  <c r="NF55" i="37"/>
  <c r="NE151" i="37"/>
  <c r="MM231" i="37"/>
  <c r="NG231" i="37"/>
  <c r="NG255" i="37"/>
  <c r="NC18" i="37"/>
  <c r="NF182" i="37"/>
  <c r="MM214" i="37"/>
  <c r="NG214" i="37"/>
  <c r="NC246" i="37"/>
  <c r="NF254" i="37"/>
  <c r="NE310" i="37"/>
  <c r="NG37" i="37"/>
  <c r="NF77" i="37"/>
  <c r="NG165" i="37"/>
  <c r="NG261" i="37"/>
  <c r="NG277" i="37"/>
  <c r="NG116" i="37"/>
  <c r="NC148" i="37"/>
  <c r="NF260" i="37"/>
  <c r="NG308" i="37"/>
  <c r="NC67" i="37"/>
  <c r="MM75" i="37"/>
  <c r="NG75" i="37"/>
  <c r="NC115" i="37"/>
  <c r="NE115" i="37"/>
  <c r="MM123" i="37"/>
  <c r="NG123" i="37"/>
  <c r="NC131" i="37"/>
  <c r="NF203" i="37"/>
  <c r="NC283" i="37"/>
  <c r="MM291" i="37"/>
  <c r="NG291" i="37"/>
  <c r="NC26" i="37"/>
  <c r="NF58" i="37"/>
  <c r="MM106" i="37"/>
  <c r="NG106" i="37"/>
  <c r="NE122" i="37"/>
  <c r="MM146" i="37"/>
  <c r="NG146" i="37"/>
  <c r="MM186" i="37"/>
  <c r="NG186" i="37"/>
  <c r="NC242" i="37"/>
  <c r="NE306" i="37"/>
  <c r="NC33" i="37"/>
  <c r="MM49" i="37"/>
  <c r="NG49" i="37"/>
  <c r="MM105" i="37"/>
  <c r="NG105" i="37"/>
  <c r="NG161" i="37"/>
  <c r="NE281" i="37"/>
  <c r="MM305" i="37"/>
  <c r="NG305" i="37"/>
  <c r="NF56" i="37"/>
  <c r="MM152" i="37"/>
  <c r="NG152" i="37"/>
  <c r="NG139" i="37"/>
  <c r="NG147" i="37"/>
  <c r="MM211" i="37"/>
  <c r="NG211" i="37"/>
  <c r="NG235" i="37"/>
  <c r="MM275" i="37"/>
  <c r="NG275" i="37"/>
  <c r="NF22" i="37"/>
  <c r="NE26" i="37"/>
  <c r="NG42" i="37"/>
  <c r="NG90" i="37"/>
  <c r="NG138" i="37"/>
  <c r="NE146" i="37"/>
  <c r="MM154" i="37"/>
  <c r="NG154" i="37"/>
  <c r="NC170" i="37"/>
  <c r="NC186" i="37"/>
  <c r="MM194" i="37"/>
  <c r="NG194" i="37"/>
  <c r="NF218" i="37"/>
  <c r="MM226" i="37"/>
  <c r="NG226" i="37"/>
  <c r="MM250" i="37"/>
  <c r="NG250" i="37"/>
  <c r="NG266" i="37"/>
  <c r="NF306" i="37"/>
  <c r="NE89" i="37"/>
  <c r="MM89" i="37"/>
  <c r="NG89" i="37"/>
  <c r="NC97" i="37"/>
  <c r="NG137" i="37"/>
  <c r="MM153" i="37"/>
  <c r="NG153" i="37"/>
  <c r="NC161" i="37"/>
  <c r="NF249" i="37"/>
  <c r="NF281" i="37"/>
  <c r="MM289" i="37"/>
  <c r="NG289" i="37"/>
  <c r="NC305" i="37"/>
  <c r="MM13" i="37"/>
  <c r="NG13" i="37"/>
  <c r="MM72" i="37"/>
  <c r="NG72" i="37"/>
  <c r="NC120" i="37"/>
  <c r="MM176" i="37"/>
  <c r="NG176" i="37"/>
  <c r="NE184" i="37"/>
  <c r="NF200" i="37"/>
  <c r="NC264" i="37"/>
  <c r="MM280" i="37"/>
  <c r="NG280" i="37"/>
  <c r="NE288" i="37"/>
  <c r="NF99" i="37"/>
  <c r="NF139" i="37"/>
  <c r="NG155" i="37"/>
  <c r="NF187" i="37"/>
  <c r="NE187" i="37"/>
  <c r="NF211" i="37"/>
  <c r="NE251" i="37"/>
  <c r="NE259" i="37"/>
  <c r="NE299" i="37"/>
  <c r="NF42" i="37"/>
  <c r="NE66" i="37"/>
  <c r="NG170" i="37"/>
  <c r="NF250" i="37"/>
  <c r="NE250" i="37"/>
  <c r="NF258" i="37"/>
  <c r="NG290" i="37"/>
  <c r="NG33" i="37"/>
  <c r="NG41" i="37"/>
  <c r="NG65" i="37"/>
  <c r="NE97" i="37"/>
  <c r="NF169" i="37"/>
  <c r="MM169" i="37"/>
  <c r="NG169" i="37"/>
  <c r="NF193" i="37"/>
  <c r="MM193" i="37"/>
  <c r="NG193" i="37"/>
  <c r="NF241" i="37"/>
  <c r="NG249" i="37"/>
  <c r="NG96" i="37"/>
  <c r="NG128" i="37"/>
  <c r="NF160" i="37"/>
  <c r="NF168" i="37"/>
  <c r="NE168" i="37"/>
  <c r="MM200" i="37"/>
  <c r="NG200" i="37"/>
  <c r="NE208" i="37"/>
  <c r="NE232" i="37"/>
  <c r="NE272" i="37"/>
  <c r="NE296" i="37"/>
  <c r="NF312" i="37"/>
  <c r="E31" i="34"/>
  <c r="E19" i="34"/>
  <c r="E28" i="34"/>
  <c r="E17" i="34"/>
  <c r="E29" i="34"/>
  <c r="E30" i="34"/>
  <c r="E16" i="34"/>
  <c r="E27" i="34"/>
  <c r="E32" i="34"/>
  <c r="E18" i="34"/>
  <c r="NC93" i="37"/>
  <c r="NE109" i="37"/>
  <c r="NE133" i="37"/>
  <c r="NE221" i="37"/>
  <c r="NF221" i="37"/>
  <c r="NG221" i="37"/>
  <c r="NE261" i="37"/>
  <c r="NF261" i="37"/>
  <c r="NF277" i="37"/>
  <c r="NF301" i="37"/>
  <c r="NE16" i="37"/>
  <c r="NF24" i="37"/>
  <c r="NG28" i="37"/>
  <c r="NG36" i="37"/>
  <c r="NE36" i="37"/>
  <c r="NF44" i="37"/>
  <c r="NF52" i="37"/>
  <c r="NE68" i="37"/>
  <c r="NG108" i="37"/>
  <c r="NG156" i="37"/>
  <c r="MM180" i="37"/>
  <c r="NG180" i="37"/>
  <c r="NG220" i="37"/>
  <c r="NF252" i="37"/>
  <c r="NE252" i="37"/>
  <c r="NG268" i="37"/>
  <c r="NE268" i="37"/>
  <c r="NE284" i="37"/>
  <c r="NE292" i="37"/>
  <c r="NG300" i="37"/>
  <c r="NE19" i="37"/>
  <c r="NC27" i="37"/>
  <c r="NG35" i="37"/>
  <c r="NE99" i="37"/>
  <c r="NF131" i="37"/>
  <c r="NF147" i="37"/>
  <c r="NE179" i="37"/>
  <c r="MM195" i="37"/>
  <c r="NG195" i="37"/>
  <c r="NC211" i="37"/>
  <c r="NF227" i="37"/>
  <c r="NC235" i="37"/>
  <c r="NC267" i="37"/>
  <c r="NC275" i="37"/>
  <c r="NC42" i="37"/>
  <c r="NG74" i="37"/>
  <c r="NF82" i="37"/>
  <c r="MM82" i="37"/>
  <c r="NG82" i="37"/>
  <c r="NE90" i="37"/>
  <c r="NF98" i="37"/>
  <c r="NE114" i="37"/>
  <c r="NG130" i="37"/>
  <c r="NF138" i="37"/>
  <c r="NC154" i="37"/>
  <c r="NF202" i="37"/>
  <c r="NC250" i="37"/>
  <c r="NG258" i="37"/>
  <c r="NG274" i="37"/>
  <c r="NG282" i="37"/>
  <c r="NE290" i="37"/>
  <c r="NG298" i="37"/>
  <c r="NE41" i="37"/>
  <c r="NE65" i="37"/>
  <c r="NF73" i="37"/>
  <c r="NC81" i="37"/>
  <c r="NF105" i="37"/>
  <c r="NF129" i="37"/>
  <c r="NE137" i="37"/>
  <c r="NC145" i="37"/>
  <c r="NE177" i="37"/>
  <c r="NF217" i="37"/>
  <c r="NG225" i="37"/>
  <c r="NG241" i="37"/>
  <c r="NF265" i="37"/>
  <c r="NG265" i="37"/>
  <c r="NF297" i="37"/>
  <c r="NE20" i="37"/>
  <c r="NF20" i="37"/>
  <c r="NG32" i="37"/>
  <c r="NE40" i="37"/>
  <c r="NG48" i="37"/>
  <c r="NG64" i="37"/>
  <c r="NF80" i="37"/>
  <c r="NE104" i="37"/>
  <c r="NE136" i="37"/>
  <c r="NF184" i="37"/>
  <c r="MM256" i="37"/>
  <c r="NG256" i="37"/>
  <c r="NE256" i="37"/>
  <c r="NG304" i="37"/>
  <c r="NG131" i="37"/>
  <c r="NE203" i="37"/>
  <c r="NG219" i="37"/>
  <c r="NF251" i="37"/>
  <c r="NF259" i="37"/>
  <c r="NG267" i="37"/>
  <c r="NF299" i="37"/>
  <c r="NE34" i="37"/>
  <c r="NF74" i="37"/>
  <c r="NE170" i="37"/>
  <c r="NG202" i="37"/>
  <c r="NE266" i="37"/>
  <c r="NF282" i="37"/>
  <c r="NF33" i="37"/>
  <c r="NE57" i="37"/>
  <c r="NG81" i="37"/>
  <c r="NC113" i="37"/>
  <c r="NG185" i="37"/>
  <c r="NF48" i="37"/>
  <c r="NG56" i="37"/>
  <c r="MM80" i="37"/>
  <c r="NG80" i="37"/>
  <c r="NG112" i="37"/>
  <c r="MM136" i="37"/>
  <c r="NG136" i="37"/>
  <c r="NE152" i="37"/>
  <c r="NF208" i="37"/>
  <c r="NF248" i="37"/>
  <c r="NF272" i="37"/>
  <c r="NE280" i="37"/>
  <c r="NF296" i="37"/>
  <c r="MM133" i="37"/>
  <c r="NG133" i="37"/>
  <c r="NF141" i="37"/>
  <c r="NE173" i="37"/>
  <c r="NG173" i="37"/>
  <c r="NF205" i="37"/>
  <c r="NG205" i="37"/>
  <c r="NG229" i="37"/>
  <c r="NE237" i="37"/>
  <c r="MM253" i="37"/>
  <c r="NG253" i="37"/>
  <c r="NE277" i="37"/>
  <c r="NF16" i="37"/>
  <c r="NC44" i="37"/>
  <c r="MM60" i="37"/>
  <c r="NG60" i="37"/>
  <c r="NF60" i="37"/>
  <c r="NF84" i="37"/>
  <c r="NF100" i="37"/>
  <c r="NG100" i="37"/>
  <c r="NE124" i="37"/>
  <c r="NF132" i="37"/>
  <c r="NE132" i="37"/>
  <c r="NF156" i="37"/>
  <c r="NC164" i="37"/>
  <c r="NC172" i="37"/>
  <c r="NF172" i="37"/>
  <c r="NE172" i="37"/>
  <c r="NE188" i="37"/>
  <c r="MM204" i="37"/>
  <c r="NG204" i="37"/>
  <c r="NE212" i="37"/>
  <c r="NE236" i="37"/>
  <c r="NE300" i="37"/>
  <c r="NG27" i="37"/>
  <c r="NF35" i="37"/>
  <c r="NE67" i="37"/>
  <c r="MM91" i="37"/>
  <c r="NG91" i="37"/>
  <c r="NE107" i="37"/>
  <c r="NE131" i="37"/>
  <c r="NC139" i="37"/>
  <c r="MM179" i="37"/>
  <c r="NG179" i="37"/>
  <c r="NF219" i="37"/>
  <c r="NE243" i="37"/>
  <c r="NG251" i="37"/>
  <c r="NF267" i="37"/>
  <c r="NF275" i="37"/>
  <c r="NE275" i="37"/>
  <c r="NF291" i="37"/>
  <c r="MM299" i="37"/>
  <c r="NG299" i="37"/>
  <c r="NE307" i="37"/>
  <c r="NG22" i="37"/>
  <c r="NF26" i="37"/>
  <c r="MM50" i="37"/>
  <c r="NG50" i="37"/>
  <c r="NC58" i="37"/>
  <c r="NF66" i="37"/>
  <c r="NG66" i="37"/>
  <c r="NG98" i="37"/>
  <c r="NF114" i="37"/>
  <c r="MM122" i="37"/>
  <c r="NG122" i="37"/>
  <c r="NF130" i="37"/>
  <c r="NE138" i="37"/>
  <c r="NF178" i="37"/>
  <c r="NG218" i="37"/>
  <c r="NE274" i="37"/>
  <c r="MM306" i="37"/>
  <c r="NG306" i="37"/>
  <c r="NE25" i="37"/>
  <c r="NE33" i="37"/>
  <c r="NE49" i="37"/>
  <c r="NF49" i="37"/>
  <c r="NG57" i="37"/>
  <c r="NF65" i="37"/>
  <c r="NF89" i="37"/>
  <c r="NG97" i="37"/>
  <c r="NF121" i="37"/>
  <c r="NE153" i="37"/>
  <c r="NF153" i="37"/>
  <c r="NF177" i="37"/>
  <c r="NF201" i="37"/>
  <c r="NG201" i="37"/>
  <c r="NE233" i="37"/>
  <c r="NE257" i="37"/>
  <c r="NC281" i="37"/>
  <c r="NG297" i="37"/>
  <c r="NC40" i="37"/>
  <c r="NE56" i="37"/>
  <c r="NG88" i="37"/>
  <c r="NG104" i="37"/>
  <c r="NF136" i="37"/>
  <c r="NG184" i="37"/>
  <c r="NE192" i="37"/>
  <c r="NE216" i="37"/>
  <c r="MM232" i="37"/>
  <c r="NG232" i="37"/>
  <c r="NE240" i="37"/>
  <c r="MM264" i="37"/>
  <c r="NG264" i="37"/>
  <c r="NE304" i="37"/>
  <c r="NE14" i="37"/>
  <c r="NF213" i="37"/>
  <c r="MM213" i="37"/>
  <c r="NG213" i="37"/>
  <c r="NC285" i="37"/>
  <c r="NC293" i="37"/>
  <c r="NC52" i="37"/>
  <c r="NG68" i="37"/>
  <c r="NF76" i="37"/>
  <c r="NF108" i="37"/>
  <c r="NF116" i="37"/>
  <c r="NF164" i="37"/>
  <c r="NG212" i="37"/>
  <c r="NE220" i="37"/>
  <c r="MM236" i="37"/>
  <c r="NG236" i="37"/>
  <c r="NC268" i="37"/>
  <c r="MM276" i="37"/>
  <c r="NG276" i="37"/>
  <c r="NE308" i="37"/>
  <c r="NC308" i="37"/>
  <c r="NC35" i="37"/>
  <c r="NC51" i="37"/>
  <c r="NG51" i="37"/>
  <c r="NF115" i="37"/>
  <c r="NF163" i="37"/>
  <c r="NG163" i="37"/>
  <c r="NE171" i="37"/>
  <c r="NG227" i="37"/>
  <c r="NE291" i="37"/>
  <c r="NG26" i="37"/>
  <c r="MM34" i="37"/>
  <c r="NG34" i="37"/>
  <c r="NF34" i="37"/>
  <c r="NE42" i="37"/>
  <c r="NG58" i="37"/>
  <c r="NE74" i="37"/>
  <c r="NE82" i="37"/>
  <c r="NF226" i="37"/>
  <c r="MM242" i="37"/>
  <c r="NG242" i="37"/>
  <c r="NG25" i="37"/>
  <c r="NF57" i="37"/>
  <c r="NF97" i="37"/>
  <c r="NG113" i="37"/>
  <c r="NE121" i="37"/>
  <c r="NE145" i="37"/>
  <c r="NF209" i="37"/>
  <c r="NG209" i="37"/>
  <c r="NG233" i="37"/>
  <c r="NE241" i="37"/>
  <c r="NF273" i="37"/>
  <c r="NG20" i="37"/>
  <c r="NE64" i="37"/>
  <c r="NG160" i="37"/>
  <c r="NG192" i="37"/>
  <c r="NG216" i="37"/>
  <c r="NF232" i="37"/>
  <c r="NG240" i="37"/>
  <c r="NG248" i="37"/>
  <c r="NE248" i="37"/>
  <c r="NE264" i="37"/>
  <c r="NG296" i="37"/>
  <c r="NE312" i="37"/>
  <c r="NG14" i="37"/>
  <c r="NB288" i="37"/>
  <c r="MM147" i="37"/>
  <c r="MM57" i="37"/>
  <c r="MM168" i="37"/>
  <c r="HN18" i="37"/>
  <c r="NE17" i="37"/>
  <c r="HM18" i="37"/>
  <c r="MZ18" i="37"/>
  <c r="HK18" i="37"/>
  <c r="MM47" i="37"/>
  <c r="NF17" i="37"/>
  <c r="NB194" i="37"/>
  <c r="MM207" i="37"/>
  <c r="MM127" i="37"/>
  <c r="MM287" i="37"/>
  <c r="MM18" i="37"/>
  <c r="NG18" i="37"/>
  <c r="MM237" i="37"/>
  <c r="NG17" i="37"/>
  <c r="MM158" i="37"/>
  <c r="MM37" i="37"/>
  <c r="MM267" i="37"/>
  <c r="NF18" i="37"/>
  <c r="NE18" i="37"/>
  <c r="MM78" i="37"/>
  <c r="MM107" i="37"/>
  <c r="MM58" i="37"/>
  <c r="MM227" i="37"/>
  <c r="MM97" i="37"/>
  <c r="MM228" i="37"/>
  <c r="MM187" i="37"/>
  <c r="NA47" i="37"/>
  <c r="NA95" i="37"/>
  <c r="NB143" i="37"/>
  <c r="MZ159" i="37"/>
  <c r="MZ183" i="37"/>
  <c r="MZ207" i="37"/>
  <c r="NA247" i="37"/>
  <c r="MZ255" i="37"/>
  <c r="MZ263" i="37"/>
  <c r="MZ271" i="37"/>
  <c r="NA311" i="37"/>
  <c r="MZ32" i="37"/>
  <c r="MZ56" i="37"/>
  <c r="MZ96" i="37"/>
  <c r="NA176" i="37"/>
  <c r="NB176" i="37"/>
  <c r="MZ200" i="37"/>
  <c r="MZ208" i="37"/>
  <c r="NB296" i="37"/>
  <c r="MZ30" i="37"/>
  <c r="MZ70" i="37"/>
  <c r="MZ94" i="37"/>
  <c r="MZ102" i="37"/>
  <c r="MZ110" i="37"/>
  <c r="MZ134" i="37"/>
  <c r="NA142" i="37"/>
  <c r="MZ158" i="37"/>
  <c r="MZ174" i="37"/>
  <c r="MZ182" i="37"/>
  <c r="MZ198" i="37"/>
  <c r="MZ214" i="37"/>
  <c r="MZ222" i="37"/>
  <c r="NA254" i="37"/>
  <c r="MZ278" i="37"/>
  <c r="MZ302" i="37"/>
  <c r="NB298" i="37"/>
  <c r="NA13" i="37"/>
  <c r="MZ64" i="37"/>
  <c r="MZ72" i="37"/>
  <c r="MZ21" i="37"/>
  <c r="NA45" i="37"/>
  <c r="NA53" i="37"/>
  <c r="NA229" i="37"/>
  <c r="NA253" i="37"/>
  <c r="NB192" i="37"/>
  <c r="MZ108" i="37"/>
  <c r="NA124" i="37"/>
  <c r="MZ132" i="37"/>
  <c r="MZ140" i="37"/>
  <c r="MZ148" i="37"/>
  <c r="MZ164" i="37"/>
  <c r="NA15" i="37"/>
  <c r="NB15" i="37"/>
  <c r="NA79" i="37"/>
  <c r="NB95" i="37"/>
  <c r="NA103" i="37"/>
  <c r="NB119" i="37"/>
  <c r="NA135" i="37"/>
  <c r="MZ199" i="37"/>
  <c r="NB279" i="37"/>
  <c r="NA287" i="37"/>
  <c r="NB287" i="37"/>
  <c r="NB303" i="37"/>
  <c r="NB32" i="37"/>
  <c r="NB48" i="37"/>
  <c r="NB56" i="37"/>
  <c r="NB200" i="37"/>
  <c r="NB208" i="37"/>
  <c r="MZ280" i="37"/>
  <c r="NB280" i="37"/>
  <c r="MZ288" i="37"/>
  <c r="NB150" i="37"/>
  <c r="NA198" i="37"/>
  <c r="MZ206" i="37"/>
  <c r="MZ238" i="37"/>
  <c r="MZ262" i="37"/>
  <c r="MZ270" i="37"/>
  <c r="MZ286" i="37"/>
  <c r="NB64" i="37"/>
  <c r="MZ264" i="37"/>
  <c r="NA69" i="37"/>
  <c r="NA205" i="37"/>
  <c r="MZ213" i="37"/>
  <c r="MZ229" i="37"/>
  <c r="NB229" i="37"/>
  <c r="MZ261" i="37"/>
  <c r="MZ269" i="37"/>
  <c r="NA128" i="37"/>
  <c r="MZ192" i="37"/>
  <c r="MZ224" i="37"/>
  <c r="NB224" i="37"/>
  <c r="MZ240" i="37"/>
  <c r="NB248" i="37"/>
  <c r="NB16" i="37"/>
  <c r="NB24" i="37"/>
  <c r="NA52" i="37"/>
  <c r="NA84" i="37"/>
  <c r="NB84" i="37"/>
  <c r="NB100" i="37"/>
  <c r="MZ124" i="37"/>
  <c r="NA63" i="37"/>
  <c r="NA143" i="37"/>
  <c r="NA159" i="37"/>
  <c r="NA175" i="37"/>
  <c r="NA303" i="37"/>
  <c r="NA298" i="37"/>
  <c r="NA39" i="37"/>
  <c r="NA71" i="37"/>
  <c r="NB103" i="37"/>
  <c r="NA111" i="37"/>
  <c r="NB135" i="37"/>
  <c r="NB231" i="37"/>
  <c r="NB263" i="37"/>
  <c r="NB271" i="37"/>
  <c r="NA279" i="37"/>
  <c r="NA295" i="37"/>
  <c r="NB295" i="37"/>
  <c r="NB311" i="37"/>
  <c r="NA80" i="37"/>
  <c r="NB80" i="37"/>
  <c r="NB96" i="37"/>
  <c r="MZ296" i="37"/>
  <c r="NA18" i="37"/>
  <c r="NB18" i="37"/>
  <c r="NA54" i="37"/>
  <c r="NA78" i="37"/>
  <c r="NA102" i="37"/>
  <c r="NB118" i="37"/>
  <c r="NB134" i="37"/>
  <c r="NB142" i="37"/>
  <c r="NA150" i="37"/>
  <c r="NB158" i="37"/>
  <c r="NA246" i="37"/>
  <c r="NA270" i="37"/>
  <c r="NB286" i="37"/>
  <c r="NA264" i="37"/>
  <c r="NA29" i="37"/>
  <c r="NA197" i="37"/>
  <c r="NB253" i="37"/>
  <c r="NA192" i="37"/>
  <c r="NB304" i="37"/>
  <c r="NA60" i="37"/>
  <c r="NB76" i="37"/>
  <c r="NB92" i="37"/>
  <c r="NA100" i="37"/>
  <c r="NA156" i="37"/>
  <c r="NA31" i="37"/>
  <c r="NA87" i="37"/>
  <c r="NB111" i="37"/>
  <c r="NA119" i="37"/>
  <c r="NA127" i="37"/>
  <c r="NB127" i="37"/>
  <c r="NA151" i="37"/>
  <c r="NB151" i="37"/>
  <c r="NB207" i="37"/>
  <c r="NB247" i="37"/>
  <c r="NB255" i="37"/>
  <c r="NA14" i="37"/>
  <c r="NA96" i="37"/>
  <c r="NA120" i="37"/>
  <c r="NB120" i="37"/>
  <c r="NA200" i="37"/>
  <c r="NA208" i="37"/>
  <c r="NB272" i="37"/>
  <c r="NA86" i="37"/>
  <c r="NA94" i="37"/>
  <c r="NB110" i="37"/>
  <c r="NA118" i="37"/>
  <c r="NA174" i="37"/>
  <c r="NA214" i="37"/>
  <c r="NA238" i="37"/>
  <c r="NA278" i="37"/>
  <c r="NB278" i="37"/>
  <c r="NA286" i="37"/>
  <c r="NA302" i="37"/>
  <c r="NB13" i="37"/>
  <c r="NB264" i="37"/>
  <c r="NA21" i="37"/>
  <c r="NA37" i="37"/>
  <c r="NB165" i="37"/>
  <c r="NA189" i="37"/>
  <c r="NB269" i="37"/>
  <c r="NA285" i="37"/>
  <c r="NA293" i="37"/>
  <c r="NB293" i="37"/>
  <c r="NA301" i="37"/>
  <c r="NA309" i="37"/>
  <c r="NB309" i="37"/>
  <c r="NB104" i="37"/>
  <c r="NB128" i="37"/>
  <c r="NB108" i="37"/>
  <c r="NA140" i="37"/>
  <c r="NA23" i="37"/>
  <c r="NA55" i="37"/>
  <c r="NA167" i="37"/>
  <c r="NB167" i="37"/>
  <c r="NB223" i="37"/>
  <c r="NB239" i="37"/>
  <c r="NA38" i="37"/>
  <c r="NA62" i="37"/>
  <c r="NA70" i="37"/>
  <c r="NA166" i="37"/>
  <c r="NA206" i="37"/>
  <c r="NA222" i="37"/>
  <c r="NA230" i="37"/>
  <c r="NA262" i="37"/>
  <c r="NA294" i="37"/>
  <c r="NA310" i="37"/>
  <c r="NA61" i="37"/>
  <c r="NB173" i="37"/>
  <c r="NB181" i="37"/>
  <c r="NB189" i="37"/>
  <c r="NB197" i="37"/>
  <c r="NB213" i="37"/>
  <c r="NB221" i="37"/>
  <c r="NA237" i="37"/>
  <c r="NA245" i="37"/>
  <c r="NA240" i="37"/>
  <c r="NB240" i="37"/>
  <c r="NA248" i="37"/>
  <c r="NB28" i="37"/>
  <c r="NA36" i="37"/>
  <c r="NB36" i="37"/>
  <c r="NA44" i="37"/>
  <c r="NB44" i="37"/>
  <c r="NB52" i="37"/>
  <c r="NB60" i="37"/>
  <c r="NA68" i="37"/>
  <c r="NB68" i="37"/>
  <c r="NA108" i="37"/>
  <c r="NA116" i="37"/>
  <c r="NA148" i="37"/>
  <c r="NB175" i="37"/>
  <c r="NB183" i="37"/>
  <c r="NB191" i="37"/>
  <c r="NB14" i="37"/>
  <c r="NA32" i="37"/>
  <c r="NA48" i="37"/>
  <c r="NA56" i="37"/>
  <c r="NA272" i="37"/>
  <c r="NA280" i="37"/>
  <c r="NA288" i="37"/>
  <c r="NA296" i="37"/>
  <c r="NB30" i="37"/>
  <c r="NB38" i="37"/>
  <c r="NB46" i="37"/>
  <c r="NB54" i="37"/>
  <c r="NB62" i="37"/>
  <c r="NB70" i="37"/>
  <c r="NB78" i="37"/>
  <c r="NB86" i="37"/>
  <c r="NB94" i="37"/>
  <c r="NB102" i="37"/>
  <c r="NB174" i="37"/>
  <c r="NB182" i="37"/>
  <c r="NB190" i="37"/>
  <c r="NB198" i="37"/>
  <c r="NB206" i="37"/>
  <c r="NB214" i="37"/>
  <c r="NB222" i="37"/>
  <c r="NB230" i="37"/>
  <c r="NB238" i="37"/>
  <c r="NB246" i="37"/>
  <c r="NB254" i="37"/>
  <c r="NB262" i="37"/>
  <c r="NB270" i="37"/>
  <c r="NB294" i="37"/>
  <c r="NB302" i="37"/>
  <c r="NB310" i="37"/>
  <c r="NA64" i="37"/>
  <c r="NA72" i="37"/>
  <c r="NB21" i="37"/>
  <c r="NB29" i="37"/>
  <c r="NB37" i="37"/>
  <c r="NB45" i="37"/>
  <c r="NB53" i="37"/>
  <c r="NB61" i="37"/>
  <c r="NB69" i="37"/>
  <c r="NB77" i="37"/>
  <c r="NB85" i="37"/>
  <c r="NB93" i="37"/>
  <c r="NB101" i="37"/>
  <c r="NB109" i="37"/>
  <c r="NB117" i="37"/>
  <c r="NB125" i="37"/>
  <c r="NB133" i="37"/>
  <c r="NB141" i="37"/>
  <c r="NB149" i="37"/>
  <c r="NB157" i="37"/>
  <c r="NB261" i="37"/>
  <c r="NA269" i="37"/>
  <c r="NB277" i="37"/>
  <c r="NB285" i="37"/>
  <c r="NA304" i="37"/>
  <c r="NA16" i="37"/>
  <c r="NA24" i="37"/>
  <c r="NA76" i="37"/>
  <c r="NB116" i="37"/>
  <c r="NB124" i="37"/>
  <c r="NB132" i="37"/>
  <c r="NB140" i="37"/>
  <c r="NB148" i="37"/>
  <c r="NB156" i="37"/>
  <c r="NA164" i="37"/>
  <c r="NB164" i="37"/>
  <c r="NB172" i="37"/>
  <c r="NA180" i="37"/>
  <c r="NA188" i="37"/>
  <c r="NA196" i="37"/>
  <c r="NA204" i="37"/>
  <c r="NA212" i="37"/>
  <c r="NA220" i="37"/>
  <c r="NA228" i="37"/>
  <c r="NA191" i="37"/>
  <c r="NA199" i="37"/>
  <c r="NA207" i="37"/>
  <c r="NA255" i="37"/>
  <c r="NA263" i="37"/>
  <c r="NA93" i="37"/>
  <c r="NA101" i="37"/>
  <c r="NA109" i="37"/>
  <c r="MZ117" i="37"/>
  <c r="MZ125" i="37"/>
  <c r="MZ133" i="37"/>
  <c r="MZ141" i="37"/>
  <c r="MZ149" i="37"/>
  <c r="NA149" i="37"/>
  <c r="NA157" i="37"/>
  <c r="NA165" i="37"/>
  <c r="MZ173" i="37"/>
  <c r="NA173" i="37"/>
  <c r="MZ189" i="37"/>
  <c r="MZ104" i="37"/>
  <c r="MZ128" i="37"/>
  <c r="MZ312" i="37"/>
  <c r="MZ16" i="37"/>
  <c r="MZ24" i="37"/>
  <c r="MZ52" i="37"/>
  <c r="MZ172" i="37"/>
  <c r="MZ204" i="37"/>
  <c r="MZ220" i="37"/>
  <c r="NB228" i="37"/>
  <c r="NA260" i="37"/>
  <c r="MZ136" i="37"/>
  <c r="MZ51" i="37"/>
  <c r="MZ83" i="37"/>
  <c r="NB123" i="37"/>
  <c r="MZ139" i="37"/>
  <c r="NA171" i="37"/>
  <c r="NB171" i="37"/>
  <c r="MZ187" i="37"/>
  <c r="MZ195" i="37"/>
  <c r="MZ259" i="37"/>
  <c r="NA275" i="37"/>
  <c r="MZ283" i="37"/>
  <c r="NA50" i="37"/>
  <c r="NB74" i="37"/>
  <c r="NB130" i="37"/>
  <c r="NB202" i="37"/>
  <c r="NA250" i="37"/>
  <c r="NB258" i="37"/>
  <c r="NA282" i="37"/>
  <c r="NB17" i="37"/>
  <c r="NB25" i="37"/>
  <c r="NB41" i="37"/>
  <c r="NB49" i="37"/>
  <c r="NA57" i="37"/>
  <c r="NB57" i="37"/>
  <c r="MZ81" i="37"/>
  <c r="MZ105" i="37"/>
  <c r="MZ113" i="37"/>
  <c r="MZ121" i="37"/>
  <c r="NB161" i="37"/>
  <c r="MZ169" i="37"/>
  <c r="NB177" i="37"/>
  <c r="NB185" i="37"/>
  <c r="NA193" i="37"/>
  <c r="MZ209" i="37"/>
  <c r="MZ217" i="37"/>
  <c r="MZ225" i="37"/>
  <c r="NB233" i="37"/>
  <c r="NA249" i="37"/>
  <c r="NB305" i="37"/>
  <c r="MM111" i="37"/>
  <c r="NC119" i="37"/>
  <c r="MM143" i="37"/>
  <c r="NC175" i="37"/>
  <c r="NC295" i="37"/>
  <c r="NC78" i="37"/>
  <c r="NC86" i="37"/>
  <c r="NC110" i="37"/>
  <c r="MM134" i="37"/>
  <c r="MM174" i="37"/>
  <c r="MM21" i="37"/>
  <c r="NC109" i="37"/>
  <c r="MM173" i="37"/>
  <c r="MM205" i="37"/>
  <c r="NC221" i="37"/>
  <c r="MM229" i="37"/>
  <c r="NC24" i="37"/>
  <c r="MM28" i="37"/>
  <c r="MM100" i="37"/>
  <c r="NC220" i="37"/>
  <c r="NC300" i="37"/>
  <c r="NC195" i="37"/>
  <c r="NC227" i="37"/>
  <c r="MM251" i="37"/>
  <c r="MM22" i="37"/>
  <c r="MM66" i="37"/>
  <c r="NC74" i="37"/>
  <c r="NC82" i="37"/>
  <c r="NC130" i="37"/>
  <c r="MM178" i="37"/>
  <c r="NC266" i="37"/>
  <c r="MM201" i="37"/>
  <c r="NC217" i="37"/>
  <c r="NC241" i="37"/>
  <c r="NC56" i="37"/>
  <c r="NC64" i="37"/>
  <c r="MM104" i="37"/>
  <c r="MM184" i="37"/>
  <c r="MM208" i="37"/>
  <c r="NC304" i="37"/>
  <c r="MZ196" i="37"/>
  <c r="MZ228" i="37"/>
  <c r="NA252" i="37"/>
  <c r="MZ260" i="37"/>
  <c r="NA276" i="37"/>
  <c r="NA292" i="37"/>
  <c r="NA300" i="37"/>
  <c r="NA306" i="37"/>
  <c r="NA136" i="37"/>
  <c r="NA256" i="37"/>
  <c r="NB163" i="37"/>
  <c r="NB235" i="37"/>
  <c r="MZ275" i="37"/>
  <c r="MZ307" i="37"/>
  <c r="NA290" i="37"/>
  <c r="NB40" i="37"/>
  <c r="NA34" i="37"/>
  <c r="NB90" i="37"/>
  <c r="NB106" i="37"/>
  <c r="NA178" i="37"/>
  <c r="NB178" i="37"/>
  <c r="NB186" i="37"/>
  <c r="NB218" i="37"/>
  <c r="NA226" i="37"/>
  <c r="NB242" i="37"/>
  <c r="MZ250" i="37"/>
  <c r="NA258" i="37"/>
  <c r="NB266" i="37"/>
  <c r="MZ282" i="37"/>
  <c r="NA112" i="37"/>
  <c r="NA216" i="37"/>
  <c r="NB216" i="37"/>
  <c r="NB73" i="37"/>
  <c r="NB81" i="37"/>
  <c r="MZ89" i="37"/>
  <c r="NB89" i="37"/>
  <c r="NA97" i="37"/>
  <c r="NB97" i="37"/>
  <c r="NB105" i="37"/>
  <c r="MZ129" i="37"/>
  <c r="NA137" i="37"/>
  <c r="NB137" i="37"/>
  <c r="MZ145" i="37"/>
  <c r="NB169" i="37"/>
  <c r="MZ185" i="37"/>
  <c r="MZ193" i="37"/>
  <c r="NA201" i="37"/>
  <c r="MZ241" i="37"/>
  <c r="MZ249" i="37"/>
  <c r="NB249" i="37"/>
  <c r="MZ257" i="37"/>
  <c r="MZ265" i="37"/>
  <c r="MZ273" i="37"/>
  <c r="NB273" i="37"/>
  <c r="MZ289" i="37"/>
  <c r="MZ305" i="37"/>
  <c r="NA144" i="37"/>
  <c r="NC15" i="37"/>
  <c r="NC47" i="37"/>
  <c r="NC55" i="37"/>
  <c r="NC87" i="37"/>
  <c r="NC95" i="37"/>
  <c r="MM119" i="37"/>
  <c r="NC135" i="37"/>
  <c r="MM159" i="37"/>
  <c r="MM183" i="37"/>
  <c r="MM191" i="37"/>
  <c r="NC199" i="37"/>
  <c r="MM263" i="37"/>
  <c r="NC263" i="37"/>
  <c r="NC271" i="37"/>
  <c r="NC279" i="37"/>
  <c r="MM303" i="37"/>
  <c r="NC30" i="37"/>
  <c r="NC46" i="37"/>
  <c r="NC62" i="37"/>
  <c r="NC102" i="37"/>
  <c r="MM118" i="37"/>
  <c r="MM150" i="37"/>
  <c r="NC206" i="37"/>
  <c r="NC230" i="37"/>
  <c r="MM246" i="37"/>
  <c r="MM254" i="37"/>
  <c r="MM270" i="37"/>
  <c r="MM85" i="37"/>
  <c r="MM93" i="37"/>
  <c r="MM109" i="37"/>
  <c r="NC141" i="37"/>
  <c r="MM149" i="37"/>
  <c r="NC157" i="37"/>
  <c r="NC181" i="37"/>
  <c r="NC189" i="37"/>
  <c r="MM285" i="37"/>
  <c r="MM293" i="37"/>
  <c r="NC301" i="37"/>
  <c r="MM16" i="37"/>
  <c r="MM24" i="37"/>
  <c r="MM52" i="37"/>
  <c r="MM68" i="37"/>
  <c r="NC76" i="37"/>
  <c r="NC84" i="37"/>
  <c r="NC108" i="37"/>
  <c r="MM164" i="37"/>
  <c r="NC244" i="37"/>
  <c r="NC252" i="37"/>
  <c r="MM308" i="37"/>
  <c r="MM19" i="37"/>
  <c r="MM43" i="37"/>
  <c r="NC59" i="37"/>
  <c r="MM59" i="37"/>
  <c r="NC91" i="37"/>
  <c r="MM115" i="37"/>
  <c r="MM171" i="37"/>
  <c r="MM203" i="37"/>
  <c r="NC219" i="37"/>
  <c r="NC98" i="37"/>
  <c r="MM114" i="37"/>
  <c r="NC202" i="37"/>
  <c r="NC57" i="37"/>
  <c r="MM73" i="37"/>
  <c r="NC121" i="37"/>
  <c r="NC137" i="37"/>
  <c r="NC177" i="37"/>
  <c r="NC185" i="37"/>
  <c r="MM273" i="37"/>
  <c r="MM281" i="37"/>
  <c r="NC297" i="37"/>
  <c r="MM40" i="37"/>
  <c r="MM48" i="37"/>
  <c r="NC80" i="37"/>
  <c r="NC88" i="37"/>
  <c r="NC112" i="37"/>
  <c r="MM144" i="37"/>
  <c r="MM248" i="37"/>
  <c r="MZ236" i="37"/>
  <c r="MZ252" i="37"/>
  <c r="MZ268" i="37"/>
  <c r="MZ276" i="37"/>
  <c r="NB276" i="37"/>
  <c r="NA284" i="37"/>
  <c r="MZ292" i="37"/>
  <c r="NB139" i="37"/>
  <c r="NB219" i="37"/>
  <c r="NB50" i="37"/>
  <c r="NB58" i="37"/>
  <c r="NB66" i="37"/>
  <c r="NB82" i="37"/>
  <c r="NB98" i="37"/>
  <c r="NB114" i="37"/>
  <c r="NB122" i="37"/>
  <c r="NB138" i="37"/>
  <c r="NB146" i="37"/>
  <c r="NB162" i="37"/>
  <c r="NB210" i="37"/>
  <c r="NA218" i="37"/>
  <c r="NB250" i="37"/>
  <c r="NB153" i="37"/>
  <c r="NB265" i="37"/>
  <c r="NB281" i="37"/>
  <c r="NB297" i="37"/>
  <c r="MM23" i="37"/>
  <c r="MM87" i="37"/>
  <c r="NC223" i="37"/>
  <c r="MM255" i="37"/>
  <c r="MM190" i="37"/>
  <c r="MM238" i="37"/>
  <c r="MM278" i="37"/>
  <c r="MM294" i="37"/>
  <c r="NC310" i="37"/>
  <c r="NC21" i="37"/>
  <c r="MM61" i="37"/>
  <c r="NC125" i="37"/>
  <c r="MM165" i="37"/>
  <c r="NC173" i="37"/>
  <c r="NC205" i="37"/>
  <c r="NC229" i="37"/>
  <c r="MM245" i="37"/>
  <c r="NC253" i="37"/>
  <c r="MM261" i="37"/>
  <c r="MM309" i="37"/>
  <c r="NC60" i="37"/>
  <c r="NC100" i="37"/>
  <c r="MM116" i="37"/>
  <c r="NC140" i="37"/>
  <c r="NC204" i="37"/>
  <c r="NC228" i="37"/>
  <c r="NC75" i="37"/>
  <c r="NC179" i="37"/>
  <c r="NC187" i="37"/>
  <c r="NC251" i="37"/>
  <c r="NC299" i="37"/>
  <c r="NC66" i="37"/>
  <c r="NC122" i="37"/>
  <c r="MM138" i="37"/>
  <c r="NC162" i="37"/>
  <c r="MM210" i="37"/>
  <c r="MM234" i="37"/>
  <c r="NC282" i="37"/>
  <c r="NC306" i="37"/>
  <c r="NC49" i="37"/>
  <c r="NC73" i="37"/>
  <c r="NC129" i="37"/>
  <c r="MM145" i="37"/>
  <c r="MM161" i="37"/>
  <c r="NC201" i="37"/>
  <c r="NC265" i="37"/>
  <c r="NC13" i="37"/>
  <c r="NC20" i="37"/>
  <c r="NC104" i="37"/>
  <c r="MM120" i="37"/>
  <c r="NC136" i="37"/>
  <c r="NC152" i="37"/>
  <c r="NC160" i="37"/>
  <c r="NC176" i="37"/>
  <c r="NC208" i="37"/>
  <c r="MM224" i="37"/>
  <c r="NC232" i="37"/>
  <c r="MM272" i="37"/>
  <c r="NB252" i="37"/>
  <c r="NB284" i="37"/>
  <c r="MZ300" i="37"/>
  <c r="NB115" i="37"/>
  <c r="NA147" i="37"/>
  <c r="NA155" i="37"/>
  <c r="NB179" i="37"/>
  <c r="NB187" i="37"/>
  <c r="NB195" i="37"/>
  <c r="NB283" i="37"/>
  <c r="NB88" i="37"/>
  <c r="NA66" i="37"/>
  <c r="NB170" i="37"/>
  <c r="NA194" i="37"/>
  <c r="NB234" i="37"/>
  <c r="NB112" i="37"/>
  <c r="NA184" i="37"/>
  <c r="NA49" i="37"/>
  <c r="NA89" i="37"/>
  <c r="NA153" i="37"/>
  <c r="NA169" i="37"/>
  <c r="NA177" i="37"/>
  <c r="NB201" i="37"/>
  <c r="NA217" i="37"/>
  <c r="NB217" i="37"/>
  <c r="NB225" i="37"/>
  <c r="NA241" i="37"/>
  <c r="NB289" i="37"/>
  <c r="NB144" i="37"/>
  <c r="NB152" i="37"/>
  <c r="NB160" i="37"/>
  <c r="NC159" i="37"/>
  <c r="NC183" i="37"/>
  <c r="NC118" i="37"/>
  <c r="MM126" i="37"/>
  <c r="NC262" i="37"/>
  <c r="NC270" i="37"/>
  <c r="MM29" i="37"/>
  <c r="MM53" i="37"/>
  <c r="NC77" i="37"/>
  <c r="NC101" i="37"/>
  <c r="NC149" i="37"/>
  <c r="NC16" i="37"/>
  <c r="NC68" i="37"/>
  <c r="NC132" i="37"/>
  <c r="MM188" i="37"/>
  <c r="MM212" i="37"/>
  <c r="NC19" i="37"/>
  <c r="NC43" i="37"/>
  <c r="MM51" i="37"/>
  <c r="NC83" i="37"/>
  <c r="MM99" i="37"/>
  <c r="MM163" i="37"/>
  <c r="NC171" i="37"/>
  <c r="NC203" i="37"/>
  <c r="MM243" i="37"/>
  <c r="MM259" i="37"/>
  <c r="MM307" i="37"/>
  <c r="MM26" i="37"/>
  <c r="NC114" i="37"/>
  <c r="MM162" i="37"/>
  <c r="NC178" i="37"/>
  <c r="NC258" i="37"/>
  <c r="NC274" i="37"/>
  <c r="MM17" i="37"/>
  <c r="MM25" i="37"/>
  <c r="MM113" i="37"/>
  <c r="MM137" i="37"/>
  <c r="MM209" i="37"/>
  <c r="MM233" i="37"/>
  <c r="MM257" i="37"/>
  <c r="MM20" i="37"/>
  <c r="NC48" i="37"/>
  <c r="MM160" i="37"/>
  <c r="NC168" i="37"/>
  <c r="MM192" i="37"/>
  <c r="MM216" i="37"/>
  <c r="MM240" i="37"/>
  <c r="NC248" i="37"/>
  <c r="NC272" i="37"/>
  <c r="MM288" i="37"/>
  <c r="MM296" i="37"/>
  <c r="NC312" i="37"/>
  <c r="MM14" i="37"/>
  <c r="NA172" i="37"/>
  <c r="NB180" i="37"/>
  <c r="NB188" i="37"/>
  <c r="NB196" i="37"/>
  <c r="NB204" i="37"/>
  <c r="NA244" i="37"/>
  <c r="NB268" i="37"/>
  <c r="NB292" i="37"/>
  <c r="NB306" i="37"/>
  <c r="NB136" i="37"/>
  <c r="NB19" i="37"/>
  <c r="NB27" i="37"/>
  <c r="NB35" i="37"/>
  <c r="NB43" i="37"/>
  <c r="NB51" i="37"/>
  <c r="NB59" i="37"/>
  <c r="NB67" i="37"/>
  <c r="NB75" i="37"/>
  <c r="NB83" i="37"/>
  <c r="NB91" i="37"/>
  <c r="NB99" i="37"/>
  <c r="NB131" i="37"/>
  <c r="NB147" i="37"/>
  <c r="NB155" i="37"/>
  <c r="NB251" i="37"/>
  <c r="NB259" i="37"/>
  <c r="NB267" i="37"/>
  <c r="NB275" i="37"/>
  <c r="NA88" i="37"/>
  <c r="NA26" i="37"/>
  <c r="NA58" i="37"/>
  <c r="NA186" i="37"/>
  <c r="NA202" i="37"/>
  <c r="NA210" i="37"/>
  <c r="NB226" i="37"/>
  <c r="NB274" i="37"/>
  <c r="NB282" i="37"/>
  <c r="NB20" i="37"/>
  <c r="NA33" i="37"/>
  <c r="NA41" i="37"/>
  <c r="NA65" i="37"/>
  <c r="NA73" i="37"/>
  <c r="NA121" i="37"/>
  <c r="NA129" i="37"/>
  <c r="NA145" i="37"/>
  <c r="NA233" i="37"/>
  <c r="NB257" i="37"/>
  <c r="NA265" i="37"/>
  <c r="NA160" i="37"/>
  <c r="NB168" i="37"/>
  <c r="NC23" i="37"/>
  <c r="MM63" i="37"/>
  <c r="NC103" i="37"/>
  <c r="NC143" i="37"/>
  <c r="MM167" i="37"/>
  <c r="NC207" i="37"/>
  <c r="NC231" i="37"/>
  <c r="MM247" i="37"/>
  <c r="NC255" i="37"/>
  <c r="MM94" i="37"/>
  <c r="NC166" i="37"/>
  <c r="MM198" i="37"/>
  <c r="NC214" i="37"/>
  <c r="NC238" i="37"/>
  <c r="NC294" i="37"/>
  <c r="NC61" i="37"/>
  <c r="MM125" i="37"/>
  <c r="NC165" i="37"/>
  <c r="NC261" i="37"/>
  <c r="NC309" i="37"/>
  <c r="NC28" i="37"/>
  <c r="MM44" i="37"/>
  <c r="NC116" i="37"/>
  <c r="MM124" i="37"/>
  <c r="MM172" i="37"/>
  <c r="NC276" i="37"/>
  <c r="MM27" i="37"/>
  <c r="MM139" i="37"/>
  <c r="NC147" i="37"/>
  <c r="MM235" i="37"/>
  <c r="NC291" i="37"/>
  <c r="NC34" i="37"/>
  <c r="MM42" i="37"/>
  <c r="MM90" i="37"/>
  <c r="NC106" i="37"/>
  <c r="NC210" i="37"/>
  <c r="NC234" i="37"/>
  <c r="MM258" i="37"/>
  <c r="MM266" i="37"/>
  <c r="NC41" i="37"/>
  <c r="NC224" i="37"/>
  <c r="NA236" i="37"/>
  <c r="NB244" i="37"/>
  <c r="NB260" i="37"/>
  <c r="NA268" i="37"/>
  <c r="NB300" i="37"/>
  <c r="NB308" i="37"/>
  <c r="NB256" i="37"/>
  <c r="NB107" i="37"/>
  <c r="NA163" i="37"/>
  <c r="NB203" i="37"/>
  <c r="NB211" i="37"/>
  <c r="NB227" i="37"/>
  <c r="NB243" i="37"/>
  <c r="NB299" i="37"/>
  <c r="NB307" i="37"/>
  <c r="NB290" i="37"/>
  <c r="NB22" i="37"/>
  <c r="NA82" i="37"/>
  <c r="NA90" i="37"/>
  <c r="NA98" i="37"/>
  <c r="NA106" i="37"/>
  <c r="NA114" i="37"/>
  <c r="NA122" i="37"/>
  <c r="NA130" i="37"/>
  <c r="NA138" i="37"/>
  <c r="NA146" i="37"/>
  <c r="NA154" i="37"/>
  <c r="NA162" i="37"/>
  <c r="NA170" i="37"/>
  <c r="NA234" i="37"/>
  <c r="NA242" i="37"/>
  <c r="NA266" i="37"/>
  <c r="NA17" i="37"/>
  <c r="NA25" i="37"/>
  <c r="NA161" i="37"/>
  <c r="NA273" i="37"/>
  <c r="NA281" i="37"/>
  <c r="NA289" i="37"/>
  <c r="NA297" i="37"/>
  <c r="NA305" i="37"/>
  <c r="MM39" i="37"/>
  <c r="MM103" i="37"/>
  <c r="NC151" i="37"/>
  <c r="MM215" i="37"/>
  <c r="MM223" i="37"/>
  <c r="MM239" i="37"/>
  <c r="MM271" i="37"/>
  <c r="MM279" i="37"/>
  <c r="NC287" i="37"/>
  <c r="MM38" i="37"/>
  <c r="MM54" i="37"/>
  <c r="NC70" i="37"/>
  <c r="NC126" i="37"/>
  <c r="MM166" i="37"/>
  <c r="MM182" i="37"/>
  <c r="MM222" i="37"/>
  <c r="NC254" i="37"/>
  <c r="MM262" i="37"/>
  <c r="MM286" i="37"/>
  <c r="MM302" i="37"/>
  <c r="NC29" i="37"/>
  <c r="NC37" i="37"/>
  <c r="NC53" i="37"/>
  <c r="MM141" i="37"/>
  <c r="MM197" i="37"/>
  <c r="NC213" i="37"/>
  <c r="NC237" i="37"/>
  <c r="MM277" i="37"/>
  <c r="MM92" i="37"/>
  <c r="MM140" i="37"/>
  <c r="NC156" i="37"/>
  <c r="NC188" i="37"/>
  <c r="MM196" i="37"/>
  <c r="NC212" i="37"/>
  <c r="NC236" i="37"/>
  <c r="MM244" i="37"/>
  <c r="NC260" i="37"/>
  <c r="MM268" i="37"/>
  <c r="MM284" i="37"/>
  <c r="MM292" i="37"/>
  <c r="MM67" i="37"/>
  <c r="NC99" i="37"/>
  <c r="NC107" i="37"/>
  <c r="MM155" i="37"/>
  <c r="NC163" i="37"/>
  <c r="NC243" i="37"/>
  <c r="NC259" i="37"/>
  <c r="MM283" i="37"/>
  <c r="NC307" i="37"/>
  <c r="NC138" i="37"/>
  <c r="MM170" i="37"/>
  <c r="MM218" i="37"/>
  <c r="MM290" i="37"/>
  <c r="MM298" i="37"/>
  <c r="NC17" i="37"/>
  <c r="NC25" i="37"/>
  <c r="MM33" i="37"/>
  <c r="MM41" i="37"/>
  <c r="MM65" i="37"/>
  <c r="NC209" i="37"/>
  <c r="NC225" i="37"/>
  <c r="NC233" i="37"/>
  <c r="MM249" i="37"/>
  <c r="NC257" i="37"/>
  <c r="MM96" i="37"/>
  <c r="NC144" i="37"/>
  <c r="NC192" i="37"/>
  <c r="NC216" i="37"/>
  <c r="NC240" i="37"/>
  <c r="NC280" i="37"/>
  <c r="NC288" i="37"/>
  <c r="NC296" i="37"/>
  <c r="NC14" i="37"/>
  <c r="E33" i="34"/>
  <c r="E35" i="34"/>
  <c r="E15" i="34"/>
  <c r="E34" i="34"/>
  <c r="E36" i="34"/>
  <c r="NA123" i="37"/>
  <c r="NA131" i="37"/>
  <c r="NA139" i="37"/>
  <c r="NA195" i="37"/>
  <c r="NA203" i="37"/>
  <c r="NA219" i="37"/>
  <c r="NA227" i="37"/>
  <c r="NA235" i="37"/>
  <c r="NA243" i="37"/>
  <c r="NA251" i="37"/>
  <c r="NA259" i="37"/>
  <c r="NA267" i="37"/>
  <c r="NA40" i="37"/>
  <c r="MZ194" i="37"/>
  <c r="MZ226" i="37"/>
  <c r="MZ73" i="37"/>
  <c r="MZ137" i="37"/>
  <c r="NB241" i="37"/>
  <c r="NA257" i="37"/>
  <c r="MZ144" i="37"/>
  <c r="MZ160" i="37"/>
  <c r="NC31" i="37"/>
  <c r="NC63" i="37"/>
  <c r="MM135" i="37"/>
  <c r="NC167" i="37"/>
  <c r="MM175" i="37"/>
  <c r="MM295" i="37"/>
  <c r="NC94" i="37"/>
  <c r="MM110" i="37"/>
  <c r="MM142" i="37"/>
  <c r="NC198" i="37"/>
  <c r="MM77" i="37"/>
  <c r="NC133" i="37"/>
  <c r="MM221" i="37"/>
  <c r="NC269" i="37"/>
  <c r="MM36" i="37"/>
  <c r="NC124" i="37"/>
  <c r="MM156" i="37"/>
  <c r="MM220" i="37"/>
  <c r="MM300" i="37"/>
  <c r="MM35" i="37"/>
  <c r="MM74" i="37"/>
  <c r="NC90" i="37"/>
  <c r="MM130" i="37"/>
  <c r="NC194" i="37"/>
  <c r="NC226" i="37"/>
  <c r="MM274" i="37"/>
  <c r="MM282" i="37"/>
  <c r="NC65" i="37"/>
  <c r="NC89" i="37"/>
  <c r="NC153" i="37"/>
  <c r="MM217" i="37"/>
  <c r="MM225" i="37"/>
  <c r="MM241" i="37"/>
  <c r="MM265" i="37"/>
  <c r="NC289" i="37"/>
  <c r="MM32" i="37"/>
  <c r="NC32" i="37"/>
  <c r="MM64" i="37"/>
  <c r="NC72" i="37"/>
  <c r="NC128" i="37"/>
  <c r="MM304" i="37"/>
  <c r="NA75" i="37"/>
  <c r="NA283" i="37"/>
  <c r="NA299" i="37"/>
  <c r="NA307" i="37"/>
  <c r="NB65" i="37"/>
  <c r="NA113" i="37"/>
  <c r="NB121" i="37"/>
  <c r="NA209" i="37"/>
  <c r="MM199" i="37"/>
  <c r="NC215" i="37"/>
  <c r="NC239" i="37"/>
  <c r="NC54" i="37"/>
  <c r="MM62" i="37"/>
  <c r="MM102" i="37"/>
  <c r="MM206" i="37"/>
  <c r="NC222" i="37"/>
  <c r="MM230" i="37"/>
  <c r="NC286" i="37"/>
  <c r="NC302" i="37"/>
  <c r="MM45" i="37"/>
  <c r="MM101" i="37"/>
  <c r="NC117" i="37"/>
  <c r="MM157" i="37"/>
  <c r="MM181" i="37"/>
  <c r="MM189" i="37"/>
  <c r="NC197" i="37"/>
  <c r="MM301" i="37"/>
  <c r="MM76" i="37"/>
  <c r="NC92" i="37"/>
  <c r="MM108" i="37"/>
  <c r="NC196" i="37"/>
  <c r="NC284" i="37"/>
  <c r="NC292" i="37"/>
  <c r="NC123" i="37"/>
  <c r="MM131" i="37"/>
  <c r="NC155" i="37"/>
  <c r="MM219" i="37"/>
  <c r="NC22" i="37"/>
  <c r="MM98" i="37"/>
  <c r="MM202" i="37"/>
  <c r="NC218" i="37"/>
  <c r="NC290" i="37"/>
  <c r="NC298" i="37"/>
  <c r="MM81" i="37"/>
  <c r="NC105" i="37"/>
  <c r="MM129" i="37"/>
  <c r="NC169" i="37"/>
  <c r="MM177" i="37"/>
  <c r="MM185" i="37"/>
  <c r="NC193" i="37"/>
  <c r="NC249" i="37"/>
  <c r="NC273" i="37"/>
  <c r="MM297" i="37"/>
  <c r="MM56" i="37"/>
  <c r="MM88" i="37"/>
  <c r="NC96" i="37"/>
  <c r="MM112" i="37"/>
  <c r="NC200" i="37"/>
  <c r="MX30" i="37"/>
  <c r="ML30" i="37" s="1" a="1"/>
  <c r="ML30" i="37" s="1"/>
  <c r="MW30" i="37"/>
  <c r="MQ30" i="37"/>
  <c r="MR30" i="37"/>
  <c r="MS30" i="37"/>
  <c r="MV30" i="37"/>
  <c r="MP30" i="37"/>
  <c r="MU30" i="37"/>
  <c r="MT30" i="37"/>
  <c r="MP94" i="37"/>
  <c r="MQ94" i="37"/>
  <c r="MR94" i="37"/>
  <c r="MU94" i="37"/>
  <c r="MV94" i="37"/>
  <c r="MW94" i="37"/>
  <c r="MX94" i="37"/>
  <c r="ML94" i="37" s="1" a="1"/>
  <c r="ML94" i="37" s="1"/>
  <c r="MS94" i="37"/>
  <c r="MT94" i="37"/>
  <c r="MU158" i="37"/>
  <c r="MT158" i="37"/>
  <c r="MV158" i="37"/>
  <c r="MW158" i="37"/>
  <c r="MX158" i="37"/>
  <c r="ML158" i="37" s="1" a="1"/>
  <c r="ML158" i="37" s="1"/>
  <c r="MS158" i="37"/>
  <c r="MR158" i="37"/>
  <c r="MP158" i="37"/>
  <c r="MQ158" i="37"/>
  <c r="MW222" i="37"/>
  <c r="MQ222" i="37"/>
  <c r="MV222" i="37"/>
  <c r="MR222" i="37"/>
  <c r="MS222" i="37"/>
  <c r="MT222" i="37"/>
  <c r="MU222" i="37"/>
  <c r="MX222" i="37"/>
  <c r="ML222" i="37" s="1" a="1"/>
  <c r="ML222" i="37" s="1"/>
  <c r="MP222" i="37"/>
  <c r="MP286" i="37"/>
  <c r="MQ286" i="37"/>
  <c r="MX286" i="37"/>
  <c r="ML286" i="37" s="1" a="1"/>
  <c r="ML286" i="37" s="1"/>
  <c r="MT286" i="37"/>
  <c r="MW286" i="37"/>
  <c r="MR286" i="37"/>
  <c r="MS286" i="37"/>
  <c r="MU286" i="37"/>
  <c r="MV286" i="37"/>
  <c r="MR289" i="37"/>
  <c r="MT289" i="37"/>
  <c r="MU289" i="37"/>
  <c r="MS289" i="37"/>
  <c r="MW289" i="37"/>
  <c r="MP289" i="37"/>
  <c r="MQ289" i="37"/>
  <c r="MV289" i="37"/>
  <c r="MX289" i="37"/>
  <c r="ML289" i="37" s="1" a="1"/>
  <c r="ML289" i="37" s="1"/>
  <c r="MP21" i="37"/>
  <c r="MV21" i="37"/>
  <c r="MW21" i="37"/>
  <c r="MT21" i="37"/>
  <c r="MU21" i="37"/>
  <c r="MQ21" i="37"/>
  <c r="MR21" i="37"/>
  <c r="MS21" i="37"/>
  <c r="MX21" i="37"/>
  <c r="MP85" i="37"/>
  <c r="MW85" i="37"/>
  <c r="MV85" i="37"/>
  <c r="MS85" i="37"/>
  <c r="MX85" i="37"/>
  <c r="ML85" i="37" s="1" a="1"/>
  <c r="ML85" i="37" s="1"/>
  <c r="MQ85" i="37"/>
  <c r="MR85" i="37"/>
  <c r="MT85" i="37"/>
  <c r="MU85" i="37"/>
  <c r="MP149" i="37"/>
  <c r="MS149" i="37"/>
  <c r="MT149" i="37"/>
  <c r="MU149" i="37"/>
  <c r="MQ149" i="37"/>
  <c r="MR149" i="37"/>
  <c r="MV149" i="37"/>
  <c r="MW149" i="37"/>
  <c r="MX149" i="37"/>
  <c r="ML149" i="37" s="1" a="1"/>
  <c r="ML149" i="37" s="1"/>
  <c r="MP213" i="37"/>
  <c r="MT213" i="37"/>
  <c r="MQ213" i="37"/>
  <c r="MR213" i="37"/>
  <c r="MS213" i="37"/>
  <c r="MX213" i="37"/>
  <c r="ML213" i="37" s="1" a="1"/>
  <c r="ML213" i="37" s="1"/>
  <c r="MV213" i="37"/>
  <c r="MW213" i="37"/>
  <c r="MU213" i="37"/>
  <c r="MU277" i="37"/>
  <c r="MT277" i="37"/>
  <c r="MR277" i="37"/>
  <c r="MP277" i="37"/>
  <c r="MV277" i="37"/>
  <c r="MS277" i="37"/>
  <c r="MX277" i="37"/>
  <c r="ML277" i="37" s="1" a="1"/>
  <c r="ML277" i="37" s="1"/>
  <c r="MQ277" i="37"/>
  <c r="MW277" i="37"/>
  <c r="MT169" i="37"/>
  <c r="MU169" i="37"/>
  <c r="MV169" i="37"/>
  <c r="MW169" i="37"/>
  <c r="MP169" i="37"/>
  <c r="MQ169" i="37"/>
  <c r="MX169" i="37"/>
  <c r="ML169" i="37" s="1" a="1"/>
  <c r="ML169" i="37" s="1"/>
  <c r="MR169" i="37"/>
  <c r="MS169" i="37"/>
  <c r="MS40" i="37"/>
  <c r="MU40" i="37"/>
  <c r="MW40" i="37"/>
  <c r="MT40" i="37"/>
  <c r="MV40" i="37"/>
  <c r="MP40" i="37"/>
  <c r="MX40" i="37"/>
  <c r="ML40" i="37" s="1" a="1"/>
  <c r="ML40" i="37" s="1"/>
  <c r="MQ40" i="37"/>
  <c r="MR40" i="37"/>
  <c r="MQ79" i="37"/>
  <c r="MR79" i="37"/>
  <c r="MS79" i="37"/>
  <c r="MU79" i="37"/>
  <c r="MW79" i="37"/>
  <c r="MV79" i="37"/>
  <c r="MT79" i="37"/>
  <c r="MX79" i="37"/>
  <c r="ML79" i="37" s="1" a="1"/>
  <c r="ML79" i="37" s="1"/>
  <c r="MP79" i="37"/>
  <c r="MQ44" i="37"/>
  <c r="MP44" i="37"/>
  <c r="MX44" i="37"/>
  <c r="ML44" i="37" s="1" a="1"/>
  <c r="ML44" i="37" s="1"/>
  <c r="MS44" i="37"/>
  <c r="MW44" i="37"/>
  <c r="MU44" i="37"/>
  <c r="MV44" i="37"/>
  <c r="MR44" i="37"/>
  <c r="MT44" i="37"/>
  <c r="MR108" i="37"/>
  <c r="MT108" i="37"/>
  <c r="MS108" i="37"/>
  <c r="MV108" i="37"/>
  <c r="MQ108" i="37"/>
  <c r="MU108" i="37"/>
  <c r="MP108" i="37"/>
  <c r="MX108" i="37"/>
  <c r="ML108" i="37" s="1" a="1"/>
  <c r="ML108" i="37" s="1"/>
  <c r="MW108" i="37"/>
  <c r="MV172" i="37"/>
  <c r="MP172" i="37"/>
  <c r="MX172" i="37"/>
  <c r="ML172" i="37" s="1" a="1"/>
  <c r="ML172" i="37" s="1"/>
  <c r="MR172" i="37"/>
  <c r="MT172" i="37"/>
  <c r="MS172" i="37"/>
  <c r="MU172" i="37"/>
  <c r="MW172" i="37"/>
  <c r="MQ172" i="37"/>
  <c r="MW236" i="37"/>
  <c r="MS236" i="37"/>
  <c r="MU236" i="37"/>
  <c r="MV236" i="37"/>
  <c r="MX236" i="37"/>
  <c r="ML236" i="37" s="1" a="1"/>
  <c r="ML236" i="37" s="1"/>
  <c r="MP236" i="37"/>
  <c r="MR236" i="37"/>
  <c r="MQ236" i="37"/>
  <c r="MT236" i="37"/>
  <c r="MQ300" i="37"/>
  <c r="MR300" i="37"/>
  <c r="MS300" i="37"/>
  <c r="MT300" i="37"/>
  <c r="MW300" i="37"/>
  <c r="MU300" i="37"/>
  <c r="MP300" i="37"/>
  <c r="MV300" i="37"/>
  <c r="MX300" i="37"/>
  <c r="ML300" i="37" s="1" a="1"/>
  <c r="ML300" i="37" s="1"/>
  <c r="MR209" i="37"/>
  <c r="MS209" i="37"/>
  <c r="MU209" i="37"/>
  <c r="MV209" i="37"/>
  <c r="MW209" i="37"/>
  <c r="MX209" i="37"/>
  <c r="ML209" i="37" s="1" a="1"/>
  <c r="ML209" i="37" s="1"/>
  <c r="MQ209" i="37"/>
  <c r="MP209" i="37"/>
  <c r="MT209" i="37"/>
  <c r="MS200" i="37"/>
  <c r="MU200" i="37"/>
  <c r="MW200" i="37"/>
  <c r="MQ200" i="37"/>
  <c r="MX200" i="37"/>
  <c r="ML200" i="37" s="1" a="1"/>
  <c r="ML200" i="37" s="1"/>
  <c r="MP200" i="37"/>
  <c r="MR200" i="37"/>
  <c r="MT200" i="37"/>
  <c r="MV200" i="37"/>
  <c r="MT67" i="37"/>
  <c r="MU67" i="37"/>
  <c r="MR67" i="37"/>
  <c r="MQ67" i="37"/>
  <c r="MW67" i="37"/>
  <c r="MX67" i="37"/>
  <c r="ML67" i="37" s="1" a="1"/>
  <c r="ML67" i="37" s="1"/>
  <c r="MS67" i="37"/>
  <c r="MV67" i="37"/>
  <c r="MP67" i="37"/>
  <c r="MQ131" i="37"/>
  <c r="MW131" i="37"/>
  <c r="MR131" i="37"/>
  <c r="MV131" i="37"/>
  <c r="MT131" i="37"/>
  <c r="MU131" i="37"/>
  <c r="MX131" i="37"/>
  <c r="ML131" i="37" s="1" a="1"/>
  <c r="ML131" i="37" s="1"/>
  <c r="MS131" i="37"/>
  <c r="MP131" i="37"/>
  <c r="MT195" i="37"/>
  <c r="MV195" i="37"/>
  <c r="MW195" i="37"/>
  <c r="MR195" i="37"/>
  <c r="MQ195" i="37"/>
  <c r="MP195" i="37"/>
  <c r="MS195" i="37"/>
  <c r="MU195" i="37"/>
  <c r="MX195" i="37"/>
  <c r="ML195" i="37" s="1" a="1"/>
  <c r="ML195" i="37" s="1"/>
  <c r="MS259" i="37"/>
  <c r="MU259" i="37"/>
  <c r="MV259" i="37"/>
  <c r="MQ259" i="37"/>
  <c r="MT259" i="37"/>
  <c r="MP259" i="37"/>
  <c r="MR259" i="37"/>
  <c r="MW259" i="37"/>
  <c r="MX259" i="37"/>
  <c r="ML259" i="37" s="1" a="1"/>
  <c r="ML259" i="37" s="1"/>
  <c r="MS121" i="37"/>
  <c r="MT121" i="37"/>
  <c r="MU121" i="37"/>
  <c r="MV121" i="37"/>
  <c r="MX121" i="37"/>
  <c r="ML121" i="37" s="1" a="1"/>
  <c r="ML121" i="37" s="1"/>
  <c r="MW121" i="37"/>
  <c r="MP121" i="37"/>
  <c r="MQ121" i="37"/>
  <c r="MR121" i="37"/>
  <c r="MT15" i="37"/>
  <c r="MV15" i="37"/>
  <c r="MP15" i="37"/>
  <c r="MQ15" i="37"/>
  <c r="MR15" i="37"/>
  <c r="MS15" i="37"/>
  <c r="MW15" i="37"/>
  <c r="MX15" i="37"/>
  <c r="MU15" i="37"/>
  <c r="MT199" i="37"/>
  <c r="MV199" i="37"/>
  <c r="MP199" i="37"/>
  <c r="MX199" i="37"/>
  <c r="ML199" i="37" s="1" a="1"/>
  <c r="ML199" i="37" s="1"/>
  <c r="MR199" i="37"/>
  <c r="MQ199" i="37"/>
  <c r="MS199" i="37"/>
  <c r="MU199" i="37"/>
  <c r="MW199" i="37"/>
  <c r="MS58" i="37"/>
  <c r="MT58" i="37"/>
  <c r="MX58" i="37"/>
  <c r="ML58" i="37" s="1" a="1"/>
  <c r="ML58" i="37" s="1"/>
  <c r="MQ58" i="37"/>
  <c r="MR58" i="37"/>
  <c r="MV58" i="37"/>
  <c r="MU58" i="37"/>
  <c r="MW58" i="37"/>
  <c r="MP58" i="37"/>
  <c r="MV122" i="37"/>
  <c r="MW122" i="37"/>
  <c r="MX122" i="37"/>
  <c r="ML122" i="37" s="1" a="1"/>
  <c r="ML122" i="37" s="1"/>
  <c r="MR122" i="37"/>
  <c r="MP122" i="37"/>
  <c r="MQ122" i="37"/>
  <c r="MS122" i="37"/>
  <c r="MT122" i="37"/>
  <c r="MU122" i="37"/>
  <c r="MR186" i="37"/>
  <c r="MX186" i="37"/>
  <c r="ML186" i="37" s="1" a="1"/>
  <c r="ML186" i="37" s="1"/>
  <c r="MS186" i="37"/>
  <c r="MP186" i="37"/>
  <c r="MU186" i="37"/>
  <c r="MV186" i="37"/>
  <c r="MQ186" i="37"/>
  <c r="MW186" i="37"/>
  <c r="MT186" i="37"/>
  <c r="MS250" i="37"/>
  <c r="MT250" i="37"/>
  <c r="MU250" i="37"/>
  <c r="MP250" i="37"/>
  <c r="MX250" i="37"/>
  <c r="ML250" i="37" s="1" a="1"/>
  <c r="ML250" i="37" s="1"/>
  <c r="MQ250" i="37"/>
  <c r="MR250" i="37"/>
  <c r="MV250" i="37"/>
  <c r="MW250" i="37"/>
  <c r="MT25" i="37"/>
  <c r="MX25" i="37"/>
  <c r="ML25" i="37" s="1" a="1"/>
  <c r="ML25" i="37" s="1"/>
  <c r="MQ25" i="37"/>
  <c r="MR25" i="37"/>
  <c r="MS25" i="37"/>
  <c r="MU25" i="37"/>
  <c r="MV25" i="37"/>
  <c r="MW25" i="37"/>
  <c r="MP25" i="37"/>
  <c r="MR104" i="37"/>
  <c r="MW104" i="37"/>
  <c r="MP104" i="37"/>
  <c r="MV104" i="37"/>
  <c r="MX104" i="37"/>
  <c r="ML104" i="37" s="1" a="1"/>
  <c r="ML104" i="37" s="1"/>
  <c r="MQ104" i="37"/>
  <c r="MS104" i="37"/>
  <c r="MT104" i="37"/>
  <c r="MU104" i="37"/>
  <c r="MV119" i="37"/>
  <c r="MP119" i="37"/>
  <c r="MX119" i="37"/>
  <c r="ML119" i="37" s="1" a="1"/>
  <c r="ML119" i="37" s="1"/>
  <c r="MR119" i="37"/>
  <c r="MT119" i="37"/>
  <c r="MS119" i="37"/>
  <c r="MU119" i="37"/>
  <c r="MW119" i="37"/>
  <c r="MQ119" i="37"/>
  <c r="MP279" i="37"/>
  <c r="MX279" i="37"/>
  <c r="ML279" i="37" s="1" a="1"/>
  <c r="ML279" i="37" s="1"/>
  <c r="MQ279" i="37"/>
  <c r="MR279" i="37"/>
  <c r="MS279" i="37"/>
  <c r="MT279" i="37"/>
  <c r="MV279" i="37"/>
  <c r="MU279" i="37"/>
  <c r="MW279" i="37"/>
  <c r="MQ248" i="37"/>
  <c r="MR248" i="37"/>
  <c r="MS248" i="37"/>
  <c r="MT248" i="37"/>
  <c r="MU248" i="37"/>
  <c r="MW248" i="37"/>
  <c r="MP248" i="37"/>
  <c r="MV248" i="37"/>
  <c r="MX248" i="37"/>
  <c r="ML248" i="37" s="1" a="1"/>
  <c r="ML248" i="37" s="1"/>
  <c r="MW271" i="37"/>
  <c r="MP271" i="37"/>
  <c r="MX271" i="37"/>
  <c r="ML271" i="37" s="1" a="1"/>
  <c r="ML271" i="37" s="1"/>
  <c r="MQ271" i="37"/>
  <c r="MR271" i="37"/>
  <c r="MS271" i="37"/>
  <c r="MU271" i="37"/>
  <c r="MT271" i="37"/>
  <c r="MV271" i="37"/>
  <c r="MX38" i="37"/>
  <c r="ML38" i="37" s="1" a="1"/>
  <c r="ML38" i="37" s="1"/>
  <c r="MR38" i="37"/>
  <c r="MS38" i="37"/>
  <c r="MT38" i="37"/>
  <c r="MQ38" i="37"/>
  <c r="MU38" i="37"/>
  <c r="MV38" i="37"/>
  <c r="MW38" i="37"/>
  <c r="MP38" i="37"/>
  <c r="MR102" i="37"/>
  <c r="MP102" i="37"/>
  <c r="MQ102" i="37"/>
  <c r="MX102" i="37"/>
  <c r="ML102" i="37" s="1" a="1"/>
  <c r="ML102" i="37" s="1"/>
  <c r="MS102" i="37"/>
  <c r="MU102" i="37"/>
  <c r="MV102" i="37"/>
  <c r="MW102" i="37"/>
  <c r="MT102" i="37"/>
  <c r="MW166" i="37"/>
  <c r="MP166" i="37"/>
  <c r="MX166" i="37"/>
  <c r="ML166" i="37" s="1" a="1"/>
  <c r="ML166" i="37" s="1"/>
  <c r="MU166" i="37"/>
  <c r="MQ166" i="37"/>
  <c r="MT166" i="37"/>
  <c r="MR166" i="37"/>
  <c r="MV166" i="37"/>
  <c r="MS166" i="37"/>
  <c r="MQ230" i="37"/>
  <c r="MW230" i="37"/>
  <c r="MX230" i="37"/>
  <c r="ML230" i="37" s="1" a="1"/>
  <c r="ML230" i="37" s="1"/>
  <c r="MS230" i="37"/>
  <c r="MT230" i="37"/>
  <c r="MR230" i="37"/>
  <c r="MU230" i="37"/>
  <c r="MV230" i="37"/>
  <c r="MP230" i="37"/>
  <c r="MP294" i="37"/>
  <c r="MR294" i="37"/>
  <c r="MT294" i="37"/>
  <c r="MW294" i="37"/>
  <c r="MX294" i="37"/>
  <c r="ML294" i="37" s="1" a="1"/>
  <c r="ML294" i="37" s="1"/>
  <c r="MS294" i="37"/>
  <c r="MU294" i="37"/>
  <c r="MV294" i="37"/>
  <c r="MQ294" i="37"/>
  <c r="MS56" i="37"/>
  <c r="MT56" i="37"/>
  <c r="MU56" i="37"/>
  <c r="MW56" i="37"/>
  <c r="MV56" i="37"/>
  <c r="MP56" i="37"/>
  <c r="MX56" i="37"/>
  <c r="ML56" i="37" s="1" a="1"/>
  <c r="ML56" i="37" s="1"/>
  <c r="MR56" i="37"/>
  <c r="MQ56" i="37"/>
  <c r="MQ29" i="37"/>
  <c r="MR29" i="37"/>
  <c r="MS29" i="37"/>
  <c r="MT29" i="37"/>
  <c r="MX29" i="37"/>
  <c r="ML29" i="37" s="1" a="1"/>
  <c r="ML29" i="37" s="1"/>
  <c r="MP29" i="37"/>
  <c r="MU29" i="37"/>
  <c r="MV29" i="37"/>
  <c r="MW29" i="37"/>
  <c r="MR93" i="37"/>
  <c r="MS93" i="37"/>
  <c r="MX93" i="37"/>
  <c r="ML93" i="37" s="1" a="1"/>
  <c r="ML93" i="37" s="1"/>
  <c r="MP93" i="37"/>
  <c r="MT93" i="37"/>
  <c r="MW93" i="37"/>
  <c r="MU93" i="37"/>
  <c r="MV93" i="37"/>
  <c r="MQ93" i="37"/>
  <c r="MW157" i="37"/>
  <c r="MQ157" i="37"/>
  <c r="MR157" i="37"/>
  <c r="MS157" i="37"/>
  <c r="MU157" i="37"/>
  <c r="MV157" i="37"/>
  <c r="MT157" i="37"/>
  <c r="MX157" i="37"/>
  <c r="ML157" i="37" s="1" a="1"/>
  <c r="ML157" i="37" s="1"/>
  <c r="MP157" i="37"/>
  <c r="MS221" i="37"/>
  <c r="MX221" i="37"/>
  <c r="ML221" i="37" s="1" a="1"/>
  <c r="ML221" i="37" s="1"/>
  <c r="MT221" i="37"/>
  <c r="MU221" i="37"/>
  <c r="MV221" i="37"/>
  <c r="MP221" i="37"/>
  <c r="MW221" i="37"/>
  <c r="MQ221" i="37"/>
  <c r="MR221" i="37"/>
  <c r="MX285" i="37"/>
  <c r="ML285" i="37" s="1" a="1"/>
  <c r="ML285" i="37" s="1"/>
  <c r="MW285" i="37"/>
  <c r="MV285" i="37"/>
  <c r="MR285" i="37"/>
  <c r="MU285" i="37"/>
  <c r="MQ285" i="37"/>
  <c r="MP285" i="37"/>
  <c r="MS285" i="37"/>
  <c r="MT285" i="37"/>
  <c r="MW177" i="37"/>
  <c r="MP177" i="37"/>
  <c r="MX177" i="37"/>
  <c r="ML177" i="37" s="1" a="1"/>
  <c r="ML177" i="37" s="1"/>
  <c r="MQ177" i="37"/>
  <c r="MT177" i="37"/>
  <c r="MU177" i="37"/>
  <c r="MV177" i="37"/>
  <c r="MR177" i="37"/>
  <c r="MS177" i="37"/>
  <c r="MU80" i="37"/>
  <c r="MV80" i="37"/>
  <c r="MW80" i="37"/>
  <c r="MQ80" i="37"/>
  <c r="MT80" i="37"/>
  <c r="MP80" i="37"/>
  <c r="MR80" i="37"/>
  <c r="MS80" i="37"/>
  <c r="MX80" i="37"/>
  <c r="ML80" i="37" s="1" a="1"/>
  <c r="ML80" i="37" s="1"/>
  <c r="MT167" i="37"/>
  <c r="MV167" i="37"/>
  <c r="MP167" i="37"/>
  <c r="MX167" i="37"/>
  <c r="ML167" i="37" s="1" a="1"/>
  <c r="ML167" i="37" s="1"/>
  <c r="MR167" i="37"/>
  <c r="MQ167" i="37"/>
  <c r="MS167" i="37"/>
  <c r="MU167" i="37"/>
  <c r="MW167" i="37"/>
  <c r="MX52" i="37"/>
  <c r="ML52" i="37" s="1" a="1"/>
  <c r="ML52" i="37" s="1"/>
  <c r="MR52" i="37"/>
  <c r="MW52" i="37"/>
  <c r="MP52" i="37"/>
  <c r="MV52" i="37"/>
  <c r="MT52" i="37"/>
  <c r="MU52" i="37"/>
  <c r="MQ52" i="37"/>
  <c r="MS52" i="37"/>
  <c r="MT116" i="37"/>
  <c r="MV116" i="37"/>
  <c r="MR116" i="37"/>
  <c r="MS116" i="37"/>
  <c r="MX116" i="37"/>
  <c r="ML116" i="37" s="1" a="1"/>
  <c r="ML116" i="37" s="1"/>
  <c r="MQ116" i="37"/>
  <c r="MW116" i="37"/>
  <c r="MP116" i="37"/>
  <c r="MU116" i="37"/>
  <c r="MS180" i="37"/>
  <c r="MU180" i="37"/>
  <c r="MW180" i="37"/>
  <c r="MQ180" i="37"/>
  <c r="MP180" i="37"/>
  <c r="MR180" i="37"/>
  <c r="MT180" i="37"/>
  <c r="MV180" i="37"/>
  <c r="MX180" i="37"/>
  <c r="ML180" i="37" s="1" a="1"/>
  <c r="ML180" i="37" s="1"/>
  <c r="MT244" i="37"/>
  <c r="MU244" i="37"/>
  <c r="MV244" i="37"/>
  <c r="MW244" i="37"/>
  <c r="MX244" i="37"/>
  <c r="ML244" i="37" s="1" a="1"/>
  <c r="ML244" i="37" s="1"/>
  <c r="MP244" i="37"/>
  <c r="MR244" i="37"/>
  <c r="MQ244" i="37"/>
  <c r="MS244" i="37"/>
  <c r="MW308" i="37"/>
  <c r="MP308" i="37"/>
  <c r="MX308" i="37"/>
  <c r="ML308" i="37" s="1" a="1"/>
  <c r="ML308" i="37" s="1"/>
  <c r="MR308" i="37"/>
  <c r="MU308" i="37"/>
  <c r="MT308" i="37"/>
  <c r="MV308" i="37"/>
  <c r="MQ308" i="37"/>
  <c r="MS308" i="37"/>
  <c r="MQ249" i="37"/>
  <c r="MP249" i="37"/>
  <c r="MV249" i="37"/>
  <c r="MU249" i="37"/>
  <c r="MW249" i="37"/>
  <c r="MX249" i="37"/>
  <c r="ML249" i="37" s="1" a="1"/>
  <c r="ML249" i="37" s="1"/>
  <c r="MR249" i="37"/>
  <c r="MT249" i="37"/>
  <c r="MS249" i="37"/>
  <c r="MP288" i="37"/>
  <c r="MX288" i="37"/>
  <c r="ML288" i="37" s="1" a="1"/>
  <c r="ML288" i="37" s="1"/>
  <c r="MQ288" i="37"/>
  <c r="MR288" i="37"/>
  <c r="MS288" i="37"/>
  <c r="MV288" i="37"/>
  <c r="MT288" i="37"/>
  <c r="MU288" i="37"/>
  <c r="MW288" i="37"/>
  <c r="MT75" i="37"/>
  <c r="MW75" i="37"/>
  <c r="MQ75" i="37"/>
  <c r="MR75" i="37"/>
  <c r="MV75" i="37"/>
  <c r="MU75" i="37"/>
  <c r="MP75" i="37"/>
  <c r="MS75" i="37"/>
  <c r="MX75" i="37"/>
  <c r="ML75" i="37" s="1" a="1"/>
  <c r="ML75" i="37" s="1"/>
  <c r="MQ139" i="37"/>
  <c r="MS139" i="37"/>
  <c r="MT139" i="37"/>
  <c r="MV139" i="37"/>
  <c r="MW139" i="37"/>
  <c r="MX139" i="37"/>
  <c r="ML139" i="37" s="1" a="1"/>
  <c r="ML139" i="37" s="1"/>
  <c r="MP139" i="37"/>
  <c r="MU139" i="37"/>
  <c r="MR139" i="37"/>
  <c r="MV203" i="37"/>
  <c r="MP203" i="37"/>
  <c r="MX203" i="37"/>
  <c r="ML203" i="37" s="1" a="1"/>
  <c r="ML203" i="37" s="1"/>
  <c r="MT203" i="37"/>
  <c r="MS203" i="37"/>
  <c r="MW203" i="37"/>
  <c r="MR203" i="37"/>
  <c r="MU203" i="37"/>
  <c r="MQ203" i="37"/>
  <c r="MS267" i="37"/>
  <c r="MU267" i="37"/>
  <c r="MT267" i="37"/>
  <c r="MX267" i="37"/>
  <c r="ML267" i="37" s="1" a="1"/>
  <c r="ML267" i="37" s="1"/>
  <c r="MP267" i="37"/>
  <c r="MW267" i="37"/>
  <c r="MV267" i="37"/>
  <c r="MR267" i="37"/>
  <c r="MQ267" i="37"/>
  <c r="MP273" i="37"/>
  <c r="MX273" i="37"/>
  <c r="ML273" i="37" s="1" a="1"/>
  <c r="ML273" i="37" s="1"/>
  <c r="MR273" i="37"/>
  <c r="MQ273" i="37"/>
  <c r="MT273" i="37"/>
  <c r="MW273" i="37"/>
  <c r="MS273" i="37"/>
  <c r="MV273" i="37"/>
  <c r="MU273" i="37"/>
  <c r="MX31" i="37"/>
  <c r="ML31" i="37" s="1" a="1"/>
  <c r="ML31" i="37" s="1"/>
  <c r="MP31" i="37"/>
  <c r="MU31" i="37"/>
  <c r="MW31" i="37"/>
  <c r="MS31" i="37"/>
  <c r="MT31" i="37"/>
  <c r="MR31" i="37"/>
  <c r="MQ31" i="37"/>
  <c r="MV31" i="37"/>
  <c r="MW223" i="37"/>
  <c r="MS223" i="37"/>
  <c r="MX223" i="37"/>
  <c r="ML223" i="37" s="1" a="1"/>
  <c r="ML223" i="37" s="1"/>
  <c r="MP223" i="37"/>
  <c r="MQ223" i="37"/>
  <c r="MR223" i="37"/>
  <c r="MU223" i="37"/>
  <c r="MT223" i="37"/>
  <c r="MV223" i="37"/>
  <c r="MQ66" i="37"/>
  <c r="MR66" i="37"/>
  <c r="MS66" i="37"/>
  <c r="MT66" i="37"/>
  <c r="MU66" i="37"/>
  <c r="MV66" i="37"/>
  <c r="MW66" i="37"/>
  <c r="MP66" i="37"/>
  <c r="MX66" i="37"/>
  <c r="ML66" i="37" s="1" a="1"/>
  <c r="ML66" i="37" s="1"/>
  <c r="MX130" i="37"/>
  <c r="ML130" i="37" s="1" a="1"/>
  <c r="ML130" i="37" s="1"/>
  <c r="MS130" i="37"/>
  <c r="MW130" i="37"/>
  <c r="MR130" i="37"/>
  <c r="MT130" i="37"/>
  <c r="MU130" i="37"/>
  <c r="MV130" i="37"/>
  <c r="MQ130" i="37"/>
  <c r="MP130" i="37"/>
  <c r="MS194" i="37"/>
  <c r="MU194" i="37"/>
  <c r="MR194" i="37"/>
  <c r="MQ194" i="37"/>
  <c r="MV194" i="37"/>
  <c r="MW194" i="37"/>
  <c r="MP194" i="37"/>
  <c r="MX194" i="37"/>
  <c r="ML194" i="37" s="1" a="1"/>
  <c r="ML194" i="37" s="1"/>
  <c r="MT194" i="37"/>
  <c r="MV258" i="37"/>
  <c r="MX258" i="37"/>
  <c r="ML258" i="37" s="1" a="1"/>
  <c r="ML258" i="37" s="1"/>
  <c r="MP258" i="37"/>
  <c r="MT258" i="37"/>
  <c r="MS258" i="37"/>
  <c r="MU258" i="37"/>
  <c r="MQ258" i="37"/>
  <c r="MR258" i="37"/>
  <c r="MW258" i="37"/>
  <c r="MT49" i="37"/>
  <c r="MQ49" i="37"/>
  <c r="MR49" i="37"/>
  <c r="MS49" i="37"/>
  <c r="MP49" i="37"/>
  <c r="MX49" i="37"/>
  <c r="ML49" i="37" s="1" a="1"/>
  <c r="ML49" i="37" s="1"/>
  <c r="MW49" i="37"/>
  <c r="MU49" i="37"/>
  <c r="MV49" i="37"/>
  <c r="MQ112" i="37"/>
  <c r="MS112" i="37"/>
  <c r="MW112" i="37"/>
  <c r="MP112" i="37"/>
  <c r="MX112" i="37"/>
  <c r="ML112" i="37" s="1" a="1"/>
  <c r="ML112" i="37" s="1"/>
  <c r="MR112" i="37"/>
  <c r="MT112" i="37"/>
  <c r="MU112" i="37"/>
  <c r="MV112" i="37"/>
  <c r="MU135" i="37"/>
  <c r="MW135" i="37"/>
  <c r="MQ135" i="37"/>
  <c r="MS135" i="37"/>
  <c r="MP135" i="37"/>
  <c r="MR135" i="37"/>
  <c r="MT135" i="37"/>
  <c r="MV135" i="37"/>
  <c r="MX135" i="37"/>
  <c r="ML135" i="37" s="1" a="1"/>
  <c r="ML135" i="37" s="1"/>
  <c r="MT33" i="37"/>
  <c r="MQ33" i="37"/>
  <c r="MR33" i="37"/>
  <c r="MS33" i="37"/>
  <c r="MW33" i="37"/>
  <c r="MU33" i="37"/>
  <c r="MV33" i="37"/>
  <c r="MP33" i="37"/>
  <c r="MX33" i="37"/>
  <c r="ML33" i="37" s="1" a="1"/>
  <c r="ML33" i="37" s="1"/>
  <c r="MV272" i="37"/>
  <c r="MW272" i="37"/>
  <c r="MP272" i="37"/>
  <c r="MX272" i="37"/>
  <c r="ML272" i="37" s="1" a="1"/>
  <c r="ML272" i="37" s="1"/>
  <c r="MQ272" i="37"/>
  <c r="MR272" i="37"/>
  <c r="MT272" i="37"/>
  <c r="MS272" i="37"/>
  <c r="MU272" i="37"/>
  <c r="MR295" i="37"/>
  <c r="MS295" i="37"/>
  <c r="MT295" i="37"/>
  <c r="MU295" i="37"/>
  <c r="MP295" i="37"/>
  <c r="MX295" i="37"/>
  <c r="ML295" i="37" s="1" a="1"/>
  <c r="ML295" i="37" s="1"/>
  <c r="MQ295" i="37"/>
  <c r="MV295" i="37"/>
  <c r="MW295" i="37"/>
  <c r="MV46" i="37"/>
  <c r="MX46" i="37"/>
  <c r="ML46" i="37" s="1" a="1"/>
  <c r="ML46" i="37" s="1"/>
  <c r="MQ46" i="37"/>
  <c r="MS46" i="37"/>
  <c r="MT46" i="37"/>
  <c r="MU46" i="37"/>
  <c r="MR46" i="37"/>
  <c r="MP46" i="37"/>
  <c r="MW46" i="37"/>
  <c r="MT110" i="37"/>
  <c r="MV110" i="37"/>
  <c r="MW110" i="37"/>
  <c r="MP110" i="37"/>
  <c r="MX110" i="37"/>
  <c r="ML110" i="37" s="1" a="1"/>
  <c r="ML110" i="37" s="1"/>
  <c r="MR110" i="37"/>
  <c r="MS110" i="37"/>
  <c r="MU110" i="37"/>
  <c r="MQ110" i="37"/>
  <c r="MU174" i="37"/>
  <c r="MT174" i="37"/>
  <c r="MP174" i="37"/>
  <c r="MX174" i="37"/>
  <c r="ML174" i="37" s="1" a="1"/>
  <c r="ML174" i="37" s="1"/>
  <c r="MQ174" i="37"/>
  <c r="MV174" i="37"/>
  <c r="MR174" i="37"/>
  <c r="MS174" i="37"/>
  <c r="MW174" i="37"/>
  <c r="MW238" i="37"/>
  <c r="MX238" i="37"/>
  <c r="ML238" i="37" s="1" a="1"/>
  <c r="ML238" i="37" s="1"/>
  <c r="MS238" i="37"/>
  <c r="MR238" i="37"/>
  <c r="MP238" i="37"/>
  <c r="MT238" i="37"/>
  <c r="MU238" i="37"/>
  <c r="MV238" i="37"/>
  <c r="MQ238" i="37"/>
  <c r="MQ302" i="37"/>
  <c r="MR302" i="37"/>
  <c r="MT302" i="37"/>
  <c r="MV302" i="37"/>
  <c r="MW302" i="37"/>
  <c r="MX302" i="37"/>
  <c r="ML302" i="37" s="1" a="1"/>
  <c r="ML302" i="37" s="1"/>
  <c r="MS302" i="37"/>
  <c r="MU302" i="37"/>
  <c r="MP302" i="37"/>
  <c r="MT240" i="37"/>
  <c r="MP240" i="37"/>
  <c r="MX240" i="37"/>
  <c r="ML240" i="37" s="1" a="1"/>
  <c r="ML240" i="37" s="1"/>
  <c r="MW240" i="37"/>
  <c r="MQ240" i="37"/>
  <c r="MR240" i="37"/>
  <c r="MU240" i="37"/>
  <c r="MV240" i="37"/>
  <c r="MS240" i="37"/>
  <c r="MQ37" i="37"/>
  <c r="MR37" i="37"/>
  <c r="MV37" i="37"/>
  <c r="MS37" i="37"/>
  <c r="MT37" i="37"/>
  <c r="MX37" i="37"/>
  <c r="ML37" i="37" s="1" a="1"/>
  <c r="ML37" i="37" s="1"/>
  <c r="MP37" i="37"/>
  <c r="MU37" i="37"/>
  <c r="MW37" i="37"/>
  <c r="MU101" i="37"/>
  <c r="MV101" i="37"/>
  <c r="MW101" i="37"/>
  <c r="MS101" i="37"/>
  <c r="MT101" i="37"/>
  <c r="MX101" i="37"/>
  <c r="ML101" i="37" s="1" a="1"/>
  <c r="ML101" i="37" s="1"/>
  <c r="MP101" i="37"/>
  <c r="MQ101" i="37"/>
  <c r="MR101" i="37"/>
  <c r="MP165" i="37"/>
  <c r="MR165" i="37"/>
  <c r="MS165" i="37"/>
  <c r="MT165" i="37"/>
  <c r="MX165" i="37"/>
  <c r="ML165" i="37" s="1" a="1"/>
  <c r="ML165" i="37" s="1"/>
  <c r="MW165" i="37"/>
  <c r="MU165" i="37"/>
  <c r="MV165" i="37"/>
  <c r="MQ165" i="37"/>
  <c r="MX229" i="37"/>
  <c r="ML229" i="37" s="1" a="1"/>
  <c r="ML229" i="37" s="1"/>
  <c r="MV229" i="37"/>
  <c r="MW229" i="37"/>
  <c r="MS229" i="37"/>
  <c r="MR229" i="37"/>
  <c r="MQ229" i="37"/>
  <c r="MP229" i="37"/>
  <c r="MT229" i="37"/>
  <c r="MU229" i="37"/>
  <c r="MQ293" i="37"/>
  <c r="MR293" i="37"/>
  <c r="MP293" i="37"/>
  <c r="MW293" i="37"/>
  <c r="MU293" i="37"/>
  <c r="MX293" i="37"/>
  <c r="ML293" i="37" s="1" a="1"/>
  <c r="ML293" i="37" s="1"/>
  <c r="MV293" i="37"/>
  <c r="MT293" i="37"/>
  <c r="MS293" i="37"/>
  <c r="MT225" i="37"/>
  <c r="MS225" i="37"/>
  <c r="MU225" i="37"/>
  <c r="MV225" i="37"/>
  <c r="MW225" i="37"/>
  <c r="MP225" i="37"/>
  <c r="MX225" i="37"/>
  <c r="ML225" i="37" s="1" a="1"/>
  <c r="ML225" i="37" s="1"/>
  <c r="MQ225" i="37"/>
  <c r="MR225" i="37"/>
  <c r="MP88" i="37"/>
  <c r="MR88" i="37"/>
  <c r="MW88" i="37"/>
  <c r="MV88" i="37"/>
  <c r="MX88" i="37"/>
  <c r="ML88" i="37" s="1" a="1"/>
  <c r="ML88" i="37" s="1"/>
  <c r="MT88" i="37"/>
  <c r="MU88" i="37"/>
  <c r="MQ88" i="37"/>
  <c r="MS88" i="37"/>
  <c r="MS191" i="37"/>
  <c r="MU191" i="37"/>
  <c r="MW191" i="37"/>
  <c r="MQ191" i="37"/>
  <c r="MP191" i="37"/>
  <c r="MR191" i="37"/>
  <c r="MT191" i="37"/>
  <c r="MV191" i="37"/>
  <c r="MX191" i="37"/>
  <c r="ML191" i="37" s="1" a="1"/>
  <c r="ML191" i="37" s="1"/>
  <c r="MP60" i="37"/>
  <c r="MR60" i="37"/>
  <c r="MV60" i="37"/>
  <c r="MW60" i="37"/>
  <c r="MX60" i="37"/>
  <c r="ML60" i="37" s="1" a="1"/>
  <c r="ML60" i="37" s="1"/>
  <c r="MS60" i="37"/>
  <c r="MT60" i="37"/>
  <c r="MU60" i="37"/>
  <c r="MQ60" i="37"/>
  <c r="MS124" i="37"/>
  <c r="MU124" i="37"/>
  <c r="MW124" i="37"/>
  <c r="MT124" i="37"/>
  <c r="MX124" i="37"/>
  <c r="ML124" i="37" s="1" a="1"/>
  <c r="ML124" i="37" s="1"/>
  <c r="MQ124" i="37"/>
  <c r="MR124" i="37"/>
  <c r="MV124" i="37"/>
  <c r="MP124" i="37"/>
  <c r="MW188" i="37"/>
  <c r="MQ188" i="37"/>
  <c r="MS188" i="37"/>
  <c r="MU188" i="37"/>
  <c r="MP188" i="37"/>
  <c r="MR188" i="37"/>
  <c r="MT188" i="37"/>
  <c r="MV188" i="37"/>
  <c r="MX188" i="37"/>
  <c r="ML188" i="37" s="1" a="1"/>
  <c r="ML188" i="37" s="1"/>
  <c r="MS252" i="37"/>
  <c r="MT252" i="37"/>
  <c r="MU252" i="37"/>
  <c r="MV252" i="37"/>
  <c r="MW252" i="37"/>
  <c r="MQ252" i="37"/>
  <c r="MX252" i="37"/>
  <c r="ML252" i="37" s="1" a="1"/>
  <c r="ML252" i="37" s="1"/>
  <c r="MP252" i="37"/>
  <c r="MR252" i="37"/>
  <c r="MT41" i="37"/>
  <c r="MX41" i="37"/>
  <c r="ML41" i="37" s="1" a="1"/>
  <c r="ML41" i="37" s="1"/>
  <c r="MQ41" i="37"/>
  <c r="MR41" i="37"/>
  <c r="MV41" i="37"/>
  <c r="MS41" i="37"/>
  <c r="MU41" i="37"/>
  <c r="MW41" i="37"/>
  <c r="MP41" i="37"/>
  <c r="MR281" i="37"/>
  <c r="MS281" i="37"/>
  <c r="MQ281" i="37"/>
  <c r="MV281" i="37"/>
  <c r="MP281" i="37"/>
  <c r="MU281" i="37"/>
  <c r="MX281" i="37"/>
  <c r="ML281" i="37" s="1" a="1"/>
  <c r="ML281" i="37" s="1"/>
  <c r="MW281" i="37"/>
  <c r="MT281" i="37"/>
  <c r="MR19" i="37"/>
  <c r="MX19" i="37"/>
  <c r="MS19" i="37"/>
  <c r="MP19" i="37"/>
  <c r="MU19" i="37"/>
  <c r="MV19" i="37"/>
  <c r="MW19" i="37"/>
  <c r="MQ19" i="37"/>
  <c r="MT19" i="37"/>
  <c r="MU83" i="37"/>
  <c r="MW83" i="37"/>
  <c r="MR83" i="37"/>
  <c r="MS83" i="37"/>
  <c r="MX83" i="37"/>
  <c r="ML83" i="37" s="1" a="1"/>
  <c r="ML83" i="37" s="1"/>
  <c r="MQ83" i="37"/>
  <c r="MT83" i="37"/>
  <c r="MP83" i="37"/>
  <c r="MV83" i="37"/>
  <c r="MT147" i="37"/>
  <c r="MR147" i="37"/>
  <c r="MU147" i="37"/>
  <c r="MX147" i="37"/>
  <c r="ML147" i="37" s="1" a="1"/>
  <c r="ML147" i="37" s="1"/>
  <c r="MW147" i="37"/>
  <c r="MP147" i="37"/>
  <c r="MS147" i="37"/>
  <c r="MV147" i="37"/>
  <c r="MQ147" i="37"/>
  <c r="MW211" i="37"/>
  <c r="MQ211" i="37"/>
  <c r="MR211" i="37"/>
  <c r="MX211" i="37"/>
  <c r="ML211" i="37" s="1" a="1"/>
  <c r="ML211" i="37" s="1"/>
  <c r="MP211" i="37"/>
  <c r="MS211" i="37"/>
  <c r="MU211" i="37"/>
  <c r="MT211" i="37"/>
  <c r="MV211" i="37"/>
  <c r="MS275" i="37"/>
  <c r="MU275" i="37"/>
  <c r="MV275" i="37"/>
  <c r="MX275" i="37"/>
  <c r="ML275" i="37" s="1" a="1"/>
  <c r="ML275" i="37" s="1"/>
  <c r="MT275" i="37"/>
  <c r="MP275" i="37"/>
  <c r="MW275" i="37"/>
  <c r="MQ275" i="37"/>
  <c r="MR275" i="37"/>
  <c r="MU297" i="37"/>
  <c r="MV297" i="37"/>
  <c r="MT297" i="37"/>
  <c r="MR297" i="37"/>
  <c r="MX297" i="37"/>
  <c r="ML297" i="37" s="1" a="1"/>
  <c r="ML297" i="37" s="1"/>
  <c r="MW297" i="37"/>
  <c r="MS297" i="37"/>
  <c r="MQ297" i="37"/>
  <c r="MP297" i="37"/>
  <c r="MU71" i="37"/>
  <c r="MV71" i="37"/>
  <c r="MW71" i="37"/>
  <c r="MR71" i="37"/>
  <c r="MQ71" i="37"/>
  <c r="MS71" i="37"/>
  <c r="MX71" i="37"/>
  <c r="ML71" i="37" s="1" a="1"/>
  <c r="ML71" i="37" s="1"/>
  <c r="MT71" i="37"/>
  <c r="MP71" i="37"/>
  <c r="MV255" i="37"/>
  <c r="MW255" i="37"/>
  <c r="MP255" i="37"/>
  <c r="MX255" i="37"/>
  <c r="ML255" i="37" s="1" a="1"/>
  <c r="ML255" i="37" s="1"/>
  <c r="MQ255" i="37"/>
  <c r="MR255" i="37"/>
  <c r="MT255" i="37"/>
  <c r="MS255" i="37"/>
  <c r="MU255" i="37"/>
  <c r="MT74" i="37"/>
  <c r="MU74" i="37"/>
  <c r="MW74" i="37"/>
  <c r="MS74" i="37"/>
  <c r="MV74" i="37"/>
  <c r="MP74" i="37"/>
  <c r="MX74" i="37"/>
  <c r="ML74" i="37" s="1" a="1"/>
  <c r="ML74" i="37" s="1"/>
  <c r="MQ74" i="37"/>
  <c r="MR74" i="37"/>
  <c r="MS138" i="37"/>
  <c r="MU138" i="37"/>
  <c r="MV138" i="37"/>
  <c r="MW138" i="37"/>
  <c r="MP138" i="37"/>
  <c r="MQ138" i="37"/>
  <c r="MR138" i="37"/>
  <c r="MT138" i="37"/>
  <c r="MX138" i="37"/>
  <c r="ML138" i="37" s="1" a="1"/>
  <c r="ML138" i="37" s="1"/>
  <c r="MR202" i="37"/>
  <c r="MV202" i="37"/>
  <c r="MW202" i="37"/>
  <c r="MP202" i="37"/>
  <c r="MX202" i="37"/>
  <c r="ML202" i="37" s="1" a="1"/>
  <c r="ML202" i="37" s="1"/>
  <c r="MQ202" i="37"/>
  <c r="MU202" i="37"/>
  <c r="MT202" i="37"/>
  <c r="MS202" i="37"/>
  <c r="MV266" i="37"/>
  <c r="MP266" i="37"/>
  <c r="MT266" i="37"/>
  <c r="MS266" i="37"/>
  <c r="MU266" i="37"/>
  <c r="MW266" i="37"/>
  <c r="MQ266" i="37"/>
  <c r="MX266" i="37"/>
  <c r="ML266" i="37" s="1" a="1"/>
  <c r="ML266" i="37" s="1"/>
  <c r="MR266" i="37"/>
  <c r="MT113" i="37"/>
  <c r="MP113" i="37"/>
  <c r="MX113" i="37"/>
  <c r="ML113" i="37" s="1" a="1"/>
  <c r="ML113" i="37" s="1"/>
  <c r="MQ113" i="37"/>
  <c r="MR113" i="37"/>
  <c r="MS113" i="37"/>
  <c r="MV113" i="37"/>
  <c r="MU113" i="37"/>
  <c r="MW113" i="37"/>
  <c r="MS168" i="37"/>
  <c r="MU168" i="37"/>
  <c r="MW168" i="37"/>
  <c r="MQ168" i="37"/>
  <c r="MP168" i="37"/>
  <c r="MR168" i="37"/>
  <c r="MT168" i="37"/>
  <c r="MV168" i="37"/>
  <c r="MX168" i="37"/>
  <c r="ML168" i="37" s="1" a="1"/>
  <c r="ML168" i="37" s="1"/>
  <c r="MR143" i="37"/>
  <c r="MT143" i="37"/>
  <c r="MV143" i="37"/>
  <c r="MP143" i="37"/>
  <c r="MX143" i="37"/>
  <c r="ML143" i="37" s="1" a="1"/>
  <c r="ML143" i="37" s="1"/>
  <c r="MW143" i="37"/>
  <c r="MQ143" i="37"/>
  <c r="MS143" i="37"/>
  <c r="MU143" i="37"/>
  <c r="MT89" i="37"/>
  <c r="MP89" i="37"/>
  <c r="MU89" i="37"/>
  <c r="MX89" i="37"/>
  <c r="ML89" i="37" s="1" a="1"/>
  <c r="ML89" i="37" s="1"/>
  <c r="MQ89" i="37"/>
  <c r="MR89" i="37"/>
  <c r="MS89" i="37"/>
  <c r="MV89" i="37"/>
  <c r="MW89" i="37"/>
  <c r="MW280" i="37"/>
  <c r="MP280" i="37"/>
  <c r="MX280" i="37"/>
  <c r="ML280" i="37" s="1" a="1"/>
  <c r="ML280" i="37" s="1"/>
  <c r="MQ280" i="37"/>
  <c r="MR280" i="37"/>
  <c r="MS280" i="37"/>
  <c r="MU280" i="37"/>
  <c r="MT280" i="37"/>
  <c r="MV280" i="37"/>
  <c r="MP13" i="37"/>
  <c r="MR13" i="37"/>
  <c r="MV54" i="37"/>
  <c r="MR54" i="37"/>
  <c r="MS54" i="37"/>
  <c r="MT54" i="37"/>
  <c r="MQ54" i="37"/>
  <c r="MU54" i="37"/>
  <c r="MW54" i="37"/>
  <c r="MP54" i="37"/>
  <c r="MX54" i="37"/>
  <c r="ML54" i="37" s="1" a="1"/>
  <c r="ML54" i="37" s="1"/>
  <c r="MV118" i="37"/>
  <c r="MW118" i="37"/>
  <c r="MP118" i="37"/>
  <c r="MX118" i="37"/>
  <c r="ML118" i="37" s="1" a="1"/>
  <c r="ML118" i="37" s="1"/>
  <c r="MU118" i="37"/>
  <c r="MS118" i="37"/>
  <c r="MT118" i="37"/>
  <c r="MQ118" i="37"/>
  <c r="MR118" i="37"/>
  <c r="MU182" i="37"/>
  <c r="MS182" i="37"/>
  <c r="MT182" i="37"/>
  <c r="MW182" i="37"/>
  <c r="MP182" i="37"/>
  <c r="MX182" i="37"/>
  <c r="ML182" i="37" s="1" a="1"/>
  <c r="ML182" i="37" s="1"/>
  <c r="MQ182" i="37"/>
  <c r="MR182" i="37"/>
  <c r="MV182" i="37"/>
  <c r="MP246" i="37"/>
  <c r="MQ246" i="37"/>
  <c r="MX246" i="37"/>
  <c r="ML246" i="37" s="1" a="1"/>
  <c r="ML246" i="37" s="1"/>
  <c r="MR246" i="37"/>
  <c r="MS246" i="37"/>
  <c r="MT246" i="37"/>
  <c r="MU246" i="37"/>
  <c r="MV246" i="37"/>
  <c r="MW246" i="37"/>
  <c r="MX310" i="37"/>
  <c r="ML310" i="37" s="1" a="1"/>
  <c r="ML310" i="37" s="1"/>
  <c r="MQ310" i="37"/>
  <c r="MV310" i="37"/>
  <c r="MP310" i="37"/>
  <c r="MW310" i="37"/>
  <c r="MR310" i="37"/>
  <c r="MT310" i="37"/>
  <c r="MS310" i="37"/>
  <c r="MU310" i="37"/>
  <c r="MX39" i="37"/>
  <c r="ML39" i="37" s="1" a="1"/>
  <c r="ML39" i="37" s="1"/>
  <c r="MS39" i="37"/>
  <c r="MQ39" i="37"/>
  <c r="MT39" i="37"/>
  <c r="MR39" i="37"/>
  <c r="MV39" i="37"/>
  <c r="MU39" i="37"/>
  <c r="MP39" i="37"/>
  <c r="MW39" i="37"/>
  <c r="MQ45" i="37"/>
  <c r="MR45" i="37"/>
  <c r="MS45" i="37"/>
  <c r="MT45" i="37"/>
  <c r="MU45" i="37"/>
  <c r="MW45" i="37"/>
  <c r="MX45" i="37"/>
  <c r="ML45" i="37" s="1" a="1"/>
  <c r="ML45" i="37" s="1"/>
  <c r="MP45" i="37"/>
  <c r="MV45" i="37"/>
  <c r="MQ109" i="37"/>
  <c r="MX109" i="37"/>
  <c r="ML109" i="37" s="1" a="1"/>
  <c r="ML109" i="37" s="1"/>
  <c r="MR109" i="37"/>
  <c r="MV109" i="37"/>
  <c r="MS109" i="37"/>
  <c r="MT109" i="37"/>
  <c r="MU109" i="37"/>
  <c r="MW109" i="37"/>
  <c r="MP109" i="37"/>
  <c r="MX173" i="37"/>
  <c r="ML173" i="37" s="1" a="1"/>
  <c r="ML173" i="37" s="1"/>
  <c r="MW173" i="37"/>
  <c r="MQ173" i="37"/>
  <c r="MR173" i="37"/>
  <c r="MS173" i="37"/>
  <c r="MP173" i="37"/>
  <c r="MU173" i="37"/>
  <c r="MT173" i="37"/>
  <c r="MV173" i="37"/>
  <c r="MU237" i="37"/>
  <c r="MV237" i="37"/>
  <c r="MW237" i="37"/>
  <c r="MR237" i="37"/>
  <c r="MT237" i="37"/>
  <c r="MQ237" i="37"/>
  <c r="MX237" i="37"/>
  <c r="ML237" i="37" s="1" a="1"/>
  <c r="ML237" i="37" s="1"/>
  <c r="MP237" i="37"/>
  <c r="MS237" i="37"/>
  <c r="MQ301" i="37"/>
  <c r="MX301" i="37"/>
  <c r="ML301" i="37" s="1" a="1"/>
  <c r="ML301" i="37" s="1"/>
  <c r="MR301" i="37"/>
  <c r="MP301" i="37"/>
  <c r="MV301" i="37"/>
  <c r="MT301" i="37"/>
  <c r="MW301" i="37"/>
  <c r="MU301" i="37"/>
  <c r="MS301" i="37"/>
  <c r="MQ233" i="37"/>
  <c r="MU233" i="37"/>
  <c r="MV233" i="37"/>
  <c r="MP233" i="37"/>
  <c r="MS233" i="37"/>
  <c r="MR233" i="37"/>
  <c r="MT233" i="37"/>
  <c r="MW233" i="37"/>
  <c r="MX233" i="37"/>
  <c r="ML233" i="37" s="1" a="1"/>
  <c r="ML233" i="37" s="1"/>
  <c r="MQ120" i="37"/>
  <c r="MW120" i="37"/>
  <c r="MP120" i="37"/>
  <c r="MS120" i="37"/>
  <c r="MX120" i="37"/>
  <c r="ML120" i="37" s="1" a="1"/>
  <c r="ML120" i="37" s="1"/>
  <c r="MR120" i="37"/>
  <c r="MT120" i="37"/>
  <c r="MU120" i="37"/>
  <c r="MV120" i="37"/>
  <c r="MS207" i="37"/>
  <c r="MU207" i="37"/>
  <c r="MW207" i="37"/>
  <c r="MQ207" i="37"/>
  <c r="MP207" i="37"/>
  <c r="MR207" i="37"/>
  <c r="MT207" i="37"/>
  <c r="MV207" i="37"/>
  <c r="MX207" i="37"/>
  <c r="ML207" i="37" s="1" a="1"/>
  <c r="ML207" i="37" s="1"/>
  <c r="MQ68" i="37"/>
  <c r="MW68" i="37"/>
  <c r="MX68" i="37"/>
  <c r="ML68" i="37" s="1" a="1"/>
  <c r="ML68" i="37" s="1"/>
  <c r="MP68" i="37"/>
  <c r="MS68" i="37"/>
  <c r="MR68" i="37"/>
  <c r="MT68" i="37"/>
  <c r="MU68" i="37"/>
  <c r="MV68" i="37"/>
  <c r="MU132" i="37"/>
  <c r="MX132" i="37"/>
  <c r="ML132" i="37" s="1" a="1"/>
  <c r="ML132" i="37" s="1"/>
  <c r="MP132" i="37"/>
  <c r="MT132" i="37"/>
  <c r="MV132" i="37"/>
  <c r="MQ132" i="37"/>
  <c r="MR132" i="37"/>
  <c r="MS132" i="37"/>
  <c r="MW132" i="37"/>
  <c r="MV196" i="37"/>
  <c r="MP196" i="37"/>
  <c r="MX196" i="37"/>
  <c r="ML196" i="37" s="1" a="1"/>
  <c r="ML196" i="37" s="1"/>
  <c r="MR196" i="37"/>
  <c r="MT196" i="37"/>
  <c r="MQ196" i="37"/>
  <c r="MS196" i="37"/>
  <c r="MU196" i="37"/>
  <c r="MW196" i="37"/>
  <c r="MT260" i="37"/>
  <c r="MU260" i="37"/>
  <c r="MV260" i="37"/>
  <c r="MW260" i="37"/>
  <c r="MP260" i="37"/>
  <c r="MX260" i="37"/>
  <c r="ML260" i="37" s="1" a="1"/>
  <c r="ML260" i="37" s="1"/>
  <c r="MR260" i="37"/>
  <c r="MQ260" i="37"/>
  <c r="MS260" i="37"/>
  <c r="MQ57" i="37"/>
  <c r="MR57" i="37"/>
  <c r="MW57" i="37"/>
  <c r="MS57" i="37"/>
  <c r="MU57" i="37"/>
  <c r="MT57" i="37"/>
  <c r="MV57" i="37"/>
  <c r="MP57" i="37"/>
  <c r="MX57" i="37"/>
  <c r="ML57" i="37" s="1" a="1"/>
  <c r="ML57" i="37" s="1"/>
  <c r="MT64" i="37"/>
  <c r="MU64" i="37"/>
  <c r="MW64" i="37"/>
  <c r="MS64" i="37"/>
  <c r="MV64" i="37"/>
  <c r="MP64" i="37"/>
  <c r="MQ64" i="37"/>
  <c r="MR64" i="37"/>
  <c r="MX64" i="37"/>
  <c r="ML64" i="37" s="1" a="1"/>
  <c r="ML64" i="37" s="1"/>
  <c r="MQ27" i="37"/>
  <c r="MV27" i="37"/>
  <c r="MW27" i="37"/>
  <c r="MS27" i="37"/>
  <c r="MR27" i="37"/>
  <c r="MU27" i="37"/>
  <c r="MP27" i="37"/>
  <c r="MT27" i="37"/>
  <c r="MX27" i="37"/>
  <c r="ML27" i="37" s="1" a="1"/>
  <c r="ML27" i="37" s="1"/>
  <c r="MP91" i="37"/>
  <c r="MV91" i="37"/>
  <c r="MX91" i="37"/>
  <c r="ML91" i="37" s="1" a="1"/>
  <c r="ML91" i="37" s="1"/>
  <c r="MQ91" i="37"/>
  <c r="MS91" i="37"/>
  <c r="MT91" i="37"/>
  <c r="MR91" i="37"/>
  <c r="MW91" i="37"/>
  <c r="MU91" i="37"/>
  <c r="MU155" i="37"/>
  <c r="MS155" i="37"/>
  <c r="MV155" i="37"/>
  <c r="MT155" i="37"/>
  <c r="MW155" i="37"/>
  <c r="MR155" i="37"/>
  <c r="MX155" i="37"/>
  <c r="ML155" i="37" s="1" a="1"/>
  <c r="ML155" i="37" s="1"/>
  <c r="MQ155" i="37"/>
  <c r="MP155" i="37"/>
  <c r="MX219" i="37"/>
  <c r="ML219" i="37" s="1" a="1"/>
  <c r="ML219" i="37" s="1"/>
  <c r="MR219" i="37"/>
  <c r="MP219" i="37"/>
  <c r="MS219" i="37"/>
  <c r="MQ219" i="37"/>
  <c r="MT219" i="37"/>
  <c r="MW219" i="37"/>
  <c r="MV219" i="37"/>
  <c r="MU219" i="37"/>
  <c r="MU283" i="37"/>
  <c r="MS283" i="37"/>
  <c r="MV283" i="37"/>
  <c r="MP283" i="37"/>
  <c r="MT283" i="37"/>
  <c r="MW283" i="37"/>
  <c r="MR283" i="37"/>
  <c r="MX283" i="37"/>
  <c r="ML283" i="37" s="1" a="1"/>
  <c r="ML283" i="37" s="1"/>
  <c r="MQ283" i="37"/>
  <c r="MS24" i="37"/>
  <c r="MU24" i="37"/>
  <c r="MQ24" i="37"/>
  <c r="MR24" i="37"/>
  <c r="MW24" i="37"/>
  <c r="MP24" i="37"/>
  <c r="MX24" i="37"/>
  <c r="MT24" i="37"/>
  <c r="MV24" i="37"/>
  <c r="MU95" i="37"/>
  <c r="MV95" i="37"/>
  <c r="MW95" i="37"/>
  <c r="MP95" i="37"/>
  <c r="MX95" i="37"/>
  <c r="ML95" i="37" s="1" a="1"/>
  <c r="ML95" i="37" s="1"/>
  <c r="MQ95" i="37"/>
  <c r="MS95" i="37"/>
  <c r="MR95" i="37"/>
  <c r="MT95" i="37"/>
  <c r="MW22" i="37"/>
  <c r="MS22" i="37"/>
  <c r="MT22" i="37"/>
  <c r="MV22" i="37"/>
  <c r="MP22" i="37"/>
  <c r="MX22" i="37"/>
  <c r="ML22" i="37" s="1" a="1"/>
  <c r="ML22" i="37" s="1"/>
  <c r="MQ22" i="37"/>
  <c r="MR22" i="37"/>
  <c r="MU22" i="37"/>
  <c r="MU82" i="37"/>
  <c r="MX82" i="37"/>
  <c r="ML82" i="37" s="1" a="1"/>
  <c r="ML82" i="37" s="1"/>
  <c r="MT82" i="37"/>
  <c r="MW82" i="37"/>
  <c r="MQ82" i="37"/>
  <c r="MR82" i="37"/>
  <c r="MS82" i="37"/>
  <c r="MP82" i="37"/>
  <c r="MV82" i="37"/>
  <c r="MX146" i="37"/>
  <c r="ML146" i="37" s="1" a="1"/>
  <c r="ML146" i="37" s="1"/>
  <c r="MU146" i="37"/>
  <c r="MV146" i="37"/>
  <c r="MT146" i="37"/>
  <c r="MS146" i="37"/>
  <c r="MQ146" i="37"/>
  <c r="MW146" i="37"/>
  <c r="MP146" i="37"/>
  <c r="MR146" i="37"/>
  <c r="MS210" i="37"/>
  <c r="MR210" i="37"/>
  <c r="MV210" i="37"/>
  <c r="MW210" i="37"/>
  <c r="MP210" i="37"/>
  <c r="MX210" i="37"/>
  <c r="ML210" i="37" s="1" a="1"/>
  <c r="ML210" i="37" s="1"/>
  <c r="MQ210" i="37"/>
  <c r="MU210" i="37"/>
  <c r="MT210" i="37"/>
  <c r="MP274" i="37"/>
  <c r="MS274" i="37"/>
  <c r="MU274" i="37"/>
  <c r="MT274" i="37"/>
  <c r="MX274" i="37"/>
  <c r="ML274" i="37" s="1" a="1"/>
  <c r="ML274" i="37" s="1"/>
  <c r="MW274" i="37"/>
  <c r="MQ274" i="37"/>
  <c r="MV274" i="37"/>
  <c r="MR274" i="37"/>
  <c r="MS129" i="37"/>
  <c r="MU129" i="37"/>
  <c r="MV129" i="37"/>
  <c r="MW129" i="37"/>
  <c r="MP129" i="37"/>
  <c r="MQ129" i="37"/>
  <c r="MR129" i="37"/>
  <c r="MX129" i="37"/>
  <c r="ML129" i="37" s="1" a="1"/>
  <c r="ML129" i="37" s="1"/>
  <c r="MT129" i="37"/>
  <c r="MR176" i="37"/>
  <c r="MT176" i="37"/>
  <c r="MV176" i="37"/>
  <c r="MP176" i="37"/>
  <c r="MX176" i="37"/>
  <c r="ML176" i="37" s="1" a="1"/>
  <c r="ML176" i="37" s="1"/>
  <c r="MQ176" i="37"/>
  <c r="MS176" i="37"/>
  <c r="MU176" i="37"/>
  <c r="MW176" i="37"/>
  <c r="MS175" i="37"/>
  <c r="MU175" i="37"/>
  <c r="MW175" i="37"/>
  <c r="MQ175" i="37"/>
  <c r="MX175" i="37"/>
  <c r="ML175" i="37" s="1" a="1"/>
  <c r="ML175" i="37" s="1"/>
  <c r="MP175" i="37"/>
  <c r="MR175" i="37"/>
  <c r="MT175" i="37"/>
  <c r="MV175" i="37"/>
  <c r="MS97" i="37"/>
  <c r="MU97" i="37"/>
  <c r="MV97" i="37"/>
  <c r="MW97" i="37"/>
  <c r="MP97" i="37"/>
  <c r="MQ97" i="37"/>
  <c r="MR97" i="37"/>
  <c r="MX97" i="37"/>
  <c r="ML97" i="37" s="1" a="1"/>
  <c r="ML97" i="37" s="1"/>
  <c r="MT97" i="37"/>
  <c r="MQ304" i="37"/>
  <c r="MR304" i="37"/>
  <c r="MT304" i="37"/>
  <c r="MW304" i="37"/>
  <c r="MV304" i="37"/>
  <c r="MX304" i="37"/>
  <c r="ML304" i="37" s="1" a="1"/>
  <c r="ML304" i="37" s="1"/>
  <c r="MP304" i="37"/>
  <c r="MS304" i="37"/>
  <c r="MU304" i="37"/>
  <c r="MT62" i="37"/>
  <c r="MU62" i="37"/>
  <c r="MV62" i="37"/>
  <c r="MW62" i="37"/>
  <c r="MP62" i="37"/>
  <c r="MX62" i="37"/>
  <c r="ML62" i="37" s="1" a="1"/>
  <c r="ML62" i="37" s="1"/>
  <c r="MQ62" i="37"/>
  <c r="MR62" i="37"/>
  <c r="MS62" i="37"/>
  <c r="MR126" i="37"/>
  <c r="MS126" i="37"/>
  <c r="MT126" i="37"/>
  <c r="MU126" i="37"/>
  <c r="MW126" i="37"/>
  <c r="MP126" i="37"/>
  <c r="MX126" i="37"/>
  <c r="ML126" i="37" s="1" a="1"/>
  <c r="ML126" i="37" s="1"/>
  <c r="MQ126" i="37"/>
  <c r="MV126" i="37"/>
  <c r="MT190" i="37"/>
  <c r="MW190" i="37"/>
  <c r="MV190" i="37"/>
  <c r="MU190" i="37"/>
  <c r="MP190" i="37"/>
  <c r="MX190" i="37"/>
  <c r="ML190" i="37" s="1" a="1"/>
  <c r="ML190" i="37" s="1"/>
  <c r="MQ190" i="37"/>
  <c r="MR190" i="37"/>
  <c r="MS190" i="37"/>
  <c r="MR254" i="37"/>
  <c r="MT254" i="37"/>
  <c r="MP254" i="37"/>
  <c r="MQ254" i="37"/>
  <c r="MS254" i="37"/>
  <c r="MU254" i="37"/>
  <c r="MV254" i="37"/>
  <c r="MX254" i="37"/>
  <c r="ML254" i="37" s="1" a="1"/>
  <c r="ML254" i="37" s="1"/>
  <c r="MW254" i="37"/>
  <c r="MP14" i="37"/>
  <c r="MT14" i="37"/>
  <c r="MV14" i="37"/>
  <c r="MW14" i="37"/>
  <c r="MQ14" i="37"/>
  <c r="MR14" i="37"/>
  <c r="MX14" i="37"/>
  <c r="MS14" i="37"/>
  <c r="MU14" i="37"/>
  <c r="MV87" i="37"/>
  <c r="MW87" i="37"/>
  <c r="MX87" i="37"/>
  <c r="ML87" i="37" s="1" a="1"/>
  <c r="ML87" i="37" s="1"/>
  <c r="MP87" i="37"/>
  <c r="MS87" i="37"/>
  <c r="MR87" i="37"/>
  <c r="MT87" i="37"/>
  <c r="MU87" i="37"/>
  <c r="MQ87" i="37"/>
  <c r="MX53" i="37"/>
  <c r="ML53" i="37" s="1" a="1"/>
  <c r="ML53" i="37" s="1"/>
  <c r="MT53" i="37"/>
  <c r="MU53" i="37"/>
  <c r="MP53" i="37"/>
  <c r="MV53" i="37"/>
  <c r="MW53" i="37"/>
  <c r="MR53" i="37"/>
  <c r="MQ53" i="37"/>
  <c r="MS53" i="37"/>
  <c r="MV117" i="37"/>
  <c r="MT117" i="37"/>
  <c r="MX117" i="37"/>
  <c r="ML117" i="37" s="1" a="1"/>
  <c r="ML117" i="37" s="1"/>
  <c r="MU117" i="37"/>
  <c r="MW117" i="37"/>
  <c r="MQ117" i="37"/>
  <c r="MR117" i="37"/>
  <c r="MS117" i="37"/>
  <c r="MP117" i="37"/>
  <c r="MU181" i="37"/>
  <c r="MQ181" i="37"/>
  <c r="MP181" i="37"/>
  <c r="MR181" i="37"/>
  <c r="MS181" i="37"/>
  <c r="MT181" i="37"/>
  <c r="MV181" i="37"/>
  <c r="MX181" i="37"/>
  <c r="ML181" i="37" s="1" a="1"/>
  <c r="ML181" i="37" s="1"/>
  <c r="MW181" i="37"/>
  <c r="MS245" i="37"/>
  <c r="MR245" i="37"/>
  <c r="MP245" i="37"/>
  <c r="MU245" i="37"/>
  <c r="MQ245" i="37"/>
  <c r="MX245" i="37"/>
  <c r="ML245" i="37" s="1" a="1"/>
  <c r="ML245" i="37" s="1"/>
  <c r="MW245" i="37"/>
  <c r="MT245" i="37"/>
  <c r="MV245" i="37"/>
  <c r="MP309" i="37"/>
  <c r="MQ309" i="37"/>
  <c r="MR309" i="37"/>
  <c r="MV309" i="37"/>
  <c r="MX309" i="37"/>
  <c r="ML309" i="37" s="1" a="1"/>
  <c r="ML309" i="37" s="1"/>
  <c r="MT309" i="37"/>
  <c r="MS309" i="37"/>
  <c r="MW309" i="37"/>
  <c r="MU309" i="37"/>
  <c r="MW241" i="37"/>
  <c r="MT241" i="37"/>
  <c r="MU241" i="37"/>
  <c r="MR241" i="37"/>
  <c r="MX241" i="37"/>
  <c r="ML241" i="37" s="1" a="1"/>
  <c r="ML241" i="37" s="1"/>
  <c r="MS241" i="37"/>
  <c r="MV241" i="37"/>
  <c r="MQ241" i="37"/>
  <c r="MP241" i="37"/>
  <c r="MR216" i="37"/>
  <c r="MV216" i="37"/>
  <c r="MS216" i="37"/>
  <c r="MT216" i="37"/>
  <c r="MU216" i="37"/>
  <c r="MW216" i="37"/>
  <c r="MX216" i="37"/>
  <c r="ML216" i="37" s="1" a="1"/>
  <c r="ML216" i="37" s="1"/>
  <c r="MP216" i="37"/>
  <c r="MQ216" i="37"/>
  <c r="MR303" i="37"/>
  <c r="MS303" i="37"/>
  <c r="MT303" i="37"/>
  <c r="MU303" i="37"/>
  <c r="MP303" i="37"/>
  <c r="MX303" i="37"/>
  <c r="ML303" i="37" s="1" a="1"/>
  <c r="ML303" i="37" s="1"/>
  <c r="MQ303" i="37"/>
  <c r="MV303" i="37"/>
  <c r="MW303" i="37"/>
  <c r="MP76" i="37"/>
  <c r="MQ76" i="37"/>
  <c r="MR76" i="37"/>
  <c r="MX76" i="37"/>
  <c r="ML76" i="37" s="1" a="1"/>
  <c r="ML76" i="37" s="1"/>
  <c r="MT76" i="37"/>
  <c r="MS76" i="37"/>
  <c r="MU76" i="37"/>
  <c r="MV76" i="37"/>
  <c r="MW76" i="37"/>
  <c r="MQ140" i="37"/>
  <c r="MV140" i="37"/>
  <c r="MU140" i="37"/>
  <c r="MW140" i="37"/>
  <c r="MP140" i="37"/>
  <c r="MX140" i="37"/>
  <c r="ML140" i="37" s="1" a="1"/>
  <c r="ML140" i="37" s="1"/>
  <c r="MR140" i="37"/>
  <c r="MS140" i="37"/>
  <c r="MT140" i="37"/>
  <c r="MV204" i="37"/>
  <c r="MP204" i="37"/>
  <c r="MX204" i="37"/>
  <c r="ML204" i="37" s="1" a="1"/>
  <c r="ML204" i="37" s="1"/>
  <c r="MR204" i="37"/>
  <c r="MT204" i="37"/>
  <c r="MQ204" i="37"/>
  <c r="MS204" i="37"/>
  <c r="MU204" i="37"/>
  <c r="MW204" i="37"/>
  <c r="MU268" i="37"/>
  <c r="MV268" i="37"/>
  <c r="MW268" i="37"/>
  <c r="MP268" i="37"/>
  <c r="MX268" i="37"/>
  <c r="ML268" i="37" s="1" a="1"/>
  <c r="ML268" i="37" s="1"/>
  <c r="MQ268" i="37"/>
  <c r="MS268" i="37"/>
  <c r="MR268" i="37"/>
  <c r="MT268" i="37"/>
  <c r="MU137" i="37"/>
  <c r="MV137" i="37"/>
  <c r="MW137" i="37"/>
  <c r="MP137" i="37"/>
  <c r="MX137" i="37"/>
  <c r="ML137" i="37" s="1" a="1"/>
  <c r="ML137" i="37" s="1"/>
  <c r="MR137" i="37"/>
  <c r="MT137" i="37"/>
  <c r="MS137" i="37"/>
  <c r="MQ137" i="37"/>
  <c r="MQ136" i="37"/>
  <c r="MS136" i="37"/>
  <c r="MR136" i="37"/>
  <c r="MU136" i="37"/>
  <c r="MT136" i="37"/>
  <c r="MV136" i="37"/>
  <c r="MP136" i="37"/>
  <c r="MX136" i="37"/>
  <c r="ML136" i="37" s="1" a="1"/>
  <c r="ML136" i="37" s="1"/>
  <c r="MW136" i="37"/>
  <c r="MU35" i="37"/>
  <c r="MS35" i="37"/>
  <c r="MV35" i="37"/>
  <c r="MP35" i="37"/>
  <c r="MQ35" i="37"/>
  <c r="MT35" i="37"/>
  <c r="MW35" i="37"/>
  <c r="MR35" i="37"/>
  <c r="MX35" i="37"/>
  <c r="ML35" i="37" s="1" a="1"/>
  <c r="ML35" i="37" s="1"/>
  <c r="MP99" i="37"/>
  <c r="MX99" i="37"/>
  <c r="ML99" i="37" s="1" a="1"/>
  <c r="ML99" i="37" s="1"/>
  <c r="MR99" i="37"/>
  <c r="MS99" i="37"/>
  <c r="MV99" i="37"/>
  <c r="MT99" i="37"/>
  <c r="MQ99" i="37"/>
  <c r="MW99" i="37"/>
  <c r="MU99" i="37"/>
  <c r="MW163" i="37"/>
  <c r="MU163" i="37"/>
  <c r="MP163" i="37"/>
  <c r="MX163" i="37"/>
  <c r="ML163" i="37" s="1" a="1"/>
  <c r="ML163" i="37" s="1"/>
  <c r="MV163" i="37"/>
  <c r="MQ163" i="37"/>
  <c r="MT163" i="37"/>
  <c r="MS163" i="37"/>
  <c r="MR163" i="37"/>
  <c r="MR227" i="37"/>
  <c r="MT227" i="37"/>
  <c r="MU227" i="37"/>
  <c r="MS227" i="37"/>
  <c r="MV227" i="37"/>
  <c r="MQ227" i="37"/>
  <c r="MX227" i="37"/>
  <c r="ML227" i="37" s="1" a="1"/>
  <c r="ML227" i="37" s="1"/>
  <c r="MW227" i="37"/>
  <c r="MP227" i="37"/>
  <c r="MS291" i="37"/>
  <c r="MU291" i="37"/>
  <c r="MV291" i="37"/>
  <c r="MT291" i="37"/>
  <c r="MW291" i="37"/>
  <c r="MR291" i="37"/>
  <c r="MQ291" i="37"/>
  <c r="MP291" i="37"/>
  <c r="MX291" i="37"/>
  <c r="ML291" i="37" s="1" a="1"/>
  <c r="ML291" i="37" s="1"/>
  <c r="MU48" i="37"/>
  <c r="MX48" i="37"/>
  <c r="ML48" i="37" s="1" a="1"/>
  <c r="ML48" i="37" s="1"/>
  <c r="MP48" i="37"/>
  <c r="MT48" i="37"/>
  <c r="MV48" i="37"/>
  <c r="MW48" i="37"/>
  <c r="MQ48" i="37"/>
  <c r="MR48" i="37"/>
  <c r="MS48" i="37"/>
  <c r="MR111" i="37"/>
  <c r="MS111" i="37"/>
  <c r="MT111" i="37"/>
  <c r="MV111" i="37"/>
  <c r="MP111" i="37"/>
  <c r="MX111" i="37"/>
  <c r="ML111" i="37" s="1" a="1"/>
  <c r="ML111" i="37" s="1"/>
  <c r="MQ111" i="37"/>
  <c r="MU111" i="37"/>
  <c r="MW111" i="37"/>
  <c r="MT26" i="37"/>
  <c r="MX26" i="37"/>
  <c r="ML26" i="37" s="1" a="1"/>
  <c r="ML26" i="37" s="1"/>
  <c r="MS26" i="37"/>
  <c r="MU26" i="37"/>
  <c r="MV26" i="37"/>
  <c r="MP26" i="37"/>
  <c r="MW26" i="37"/>
  <c r="MQ26" i="37"/>
  <c r="MR26" i="37"/>
  <c r="MW90" i="37"/>
  <c r="MX90" i="37"/>
  <c r="ML90" i="37" s="1" a="1"/>
  <c r="ML90" i="37" s="1"/>
  <c r="MR90" i="37"/>
  <c r="MS90" i="37"/>
  <c r="MT90" i="37"/>
  <c r="MQ90" i="37"/>
  <c r="MU90" i="37"/>
  <c r="MV90" i="37"/>
  <c r="MP90" i="37"/>
  <c r="MQ154" i="37"/>
  <c r="MT154" i="37"/>
  <c r="MW154" i="37"/>
  <c r="MP154" i="37"/>
  <c r="MX154" i="37"/>
  <c r="ML154" i="37" s="1" a="1"/>
  <c r="ML154" i="37" s="1"/>
  <c r="MS154" i="37"/>
  <c r="MU154" i="37"/>
  <c r="MV154" i="37"/>
  <c r="MR154" i="37"/>
  <c r="MU218" i="37"/>
  <c r="MV218" i="37"/>
  <c r="MT218" i="37"/>
  <c r="MW218" i="37"/>
  <c r="MP218" i="37"/>
  <c r="MX218" i="37"/>
  <c r="ML218" i="37" s="1" a="1"/>
  <c r="ML218" i="37" s="1"/>
  <c r="MS218" i="37"/>
  <c r="MQ218" i="37"/>
  <c r="MR218" i="37"/>
  <c r="MP282" i="37"/>
  <c r="MS282" i="37"/>
  <c r="MX282" i="37"/>
  <c r="ML282" i="37" s="1" a="1"/>
  <c r="ML282" i="37" s="1"/>
  <c r="MT282" i="37"/>
  <c r="MV282" i="37"/>
  <c r="MW282" i="37"/>
  <c r="MQ282" i="37"/>
  <c r="MU282" i="37"/>
  <c r="MR282" i="37"/>
  <c r="MT217" i="37"/>
  <c r="MV217" i="37"/>
  <c r="MW217" i="37"/>
  <c r="MR217" i="37"/>
  <c r="MP217" i="37"/>
  <c r="MX217" i="37"/>
  <c r="ML217" i="37" s="1" a="1"/>
  <c r="ML217" i="37" s="1"/>
  <c r="MQ217" i="37"/>
  <c r="MS217" i="37"/>
  <c r="MU217" i="37"/>
  <c r="MR208" i="37"/>
  <c r="MT208" i="37"/>
  <c r="MV208" i="37"/>
  <c r="MP208" i="37"/>
  <c r="MX208" i="37"/>
  <c r="ML208" i="37" s="1" a="1"/>
  <c r="ML208" i="37" s="1"/>
  <c r="MW208" i="37"/>
  <c r="MQ208" i="37"/>
  <c r="MS208" i="37"/>
  <c r="MU208" i="37"/>
  <c r="MQ215" i="37"/>
  <c r="MS215" i="37"/>
  <c r="MU215" i="37"/>
  <c r="MW215" i="37"/>
  <c r="MP215" i="37"/>
  <c r="MR215" i="37"/>
  <c r="MT215" i="37"/>
  <c r="MV215" i="37"/>
  <c r="MX215" i="37"/>
  <c r="ML215" i="37" s="1" a="1"/>
  <c r="ML215" i="37" s="1"/>
  <c r="MT105" i="37"/>
  <c r="MQ105" i="37"/>
  <c r="MR105" i="37"/>
  <c r="MS105" i="37"/>
  <c r="MU105" i="37"/>
  <c r="MV105" i="37"/>
  <c r="MW105" i="37"/>
  <c r="MP105" i="37"/>
  <c r="MX105" i="37"/>
  <c r="ML105" i="37" s="1" a="1"/>
  <c r="ML105" i="37" s="1"/>
  <c r="MV312" i="37"/>
  <c r="MW312" i="37"/>
  <c r="MQ312" i="37"/>
  <c r="MT312" i="37"/>
  <c r="MU312" i="37"/>
  <c r="MP312" i="37"/>
  <c r="MR312" i="37"/>
  <c r="MS312" i="37"/>
  <c r="MX312" i="37"/>
  <c r="ML312" i="37" s="1" a="1"/>
  <c r="ML312" i="37" s="1"/>
  <c r="MV70" i="37"/>
  <c r="MX70" i="37"/>
  <c r="ML70" i="37" s="1" a="1"/>
  <c r="ML70" i="37" s="1"/>
  <c r="MU70" i="37"/>
  <c r="MP70" i="37"/>
  <c r="MW70" i="37"/>
  <c r="MR70" i="37"/>
  <c r="MQ70" i="37"/>
  <c r="MS70" i="37"/>
  <c r="MT70" i="37"/>
  <c r="MV134" i="37"/>
  <c r="MP134" i="37"/>
  <c r="MX134" i="37"/>
  <c r="ML134" i="37" s="1" a="1"/>
  <c r="ML134" i="37" s="1"/>
  <c r="MQ134" i="37"/>
  <c r="MR134" i="37"/>
  <c r="MT134" i="37"/>
  <c r="MU134" i="37"/>
  <c r="MS134" i="37"/>
  <c r="MW134" i="37"/>
  <c r="MW198" i="37"/>
  <c r="MT198" i="37"/>
  <c r="MQ198" i="37"/>
  <c r="MR198" i="37"/>
  <c r="MX198" i="37"/>
  <c r="ML198" i="37" s="1" a="1"/>
  <c r="ML198" i="37" s="1"/>
  <c r="MV198" i="37"/>
  <c r="MU198" i="37"/>
  <c r="MP198" i="37"/>
  <c r="MS198" i="37"/>
  <c r="MT262" i="37"/>
  <c r="MW262" i="37"/>
  <c r="MQ262" i="37"/>
  <c r="MP262" i="37"/>
  <c r="MR262" i="37"/>
  <c r="MS262" i="37"/>
  <c r="MU262" i="37"/>
  <c r="MV262" i="37"/>
  <c r="MX262" i="37"/>
  <c r="ML262" i="37" s="1" a="1"/>
  <c r="ML262" i="37" s="1"/>
  <c r="MV17" i="37"/>
  <c r="MW17" i="37"/>
  <c r="MP17" i="37"/>
  <c r="MX17" i="37"/>
  <c r="MQ17" i="37"/>
  <c r="MS17" i="37"/>
  <c r="MU17" i="37"/>
  <c r="MR17" i="37"/>
  <c r="MT17" i="37"/>
  <c r="MR127" i="37"/>
  <c r="MT127" i="37"/>
  <c r="MV127" i="37"/>
  <c r="MP127" i="37"/>
  <c r="MX127" i="37"/>
  <c r="ML127" i="37" s="1" a="1"/>
  <c r="ML127" i="37" s="1"/>
  <c r="MQ127" i="37"/>
  <c r="MS127" i="37"/>
  <c r="MU127" i="37"/>
  <c r="MW127" i="37"/>
  <c r="MP61" i="37"/>
  <c r="MX61" i="37"/>
  <c r="ML61" i="37" s="1" a="1"/>
  <c r="ML61" i="37" s="1"/>
  <c r="MT61" i="37"/>
  <c r="MU61" i="37"/>
  <c r="MV61" i="37"/>
  <c r="MW61" i="37"/>
  <c r="MQ61" i="37"/>
  <c r="MR61" i="37"/>
  <c r="MS61" i="37"/>
  <c r="MT125" i="37"/>
  <c r="MU125" i="37"/>
  <c r="MV125" i="37"/>
  <c r="MR125" i="37"/>
  <c r="MS125" i="37"/>
  <c r="MW125" i="37"/>
  <c r="MX125" i="37"/>
  <c r="ML125" i="37" s="1" a="1"/>
  <c r="ML125" i="37" s="1"/>
  <c r="MQ125" i="37"/>
  <c r="MP125" i="37"/>
  <c r="MT189" i="37"/>
  <c r="MU189" i="37"/>
  <c r="MP189" i="37"/>
  <c r="MV189" i="37"/>
  <c r="MX189" i="37"/>
  <c r="ML189" i="37" s="1" a="1"/>
  <c r="ML189" i="37" s="1"/>
  <c r="MW189" i="37"/>
  <c r="MQ189" i="37"/>
  <c r="MR189" i="37"/>
  <c r="MS189" i="37"/>
  <c r="MX253" i="37"/>
  <c r="ML253" i="37" s="1" a="1"/>
  <c r="ML253" i="37" s="1"/>
  <c r="MW253" i="37"/>
  <c r="MV253" i="37"/>
  <c r="MU253" i="37"/>
  <c r="MR253" i="37"/>
  <c r="MQ253" i="37"/>
  <c r="MS253" i="37"/>
  <c r="MT253" i="37"/>
  <c r="MP253" i="37"/>
  <c r="MS65" i="37"/>
  <c r="MU65" i="37"/>
  <c r="MV65" i="37"/>
  <c r="MT65" i="37"/>
  <c r="MW65" i="37"/>
  <c r="MX65" i="37"/>
  <c r="ML65" i="37" s="1" a="1"/>
  <c r="ML65" i="37" s="1"/>
  <c r="MP65" i="37"/>
  <c r="MQ65" i="37"/>
  <c r="MR65" i="37"/>
  <c r="MU257" i="37"/>
  <c r="MR257" i="37"/>
  <c r="MT257" i="37"/>
  <c r="MW257" i="37"/>
  <c r="MP257" i="37"/>
  <c r="MQ257" i="37"/>
  <c r="MV257" i="37"/>
  <c r="MS257" i="37"/>
  <c r="MX257" i="37"/>
  <c r="ML257" i="37" s="1" a="1"/>
  <c r="ML257" i="37" s="1"/>
  <c r="MU256" i="37"/>
  <c r="MV256" i="37"/>
  <c r="MW256" i="37"/>
  <c r="MP256" i="37"/>
  <c r="MX256" i="37"/>
  <c r="ML256" i="37" s="1" a="1"/>
  <c r="ML256" i="37" s="1"/>
  <c r="MQ256" i="37"/>
  <c r="MS256" i="37"/>
  <c r="MT256" i="37"/>
  <c r="MR256" i="37"/>
  <c r="MV16" i="37"/>
  <c r="MS16" i="37"/>
  <c r="MR16" i="37"/>
  <c r="MQ16" i="37"/>
  <c r="MU16" i="37"/>
  <c r="MP16" i="37"/>
  <c r="MX16" i="37"/>
  <c r="MT16" i="37"/>
  <c r="MW16" i="37"/>
  <c r="MS84" i="37"/>
  <c r="MU84" i="37"/>
  <c r="MQ84" i="37"/>
  <c r="MR84" i="37"/>
  <c r="MT84" i="37"/>
  <c r="MV84" i="37"/>
  <c r="MW84" i="37"/>
  <c r="MP84" i="37"/>
  <c r="MX84" i="37"/>
  <c r="ML84" i="37" s="1" a="1"/>
  <c r="ML84" i="37" s="1"/>
  <c r="MV148" i="37"/>
  <c r="MX148" i="37"/>
  <c r="ML148" i="37" s="1" a="1"/>
  <c r="ML148" i="37" s="1"/>
  <c r="MR148" i="37"/>
  <c r="MP148" i="37"/>
  <c r="MS148" i="37"/>
  <c r="MW148" i="37"/>
  <c r="MQ148" i="37"/>
  <c r="MT148" i="37"/>
  <c r="MU148" i="37"/>
  <c r="MU212" i="37"/>
  <c r="MW212" i="37"/>
  <c r="MQ212" i="37"/>
  <c r="MS212" i="37"/>
  <c r="MP212" i="37"/>
  <c r="MR212" i="37"/>
  <c r="MT212" i="37"/>
  <c r="MV212" i="37"/>
  <c r="MX212" i="37"/>
  <c r="ML212" i="37" s="1" a="1"/>
  <c r="ML212" i="37" s="1"/>
  <c r="MV276" i="37"/>
  <c r="MW276" i="37"/>
  <c r="MP276" i="37"/>
  <c r="MX276" i="37"/>
  <c r="ML276" i="37" s="1" a="1"/>
  <c r="ML276" i="37" s="1"/>
  <c r="MQ276" i="37"/>
  <c r="MR276" i="37"/>
  <c r="MT276" i="37"/>
  <c r="MS276" i="37"/>
  <c r="MU276" i="37"/>
  <c r="MS153" i="37"/>
  <c r="MU153" i="37"/>
  <c r="MV153" i="37"/>
  <c r="MW153" i="37"/>
  <c r="MX153" i="37"/>
  <c r="ML153" i="37" s="1" a="1"/>
  <c r="ML153" i="37" s="1"/>
  <c r="MP153" i="37"/>
  <c r="MT153" i="37"/>
  <c r="MQ153" i="37"/>
  <c r="MR153" i="37"/>
  <c r="MS152" i="37"/>
  <c r="MV152" i="37"/>
  <c r="MR152" i="37"/>
  <c r="MT152" i="37"/>
  <c r="MW152" i="37"/>
  <c r="MQ152" i="37"/>
  <c r="MP152" i="37"/>
  <c r="MX152" i="37"/>
  <c r="ML152" i="37" s="1" a="1"/>
  <c r="ML152" i="37" s="1"/>
  <c r="MU152" i="37"/>
  <c r="MU43" i="37"/>
  <c r="MW43" i="37"/>
  <c r="MP43" i="37"/>
  <c r="MS43" i="37"/>
  <c r="MV43" i="37"/>
  <c r="MQ43" i="37"/>
  <c r="MT43" i="37"/>
  <c r="MX43" i="37"/>
  <c r="ML43" i="37" s="1" a="1"/>
  <c r="ML43" i="37" s="1"/>
  <c r="MR43" i="37"/>
  <c r="MR107" i="37"/>
  <c r="MT107" i="37"/>
  <c r="MU107" i="37"/>
  <c r="MV107" i="37"/>
  <c r="MS107" i="37"/>
  <c r="MQ107" i="37"/>
  <c r="MX107" i="37"/>
  <c r="ML107" i="37" s="1" a="1"/>
  <c r="ML107" i="37" s="1"/>
  <c r="MW107" i="37"/>
  <c r="MP107" i="37"/>
  <c r="MQ171" i="37"/>
  <c r="MW171" i="37"/>
  <c r="MR171" i="37"/>
  <c r="MX171" i="37"/>
  <c r="ML171" i="37" s="1" a="1"/>
  <c r="ML171" i="37" s="1"/>
  <c r="MP171" i="37"/>
  <c r="MS171" i="37"/>
  <c r="MV171" i="37"/>
  <c r="MT171" i="37"/>
  <c r="MU171" i="37"/>
  <c r="MU235" i="37"/>
  <c r="MS235" i="37"/>
  <c r="MV235" i="37"/>
  <c r="MW235" i="37"/>
  <c r="MR235" i="37"/>
  <c r="MQ235" i="37"/>
  <c r="MX235" i="37"/>
  <c r="ML235" i="37" s="1" a="1"/>
  <c r="ML235" i="37" s="1"/>
  <c r="MP235" i="37"/>
  <c r="MT235" i="37"/>
  <c r="MU299" i="37"/>
  <c r="MS299" i="37"/>
  <c r="MV299" i="37"/>
  <c r="MW299" i="37"/>
  <c r="MR299" i="37"/>
  <c r="MQ299" i="37"/>
  <c r="MX299" i="37"/>
  <c r="ML299" i="37" s="1" a="1"/>
  <c r="ML299" i="37" s="1"/>
  <c r="MP299" i="37"/>
  <c r="MT299" i="37"/>
  <c r="MV184" i="37"/>
  <c r="MP184" i="37"/>
  <c r="MX184" i="37"/>
  <c r="ML184" i="37" s="1" a="1"/>
  <c r="ML184" i="37" s="1"/>
  <c r="MR184" i="37"/>
  <c r="MT184" i="37"/>
  <c r="MQ184" i="37"/>
  <c r="MS184" i="37"/>
  <c r="MU184" i="37"/>
  <c r="MW184" i="37"/>
  <c r="MR151" i="37"/>
  <c r="MT151" i="37"/>
  <c r="MV151" i="37"/>
  <c r="MP151" i="37"/>
  <c r="MX151" i="37"/>
  <c r="ML151" i="37" s="1" a="1"/>
  <c r="ML151" i="37" s="1"/>
  <c r="MQ151" i="37"/>
  <c r="MS151" i="37"/>
  <c r="MU151" i="37"/>
  <c r="MW151" i="37"/>
  <c r="MT34" i="37"/>
  <c r="MV34" i="37"/>
  <c r="MQ34" i="37"/>
  <c r="MW34" i="37"/>
  <c r="MP34" i="37"/>
  <c r="MR34" i="37"/>
  <c r="MX34" i="37"/>
  <c r="ML34" i="37" s="1" a="1"/>
  <c r="ML34" i="37" s="1"/>
  <c r="MS34" i="37"/>
  <c r="MU34" i="37"/>
  <c r="MQ98" i="37"/>
  <c r="MT98" i="37"/>
  <c r="MU98" i="37"/>
  <c r="MV98" i="37"/>
  <c r="MW98" i="37"/>
  <c r="MP98" i="37"/>
  <c r="MX98" i="37"/>
  <c r="ML98" i="37" s="1" a="1"/>
  <c r="ML98" i="37" s="1"/>
  <c r="MR98" i="37"/>
  <c r="MS98" i="37"/>
  <c r="MX162" i="37"/>
  <c r="ML162" i="37" s="1" a="1"/>
  <c r="ML162" i="37" s="1"/>
  <c r="MR162" i="37"/>
  <c r="MS162" i="37"/>
  <c r="MT162" i="37"/>
  <c r="MW162" i="37"/>
  <c r="MU162" i="37"/>
  <c r="MP162" i="37"/>
  <c r="MV162" i="37"/>
  <c r="MQ162" i="37"/>
  <c r="MU226" i="37"/>
  <c r="MS226" i="37"/>
  <c r="MV226" i="37"/>
  <c r="MR226" i="37"/>
  <c r="MT226" i="37"/>
  <c r="MW226" i="37"/>
  <c r="MP226" i="37"/>
  <c r="MX226" i="37"/>
  <c r="ML226" i="37" s="1" a="1"/>
  <c r="ML226" i="37" s="1"/>
  <c r="MQ226" i="37"/>
  <c r="MP290" i="37"/>
  <c r="MS290" i="37"/>
  <c r="MU290" i="37"/>
  <c r="MV290" i="37"/>
  <c r="MX290" i="37"/>
  <c r="ML290" i="37" s="1" a="1"/>
  <c r="ML290" i="37" s="1"/>
  <c r="MQ290" i="37"/>
  <c r="MT290" i="37"/>
  <c r="MR290" i="37"/>
  <c r="MW290" i="37"/>
  <c r="MU305" i="37"/>
  <c r="MV305" i="37"/>
  <c r="MT305" i="37"/>
  <c r="MX305" i="37"/>
  <c r="ML305" i="37" s="1" a="1"/>
  <c r="ML305" i="37" s="1"/>
  <c r="MP305" i="37"/>
  <c r="MQ305" i="37"/>
  <c r="MW305" i="37"/>
  <c r="MS305" i="37"/>
  <c r="MR305" i="37"/>
  <c r="MU264" i="37"/>
  <c r="MV264" i="37"/>
  <c r="MW264" i="37"/>
  <c r="MP264" i="37"/>
  <c r="MX264" i="37"/>
  <c r="ML264" i="37" s="1" a="1"/>
  <c r="ML264" i="37" s="1"/>
  <c r="MQ264" i="37"/>
  <c r="MS264" i="37"/>
  <c r="MR264" i="37"/>
  <c r="MT264" i="37"/>
  <c r="MT231" i="37"/>
  <c r="MP231" i="37"/>
  <c r="MX231" i="37"/>
  <c r="ML231" i="37" s="1" a="1"/>
  <c r="ML231" i="37" s="1"/>
  <c r="MU231" i="37"/>
  <c r="MV231" i="37"/>
  <c r="MW231" i="37"/>
  <c r="MR231" i="37"/>
  <c r="MS231" i="37"/>
  <c r="MQ231" i="37"/>
  <c r="MR185" i="37"/>
  <c r="MS185" i="37"/>
  <c r="MU185" i="37"/>
  <c r="MV185" i="37"/>
  <c r="MW185" i="37"/>
  <c r="MX185" i="37"/>
  <c r="ML185" i="37" s="1" a="1"/>
  <c r="ML185" i="37" s="1"/>
  <c r="MQ185" i="37"/>
  <c r="MP185" i="37"/>
  <c r="MT185" i="37"/>
  <c r="MW23" i="37"/>
  <c r="MR23" i="37"/>
  <c r="MQ23" i="37"/>
  <c r="MS23" i="37"/>
  <c r="MX23" i="37"/>
  <c r="ML23" i="37" s="1" a="1"/>
  <c r="ML23" i="37" s="1"/>
  <c r="MP23" i="37"/>
  <c r="MU23" i="37"/>
  <c r="MT23" i="37"/>
  <c r="MV23" i="37"/>
  <c r="MX78" i="37"/>
  <c r="ML78" i="37" s="1" a="1"/>
  <c r="ML78" i="37" s="1"/>
  <c r="MW78" i="37"/>
  <c r="MQ78" i="37"/>
  <c r="MS78" i="37"/>
  <c r="MR78" i="37"/>
  <c r="MT78" i="37"/>
  <c r="MU78" i="37"/>
  <c r="MV78" i="37"/>
  <c r="MP78" i="37"/>
  <c r="MW142" i="37"/>
  <c r="MV142" i="37"/>
  <c r="MQ142" i="37"/>
  <c r="MR142" i="37"/>
  <c r="MS142" i="37"/>
  <c r="MP142" i="37"/>
  <c r="MT142" i="37"/>
  <c r="MX142" i="37"/>
  <c r="ML142" i="37" s="1" a="1"/>
  <c r="ML142" i="37" s="1"/>
  <c r="MU142" i="37"/>
  <c r="MX206" i="37"/>
  <c r="ML206" i="37" s="1" a="1"/>
  <c r="ML206" i="37" s="1"/>
  <c r="MP206" i="37"/>
  <c r="MS206" i="37"/>
  <c r="MT206" i="37"/>
  <c r="MW206" i="37"/>
  <c r="MV206" i="37"/>
  <c r="MQ206" i="37"/>
  <c r="MU206" i="37"/>
  <c r="MR206" i="37"/>
  <c r="MX270" i="37"/>
  <c r="ML270" i="37" s="1" a="1"/>
  <c r="ML270" i="37" s="1"/>
  <c r="MP270" i="37"/>
  <c r="MR270" i="37"/>
  <c r="MT270" i="37"/>
  <c r="MQ270" i="37"/>
  <c r="MS270" i="37"/>
  <c r="MU270" i="37"/>
  <c r="MV270" i="37"/>
  <c r="MW270" i="37"/>
  <c r="MR201" i="37"/>
  <c r="MS201" i="37"/>
  <c r="MP201" i="37"/>
  <c r="MU201" i="37"/>
  <c r="MV201" i="37"/>
  <c r="MT201" i="37"/>
  <c r="MW201" i="37"/>
  <c r="MX201" i="37"/>
  <c r="ML201" i="37" s="1" a="1"/>
  <c r="ML201" i="37" s="1"/>
  <c r="MQ201" i="37"/>
  <c r="MQ287" i="37"/>
  <c r="MR287" i="37"/>
  <c r="MS287" i="37"/>
  <c r="MT287" i="37"/>
  <c r="MW287" i="37"/>
  <c r="MU287" i="37"/>
  <c r="MP287" i="37"/>
  <c r="MV287" i="37"/>
  <c r="MX287" i="37"/>
  <c r="ML287" i="37" s="1" a="1"/>
  <c r="ML287" i="37" s="1"/>
  <c r="MP69" i="37"/>
  <c r="MX69" i="37"/>
  <c r="ML69" i="37" s="1" a="1"/>
  <c r="ML69" i="37" s="1"/>
  <c r="MS69" i="37"/>
  <c r="MT69" i="37"/>
  <c r="MU69" i="37"/>
  <c r="MV69" i="37"/>
  <c r="MW69" i="37"/>
  <c r="MQ69" i="37"/>
  <c r="MR69" i="37"/>
  <c r="MP133" i="37"/>
  <c r="MX133" i="37"/>
  <c r="ML133" i="37" s="1" a="1"/>
  <c r="ML133" i="37" s="1"/>
  <c r="MU133" i="37"/>
  <c r="MV133" i="37"/>
  <c r="MW133" i="37"/>
  <c r="MQ133" i="37"/>
  <c r="MS133" i="37"/>
  <c r="MT133" i="37"/>
  <c r="MR133" i="37"/>
  <c r="MP197" i="37"/>
  <c r="MU197" i="37"/>
  <c r="MQ197" i="37"/>
  <c r="MR197" i="37"/>
  <c r="MS197" i="37"/>
  <c r="MT197" i="37"/>
  <c r="MX197" i="37"/>
  <c r="ML197" i="37" s="1" a="1"/>
  <c r="ML197" i="37" s="1"/>
  <c r="MV197" i="37"/>
  <c r="MW197" i="37"/>
  <c r="MQ261" i="37"/>
  <c r="MV261" i="37"/>
  <c r="MP261" i="37"/>
  <c r="MX261" i="37"/>
  <c r="ML261" i="37" s="1" a="1"/>
  <c r="ML261" i="37" s="1"/>
  <c r="MU261" i="37"/>
  <c r="MW261" i="37"/>
  <c r="MR261" i="37"/>
  <c r="MT261" i="37"/>
  <c r="MS261" i="37"/>
  <c r="MQ73" i="37"/>
  <c r="MR73" i="37"/>
  <c r="MS73" i="37"/>
  <c r="MP73" i="37"/>
  <c r="MX73" i="37"/>
  <c r="ML73" i="37" s="1" a="1"/>
  <c r="ML73" i="37" s="1"/>
  <c r="MT73" i="37"/>
  <c r="MU73" i="37"/>
  <c r="MV73" i="37"/>
  <c r="MW73" i="37"/>
  <c r="MU20" i="37"/>
  <c r="MQ20" i="37"/>
  <c r="MW20" i="37"/>
  <c r="MV20" i="37"/>
  <c r="MP20" i="37"/>
  <c r="MX20" i="37"/>
  <c r="MR20" i="37"/>
  <c r="MS20" i="37"/>
  <c r="MT20" i="37"/>
  <c r="MQ296" i="37"/>
  <c r="MR296" i="37"/>
  <c r="MS296" i="37"/>
  <c r="MT296" i="37"/>
  <c r="MW296" i="37"/>
  <c r="MV296" i="37"/>
  <c r="MX296" i="37"/>
  <c r="ML296" i="37" s="1" a="1"/>
  <c r="ML296" i="37" s="1"/>
  <c r="MP296" i="37"/>
  <c r="MU296" i="37"/>
  <c r="MW28" i="37"/>
  <c r="MU28" i="37"/>
  <c r="MQ28" i="37"/>
  <c r="MP28" i="37"/>
  <c r="MX28" i="37"/>
  <c r="ML28" i="37" s="1" a="1"/>
  <c r="ML28" i="37" s="1"/>
  <c r="MV28" i="37"/>
  <c r="MS28" i="37"/>
  <c r="MT28" i="37"/>
  <c r="MR28" i="37"/>
  <c r="MQ92" i="37"/>
  <c r="MS92" i="37"/>
  <c r="MU92" i="37"/>
  <c r="MR92" i="37"/>
  <c r="MT92" i="37"/>
  <c r="MV92" i="37"/>
  <c r="MW92" i="37"/>
  <c r="MX92" i="37"/>
  <c r="ML92" i="37" s="1" a="1"/>
  <c r="ML92" i="37" s="1"/>
  <c r="MP92" i="37"/>
  <c r="MR156" i="37"/>
  <c r="MT156" i="37"/>
  <c r="MW156" i="37"/>
  <c r="MP156" i="37"/>
  <c r="MS156" i="37"/>
  <c r="MV156" i="37"/>
  <c r="MX156" i="37"/>
  <c r="ML156" i="37" s="1" a="1"/>
  <c r="ML156" i="37" s="1"/>
  <c r="MQ156" i="37"/>
  <c r="MU156" i="37"/>
  <c r="MS220" i="37"/>
  <c r="MW220" i="37"/>
  <c r="MP220" i="37"/>
  <c r="MQ220" i="37"/>
  <c r="MR220" i="37"/>
  <c r="MT220" i="37"/>
  <c r="MV220" i="37"/>
  <c r="MU220" i="37"/>
  <c r="MX220" i="37"/>
  <c r="ML220" i="37" s="1" a="1"/>
  <c r="ML220" i="37" s="1"/>
  <c r="MW284" i="37"/>
  <c r="MP284" i="37"/>
  <c r="MX284" i="37"/>
  <c r="ML284" i="37" s="1" a="1"/>
  <c r="ML284" i="37" s="1"/>
  <c r="MQ284" i="37"/>
  <c r="MR284" i="37"/>
  <c r="MU284" i="37"/>
  <c r="MT284" i="37"/>
  <c r="MV284" i="37"/>
  <c r="MS284" i="37"/>
  <c r="MT161" i="37"/>
  <c r="MX161" i="37"/>
  <c r="ML161" i="37" s="1" a="1"/>
  <c r="ML161" i="37" s="1"/>
  <c r="MV161" i="37"/>
  <c r="MQ161" i="37"/>
  <c r="MR161" i="37"/>
  <c r="MS161" i="37"/>
  <c r="MU161" i="37"/>
  <c r="MW161" i="37"/>
  <c r="MP161" i="37"/>
  <c r="MP160" i="37"/>
  <c r="MX160" i="37"/>
  <c r="ML160" i="37" s="1" a="1"/>
  <c r="ML160" i="37" s="1"/>
  <c r="MR160" i="37"/>
  <c r="MT160" i="37"/>
  <c r="MV160" i="37"/>
  <c r="MQ160" i="37"/>
  <c r="MS160" i="37"/>
  <c r="MU160" i="37"/>
  <c r="MW160" i="37"/>
  <c r="MV51" i="37"/>
  <c r="MX51" i="37"/>
  <c r="ML51" i="37" s="1" a="1"/>
  <c r="ML51" i="37" s="1"/>
  <c r="MP51" i="37"/>
  <c r="MQ51" i="37"/>
  <c r="MW51" i="37"/>
  <c r="MR51" i="37"/>
  <c r="MU51" i="37"/>
  <c r="MT51" i="37"/>
  <c r="MS51" i="37"/>
  <c r="MS115" i="37"/>
  <c r="MU115" i="37"/>
  <c r="MV115" i="37"/>
  <c r="MW115" i="37"/>
  <c r="MT115" i="37"/>
  <c r="MR115" i="37"/>
  <c r="MX115" i="37"/>
  <c r="ML115" i="37" s="1" a="1"/>
  <c r="ML115" i="37" s="1"/>
  <c r="MP115" i="37"/>
  <c r="MQ115" i="37"/>
  <c r="MP179" i="37"/>
  <c r="MX179" i="37"/>
  <c r="ML179" i="37" s="1" a="1"/>
  <c r="ML179" i="37" s="1"/>
  <c r="MR179" i="37"/>
  <c r="MS179" i="37"/>
  <c r="MT179" i="37"/>
  <c r="MW179" i="37"/>
  <c r="MU179" i="37"/>
  <c r="MV179" i="37"/>
  <c r="MQ179" i="37"/>
  <c r="MS243" i="37"/>
  <c r="MU243" i="37"/>
  <c r="MV243" i="37"/>
  <c r="MR243" i="37"/>
  <c r="MX243" i="37"/>
  <c r="ML243" i="37" s="1" a="1"/>
  <c r="ML243" i="37" s="1"/>
  <c r="MQ243" i="37"/>
  <c r="MP243" i="37"/>
  <c r="MT243" i="37"/>
  <c r="MW243" i="37"/>
  <c r="MU307" i="37"/>
  <c r="MS307" i="37"/>
  <c r="MV307" i="37"/>
  <c r="MR307" i="37"/>
  <c r="MX307" i="37"/>
  <c r="ML307" i="37" s="1" a="1"/>
  <c r="ML307" i="37" s="1"/>
  <c r="MQ307" i="37"/>
  <c r="MP307" i="37"/>
  <c r="MT307" i="37"/>
  <c r="MW307" i="37"/>
  <c r="MV224" i="37"/>
  <c r="MR224" i="37"/>
  <c r="MP224" i="37"/>
  <c r="MQ224" i="37"/>
  <c r="MS224" i="37"/>
  <c r="MT224" i="37"/>
  <c r="MW224" i="37"/>
  <c r="MU224" i="37"/>
  <c r="MX224" i="37"/>
  <c r="ML224" i="37" s="1" a="1"/>
  <c r="ML224" i="37" s="1"/>
  <c r="MQ159" i="37"/>
  <c r="MS159" i="37"/>
  <c r="MU159" i="37"/>
  <c r="MW159" i="37"/>
  <c r="MV159" i="37"/>
  <c r="MX159" i="37"/>
  <c r="ML159" i="37" s="1" a="1"/>
  <c r="ML159" i="37" s="1"/>
  <c r="MP159" i="37"/>
  <c r="MR159" i="37"/>
  <c r="MT159" i="37"/>
  <c r="MW42" i="37"/>
  <c r="MP42" i="37"/>
  <c r="MX42" i="37"/>
  <c r="ML42" i="37" s="1" a="1"/>
  <c r="ML42" i="37" s="1"/>
  <c r="MQ42" i="37"/>
  <c r="MR42" i="37"/>
  <c r="MS42" i="37"/>
  <c r="MT42" i="37"/>
  <c r="MU42" i="37"/>
  <c r="MV42" i="37"/>
  <c r="MP106" i="37"/>
  <c r="MU106" i="37"/>
  <c r="MX106" i="37"/>
  <c r="ML106" i="37" s="1" a="1"/>
  <c r="ML106" i="37" s="1"/>
  <c r="MQ106" i="37"/>
  <c r="MR106" i="37"/>
  <c r="MS106" i="37"/>
  <c r="MT106" i="37"/>
  <c r="MW106" i="37"/>
  <c r="MV106" i="37"/>
  <c r="MP170" i="37"/>
  <c r="MQ170" i="37"/>
  <c r="MW170" i="37"/>
  <c r="MS170" i="37"/>
  <c r="MT170" i="37"/>
  <c r="MU170" i="37"/>
  <c r="MR170" i="37"/>
  <c r="MV170" i="37"/>
  <c r="MX170" i="37"/>
  <c r="ML170" i="37" s="1" a="1"/>
  <c r="ML170" i="37" s="1"/>
  <c r="MU234" i="37"/>
  <c r="MQ234" i="37"/>
  <c r="MR234" i="37"/>
  <c r="MV234" i="37"/>
  <c r="MS234" i="37"/>
  <c r="MT234" i="37"/>
  <c r="MW234" i="37"/>
  <c r="MP234" i="37"/>
  <c r="MX234" i="37"/>
  <c r="ML234" i="37" s="1" a="1"/>
  <c r="ML234" i="37" s="1"/>
  <c r="MP298" i="37"/>
  <c r="MT298" i="37"/>
  <c r="MU298" i="37"/>
  <c r="MV298" i="37"/>
  <c r="MX298" i="37"/>
  <c r="ML298" i="37" s="1" a="1"/>
  <c r="ML298" i="37" s="1"/>
  <c r="MW298" i="37"/>
  <c r="MQ298" i="37"/>
  <c r="MS298" i="37"/>
  <c r="MR298" i="37"/>
  <c r="MP72" i="37"/>
  <c r="MT72" i="37"/>
  <c r="MV72" i="37"/>
  <c r="MU72" i="37"/>
  <c r="MX72" i="37"/>
  <c r="ML72" i="37" s="1" a="1"/>
  <c r="ML72" i="37" s="1"/>
  <c r="MW72" i="37"/>
  <c r="MR72" i="37"/>
  <c r="MS72" i="37"/>
  <c r="MQ72" i="37"/>
  <c r="MQ55" i="37"/>
  <c r="MR55" i="37"/>
  <c r="MS55" i="37"/>
  <c r="MV55" i="37"/>
  <c r="MU55" i="37"/>
  <c r="MW55" i="37"/>
  <c r="MP55" i="37"/>
  <c r="MX55" i="37"/>
  <c r="ML55" i="37" s="1" a="1"/>
  <c r="ML55" i="37" s="1"/>
  <c r="MT55" i="37"/>
  <c r="MU239" i="37"/>
  <c r="MQ239" i="37"/>
  <c r="MV239" i="37"/>
  <c r="MW239" i="37"/>
  <c r="MX239" i="37"/>
  <c r="ML239" i="37" s="1" a="1"/>
  <c r="ML239" i="37" s="1"/>
  <c r="MP239" i="37"/>
  <c r="MS239" i="37"/>
  <c r="MR239" i="37"/>
  <c r="MT239" i="37"/>
  <c r="MQ128" i="37"/>
  <c r="MT128" i="37"/>
  <c r="MP128" i="37"/>
  <c r="MR128" i="37"/>
  <c r="MX128" i="37"/>
  <c r="ML128" i="37" s="1" a="1"/>
  <c r="ML128" i="37" s="1"/>
  <c r="MS128" i="37"/>
  <c r="MU128" i="37"/>
  <c r="MW128" i="37"/>
  <c r="MV128" i="37"/>
  <c r="MU63" i="37"/>
  <c r="MV63" i="37"/>
  <c r="MW63" i="37"/>
  <c r="MR63" i="37"/>
  <c r="MP63" i="37"/>
  <c r="MS63" i="37"/>
  <c r="MQ63" i="37"/>
  <c r="MX63" i="37"/>
  <c r="ML63" i="37" s="1" a="1"/>
  <c r="ML63" i="37" s="1"/>
  <c r="MT63" i="37"/>
  <c r="MQ18" i="37"/>
  <c r="MU18" i="37"/>
  <c r="MR18" i="37"/>
  <c r="MS18" i="37"/>
  <c r="MT18" i="37"/>
  <c r="MV18" i="37"/>
  <c r="MW18" i="37"/>
  <c r="MP18" i="37"/>
  <c r="MX18" i="37"/>
  <c r="ML18" i="37" s="1" a="1"/>
  <c r="ML18" i="37" s="1"/>
  <c r="MP86" i="37"/>
  <c r="MQ86" i="37"/>
  <c r="MS86" i="37"/>
  <c r="MU86" i="37"/>
  <c r="MV86" i="37"/>
  <c r="MW86" i="37"/>
  <c r="MR86" i="37"/>
  <c r="MT86" i="37"/>
  <c r="MX86" i="37"/>
  <c r="ML86" i="37" s="1" a="1"/>
  <c r="ML86" i="37" s="1"/>
  <c r="MU150" i="37"/>
  <c r="MV150" i="37"/>
  <c r="MT150" i="37"/>
  <c r="MW150" i="37"/>
  <c r="MR150" i="37"/>
  <c r="MS150" i="37"/>
  <c r="MP150" i="37"/>
  <c r="MQ150" i="37"/>
  <c r="MX150" i="37"/>
  <c r="ML150" i="37" s="1" a="1"/>
  <c r="ML150" i="37" s="1"/>
  <c r="MP214" i="37"/>
  <c r="MV214" i="37"/>
  <c r="MQ214" i="37"/>
  <c r="MS214" i="37"/>
  <c r="MT214" i="37"/>
  <c r="MU214" i="37"/>
  <c r="MX214" i="37"/>
  <c r="ML214" i="37" s="1" a="1"/>
  <c r="ML214" i="37" s="1"/>
  <c r="MR214" i="37"/>
  <c r="MW214" i="37"/>
  <c r="MP278" i="37"/>
  <c r="MQ278" i="37"/>
  <c r="MW278" i="37"/>
  <c r="MR278" i="37"/>
  <c r="MX278" i="37"/>
  <c r="ML278" i="37" s="1" a="1"/>
  <c r="ML278" i="37" s="1"/>
  <c r="MV278" i="37"/>
  <c r="MT278" i="37"/>
  <c r="MS278" i="37"/>
  <c r="MU278" i="37"/>
  <c r="MW265" i="37"/>
  <c r="MT265" i="37"/>
  <c r="MQ265" i="37"/>
  <c r="MX265" i="37"/>
  <c r="ML265" i="37" s="1" a="1"/>
  <c r="ML265" i="37" s="1"/>
  <c r="MR265" i="37"/>
  <c r="MV265" i="37"/>
  <c r="MU265" i="37"/>
  <c r="MP265" i="37"/>
  <c r="MS265" i="37"/>
  <c r="MW311" i="37"/>
  <c r="MP311" i="37"/>
  <c r="MX311" i="37"/>
  <c r="ML311" i="37" s="1" a="1"/>
  <c r="ML311" i="37" s="1"/>
  <c r="MR311" i="37"/>
  <c r="MU311" i="37"/>
  <c r="MT311" i="37"/>
  <c r="MV311" i="37"/>
  <c r="MQ311" i="37"/>
  <c r="MS311" i="37"/>
  <c r="MX77" i="37"/>
  <c r="ML77" i="37" s="1" a="1"/>
  <c r="ML77" i="37" s="1"/>
  <c r="MQ77" i="37"/>
  <c r="MR77" i="37"/>
  <c r="MS77" i="37"/>
  <c r="MT77" i="37"/>
  <c r="MV77" i="37"/>
  <c r="MW77" i="37"/>
  <c r="MP77" i="37"/>
  <c r="MU77" i="37"/>
  <c r="MX141" i="37"/>
  <c r="ML141" i="37" s="1" a="1"/>
  <c r="ML141" i="37" s="1"/>
  <c r="MP141" i="37"/>
  <c r="MS141" i="37"/>
  <c r="MT141" i="37"/>
  <c r="MU141" i="37"/>
  <c r="MV141" i="37"/>
  <c r="MW141" i="37"/>
  <c r="MQ141" i="37"/>
  <c r="MR141" i="37"/>
  <c r="MX205" i="37"/>
  <c r="ML205" i="37" s="1" a="1"/>
  <c r="ML205" i="37" s="1"/>
  <c r="MR205" i="37"/>
  <c r="MP205" i="37"/>
  <c r="MS205" i="37"/>
  <c r="MT205" i="37"/>
  <c r="MU205" i="37"/>
  <c r="MQ205" i="37"/>
  <c r="MV205" i="37"/>
  <c r="MW205" i="37"/>
  <c r="MS269" i="37"/>
  <c r="MV269" i="37"/>
  <c r="MT269" i="37"/>
  <c r="MR269" i="37"/>
  <c r="MU269" i="37"/>
  <c r="MW269" i="37"/>
  <c r="MX269" i="37"/>
  <c r="ML269" i="37" s="1" a="1"/>
  <c r="ML269" i="37" s="1"/>
  <c r="MP269" i="37"/>
  <c r="MQ269" i="37"/>
  <c r="MQ145" i="37"/>
  <c r="MW145" i="37"/>
  <c r="MP145" i="37"/>
  <c r="MX145" i="37"/>
  <c r="ML145" i="37" s="1" a="1"/>
  <c r="ML145" i="37" s="1"/>
  <c r="MR145" i="37"/>
  <c r="MS145" i="37"/>
  <c r="MU145" i="37"/>
  <c r="MT145" i="37"/>
  <c r="MV145" i="37"/>
  <c r="MS32" i="37"/>
  <c r="MT32" i="37"/>
  <c r="MV32" i="37"/>
  <c r="MU32" i="37"/>
  <c r="MW32" i="37"/>
  <c r="MP32" i="37"/>
  <c r="MX32" i="37"/>
  <c r="ML32" i="37" s="1" a="1"/>
  <c r="ML32" i="37" s="1"/>
  <c r="MR32" i="37"/>
  <c r="MQ32" i="37"/>
  <c r="MQ47" i="37"/>
  <c r="MS47" i="37"/>
  <c r="MU47" i="37"/>
  <c r="MW47" i="37"/>
  <c r="MV47" i="37"/>
  <c r="MR47" i="37"/>
  <c r="MX47" i="37"/>
  <c r="ML47" i="37" s="1" a="1"/>
  <c r="ML47" i="37" s="1"/>
  <c r="MP47" i="37"/>
  <c r="MT47" i="37"/>
  <c r="MV36" i="37"/>
  <c r="MX36" i="37"/>
  <c r="ML36" i="37" s="1" a="1"/>
  <c r="ML36" i="37" s="1"/>
  <c r="MR36" i="37"/>
  <c r="MP36" i="37"/>
  <c r="MW36" i="37"/>
  <c r="MU36" i="37"/>
  <c r="MS36" i="37"/>
  <c r="MT36" i="37"/>
  <c r="MQ36" i="37"/>
  <c r="MU100" i="37"/>
  <c r="MR100" i="37"/>
  <c r="MQ100" i="37"/>
  <c r="MS100" i="37"/>
  <c r="MT100" i="37"/>
  <c r="MV100" i="37"/>
  <c r="MP100" i="37"/>
  <c r="MX100" i="37"/>
  <c r="ML100" i="37" s="1" a="1"/>
  <c r="ML100" i="37" s="1"/>
  <c r="MW100" i="37"/>
  <c r="MU164" i="37"/>
  <c r="MW164" i="37"/>
  <c r="MQ164" i="37"/>
  <c r="MS164" i="37"/>
  <c r="MR164" i="37"/>
  <c r="MT164" i="37"/>
  <c r="MV164" i="37"/>
  <c r="MX164" i="37"/>
  <c r="ML164" i="37" s="1" a="1"/>
  <c r="ML164" i="37" s="1"/>
  <c r="MP164" i="37"/>
  <c r="MP228" i="37"/>
  <c r="MX228" i="37"/>
  <c r="ML228" i="37" s="1" a="1"/>
  <c r="ML228" i="37" s="1"/>
  <c r="MT228" i="37"/>
  <c r="MV228" i="37"/>
  <c r="MW228" i="37"/>
  <c r="MQ228" i="37"/>
  <c r="MS228" i="37"/>
  <c r="MR228" i="37"/>
  <c r="MU228" i="37"/>
  <c r="MP292" i="37"/>
  <c r="MX292" i="37"/>
  <c r="ML292" i="37" s="1" a="1"/>
  <c r="ML292" i="37" s="1"/>
  <c r="MQ292" i="37"/>
  <c r="MR292" i="37"/>
  <c r="MS292" i="37"/>
  <c r="MV292" i="37"/>
  <c r="MW292" i="37"/>
  <c r="MT292" i="37"/>
  <c r="MU292" i="37"/>
  <c r="MT193" i="37"/>
  <c r="MV193" i="37"/>
  <c r="MW193" i="37"/>
  <c r="MP193" i="37"/>
  <c r="MX193" i="37"/>
  <c r="ML193" i="37" s="1" a="1"/>
  <c r="ML193" i="37" s="1"/>
  <c r="MQ193" i="37"/>
  <c r="MR193" i="37"/>
  <c r="MS193" i="37"/>
  <c r="MU193" i="37"/>
  <c r="MR192" i="37"/>
  <c r="MT192" i="37"/>
  <c r="MV192" i="37"/>
  <c r="MP192" i="37"/>
  <c r="MX192" i="37"/>
  <c r="ML192" i="37" s="1" a="1"/>
  <c r="ML192" i="37" s="1"/>
  <c r="MW192" i="37"/>
  <c r="MQ192" i="37"/>
  <c r="MS192" i="37"/>
  <c r="MU192" i="37"/>
  <c r="MP59" i="37"/>
  <c r="MX59" i="37"/>
  <c r="ML59" i="37" s="1" a="1"/>
  <c r="ML59" i="37" s="1"/>
  <c r="MR59" i="37"/>
  <c r="MS59" i="37"/>
  <c r="MQ59" i="37"/>
  <c r="MT59" i="37"/>
  <c r="MW59" i="37"/>
  <c r="MU59" i="37"/>
  <c r="MV59" i="37"/>
  <c r="MU123" i="37"/>
  <c r="MW123" i="37"/>
  <c r="MP123" i="37"/>
  <c r="MV123" i="37"/>
  <c r="MT123" i="37"/>
  <c r="MX123" i="37"/>
  <c r="ML123" i="37" s="1" a="1"/>
  <c r="ML123" i="37" s="1"/>
  <c r="MR123" i="37"/>
  <c r="MS123" i="37"/>
  <c r="MQ123" i="37"/>
  <c r="MT187" i="37"/>
  <c r="MR187" i="37"/>
  <c r="MU187" i="37"/>
  <c r="MQ187" i="37"/>
  <c r="MX187" i="37"/>
  <c r="ML187" i="37" s="1" a="1"/>
  <c r="ML187" i="37" s="1"/>
  <c r="MW187" i="37"/>
  <c r="MP187" i="37"/>
  <c r="MS187" i="37"/>
  <c r="MV187" i="37"/>
  <c r="MS251" i="37"/>
  <c r="MU251" i="37"/>
  <c r="MV251" i="37"/>
  <c r="MR251" i="37"/>
  <c r="MP251" i="37"/>
  <c r="MQ251" i="37"/>
  <c r="MW251" i="37"/>
  <c r="MX251" i="37"/>
  <c r="ML251" i="37" s="1" a="1"/>
  <c r="ML251" i="37" s="1"/>
  <c r="MT251" i="37"/>
  <c r="MT81" i="37"/>
  <c r="MS81" i="37"/>
  <c r="MX81" i="37"/>
  <c r="ML81" i="37" s="1" a="1"/>
  <c r="ML81" i="37" s="1"/>
  <c r="MU81" i="37"/>
  <c r="MV81" i="37"/>
  <c r="MW81" i="37"/>
  <c r="MP81" i="37"/>
  <c r="MQ81" i="37"/>
  <c r="MR81" i="37"/>
  <c r="MS232" i="37"/>
  <c r="MW232" i="37"/>
  <c r="MV232" i="37"/>
  <c r="MX232" i="37"/>
  <c r="ML232" i="37" s="1" a="1"/>
  <c r="ML232" i="37" s="1"/>
  <c r="MP232" i="37"/>
  <c r="MQ232" i="37"/>
  <c r="MT232" i="37"/>
  <c r="MR232" i="37"/>
  <c r="MU232" i="37"/>
  <c r="MW183" i="37"/>
  <c r="MQ183" i="37"/>
  <c r="MS183" i="37"/>
  <c r="MU183" i="37"/>
  <c r="MT183" i="37"/>
  <c r="MV183" i="37"/>
  <c r="MX183" i="37"/>
  <c r="ML183" i="37" s="1" a="1"/>
  <c r="ML183" i="37" s="1"/>
  <c r="MP183" i="37"/>
  <c r="MR183" i="37"/>
  <c r="MS50" i="37"/>
  <c r="MP50" i="37"/>
  <c r="MX50" i="37"/>
  <c r="ML50" i="37" s="1" a="1"/>
  <c r="ML50" i="37" s="1"/>
  <c r="MQ50" i="37"/>
  <c r="MT50" i="37"/>
  <c r="MV50" i="37"/>
  <c r="MR50" i="37"/>
  <c r="MU50" i="37"/>
  <c r="MW50" i="37"/>
  <c r="MP114" i="37"/>
  <c r="MW114" i="37"/>
  <c r="MX114" i="37"/>
  <c r="ML114" i="37" s="1" a="1"/>
  <c r="ML114" i="37" s="1"/>
  <c r="MR114" i="37"/>
  <c r="MV114" i="37"/>
  <c r="MS114" i="37"/>
  <c r="MT114" i="37"/>
  <c r="MQ114" i="37"/>
  <c r="MU114" i="37"/>
  <c r="MR178" i="37"/>
  <c r="MQ178" i="37"/>
  <c r="MS178" i="37"/>
  <c r="MV178" i="37"/>
  <c r="MW178" i="37"/>
  <c r="MP178" i="37"/>
  <c r="MX178" i="37"/>
  <c r="ML178" i="37" s="1" a="1"/>
  <c r="ML178" i="37" s="1"/>
  <c r="MT178" i="37"/>
  <c r="MU178" i="37"/>
  <c r="MS242" i="37"/>
  <c r="MX242" i="37"/>
  <c r="ML242" i="37" s="1" a="1"/>
  <c r="ML242" i="37" s="1"/>
  <c r="MU242" i="37"/>
  <c r="MQ242" i="37"/>
  <c r="MV242" i="37"/>
  <c r="MR242" i="37"/>
  <c r="MW242" i="37"/>
  <c r="MT242" i="37"/>
  <c r="MP242" i="37"/>
  <c r="MP306" i="37"/>
  <c r="MR306" i="37"/>
  <c r="MT306" i="37"/>
  <c r="MX306" i="37"/>
  <c r="ML306" i="37" s="1" a="1"/>
  <c r="ML306" i="37" s="1"/>
  <c r="MS306" i="37"/>
  <c r="MU306" i="37"/>
  <c r="MV306" i="37"/>
  <c r="MW306" i="37"/>
  <c r="MQ306" i="37"/>
  <c r="MX96" i="37"/>
  <c r="ML96" i="37" s="1" a="1"/>
  <c r="ML96" i="37" s="1"/>
  <c r="MP96" i="37"/>
  <c r="MV96" i="37"/>
  <c r="MR96" i="37"/>
  <c r="MW96" i="37"/>
  <c r="MS96" i="37"/>
  <c r="MT96" i="37"/>
  <c r="MU96" i="37"/>
  <c r="MQ96" i="37"/>
  <c r="MV103" i="37"/>
  <c r="MW103" i="37"/>
  <c r="MP103" i="37"/>
  <c r="MX103" i="37"/>
  <c r="ML103" i="37" s="1" a="1"/>
  <c r="ML103" i="37" s="1"/>
  <c r="MR103" i="37"/>
  <c r="MT103" i="37"/>
  <c r="MQ103" i="37"/>
  <c r="MS103" i="37"/>
  <c r="MU103" i="37"/>
  <c r="MV263" i="37"/>
  <c r="MW263" i="37"/>
  <c r="MP263" i="37"/>
  <c r="MX263" i="37"/>
  <c r="ML263" i="37" s="1" a="1"/>
  <c r="ML263" i="37" s="1"/>
  <c r="MQ263" i="37"/>
  <c r="MR263" i="37"/>
  <c r="MT263" i="37"/>
  <c r="MU263" i="37"/>
  <c r="MS263" i="37"/>
  <c r="MS144" i="37"/>
  <c r="MV144" i="37"/>
  <c r="MR144" i="37"/>
  <c r="MT144" i="37"/>
  <c r="MX144" i="37"/>
  <c r="ML144" i="37" s="1" a="1"/>
  <c r="ML144" i="37" s="1"/>
  <c r="MQ144" i="37"/>
  <c r="MW144" i="37"/>
  <c r="MP144" i="37"/>
  <c r="MU144" i="37"/>
  <c r="MR247" i="37"/>
  <c r="MS247" i="37"/>
  <c r="MT247" i="37"/>
  <c r="MU247" i="37"/>
  <c r="MV247" i="37"/>
  <c r="MP247" i="37"/>
  <c r="MX247" i="37"/>
  <c r="ML247" i="37" s="1" a="1"/>
  <c r="ML247" i="37" s="1"/>
  <c r="MQ247" i="37"/>
  <c r="MW247" i="37"/>
  <c r="IU13" i="37"/>
  <c r="MZ13" i="37" s="1"/>
  <c r="MT13" i="37"/>
  <c r="MX13" i="37"/>
  <c r="ML13" i="37" s="1" a="1"/>
  <c r="ML13" i="37" s="1"/>
  <c r="MV13" i="37"/>
  <c r="MQ13" i="37"/>
  <c r="MW13" i="37"/>
  <c r="MS13" i="37"/>
  <c r="MU13" i="37"/>
  <c r="HL76" i="37"/>
  <c r="HM13" i="37"/>
  <c r="HK151" i="37"/>
  <c r="HL61" i="37"/>
  <c r="HL268" i="37"/>
  <c r="HL57" i="37"/>
  <c r="HL48" i="37"/>
  <c r="HK221" i="37"/>
  <c r="HM16" i="37"/>
  <c r="HK172" i="37"/>
  <c r="HL23" i="37"/>
  <c r="HM29" i="37"/>
  <c r="HN236" i="37"/>
  <c r="HM67" i="37"/>
  <c r="HK98" i="37"/>
  <c r="HK226" i="37"/>
  <c r="HL121" i="37"/>
  <c r="HK144" i="37"/>
  <c r="HK102" i="37"/>
  <c r="HL112" i="37"/>
  <c r="HL87" i="37"/>
  <c r="HK131" i="37"/>
  <c r="HL34" i="37"/>
  <c r="HM162" i="37"/>
  <c r="HL185" i="37"/>
  <c r="HL279" i="37"/>
  <c r="HM70" i="37"/>
  <c r="HL290" i="37"/>
  <c r="HN208" i="37"/>
  <c r="HN166" i="37"/>
  <c r="HM262" i="37"/>
  <c r="HL195" i="37"/>
  <c r="HK249" i="37"/>
  <c r="HM304" i="37"/>
  <c r="HK15" i="37"/>
  <c r="HL47" i="37"/>
  <c r="HL79" i="37"/>
  <c r="HM111" i="37"/>
  <c r="HM143" i="37"/>
  <c r="HK175" i="37"/>
  <c r="HM207" i="37"/>
  <c r="HL126" i="37"/>
  <c r="HK158" i="37"/>
  <c r="HL190" i="37"/>
  <c r="HK222" i="37"/>
  <c r="HN254" i="37"/>
  <c r="HK101" i="37"/>
  <c r="HK149" i="37"/>
  <c r="HL149" i="37"/>
  <c r="HM149" i="37"/>
  <c r="HM181" i="37"/>
  <c r="HN181" i="37"/>
  <c r="HK181" i="37"/>
  <c r="HM213" i="37"/>
  <c r="HN213" i="37"/>
  <c r="HK213" i="37"/>
  <c r="HK245" i="37"/>
  <c r="HM245" i="37"/>
  <c r="HN245" i="37"/>
  <c r="HM277" i="37"/>
  <c r="HN277" i="37"/>
  <c r="HK277" i="37"/>
  <c r="HL309" i="37"/>
  <c r="HK309" i="37"/>
  <c r="HK36" i="37"/>
  <c r="HM36" i="37"/>
  <c r="HN68" i="37"/>
  <c r="HL68" i="37"/>
  <c r="HN100" i="37"/>
  <c r="HL100" i="37"/>
  <c r="HN132" i="37"/>
  <c r="HK132" i="37"/>
  <c r="HK164" i="37"/>
  <c r="HL164" i="37"/>
  <c r="HN164" i="37"/>
  <c r="HK196" i="37"/>
  <c r="HL196" i="37"/>
  <c r="HN196" i="37"/>
  <c r="HL228" i="37"/>
  <c r="HM228" i="37"/>
  <c r="HK228" i="37"/>
  <c r="HM260" i="37"/>
  <c r="HL260" i="37"/>
  <c r="HK260" i="37"/>
  <c r="HK292" i="37"/>
  <c r="HM292" i="37"/>
  <c r="HN27" i="37"/>
  <c r="HK27" i="37"/>
  <c r="HL27" i="37"/>
  <c r="HL59" i="37"/>
  <c r="HM59" i="37"/>
  <c r="HK59" i="37"/>
  <c r="HL91" i="37"/>
  <c r="HM91" i="37"/>
  <c r="HN91" i="37"/>
  <c r="HK123" i="37"/>
  <c r="HL123" i="37"/>
  <c r="HM123" i="37"/>
  <c r="HL155" i="37"/>
  <c r="HK155" i="37"/>
  <c r="HM155" i="37"/>
  <c r="HK187" i="37"/>
  <c r="HM187" i="37"/>
  <c r="HN187" i="37"/>
  <c r="HN219" i="37"/>
  <c r="HK219" i="37"/>
  <c r="HK251" i="37"/>
  <c r="HN251" i="37"/>
  <c r="HL283" i="37"/>
  <c r="HK283" i="37"/>
  <c r="HL26" i="37"/>
  <c r="HM26" i="37"/>
  <c r="HN26" i="37"/>
  <c r="HK58" i="37"/>
  <c r="HN58" i="37"/>
  <c r="HL90" i="37"/>
  <c r="HN90" i="37"/>
  <c r="HM122" i="37"/>
  <c r="HL122" i="37"/>
  <c r="HM154" i="37"/>
  <c r="HL154" i="37"/>
  <c r="HM186" i="37"/>
  <c r="HK186" i="37"/>
  <c r="HN218" i="37"/>
  <c r="HL218" i="37"/>
  <c r="HM250" i="37"/>
  <c r="HK250" i="37"/>
  <c r="HK282" i="37"/>
  <c r="HM282" i="37"/>
  <c r="HK17" i="37"/>
  <c r="HL17" i="37"/>
  <c r="HN17" i="37"/>
  <c r="HL49" i="37"/>
  <c r="HK49" i="37"/>
  <c r="HN49" i="37"/>
  <c r="HL81" i="37"/>
  <c r="HK81" i="37"/>
  <c r="HM81" i="37"/>
  <c r="HL113" i="37"/>
  <c r="HK113" i="37"/>
  <c r="HM113" i="37"/>
  <c r="HM145" i="37"/>
  <c r="HN145" i="37"/>
  <c r="HK145" i="37"/>
  <c r="HK177" i="37"/>
  <c r="HL177" i="37"/>
  <c r="HM177" i="37"/>
  <c r="HK209" i="37"/>
  <c r="HL209" i="37"/>
  <c r="HM209" i="37"/>
  <c r="HK241" i="37"/>
  <c r="HL241" i="37"/>
  <c r="HN241" i="37"/>
  <c r="HM273" i="37"/>
  <c r="HL273" i="37"/>
  <c r="HN305" i="37"/>
  <c r="HL305" i="37"/>
  <c r="HL40" i="37"/>
  <c r="HK40" i="37"/>
  <c r="HK111" i="37"/>
  <c r="HN143" i="37"/>
  <c r="HM175" i="37"/>
  <c r="HK207" i="37"/>
  <c r="HL239" i="37"/>
  <c r="HN271" i="37"/>
  <c r="HM303" i="37"/>
  <c r="HL30" i="37"/>
  <c r="HK206" i="37"/>
  <c r="HM222" i="37"/>
  <c r="HM254" i="37"/>
  <c r="HK286" i="37"/>
  <c r="HN21" i="37"/>
  <c r="HM53" i="37"/>
  <c r="HL181" i="37"/>
  <c r="HL277" i="37"/>
  <c r="HL132" i="37"/>
  <c r="HM27" i="37"/>
  <c r="HN239" i="37"/>
  <c r="HL271" i="37"/>
  <c r="HL303" i="37"/>
  <c r="HK30" i="37"/>
  <c r="HM62" i="37"/>
  <c r="HL238" i="37"/>
  <c r="HM286" i="37"/>
  <c r="HL21" i="37"/>
  <c r="HK53" i="37"/>
  <c r="HM132" i="37"/>
  <c r="HN228" i="37"/>
  <c r="HN276" i="37"/>
  <c r="HN62" i="37"/>
  <c r="HN94" i="37"/>
  <c r="HN85" i="37"/>
  <c r="HK100" i="37"/>
  <c r="HM219" i="37"/>
  <c r="HM261" i="37"/>
  <c r="HL261" i="37"/>
  <c r="HM116" i="37"/>
  <c r="HN116" i="37"/>
  <c r="HN148" i="37"/>
  <c r="HL148" i="37"/>
  <c r="HK308" i="37"/>
  <c r="HM308" i="37"/>
  <c r="HN20" i="37"/>
  <c r="HK20" i="37"/>
  <c r="HM15" i="37"/>
  <c r="HM47" i="37"/>
  <c r="HN79" i="37"/>
  <c r="HM46" i="37"/>
  <c r="HK94" i="37"/>
  <c r="HN126" i="37"/>
  <c r="HM158" i="37"/>
  <c r="HN190" i="37"/>
  <c r="HK85" i="37"/>
  <c r="HM117" i="37"/>
  <c r="HM68" i="37"/>
  <c r="HM196" i="37"/>
  <c r="HK154" i="37"/>
  <c r="HM17" i="37"/>
  <c r="HN113" i="37"/>
  <c r="HN40" i="37"/>
  <c r="HK69" i="37"/>
  <c r="HL117" i="37"/>
  <c r="HL213" i="37"/>
  <c r="HL36" i="37"/>
  <c r="HN59" i="37"/>
  <c r="HN122" i="37"/>
  <c r="HN282" i="37"/>
  <c r="HN209" i="37"/>
  <c r="HM40" i="37"/>
  <c r="HK72" i="37"/>
  <c r="HM104" i="37"/>
  <c r="HL136" i="37"/>
  <c r="HK168" i="37"/>
  <c r="HL200" i="37"/>
  <c r="HM232" i="37"/>
  <c r="HN264" i="37"/>
  <c r="HK296" i="37"/>
  <c r="LO13" i="37"/>
  <c r="HL216" i="37"/>
  <c r="HM264" i="37"/>
  <c r="HN296" i="37"/>
  <c r="HL248" i="37"/>
  <c r="HN104" i="37"/>
  <c r="HN136" i="37"/>
  <c r="HN200" i="37"/>
  <c r="LG14" i="37"/>
  <c r="LJ14" i="37"/>
  <c r="LK14" i="37"/>
  <c r="LH14" i="37"/>
  <c r="LI14" i="37"/>
  <c r="LL14" i="37"/>
  <c r="HK37" i="37"/>
  <c r="HK244" i="37"/>
  <c r="HK152" i="37"/>
  <c r="HL14" i="37"/>
  <c r="HN174" i="37"/>
  <c r="HM229" i="37"/>
  <c r="HL84" i="37"/>
  <c r="HL184" i="37"/>
  <c r="HM78" i="37"/>
  <c r="HN293" i="37"/>
  <c r="HN280" i="37"/>
  <c r="HM270" i="37"/>
  <c r="HM133" i="37"/>
  <c r="HM180" i="37"/>
  <c r="HM56" i="37"/>
  <c r="HN312" i="37"/>
  <c r="HK110" i="37"/>
  <c r="HL302" i="37"/>
  <c r="HK165" i="37"/>
  <c r="HL24" i="37"/>
  <c r="HN212" i="37"/>
  <c r="HM88" i="37"/>
  <c r="HL142" i="37"/>
  <c r="HM197" i="37"/>
  <c r="HM52" i="37"/>
  <c r="HK120" i="37"/>
  <c r="HN13" i="37"/>
  <c r="HK23" i="37"/>
  <c r="HK87" i="37"/>
  <c r="HL151" i="37"/>
  <c r="HN215" i="37"/>
  <c r="HK279" i="37"/>
  <c r="HN70" i="37"/>
  <c r="HM166" i="37"/>
  <c r="HN230" i="37"/>
  <c r="HL262" i="37"/>
  <c r="HL29" i="37"/>
  <c r="HL125" i="37"/>
  <c r="HL189" i="37"/>
  <c r="HN221" i="37"/>
  <c r="HN285" i="37"/>
  <c r="HM76" i="37"/>
  <c r="HM140" i="37"/>
  <c r="HN172" i="37"/>
  <c r="HL236" i="37"/>
  <c r="HN67" i="37"/>
  <c r="HN131" i="37"/>
  <c r="HK195" i="37"/>
  <c r="HN259" i="37"/>
  <c r="HN66" i="37"/>
  <c r="HK130" i="37"/>
  <c r="HN194" i="37"/>
  <c r="HK258" i="37"/>
  <c r="HN25" i="37"/>
  <c r="HM89" i="37"/>
  <c r="HM153" i="37"/>
  <c r="HM217" i="37"/>
  <c r="HM281" i="37"/>
  <c r="HM48" i="37"/>
  <c r="HN112" i="37"/>
  <c r="HM208" i="37"/>
  <c r="HK272" i="37"/>
  <c r="HN304" i="37"/>
  <c r="HK55" i="37"/>
  <c r="HM119" i="37"/>
  <c r="HM183" i="37"/>
  <c r="HN247" i="37"/>
  <c r="HL70" i="37"/>
  <c r="HM134" i="37"/>
  <c r="HL166" i="37"/>
  <c r="HL230" i="37"/>
  <c r="HN29" i="37"/>
  <c r="HN93" i="37"/>
  <c r="HK125" i="37"/>
  <c r="HN189" i="37"/>
  <c r="HL285" i="37"/>
  <c r="HN44" i="37"/>
  <c r="HK76" i="37"/>
  <c r="HL140" i="37"/>
  <c r="HK236" i="37"/>
  <c r="HN300" i="37"/>
  <c r="HL67" i="37"/>
  <c r="HM131" i="37"/>
  <c r="HN195" i="37"/>
  <c r="HL259" i="37"/>
  <c r="HM66" i="37"/>
  <c r="HN130" i="37"/>
  <c r="HM194" i="37"/>
  <c r="HN258" i="37"/>
  <c r="HM25" i="37"/>
  <c r="HK89" i="37"/>
  <c r="HN153" i="37"/>
  <c r="HL217" i="37"/>
  <c r="HL281" i="37"/>
  <c r="HK112" i="37"/>
  <c r="HN176" i="37"/>
  <c r="HL208" i="37"/>
  <c r="HL272" i="37"/>
  <c r="HN55" i="37"/>
  <c r="HN119" i="37"/>
  <c r="HL183" i="37"/>
  <c r="HM247" i="37"/>
  <c r="HM38" i="37"/>
  <c r="HL134" i="37"/>
  <c r="HK230" i="37"/>
  <c r="HN294" i="37"/>
  <c r="HL93" i="37"/>
  <c r="HM189" i="37"/>
  <c r="HM253" i="37"/>
  <c r="HM44" i="37"/>
  <c r="HK140" i="37"/>
  <c r="HN204" i="37"/>
  <c r="HM300" i="37"/>
  <c r="HM35" i="37"/>
  <c r="HN99" i="37"/>
  <c r="HN163" i="37"/>
  <c r="HL227" i="37"/>
  <c r="HL291" i="37"/>
  <c r="HK66" i="37"/>
  <c r="HM130" i="37"/>
  <c r="HL194" i="37"/>
  <c r="HM258" i="37"/>
  <c r="HK25" i="37"/>
  <c r="HN89" i="37"/>
  <c r="HK153" i="37"/>
  <c r="HN217" i="37"/>
  <c r="HN281" i="37"/>
  <c r="HN80" i="37"/>
  <c r="HM176" i="37"/>
  <c r="HM272" i="37"/>
  <c r="HL311" i="37"/>
  <c r="HL55" i="37"/>
  <c r="HL119" i="37"/>
  <c r="HK183" i="37"/>
  <c r="HL247" i="37"/>
  <c r="HL38" i="37"/>
  <c r="HN134" i="37"/>
  <c r="HN198" i="37"/>
  <c r="HL294" i="37"/>
  <c r="HK93" i="37"/>
  <c r="HN157" i="37"/>
  <c r="HN253" i="37"/>
  <c r="HL44" i="37"/>
  <c r="HN108" i="37"/>
  <c r="HM204" i="37"/>
  <c r="HL300" i="37"/>
  <c r="HL35" i="37"/>
  <c r="HM99" i="37"/>
  <c r="HM163" i="37"/>
  <c r="HM227" i="37"/>
  <c r="HM291" i="37"/>
  <c r="HL80" i="37"/>
  <c r="HL176" i="37"/>
  <c r="HN240" i="37"/>
  <c r="HK311" i="37"/>
  <c r="HN38" i="37"/>
  <c r="HN102" i="37"/>
  <c r="HL198" i="37"/>
  <c r="HK294" i="37"/>
  <c r="HM61" i="37"/>
  <c r="HM157" i="37"/>
  <c r="HK253" i="37"/>
  <c r="HN16" i="37"/>
  <c r="HL108" i="37"/>
  <c r="HL204" i="37"/>
  <c r="HN268" i="37"/>
  <c r="HN35" i="37"/>
  <c r="HL99" i="37"/>
  <c r="HL163" i="37"/>
  <c r="HK227" i="37"/>
  <c r="HN291" i="37"/>
  <c r="HM34" i="37"/>
  <c r="HN98" i="37"/>
  <c r="HL162" i="37"/>
  <c r="HN226" i="37"/>
  <c r="HK290" i="37"/>
  <c r="HM57" i="37"/>
  <c r="HM121" i="37"/>
  <c r="HK185" i="37"/>
  <c r="HL249" i="37"/>
  <c r="HK80" i="37"/>
  <c r="HL144" i="37"/>
  <c r="HM240" i="37"/>
  <c r="HK13" i="37"/>
  <c r="HM23" i="37"/>
  <c r="HN87" i="37"/>
  <c r="HN151" i="37"/>
  <c r="HL215" i="37"/>
  <c r="HM279" i="37"/>
  <c r="HM102" i="37"/>
  <c r="HK198" i="37"/>
  <c r="HK262" i="37"/>
  <c r="HK61" i="37"/>
  <c r="HL157" i="37"/>
  <c r="HM221" i="37"/>
  <c r="HL16" i="37"/>
  <c r="HK108" i="37"/>
  <c r="HM172" i="37"/>
  <c r="HM268" i="37"/>
  <c r="HK34" i="37"/>
  <c r="HM98" i="37"/>
  <c r="HK162" i="37"/>
  <c r="HM226" i="37"/>
  <c r="HN290" i="37"/>
  <c r="HK57" i="37"/>
  <c r="HN121" i="37"/>
  <c r="HN185" i="37"/>
  <c r="HN249" i="37"/>
  <c r="HK48" i="37"/>
  <c r="HN144" i="37"/>
  <c r="HK240" i="37"/>
  <c r="HL304" i="37"/>
  <c r="HL31" i="37"/>
  <c r="HM63" i="37"/>
  <c r="HN95" i="37"/>
  <c r="HL127" i="37"/>
  <c r="HK159" i="37"/>
  <c r="HN191" i="37"/>
  <c r="HM223" i="37"/>
  <c r="HK255" i="37"/>
  <c r="HK287" i="37"/>
  <c r="HL43" i="37"/>
  <c r="HN75" i="37"/>
  <c r="HN107" i="37"/>
  <c r="HM139" i="37"/>
  <c r="HL171" i="37"/>
  <c r="HK203" i="37"/>
  <c r="HN235" i="37"/>
  <c r="HK267" i="37"/>
  <c r="HK299" i="37"/>
  <c r="HM20" i="37"/>
  <c r="HN56" i="37"/>
  <c r="HN88" i="37"/>
  <c r="HM120" i="37"/>
  <c r="HM152" i="37"/>
  <c r="HN184" i="37"/>
  <c r="HM216" i="37"/>
  <c r="HM248" i="37"/>
  <c r="HL280" i="37"/>
  <c r="HL312" i="37"/>
  <c r="HN14" i="37"/>
  <c r="HL46" i="37"/>
  <c r="HN78" i="37"/>
  <c r="HN110" i="37"/>
  <c r="HM142" i="37"/>
  <c r="HL174" i="37"/>
  <c r="HL206" i="37"/>
  <c r="HN238" i="37"/>
  <c r="HK270" i="37"/>
  <c r="HN302" i="37"/>
  <c r="HM37" i="37"/>
  <c r="HM69" i="37"/>
  <c r="HL101" i="37"/>
  <c r="HN133" i="37"/>
  <c r="HL165" i="37"/>
  <c r="HK197" i="37"/>
  <c r="HN229" i="37"/>
  <c r="HN261" i="37"/>
  <c r="HK293" i="37"/>
  <c r="HN24" i="37"/>
  <c r="HN52" i="37"/>
  <c r="HN84" i="37"/>
  <c r="HL116" i="37"/>
  <c r="HM148" i="37"/>
  <c r="HN180" i="37"/>
  <c r="HL212" i="37"/>
  <c r="HN244" i="37"/>
  <c r="HK276" i="37"/>
  <c r="HN308" i="37"/>
  <c r="HL20" i="37"/>
  <c r="HL56" i="37"/>
  <c r="HL88" i="37"/>
  <c r="HL120" i="37"/>
  <c r="HL152" i="37"/>
  <c r="HM184" i="37"/>
  <c r="HK216" i="37"/>
  <c r="HK248" i="37"/>
  <c r="HM280" i="37"/>
  <c r="HM312" i="37"/>
  <c r="HK14" i="37"/>
  <c r="HN46" i="37"/>
  <c r="HL78" i="37"/>
  <c r="HM110" i="37"/>
  <c r="HN142" i="37"/>
  <c r="HM174" i="37"/>
  <c r="HM206" i="37"/>
  <c r="HK238" i="37"/>
  <c r="HL270" i="37"/>
  <c r="HK302" i="37"/>
  <c r="HN37" i="37"/>
  <c r="HN69" i="37"/>
  <c r="HN101" i="37"/>
  <c r="HL133" i="37"/>
  <c r="HN165" i="37"/>
  <c r="HL197" i="37"/>
  <c r="HK229" i="37"/>
  <c r="HK261" i="37"/>
  <c r="HL293" i="37"/>
  <c r="HK24" i="37"/>
  <c r="HL52" i="37"/>
  <c r="HK84" i="37"/>
  <c r="HK116" i="37"/>
  <c r="HK148" i="37"/>
  <c r="HL180" i="37"/>
  <c r="HM212" i="37"/>
  <c r="HM244" i="37"/>
  <c r="HM276" i="37"/>
  <c r="HL308" i="37"/>
  <c r="HM42" i="37"/>
  <c r="HN74" i="37"/>
  <c r="HN106" i="37"/>
  <c r="HN138" i="37"/>
  <c r="HN170" i="37"/>
  <c r="HN202" i="37"/>
  <c r="HN234" i="37"/>
  <c r="HN266" i="37"/>
  <c r="HL298" i="37"/>
  <c r="HM33" i="37"/>
  <c r="HN65" i="37"/>
  <c r="HN97" i="37"/>
  <c r="HN129" i="37"/>
  <c r="HK161" i="37"/>
  <c r="HK193" i="37"/>
  <c r="HN225" i="37"/>
  <c r="HL257" i="37"/>
  <c r="HN289" i="37"/>
  <c r="HK42" i="37"/>
  <c r="HM74" i="37"/>
  <c r="HM106" i="37"/>
  <c r="HM138" i="37"/>
  <c r="HM170" i="37"/>
  <c r="HM202" i="37"/>
  <c r="HM234" i="37"/>
  <c r="HK266" i="37"/>
  <c r="HK298" i="37"/>
  <c r="HL33" i="37"/>
  <c r="HM65" i="37"/>
  <c r="HM97" i="37"/>
  <c r="HM129" i="37"/>
  <c r="HN161" i="37"/>
  <c r="HM193" i="37"/>
  <c r="HL225" i="37"/>
  <c r="HN257" i="37"/>
  <c r="HM289" i="37"/>
  <c r="HK31" i="37"/>
  <c r="HN63" i="37"/>
  <c r="HL95" i="37"/>
  <c r="HN127" i="37"/>
  <c r="HN159" i="37"/>
  <c r="HK191" i="37"/>
  <c r="HL223" i="37"/>
  <c r="HM255" i="37"/>
  <c r="HM287" i="37"/>
  <c r="HM43" i="37"/>
  <c r="HM75" i="37"/>
  <c r="HM107" i="37"/>
  <c r="HL139" i="37"/>
  <c r="HK171" i="37"/>
  <c r="HN203" i="37"/>
  <c r="HL235" i="37"/>
  <c r="HL267" i="37"/>
  <c r="HL299" i="37"/>
  <c r="HN42" i="37"/>
  <c r="HL74" i="37"/>
  <c r="HL106" i="37"/>
  <c r="HK138" i="37"/>
  <c r="HK170" i="37"/>
  <c r="HL202" i="37"/>
  <c r="HL234" i="37"/>
  <c r="HM266" i="37"/>
  <c r="HN298" i="37"/>
  <c r="HK33" i="37"/>
  <c r="HK65" i="37"/>
  <c r="HK97" i="37"/>
  <c r="HL129" i="37"/>
  <c r="HM161" i="37"/>
  <c r="HL193" i="37"/>
  <c r="HM225" i="37"/>
  <c r="HM257" i="37"/>
  <c r="HL289" i="37"/>
  <c r="HN31" i="37"/>
  <c r="HL63" i="37"/>
  <c r="HK95" i="37"/>
  <c r="HK127" i="37"/>
  <c r="HM159" i="37"/>
  <c r="HM191" i="37"/>
  <c r="HK223" i="37"/>
  <c r="HN255" i="37"/>
  <c r="HN287" i="37"/>
  <c r="HN43" i="37"/>
  <c r="HL75" i="37"/>
  <c r="HL107" i="37"/>
  <c r="HK139" i="37"/>
  <c r="HN171" i="37"/>
  <c r="HM203" i="37"/>
  <c r="HM235" i="37"/>
  <c r="HM267" i="37"/>
  <c r="HN299" i="37"/>
  <c r="HM311" i="37"/>
  <c r="HO54" i="37"/>
  <c r="HO278" i="37"/>
  <c r="HO115" i="37"/>
  <c r="HO307" i="37"/>
  <c r="HO306" i="37"/>
  <c r="HO73" i="37"/>
  <c r="HL22" i="37"/>
  <c r="HK22" i="37"/>
  <c r="HN22" i="37"/>
  <c r="HM22" i="37"/>
  <c r="HO297" i="37"/>
  <c r="HO147" i="37"/>
  <c r="HO243" i="37"/>
  <c r="HO288" i="37"/>
  <c r="HO269" i="37"/>
  <c r="HO60" i="37"/>
  <c r="HO109" i="37"/>
  <c r="HO160" i="37"/>
  <c r="E15" i="37"/>
  <c r="A34" i="34" l="1"/>
  <c r="I34" i="34"/>
  <c r="K34" i="34"/>
  <c r="A32" i="34"/>
  <c r="I32" i="34"/>
  <c r="K32" i="34"/>
  <c r="A31" i="34"/>
  <c r="I31" i="34"/>
  <c r="K31" i="34"/>
  <c r="A25" i="34"/>
  <c r="I25" i="34"/>
  <c r="K25" i="34"/>
  <c r="I15" i="34"/>
  <c r="K15" i="34"/>
  <c r="A27" i="34"/>
  <c r="I27" i="34"/>
  <c r="K27" i="34"/>
  <c r="A21" i="34"/>
  <c r="K21" i="34"/>
  <c r="I21" i="34"/>
  <c r="A35" i="34"/>
  <c r="I35" i="34"/>
  <c r="K35" i="34"/>
  <c r="A16" i="34"/>
  <c r="I16" i="34"/>
  <c r="K16" i="34"/>
  <c r="A24" i="34"/>
  <c r="I24" i="34"/>
  <c r="K24" i="34"/>
  <c r="A33" i="34"/>
  <c r="I33" i="34"/>
  <c r="K33" i="34"/>
  <c r="A30" i="34"/>
  <c r="I30" i="34"/>
  <c r="K30" i="34"/>
  <c r="A20" i="34"/>
  <c r="K20" i="34"/>
  <c r="I20" i="34"/>
  <c r="A29" i="34"/>
  <c r="K29" i="34"/>
  <c r="I29" i="34"/>
  <c r="A17" i="34"/>
  <c r="I17" i="34"/>
  <c r="K17" i="34"/>
  <c r="A26" i="34"/>
  <c r="I26" i="34"/>
  <c r="K26" i="34"/>
  <c r="A28" i="34"/>
  <c r="K28" i="34"/>
  <c r="I28" i="34"/>
  <c r="A22" i="34"/>
  <c r="K22" i="34"/>
  <c r="I22" i="34"/>
  <c r="A36" i="34"/>
  <c r="K36" i="34"/>
  <c r="I36" i="34"/>
  <c r="A18" i="34"/>
  <c r="I18" i="34"/>
  <c r="K18" i="34"/>
  <c r="A19" i="34"/>
  <c r="I19" i="34"/>
  <c r="K19" i="34"/>
  <c r="A23" i="34"/>
  <c r="I23" i="34"/>
  <c r="K23" i="34"/>
  <c r="A15" i="34"/>
  <c r="F15" i="34"/>
  <c r="CK15" i="34" s="1"/>
  <c r="V20" i="34"/>
  <c r="F26" i="34"/>
  <c r="G26" i="34"/>
  <c r="H26" i="34"/>
  <c r="F22" i="34"/>
  <c r="CK22" i="34" s="1"/>
  <c r="G22" i="34"/>
  <c r="H22" i="34"/>
  <c r="G36" i="34"/>
  <c r="C36" i="34" s="1"/>
  <c r="F36" i="34"/>
  <c r="H36" i="34"/>
  <c r="G23" i="34"/>
  <c r="F23" i="34"/>
  <c r="CK23" i="34" s="1"/>
  <c r="H23" i="34"/>
  <c r="F34" i="34"/>
  <c r="G34" i="34"/>
  <c r="H34" i="34"/>
  <c r="G25" i="34"/>
  <c r="F25" i="34"/>
  <c r="H25" i="34"/>
  <c r="F21" i="34"/>
  <c r="CK21" i="34" s="1"/>
  <c r="H21" i="34"/>
  <c r="G21" i="34"/>
  <c r="F35" i="34"/>
  <c r="G35" i="34"/>
  <c r="H35" i="34"/>
  <c r="F24" i="34"/>
  <c r="G24" i="34"/>
  <c r="H24" i="34"/>
  <c r="F33" i="34"/>
  <c r="G33" i="34"/>
  <c r="H33" i="34"/>
  <c r="F20" i="34"/>
  <c r="CK20" i="34" s="1"/>
  <c r="G20" i="34"/>
  <c r="H20" i="34"/>
  <c r="MZ285" i="37"/>
  <c r="MZ28" i="37"/>
  <c r="MZ42" i="37"/>
  <c r="MZ256" i="37"/>
  <c r="MZ197" i="37"/>
  <c r="MZ161" i="37"/>
  <c r="MZ245" i="37"/>
  <c r="MZ291" i="37"/>
  <c r="MZ190" i="37"/>
  <c r="MZ69" i="37"/>
  <c r="MZ242" i="37"/>
  <c r="MZ93" i="37"/>
  <c r="MZ180" i="37"/>
  <c r="MZ239" i="37"/>
  <c r="MZ232" i="37"/>
  <c r="MZ210" i="37"/>
  <c r="MZ303" i="37"/>
  <c r="MZ181" i="37"/>
  <c r="MZ146" i="37"/>
  <c r="MZ135" i="37"/>
  <c r="MZ287" i="37"/>
  <c r="MZ58" i="37"/>
  <c r="MZ82" i="37"/>
  <c r="MZ293" i="37"/>
  <c r="MZ68" i="37"/>
  <c r="MZ171" i="37"/>
  <c r="MZ304" i="37"/>
  <c r="MZ92" i="37"/>
  <c r="MZ106" i="37"/>
  <c r="MZ235" i="37"/>
  <c r="MN13" i="37"/>
  <c r="CL15" i="34"/>
  <c r="HO146" i="37"/>
  <c r="ID146" i="37" s="1"/>
  <c r="BF33" i="34"/>
  <c r="AX33" i="34"/>
  <c r="AC33" i="34"/>
  <c r="AK33" i="34"/>
  <c r="BB33" i="34"/>
  <c r="AO33" i="34"/>
  <c r="BE33" i="34"/>
  <c r="BG33" i="34"/>
  <c r="AQ33" i="34"/>
  <c r="AY33" i="34"/>
  <c r="AD33" i="34"/>
  <c r="AG33" i="34"/>
  <c r="AW33" i="34"/>
  <c r="AJ33" i="34"/>
  <c r="BH33" i="34"/>
  <c r="AR33" i="34"/>
  <c r="AZ33" i="34"/>
  <c r="AE33" i="34"/>
  <c r="AM33" i="34"/>
  <c r="BI33" i="34"/>
  <c r="AS33" i="34"/>
  <c r="BA33" i="34"/>
  <c r="AF33" i="34"/>
  <c r="AN33" i="34"/>
  <c r="BJ33" i="34"/>
  <c r="AT33" i="34"/>
  <c r="AU33" i="34"/>
  <c r="BC33" i="34"/>
  <c r="AH33" i="34"/>
  <c r="AV33" i="34"/>
  <c r="BD33" i="34"/>
  <c r="AI33" i="34"/>
  <c r="AX36" i="34"/>
  <c r="AD36" i="34"/>
  <c r="AC36" i="34"/>
  <c r="AQ36" i="34"/>
  <c r="AY36" i="34"/>
  <c r="AE36" i="34"/>
  <c r="AM36" i="34"/>
  <c r="AK36" i="34"/>
  <c r="BF36" i="34"/>
  <c r="AR36" i="34"/>
  <c r="AZ36" i="34"/>
  <c r="AF36" i="34"/>
  <c r="AN36" i="34"/>
  <c r="BG36" i="34"/>
  <c r="AS36" i="34"/>
  <c r="BA36" i="34"/>
  <c r="AG36" i="34"/>
  <c r="AO36" i="34"/>
  <c r="BH36" i="34"/>
  <c r="AT36" i="34"/>
  <c r="BB36" i="34"/>
  <c r="AH36" i="34"/>
  <c r="BE36" i="34"/>
  <c r="BI36" i="34"/>
  <c r="AU36" i="34"/>
  <c r="BC36" i="34"/>
  <c r="AI36" i="34"/>
  <c r="BJ36" i="34"/>
  <c r="AV36" i="34"/>
  <c r="BD36" i="34"/>
  <c r="AJ36" i="34"/>
  <c r="AW36" i="34"/>
  <c r="BH34" i="34"/>
  <c r="AX34" i="34"/>
  <c r="AF34" i="34"/>
  <c r="AN34" i="34"/>
  <c r="AE34" i="34"/>
  <c r="BI34" i="34"/>
  <c r="AQ34" i="34"/>
  <c r="AY34" i="34"/>
  <c r="AG34" i="34"/>
  <c r="AO34" i="34"/>
  <c r="AH34" i="34"/>
  <c r="AT34" i="34"/>
  <c r="BJ34" i="34"/>
  <c r="AR34" i="34"/>
  <c r="AZ34" i="34"/>
  <c r="AS34" i="34"/>
  <c r="BA34" i="34"/>
  <c r="AI34" i="34"/>
  <c r="BB34" i="34"/>
  <c r="AJ34" i="34"/>
  <c r="BG34" i="34"/>
  <c r="AW34" i="34"/>
  <c r="AU34" i="34"/>
  <c r="BC34" i="34"/>
  <c r="AC34" i="34"/>
  <c r="AK34" i="34"/>
  <c r="BF34" i="34"/>
  <c r="AV34" i="34"/>
  <c r="BD34" i="34"/>
  <c r="AD34" i="34"/>
  <c r="BE34" i="34"/>
  <c r="AM34" i="34"/>
  <c r="BJ35" i="34"/>
  <c r="AX35" i="34"/>
  <c r="AI35" i="34"/>
  <c r="AC35" i="34"/>
  <c r="AE35" i="34"/>
  <c r="BE35" i="34"/>
  <c r="AQ35" i="34"/>
  <c r="AY35" i="34"/>
  <c r="AJ35" i="34"/>
  <c r="AM35" i="34"/>
  <c r="AW35" i="34"/>
  <c r="AR35" i="34"/>
  <c r="AZ35" i="34"/>
  <c r="AK35" i="34"/>
  <c r="AS35" i="34"/>
  <c r="BA35" i="34"/>
  <c r="AD35" i="34"/>
  <c r="BF35" i="34"/>
  <c r="AT35" i="34"/>
  <c r="BB35" i="34"/>
  <c r="AH35" i="34"/>
  <c r="BG35" i="34"/>
  <c r="AU35" i="34"/>
  <c r="BC35" i="34"/>
  <c r="AF35" i="34"/>
  <c r="AN35" i="34"/>
  <c r="BH35" i="34"/>
  <c r="AV35" i="34"/>
  <c r="BD35" i="34"/>
  <c r="AG35" i="34"/>
  <c r="AO35" i="34"/>
  <c r="BI35" i="34"/>
  <c r="HO92" i="37"/>
  <c r="HW92" i="37" s="1"/>
  <c r="HO274" i="37"/>
  <c r="HQ274" i="37" s="1"/>
  <c r="HO188" i="37"/>
  <c r="IK188" i="37" s="1"/>
  <c r="HO96" i="37"/>
  <c r="IE96" i="37" s="1"/>
  <c r="HO178" i="37"/>
  <c r="IK178" i="37" s="1"/>
  <c r="HO295" i="37"/>
  <c r="HP295" i="37" s="1"/>
  <c r="HO150" i="37"/>
  <c r="IS150" i="37" s="1"/>
  <c r="HO220" i="37"/>
  <c r="HO72" i="37"/>
  <c r="HQ72" i="37" s="1"/>
  <c r="HO137" i="37"/>
  <c r="IK137" i="37" s="1"/>
  <c r="HO32" i="37"/>
  <c r="HP32" i="37" s="1"/>
  <c r="HO310" i="37"/>
  <c r="HP310" i="37" s="1"/>
  <c r="HO71" i="37"/>
  <c r="HP71" i="37" s="1"/>
  <c r="HO256" i="37"/>
  <c r="IS256" i="37" s="1"/>
  <c r="HO41" i="37"/>
  <c r="HQ41" i="37" s="1"/>
  <c r="HO224" i="37"/>
  <c r="IR224" i="37" s="1"/>
  <c r="HO167" i="37"/>
  <c r="IS167" i="37" s="1"/>
  <c r="HO207" i="37"/>
  <c r="HW207" i="37" s="1"/>
  <c r="HO64" i="37"/>
  <c r="ID64" i="37" s="1"/>
  <c r="HO210" i="37"/>
  <c r="HW210" i="37" s="1"/>
  <c r="HO83" i="37"/>
  <c r="IK83" i="37" s="1"/>
  <c r="HO205" i="37"/>
  <c r="IE205" i="37" s="1"/>
  <c r="HO263" i="37"/>
  <c r="HW263" i="37" s="1"/>
  <c r="HO201" i="37"/>
  <c r="HQ201" i="37" s="1"/>
  <c r="HO211" i="37"/>
  <c r="IE211" i="37" s="1"/>
  <c r="HO118" i="37"/>
  <c r="HQ118" i="37" s="1"/>
  <c r="HO114" i="37"/>
  <c r="IS114" i="37" s="1"/>
  <c r="HO182" i="37"/>
  <c r="HQ182" i="37" s="1"/>
  <c r="HO301" i="37"/>
  <c r="IE301" i="37" s="1"/>
  <c r="HO128" i="37"/>
  <c r="IR128" i="37" s="1"/>
  <c r="HO103" i="37"/>
  <c r="IK103" i="37" s="1"/>
  <c r="HO233" i="37"/>
  <c r="HP233" i="37" s="1"/>
  <c r="HO124" i="37"/>
  <c r="IE124" i="37" s="1"/>
  <c r="HO214" i="37"/>
  <c r="ID214" i="37" s="1"/>
  <c r="HO82" i="37"/>
  <c r="HQ82" i="37" s="1"/>
  <c r="HO168" i="37"/>
  <c r="IE168" i="37" s="1"/>
  <c r="HO275" i="37"/>
  <c r="IK275" i="37" s="1"/>
  <c r="HO237" i="37"/>
  <c r="IE237" i="37" s="1"/>
  <c r="HO45" i="37"/>
  <c r="HW45" i="37" s="1"/>
  <c r="HO39" i="37"/>
  <c r="IR39" i="37" s="1"/>
  <c r="HO265" i="37"/>
  <c r="HP265" i="37" s="1"/>
  <c r="HO50" i="37"/>
  <c r="IS50" i="37" s="1"/>
  <c r="HO156" i="37"/>
  <c r="ID156" i="37" s="1"/>
  <c r="HO246" i="37"/>
  <c r="IR246" i="37" s="1"/>
  <c r="HO242" i="37"/>
  <c r="HW242" i="37" s="1"/>
  <c r="HO284" i="37"/>
  <c r="HQ284" i="37" s="1"/>
  <c r="HO77" i="37"/>
  <c r="HQ77" i="37" s="1"/>
  <c r="HO135" i="37"/>
  <c r="IE135" i="37" s="1"/>
  <c r="HO141" i="37"/>
  <c r="IE141" i="37" s="1"/>
  <c r="HO199" i="37"/>
  <c r="IS199" i="37" s="1"/>
  <c r="HO105" i="37"/>
  <c r="IL105" i="37" s="1"/>
  <c r="HO252" i="37"/>
  <c r="IK252" i="37" s="1"/>
  <c r="HO169" i="37"/>
  <c r="HW169" i="37" s="1"/>
  <c r="HO179" i="37"/>
  <c r="HW179" i="37" s="1"/>
  <c r="HO86" i="37"/>
  <c r="IS86" i="37" s="1"/>
  <c r="HO173" i="37"/>
  <c r="IR173" i="37" s="1"/>
  <c r="HO18" i="37"/>
  <c r="HQ18" i="37" s="1"/>
  <c r="HO192" i="37"/>
  <c r="IK192" i="37" s="1"/>
  <c r="HO51" i="37"/>
  <c r="IK51" i="37" s="1"/>
  <c r="HO231" i="37"/>
  <c r="HP231" i="37" s="1"/>
  <c r="HO28" i="37"/>
  <c r="IL28" i="37" s="1"/>
  <c r="HQ109" i="37"/>
  <c r="IR109" i="37"/>
  <c r="HW109" i="37"/>
  <c r="IS109" i="37"/>
  <c r="HX109" i="37"/>
  <c r="ID109" i="37"/>
  <c r="IE109" i="37"/>
  <c r="IK109" i="37"/>
  <c r="HP109" i="37"/>
  <c r="HR109" i="37" s="1"/>
  <c r="HS109" i="37" s="1"/>
  <c r="IL109" i="37"/>
  <c r="HQ306" i="37"/>
  <c r="IK306" i="37"/>
  <c r="IL306" i="37"/>
  <c r="HW306" i="37"/>
  <c r="IR306" i="37"/>
  <c r="HX306" i="37"/>
  <c r="IS306" i="37"/>
  <c r="ID306" i="37"/>
  <c r="IE306" i="37"/>
  <c r="HP306" i="37"/>
  <c r="IR118" i="37"/>
  <c r="HP150" i="37"/>
  <c r="HW150" i="37"/>
  <c r="HQ150" i="37"/>
  <c r="HP288" i="37"/>
  <c r="IR288" i="37"/>
  <c r="HQ288" i="37"/>
  <c r="IS288" i="37"/>
  <c r="HW288" i="37"/>
  <c r="HX288" i="37"/>
  <c r="ID288" i="37"/>
  <c r="IE288" i="37"/>
  <c r="IK288" i="37"/>
  <c r="IL288" i="37"/>
  <c r="HW297" i="37"/>
  <c r="HX297" i="37"/>
  <c r="IR297" i="37"/>
  <c r="ID297" i="37"/>
  <c r="IS297" i="37"/>
  <c r="IE297" i="37"/>
  <c r="HQ297" i="37"/>
  <c r="IK297" i="37"/>
  <c r="IL297" i="37"/>
  <c r="HP297" i="37"/>
  <c r="HX274" i="37"/>
  <c r="HX146" i="37"/>
  <c r="IK54" i="37"/>
  <c r="HP54" i="37"/>
  <c r="IL54" i="37"/>
  <c r="HQ54" i="37"/>
  <c r="HW54" i="37"/>
  <c r="HX54" i="37"/>
  <c r="IR54" i="37"/>
  <c r="ID54" i="37"/>
  <c r="IS54" i="37"/>
  <c r="IE54" i="37"/>
  <c r="HX224" i="37"/>
  <c r="IK224" i="37"/>
  <c r="IL224" i="37"/>
  <c r="IL201" i="37"/>
  <c r="HQ60" i="37"/>
  <c r="HW60" i="37"/>
  <c r="IR60" i="37"/>
  <c r="HX60" i="37"/>
  <c r="IS60" i="37"/>
  <c r="ID60" i="37"/>
  <c r="IE60" i="37"/>
  <c r="HP60" i="37"/>
  <c r="IK60" i="37"/>
  <c r="IL60" i="37"/>
  <c r="HW160" i="37"/>
  <c r="IS160" i="37"/>
  <c r="HX160" i="37"/>
  <c r="ID160" i="37"/>
  <c r="IK160" i="37"/>
  <c r="IE160" i="37"/>
  <c r="IL160" i="37"/>
  <c r="IR160" i="37"/>
  <c r="HQ160" i="37"/>
  <c r="HP160" i="37"/>
  <c r="ID243" i="37"/>
  <c r="IR243" i="37"/>
  <c r="HP243" i="37"/>
  <c r="IS243" i="37"/>
  <c r="HQ243" i="37"/>
  <c r="HW243" i="37"/>
  <c r="HX243" i="37"/>
  <c r="IE243" i="37"/>
  <c r="IK243" i="37"/>
  <c r="IL243" i="37"/>
  <c r="IL128" i="37"/>
  <c r="IL269" i="37"/>
  <c r="HP269" i="37"/>
  <c r="IR269" i="37"/>
  <c r="HQ269" i="37"/>
  <c r="IS269" i="37"/>
  <c r="HW269" i="37"/>
  <c r="HX269" i="37"/>
  <c r="ID269" i="37"/>
  <c r="IE269" i="37"/>
  <c r="IK269" i="37"/>
  <c r="ID307" i="37"/>
  <c r="IK307" i="37"/>
  <c r="IL307" i="37"/>
  <c r="HP307" i="37"/>
  <c r="IR307" i="37"/>
  <c r="HX307" i="37"/>
  <c r="HQ307" i="37"/>
  <c r="HW307" i="37"/>
  <c r="IE307" i="37"/>
  <c r="IS307" i="37"/>
  <c r="IR178" i="37"/>
  <c r="HW237" i="37"/>
  <c r="HX237" i="37"/>
  <c r="HQ179" i="37"/>
  <c r="IE284" i="37"/>
  <c r="IR86" i="37"/>
  <c r="IR77" i="37"/>
  <c r="HX147" i="37"/>
  <c r="ID147" i="37"/>
  <c r="IR147" i="37"/>
  <c r="IE147" i="37"/>
  <c r="IS147" i="37"/>
  <c r="IK147" i="37"/>
  <c r="IL147" i="37"/>
  <c r="HP147" i="37"/>
  <c r="HQ147" i="37"/>
  <c r="HW147" i="37"/>
  <c r="IL263" i="37"/>
  <c r="IE39" i="37"/>
  <c r="IL39" i="37"/>
  <c r="ID39" i="37"/>
  <c r="ID115" i="37"/>
  <c r="IS115" i="37"/>
  <c r="IE115" i="37"/>
  <c r="IK115" i="37"/>
  <c r="HP115" i="37"/>
  <c r="IL115" i="37"/>
  <c r="HW115" i="37"/>
  <c r="HQ115" i="37"/>
  <c r="HX115" i="37"/>
  <c r="IR115" i="37"/>
  <c r="IR278" i="37"/>
  <c r="ID278" i="37"/>
  <c r="IS278" i="37"/>
  <c r="HP278" i="37"/>
  <c r="IE278" i="37"/>
  <c r="HQ278" i="37"/>
  <c r="HW278" i="37"/>
  <c r="IK278" i="37"/>
  <c r="IL278" i="37"/>
  <c r="HX278" i="37"/>
  <c r="HQ256" i="37"/>
  <c r="HX256" i="37"/>
  <c r="HX233" i="37"/>
  <c r="ID233" i="37"/>
  <c r="HW233" i="37"/>
  <c r="HQ205" i="37"/>
  <c r="ID205" i="37"/>
  <c r="IL205" i="37"/>
  <c r="IR220" i="37"/>
  <c r="HX220" i="37"/>
  <c r="ID220" i="37"/>
  <c r="IS220" i="37"/>
  <c r="HP220" i="37"/>
  <c r="HQ220" i="37"/>
  <c r="HW220" i="37"/>
  <c r="IK220" i="37"/>
  <c r="IL220" i="37"/>
  <c r="IE220" i="37"/>
  <c r="HQ295" i="37"/>
  <c r="ID295" i="37"/>
  <c r="IE295" i="37"/>
  <c r="IL41" i="37"/>
  <c r="IL73" i="37"/>
  <c r="ID73" i="37"/>
  <c r="IE73" i="37"/>
  <c r="HP73" i="37"/>
  <c r="IR73" i="37"/>
  <c r="HQ73" i="37"/>
  <c r="IS73" i="37"/>
  <c r="HW73" i="37"/>
  <c r="HX73" i="37"/>
  <c r="IK73" i="37"/>
  <c r="HQ103" i="37"/>
  <c r="HO21" i="37"/>
  <c r="HP21" i="37" s="1"/>
  <c r="CL23" i="34"/>
  <c r="HO16" i="37"/>
  <c r="HW16" i="37" s="1"/>
  <c r="HO15" i="37"/>
  <c r="HP15" i="37" s="1"/>
  <c r="HO24" i="37"/>
  <c r="ID24" i="37" s="1"/>
  <c r="HO17" i="37"/>
  <c r="ID17" i="37" s="1"/>
  <c r="AD16" i="34"/>
  <c r="CL16" i="34"/>
  <c r="CL24" i="34"/>
  <c r="AJ21" i="34"/>
  <c r="AD20" i="34"/>
  <c r="CK36" i="34"/>
  <c r="CL36" i="34"/>
  <c r="CL21" i="34"/>
  <c r="CL20" i="34"/>
  <c r="CL31" i="34"/>
  <c r="CK31" i="34"/>
  <c r="AH18" i="34"/>
  <c r="CL34" i="34"/>
  <c r="CK34" i="34"/>
  <c r="CL18" i="34"/>
  <c r="CK30" i="34"/>
  <c r="CL30" i="34"/>
  <c r="CL32" i="34"/>
  <c r="CK32" i="34"/>
  <c r="CK29" i="34"/>
  <c r="CL29" i="34"/>
  <c r="AC17" i="34"/>
  <c r="CK35" i="34"/>
  <c r="CL35" i="34"/>
  <c r="CL25" i="34"/>
  <c r="CL17" i="34"/>
  <c r="CL33" i="34"/>
  <c r="CK33" i="34"/>
  <c r="CK27" i="34"/>
  <c r="CL27" i="34"/>
  <c r="CK28" i="34"/>
  <c r="CL28" i="34"/>
  <c r="CL19" i="34"/>
  <c r="ID19" i="37"/>
  <c r="IE19" i="37"/>
  <c r="IK19" i="37"/>
  <c r="HP19" i="37"/>
  <c r="IL19" i="37"/>
  <c r="HQ19" i="37"/>
  <c r="IR19" i="37"/>
  <c r="HX19" i="37"/>
  <c r="IS19" i="37"/>
  <c r="HW19" i="37"/>
  <c r="CL22" i="34"/>
  <c r="CL26" i="34"/>
  <c r="AD21" i="34"/>
  <c r="AG21" i="34"/>
  <c r="AH21" i="34"/>
  <c r="AF21" i="34"/>
  <c r="AH20" i="34"/>
  <c r="AE21" i="34"/>
  <c r="AC21" i="34"/>
  <c r="AI21" i="34"/>
  <c r="AJ20" i="34"/>
  <c r="AI20" i="34"/>
  <c r="AC20" i="34"/>
  <c r="AF20" i="34"/>
  <c r="AG20" i="34"/>
  <c r="AE20" i="34"/>
  <c r="AD18" i="34"/>
  <c r="AE18" i="34"/>
  <c r="AF18" i="34"/>
  <c r="AJ18" i="34"/>
  <c r="AI18" i="34"/>
  <c r="AG18" i="34"/>
  <c r="AC18" i="34"/>
  <c r="HO49" i="37"/>
  <c r="HO62" i="37"/>
  <c r="HO283" i="37"/>
  <c r="HO91" i="37"/>
  <c r="HO292" i="37"/>
  <c r="HO40" i="37"/>
  <c r="HO47" i="37"/>
  <c r="HO23" i="37"/>
  <c r="HO285" i="37"/>
  <c r="AI17" i="34"/>
  <c r="AH17" i="34"/>
  <c r="AG17" i="34"/>
  <c r="HO117" i="37"/>
  <c r="HO305" i="37"/>
  <c r="HO218" i="37"/>
  <c r="HO100" i="37"/>
  <c r="HO222" i="37"/>
  <c r="HO209" i="37"/>
  <c r="HO90" i="37"/>
  <c r="HO251" i="37"/>
  <c r="HO190" i="37"/>
  <c r="AJ17" i="34"/>
  <c r="HO303" i="37"/>
  <c r="HO264" i="37"/>
  <c r="HO232" i="37"/>
  <c r="AF17" i="34"/>
  <c r="AE17" i="34"/>
  <c r="AD17" i="34"/>
  <c r="HO273" i="37"/>
  <c r="AJ16" i="34"/>
  <c r="AM16" i="34"/>
  <c r="AI16" i="34"/>
  <c r="AG16" i="34"/>
  <c r="AN16" i="34"/>
  <c r="AH16" i="34"/>
  <c r="AC16" i="34"/>
  <c r="HO94" i="37"/>
  <c r="AF16" i="34"/>
  <c r="AE16" i="34"/>
  <c r="HO13" i="37"/>
  <c r="BG19" i="34"/>
  <c r="AD23" i="34"/>
  <c r="AU19" i="34"/>
  <c r="BI19" i="34"/>
  <c r="AH23" i="34"/>
  <c r="BH19" i="34"/>
  <c r="AV19" i="34"/>
  <c r="AW19" i="34"/>
  <c r="AF23" i="34"/>
  <c r="AX19" i="34"/>
  <c r="AR19" i="34"/>
  <c r="AG23" i="34"/>
  <c r="AQ19" i="34"/>
  <c r="BD19" i="34"/>
  <c r="BC19" i="34"/>
  <c r="AC23" i="34"/>
  <c r="BJ19" i="34"/>
  <c r="AJ23" i="34"/>
  <c r="AE23" i="34"/>
  <c r="AX17" i="34"/>
  <c r="AX22" i="34"/>
  <c r="AX23" i="34"/>
  <c r="BA32" i="34"/>
  <c r="BA24" i="34"/>
  <c r="AO19" i="34"/>
  <c r="BA25" i="34"/>
  <c r="BA31" i="34"/>
  <c r="BA26" i="34"/>
  <c r="BA29" i="34"/>
  <c r="BA27" i="34"/>
  <c r="AI23" i="34"/>
  <c r="BI15" i="34"/>
  <c r="BA15" i="34"/>
  <c r="BH15" i="34"/>
  <c r="AZ15" i="34"/>
  <c r="BG15" i="34"/>
  <c r="BJ15" i="34"/>
  <c r="BF15" i="34"/>
  <c r="AY15" i="34"/>
  <c r="AR15" i="34"/>
  <c r="V15" i="34"/>
  <c r="BE15" i="34"/>
  <c r="AW15" i="34"/>
  <c r="AQ15" i="34"/>
  <c r="S15" i="34"/>
  <c r="BD15" i="34"/>
  <c r="AU15" i="34"/>
  <c r="W15" i="34"/>
  <c r="AS15" i="34"/>
  <c r="AV15" i="34"/>
  <c r="BC15" i="34"/>
  <c r="BB15" i="34"/>
  <c r="AO15" i="34"/>
  <c r="AT15" i="34"/>
  <c r="W23" i="34"/>
  <c r="V23" i="34"/>
  <c r="T23" i="34"/>
  <c r="S23" i="34"/>
  <c r="AO23" i="34"/>
  <c r="BG23" i="34"/>
  <c r="AV23" i="34"/>
  <c r="AW23" i="34"/>
  <c r="AM23" i="34"/>
  <c r="BB23" i="34"/>
  <c r="AQ23" i="34"/>
  <c r="BI23" i="34"/>
  <c r="BF23" i="34"/>
  <c r="AZ23" i="34"/>
  <c r="AS23" i="34"/>
  <c r="BJ23" i="34"/>
  <c r="BA23" i="34"/>
  <c r="BD23" i="34"/>
  <c r="AR23" i="34"/>
  <c r="AY23" i="34"/>
  <c r="BE23" i="34"/>
  <c r="AL23" i="34"/>
  <c r="AT23" i="34"/>
  <c r="BH23" i="34"/>
  <c r="AU23" i="34"/>
  <c r="BC23" i="34"/>
  <c r="W19" i="34"/>
  <c r="F19" i="34"/>
  <c r="CK19" i="34" s="1"/>
  <c r="V19" i="34"/>
  <c r="S19" i="34"/>
  <c r="H19" i="34"/>
  <c r="G19" i="34"/>
  <c r="T19" i="34"/>
  <c r="W35" i="34"/>
  <c r="V35" i="34"/>
  <c r="T35" i="34"/>
  <c r="S35" i="34"/>
  <c r="AN19" i="34"/>
  <c r="AL22" i="34"/>
  <c r="AU22" i="34"/>
  <c r="BD22" i="34"/>
  <c r="W22" i="34"/>
  <c r="AM22" i="34"/>
  <c r="AV22" i="34"/>
  <c r="BE22" i="34"/>
  <c r="V22" i="34"/>
  <c r="AN22" i="34"/>
  <c r="AW22" i="34"/>
  <c r="BF22" i="34"/>
  <c r="BA22" i="34"/>
  <c r="AO22" i="34"/>
  <c r="BB22" i="34"/>
  <c r="AQ22" i="34"/>
  <c r="BC22" i="34"/>
  <c r="AR22" i="34"/>
  <c r="BG22" i="34"/>
  <c r="S22" i="34"/>
  <c r="AY22" i="34"/>
  <c r="AS22" i="34"/>
  <c r="AZ22" i="34"/>
  <c r="BH22" i="34"/>
  <c r="BI22" i="34"/>
  <c r="BJ22" i="34"/>
  <c r="T22" i="34"/>
  <c r="AT22" i="34"/>
  <c r="S26" i="34"/>
  <c r="AF26" i="34"/>
  <c r="AR26" i="34"/>
  <c r="BB26" i="34"/>
  <c r="AG26" i="34"/>
  <c r="AS26" i="34"/>
  <c r="BC26" i="34"/>
  <c r="AH26" i="34"/>
  <c r="AT26" i="34"/>
  <c r="BD26" i="34"/>
  <c r="AK26" i="34"/>
  <c r="AZ26" i="34"/>
  <c r="W26" i="34"/>
  <c r="BE26" i="34"/>
  <c r="V26" i="34"/>
  <c r="CK26" i="34"/>
  <c r="AM26" i="34"/>
  <c r="BF26" i="34"/>
  <c r="T26" i="34"/>
  <c r="AO26" i="34"/>
  <c r="BH26" i="34"/>
  <c r="AW26" i="34"/>
  <c r="AU26" i="34"/>
  <c r="AX26" i="34"/>
  <c r="AJ26" i="34"/>
  <c r="AC26" i="34"/>
  <c r="BI26" i="34"/>
  <c r="AD26" i="34"/>
  <c r="BJ26" i="34"/>
  <c r="AE26" i="34"/>
  <c r="AV26" i="34"/>
  <c r="AY26" i="34"/>
  <c r="BG26" i="34"/>
  <c r="AI26" i="34"/>
  <c r="AQ26" i="34"/>
  <c r="W33" i="34"/>
  <c r="V33" i="34"/>
  <c r="T33" i="34"/>
  <c r="S33" i="34"/>
  <c r="G16" i="34"/>
  <c r="T16" i="34"/>
  <c r="BG16" i="34"/>
  <c r="S16" i="34"/>
  <c r="AQ16" i="34"/>
  <c r="BJ16" i="34"/>
  <c r="AT16" i="34"/>
  <c r="W16" i="34"/>
  <c r="AV16" i="34"/>
  <c r="V16" i="34"/>
  <c r="AY16" i="34"/>
  <c r="BB16" i="34"/>
  <c r="BC16" i="34"/>
  <c r="F16" i="34"/>
  <c r="CK16" i="34" s="1"/>
  <c r="AU16" i="34"/>
  <c r="BA16" i="34"/>
  <c r="AW16" i="34"/>
  <c r="AS16" i="34"/>
  <c r="BH16" i="34"/>
  <c r="BE16" i="34"/>
  <c r="AZ16" i="34"/>
  <c r="AR16" i="34"/>
  <c r="BF16" i="34"/>
  <c r="AO16" i="34"/>
  <c r="H16" i="34"/>
  <c r="BI16" i="34"/>
  <c r="V24" i="34"/>
  <c r="AH24" i="34"/>
  <c r="AY24" i="34"/>
  <c r="T24" i="34"/>
  <c r="AI24" i="34"/>
  <c r="AZ24" i="34"/>
  <c r="S24" i="34"/>
  <c r="AJ24" i="34"/>
  <c r="BB24" i="34"/>
  <c r="W24" i="34"/>
  <c r="AQ24" i="34"/>
  <c r="AR24" i="34"/>
  <c r="CK24" i="34"/>
  <c r="AT24" i="34"/>
  <c r="AV24" i="34"/>
  <c r="BH24" i="34"/>
  <c r="AD24" i="34"/>
  <c r="BE24" i="34"/>
  <c r="AG24" i="34"/>
  <c r="AM24" i="34"/>
  <c r="BC24" i="34"/>
  <c r="BJ24" i="34"/>
  <c r="AU24" i="34"/>
  <c r="BG24" i="34"/>
  <c r="AL24" i="34"/>
  <c r="AX24" i="34"/>
  <c r="BF24" i="34"/>
  <c r="AK24" i="34"/>
  <c r="AF24" i="34"/>
  <c r="AE24" i="34"/>
  <c r="BD24" i="34"/>
  <c r="AC24" i="34"/>
  <c r="AO24" i="34"/>
  <c r="AW24" i="34"/>
  <c r="AS24" i="34"/>
  <c r="BI24" i="34"/>
  <c r="T21" i="34"/>
  <c r="BA21" i="34"/>
  <c r="S21" i="34"/>
  <c r="AL21" i="34"/>
  <c r="BD21" i="34"/>
  <c r="AM21" i="34"/>
  <c r="BE21" i="34"/>
  <c r="AT21" i="34"/>
  <c r="W21" i="34"/>
  <c r="AU21" i="34"/>
  <c r="V21" i="34"/>
  <c r="AV21" i="34"/>
  <c r="AW21" i="34"/>
  <c r="AO21" i="34"/>
  <c r="BF21" i="34"/>
  <c r="BI21" i="34"/>
  <c r="BH21" i="34"/>
  <c r="BC21" i="34"/>
  <c r="AN21" i="34"/>
  <c r="AS21" i="34"/>
  <c r="BB21" i="34"/>
  <c r="AY21" i="34"/>
  <c r="AQ21" i="34"/>
  <c r="BG21" i="34"/>
  <c r="AZ21" i="34"/>
  <c r="BJ21" i="34"/>
  <c r="AR21" i="34"/>
  <c r="BG20" i="34"/>
  <c r="W20" i="34"/>
  <c r="AU20" i="34"/>
  <c r="T20" i="34"/>
  <c r="S20" i="34"/>
  <c r="BD20" i="34"/>
  <c r="AM20" i="34"/>
  <c r="BF20" i="34"/>
  <c r="BC20" i="34"/>
  <c r="AT20" i="34"/>
  <c r="AS20" i="34"/>
  <c r="AO20" i="34"/>
  <c r="BB20" i="34"/>
  <c r="BA20" i="34"/>
  <c r="BJ20" i="34"/>
  <c r="BH20" i="34"/>
  <c r="BE20" i="34"/>
  <c r="AW20" i="34"/>
  <c r="AR20" i="34"/>
  <c r="AQ20" i="34"/>
  <c r="AZ20" i="34"/>
  <c r="AL20" i="34"/>
  <c r="AV20" i="34"/>
  <c r="AY20" i="34"/>
  <c r="AN20" i="34"/>
  <c r="BI20" i="34"/>
  <c r="H31" i="34"/>
  <c r="AQ31" i="34"/>
  <c r="F31" i="34"/>
  <c r="AV31" i="34"/>
  <c r="G31" i="34"/>
  <c r="AW31" i="34"/>
  <c r="AI31" i="34"/>
  <c r="W31" i="34"/>
  <c r="AO31" i="34"/>
  <c r="V31" i="34"/>
  <c r="AY31" i="34"/>
  <c r="T31" i="34"/>
  <c r="BD31" i="34"/>
  <c r="AF31" i="34"/>
  <c r="S31" i="34"/>
  <c r="AG31" i="34"/>
  <c r="BE31" i="34"/>
  <c r="BG31" i="34"/>
  <c r="AT31" i="34"/>
  <c r="AJ31" i="34"/>
  <c r="AH31" i="34"/>
  <c r="BI31" i="34"/>
  <c r="AD31" i="34"/>
  <c r="AS31" i="34"/>
  <c r="AU31" i="34"/>
  <c r="AC31" i="34"/>
  <c r="BC31" i="34"/>
  <c r="AK31" i="34"/>
  <c r="AM31" i="34"/>
  <c r="BH31" i="34"/>
  <c r="BB31" i="34"/>
  <c r="AE31" i="34"/>
  <c r="BJ31" i="34"/>
  <c r="AZ31" i="34"/>
  <c r="BF31" i="34"/>
  <c r="AR31" i="34"/>
  <c r="AX31" i="34"/>
  <c r="AM18" i="34"/>
  <c r="AW18" i="34"/>
  <c r="BI18" i="34"/>
  <c r="AN18" i="34"/>
  <c r="AZ18" i="34"/>
  <c r="BJ18" i="34"/>
  <c r="AO18" i="34"/>
  <c r="BA18" i="34"/>
  <c r="AL18" i="34"/>
  <c r="BD18" i="34"/>
  <c r="W18" i="34"/>
  <c r="AR18" i="34"/>
  <c r="BE18" i="34"/>
  <c r="V18" i="34"/>
  <c r="AS18" i="34"/>
  <c r="BH18" i="34"/>
  <c r="T18" i="34"/>
  <c r="AT18" i="34"/>
  <c r="F18" i="34"/>
  <c r="CK18" i="34" s="1"/>
  <c r="G18" i="34"/>
  <c r="BC18" i="34"/>
  <c r="AU18" i="34"/>
  <c r="AV18" i="34"/>
  <c r="S18" i="34"/>
  <c r="BB18" i="34"/>
  <c r="AY18" i="34"/>
  <c r="BG18" i="34"/>
  <c r="BF18" i="34"/>
  <c r="AQ18" i="34"/>
  <c r="H18" i="34"/>
  <c r="F30" i="34"/>
  <c r="AG30" i="34"/>
  <c r="AQ30" i="34"/>
  <c r="AY30" i="34"/>
  <c r="BH30" i="34"/>
  <c r="W30" i="34"/>
  <c r="G30" i="34"/>
  <c r="AH30" i="34"/>
  <c r="AR30" i="34"/>
  <c r="AZ30" i="34"/>
  <c r="BI30" i="34"/>
  <c r="V30" i="34"/>
  <c r="H30" i="34"/>
  <c r="AI30" i="34"/>
  <c r="AS30" i="34"/>
  <c r="BB30" i="34"/>
  <c r="BJ30" i="34"/>
  <c r="AF30" i="34"/>
  <c r="AV30" i="34"/>
  <c r="AJ30" i="34"/>
  <c r="AW30" i="34"/>
  <c r="AK30" i="34"/>
  <c r="AX30" i="34"/>
  <c r="BC30" i="34"/>
  <c r="AD30" i="34"/>
  <c r="BF30" i="34"/>
  <c r="BD30" i="34"/>
  <c r="AE30" i="34"/>
  <c r="BG30" i="34"/>
  <c r="T30" i="34"/>
  <c r="AM30" i="34"/>
  <c r="AU30" i="34"/>
  <c r="S30" i="34"/>
  <c r="AO30" i="34"/>
  <c r="AT30" i="34"/>
  <c r="AC30" i="34"/>
  <c r="BE30" i="34"/>
  <c r="BD16" i="34"/>
  <c r="AX15" i="34"/>
  <c r="AL16" i="34"/>
  <c r="AN23" i="34"/>
  <c r="AS19" i="34"/>
  <c r="BA28" i="34"/>
  <c r="BE19" i="34"/>
  <c r="AZ19" i="34"/>
  <c r="BF19" i="34"/>
  <c r="AY19" i="34"/>
  <c r="AL19" i="34"/>
  <c r="AX16" i="34"/>
  <c r="AX20" i="34"/>
  <c r="V32" i="34"/>
  <c r="G32" i="34"/>
  <c r="C32" i="34" s="1"/>
  <c r="AH32" i="34"/>
  <c r="AR32" i="34"/>
  <c r="AZ32" i="34"/>
  <c r="BI32" i="34"/>
  <c r="T32" i="34"/>
  <c r="H32" i="34"/>
  <c r="AI32" i="34"/>
  <c r="AS32" i="34"/>
  <c r="BB32" i="34"/>
  <c r="BJ32" i="34"/>
  <c r="S32" i="34"/>
  <c r="AJ32" i="34"/>
  <c r="AT32" i="34"/>
  <c r="BC32" i="34"/>
  <c r="AD32" i="34"/>
  <c r="AQ32" i="34"/>
  <c r="BF32" i="34"/>
  <c r="AE32" i="34"/>
  <c r="AU32" i="34"/>
  <c r="BG32" i="34"/>
  <c r="AF32" i="34"/>
  <c r="AV32" i="34"/>
  <c r="BH32" i="34"/>
  <c r="AG32" i="34"/>
  <c r="AW32" i="34"/>
  <c r="W32" i="34"/>
  <c r="AM32" i="34"/>
  <c r="AO32" i="34"/>
  <c r="BE32" i="34"/>
  <c r="AX32" i="34"/>
  <c r="AC32" i="34"/>
  <c r="AY32" i="34"/>
  <c r="F32" i="34"/>
  <c r="BD32" i="34"/>
  <c r="AK32" i="34"/>
  <c r="T29" i="34"/>
  <c r="AM29" i="34"/>
  <c r="AY29" i="34"/>
  <c r="S29" i="34"/>
  <c r="AC29" i="34"/>
  <c r="AO29" i="34"/>
  <c r="BC29" i="34"/>
  <c r="AE29" i="34"/>
  <c r="AQ29" i="34"/>
  <c r="BD29" i="34"/>
  <c r="W29" i="34"/>
  <c r="AI29" i="34"/>
  <c r="BF29" i="34"/>
  <c r="V29" i="34"/>
  <c r="AK29" i="34"/>
  <c r="BG29" i="34"/>
  <c r="F29" i="34"/>
  <c r="AS29" i="34"/>
  <c r="BI29" i="34"/>
  <c r="G29" i="34"/>
  <c r="AU29" i="34"/>
  <c r="AG29" i="34"/>
  <c r="AH29" i="34"/>
  <c r="BE29" i="34"/>
  <c r="AV29" i="34"/>
  <c r="AW29" i="34"/>
  <c r="AX29" i="34"/>
  <c r="H29" i="34"/>
  <c r="AF29" i="34"/>
  <c r="BH29" i="34"/>
  <c r="BJ29" i="34"/>
  <c r="AZ29" i="34"/>
  <c r="BB29" i="34"/>
  <c r="AR29" i="34"/>
  <c r="AT29" i="34"/>
  <c r="AJ29" i="34"/>
  <c r="AD29" i="34"/>
  <c r="W36" i="34"/>
  <c r="V36" i="34"/>
  <c r="T36" i="34"/>
  <c r="S36" i="34"/>
  <c r="AC25" i="34"/>
  <c r="AQ25" i="34"/>
  <c r="BC25" i="34"/>
  <c r="AE25" i="34"/>
  <c r="AR25" i="34"/>
  <c r="BE25" i="34"/>
  <c r="W25" i="34"/>
  <c r="AH25" i="34"/>
  <c r="AS25" i="34"/>
  <c r="BG25" i="34"/>
  <c r="AX25" i="34"/>
  <c r="AI25" i="34"/>
  <c r="AZ25" i="34"/>
  <c r="AJ25" i="34"/>
  <c r="BB25" i="34"/>
  <c r="AK25" i="34"/>
  <c r="BI25" i="34"/>
  <c r="AL25" i="34"/>
  <c r="V25" i="34"/>
  <c r="AO25" i="34"/>
  <c r="T25" i="34"/>
  <c r="AT25" i="34"/>
  <c r="S25" i="34"/>
  <c r="AU25" i="34"/>
  <c r="BJ25" i="34"/>
  <c r="BD25" i="34"/>
  <c r="AY25" i="34"/>
  <c r="AG25" i="34"/>
  <c r="BF25" i="34"/>
  <c r="AM25" i="34"/>
  <c r="AW25" i="34"/>
  <c r="CK25" i="34"/>
  <c r="AD25" i="34"/>
  <c r="AF25" i="34"/>
  <c r="AV25" i="34"/>
  <c r="BH25" i="34"/>
  <c r="F17" i="34"/>
  <c r="CK17" i="34" s="1"/>
  <c r="G17" i="34"/>
  <c r="AS17" i="34"/>
  <c r="BC17" i="34"/>
  <c r="W17" i="34"/>
  <c r="H17" i="34"/>
  <c r="AT17" i="34"/>
  <c r="BE17" i="34"/>
  <c r="V17" i="34"/>
  <c r="AU17" i="34"/>
  <c r="BF17" i="34"/>
  <c r="AY17" i="34"/>
  <c r="AZ17" i="34"/>
  <c r="AL17" i="34"/>
  <c r="BA17" i="34"/>
  <c r="AM17" i="34"/>
  <c r="BB17" i="34"/>
  <c r="BI17" i="34"/>
  <c r="BG17" i="34"/>
  <c r="BJ17" i="34"/>
  <c r="AW17" i="34"/>
  <c r="AO17" i="34"/>
  <c r="T17" i="34"/>
  <c r="AQ17" i="34"/>
  <c r="AR17" i="34"/>
  <c r="BH17" i="34"/>
  <c r="S17" i="34"/>
  <c r="BD17" i="34"/>
  <c r="AV17" i="34"/>
  <c r="AN17" i="34"/>
  <c r="AX21" i="34"/>
  <c r="S34" i="34"/>
  <c r="W34" i="34"/>
  <c r="V34" i="34"/>
  <c r="T34" i="34"/>
  <c r="BA30" i="34"/>
  <c r="BB19" i="34"/>
  <c r="AT19" i="34"/>
  <c r="AX18" i="34"/>
  <c r="W27" i="34"/>
  <c r="AG27" i="34"/>
  <c r="V27" i="34"/>
  <c r="AH27" i="34"/>
  <c r="T27" i="34"/>
  <c r="AQ27" i="34"/>
  <c r="BH27" i="34"/>
  <c r="BI27" i="34"/>
  <c r="S27" i="34"/>
  <c r="AZ27" i="34"/>
  <c r="F27" i="34"/>
  <c r="AY27" i="34"/>
  <c r="AE27" i="34"/>
  <c r="BE27" i="34"/>
  <c r="H27" i="34"/>
  <c r="AD27" i="34"/>
  <c r="AV27" i="34"/>
  <c r="AL27" i="34"/>
  <c r="AM27" i="34"/>
  <c r="AR27" i="34"/>
  <c r="BB27" i="34"/>
  <c r="BG27" i="34"/>
  <c r="AU27" i="34"/>
  <c r="G27" i="34"/>
  <c r="C27" i="34" s="1"/>
  <c r="AT27" i="34"/>
  <c r="AC27" i="34"/>
  <c r="BD27" i="34"/>
  <c r="AI27" i="34"/>
  <c r="BJ27" i="34"/>
  <c r="AX27" i="34"/>
  <c r="AK27" i="34"/>
  <c r="BC27" i="34"/>
  <c r="AF27" i="34"/>
  <c r="AW27" i="34"/>
  <c r="AO27" i="34"/>
  <c r="BF27" i="34"/>
  <c r="AS27" i="34"/>
  <c r="AJ27" i="34"/>
  <c r="AC28" i="34"/>
  <c r="AU28" i="34"/>
  <c r="AH28" i="34"/>
  <c r="AZ28" i="34"/>
  <c r="AI28" i="34"/>
  <c r="BB28" i="34"/>
  <c r="BD28" i="34"/>
  <c r="F28" i="34"/>
  <c r="BI28" i="34"/>
  <c r="W28" i="34"/>
  <c r="H28" i="34"/>
  <c r="BJ28" i="34"/>
  <c r="V28" i="34"/>
  <c r="AJ28" i="34"/>
  <c r="AR28" i="34"/>
  <c r="S28" i="34"/>
  <c r="T28" i="34"/>
  <c r="AQ28" i="34"/>
  <c r="AL28" i="34"/>
  <c r="AS28" i="34"/>
  <c r="AG28" i="34"/>
  <c r="AV28" i="34"/>
  <c r="AK28" i="34"/>
  <c r="AO28" i="34"/>
  <c r="AM28" i="34"/>
  <c r="AW28" i="34"/>
  <c r="AD28" i="34"/>
  <c r="AY28" i="34"/>
  <c r="BE28" i="34"/>
  <c r="BH28" i="34"/>
  <c r="AF28" i="34"/>
  <c r="BG28" i="34"/>
  <c r="G28" i="34"/>
  <c r="AE28" i="34"/>
  <c r="BF28" i="34"/>
  <c r="AT28" i="34"/>
  <c r="AX28" i="34"/>
  <c r="BC28" i="34"/>
  <c r="AM19" i="34"/>
  <c r="BA19" i="34"/>
  <c r="AH22" i="34"/>
  <c r="AG22" i="34"/>
  <c r="AJ22" i="34"/>
  <c r="AI22" i="34"/>
  <c r="AC22" i="34"/>
  <c r="AF22" i="34"/>
  <c r="AE22" i="34"/>
  <c r="AD22" i="34"/>
  <c r="ML24" i="37" a="1"/>
  <c r="ML24" i="37" s="1"/>
  <c r="AK23" i="34"/>
  <c r="ML20" i="37" a="1"/>
  <c r="ML20" i="37" s="1"/>
  <c r="AK21" i="34"/>
  <c r="ML14" i="37" a="1"/>
  <c r="ML14" i="37" s="1"/>
  <c r="MN14" i="37" s="1"/>
  <c r="AK16" i="34"/>
  <c r="ML19" i="37" a="1"/>
  <c r="ML19" i="37" s="1"/>
  <c r="AK20" i="34"/>
  <c r="ML15" i="37" a="1"/>
  <c r="ML15" i="37" s="1"/>
  <c r="MN15" i="37" s="1"/>
  <c r="AK17" i="34"/>
  <c r="ML16" i="37" a="1"/>
  <c r="ML16" i="37" s="1"/>
  <c r="AK18" i="34"/>
  <c r="ML21" i="37" a="1"/>
  <c r="ML21" i="37" s="1"/>
  <c r="AK22" i="34"/>
  <c r="AG19" i="34"/>
  <c r="AI19" i="34"/>
  <c r="AE19" i="34"/>
  <c r="AH19" i="34"/>
  <c r="AF19" i="34"/>
  <c r="AD19" i="34"/>
  <c r="ML17" i="37" a="1"/>
  <c r="ML17" i="37" s="1"/>
  <c r="AK19" i="34"/>
  <c r="AC19" i="34"/>
  <c r="AJ19" i="34"/>
  <c r="AN29" i="34"/>
  <c r="AN26" i="34"/>
  <c r="AN30" i="34"/>
  <c r="AN31" i="34"/>
  <c r="AN32" i="34"/>
  <c r="AN28" i="34"/>
  <c r="AN27" i="34"/>
  <c r="AN25" i="34"/>
  <c r="AN24" i="34"/>
  <c r="AN15" i="34"/>
  <c r="AM15" i="34"/>
  <c r="AL15" i="34"/>
  <c r="AC15" i="34"/>
  <c r="AE15" i="34"/>
  <c r="AD15" i="34"/>
  <c r="AK15" i="34"/>
  <c r="AJ15" i="34"/>
  <c r="AI15" i="34"/>
  <c r="AH15" i="34"/>
  <c r="AG15" i="34"/>
  <c r="AF15" i="34"/>
  <c r="T15" i="34"/>
  <c r="H15" i="34"/>
  <c r="G15" i="34"/>
  <c r="C15" i="34" s="1"/>
  <c r="HO271" i="37"/>
  <c r="HO177" i="37"/>
  <c r="HO155" i="37"/>
  <c r="HO68" i="37"/>
  <c r="HO181" i="37"/>
  <c r="HO250" i="37"/>
  <c r="HO143" i="37"/>
  <c r="HO113" i="37"/>
  <c r="HO158" i="37"/>
  <c r="HO296" i="37"/>
  <c r="HO104" i="37"/>
  <c r="HO79" i="37"/>
  <c r="HO277" i="37"/>
  <c r="HO30" i="37"/>
  <c r="HO309" i="37"/>
  <c r="HO139" i="37"/>
  <c r="HO163" i="37"/>
  <c r="HO133" i="37"/>
  <c r="HO174" i="37"/>
  <c r="HO248" i="37"/>
  <c r="HO102" i="37"/>
  <c r="HO217" i="37"/>
  <c r="HO286" i="37"/>
  <c r="HO98" i="37"/>
  <c r="HO57" i="37"/>
  <c r="HO208" i="37"/>
  <c r="HO200" i="37"/>
  <c r="HO122" i="37"/>
  <c r="HO53" i="37"/>
  <c r="HO239" i="37"/>
  <c r="HO254" i="37"/>
  <c r="HO186" i="37"/>
  <c r="HO58" i="37"/>
  <c r="HO219" i="37"/>
  <c r="HO59" i="37"/>
  <c r="HO260" i="37"/>
  <c r="HO164" i="37"/>
  <c r="HO245" i="37"/>
  <c r="HO126" i="37"/>
  <c r="HO247" i="37"/>
  <c r="HO196" i="37"/>
  <c r="HO85" i="37"/>
  <c r="HO111" i="37"/>
  <c r="HO241" i="37"/>
  <c r="HO145" i="37"/>
  <c r="HO154" i="37"/>
  <c r="HO36" i="37"/>
  <c r="HO81" i="37"/>
  <c r="HO123" i="37"/>
  <c r="HO149" i="37"/>
  <c r="HO287" i="37"/>
  <c r="HO31" i="37"/>
  <c r="HO119" i="37"/>
  <c r="HO259" i="37"/>
  <c r="HO172" i="37"/>
  <c r="HO282" i="37"/>
  <c r="HO175" i="37"/>
  <c r="HO70" i="37"/>
  <c r="HO93" i="37"/>
  <c r="HO87" i="37"/>
  <c r="HO270" i="37"/>
  <c r="HO112" i="37"/>
  <c r="HO136" i="37"/>
  <c r="HO26" i="37"/>
  <c r="HO187" i="37"/>
  <c r="HO27" i="37"/>
  <c r="HO228" i="37"/>
  <c r="HO132" i="37"/>
  <c r="HO213" i="37"/>
  <c r="HO226" i="37"/>
  <c r="HO308" i="37"/>
  <c r="HO52" i="37"/>
  <c r="HO101" i="37"/>
  <c r="HO216" i="37"/>
  <c r="HO69" i="37"/>
  <c r="HO159" i="37"/>
  <c r="HO180" i="37"/>
  <c r="HO229" i="37"/>
  <c r="HO88" i="37"/>
  <c r="HO80" i="37"/>
  <c r="HO236" i="37"/>
  <c r="HO29" i="37"/>
  <c r="HO75" i="37"/>
  <c r="HO95" i="37"/>
  <c r="HO129" i="37"/>
  <c r="HO170" i="37"/>
  <c r="HO298" i="37"/>
  <c r="HO42" i="37"/>
  <c r="HO65" i="37"/>
  <c r="HO206" i="37"/>
  <c r="HO280" i="37"/>
  <c r="HO20" i="37"/>
  <c r="HO268" i="37"/>
  <c r="HO291" i="37"/>
  <c r="HO44" i="37"/>
  <c r="HO140" i="37"/>
  <c r="HO230" i="37"/>
  <c r="HO89" i="37"/>
  <c r="HO131" i="37"/>
  <c r="HO189" i="37"/>
  <c r="HO84" i="37"/>
  <c r="HO304" i="37"/>
  <c r="HO215" i="37"/>
  <c r="HO142" i="37"/>
  <c r="HO223" i="37"/>
  <c r="HO257" i="37"/>
  <c r="HO234" i="37"/>
  <c r="HO110" i="37"/>
  <c r="HO151" i="37"/>
  <c r="HO185" i="37"/>
  <c r="HO165" i="37"/>
  <c r="HO191" i="37"/>
  <c r="HO157" i="37"/>
  <c r="HO107" i="37"/>
  <c r="HO127" i="37"/>
  <c r="HO235" i="37"/>
  <c r="HO289" i="37"/>
  <c r="HO74" i="37"/>
  <c r="HO249" i="37"/>
  <c r="HO34" i="37"/>
  <c r="HO262" i="37"/>
  <c r="HO290" i="37"/>
  <c r="HO61" i="37"/>
  <c r="HO108" i="37"/>
  <c r="HO204" i="37"/>
  <c r="HO134" i="37"/>
  <c r="HO176" i="37"/>
  <c r="HO194" i="37"/>
  <c r="HO153" i="37"/>
  <c r="HO195" i="37"/>
  <c r="HO311" i="37"/>
  <c r="HO244" i="37"/>
  <c r="HO293" i="37"/>
  <c r="HO37" i="37"/>
  <c r="HO78" i="37"/>
  <c r="HO152" i="37"/>
  <c r="HO144" i="37"/>
  <c r="HO162" i="37"/>
  <c r="HO99" i="37"/>
  <c r="HO48" i="37"/>
  <c r="HO148" i="37"/>
  <c r="HO197" i="37"/>
  <c r="HO238" i="37"/>
  <c r="HO312" i="37"/>
  <c r="HO56" i="37"/>
  <c r="HO38" i="37"/>
  <c r="HO130" i="37"/>
  <c r="HO55" i="37"/>
  <c r="HO221" i="37"/>
  <c r="HO279" i="37"/>
  <c r="HO184" i="37"/>
  <c r="HO116" i="37"/>
  <c r="HO225" i="37"/>
  <c r="HO266" i="37"/>
  <c r="HO300" i="37"/>
  <c r="HO258" i="37"/>
  <c r="LO14" i="37"/>
  <c r="HO299" i="37"/>
  <c r="HO43" i="37"/>
  <c r="HO63" i="37"/>
  <c r="HO97" i="37"/>
  <c r="HO138" i="37"/>
  <c r="HO121" i="37"/>
  <c r="HO227" i="37"/>
  <c r="HO253" i="37"/>
  <c r="HO240" i="37"/>
  <c r="HO25" i="37"/>
  <c r="HO67" i="37"/>
  <c r="HO125" i="37"/>
  <c r="HO267" i="37"/>
  <c r="LG15" i="37"/>
  <c r="LJ15" i="37"/>
  <c r="LK15" i="37"/>
  <c r="LL15" i="37"/>
  <c r="LH15" i="37"/>
  <c r="LI15" i="37"/>
  <c r="HO33" i="37"/>
  <c r="HO255" i="37"/>
  <c r="HO276" i="37"/>
  <c r="HO120" i="37"/>
  <c r="HO198" i="37"/>
  <c r="HO35" i="37"/>
  <c r="HO294" i="37"/>
  <c r="HO281" i="37"/>
  <c r="HO76" i="37"/>
  <c r="HO106" i="37"/>
  <c r="HO14" i="37"/>
  <c r="HO203" i="37"/>
  <c r="HO212" i="37"/>
  <c r="HO261" i="37"/>
  <c r="HO302" i="37"/>
  <c r="HO46" i="37"/>
  <c r="HO183" i="37"/>
  <c r="HO166" i="37"/>
  <c r="HO171" i="37"/>
  <c r="HO272" i="37"/>
  <c r="HO66" i="37"/>
  <c r="HO202" i="37"/>
  <c r="HO161" i="37"/>
  <c r="HO193" i="37"/>
  <c r="HO22" i="37"/>
  <c r="E16" i="37"/>
  <c r="D27" i="34" l="1"/>
  <c r="B27" i="34" s="1"/>
  <c r="D32" i="34"/>
  <c r="B32" i="34" s="1"/>
  <c r="D36" i="34"/>
  <c r="B36" i="34" s="1"/>
  <c r="D15" i="34"/>
  <c r="B15" i="34" s="1"/>
  <c r="IE265" i="37"/>
  <c r="HP72" i="37"/>
  <c r="AL34" i="34"/>
  <c r="HX167" i="37"/>
  <c r="HX265" i="37"/>
  <c r="IK72" i="37"/>
  <c r="IK92" i="37"/>
  <c r="C21" i="34"/>
  <c r="D21" i="34" s="1"/>
  <c r="C17" i="34"/>
  <c r="D17" i="34" s="1"/>
  <c r="B17" i="34" s="1"/>
  <c r="C28" i="34"/>
  <c r="D28" i="34" s="1"/>
  <c r="B28" i="34" s="1"/>
  <c r="C23" i="34"/>
  <c r="D23" i="34" s="1"/>
  <c r="C34" i="34"/>
  <c r="D34" i="34" s="1"/>
  <c r="B34" i="34" s="1"/>
  <c r="C30" i="34"/>
  <c r="D30" i="34" s="1"/>
  <c r="B30" i="34" s="1"/>
  <c r="C24" i="34"/>
  <c r="D24" i="34" s="1"/>
  <c r="B24" i="34" s="1"/>
  <c r="C22" i="34"/>
  <c r="D22" i="34" s="1"/>
  <c r="B22" i="34" s="1"/>
  <c r="C29" i="34"/>
  <c r="D29" i="34" s="1"/>
  <c r="B29" i="34" s="1"/>
  <c r="C20" i="34"/>
  <c r="D20" i="34" s="1"/>
  <c r="B20" i="34" s="1"/>
  <c r="C25" i="34"/>
  <c r="D25" i="34" s="1"/>
  <c r="B25" i="34" s="1"/>
  <c r="C26" i="34"/>
  <c r="D26" i="34" s="1"/>
  <c r="B26" i="34" s="1"/>
  <c r="C35" i="34"/>
  <c r="D35" i="34" s="1"/>
  <c r="B35" i="34" s="1"/>
  <c r="C33" i="34"/>
  <c r="D33" i="34" s="1"/>
  <c r="B33" i="34" s="1"/>
  <c r="C31" i="34"/>
  <c r="D31" i="34" s="1"/>
  <c r="B31" i="34" s="1"/>
  <c r="C19" i="34"/>
  <c r="D19" i="34" s="1"/>
  <c r="B19" i="34" s="1"/>
  <c r="C18" i="34"/>
  <c r="D18" i="34" s="1"/>
  <c r="B18" i="34" s="1"/>
  <c r="C16" i="34"/>
  <c r="D16" i="34" s="1"/>
  <c r="B16" i="34" s="1"/>
  <c r="IE18" i="37"/>
  <c r="IK18" i="37"/>
  <c r="ID18" i="37"/>
  <c r="HP18" i="37"/>
  <c r="AL26" i="34"/>
  <c r="HQ146" i="37"/>
  <c r="IL265" i="37"/>
  <c r="IS146" i="37"/>
  <c r="HQ92" i="37"/>
  <c r="ID15" i="37"/>
  <c r="HW146" i="37"/>
  <c r="AL35" i="34"/>
  <c r="AL32" i="34"/>
  <c r="ID167" i="37"/>
  <c r="HX179" i="37"/>
  <c r="ID211" i="37"/>
  <c r="IL146" i="37"/>
  <c r="IS96" i="37"/>
  <c r="AL36" i="34"/>
  <c r="AL33" i="34"/>
  <c r="IR167" i="37"/>
  <c r="IR124" i="37"/>
  <c r="IR146" i="37"/>
  <c r="HP146" i="37"/>
  <c r="AL29" i="34"/>
  <c r="AL31" i="34"/>
  <c r="IE146" i="37"/>
  <c r="IK146" i="37"/>
  <c r="AL30" i="34"/>
  <c r="IS310" i="37"/>
  <c r="HP246" i="37"/>
  <c r="IE214" i="37"/>
  <c r="HQ214" i="37"/>
  <c r="IE83" i="37"/>
  <c r="HQ28" i="37"/>
  <c r="IL118" i="37"/>
  <c r="HQ128" i="37"/>
  <c r="IS24" i="37"/>
  <c r="HX18" i="37"/>
  <c r="IS18" i="37"/>
  <c r="HW18" i="37"/>
  <c r="IR18" i="37"/>
  <c r="IL18" i="37"/>
  <c r="HW284" i="37"/>
  <c r="IK71" i="37"/>
  <c r="IK201" i="37"/>
  <c r="HW156" i="37"/>
  <c r="HQ51" i="37"/>
  <c r="IL295" i="37"/>
  <c r="IR64" i="37"/>
  <c r="IS32" i="37"/>
  <c r="HP82" i="37"/>
  <c r="HR82" i="37" s="1"/>
  <c r="IK179" i="37"/>
  <c r="IE178" i="37"/>
  <c r="IK295" i="37"/>
  <c r="HX64" i="37"/>
  <c r="IE199" i="37"/>
  <c r="IS83" i="37"/>
  <c r="IE179" i="37"/>
  <c r="HQ275" i="37"/>
  <c r="IR301" i="37"/>
  <c r="IL256" i="37"/>
  <c r="HP83" i="37"/>
  <c r="IK284" i="37"/>
  <c r="IR237" i="37"/>
  <c r="IE275" i="37"/>
  <c r="IS128" i="37"/>
  <c r="IS301" i="37"/>
  <c r="HP274" i="37"/>
  <c r="HP205" i="37"/>
  <c r="IR256" i="37"/>
  <c r="ID179" i="37"/>
  <c r="IF179" i="37" s="1"/>
  <c r="IG179" i="37" s="1"/>
  <c r="IH179" i="37" s="1"/>
  <c r="II179" i="37" s="1"/>
  <c r="IJ179" i="37" s="1"/>
  <c r="HW114" i="37"/>
  <c r="IL71" i="37"/>
  <c r="HX188" i="37"/>
  <c r="HX156" i="37"/>
  <c r="HW64" i="37"/>
  <c r="HY64" i="37" s="1"/>
  <c r="HZ64" i="37" s="1"/>
  <c r="IA64" i="37" s="1"/>
  <c r="IB64" i="37" s="1"/>
  <c r="IR32" i="37"/>
  <c r="IS82" i="37"/>
  <c r="IE51" i="37"/>
  <c r="IR114" i="37"/>
  <c r="IR188" i="37"/>
  <c r="HX295" i="37"/>
  <c r="HX205" i="37"/>
  <c r="FO205" i="37" s="1"/>
  <c r="JQ205" i="37" s="1"/>
  <c r="IS156" i="37"/>
  <c r="HQ64" i="37"/>
  <c r="IK256" i="37"/>
  <c r="HP256" i="37"/>
  <c r="HQ32" i="37"/>
  <c r="IL82" i="37"/>
  <c r="IR82" i="37"/>
  <c r="HX51" i="37"/>
  <c r="HY51" i="37" s="1"/>
  <c r="HP51" i="37"/>
  <c r="ID284" i="37"/>
  <c r="HP179" i="37"/>
  <c r="HP237" i="37"/>
  <c r="HQ237" i="37"/>
  <c r="HQ114" i="37"/>
  <c r="IE128" i="37"/>
  <c r="HP128" i="37"/>
  <c r="ID301" i="37"/>
  <c r="IF301" i="37" s="1"/>
  <c r="IG301" i="37" s="1"/>
  <c r="HP224" i="37"/>
  <c r="HQ188" i="37"/>
  <c r="HW274" i="37"/>
  <c r="IR150" i="37"/>
  <c r="HW295" i="37"/>
  <c r="HY295" i="37" s="1"/>
  <c r="HZ295" i="37" s="1"/>
  <c r="HW205" i="37"/>
  <c r="HQ156" i="37"/>
  <c r="HP64" i="37"/>
  <c r="IE256" i="37"/>
  <c r="IK32" i="37"/>
  <c r="HX207" i="37"/>
  <c r="HY207" i="37" s="1"/>
  <c r="IE82" i="37"/>
  <c r="HX82" i="37"/>
  <c r="IS51" i="37"/>
  <c r="ID51" i="37"/>
  <c r="HX284" i="37"/>
  <c r="IS179" i="37"/>
  <c r="IL237" i="37"/>
  <c r="ID237" i="37"/>
  <c r="IF237" i="37" s="1"/>
  <c r="IG237" i="37" s="1"/>
  <c r="IH237" i="37" s="1"/>
  <c r="II237" i="37" s="1"/>
  <c r="IL114" i="37"/>
  <c r="HX128" i="37"/>
  <c r="IK128" i="37"/>
  <c r="IM128" i="37" s="1"/>
  <c r="IN128" i="37" s="1"/>
  <c r="HP188" i="37"/>
  <c r="ID150" i="37"/>
  <c r="IF150" i="37" s="1"/>
  <c r="IG150" i="37" s="1"/>
  <c r="IH150" i="37" s="1"/>
  <c r="IS295" i="37"/>
  <c r="IR205" i="37"/>
  <c r="IS205" i="37"/>
  <c r="IR156" i="37"/>
  <c r="IL64" i="37"/>
  <c r="ID256" i="37"/>
  <c r="IE32" i="37"/>
  <c r="IE207" i="37"/>
  <c r="HW82" i="37"/>
  <c r="IR51" i="37"/>
  <c r="IS284" i="37"/>
  <c r="IR179" i="37"/>
  <c r="IS237" i="37"/>
  <c r="IE114" i="37"/>
  <c r="HP114" i="37"/>
  <c r="ID128" i="37"/>
  <c r="IR137" i="37"/>
  <c r="IK156" i="37"/>
  <c r="HP156" i="37"/>
  <c r="IK64" i="37"/>
  <c r="IL32" i="37"/>
  <c r="IM32" i="37" s="1"/>
  <c r="IN32" i="37" s="1"/>
  <c r="IO32" i="37" s="1"/>
  <c r="IP32" i="37" s="1"/>
  <c r="ID32" i="37"/>
  <c r="IR207" i="37"/>
  <c r="IK82" i="37"/>
  <c r="HW51" i="37"/>
  <c r="ID114" i="37"/>
  <c r="IK114" i="37"/>
  <c r="IL137" i="37"/>
  <c r="IR295" i="37"/>
  <c r="IK205" i="37"/>
  <c r="IE156" i="37"/>
  <c r="IF156" i="37" s="1"/>
  <c r="IG156" i="37" s="1"/>
  <c r="IL156" i="37"/>
  <c r="IE64" i="37"/>
  <c r="HW256" i="37"/>
  <c r="HY256" i="37" s="1"/>
  <c r="HW32" i="37"/>
  <c r="HX32" i="37"/>
  <c r="ID82" i="37"/>
  <c r="IL51" i="37"/>
  <c r="IM51" i="37" s="1"/>
  <c r="IN51" i="37" s="1"/>
  <c r="IO51" i="37" s="1"/>
  <c r="IP51" i="37" s="1"/>
  <c r="IL284" i="37"/>
  <c r="IR284" i="37"/>
  <c r="IL179" i="37"/>
  <c r="IK237" i="37"/>
  <c r="HX114" i="37"/>
  <c r="HW128" i="37"/>
  <c r="IE188" i="37"/>
  <c r="HP214" i="37"/>
  <c r="IS64" i="37"/>
  <c r="HQ199" i="37"/>
  <c r="HP284" i="37"/>
  <c r="IS188" i="37"/>
  <c r="HQ242" i="37"/>
  <c r="IS265" i="37"/>
  <c r="IK265" i="37"/>
  <c r="IE167" i="37"/>
  <c r="IL167" i="37"/>
  <c r="IM167" i="37" s="1"/>
  <c r="IN167" i="37" s="1"/>
  <c r="HX124" i="37"/>
  <c r="ID124" i="37"/>
  <c r="IE72" i="37"/>
  <c r="IK211" i="37"/>
  <c r="IS211" i="37"/>
  <c r="HW188" i="37"/>
  <c r="HP92" i="37"/>
  <c r="HW141" i="37"/>
  <c r="IL150" i="37"/>
  <c r="HQ124" i="37"/>
  <c r="IL124" i="37"/>
  <c r="ID72" i="37"/>
  <c r="IF72" i="37" s="1"/>
  <c r="IG72" i="37" s="1"/>
  <c r="IH72" i="37" s="1"/>
  <c r="II72" i="37" s="1"/>
  <c r="IR211" i="37"/>
  <c r="HW211" i="37"/>
  <c r="ID92" i="37"/>
  <c r="HX141" i="37"/>
  <c r="HW265" i="37"/>
  <c r="HW167" i="37"/>
  <c r="IK124" i="37"/>
  <c r="IS72" i="37"/>
  <c r="IL211" i="37"/>
  <c r="IK28" i="37"/>
  <c r="IL188" i="37"/>
  <c r="IS92" i="37"/>
  <c r="IR141" i="37"/>
  <c r="IE150" i="37"/>
  <c r="IK150" i="37"/>
  <c r="IR265" i="37"/>
  <c r="IK167" i="37"/>
  <c r="HW124" i="37"/>
  <c r="HX72" i="37"/>
  <c r="HX211" i="37"/>
  <c r="IR92" i="37"/>
  <c r="HQ141" i="37"/>
  <c r="ID265" i="37"/>
  <c r="HQ167" i="37"/>
  <c r="HP124" i="37"/>
  <c r="IR72" i="37"/>
  <c r="HQ211" i="37"/>
  <c r="HX301" i="37"/>
  <c r="ID188" i="37"/>
  <c r="IF188" i="37" s="1"/>
  <c r="HX92" i="37"/>
  <c r="IL141" i="37"/>
  <c r="HX150" i="37"/>
  <c r="HY150" i="37" s="1"/>
  <c r="HZ150" i="37" s="1"/>
  <c r="IS242" i="37"/>
  <c r="HQ265" i="37"/>
  <c r="HR265" i="37" s="1"/>
  <c r="HP167" i="37"/>
  <c r="IS124" i="37"/>
  <c r="HW72" i="37"/>
  <c r="HP211" i="37"/>
  <c r="IL92" i="37"/>
  <c r="ID141" i="37"/>
  <c r="IL72" i="37"/>
  <c r="IE92" i="37"/>
  <c r="HQ137" i="37"/>
  <c r="HX214" i="37"/>
  <c r="ID199" i="37"/>
  <c r="IF199" i="37" s="1"/>
  <c r="IG199" i="37" s="1"/>
  <c r="IH199" i="37" s="1"/>
  <c r="IS207" i="37"/>
  <c r="IE274" i="37"/>
  <c r="HP192" i="37"/>
  <c r="IE137" i="37"/>
  <c r="IS214" i="37"/>
  <c r="IR199" i="37"/>
  <c r="HP207" i="37"/>
  <c r="IR210" i="37"/>
  <c r="ID274" i="37"/>
  <c r="IE192" i="37"/>
  <c r="HX137" i="37"/>
  <c r="HP137" i="37"/>
  <c r="HW214" i="37"/>
  <c r="IL199" i="37"/>
  <c r="HX199" i="37"/>
  <c r="HY199" i="37" s="1"/>
  <c r="HZ199" i="37" s="1"/>
  <c r="IL207" i="37"/>
  <c r="HQ210" i="37"/>
  <c r="IR274" i="37"/>
  <c r="IS137" i="37"/>
  <c r="ID137" i="37"/>
  <c r="IR214" i="37"/>
  <c r="IE310" i="37"/>
  <c r="IK199" i="37"/>
  <c r="HW199" i="37"/>
  <c r="IK207" i="37"/>
  <c r="IM207" i="37" s="1"/>
  <c r="IN207" i="37" s="1"/>
  <c r="IL274" i="37"/>
  <c r="FO274" i="37" s="1"/>
  <c r="JQ274" i="37" s="1"/>
  <c r="HW137" i="37"/>
  <c r="HY137" i="37" s="1"/>
  <c r="IL214" i="37"/>
  <c r="IK214" i="37"/>
  <c r="HP199" i="37"/>
  <c r="ID207" i="37"/>
  <c r="IF207" i="37" s="1"/>
  <c r="IG207" i="37" s="1"/>
  <c r="IK246" i="37"/>
  <c r="IS274" i="37"/>
  <c r="IK274" i="37"/>
  <c r="ID96" i="37"/>
  <c r="IF96" i="37" s="1"/>
  <c r="IG96" i="37" s="1"/>
  <c r="HP118" i="37"/>
  <c r="HR118" i="37" s="1"/>
  <c r="IM220" i="37"/>
  <c r="IN220" i="37" s="1"/>
  <c r="HQ207" i="37"/>
  <c r="HW192" i="37"/>
  <c r="IK118" i="37"/>
  <c r="IL310" i="37"/>
  <c r="HX83" i="37"/>
  <c r="ID83" i="37"/>
  <c r="IF83" i="37" s="1"/>
  <c r="IG83" i="37" s="1"/>
  <c r="IH83" i="37" s="1"/>
  <c r="II83" i="37" s="1"/>
  <c r="ID178" i="37"/>
  <c r="IS275" i="37"/>
  <c r="IE71" i="37"/>
  <c r="HW301" i="37"/>
  <c r="HP28" i="37"/>
  <c r="IS210" i="37"/>
  <c r="IL210" i="37"/>
  <c r="IR96" i="37"/>
  <c r="HP242" i="37"/>
  <c r="HP182" i="37"/>
  <c r="HR182" i="37" s="1"/>
  <c r="IK310" i="37"/>
  <c r="HW83" i="37"/>
  <c r="HX178" i="37"/>
  <c r="HX275" i="37"/>
  <c r="ID71" i="37"/>
  <c r="HQ301" i="37"/>
  <c r="ID28" i="37"/>
  <c r="IK210" i="37"/>
  <c r="HP210" i="37"/>
  <c r="IL96" i="37"/>
  <c r="IL242" i="37"/>
  <c r="IK242" i="37"/>
  <c r="IE169" i="37"/>
  <c r="ID310" i="37"/>
  <c r="HY278" i="37"/>
  <c r="IR83" i="37"/>
  <c r="HQ178" i="37"/>
  <c r="IL178" i="37"/>
  <c r="IR275" i="37"/>
  <c r="IS71" i="37"/>
  <c r="HX71" i="37"/>
  <c r="IL301" i="37"/>
  <c r="HX28" i="37"/>
  <c r="IS28" i="37"/>
  <c r="IE210" i="37"/>
  <c r="HX96" i="37"/>
  <c r="IR242" i="37"/>
  <c r="IE242" i="37"/>
  <c r="HQ169" i="37"/>
  <c r="HQ310" i="37"/>
  <c r="HR310" i="37" s="1"/>
  <c r="IR310" i="37"/>
  <c r="IL83" i="37"/>
  <c r="IM83" i="37" s="1"/>
  <c r="IN83" i="37" s="1"/>
  <c r="HP178" i="37"/>
  <c r="HR178" i="37" s="1"/>
  <c r="HW178" i="37"/>
  <c r="HW275" i="37"/>
  <c r="HY275" i="37" s="1"/>
  <c r="HZ275" i="37" s="1"/>
  <c r="IR71" i="37"/>
  <c r="HW71" i="37"/>
  <c r="HY71" i="37" s="1"/>
  <c r="HZ71" i="37" s="1"/>
  <c r="HP301" i="37"/>
  <c r="IE28" i="37"/>
  <c r="IR28" i="37"/>
  <c r="ID210" i="37"/>
  <c r="IF210" i="37" s="1"/>
  <c r="IG210" i="37" s="1"/>
  <c r="IH210" i="37" s="1"/>
  <c r="II210" i="37" s="1"/>
  <c r="IJ210" i="37" s="1"/>
  <c r="HP96" i="37"/>
  <c r="IK96" i="37"/>
  <c r="IM96" i="37" s="1"/>
  <c r="ID242" i="37"/>
  <c r="IF242" i="37" s="1"/>
  <c r="IG242" i="37" s="1"/>
  <c r="IH242" i="37" s="1"/>
  <c r="II242" i="37" s="1"/>
  <c r="IJ242" i="37" s="1"/>
  <c r="HP169" i="37"/>
  <c r="HR169" i="37" s="1"/>
  <c r="HS169" i="37" s="1"/>
  <c r="HX310" i="37"/>
  <c r="HY310" i="37" s="1"/>
  <c r="HW310" i="37"/>
  <c r="HQ83" i="37"/>
  <c r="IS178" i="37"/>
  <c r="HP275" i="37"/>
  <c r="IL275" i="37"/>
  <c r="HQ71" i="37"/>
  <c r="IK301" i="37"/>
  <c r="HW28" i="37"/>
  <c r="HX210" i="37"/>
  <c r="HQ96" i="37"/>
  <c r="HR96" i="37" s="1"/>
  <c r="HS96" i="37" s="1"/>
  <c r="HW96" i="37"/>
  <c r="HY96" i="37" s="1"/>
  <c r="HX242" i="37"/>
  <c r="HP252" i="37"/>
  <c r="HW168" i="37"/>
  <c r="ID275" i="37"/>
  <c r="HX39" i="37"/>
  <c r="IL233" i="37"/>
  <c r="IS233" i="37"/>
  <c r="HY115" i="37"/>
  <c r="HZ115" i="37" s="1"/>
  <c r="IK39" i="37"/>
  <c r="IR201" i="37"/>
  <c r="IE224" i="37"/>
  <c r="ID192" i="37"/>
  <c r="ID118" i="37"/>
  <c r="HP50" i="37"/>
  <c r="IK233" i="37"/>
  <c r="FN233" i="37" s="1"/>
  <c r="JP233" i="37" s="1"/>
  <c r="HQ233" i="37"/>
  <c r="HR233" i="37" s="1"/>
  <c r="HW39" i="37"/>
  <c r="IE201" i="37"/>
  <c r="HW224" i="37"/>
  <c r="HX192" i="37"/>
  <c r="HX118" i="37"/>
  <c r="ID50" i="37"/>
  <c r="IR233" i="37"/>
  <c r="HX135" i="37"/>
  <c r="HQ39" i="37"/>
  <c r="ID201" i="37"/>
  <c r="HQ224" i="37"/>
  <c r="FO224" i="37" s="1"/>
  <c r="JQ224" i="37" s="1"/>
  <c r="HQ45" i="37"/>
  <c r="IS118" i="37"/>
  <c r="IR50" i="37"/>
  <c r="IE233" i="37"/>
  <c r="IS39" i="37"/>
  <c r="HP39" i="37"/>
  <c r="FN39" i="37" s="1"/>
  <c r="JP39" i="37" s="1"/>
  <c r="HX201" i="37"/>
  <c r="ID224" i="37"/>
  <c r="IF224" i="37" s="1"/>
  <c r="IR192" i="37"/>
  <c r="HW118" i="37"/>
  <c r="HY118" i="37" s="1"/>
  <c r="HZ118" i="37" s="1"/>
  <c r="HX50" i="37"/>
  <c r="HP201" i="37"/>
  <c r="HR201" i="37" s="1"/>
  <c r="HS201" i="37" s="1"/>
  <c r="HT201" i="37" s="1"/>
  <c r="IS224" i="37"/>
  <c r="HQ192" i="37"/>
  <c r="IE118" i="37"/>
  <c r="IR103" i="37"/>
  <c r="HP103" i="37"/>
  <c r="HR103" i="37" s="1"/>
  <c r="HS103" i="37" s="1"/>
  <c r="HT103" i="37" s="1"/>
  <c r="HP41" i="37"/>
  <c r="IK263" i="37"/>
  <c r="HP77" i="37"/>
  <c r="IL86" i="37"/>
  <c r="IK45" i="37"/>
  <c r="ID103" i="37"/>
  <c r="IE103" i="37"/>
  <c r="ID41" i="37"/>
  <c r="IK41" i="37"/>
  <c r="IM41" i="37" s="1"/>
  <c r="IN41" i="37" s="1"/>
  <c r="IO41" i="37" s="1"/>
  <c r="IP41" i="37" s="1"/>
  <c r="IE263" i="37"/>
  <c r="HW77" i="37"/>
  <c r="IE77" i="37"/>
  <c r="IK86" i="37"/>
  <c r="HP45" i="37"/>
  <c r="HX103" i="37"/>
  <c r="HX41" i="37"/>
  <c r="IE41" i="37"/>
  <c r="HP263" i="37"/>
  <c r="IK77" i="37"/>
  <c r="IM77" i="37" s="1"/>
  <c r="ID77" i="37"/>
  <c r="IF77" i="37" s="1"/>
  <c r="IG77" i="37" s="1"/>
  <c r="IH77" i="37" s="1"/>
  <c r="II77" i="37" s="1"/>
  <c r="IJ77" i="37" s="1"/>
  <c r="HQ86" i="37"/>
  <c r="IE45" i="37"/>
  <c r="IS103" i="37"/>
  <c r="IS41" i="37"/>
  <c r="ID263" i="37"/>
  <c r="IL77" i="37"/>
  <c r="ID86" i="37"/>
  <c r="IE86" i="37"/>
  <c r="ID45" i="37"/>
  <c r="IL169" i="37"/>
  <c r="IL103" i="37"/>
  <c r="IM103" i="37" s="1"/>
  <c r="IN103" i="37" s="1"/>
  <c r="HW41" i="37"/>
  <c r="HX263" i="37"/>
  <c r="HX77" i="37"/>
  <c r="HW86" i="37"/>
  <c r="HP86" i="37"/>
  <c r="HX45" i="37"/>
  <c r="HY45" i="37" s="1"/>
  <c r="IK169" i="37"/>
  <c r="IM169" i="37" s="1"/>
  <c r="IN169" i="37" s="1"/>
  <c r="HW103" i="37"/>
  <c r="HY103" i="37" s="1"/>
  <c r="IR41" i="37"/>
  <c r="HQ263" i="37"/>
  <c r="HR263" i="37" s="1"/>
  <c r="HS263" i="37" s="1"/>
  <c r="IS263" i="37"/>
  <c r="IS77" i="37"/>
  <c r="HX86" i="37"/>
  <c r="IR45" i="37"/>
  <c r="IS45" i="37"/>
  <c r="ID169" i="37"/>
  <c r="IR263" i="37"/>
  <c r="IL45" i="37"/>
  <c r="IM45" i="37" s="1"/>
  <c r="IN45" i="37" s="1"/>
  <c r="IK15" i="37"/>
  <c r="IM201" i="37"/>
  <c r="IN201" i="37" s="1"/>
  <c r="IO201" i="37" s="1"/>
  <c r="IP201" i="37" s="1"/>
  <c r="IQ201" i="37" s="1"/>
  <c r="IM54" i="37"/>
  <c r="IN54" i="37" s="1"/>
  <c r="IO54" i="37" s="1"/>
  <c r="IS169" i="37"/>
  <c r="IR169" i="37"/>
  <c r="HY306" i="37"/>
  <c r="HX169" i="37"/>
  <c r="HY169" i="37" s="1"/>
  <c r="IF146" i="37"/>
  <c r="IG146" i="37" s="1"/>
  <c r="HW201" i="37"/>
  <c r="IS201" i="37"/>
  <c r="IL21" i="37"/>
  <c r="IM115" i="37"/>
  <c r="IN115" i="37" s="1"/>
  <c r="IR182" i="37"/>
  <c r="IE252" i="37"/>
  <c r="IS168" i="37"/>
  <c r="ID246" i="37"/>
  <c r="IL246" i="37"/>
  <c r="IE182" i="37"/>
  <c r="IS252" i="37"/>
  <c r="HQ168" i="37"/>
  <c r="IE246" i="37"/>
  <c r="ID182" i="37"/>
  <c r="HQ252" i="37"/>
  <c r="ID252" i="37"/>
  <c r="IR168" i="37"/>
  <c r="HX246" i="37"/>
  <c r="HQ231" i="37"/>
  <c r="HR231" i="37" s="1"/>
  <c r="HS231" i="37" s="1"/>
  <c r="HX105" i="37"/>
  <c r="HX182" i="37"/>
  <c r="HX252" i="37"/>
  <c r="IR252" i="37"/>
  <c r="HP168" i="37"/>
  <c r="HW246" i="37"/>
  <c r="IL231" i="37"/>
  <c r="HW105" i="37"/>
  <c r="IK182" i="37"/>
  <c r="IL182" i="37"/>
  <c r="HW252" i="37"/>
  <c r="HY252" i="37" s="1"/>
  <c r="HZ252" i="37" s="1"/>
  <c r="IL168" i="37"/>
  <c r="IS246" i="37"/>
  <c r="IS231" i="37"/>
  <c r="IS105" i="37"/>
  <c r="IS182" i="37"/>
  <c r="HW182" i="37"/>
  <c r="HY182" i="37" s="1"/>
  <c r="IL252" i="37"/>
  <c r="IM252" i="37" s="1"/>
  <c r="IN252" i="37" s="1"/>
  <c r="ID168" i="37"/>
  <c r="IF168" i="37" s="1"/>
  <c r="IG168" i="37" s="1"/>
  <c r="IH168" i="37" s="1"/>
  <c r="IK168" i="37"/>
  <c r="HQ246" i="37"/>
  <c r="IF160" i="37"/>
  <c r="IG160" i="37" s="1"/>
  <c r="IH160" i="37" s="1"/>
  <c r="HR28" i="37"/>
  <c r="HW231" i="37"/>
  <c r="IE105" i="37"/>
  <c r="HX168" i="37"/>
  <c r="IR231" i="37"/>
  <c r="HY147" i="37"/>
  <c r="HQ105" i="37"/>
  <c r="HW50" i="37"/>
  <c r="HX173" i="37"/>
  <c r="HQ50" i="37"/>
  <c r="HP105" i="37"/>
  <c r="IF54" i="37"/>
  <c r="IG54" i="37" s="1"/>
  <c r="IH54" i="37" s="1"/>
  <c r="IF274" i="37"/>
  <c r="IG274" i="37" s="1"/>
  <c r="IL50" i="37"/>
  <c r="IR105" i="37"/>
  <c r="IE21" i="37"/>
  <c r="IS135" i="37"/>
  <c r="IF269" i="37"/>
  <c r="IG269" i="37" s="1"/>
  <c r="IH269" i="37" s="1"/>
  <c r="IM243" i="37"/>
  <c r="IN243" i="37" s="1"/>
  <c r="HY274" i="37"/>
  <c r="HZ274" i="37" s="1"/>
  <c r="IA274" i="37" s="1"/>
  <c r="IS192" i="37"/>
  <c r="IM297" i="37"/>
  <c r="IN297" i="37" s="1"/>
  <c r="IO297" i="37" s="1"/>
  <c r="HY92" i="37"/>
  <c r="HP141" i="37"/>
  <c r="IM288" i="37"/>
  <c r="IN288" i="37" s="1"/>
  <c r="IO288" i="37" s="1"/>
  <c r="IP288" i="37" s="1"/>
  <c r="IK50" i="37"/>
  <c r="ID231" i="37"/>
  <c r="FN231" i="37" s="1"/>
  <c r="JP231" i="37" s="1"/>
  <c r="IK105" i="37"/>
  <c r="IM105" i="37" s="1"/>
  <c r="IK173" i="37"/>
  <c r="HW173" i="37"/>
  <c r="IK21" i="37"/>
  <c r="HW135" i="37"/>
  <c r="IL192" i="37"/>
  <c r="IM192" i="37" s="1"/>
  <c r="IK141" i="37"/>
  <c r="IM141" i="37" s="1"/>
  <c r="IE50" i="37"/>
  <c r="IF50" i="37" s="1"/>
  <c r="HX231" i="37"/>
  <c r="IK231" i="37"/>
  <c r="ID105" i="37"/>
  <c r="IE173" i="37"/>
  <c r="IL173" i="37"/>
  <c r="HX21" i="37"/>
  <c r="IR135" i="37"/>
  <c r="HY160" i="37"/>
  <c r="HZ160" i="37" s="1"/>
  <c r="IS141" i="37"/>
  <c r="IF288" i="37"/>
  <c r="IE231" i="37"/>
  <c r="ID173" i="37"/>
  <c r="HQ135" i="37"/>
  <c r="IF141" i="37"/>
  <c r="IG141" i="37" s="1"/>
  <c r="HQ173" i="37"/>
  <c r="HR220" i="37"/>
  <c r="IK135" i="37"/>
  <c r="HP135" i="37"/>
  <c r="IM263" i="37"/>
  <c r="HP173" i="37"/>
  <c r="ID135" i="37"/>
  <c r="IF135" i="37" s="1"/>
  <c r="IL135" i="37"/>
  <c r="IS173" i="37"/>
  <c r="HY167" i="37"/>
  <c r="HZ167" i="37" s="1"/>
  <c r="FN306" i="37"/>
  <c r="HY265" i="37"/>
  <c r="HZ265" i="37" s="1"/>
  <c r="HR211" i="37"/>
  <c r="IM60" i="37"/>
  <c r="IN60" i="37" s="1"/>
  <c r="IM210" i="37"/>
  <c r="IN210" i="37" s="1"/>
  <c r="IF295" i="37"/>
  <c r="IG295" i="37" s="1"/>
  <c r="IH295" i="37" s="1"/>
  <c r="II295" i="37" s="1"/>
  <c r="IJ295" i="37" s="1"/>
  <c r="FO278" i="37"/>
  <c r="FO179" i="37"/>
  <c r="JQ179" i="37" s="1"/>
  <c r="HW17" i="37"/>
  <c r="IF284" i="37"/>
  <c r="IG284" i="37" s="1"/>
  <c r="IM237" i="37"/>
  <c r="IN237" i="37" s="1"/>
  <c r="IO237" i="37" s="1"/>
  <c r="FO269" i="37"/>
  <c r="JQ269" i="37" s="1"/>
  <c r="HY243" i="37"/>
  <c r="HZ243" i="37" s="1"/>
  <c r="HY146" i="37"/>
  <c r="FO243" i="37"/>
  <c r="FO295" i="37"/>
  <c r="JQ295" i="37" s="1"/>
  <c r="IM275" i="37"/>
  <c r="IN275" i="37" s="1"/>
  <c r="IM224" i="37"/>
  <c r="IN224" i="37" s="1"/>
  <c r="IO224" i="37" s="1"/>
  <c r="HY242" i="37"/>
  <c r="HW24" i="37"/>
  <c r="IS15" i="37"/>
  <c r="HW21" i="37"/>
  <c r="IF39" i="37"/>
  <c r="IG39" i="37" s="1"/>
  <c r="IM147" i="37"/>
  <c r="IN147" i="37" s="1"/>
  <c r="HY284" i="37"/>
  <c r="IM71" i="37"/>
  <c r="IN71" i="37" s="1"/>
  <c r="IF60" i="37"/>
  <c r="IG60" i="37" s="1"/>
  <c r="IH60" i="37" s="1"/>
  <c r="IF297" i="37"/>
  <c r="IG297" i="37" s="1"/>
  <c r="HR150" i="37"/>
  <c r="ID16" i="37"/>
  <c r="IF265" i="37"/>
  <c r="IG265" i="37" s="1"/>
  <c r="IF278" i="37"/>
  <c r="IG278" i="37" s="1"/>
  <c r="IS16" i="37"/>
  <c r="IR24" i="37"/>
  <c r="HQ16" i="37"/>
  <c r="IK17" i="37"/>
  <c r="ID21" i="37"/>
  <c r="IM278" i="37"/>
  <c r="IN278" i="37" s="1"/>
  <c r="HY54" i="37"/>
  <c r="HQ24" i="37"/>
  <c r="IM160" i="37"/>
  <c r="IN160" i="37" s="1"/>
  <c r="IM28" i="37"/>
  <c r="IN28" i="37" s="1"/>
  <c r="IO28" i="37" s="1"/>
  <c r="IP28" i="37" s="1"/>
  <c r="IF109" i="37"/>
  <c r="IG109" i="37" s="1"/>
  <c r="IH109" i="37" s="1"/>
  <c r="IK24" i="37"/>
  <c r="IF214" i="37"/>
  <c r="IG214" i="37" s="1"/>
  <c r="IH214" i="37" s="1"/>
  <c r="II214" i="37" s="1"/>
  <c r="IJ214" i="37" s="1"/>
  <c r="FO297" i="37"/>
  <c r="FO92" i="37"/>
  <c r="JQ92" i="37" s="1"/>
  <c r="IM92" i="37"/>
  <c r="IN92" i="37" s="1"/>
  <c r="IO92" i="37" s="1"/>
  <c r="IP92" i="37" s="1"/>
  <c r="IQ92" i="37" s="1"/>
  <c r="HT109" i="37"/>
  <c r="IE24" i="37"/>
  <c r="IF24" i="37" s="1"/>
  <c r="IG24" i="37" s="1"/>
  <c r="IH24" i="37" s="1"/>
  <c r="IF205" i="37"/>
  <c r="IM310" i="37"/>
  <c r="IN310" i="37" s="1"/>
  <c r="FN147" i="37"/>
  <c r="FN51" i="37"/>
  <c r="JP51" i="37" s="1"/>
  <c r="HR60" i="37"/>
  <c r="HS60" i="37" s="1"/>
  <c r="HT60" i="37" s="1"/>
  <c r="HY210" i="37"/>
  <c r="HZ210" i="37" s="1"/>
  <c r="IM274" i="37"/>
  <c r="IN274" i="37" s="1"/>
  <c r="HZ278" i="37"/>
  <c r="IA278" i="37" s="1"/>
  <c r="IB278" i="37" s="1"/>
  <c r="IC278" i="37" s="1"/>
  <c r="IL99" i="37"/>
  <c r="HP99" i="37"/>
  <c r="HQ99" i="37"/>
  <c r="IR99" i="37"/>
  <c r="HW99" i="37"/>
  <c r="IS99" i="37"/>
  <c r="HX99" i="37"/>
  <c r="IE99" i="37"/>
  <c r="ID99" i="37"/>
  <c r="IK99" i="37"/>
  <c r="IE131" i="37"/>
  <c r="IK131" i="37"/>
  <c r="IL131" i="37"/>
  <c r="HP131" i="37"/>
  <c r="HQ131" i="37"/>
  <c r="IR131" i="37"/>
  <c r="HX131" i="37"/>
  <c r="HW131" i="37"/>
  <c r="ID131" i="37"/>
  <c r="IS131" i="37"/>
  <c r="IR228" i="37"/>
  <c r="HX228" i="37"/>
  <c r="ID228" i="37"/>
  <c r="HW228" i="37"/>
  <c r="IE228" i="37"/>
  <c r="IK228" i="37"/>
  <c r="IL228" i="37"/>
  <c r="HQ228" i="37"/>
  <c r="IS228" i="37"/>
  <c r="HP228" i="37"/>
  <c r="HX174" i="37"/>
  <c r="ID174" i="37"/>
  <c r="IE174" i="37"/>
  <c r="IR174" i="37"/>
  <c r="HQ174" i="37"/>
  <c r="HW174" i="37"/>
  <c r="IK174" i="37"/>
  <c r="IL174" i="37"/>
  <c r="IS174" i="37"/>
  <c r="HP174" i="37"/>
  <c r="HW125" i="37"/>
  <c r="IR125" i="37"/>
  <c r="HX125" i="37"/>
  <c r="IS125" i="37"/>
  <c r="HP125" i="37"/>
  <c r="ID125" i="37"/>
  <c r="IK125" i="37"/>
  <c r="HQ125" i="37"/>
  <c r="IE125" i="37"/>
  <c r="IL125" i="37"/>
  <c r="HX97" i="37"/>
  <c r="IK97" i="37"/>
  <c r="IL97" i="37"/>
  <c r="IR97" i="37"/>
  <c r="IS97" i="37"/>
  <c r="HP97" i="37"/>
  <c r="ID97" i="37"/>
  <c r="HQ97" i="37"/>
  <c r="HW97" i="37"/>
  <c r="IE97" i="37"/>
  <c r="IE225" i="37"/>
  <c r="HP225" i="37"/>
  <c r="IL225" i="37"/>
  <c r="HQ225" i="37"/>
  <c r="IR225" i="37"/>
  <c r="HW225" i="37"/>
  <c r="HX225" i="37"/>
  <c r="ID225" i="37"/>
  <c r="IK225" i="37"/>
  <c r="IS225" i="37"/>
  <c r="IE56" i="37"/>
  <c r="IK56" i="37"/>
  <c r="HP56" i="37"/>
  <c r="IL56" i="37"/>
  <c r="HQ56" i="37"/>
  <c r="HW56" i="37"/>
  <c r="IR56" i="37"/>
  <c r="IS56" i="37"/>
  <c r="HX56" i="37"/>
  <c r="ID56" i="37"/>
  <c r="HW144" i="37"/>
  <c r="IR144" i="37"/>
  <c r="HX144" i="37"/>
  <c r="IS144" i="37"/>
  <c r="ID144" i="37"/>
  <c r="IE144" i="37"/>
  <c r="HQ144" i="37"/>
  <c r="IK144" i="37"/>
  <c r="HP144" i="37"/>
  <c r="IL144" i="37"/>
  <c r="HW153" i="37"/>
  <c r="IR153" i="37"/>
  <c r="HX153" i="37"/>
  <c r="IS153" i="37"/>
  <c r="ID153" i="37"/>
  <c r="IK153" i="37"/>
  <c r="IE153" i="37"/>
  <c r="IL153" i="37"/>
  <c r="HP153" i="37"/>
  <c r="HQ153" i="37"/>
  <c r="HW262" i="37"/>
  <c r="HX262" i="37"/>
  <c r="IR262" i="37"/>
  <c r="ID262" i="37"/>
  <c r="IS262" i="37"/>
  <c r="IE262" i="37"/>
  <c r="HP262" i="37"/>
  <c r="HQ262" i="37"/>
  <c r="IK262" i="37"/>
  <c r="IL262" i="37"/>
  <c r="IE157" i="37"/>
  <c r="IK157" i="37"/>
  <c r="IL157" i="37"/>
  <c r="HQ157" i="37"/>
  <c r="IR157" i="37"/>
  <c r="HP157" i="37"/>
  <c r="HW157" i="37"/>
  <c r="HX157" i="37"/>
  <c r="ID157" i="37"/>
  <c r="IF157" i="37" s="1"/>
  <c r="IS157" i="37"/>
  <c r="HP223" i="37"/>
  <c r="IL223" i="37"/>
  <c r="HW223" i="37"/>
  <c r="IR223" i="37"/>
  <c r="HQ223" i="37"/>
  <c r="HX223" i="37"/>
  <c r="ID223" i="37"/>
  <c r="IE223" i="37"/>
  <c r="IK223" i="37"/>
  <c r="IS223" i="37"/>
  <c r="HX230" i="37"/>
  <c r="IE230" i="37"/>
  <c r="IK230" i="37"/>
  <c r="IL230" i="37"/>
  <c r="IR230" i="37"/>
  <c r="IS230" i="37"/>
  <c r="HP230" i="37"/>
  <c r="HQ230" i="37"/>
  <c r="HW230" i="37"/>
  <c r="HY230" i="37" s="1"/>
  <c r="HZ230" i="37" s="1"/>
  <c r="IA230" i="37" s="1"/>
  <c r="ID230" i="37"/>
  <c r="HP65" i="37"/>
  <c r="IE65" i="37"/>
  <c r="IR65" i="37"/>
  <c r="HQ65" i="37"/>
  <c r="IS65" i="37"/>
  <c r="HW65" i="37"/>
  <c r="IK65" i="37"/>
  <c r="HX65" i="37"/>
  <c r="IL65" i="37"/>
  <c r="ID65" i="37"/>
  <c r="HP236" i="37"/>
  <c r="IL236" i="37"/>
  <c r="IR236" i="37"/>
  <c r="HW236" i="37"/>
  <c r="HX236" i="37"/>
  <c r="ID236" i="37"/>
  <c r="IE236" i="37"/>
  <c r="IK236" i="37"/>
  <c r="HQ236" i="37"/>
  <c r="IS236" i="37"/>
  <c r="IK101" i="37"/>
  <c r="IL101" i="37"/>
  <c r="HW101" i="37"/>
  <c r="IR101" i="37"/>
  <c r="HX101" i="37"/>
  <c r="IS101" i="37"/>
  <c r="ID101" i="37"/>
  <c r="HQ101" i="37"/>
  <c r="HP101" i="37"/>
  <c r="IE101" i="37"/>
  <c r="IS187" i="37"/>
  <c r="HP187" i="37"/>
  <c r="HQ187" i="37"/>
  <c r="ID187" i="37"/>
  <c r="IE187" i="37"/>
  <c r="IL187" i="37"/>
  <c r="IR187" i="37"/>
  <c r="HX187" i="37"/>
  <c r="IK187" i="37"/>
  <c r="HW187" i="37"/>
  <c r="ID175" i="37"/>
  <c r="IE175" i="37"/>
  <c r="HW175" i="37"/>
  <c r="IK175" i="37"/>
  <c r="HX175" i="37"/>
  <c r="IL175" i="37"/>
  <c r="IR175" i="37"/>
  <c r="IS175" i="37"/>
  <c r="HP175" i="37"/>
  <c r="HQ175" i="37"/>
  <c r="HP123" i="37"/>
  <c r="HQ123" i="37"/>
  <c r="HW123" i="37"/>
  <c r="IR123" i="37"/>
  <c r="HX123" i="37"/>
  <c r="IS123" i="37"/>
  <c r="ID123" i="37"/>
  <c r="IK123" i="37"/>
  <c r="IE123" i="37"/>
  <c r="IL123" i="37"/>
  <c r="ID196" i="37"/>
  <c r="IE196" i="37"/>
  <c r="HP196" i="37"/>
  <c r="IK196" i="37"/>
  <c r="HQ196" i="37"/>
  <c r="IL196" i="37"/>
  <c r="HX196" i="37"/>
  <c r="IR196" i="37"/>
  <c r="IS196" i="37"/>
  <c r="HW196" i="37"/>
  <c r="HX58" i="37"/>
  <c r="IR58" i="37"/>
  <c r="ID58" i="37"/>
  <c r="IS58" i="37"/>
  <c r="IE58" i="37"/>
  <c r="IK58" i="37"/>
  <c r="HP58" i="37"/>
  <c r="IL58" i="37"/>
  <c r="HQ58" i="37"/>
  <c r="HW58" i="37"/>
  <c r="HP57" i="37"/>
  <c r="IE57" i="37"/>
  <c r="HQ57" i="37"/>
  <c r="IK57" i="37"/>
  <c r="IL57" i="37"/>
  <c r="HW57" i="37"/>
  <c r="IR57" i="37"/>
  <c r="HX57" i="37"/>
  <c r="IS57" i="37"/>
  <c r="ID57" i="37"/>
  <c r="IE163" i="37"/>
  <c r="IK163" i="37"/>
  <c r="HW163" i="37"/>
  <c r="IL163" i="37"/>
  <c r="IS163" i="37"/>
  <c r="IR163" i="37"/>
  <c r="HP163" i="37"/>
  <c r="HQ163" i="37"/>
  <c r="HX163" i="37"/>
  <c r="ID163" i="37"/>
  <c r="HW158" i="37"/>
  <c r="IK158" i="37"/>
  <c r="HX158" i="37"/>
  <c r="IL158" i="37"/>
  <c r="IE158" i="37"/>
  <c r="ID158" i="37"/>
  <c r="HP158" i="37"/>
  <c r="HQ158" i="37"/>
  <c r="IR158" i="37"/>
  <c r="IS158" i="37"/>
  <c r="ID271" i="37"/>
  <c r="HP271" i="37"/>
  <c r="IE271" i="37"/>
  <c r="HQ271" i="37"/>
  <c r="IK271" i="37"/>
  <c r="IL271" i="37"/>
  <c r="HW271" i="37"/>
  <c r="HX271" i="37"/>
  <c r="IS271" i="37"/>
  <c r="IR271" i="37"/>
  <c r="IL264" i="37"/>
  <c r="HP264" i="37"/>
  <c r="IR264" i="37"/>
  <c r="HQ264" i="37"/>
  <c r="IS264" i="37"/>
  <c r="HW264" i="37"/>
  <c r="HX264" i="37"/>
  <c r="ID264" i="37"/>
  <c r="IK264" i="37"/>
  <c r="IM264" i="37" s="1"/>
  <c r="IE264" i="37"/>
  <c r="HW100" i="37"/>
  <c r="HX100" i="37"/>
  <c r="ID100" i="37"/>
  <c r="IR100" i="37"/>
  <c r="HP100" i="37"/>
  <c r="IE100" i="37"/>
  <c r="IS100" i="37"/>
  <c r="IK100" i="37"/>
  <c r="HQ100" i="37"/>
  <c r="IL100" i="37"/>
  <c r="HX24" i="37"/>
  <c r="IR16" i="37"/>
  <c r="HR73" i="37"/>
  <c r="FO73" i="37"/>
  <c r="IM73" i="37"/>
  <c r="HY233" i="37"/>
  <c r="HR32" i="37"/>
  <c r="FN115" i="37"/>
  <c r="JP115" i="37" s="1"/>
  <c r="IM39" i="37"/>
  <c r="IN39" i="37" s="1"/>
  <c r="HY82" i="37"/>
  <c r="HZ82" i="37" s="1"/>
  <c r="IF124" i="37"/>
  <c r="IG124" i="37" s="1"/>
  <c r="HY179" i="37"/>
  <c r="HZ179" i="37" s="1"/>
  <c r="HR168" i="37"/>
  <c r="HS168" i="37" s="1"/>
  <c r="IM72" i="37"/>
  <c r="FN275" i="37"/>
  <c r="JP275" i="37" s="1"/>
  <c r="HX171" i="37"/>
  <c r="IR171" i="37"/>
  <c r="IS171" i="37"/>
  <c r="HP171" i="37"/>
  <c r="HQ171" i="37"/>
  <c r="ID171" i="37"/>
  <c r="HW171" i="37"/>
  <c r="IE171" i="37"/>
  <c r="IK171" i="37"/>
  <c r="IL171" i="37"/>
  <c r="IK300" i="37"/>
  <c r="IL300" i="37"/>
  <c r="HP300" i="37"/>
  <c r="IR300" i="37"/>
  <c r="HQ300" i="37"/>
  <c r="IS300" i="37"/>
  <c r="HW300" i="37"/>
  <c r="HX300" i="37"/>
  <c r="ID300" i="37"/>
  <c r="IE300" i="37"/>
  <c r="ID61" i="37"/>
  <c r="IE61" i="37"/>
  <c r="HP61" i="37"/>
  <c r="IK61" i="37"/>
  <c r="HQ61" i="37"/>
  <c r="IL61" i="37"/>
  <c r="HW61" i="37"/>
  <c r="IR61" i="37"/>
  <c r="IS61" i="37"/>
  <c r="HX61" i="37"/>
  <c r="HW75" i="37"/>
  <c r="HX75" i="37"/>
  <c r="ID75" i="37"/>
  <c r="IE75" i="37"/>
  <c r="HP75" i="37"/>
  <c r="HQ75" i="37"/>
  <c r="IK75" i="37"/>
  <c r="IL75" i="37"/>
  <c r="IR75" i="37"/>
  <c r="IS75" i="37"/>
  <c r="ID287" i="37"/>
  <c r="HP287" i="37"/>
  <c r="IE287" i="37"/>
  <c r="HQ287" i="37"/>
  <c r="IK287" i="37"/>
  <c r="IR287" i="37"/>
  <c r="IS287" i="37"/>
  <c r="HW287" i="37"/>
  <c r="HX287" i="37"/>
  <c r="IL287" i="37"/>
  <c r="ID59" i="37"/>
  <c r="HP59" i="37"/>
  <c r="IE59" i="37"/>
  <c r="HQ59" i="37"/>
  <c r="IK59" i="37"/>
  <c r="IL59" i="37"/>
  <c r="HW59" i="37"/>
  <c r="IR59" i="37"/>
  <c r="HX59" i="37"/>
  <c r="IS59" i="37"/>
  <c r="IS155" i="37"/>
  <c r="HP155" i="37"/>
  <c r="IE155" i="37"/>
  <c r="ID155" i="37"/>
  <c r="IK155" i="37"/>
  <c r="IL155" i="37"/>
  <c r="IR155" i="37"/>
  <c r="HQ155" i="37"/>
  <c r="HW155" i="37"/>
  <c r="HX155" i="37"/>
  <c r="HP33" i="37"/>
  <c r="IL33" i="37"/>
  <c r="HQ33" i="37"/>
  <c r="IR33" i="37"/>
  <c r="HW33" i="37"/>
  <c r="IS33" i="37"/>
  <c r="HX33" i="37"/>
  <c r="IE33" i="37"/>
  <c r="ID33" i="37"/>
  <c r="IK33" i="37"/>
  <c r="IE46" i="37"/>
  <c r="HP46" i="37"/>
  <c r="HQ46" i="37"/>
  <c r="IK46" i="37"/>
  <c r="IL46" i="37"/>
  <c r="HW46" i="37"/>
  <c r="IR46" i="37"/>
  <c r="IS46" i="37"/>
  <c r="HX46" i="37"/>
  <c r="ID46" i="37"/>
  <c r="HW67" i="37"/>
  <c r="HX67" i="37"/>
  <c r="ID67" i="37"/>
  <c r="IE67" i="37"/>
  <c r="IK67" i="37"/>
  <c r="IL67" i="37"/>
  <c r="HP67" i="37"/>
  <c r="IR67" i="37"/>
  <c r="HQ67" i="37"/>
  <c r="IS67" i="37"/>
  <c r="ID312" i="37"/>
  <c r="IK312" i="37"/>
  <c r="IL312" i="37"/>
  <c r="HP312" i="37"/>
  <c r="IR312" i="37"/>
  <c r="HW312" i="37"/>
  <c r="HX312" i="37"/>
  <c r="IE312" i="37"/>
  <c r="IS312" i="37"/>
  <c r="HQ312" i="37"/>
  <c r="ID194" i="37"/>
  <c r="IE194" i="37"/>
  <c r="IK194" i="37"/>
  <c r="HP194" i="37"/>
  <c r="IL194" i="37"/>
  <c r="IR194" i="37"/>
  <c r="IS194" i="37"/>
  <c r="HQ194" i="37"/>
  <c r="HW194" i="37"/>
  <c r="HX194" i="37"/>
  <c r="HP191" i="37"/>
  <c r="IK191" i="37"/>
  <c r="HQ191" i="37"/>
  <c r="IL191" i="37"/>
  <c r="HW191" i="37"/>
  <c r="IR191" i="37"/>
  <c r="HX191" i="37"/>
  <c r="IS191" i="37"/>
  <c r="ID191" i="37"/>
  <c r="IE191" i="37"/>
  <c r="HX42" i="37"/>
  <c r="IS42" i="37"/>
  <c r="ID42" i="37"/>
  <c r="IE42" i="37"/>
  <c r="IK42" i="37"/>
  <c r="HP42" i="37"/>
  <c r="IL42" i="37"/>
  <c r="HQ42" i="37"/>
  <c r="HW42" i="37"/>
  <c r="IR42" i="37"/>
  <c r="ID247" i="37"/>
  <c r="IE247" i="37"/>
  <c r="IK247" i="37"/>
  <c r="HP247" i="37"/>
  <c r="IL247" i="37"/>
  <c r="HQ247" i="37"/>
  <c r="IR247" i="37"/>
  <c r="HW247" i="37"/>
  <c r="HX247" i="37"/>
  <c r="IS247" i="37"/>
  <c r="HP139" i="37"/>
  <c r="HQ139" i="37"/>
  <c r="HW139" i="37"/>
  <c r="IR139" i="37"/>
  <c r="HX139" i="37"/>
  <c r="IS139" i="37"/>
  <c r="ID139" i="37"/>
  <c r="IK139" i="37"/>
  <c r="IE139" i="37"/>
  <c r="IL139" i="37"/>
  <c r="IS94" i="37"/>
  <c r="HW94" i="37"/>
  <c r="HX94" i="37"/>
  <c r="ID94" i="37"/>
  <c r="HP94" i="37"/>
  <c r="IE94" i="37"/>
  <c r="IL94" i="37"/>
  <c r="HQ94" i="37"/>
  <c r="IK94" i="37"/>
  <c r="IR94" i="37"/>
  <c r="HW303" i="37"/>
  <c r="HX303" i="37"/>
  <c r="ID303" i="37"/>
  <c r="IE303" i="37"/>
  <c r="IK303" i="37"/>
  <c r="HP303" i="37"/>
  <c r="HQ303" i="37"/>
  <c r="IR303" i="37"/>
  <c r="IS303" i="37"/>
  <c r="IL303" i="37"/>
  <c r="HQ218" i="37"/>
  <c r="IR218" i="37"/>
  <c r="HX218" i="37"/>
  <c r="ID218" i="37"/>
  <c r="IK218" i="37"/>
  <c r="IL218" i="37"/>
  <c r="IS218" i="37"/>
  <c r="HP218" i="37"/>
  <c r="HW218" i="37"/>
  <c r="IE218" i="37"/>
  <c r="HQ47" i="37"/>
  <c r="IL47" i="37"/>
  <c r="HW47" i="37"/>
  <c r="IR47" i="37"/>
  <c r="HX47" i="37"/>
  <c r="IS47" i="37"/>
  <c r="ID47" i="37"/>
  <c r="HP47" i="37"/>
  <c r="IE47" i="37"/>
  <c r="IK47" i="37"/>
  <c r="IM47" i="37" s="1"/>
  <c r="FO41" i="37"/>
  <c r="HY220" i="37"/>
  <c r="HR167" i="37"/>
  <c r="HR64" i="37"/>
  <c r="FN64" i="37"/>
  <c r="JP64" i="37" s="1"/>
  <c r="IM179" i="37"/>
  <c r="IN179" i="37" s="1"/>
  <c r="IO179" i="37" s="1"/>
  <c r="HY114" i="37"/>
  <c r="ID276" i="37"/>
  <c r="IE276" i="37"/>
  <c r="IK276" i="37"/>
  <c r="IL276" i="37"/>
  <c r="HP276" i="37"/>
  <c r="IR276" i="37"/>
  <c r="HQ276" i="37"/>
  <c r="HW276" i="37"/>
  <c r="HX276" i="37"/>
  <c r="IS276" i="37"/>
  <c r="IK311" i="37"/>
  <c r="HP311" i="37"/>
  <c r="IR311" i="37"/>
  <c r="HQ311" i="37"/>
  <c r="IS311" i="37"/>
  <c r="HW311" i="37"/>
  <c r="IL311" i="37"/>
  <c r="HX311" i="37"/>
  <c r="ID311" i="37"/>
  <c r="IE311" i="37"/>
  <c r="IK234" i="37"/>
  <c r="HQ234" i="37"/>
  <c r="IR234" i="37"/>
  <c r="IS234" i="37"/>
  <c r="HP234" i="37"/>
  <c r="HW234" i="37"/>
  <c r="HX234" i="37"/>
  <c r="ID234" i="37"/>
  <c r="IE234" i="37"/>
  <c r="IL234" i="37"/>
  <c r="HX69" i="37"/>
  <c r="ID69" i="37"/>
  <c r="IE69" i="37"/>
  <c r="IR69" i="37"/>
  <c r="HP69" i="37"/>
  <c r="IS69" i="37"/>
  <c r="HQ69" i="37"/>
  <c r="HW69" i="37"/>
  <c r="IK69" i="37"/>
  <c r="IL69" i="37"/>
  <c r="HW111" i="37"/>
  <c r="HX111" i="37"/>
  <c r="IR111" i="37"/>
  <c r="ID111" i="37"/>
  <c r="IS111" i="37"/>
  <c r="IE111" i="37"/>
  <c r="HP111" i="37"/>
  <c r="IL111" i="37"/>
  <c r="HQ111" i="37"/>
  <c r="IK111" i="37"/>
  <c r="HQ104" i="37"/>
  <c r="HW104" i="37"/>
  <c r="HX104" i="37"/>
  <c r="IK104" i="37"/>
  <c r="IL104" i="37"/>
  <c r="ID104" i="37"/>
  <c r="IS104" i="37"/>
  <c r="HP104" i="37"/>
  <c r="IE104" i="37"/>
  <c r="IR104" i="37"/>
  <c r="HW76" i="37"/>
  <c r="HX76" i="37"/>
  <c r="IR76" i="37"/>
  <c r="ID76" i="37"/>
  <c r="IS76" i="37"/>
  <c r="IE76" i="37"/>
  <c r="HP76" i="37"/>
  <c r="IL76" i="37"/>
  <c r="HQ76" i="37"/>
  <c r="IK76" i="37"/>
  <c r="ID116" i="37"/>
  <c r="IS116" i="37"/>
  <c r="HP116" i="37"/>
  <c r="IE116" i="37"/>
  <c r="HQ116" i="37"/>
  <c r="HW116" i="37"/>
  <c r="IL116" i="37"/>
  <c r="HX116" i="37"/>
  <c r="IK116" i="37"/>
  <c r="IR116" i="37"/>
  <c r="IE34" i="37"/>
  <c r="IK34" i="37"/>
  <c r="IL34" i="37"/>
  <c r="HP34" i="37"/>
  <c r="HX34" i="37"/>
  <c r="IR34" i="37"/>
  <c r="IS34" i="37"/>
  <c r="HQ34" i="37"/>
  <c r="HW34" i="37"/>
  <c r="ID34" i="37"/>
  <c r="HW80" i="37"/>
  <c r="IR80" i="37"/>
  <c r="HX80" i="37"/>
  <c r="IS80" i="37"/>
  <c r="ID80" i="37"/>
  <c r="IE80" i="37"/>
  <c r="HP80" i="37"/>
  <c r="IL80" i="37"/>
  <c r="HQ80" i="37"/>
  <c r="IK80" i="37"/>
  <c r="ID302" i="37"/>
  <c r="HP302" i="37"/>
  <c r="IE302" i="37"/>
  <c r="HQ302" i="37"/>
  <c r="IK302" i="37"/>
  <c r="IL302" i="37"/>
  <c r="HW302" i="37"/>
  <c r="IR302" i="37"/>
  <c r="IS302" i="37"/>
  <c r="HX302" i="37"/>
  <c r="HW294" i="37"/>
  <c r="IR294" i="37"/>
  <c r="HX294" i="37"/>
  <c r="IS294" i="37"/>
  <c r="ID294" i="37"/>
  <c r="IK294" i="37"/>
  <c r="IL294" i="37"/>
  <c r="HP294" i="37"/>
  <c r="HQ294" i="37"/>
  <c r="IE294" i="37"/>
  <c r="IE43" i="37"/>
  <c r="HP43" i="37"/>
  <c r="HQ43" i="37"/>
  <c r="IK43" i="37"/>
  <c r="IL43" i="37"/>
  <c r="HW43" i="37"/>
  <c r="IR43" i="37"/>
  <c r="HX43" i="37"/>
  <c r="IS43" i="37"/>
  <c r="ID43" i="37"/>
  <c r="HX184" i="37"/>
  <c r="IR184" i="37"/>
  <c r="ID184" i="37"/>
  <c r="IS184" i="37"/>
  <c r="IE184" i="37"/>
  <c r="IK184" i="37"/>
  <c r="IL184" i="37"/>
  <c r="HP184" i="37"/>
  <c r="HQ184" i="37"/>
  <c r="HW184" i="37"/>
  <c r="HQ238" i="37"/>
  <c r="IR238" i="37"/>
  <c r="HX238" i="37"/>
  <c r="HP238" i="37"/>
  <c r="HW238" i="37"/>
  <c r="ID238" i="37"/>
  <c r="IE238" i="37"/>
  <c r="IK238" i="37"/>
  <c r="IL238" i="37"/>
  <c r="IS238" i="37"/>
  <c r="IK78" i="37"/>
  <c r="HW78" i="37"/>
  <c r="IL78" i="37"/>
  <c r="HX78" i="37"/>
  <c r="IR78" i="37"/>
  <c r="IS78" i="37"/>
  <c r="HQ78" i="37"/>
  <c r="ID78" i="37"/>
  <c r="HP78" i="37"/>
  <c r="IE78" i="37"/>
  <c r="HW176" i="37"/>
  <c r="HX176" i="37"/>
  <c r="ID176" i="37"/>
  <c r="IE176" i="37"/>
  <c r="IK176" i="37"/>
  <c r="IS176" i="37"/>
  <c r="HP176" i="37"/>
  <c r="HQ176" i="37"/>
  <c r="IL176" i="37"/>
  <c r="IR176" i="37"/>
  <c r="HP249" i="37"/>
  <c r="HQ249" i="37"/>
  <c r="IK249" i="37"/>
  <c r="IL249" i="37"/>
  <c r="HW249" i="37"/>
  <c r="IR249" i="37"/>
  <c r="HX249" i="37"/>
  <c r="ID249" i="37"/>
  <c r="IE249" i="37"/>
  <c r="IS249" i="37"/>
  <c r="HP165" i="37"/>
  <c r="HQ165" i="37"/>
  <c r="IR165" i="37"/>
  <c r="HW165" i="37"/>
  <c r="IS165" i="37"/>
  <c r="ID165" i="37"/>
  <c r="HX165" i="37"/>
  <c r="IE165" i="37"/>
  <c r="IK165" i="37"/>
  <c r="IL165" i="37"/>
  <c r="HX215" i="37"/>
  <c r="IE215" i="37"/>
  <c r="HW215" i="37"/>
  <c r="ID215" i="37"/>
  <c r="IK215" i="37"/>
  <c r="IL215" i="37"/>
  <c r="IR215" i="37"/>
  <c r="HP215" i="37"/>
  <c r="HQ215" i="37"/>
  <c r="IS215" i="37"/>
  <c r="HQ44" i="37"/>
  <c r="IK44" i="37"/>
  <c r="HW44" i="37"/>
  <c r="IL44" i="37"/>
  <c r="HX44" i="37"/>
  <c r="IR44" i="37"/>
  <c r="IS44" i="37"/>
  <c r="ID44" i="37"/>
  <c r="IE44" i="37"/>
  <c r="HP44" i="37"/>
  <c r="ID298" i="37"/>
  <c r="HP298" i="37"/>
  <c r="IE298" i="37"/>
  <c r="HQ298" i="37"/>
  <c r="IK298" i="37"/>
  <c r="IR298" i="37"/>
  <c r="IS298" i="37"/>
  <c r="HX298" i="37"/>
  <c r="HW298" i="37"/>
  <c r="IL298" i="37"/>
  <c r="IE88" i="37"/>
  <c r="HP88" i="37"/>
  <c r="HQ88" i="37"/>
  <c r="IK88" i="37"/>
  <c r="HW88" i="37"/>
  <c r="IL88" i="37"/>
  <c r="IS88" i="37"/>
  <c r="HX88" i="37"/>
  <c r="ID88" i="37"/>
  <c r="IR88" i="37"/>
  <c r="HW308" i="37"/>
  <c r="ID308" i="37"/>
  <c r="IE308" i="37"/>
  <c r="IK308" i="37"/>
  <c r="HP308" i="37"/>
  <c r="HQ308" i="37"/>
  <c r="HX308" i="37"/>
  <c r="IL308" i="37"/>
  <c r="IS308" i="37"/>
  <c r="IR308" i="37"/>
  <c r="IS136" i="37"/>
  <c r="ID136" i="37"/>
  <c r="IE136" i="37"/>
  <c r="IK136" i="37"/>
  <c r="HP136" i="37"/>
  <c r="IL136" i="37"/>
  <c r="HW136" i="37"/>
  <c r="HQ136" i="37"/>
  <c r="HX136" i="37"/>
  <c r="IR136" i="37"/>
  <c r="IK172" i="37"/>
  <c r="HP172" i="37"/>
  <c r="IL172" i="37"/>
  <c r="HQ172" i="37"/>
  <c r="HW172" i="37"/>
  <c r="IR172" i="37"/>
  <c r="IE172" i="37"/>
  <c r="IS172" i="37"/>
  <c r="HX172" i="37"/>
  <c r="ID172" i="37"/>
  <c r="ID36" i="37"/>
  <c r="IE36" i="37"/>
  <c r="HP36" i="37"/>
  <c r="IK36" i="37"/>
  <c r="HQ36" i="37"/>
  <c r="IL36" i="37"/>
  <c r="HW36" i="37"/>
  <c r="IS36" i="37"/>
  <c r="HX36" i="37"/>
  <c r="IR36" i="37"/>
  <c r="ID126" i="37"/>
  <c r="IE126" i="37"/>
  <c r="IK126" i="37"/>
  <c r="HP126" i="37"/>
  <c r="IL126" i="37"/>
  <c r="HQ126" i="37"/>
  <c r="IR126" i="37"/>
  <c r="HX126" i="37"/>
  <c r="IS126" i="37"/>
  <c r="HW126" i="37"/>
  <c r="HP254" i="37"/>
  <c r="IL254" i="37"/>
  <c r="HQ254" i="37"/>
  <c r="HW254" i="37"/>
  <c r="IR254" i="37"/>
  <c r="HX254" i="37"/>
  <c r="IS254" i="37"/>
  <c r="ID254" i="37"/>
  <c r="IE254" i="37"/>
  <c r="IK254" i="37"/>
  <c r="HX286" i="37"/>
  <c r="IR286" i="37"/>
  <c r="ID286" i="37"/>
  <c r="IS286" i="37"/>
  <c r="IE286" i="37"/>
  <c r="HW286" i="37"/>
  <c r="IK286" i="37"/>
  <c r="IL286" i="37"/>
  <c r="HP286" i="37"/>
  <c r="HQ286" i="37"/>
  <c r="HP309" i="37"/>
  <c r="IL309" i="37"/>
  <c r="HW309" i="37"/>
  <c r="HX309" i="37"/>
  <c r="IR309" i="37"/>
  <c r="ID309" i="37"/>
  <c r="IS309" i="37"/>
  <c r="IK309" i="37"/>
  <c r="HQ309" i="37"/>
  <c r="IE309" i="37"/>
  <c r="IK143" i="37"/>
  <c r="HP143" i="37"/>
  <c r="IL143" i="37"/>
  <c r="HQ143" i="37"/>
  <c r="HW143" i="37"/>
  <c r="IR143" i="37"/>
  <c r="HX143" i="37"/>
  <c r="IS143" i="37"/>
  <c r="IE143" i="37"/>
  <c r="ID143" i="37"/>
  <c r="IK305" i="37"/>
  <c r="HP305" i="37"/>
  <c r="IL305" i="37"/>
  <c r="HQ305" i="37"/>
  <c r="HW305" i="37"/>
  <c r="HX305" i="37"/>
  <c r="IR305" i="37"/>
  <c r="IS305" i="37"/>
  <c r="ID305" i="37"/>
  <c r="IE305" i="37"/>
  <c r="HQ40" i="37"/>
  <c r="IR40" i="37"/>
  <c r="HW40" i="37"/>
  <c r="IS40" i="37"/>
  <c r="HX40" i="37"/>
  <c r="ID40" i="37"/>
  <c r="IE40" i="37"/>
  <c r="IK40" i="37"/>
  <c r="HP40" i="37"/>
  <c r="IL40" i="37"/>
  <c r="HP16" i="37"/>
  <c r="IO103" i="37"/>
  <c r="IP103" i="37" s="1"/>
  <c r="IF73" i="37"/>
  <c r="IG73" i="37" s="1"/>
  <c r="IH73" i="37" s="1"/>
  <c r="HR256" i="37"/>
  <c r="FO256" i="37"/>
  <c r="HR278" i="37"/>
  <c r="HS278" i="37" s="1"/>
  <c r="IF115" i="37"/>
  <c r="FO263" i="37"/>
  <c r="JQ263" i="37" s="1"/>
  <c r="IF147" i="37"/>
  <c r="IG147" i="37" s="1"/>
  <c r="HR51" i="37"/>
  <c r="HS51" i="37" s="1"/>
  <c r="HR307" i="37"/>
  <c r="HS307" i="37" s="1"/>
  <c r="FN307" i="37"/>
  <c r="JP307" i="37" s="1"/>
  <c r="IE183" i="37"/>
  <c r="IK183" i="37"/>
  <c r="HW183" i="37"/>
  <c r="IL183" i="37"/>
  <c r="HX183" i="37"/>
  <c r="IR183" i="37"/>
  <c r="IS183" i="37"/>
  <c r="HP183" i="37"/>
  <c r="HQ183" i="37"/>
  <c r="ID183" i="37"/>
  <c r="HQ193" i="37"/>
  <c r="IL193" i="37"/>
  <c r="HW193" i="37"/>
  <c r="IR193" i="37"/>
  <c r="HX193" i="37"/>
  <c r="IS193" i="37"/>
  <c r="HP193" i="37"/>
  <c r="ID193" i="37"/>
  <c r="IE193" i="37"/>
  <c r="IK193" i="37"/>
  <c r="IM193" i="37" s="1"/>
  <c r="HP281" i="37"/>
  <c r="IK281" i="37"/>
  <c r="HQ281" i="37"/>
  <c r="IL281" i="37"/>
  <c r="HW281" i="37"/>
  <c r="IR281" i="37"/>
  <c r="HX281" i="37"/>
  <c r="ID281" i="37"/>
  <c r="IE281" i="37"/>
  <c r="IS281" i="37"/>
  <c r="HQ63" i="37"/>
  <c r="IE63" i="37"/>
  <c r="IK63" i="37"/>
  <c r="IL63" i="37"/>
  <c r="IR63" i="37"/>
  <c r="IS63" i="37"/>
  <c r="HW63" i="37"/>
  <c r="HX63" i="37"/>
  <c r="HP63" i="37"/>
  <c r="HR63" i="37" s="1"/>
  <c r="ID63" i="37"/>
  <c r="IF63" i="37" s="1"/>
  <c r="IL152" i="37"/>
  <c r="HW152" i="37"/>
  <c r="HX152" i="37"/>
  <c r="HP152" i="37"/>
  <c r="ID152" i="37"/>
  <c r="IR152" i="37"/>
  <c r="IE152" i="37"/>
  <c r="IK152" i="37"/>
  <c r="HQ152" i="37"/>
  <c r="IS152" i="37"/>
  <c r="HW142" i="37"/>
  <c r="IS142" i="37"/>
  <c r="HX142" i="37"/>
  <c r="ID142" i="37"/>
  <c r="IE142" i="37"/>
  <c r="HP142" i="37"/>
  <c r="IL142" i="37"/>
  <c r="IK142" i="37"/>
  <c r="IR142" i="37"/>
  <c r="HQ142" i="37"/>
  <c r="HX140" i="37"/>
  <c r="IR140" i="37"/>
  <c r="ID140" i="37"/>
  <c r="IS140" i="37"/>
  <c r="IE140" i="37"/>
  <c r="HP140" i="37"/>
  <c r="IK140" i="37"/>
  <c r="IL140" i="37"/>
  <c r="HQ140" i="37"/>
  <c r="HW140" i="37"/>
  <c r="HQ52" i="37"/>
  <c r="HW52" i="37"/>
  <c r="HX52" i="37"/>
  <c r="IR52" i="37"/>
  <c r="ID52" i="37"/>
  <c r="IS52" i="37"/>
  <c r="IE52" i="37"/>
  <c r="HP52" i="37"/>
  <c r="IK52" i="37"/>
  <c r="IL52" i="37"/>
  <c r="HW282" i="37"/>
  <c r="IK282" i="37"/>
  <c r="HX282" i="37"/>
  <c r="IL282" i="37"/>
  <c r="IR282" i="37"/>
  <c r="ID282" i="37"/>
  <c r="IS282" i="37"/>
  <c r="IE282" i="37"/>
  <c r="HQ282" i="37"/>
  <c r="HP282" i="37"/>
  <c r="IE81" i="37"/>
  <c r="IR81" i="37"/>
  <c r="HP81" i="37"/>
  <c r="IS81" i="37"/>
  <c r="HQ81" i="37"/>
  <c r="IK81" i="37"/>
  <c r="HW81" i="37"/>
  <c r="IL81" i="37"/>
  <c r="HX81" i="37"/>
  <c r="ID81" i="37"/>
  <c r="ID186" i="37"/>
  <c r="IR186" i="37"/>
  <c r="IE186" i="37"/>
  <c r="IS186" i="37"/>
  <c r="HP186" i="37"/>
  <c r="IK186" i="37"/>
  <c r="HX186" i="37"/>
  <c r="IL186" i="37"/>
  <c r="HQ186" i="37"/>
  <c r="HW186" i="37"/>
  <c r="IS98" i="37"/>
  <c r="HW98" i="37"/>
  <c r="HX98" i="37"/>
  <c r="ID98" i="37"/>
  <c r="HP98" i="37"/>
  <c r="IE98" i="37"/>
  <c r="IL98" i="37"/>
  <c r="IK98" i="37"/>
  <c r="IR98" i="37"/>
  <c r="HQ98" i="37"/>
  <c r="HW113" i="37"/>
  <c r="IS113" i="37"/>
  <c r="HX113" i="37"/>
  <c r="ID113" i="37"/>
  <c r="HP113" i="37"/>
  <c r="IE113" i="37"/>
  <c r="HQ113" i="37"/>
  <c r="IK113" i="37"/>
  <c r="IL113" i="37"/>
  <c r="IR113" i="37"/>
  <c r="IK161" i="37"/>
  <c r="HP161" i="37"/>
  <c r="IL161" i="37"/>
  <c r="HQ161" i="37"/>
  <c r="HX161" i="37"/>
  <c r="IS161" i="37"/>
  <c r="IR161" i="37"/>
  <c r="HW161" i="37"/>
  <c r="ID161" i="37"/>
  <c r="IE161" i="37"/>
  <c r="ID202" i="37"/>
  <c r="HP202" i="37"/>
  <c r="IE202" i="37"/>
  <c r="HQ202" i="37"/>
  <c r="IK202" i="37"/>
  <c r="IL202" i="37"/>
  <c r="HW202" i="37"/>
  <c r="IR202" i="37"/>
  <c r="HX202" i="37"/>
  <c r="IS202" i="37"/>
  <c r="ID261" i="37"/>
  <c r="IE261" i="37"/>
  <c r="IK261" i="37"/>
  <c r="IL261" i="37"/>
  <c r="HP261" i="37"/>
  <c r="IR261" i="37"/>
  <c r="IS261" i="37"/>
  <c r="HQ261" i="37"/>
  <c r="HW261" i="37"/>
  <c r="HX261" i="37"/>
  <c r="IR35" i="37"/>
  <c r="HW35" i="37"/>
  <c r="IS35" i="37"/>
  <c r="HX35" i="37"/>
  <c r="HP35" i="37"/>
  <c r="IK35" i="37"/>
  <c r="HQ35" i="37"/>
  <c r="ID35" i="37"/>
  <c r="IE35" i="37"/>
  <c r="IL35" i="37"/>
  <c r="HW240" i="37"/>
  <c r="ID240" i="37"/>
  <c r="HP240" i="37"/>
  <c r="IS240" i="37"/>
  <c r="HQ240" i="37"/>
  <c r="HX240" i="37"/>
  <c r="IE240" i="37"/>
  <c r="IK240" i="37"/>
  <c r="IL240" i="37"/>
  <c r="IR240" i="37"/>
  <c r="HP299" i="37"/>
  <c r="IR299" i="37"/>
  <c r="HQ299" i="37"/>
  <c r="IS299" i="37"/>
  <c r="HW299" i="37"/>
  <c r="HX299" i="37"/>
  <c r="ID299" i="37"/>
  <c r="IE299" i="37"/>
  <c r="IK299" i="37"/>
  <c r="IL299" i="37"/>
  <c r="HP279" i="37"/>
  <c r="ID279" i="37"/>
  <c r="HQ279" i="37"/>
  <c r="IE279" i="37"/>
  <c r="IK279" i="37"/>
  <c r="HW279" i="37"/>
  <c r="HX279" i="37"/>
  <c r="IL279" i="37"/>
  <c r="IR279" i="37"/>
  <c r="IS279" i="37"/>
  <c r="HQ197" i="37"/>
  <c r="IS197" i="37"/>
  <c r="HW197" i="37"/>
  <c r="HX197" i="37"/>
  <c r="ID197" i="37"/>
  <c r="IE197" i="37"/>
  <c r="HP197" i="37"/>
  <c r="IK197" i="37"/>
  <c r="IL197" i="37"/>
  <c r="IR197" i="37"/>
  <c r="HQ37" i="37"/>
  <c r="IR37" i="37"/>
  <c r="HW37" i="37"/>
  <c r="IS37" i="37"/>
  <c r="HX37" i="37"/>
  <c r="IK37" i="37"/>
  <c r="HP37" i="37"/>
  <c r="ID37" i="37"/>
  <c r="IE37" i="37"/>
  <c r="IL37" i="37"/>
  <c r="HQ134" i="37"/>
  <c r="IS134" i="37"/>
  <c r="HW134" i="37"/>
  <c r="HX134" i="37"/>
  <c r="ID134" i="37"/>
  <c r="IE134" i="37"/>
  <c r="IL134" i="37"/>
  <c r="IR134" i="37"/>
  <c r="IK134" i="37"/>
  <c r="HP134" i="37"/>
  <c r="ID74" i="37"/>
  <c r="IE74" i="37"/>
  <c r="HW74" i="37"/>
  <c r="IK74" i="37"/>
  <c r="HX74" i="37"/>
  <c r="IL74" i="37"/>
  <c r="IR74" i="37"/>
  <c r="IS74" i="37"/>
  <c r="HP74" i="37"/>
  <c r="HQ74" i="37"/>
  <c r="IK185" i="37"/>
  <c r="IL185" i="37"/>
  <c r="HP185" i="37"/>
  <c r="IR185" i="37"/>
  <c r="HQ185" i="37"/>
  <c r="IS185" i="37"/>
  <c r="HW185" i="37"/>
  <c r="HX185" i="37"/>
  <c r="ID185" i="37"/>
  <c r="IE185" i="37"/>
  <c r="HP304" i="37"/>
  <c r="IR304" i="37"/>
  <c r="HQ304" i="37"/>
  <c r="IS304" i="37"/>
  <c r="HW304" i="37"/>
  <c r="HX304" i="37"/>
  <c r="ID304" i="37"/>
  <c r="IK304" i="37"/>
  <c r="IL304" i="37"/>
  <c r="IE304" i="37"/>
  <c r="ID291" i="37"/>
  <c r="IE291" i="37"/>
  <c r="IK291" i="37"/>
  <c r="IL291" i="37"/>
  <c r="HP291" i="37"/>
  <c r="IR291" i="37"/>
  <c r="HX291" i="37"/>
  <c r="IS291" i="37"/>
  <c r="HQ291" i="37"/>
  <c r="HW291" i="37"/>
  <c r="ID170" i="37"/>
  <c r="IE170" i="37"/>
  <c r="IR170" i="37"/>
  <c r="IS170" i="37"/>
  <c r="HP170" i="37"/>
  <c r="HQ170" i="37"/>
  <c r="IK170" i="37"/>
  <c r="HW170" i="37"/>
  <c r="HX170" i="37"/>
  <c r="IL170" i="37"/>
  <c r="IE229" i="37"/>
  <c r="HP229" i="37"/>
  <c r="IL229" i="37"/>
  <c r="HQ229" i="37"/>
  <c r="IR229" i="37"/>
  <c r="ID229" i="37"/>
  <c r="IK229" i="37"/>
  <c r="IS229" i="37"/>
  <c r="HW229" i="37"/>
  <c r="HX229" i="37"/>
  <c r="HX226" i="37"/>
  <c r="IS226" i="37"/>
  <c r="IE226" i="37"/>
  <c r="HW226" i="37"/>
  <c r="ID226" i="37"/>
  <c r="IK226" i="37"/>
  <c r="IL226" i="37"/>
  <c r="HQ226" i="37"/>
  <c r="IR226" i="37"/>
  <c r="HP226" i="37"/>
  <c r="IL112" i="37"/>
  <c r="IR112" i="37"/>
  <c r="ID112" i="37"/>
  <c r="IS112" i="37"/>
  <c r="HP112" i="37"/>
  <c r="IE112" i="37"/>
  <c r="HQ112" i="37"/>
  <c r="HW112" i="37"/>
  <c r="IK112" i="37"/>
  <c r="IM112" i="37" s="1"/>
  <c r="HX112" i="37"/>
  <c r="HQ259" i="37"/>
  <c r="IR259" i="37"/>
  <c r="IS259" i="37"/>
  <c r="HW259" i="37"/>
  <c r="HX259" i="37"/>
  <c r="ID259" i="37"/>
  <c r="IL259" i="37"/>
  <c r="IE259" i="37"/>
  <c r="IK259" i="37"/>
  <c r="HP259" i="37"/>
  <c r="IE154" i="37"/>
  <c r="IR154" i="37"/>
  <c r="IS154" i="37"/>
  <c r="HP154" i="37"/>
  <c r="HW154" i="37"/>
  <c r="IL154" i="37"/>
  <c r="IK154" i="37"/>
  <c r="HQ154" i="37"/>
  <c r="ID154" i="37"/>
  <c r="HX154" i="37"/>
  <c r="HX245" i="37"/>
  <c r="IS245" i="37"/>
  <c r="ID245" i="37"/>
  <c r="IE245" i="37"/>
  <c r="IK245" i="37"/>
  <c r="HQ245" i="37"/>
  <c r="HW245" i="37"/>
  <c r="HP245" i="37"/>
  <c r="IL245" i="37"/>
  <c r="IR245" i="37"/>
  <c r="IK239" i="37"/>
  <c r="HP239" i="37"/>
  <c r="HQ239" i="37"/>
  <c r="HW239" i="37"/>
  <c r="HX239" i="37"/>
  <c r="ID239" i="37"/>
  <c r="IE239" i="37"/>
  <c r="IL239" i="37"/>
  <c r="IS239" i="37"/>
  <c r="IR239" i="37"/>
  <c r="IE217" i="37"/>
  <c r="IK217" i="37"/>
  <c r="ID217" i="37"/>
  <c r="IL217" i="37"/>
  <c r="IR217" i="37"/>
  <c r="IS217" i="37"/>
  <c r="HP217" i="37"/>
  <c r="HX217" i="37"/>
  <c r="HW217" i="37"/>
  <c r="HQ217" i="37"/>
  <c r="IK30" i="37"/>
  <c r="HP30" i="37"/>
  <c r="IL30" i="37"/>
  <c r="HQ30" i="37"/>
  <c r="ID30" i="37"/>
  <c r="IS30" i="37"/>
  <c r="HW30" i="37"/>
  <c r="HX30" i="37"/>
  <c r="IE30" i="37"/>
  <c r="IR30" i="37"/>
  <c r="HW250" i="37"/>
  <c r="IS250" i="37"/>
  <c r="HX250" i="37"/>
  <c r="ID250" i="37"/>
  <c r="IE250" i="37"/>
  <c r="IK250" i="37"/>
  <c r="IR250" i="37"/>
  <c r="HP250" i="37"/>
  <c r="HQ250" i="37"/>
  <c r="IL250" i="37"/>
  <c r="HP273" i="37"/>
  <c r="IK273" i="37"/>
  <c r="HQ273" i="37"/>
  <c r="IL273" i="37"/>
  <c r="HW273" i="37"/>
  <c r="HX273" i="37"/>
  <c r="IR273" i="37"/>
  <c r="ID273" i="37"/>
  <c r="IE273" i="37"/>
  <c r="IS273" i="37"/>
  <c r="IE190" i="37"/>
  <c r="HP190" i="37"/>
  <c r="HQ190" i="37"/>
  <c r="IK190" i="37"/>
  <c r="IL190" i="37"/>
  <c r="IS190" i="37"/>
  <c r="HW190" i="37"/>
  <c r="HX190" i="37"/>
  <c r="ID190" i="37"/>
  <c r="IR190" i="37"/>
  <c r="ID117" i="37"/>
  <c r="HP117" i="37"/>
  <c r="IE117" i="37"/>
  <c r="HQ117" i="37"/>
  <c r="IK117" i="37"/>
  <c r="IL117" i="37"/>
  <c r="HW117" i="37"/>
  <c r="IS117" i="37"/>
  <c r="HX117" i="37"/>
  <c r="IR117" i="37"/>
  <c r="HW292" i="37"/>
  <c r="HX292" i="37"/>
  <c r="ID292" i="37"/>
  <c r="IE292" i="37"/>
  <c r="IK292" i="37"/>
  <c r="HP292" i="37"/>
  <c r="IR292" i="37"/>
  <c r="HQ292" i="37"/>
  <c r="IS292" i="37"/>
  <c r="IL292" i="37"/>
  <c r="HP24" i="37"/>
  <c r="HX16" i="37"/>
  <c r="HY16" i="37" s="1"/>
  <c r="HZ16" i="37" s="1"/>
  <c r="IL16" i="37"/>
  <c r="IR21" i="37"/>
  <c r="IS21" i="37"/>
  <c r="FN73" i="37"/>
  <c r="HY73" i="37"/>
  <c r="IF41" i="37"/>
  <c r="FN41" i="37"/>
  <c r="FO220" i="37"/>
  <c r="JQ220" i="37" s="1"/>
  <c r="IM205" i="37"/>
  <c r="IH278" i="37"/>
  <c r="II278" i="37" s="1"/>
  <c r="IJ278" i="37" s="1"/>
  <c r="HR115" i="37"/>
  <c r="HR207" i="37"/>
  <c r="HS207" i="37" s="1"/>
  <c r="HR39" i="37"/>
  <c r="FO39" i="37"/>
  <c r="JQ39" i="37" s="1"/>
  <c r="FO82" i="37"/>
  <c r="JQ82" i="37" s="1"/>
  <c r="HR124" i="37"/>
  <c r="HS124" i="37" s="1"/>
  <c r="FO124" i="37"/>
  <c r="FN179" i="37"/>
  <c r="JP179" i="37" s="1"/>
  <c r="HR179" i="37"/>
  <c r="HY178" i="37"/>
  <c r="FO114" i="37"/>
  <c r="JQ114" i="37" s="1"/>
  <c r="ID148" i="37"/>
  <c r="IE148" i="37"/>
  <c r="HQ148" i="37"/>
  <c r="IK148" i="37"/>
  <c r="IL148" i="37"/>
  <c r="IR148" i="37"/>
  <c r="IS148" i="37"/>
  <c r="HP148" i="37"/>
  <c r="HW148" i="37"/>
  <c r="HX148" i="37"/>
  <c r="ID204" i="37"/>
  <c r="IE204" i="37"/>
  <c r="IK204" i="37"/>
  <c r="HP204" i="37"/>
  <c r="HQ204" i="37"/>
  <c r="HW204" i="37"/>
  <c r="HX204" i="37"/>
  <c r="IS204" i="37"/>
  <c r="IL204" i="37"/>
  <c r="IR204" i="37"/>
  <c r="IK289" i="37"/>
  <c r="HP289" i="37"/>
  <c r="IL289" i="37"/>
  <c r="HQ289" i="37"/>
  <c r="HW289" i="37"/>
  <c r="IR289" i="37"/>
  <c r="IS289" i="37"/>
  <c r="ID289" i="37"/>
  <c r="IE289" i="37"/>
  <c r="HX289" i="37"/>
  <c r="HW84" i="37"/>
  <c r="HX84" i="37"/>
  <c r="IR84" i="37"/>
  <c r="ID84" i="37"/>
  <c r="IS84" i="37"/>
  <c r="IE84" i="37"/>
  <c r="HP84" i="37"/>
  <c r="IL84" i="37"/>
  <c r="IK84" i="37"/>
  <c r="HQ84" i="37"/>
  <c r="HQ268" i="37"/>
  <c r="IS268" i="37"/>
  <c r="HW268" i="37"/>
  <c r="HX268" i="37"/>
  <c r="ID268" i="37"/>
  <c r="IE268" i="37"/>
  <c r="IR268" i="37"/>
  <c r="IL268" i="37"/>
  <c r="HP268" i="37"/>
  <c r="IK268" i="37"/>
  <c r="HX129" i="37"/>
  <c r="IS129" i="37"/>
  <c r="ID129" i="37"/>
  <c r="IE129" i="37"/>
  <c r="HQ129" i="37"/>
  <c r="IL129" i="37"/>
  <c r="IK129" i="37"/>
  <c r="IR129" i="37"/>
  <c r="HP129" i="37"/>
  <c r="HW129" i="37"/>
  <c r="HX180" i="37"/>
  <c r="ID180" i="37"/>
  <c r="IE180" i="37"/>
  <c r="IK180" i="37"/>
  <c r="HP180" i="37"/>
  <c r="HQ180" i="37"/>
  <c r="HW180" i="37"/>
  <c r="IL180" i="37"/>
  <c r="IR180" i="37"/>
  <c r="IS180" i="37"/>
  <c r="IR270" i="37"/>
  <c r="IS270" i="37"/>
  <c r="ID270" i="37"/>
  <c r="HP270" i="37"/>
  <c r="IE270" i="37"/>
  <c r="HQ270" i="37"/>
  <c r="IL270" i="37"/>
  <c r="HW270" i="37"/>
  <c r="HX270" i="37"/>
  <c r="IK270" i="37"/>
  <c r="IK119" i="37"/>
  <c r="HP119" i="37"/>
  <c r="IL119" i="37"/>
  <c r="HQ119" i="37"/>
  <c r="HW119" i="37"/>
  <c r="ID119" i="37"/>
  <c r="IS119" i="37"/>
  <c r="IR119" i="37"/>
  <c r="HX119" i="37"/>
  <c r="IE119" i="37"/>
  <c r="IK145" i="37"/>
  <c r="IL145" i="37"/>
  <c r="HP145" i="37"/>
  <c r="IR145" i="37"/>
  <c r="HQ145" i="37"/>
  <c r="IS145" i="37"/>
  <c r="HW145" i="37"/>
  <c r="ID145" i="37"/>
  <c r="HX145" i="37"/>
  <c r="IE145" i="37"/>
  <c r="HX164" i="37"/>
  <c r="ID164" i="37"/>
  <c r="IE164" i="37"/>
  <c r="IL164" i="37"/>
  <c r="HP164" i="37"/>
  <c r="HQ164" i="37"/>
  <c r="HW164" i="37"/>
  <c r="IK164" i="37"/>
  <c r="IR164" i="37"/>
  <c r="IS164" i="37"/>
  <c r="HX53" i="37"/>
  <c r="IS53" i="37"/>
  <c r="ID53" i="37"/>
  <c r="HP53" i="37"/>
  <c r="IE53" i="37"/>
  <c r="HQ53" i="37"/>
  <c r="IK53" i="37"/>
  <c r="IL53" i="37"/>
  <c r="HW53" i="37"/>
  <c r="IR53" i="37"/>
  <c r="IR102" i="37"/>
  <c r="HW102" i="37"/>
  <c r="IS102" i="37"/>
  <c r="HX102" i="37"/>
  <c r="ID102" i="37"/>
  <c r="HP102" i="37"/>
  <c r="IE102" i="37"/>
  <c r="IL102" i="37"/>
  <c r="HQ102" i="37"/>
  <c r="IK102" i="37"/>
  <c r="HW277" i="37"/>
  <c r="IR277" i="37"/>
  <c r="HX277" i="37"/>
  <c r="IS277" i="37"/>
  <c r="ID277" i="37"/>
  <c r="IE277" i="37"/>
  <c r="IK277" i="37"/>
  <c r="IL277" i="37"/>
  <c r="HQ277" i="37"/>
  <c r="HP277" i="37"/>
  <c r="HP181" i="37"/>
  <c r="IE181" i="37"/>
  <c r="HQ181" i="37"/>
  <c r="IK181" i="37"/>
  <c r="IL181" i="37"/>
  <c r="HW181" i="37"/>
  <c r="HX181" i="37"/>
  <c r="IR181" i="37"/>
  <c r="ID181" i="37"/>
  <c r="IS181" i="37"/>
  <c r="IK251" i="37"/>
  <c r="HP251" i="37"/>
  <c r="IL251" i="37"/>
  <c r="HQ251" i="37"/>
  <c r="IR251" i="37"/>
  <c r="IS251" i="37"/>
  <c r="HW251" i="37"/>
  <c r="HX251" i="37"/>
  <c r="ID251" i="37"/>
  <c r="IE251" i="37"/>
  <c r="IK91" i="37"/>
  <c r="IL91" i="37"/>
  <c r="HP91" i="37"/>
  <c r="HQ91" i="37"/>
  <c r="HW91" i="37"/>
  <c r="IR91" i="37"/>
  <c r="ID91" i="37"/>
  <c r="IS91" i="37"/>
  <c r="IE91" i="37"/>
  <c r="HX91" i="37"/>
  <c r="IL24" i="37"/>
  <c r="IM24" i="37" s="1"/>
  <c r="IN24" i="37" s="1"/>
  <c r="IE16" i="37"/>
  <c r="IK16" i="37"/>
  <c r="HQ21" i="37"/>
  <c r="HR21" i="37" s="1"/>
  <c r="HR41" i="37"/>
  <c r="HY41" i="37"/>
  <c r="HS220" i="37"/>
  <c r="FN220" i="37"/>
  <c r="JP220" i="37" s="1"/>
  <c r="IF64" i="37"/>
  <c r="IM256" i="37"/>
  <c r="FO115" i="37"/>
  <c r="FO207" i="37"/>
  <c r="JQ207" i="37" s="1"/>
  <c r="HY263" i="37"/>
  <c r="IM124" i="37"/>
  <c r="HZ147" i="37"/>
  <c r="IM178" i="37"/>
  <c r="IF243" i="37"/>
  <c r="IG243" i="37" s="1"/>
  <c r="IH243" i="37" s="1"/>
  <c r="II243" i="37" s="1"/>
  <c r="HZ242" i="37"/>
  <c r="IL130" i="37"/>
  <c r="HP130" i="37"/>
  <c r="IR130" i="37"/>
  <c r="HQ130" i="37"/>
  <c r="IS130" i="37"/>
  <c r="HW130" i="37"/>
  <c r="HX130" i="37"/>
  <c r="IE130" i="37"/>
  <c r="ID130" i="37"/>
  <c r="IK130" i="37"/>
  <c r="HW127" i="37"/>
  <c r="IR127" i="37"/>
  <c r="HX127" i="37"/>
  <c r="IS127" i="37"/>
  <c r="ID127" i="37"/>
  <c r="IE127" i="37"/>
  <c r="IK127" i="37"/>
  <c r="HP127" i="37"/>
  <c r="HQ127" i="37"/>
  <c r="IL127" i="37"/>
  <c r="HP280" i="37"/>
  <c r="IR280" i="37"/>
  <c r="HQ280" i="37"/>
  <c r="IS280" i="37"/>
  <c r="HW280" i="37"/>
  <c r="HX280" i="37"/>
  <c r="ID280" i="37"/>
  <c r="IL280" i="37"/>
  <c r="IK280" i="37"/>
  <c r="IE280" i="37"/>
  <c r="HX93" i="37"/>
  <c r="IK93" i="37"/>
  <c r="IL93" i="37"/>
  <c r="IR93" i="37"/>
  <c r="IS93" i="37"/>
  <c r="HP93" i="37"/>
  <c r="ID93" i="37"/>
  <c r="HQ93" i="37"/>
  <c r="HW93" i="37"/>
  <c r="IE93" i="37"/>
  <c r="ID200" i="37"/>
  <c r="IE200" i="37"/>
  <c r="HP200" i="37"/>
  <c r="IK200" i="37"/>
  <c r="HQ200" i="37"/>
  <c r="IL200" i="37"/>
  <c r="HW200" i="37"/>
  <c r="HX200" i="37"/>
  <c r="IR200" i="37"/>
  <c r="IS200" i="37"/>
  <c r="HP66" i="37"/>
  <c r="IK66" i="37"/>
  <c r="HQ66" i="37"/>
  <c r="IL66" i="37"/>
  <c r="ID66" i="37"/>
  <c r="IR66" i="37"/>
  <c r="IE66" i="37"/>
  <c r="IS66" i="37"/>
  <c r="HW66" i="37"/>
  <c r="HX66" i="37"/>
  <c r="IE212" i="37"/>
  <c r="HQ212" i="37"/>
  <c r="IL212" i="37"/>
  <c r="HP212" i="37"/>
  <c r="HW212" i="37"/>
  <c r="HX212" i="37"/>
  <c r="ID212" i="37"/>
  <c r="IK212" i="37"/>
  <c r="IR212" i="37"/>
  <c r="IS212" i="37"/>
  <c r="IE198" i="37"/>
  <c r="HP198" i="37"/>
  <c r="HQ198" i="37"/>
  <c r="IK198" i="37"/>
  <c r="IL198" i="37"/>
  <c r="HW198" i="37"/>
  <c r="IR198" i="37"/>
  <c r="ID198" i="37"/>
  <c r="IS198" i="37"/>
  <c r="HX198" i="37"/>
  <c r="HP253" i="37"/>
  <c r="ID253" i="37"/>
  <c r="HQ253" i="37"/>
  <c r="IE253" i="37"/>
  <c r="IK253" i="37"/>
  <c r="IS253" i="37"/>
  <c r="IL253" i="37"/>
  <c r="IR253" i="37"/>
  <c r="HX253" i="37"/>
  <c r="HW253" i="37"/>
  <c r="IE221" i="37"/>
  <c r="HP221" i="37"/>
  <c r="IL221" i="37"/>
  <c r="HQ221" i="37"/>
  <c r="IR221" i="37"/>
  <c r="HW221" i="37"/>
  <c r="HX221" i="37"/>
  <c r="ID221" i="37"/>
  <c r="IK221" i="37"/>
  <c r="IS221" i="37"/>
  <c r="HP293" i="37"/>
  <c r="IL293" i="37"/>
  <c r="HQ293" i="37"/>
  <c r="HW293" i="37"/>
  <c r="HX293" i="37"/>
  <c r="IR293" i="37"/>
  <c r="ID293" i="37"/>
  <c r="IS293" i="37"/>
  <c r="IK293" i="37"/>
  <c r="IE293" i="37"/>
  <c r="HX151" i="37"/>
  <c r="ID151" i="37"/>
  <c r="IE151" i="37"/>
  <c r="IR151" i="37"/>
  <c r="IK151" i="37"/>
  <c r="IL151" i="37"/>
  <c r="IS151" i="37"/>
  <c r="HW151" i="37"/>
  <c r="HQ151" i="37"/>
  <c r="HP151" i="37"/>
  <c r="HW213" i="37"/>
  <c r="IS213" i="37"/>
  <c r="ID213" i="37"/>
  <c r="HP213" i="37"/>
  <c r="HQ213" i="37"/>
  <c r="HX213" i="37"/>
  <c r="IE213" i="37"/>
  <c r="IK213" i="37"/>
  <c r="IL213" i="37"/>
  <c r="IR213" i="37"/>
  <c r="HQ272" i="37"/>
  <c r="IS272" i="37"/>
  <c r="HW272" i="37"/>
  <c r="HX272" i="37"/>
  <c r="ID272" i="37"/>
  <c r="IE272" i="37"/>
  <c r="IL272" i="37"/>
  <c r="IR272" i="37"/>
  <c r="HP272" i="37"/>
  <c r="IK272" i="37"/>
  <c r="IL203" i="37"/>
  <c r="HW203" i="37"/>
  <c r="IR203" i="37"/>
  <c r="HX203" i="37"/>
  <c r="IS203" i="37"/>
  <c r="IE203" i="37"/>
  <c r="IK203" i="37"/>
  <c r="HP203" i="37"/>
  <c r="HQ203" i="37"/>
  <c r="ID203" i="37"/>
  <c r="HQ120" i="37"/>
  <c r="HW120" i="37"/>
  <c r="HX120" i="37"/>
  <c r="IK120" i="37"/>
  <c r="IL120" i="37"/>
  <c r="ID120" i="37"/>
  <c r="IS120" i="37"/>
  <c r="HP120" i="37"/>
  <c r="IE120" i="37"/>
  <c r="IR120" i="37"/>
  <c r="HQ227" i="37"/>
  <c r="IL227" i="37"/>
  <c r="IR227" i="37"/>
  <c r="HX227" i="37"/>
  <c r="ID227" i="37"/>
  <c r="IE227" i="37"/>
  <c r="IK227" i="37"/>
  <c r="IS227" i="37"/>
  <c r="HP227" i="37"/>
  <c r="HW227" i="37"/>
  <c r="ID258" i="37"/>
  <c r="IE258" i="37"/>
  <c r="IK258" i="37"/>
  <c r="HP258" i="37"/>
  <c r="IL258" i="37"/>
  <c r="HQ258" i="37"/>
  <c r="HW258" i="37"/>
  <c r="HX258" i="37"/>
  <c r="IR258" i="37"/>
  <c r="IS258" i="37"/>
  <c r="IL55" i="37"/>
  <c r="HW55" i="37"/>
  <c r="IR55" i="37"/>
  <c r="HX55" i="37"/>
  <c r="IS55" i="37"/>
  <c r="ID55" i="37"/>
  <c r="HP55" i="37"/>
  <c r="HQ55" i="37"/>
  <c r="IE55" i="37"/>
  <c r="IK55" i="37"/>
  <c r="IE48" i="37"/>
  <c r="IK48" i="37"/>
  <c r="HP48" i="37"/>
  <c r="IL48" i="37"/>
  <c r="HQ48" i="37"/>
  <c r="HW48" i="37"/>
  <c r="HX48" i="37"/>
  <c r="IR48" i="37"/>
  <c r="ID48" i="37"/>
  <c r="IS48" i="37"/>
  <c r="IE244" i="37"/>
  <c r="IK244" i="37"/>
  <c r="HP244" i="37"/>
  <c r="IL244" i="37"/>
  <c r="HQ244" i="37"/>
  <c r="IR244" i="37"/>
  <c r="HW244" i="37"/>
  <c r="IS244" i="37"/>
  <c r="HX244" i="37"/>
  <c r="ID244" i="37"/>
  <c r="HX108" i="37"/>
  <c r="ID108" i="37"/>
  <c r="HP108" i="37"/>
  <c r="IE108" i="37"/>
  <c r="HQ108" i="37"/>
  <c r="IK108" i="37"/>
  <c r="IL108" i="37"/>
  <c r="IS108" i="37"/>
  <c r="HW108" i="37"/>
  <c r="IR108" i="37"/>
  <c r="HX235" i="37"/>
  <c r="IE235" i="37"/>
  <c r="IK235" i="37"/>
  <c r="HW235" i="37"/>
  <c r="ID235" i="37"/>
  <c r="IL235" i="37"/>
  <c r="HQ235" i="37"/>
  <c r="IR235" i="37"/>
  <c r="HP235" i="37"/>
  <c r="IS235" i="37"/>
  <c r="ID110" i="37"/>
  <c r="IE110" i="37"/>
  <c r="HP110" i="37"/>
  <c r="IK110" i="37"/>
  <c r="HQ110" i="37"/>
  <c r="IL110" i="37"/>
  <c r="IR110" i="37"/>
  <c r="HW110" i="37"/>
  <c r="HX110" i="37"/>
  <c r="IS110" i="37"/>
  <c r="HX189" i="37"/>
  <c r="IS189" i="37"/>
  <c r="ID189" i="37"/>
  <c r="IE189" i="37"/>
  <c r="IK189" i="37"/>
  <c r="IL189" i="37"/>
  <c r="IR189" i="37"/>
  <c r="HP189" i="37"/>
  <c r="HQ189" i="37"/>
  <c r="HW189" i="37"/>
  <c r="IL95" i="37"/>
  <c r="HP95" i="37"/>
  <c r="HQ95" i="37"/>
  <c r="HW95" i="37"/>
  <c r="IR95" i="37"/>
  <c r="HX95" i="37"/>
  <c r="IS95" i="37"/>
  <c r="IE95" i="37"/>
  <c r="ID95" i="37"/>
  <c r="IK95" i="37"/>
  <c r="HQ159" i="37"/>
  <c r="ID159" i="37"/>
  <c r="IE159" i="37"/>
  <c r="IK159" i="37"/>
  <c r="HX159" i="37"/>
  <c r="IR159" i="37"/>
  <c r="HW159" i="37"/>
  <c r="IL159" i="37"/>
  <c r="IS159" i="37"/>
  <c r="HP159" i="37"/>
  <c r="HW132" i="37"/>
  <c r="HX132" i="37"/>
  <c r="IR132" i="37"/>
  <c r="IS132" i="37"/>
  <c r="ID132" i="37"/>
  <c r="IE132" i="37"/>
  <c r="HP132" i="37"/>
  <c r="IK132" i="37"/>
  <c r="IL132" i="37"/>
  <c r="HQ132" i="37"/>
  <c r="HX87" i="37"/>
  <c r="IS87" i="37"/>
  <c r="ID87" i="37"/>
  <c r="IE87" i="37"/>
  <c r="IK87" i="37"/>
  <c r="IL87" i="37"/>
  <c r="HQ87" i="37"/>
  <c r="HP87" i="37"/>
  <c r="HW87" i="37"/>
  <c r="HY87" i="37" s="1"/>
  <c r="IR87" i="37"/>
  <c r="HQ31" i="37"/>
  <c r="HW31" i="37"/>
  <c r="IK31" i="37"/>
  <c r="HX31" i="37"/>
  <c r="IL31" i="37"/>
  <c r="IR31" i="37"/>
  <c r="IE31" i="37"/>
  <c r="HP31" i="37"/>
  <c r="ID31" i="37"/>
  <c r="IS31" i="37"/>
  <c r="HP241" i="37"/>
  <c r="IL241" i="37"/>
  <c r="HW241" i="37"/>
  <c r="IS241" i="37"/>
  <c r="HQ241" i="37"/>
  <c r="HX241" i="37"/>
  <c r="ID241" i="37"/>
  <c r="IE241" i="37"/>
  <c r="IR241" i="37"/>
  <c r="IK241" i="37"/>
  <c r="IM241" i="37" s="1"/>
  <c r="IN241" i="37" s="1"/>
  <c r="IO241" i="37" s="1"/>
  <c r="IK260" i="37"/>
  <c r="IL260" i="37"/>
  <c r="HP260" i="37"/>
  <c r="IR260" i="37"/>
  <c r="HQ260" i="37"/>
  <c r="IS260" i="37"/>
  <c r="HW260" i="37"/>
  <c r="HX260" i="37"/>
  <c r="ID260" i="37"/>
  <c r="IE260" i="37"/>
  <c r="HX122" i="37"/>
  <c r="ID122" i="37"/>
  <c r="IE122" i="37"/>
  <c r="IK122" i="37"/>
  <c r="HQ122" i="37"/>
  <c r="IR122" i="37"/>
  <c r="HP122" i="37"/>
  <c r="HW122" i="37"/>
  <c r="IL122" i="37"/>
  <c r="IS122" i="37"/>
  <c r="HW248" i="37"/>
  <c r="IS248" i="37"/>
  <c r="HX248" i="37"/>
  <c r="ID248" i="37"/>
  <c r="IE248" i="37"/>
  <c r="IR248" i="37"/>
  <c r="HQ248" i="37"/>
  <c r="IK248" i="37"/>
  <c r="IL248" i="37"/>
  <c r="HP248" i="37"/>
  <c r="ID79" i="37"/>
  <c r="IE79" i="37"/>
  <c r="IK79" i="37"/>
  <c r="IL79" i="37"/>
  <c r="HP79" i="37"/>
  <c r="IR79" i="37"/>
  <c r="HW79" i="37"/>
  <c r="IS79" i="37"/>
  <c r="HQ79" i="37"/>
  <c r="HX79" i="37"/>
  <c r="HP68" i="37"/>
  <c r="IL68" i="37"/>
  <c r="HQ68" i="37"/>
  <c r="HW68" i="37"/>
  <c r="HX68" i="37"/>
  <c r="IR68" i="37"/>
  <c r="ID68" i="37"/>
  <c r="IS68" i="37"/>
  <c r="IE68" i="37"/>
  <c r="IK68" i="37"/>
  <c r="IR90" i="37"/>
  <c r="IS90" i="37"/>
  <c r="HW90" i="37"/>
  <c r="HX90" i="37"/>
  <c r="ID90" i="37"/>
  <c r="HQ90" i="37"/>
  <c r="IK90" i="37"/>
  <c r="HP90" i="37"/>
  <c r="IE90" i="37"/>
  <c r="IL90" i="37"/>
  <c r="HX283" i="37"/>
  <c r="ID283" i="37"/>
  <c r="IE283" i="37"/>
  <c r="IK283" i="37"/>
  <c r="HP283" i="37"/>
  <c r="IL283" i="37"/>
  <c r="HQ283" i="37"/>
  <c r="IR283" i="37"/>
  <c r="IS283" i="37"/>
  <c r="HW283" i="37"/>
  <c r="HR205" i="37"/>
  <c r="HR147" i="37"/>
  <c r="FO147" i="37"/>
  <c r="JQ147" i="37" s="1"/>
  <c r="HQ209" i="37"/>
  <c r="IR209" i="37"/>
  <c r="HX209" i="37"/>
  <c r="IL209" i="37"/>
  <c r="IS209" i="37"/>
  <c r="HP209" i="37"/>
  <c r="HW209" i="37"/>
  <c r="ID209" i="37"/>
  <c r="IE209" i="37"/>
  <c r="IK209" i="37"/>
  <c r="HQ62" i="37"/>
  <c r="HW62" i="37"/>
  <c r="HX62" i="37"/>
  <c r="IK62" i="37"/>
  <c r="IL62" i="37"/>
  <c r="ID62" i="37"/>
  <c r="IR62" i="37"/>
  <c r="HP62" i="37"/>
  <c r="IE62" i="37"/>
  <c r="IS62" i="37"/>
  <c r="IG64" i="37"/>
  <c r="FN199" i="37"/>
  <c r="JP199" i="37" s="1"/>
  <c r="IG115" i="37"/>
  <c r="IN263" i="37"/>
  <c r="IO263" i="37" s="1"/>
  <c r="HY237" i="37"/>
  <c r="IM211" i="37"/>
  <c r="IN211" i="37" s="1"/>
  <c r="IO211" i="37" s="1"/>
  <c r="IF211" i="37"/>
  <c r="HY269" i="37"/>
  <c r="HQ121" i="37"/>
  <c r="IK121" i="37"/>
  <c r="IL121" i="37"/>
  <c r="IR121" i="37"/>
  <c r="HW121" i="37"/>
  <c r="IS121" i="37"/>
  <c r="ID121" i="37"/>
  <c r="HP121" i="37"/>
  <c r="HX121" i="37"/>
  <c r="IE121" i="37"/>
  <c r="HQ166" i="37"/>
  <c r="ID166" i="37"/>
  <c r="IE166" i="37"/>
  <c r="IR166" i="37"/>
  <c r="IS166" i="37"/>
  <c r="HP166" i="37"/>
  <c r="IK166" i="37"/>
  <c r="IL166" i="37"/>
  <c r="HW166" i="37"/>
  <c r="HX166" i="37"/>
  <c r="IK106" i="37"/>
  <c r="HP106" i="37"/>
  <c r="IL106" i="37"/>
  <c r="HQ106" i="37"/>
  <c r="IR106" i="37"/>
  <c r="HW106" i="37"/>
  <c r="IS106" i="37"/>
  <c r="ID106" i="37"/>
  <c r="HX106" i="37"/>
  <c r="IE106" i="37"/>
  <c r="HX255" i="37"/>
  <c r="ID255" i="37"/>
  <c r="IE255" i="37"/>
  <c r="HP255" i="37"/>
  <c r="IK255" i="37"/>
  <c r="IR255" i="37"/>
  <c r="IS255" i="37"/>
  <c r="HW255" i="37"/>
  <c r="IL255" i="37"/>
  <c r="HQ255" i="37"/>
  <c r="HX267" i="37"/>
  <c r="ID267" i="37"/>
  <c r="IE267" i="37"/>
  <c r="IK267" i="37"/>
  <c r="HP267" i="37"/>
  <c r="IL267" i="37"/>
  <c r="HW267" i="37"/>
  <c r="IR267" i="37"/>
  <c r="IS267" i="37"/>
  <c r="HQ267" i="37"/>
  <c r="HW138" i="37"/>
  <c r="HX138" i="37"/>
  <c r="ID138" i="37"/>
  <c r="IE138" i="37"/>
  <c r="IK138" i="37"/>
  <c r="HP138" i="37"/>
  <c r="IR138" i="37"/>
  <c r="HQ138" i="37"/>
  <c r="IL138" i="37"/>
  <c r="IS138" i="37"/>
  <c r="HQ266" i="37"/>
  <c r="IL266" i="37"/>
  <c r="HW266" i="37"/>
  <c r="HX266" i="37"/>
  <c r="IR266" i="37"/>
  <c r="IS266" i="37"/>
  <c r="ID266" i="37"/>
  <c r="IK266" i="37"/>
  <c r="HP266" i="37"/>
  <c r="IE266" i="37"/>
  <c r="HP38" i="37"/>
  <c r="HQ38" i="37"/>
  <c r="ID38" i="37"/>
  <c r="HX38" i="37"/>
  <c r="IS38" i="37"/>
  <c r="IE38" i="37"/>
  <c r="IK38" i="37"/>
  <c r="IL38" i="37"/>
  <c r="HW38" i="37"/>
  <c r="IR38" i="37"/>
  <c r="HX162" i="37"/>
  <c r="ID162" i="37"/>
  <c r="IR162" i="37"/>
  <c r="HP162" i="37"/>
  <c r="IS162" i="37"/>
  <c r="HQ162" i="37"/>
  <c r="HW162" i="37"/>
  <c r="IE162" i="37"/>
  <c r="IK162" i="37"/>
  <c r="IL162" i="37"/>
  <c r="HQ195" i="37"/>
  <c r="HW195" i="37"/>
  <c r="IR195" i="37"/>
  <c r="HX195" i="37"/>
  <c r="IS195" i="37"/>
  <c r="ID195" i="37"/>
  <c r="IE195" i="37"/>
  <c r="HP195" i="37"/>
  <c r="IK195" i="37"/>
  <c r="IL195" i="37"/>
  <c r="HQ290" i="37"/>
  <c r="IK290" i="37"/>
  <c r="IL290" i="37"/>
  <c r="HW290" i="37"/>
  <c r="IR290" i="37"/>
  <c r="HX290" i="37"/>
  <c r="IS290" i="37"/>
  <c r="HP290" i="37"/>
  <c r="ID290" i="37"/>
  <c r="IE290" i="37"/>
  <c r="HX107" i="37"/>
  <c r="IR107" i="37"/>
  <c r="ID107" i="37"/>
  <c r="IS107" i="37"/>
  <c r="IE107" i="37"/>
  <c r="IK107" i="37"/>
  <c r="IL107" i="37"/>
  <c r="HQ107" i="37"/>
  <c r="HP107" i="37"/>
  <c r="HW107" i="37"/>
  <c r="IK257" i="37"/>
  <c r="IL257" i="37"/>
  <c r="HP257" i="37"/>
  <c r="IR257" i="37"/>
  <c r="HQ257" i="37"/>
  <c r="IS257" i="37"/>
  <c r="HW257" i="37"/>
  <c r="ID257" i="37"/>
  <c r="HX257" i="37"/>
  <c r="IE257" i="37"/>
  <c r="HQ89" i="37"/>
  <c r="IK89" i="37"/>
  <c r="HW89" i="37"/>
  <c r="IL89" i="37"/>
  <c r="HX89" i="37"/>
  <c r="IR89" i="37"/>
  <c r="IS89" i="37"/>
  <c r="IE89" i="37"/>
  <c r="ID89" i="37"/>
  <c r="HP89" i="37"/>
  <c r="HP206" i="37"/>
  <c r="IK206" i="37"/>
  <c r="HQ206" i="37"/>
  <c r="IL206" i="37"/>
  <c r="IR206" i="37"/>
  <c r="IE206" i="37"/>
  <c r="IS206" i="37"/>
  <c r="HW206" i="37"/>
  <c r="HX206" i="37"/>
  <c r="ID206" i="37"/>
  <c r="IR29" i="37"/>
  <c r="IS29" i="37"/>
  <c r="ID29" i="37"/>
  <c r="IE29" i="37"/>
  <c r="IK29" i="37"/>
  <c r="HP29" i="37"/>
  <c r="IL29" i="37"/>
  <c r="HW29" i="37"/>
  <c r="HX29" i="37"/>
  <c r="HQ29" i="37"/>
  <c r="HP216" i="37"/>
  <c r="IL216" i="37"/>
  <c r="IR216" i="37"/>
  <c r="HW216" i="37"/>
  <c r="IS216" i="37"/>
  <c r="ID216" i="37"/>
  <c r="IE216" i="37"/>
  <c r="IK216" i="37"/>
  <c r="HQ216" i="37"/>
  <c r="HX216" i="37"/>
  <c r="IR27" i="37"/>
  <c r="IS27" i="37"/>
  <c r="HX27" i="37"/>
  <c r="HP27" i="37"/>
  <c r="IK27" i="37"/>
  <c r="HQ27" i="37"/>
  <c r="IL27" i="37"/>
  <c r="HW27" i="37"/>
  <c r="IE27" i="37"/>
  <c r="ID27" i="37"/>
  <c r="ID70" i="37"/>
  <c r="IE70" i="37"/>
  <c r="IK70" i="37"/>
  <c r="HW70" i="37"/>
  <c r="IL70" i="37"/>
  <c r="HX70" i="37"/>
  <c r="IR70" i="37"/>
  <c r="IS70" i="37"/>
  <c r="HP70" i="37"/>
  <c r="HQ70" i="37"/>
  <c r="HP149" i="37"/>
  <c r="IR149" i="37"/>
  <c r="HQ149" i="37"/>
  <c r="IS149" i="37"/>
  <c r="HW149" i="37"/>
  <c r="ID149" i="37"/>
  <c r="HX149" i="37"/>
  <c r="IE149" i="37"/>
  <c r="IK149" i="37"/>
  <c r="IL149" i="37"/>
  <c r="ID85" i="37"/>
  <c r="IE85" i="37"/>
  <c r="HP85" i="37"/>
  <c r="HQ85" i="37"/>
  <c r="IK85" i="37"/>
  <c r="HX85" i="37"/>
  <c r="IR85" i="37"/>
  <c r="HW85" i="37"/>
  <c r="IL85" i="37"/>
  <c r="IS85" i="37"/>
  <c r="IE219" i="37"/>
  <c r="HP219" i="37"/>
  <c r="IK219" i="37"/>
  <c r="HQ219" i="37"/>
  <c r="IL219" i="37"/>
  <c r="IR219" i="37"/>
  <c r="IS219" i="37"/>
  <c r="HW219" i="37"/>
  <c r="ID219" i="37"/>
  <c r="IF219" i="37" s="1"/>
  <c r="HX219" i="37"/>
  <c r="ID208" i="37"/>
  <c r="HP208" i="37"/>
  <c r="IK208" i="37"/>
  <c r="HQ208" i="37"/>
  <c r="IL208" i="37"/>
  <c r="IR208" i="37"/>
  <c r="IS208" i="37"/>
  <c r="IE208" i="37"/>
  <c r="HX208" i="37"/>
  <c r="HW208" i="37"/>
  <c r="ID133" i="37"/>
  <c r="IE133" i="37"/>
  <c r="HP133" i="37"/>
  <c r="IK133" i="37"/>
  <c r="HQ133" i="37"/>
  <c r="IL133" i="37"/>
  <c r="HW133" i="37"/>
  <c r="IS133" i="37"/>
  <c r="HX133" i="37"/>
  <c r="IR133" i="37"/>
  <c r="ID296" i="37"/>
  <c r="IE296" i="37"/>
  <c r="IK296" i="37"/>
  <c r="IL296" i="37"/>
  <c r="HP296" i="37"/>
  <c r="IR296" i="37"/>
  <c r="HX296" i="37"/>
  <c r="HQ296" i="37"/>
  <c r="HW296" i="37"/>
  <c r="IS296" i="37"/>
  <c r="HP177" i="37"/>
  <c r="IE177" i="37"/>
  <c r="HQ177" i="37"/>
  <c r="IK177" i="37"/>
  <c r="IL177" i="37"/>
  <c r="HW177" i="37"/>
  <c r="HX177" i="37"/>
  <c r="IR177" i="37"/>
  <c r="ID177" i="37"/>
  <c r="IS177" i="37"/>
  <c r="IE232" i="37"/>
  <c r="IK232" i="37"/>
  <c r="IR232" i="37"/>
  <c r="IS232" i="37"/>
  <c r="HP232" i="37"/>
  <c r="HQ232" i="37"/>
  <c r="HW232" i="37"/>
  <c r="HX232" i="37"/>
  <c r="ID232" i="37"/>
  <c r="IF232" i="37" s="1"/>
  <c r="IG232" i="37" s="1"/>
  <c r="IL232" i="37"/>
  <c r="IM232" i="37" s="1"/>
  <c r="HX222" i="37"/>
  <c r="IE222" i="37"/>
  <c r="HP222" i="37"/>
  <c r="HQ222" i="37"/>
  <c r="HW222" i="37"/>
  <c r="ID222" i="37"/>
  <c r="IK222" i="37"/>
  <c r="IS222" i="37"/>
  <c r="IL222" i="37"/>
  <c r="IR222" i="37"/>
  <c r="IK285" i="37"/>
  <c r="HP285" i="37"/>
  <c r="IL285" i="37"/>
  <c r="HQ285" i="37"/>
  <c r="IR285" i="37"/>
  <c r="HW285" i="37"/>
  <c r="IS285" i="37"/>
  <c r="IE285" i="37"/>
  <c r="HX285" i="37"/>
  <c r="ID285" i="37"/>
  <c r="HP49" i="37"/>
  <c r="IE49" i="37"/>
  <c r="HQ49" i="37"/>
  <c r="IK49" i="37"/>
  <c r="IL49" i="37"/>
  <c r="HW49" i="37"/>
  <c r="IR49" i="37"/>
  <c r="HX49" i="37"/>
  <c r="IS49" i="37"/>
  <c r="ID49" i="37"/>
  <c r="IM137" i="37"/>
  <c r="HR295" i="37"/>
  <c r="IF220" i="37"/>
  <c r="IM156" i="37"/>
  <c r="HR156" i="37"/>
  <c r="FN156" i="37"/>
  <c r="FN278" i="37"/>
  <c r="FN263" i="37"/>
  <c r="JP263" i="37" s="1"/>
  <c r="FO77" i="37"/>
  <c r="JQ77" i="37" s="1"/>
  <c r="HR284" i="37"/>
  <c r="HR72" i="37"/>
  <c r="FO307" i="37"/>
  <c r="JQ307" i="37" s="1"/>
  <c r="II269" i="37"/>
  <c r="IJ269" i="37" s="1"/>
  <c r="FO178" i="37"/>
  <c r="JQ178" i="37" s="1"/>
  <c r="FO60" i="37"/>
  <c r="JQ60" i="37" s="1"/>
  <c r="IF28" i="37"/>
  <c r="IG28" i="37" s="1"/>
  <c r="IH28" i="37" s="1"/>
  <c r="II28" i="37" s="1"/>
  <c r="IA210" i="37"/>
  <c r="IB210" i="37" s="1"/>
  <c r="IC210" i="37" s="1"/>
  <c r="HZ92" i="37"/>
  <c r="FN274" i="37"/>
  <c r="JP274" i="37" s="1"/>
  <c r="FO150" i="37"/>
  <c r="JQ150" i="37" s="1"/>
  <c r="IM109" i="37"/>
  <c r="IN109" i="37" s="1"/>
  <c r="IO109" i="37" s="1"/>
  <c r="FN109" i="37"/>
  <c r="JP109" i="37" s="1"/>
  <c r="FO109" i="37"/>
  <c r="JQ109" i="37" s="1"/>
  <c r="HR71" i="37"/>
  <c r="IF201" i="37"/>
  <c r="HR146" i="37"/>
  <c r="HS146" i="37" s="1"/>
  <c r="FO146" i="37"/>
  <c r="JQ146" i="37" s="1"/>
  <c r="HY231" i="37"/>
  <c r="FN237" i="37"/>
  <c r="JP237" i="37" s="1"/>
  <c r="FO237" i="37"/>
  <c r="FN72" i="37"/>
  <c r="JP72" i="37" s="1"/>
  <c r="IM307" i="37"/>
  <c r="FN269" i="37"/>
  <c r="JP269" i="37" s="1"/>
  <c r="HR243" i="37"/>
  <c r="FN243" i="37"/>
  <c r="JP243" i="37" s="1"/>
  <c r="HR160" i="37"/>
  <c r="HS160" i="37" s="1"/>
  <c r="FN160" i="37"/>
  <c r="JP160" i="37" s="1"/>
  <c r="HY60" i="37"/>
  <c r="HZ60" i="37" s="1"/>
  <c r="FO54" i="37"/>
  <c r="JQ54" i="37" s="1"/>
  <c r="HR297" i="37"/>
  <c r="HS297" i="37" s="1"/>
  <c r="FN297" i="37"/>
  <c r="JP297" i="37" s="1"/>
  <c r="IG288" i="37"/>
  <c r="IH288" i="37" s="1"/>
  <c r="II288" i="37" s="1"/>
  <c r="HY288" i="37"/>
  <c r="HZ288" i="37" s="1"/>
  <c r="IA288" i="37" s="1"/>
  <c r="IB288" i="37" s="1"/>
  <c r="HS150" i="37"/>
  <c r="HT150" i="37" s="1"/>
  <c r="IF306" i="37"/>
  <c r="IG306" i="37" s="1"/>
  <c r="HR306" i="37"/>
  <c r="HS306" i="37" s="1"/>
  <c r="HY109" i="37"/>
  <c r="IF307" i="37"/>
  <c r="IM269" i="37"/>
  <c r="FO160" i="37"/>
  <c r="JQ160" i="37" s="1"/>
  <c r="HY188" i="37"/>
  <c r="HR54" i="37"/>
  <c r="HR210" i="37"/>
  <c r="FO210" i="37"/>
  <c r="HR274" i="37"/>
  <c r="HY297" i="37"/>
  <c r="HZ297" i="37" s="1"/>
  <c r="FN96" i="37"/>
  <c r="JP96" i="37" s="1"/>
  <c r="IM150" i="37"/>
  <c r="FO242" i="37"/>
  <c r="JQ242" i="37" s="1"/>
  <c r="HZ306" i="37"/>
  <c r="IA306" i="37" s="1"/>
  <c r="IB306" i="37" s="1"/>
  <c r="IM306" i="37"/>
  <c r="HY105" i="37"/>
  <c r="IM173" i="37"/>
  <c r="IN173" i="37" s="1"/>
  <c r="IF275" i="37"/>
  <c r="HY307" i="37"/>
  <c r="HR269" i="37"/>
  <c r="HZ54" i="37"/>
  <c r="IA54" i="37" s="1"/>
  <c r="FN54" i="37"/>
  <c r="JP54" i="37" s="1"/>
  <c r="HZ146" i="37"/>
  <c r="IA146" i="37" s="1"/>
  <c r="FO141" i="37"/>
  <c r="JQ141" i="37" s="1"/>
  <c r="FO288" i="37"/>
  <c r="JQ288" i="37" s="1"/>
  <c r="FN150" i="37"/>
  <c r="JP150" i="37" s="1"/>
  <c r="FO306" i="37"/>
  <c r="JQ306" i="37" s="1"/>
  <c r="FN173" i="37"/>
  <c r="JP173" i="37" s="1"/>
  <c r="FO201" i="37"/>
  <c r="JQ201" i="37" s="1"/>
  <c r="FN60" i="37"/>
  <c r="JP60" i="37" s="1"/>
  <c r="FO28" i="37"/>
  <c r="JQ28" i="37" s="1"/>
  <c r="HR192" i="37"/>
  <c r="HR141" i="37"/>
  <c r="HS141" i="37" s="1"/>
  <c r="HR288" i="37"/>
  <c r="FN288" i="37"/>
  <c r="JP288" i="37" s="1"/>
  <c r="U15" i="34"/>
  <c r="IM19" i="37"/>
  <c r="IN19" i="37" s="1"/>
  <c r="HY19" i="37"/>
  <c r="HZ19" i="37" s="1"/>
  <c r="IS17" i="37"/>
  <c r="HX15" i="37"/>
  <c r="HP17" i="37"/>
  <c r="IE15" i="37"/>
  <c r="HW15" i="37"/>
  <c r="IR17" i="37"/>
  <c r="IL15" i="37"/>
  <c r="IR15" i="37"/>
  <c r="HQ17" i="37"/>
  <c r="HQ15" i="37"/>
  <c r="HR15" i="37" s="1"/>
  <c r="HS15" i="37" s="1"/>
  <c r="HR18" i="37"/>
  <c r="HS18" i="37" s="1"/>
  <c r="HT18" i="37" s="1"/>
  <c r="HX17" i="37"/>
  <c r="HY17" i="37" s="1"/>
  <c r="HZ17" i="37" s="1"/>
  <c r="IE17" i="37"/>
  <c r="IF17" i="37" s="1"/>
  <c r="FN19" i="37"/>
  <c r="JP19" i="37" s="1"/>
  <c r="IL17" i="37"/>
  <c r="IM17" i="37" s="1"/>
  <c r="ID22" i="37"/>
  <c r="IS22" i="37"/>
  <c r="IE22" i="37"/>
  <c r="IK22" i="37"/>
  <c r="HP22" i="37"/>
  <c r="IL22" i="37"/>
  <c r="HW22" i="37"/>
  <c r="HX22" i="37"/>
  <c r="IR22" i="37"/>
  <c r="HQ22" i="37"/>
  <c r="HW20" i="37"/>
  <c r="IS20" i="37"/>
  <c r="HX20" i="37"/>
  <c r="ID20" i="37"/>
  <c r="IE20" i="37"/>
  <c r="IK20" i="37"/>
  <c r="HP20" i="37"/>
  <c r="HQ20" i="37"/>
  <c r="IR20" i="37"/>
  <c r="IL20" i="37"/>
  <c r="ID23" i="37"/>
  <c r="HP23" i="37"/>
  <c r="IE23" i="37"/>
  <c r="HQ23" i="37"/>
  <c r="IK23" i="37"/>
  <c r="IL23" i="37"/>
  <c r="HW23" i="37"/>
  <c r="IR23" i="37"/>
  <c r="IS23" i="37"/>
  <c r="HX23" i="37"/>
  <c r="IK14" i="37"/>
  <c r="HP14" i="37"/>
  <c r="IL14" i="37"/>
  <c r="HQ14" i="37"/>
  <c r="ID14" i="37"/>
  <c r="HW14" i="37"/>
  <c r="HX14" i="37"/>
  <c r="IR14" i="37"/>
  <c r="IE14" i="37"/>
  <c r="IS14" i="37"/>
  <c r="IF19" i="37"/>
  <c r="IG19" i="37" s="1"/>
  <c r="HY18" i="37"/>
  <c r="HZ18" i="37" s="1"/>
  <c r="ID26" i="37"/>
  <c r="IR26" i="37"/>
  <c r="IE26" i="37"/>
  <c r="IK26" i="37"/>
  <c r="IL26" i="37"/>
  <c r="HP26" i="37"/>
  <c r="HW26" i="37"/>
  <c r="IS26" i="37"/>
  <c r="HX26" i="37"/>
  <c r="HQ26" i="37"/>
  <c r="HR19" i="37"/>
  <c r="FO19" i="37"/>
  <c r="JQ19" i="37" s="1"/>
  <c r="IK25" i="37"/>
  <c r="HP25" i="37"/>
  <c r="IL25" i="37"/>
  <c r="HQ25" i="37"/>
  <c r="IR25" i="37"/>
  <c r="HW25" i="37"/>
  <c r="IS25" i="37"/>
  <c r="HX25" i="37"/>
  <c r="ID25" i="37"/>
  <c r="IE25" i="37"/>
  <c r="HS21" i="37"/>
  <c r="CM18" i="34"/>
  <c r="CN18" i="34"/>
  <c r="CO18" i="34"/>
  <c r="CN20" i="34"/>
  <c r="CO20" i="34"/>
  <c r="CM20" i="34"/>
  <c r="CN16" i="34"/>
  <c r="CO16" i="34"/>
  <c r="CM16" i="34"/>
  <c r="CM17" i="34"/>
  <c r="CN17" i="34"/>
  <c r="CO17" i="34"/>
  <c r="CM21" i="34"/>
  <c r="CN21" i="34"/>
  <c r="CO21" i="34"/>
  <c r="CM22" i="34"/>
  <c r="CN22" i="34"/>
  <c r="CO22" i="34"/>
  <c r="CM15" i="34"/>
  <c r="CN15" i="34"/>
  <c r="CO15" i="34"/>
  <c r="CM19" i="34"/>
  <c r="CN19" i="34"/>
  <c r="CO19" i="34"/>
  <c r="CM31" i="34"/>
  <c r="CN31" i="34"/>
  <c r="CO31" i="34"/>
  <c r="CM26" i="34"/>
  <c r="CN26" i="34"/>
  <c r="CO26" i="34"/>
  <c r="CN28" i="34"/>
  <c r="CO28" i="34"/>
  <c r="CM28" i="34"/>
  <c r="CM25" i="34"/>
  <c r="CN25" i="34"/>
  <c r="CO25" i="34"/>
  <c r="CM27" i="34"/>
  <c r="CN27" i="34"/>
  <c r="CO27" i="34"/>
  <c r="CM35" i="34"/>
  <c r="CN35" i="34"/>
  <c r="CO35" i="34"/>
  <c r="CM30" i="34"/>
  <c r="CN30" i="34"/>
  <c r="CO30" i="34"/>
  <c r="CN24" i="34"/>
  <c r="CO24" i="34"/>
  <c r="CM24" i="34"/>
  <c r="CM33" i="34"/>
  <c r="CN33" i="34"/>
  <c r="CO33" i="34"/>
  <c r="CM29" i="34"/>
  <c r="CN29" i="34"/>
  <c r="CO29" i="34"/>
  <c r="CM23" i="34"/>
  <c r="CN23" i="34"/>
  <c r="CO23" i="34"/>
  <c r="CO32" i="34"/>
  <c r="CM32" i="34"/>
  <c r="CN32" i="34"/>
  <c r="CM34" i="34"/>
  <c r="CN34" i="34"/>
  <c r="CO34" i="34"/>
  <c r="CO36" i="34"/>
  <c r="CN36" i="34"/>
  <c r="CM36" i="34"/>
  <c r="U18" i="34"/>
  <c r="R31" i="34"/>
  <c r="IR13" i="37"/>
  <c r="IS13" i="37"/>
  <c r="IL13" i="37"/>
  <c r="HQ13" i="37"/>
  <c r="IK13" i="37"/>
  <c r="HP13" i="37"/>
  <c r="IE13" i="37"/>
  <c r="HW13" i="37"/>
  <c r="HX13" i="37"/>
  <c r="ID13" i="37"/>
  <c r="U17" i="34"/>
  <c r="U33" i="34"/>
  <c r="MN16" i="37"/>
  <c r="R27" i="34"/>
  <c r="U32" i="34"/>
  <c r="R17" i="34"/>
  <c r="R29" i="34"/>
  <c r="R21" i="34"/>
  <c r="U31" i="34"/>
  <c r="R23" i="34"/>
  <c r="R34" i="34"/>
  <c r="U24" i="34"/>
  <c r="R16" i="34"/>
  <c r="U27" i="34"/>
  <c r="R36" i="34"/>
  <c r="U16" i="34"/>
  <c r="R33" i="34"/>
  <c r="R35" i="34"/>
  <c r="U29" i="34"/>
  <c r="U19" i="34"/>
  <c r="U34" i="34"/>
  <c r="U36" i="34"/>
  <c r="R32" i="34"/>
  <c r="U20" i="34"/>
  <c r="S14" i="34"/>
  <c r="R18" i="34"/>
  <c r="U28" i="34"/>
  <c r="R25" i="34"/>
  <c r="R22" i="34"/>
  <c r="U23" i="34"/>
  <c r="V14" i="34"/>
  <c r="R20" i="34"/>
  <c r="U35" i="34"/>
  <c r="W14" i="34"/>
  <c r="T14" i="34"/>
  <c r="U30" i="34"/>
  <c r="R24" i="34"/>
  <c r="U26" i="34"/>
  <c r="R26" i="34"/>
  <c r="R28" i="34"/>
  <c r="U25" i="34"/>
  <c r="R30" i="34"/>
  <c r="U21" i="34"/>
  <c r="U22" i="34"/>
  <c r="R19" i="34"/>
  <c r="R15" i="34"/>
  <c r="JQ278" i="37"/>
  <c r="JP278" i="37"/>
  <c r="LO15" i="37"/>
  <c r="LG16" i="37"/>
  <c r="LJ16" i="37"/>
  <c r="LK16" i="37"/>
  <c r="LH16" i="37"/>
  <c r="LI16" i="37"/>
  <c r="LL16" i="37"/>
  <c r="JQ210" i="37"/>
  <c r="JQ115" i="37"/>
  <c r="JQ256" i="37"/>
  <c r="JP41" i="37"/>
  <c r="JQ243" i="37"/>
  <c r="JQ73" i="37"/>
  <c r="JP73" i="37"/>
  <c r="JQ41" i="37"/>
  <c r="JP306" i="37"/>
  <c r="JP156" i="37"/>
  <c r="JQ124" i="37"/>
  <c r="JQ237" i="37"/>
  <c r="JP147" i="37"/>
  <c r="JQ297" i="37"/>
  <c r="E17" i="37"/>
  <c r="MN17" i="37" s="1"/>
  <c r="B23" i="34" l="1"/>
  <c r="B21" i="34"/>
  <c r="FN77" i="37"/>
  <c r="JP77" i="37" s="1"/>
  <c r="FO233" i="37"/>
  <c r="JQ233" i="37" s="1"/>
  <c r="HR83" i="37"/>
  <c r="FN210" i="37"/>
  <c r="JP210" i="37" s="1"/>
  <c r="HR199" i="37"/>
  <c r="HY141" i="37"/>
  <c r="HZ141" i="37" s="1"/>
  <c r="IA141" i="37" s="1"/>
  <c r="IB141" i="37" s="1"/>
  <c r="FN114" i="37"/>
  <c r="JP114" i="37" s="1"/>
  <c r="HR188" i="37"/>
  <c r="HS188" i="37" s="1"/>
  <c r="HT188" i="37" s="1"/>
  <c r="IF51" i="37"/>
  <c r="IG51" i="37" s="1"/>
  <c r="HR128" i="37"/>
  <c r="HY156" i="37"/>
  <c r="HR275" i="37"/>
  <c r="FN284" i="37"/>
  <c r="JP284" i="37" s="1"/>
  <c r="IM118" i="37"/>
  <c r="IO118" i="37" s="1"/>
  <c r="IP118" i="37" s="1"/>
  <c r="IQ118" i="37" s="1"/>
  <c r="FN146" i="37"/>
  <c r="JP146" i="37" s="1"/>
  <c r="HR246" i="37"/>
  <c r="HR242" i="37"/>
  <c r="FO188" i="37"/>
  <c r="JQ188" i="37" s="1"/>
  <c r="IF114" i="37"/>
  <c r="IG114" i="37" s="1"/>
  <c r="IH114" i="37" s="1"/>
  <c r="II114" i="37" s="1"/>
  <c r="IA115" i="37"/>
  <c r="IB115" i="37" s="1"/>
  <c r="IF192" i="37"/>
  <c r="IG192" i="37" s="1"/>
  <c r="IM114" i="37"/>
  <c r="IM295" i="37"/>
  <c r="IN295" i="37" s="1"/>
  <c r="IO295" i="37" s="1"/>
  <c r="IP295" i="37" s="1"/>
  <c r="IQ295" i="37" s="1"/>
  <c r="IF18" i="37"/>
  <c r="IG18" i="37" s="1"/>
  <c r="FN18" i="37"/>
  <c r="JP18" i="37" s="1"/>
  <c r="IF15" i="37"/>
  <c r="IG15" i="37" s="1"/>
  <c r="IH15" i="37" s="1"/>
  <c r="IM18" i="37"/>
  <c r="IN18" i="37" s="1"/>
  <c r="IO18" i="37" s="1"/>
  <c r="IN118" i="37"/>
  <c r="IM146" i="37"/>
  <c r="IN146" i="37" s="1"/>
  <c r="IO146" i="37" s="1"/>
  <c r="HR77" i="37"/>
  <c r="IF233" i="37"/>
  <c r="IH141" i="37"/>
  <c r="II141" i="37" s="1"/>
  <c r="IJ141" i="37" s="1"/>
  <c r="IM284" i="37"/>
  <c r="IN284" i="37" s="1"/>
  <c r="HY77" i="37"/>
  <c r="HZ77" i="37" s="1"/>
  <c r="IA77" i="37" s="1"/>
  <c r="IB77" i="37" s="1"/>
  <c r="IC77" i="37" s="1"/>
  <c r="HY214" i="37"/>
  <c r="FO167" i="37"/>
  <c r="JQ167" i="37" s="1"/>
  <c r="FN16" i="37"/>
  <c r="JP16" i="37" s="1"/>
  <c r="IO207" i="37"/>
  <c r="IP207" i="37" s="1"/>
  <c r="IQ207" i="37" s="1"/>
  <c r="FO284" i="37"/>
  <c r="JQ284" i="37" s="1"/>
  <c r="HY28" i="37"/>
  <c r="HZ28" i="37" s="1"/>
  <c r="HY211" i="37"/>
  <c r="HZ211" i="37" s="1"/>
  <c r="IA211" i="37" s="1"/>
  <c r="HR114" i="37"/>
  <c r="FO275" i="37"/>
  <c r="JQ275" i="37" s="1"/>
  <c r="HZ284" i="37"/>
  <c r="IA284" i="37" s="1"/>
  <c r="IH284" i="37"/>
  <c r="IM233" i="37"/>
  <c r="IN233" i="37" s="1"/>
  <c r="IO233" i="37" s="1"/>
  <c r="IP233" i="37" s="1"/>
  <c r="IQ233" i="37" s="1"/>
  <c r="FO83" i="37"/>
  <c r="JQ83" i="37" s="1"/>
  <c r="FO96" i="37"/>
  <c r="JQ96" i="37" s="1"/>
  <c r="FN182" i="37"/>
  <c r="JP182" i="37" s="1"/>
  <c r="HZ51" i="37"/>
  <c r="IA51" i="37" s="1"/>
  <c r="FO118" i="37"/>
  <c r="JQ118" i="37" s="1"/>
  <c r="FN188" i="37"/>
  <c r="JP188" i="37" s="1"/>
  <c r="HY86" i="37"/>
  <c r="HZ86" i="37" s="1"/>
  <c r="IA86" i="37" s="1"/>
  <c r="IB86" i="37" s="1"/>
  <c r="IM199" i="37"/>
  <c r="FN207" i="37"/>
  <c r="JP207" i="37" s="1"/>
  <c r="FO199" i="37"/>
  <c r="JQ199" i="37" s="1"/>
  <c r="FO156" i="37"/>
  <c r="JQ156" i="37" s="1"/>
  <c r="HZ96" i="37"/>
  <c r="IA96" i="37" s="1"/>
  <c r="IN114" i="37"/>
  <c r="HS233" i="37"/>
  <c r="HT233" i="37" s="1"/>
  <c r="FN24" i="37"/>
  <c r="JP24" i="37" s="1"/>
  <c r="FO137" i="37"/>
  <c r="JQ137" i="37" s="1"/>
  <c r="FO211" i="37"/>
  <c r="JQ211" i="37" s="1"/>
  <c r="FO72" i="37"/>
  <c r="JQ72" i="37" s="1"/>
  <c r="FO18" i="37"/>
  <c r="JQ18" i="37" s="1"/>
  <c r="HY135" i="37"/>
  <c r="HZ135" i="37" s="1"/>
  <c r="IA135" i="37" s="1"/>
  <c r="FN310" i="37"/>
  <c r="JP310" i="37" s="1"/>
  <c r="IF137" i="37"/>
  <c r="HY124" i="37"/>
  <c r="HZ124" i="37" s="1"/>
  <c r="IA124" i="37" s="1"/>
  <c r="IB124" i="37" s="1"/>
  <c r="FN265" i="37"/>
  <c r="JP265" i="37" s="1"/>
  <c r="IM64" i="37"/>
  <c r="IA275" i="37"/>
  <c r="IB275" i="37" s="1"/>
  <c r="IC275" i="37" s="1"/>
  <c r="IM242" i="37"/>
  <c r="IN242" i="37" s="1"/>
  <c r="HY24" i="37"/>
  <c r="HZ24" i="37" s="1"/>
  <c r="IA24" i="37" s="1"/>
  <c r="HR16" i="37"/>
  <c r="FN15" i="37"/>
  <c r="JP15" i="37" s="1"/>
  <c r="HT278" i="37"/>
  <c r="FN246" i="37"/>
  <c r="JP246" i="37" s="1"/>
  <c r="IF182" i="37"/>
  <c r="IM21" i="37"/>
  <c r="IN21" i="37" s="1"/>
  <c r="IO21" i="37" s="1"/>
  <c r="IP21" i="37" s="1"/>
  <c r="IQ21" i="37" s="1"/>
  <c r="FO16" i="37"/>
  <c r="JQ16" i="37" s="1"/>
  <c r="FN252" i="37"/>
  <c r="JP252" i="37" s="1"/>
  <c r="HR135" i="37"/>
  <c r="HR105" i="37"/>
  <c r="IM246" i="37"/>
  <c r="IN246" i="37" s="1"/>
  <c r="IO246" i="37" s="1"/>
  <c r="IP246" i="37" s="1"/>
  <c r="FN178" i="37"/>
  <c r="JP178" i="37" s="1"/>
  <c r="FN167" i="37"/>
  <c r="JP167" i="37" s="1"/>
  <c r="IF92" i="37"/>
  <c r="IG92" i="37" s="1"/>
  <c r="FN92" i="37"/>
  <c r="JP92" i="37" s="1"/>
  <c r="FN214" i="37"/>
  <c r="JP214" i="37" s="1"/>
  <c r="IF256" i="37"/>
  <c r="IG256" i="37" s="1"/>
  <c r="IH256" i="37" s="1"/>
  <c r="II256" i="37" s="1"/>
  <c r="IJ256" i="37" s="1"/>
  <c r="IF128" i="37"/>
  <c r="IG128" i="37" s="1"/>
  <c r="HZ310" i="37"/>
  <c r="FO301" i="37"/>
  <c r="JQ301" i="37" s="1"/>
  <c r="IQ28" i="37"/>
  <c r="IG188" i="37"/>
  <c r="IH188" i="37" s="1"/>
  <c r="II188" i="37" s="1"/>
  <c r="FN82" i="37"/>
  <c r="JP82" i="37" s="1"/>
  <c r="HY128" i="37"/>
  <c r="HZ128" i="37" s="1"/>
  <c r="IA128" i="37" s="1"/>
  <c r="IB128" i="37" s="1"/>
  <c r="IC128" i="37" s="1"/>
  <c r="IA82" i="37"/>
  <c r="IB82" i="37" s="1"/>
  <c r="IM82" i="37"/>
  <c r="FO192" i="37"/>
  <c r="JQ192" i="37" s="1"/>
  <c r="FO103" i="37"/>
  <c r="JQ103" i="37" s="1"/>
  <c r="HY32" i="37"/>
  <c r="HZ32" i="37" s="1"/>
  <c r="IA32" i="37" s="1"/>
  <c r="IB32" i="37" s="1"/>
  <c r="IC32" i="37" s="1"/>
  <c r="FN21" i="37"/>
  <c r="JP21" i="37" s="1"/>
  <c r="FO231" i="37"/>
  <c r="JQ231" i="37" s="1"/>
  <c r="IF118" i="37"/>
  <c r="IG118" i="37" s="1"/>
  <c r="FP28" i="37"/>
  <c r="JR28" i="37" s="1"/>
  <c r="HR92" i="37"/>
  <c r="IG50" i="37"/>
  <c r="IH50" i="37" s="1"/>
  <c r="II50" i="37" s="1"/>
  <c r="IJ50" i="37" s="1"/>
  <c r="HS28" i="37"/>
  <c r="FN83" i="37"/>
  <c r="JP83" i="37" s="1"/>
  <c r="FO64" i="37"/>
  <c r="JQ64" i="37" s="1"/>
  <c r="FN295" i="37"/>
  <c r="JP295" i="37" s="1"/>
  <c r="FN205" i="37"/>
  <c r="JP205" i="37" s="1"/>
  <c r="FN32" i="37"/>
  <c r="JP32" i="37" s="1"/>
  <c r="FN128" i="37"/>
  <c r="JP128" i="37" s="1"/>
  <c r="IF82" i="37"/>
  <c r="IF310" i="37"/>
  <c r="IG310" i="37" s="1"/>
  <c r="IH310" i="37" s="1"/>
  <c r="II310" i="37" s="1"/>
  <c r="IJ310" i="37" s="1"/>
  <c r="IM265" i="37"/>
  <c r="FN28" i="37"/>
  <c r="JP28" i="37" s="1"/>
  <c r="IF178" i="37"/>
  <c r="IG178" i="37" s="1"/>
  <c r="IH178" i="37" s="1"/>
  <c r="II178" i="37" s="1"/>
  <c r="FO51" i="37"/>
  <c r="JQ51" i="37" s="1"/>
  <c r="HZ256" i="37"/>
  <c r="IA256" i="37" s="1"/>
  <c r="IB256" i="37" s="1"/>
  <c r="IM214" i="37"/>
  <c r="IN214" i="37" s="1"/>
  <c r="IO214" i="37" s="1"/>
  <c r="IP214" i="37" s="1"/>
  <c r="IQ214" i="37" s="1"/>
  <c r="FN242" i="37"/>
  <c r="JP242" i="37" s="1"/>
  <c r="FN105" i="37"/>
  <c r="JP105" i="37" s="1"/>
  <c r="HS265" i="37"/>
  <c r="FN256" i="37"/>
  <c r="JP256" i="37" s="1"/>
  <c r="FO310" i="37"/>
  <c r="JQ310" i="37" s="1"/>
  <c r="HY72" i="37"/>
  <c r="HY205" i="37"/>
  <c r="HZ205" i="37" s="1"/>
  <c r="IA205" i="37" s="1"/>
  <c r="HR237" i="37"/>
  <c r="HS237" i="37" s="1"/>
  <c r="IF167" i="37"/>
  <c r="IO243" i="37"/>
  <c r="IH274" i="37"/>
  <c r="II274" i="37" s="1"/>
  <c r="IO160" i="37"/>
  <c r="IP160" i="37" s="1"/>
  <c r="IQ160" i="37" s="1"/>
  <c r="FN211" i="37"/>
  <c r="JP211" i="37" s="1"/>
  <c r="FO265" i="37"/>
  <c r="JQ265" i="37" s="1"/>
  <c r="HR301" i="37"/>
  <c r="HS301" i="37" s="1"/>
  <c r="FN124" i="37"/>
  <c r="JP124" i="37" s="1"/>
  <c r="IO115" i="37"/>
  <c r="IP115" i="37" s="1"/>
  <c r="IQ115" i="37" s="1"/>
  <c r="HZ207" i="37"/>
  <c r="IA207" i="37" s="1"/>
  <c r="IM188" i="37"/>
  <c r="IN188" i="37" s="1"/>
  <c r="IO188" i="37" s="1"/>
  <c r="IM301" i="37"/>
  <c r="IN301" i="37" s="1"/>
  <c r="IO301" i="37" s="1"/>
  <c r="IP301" i="37" s="1"/>
  <c r="IQ301" i="37" s="1"/>
  <c r="HR137" i="37"/>
  <c r="FO128" i="37"/>
  <c r="JQ128" i="37" s="1"/>
  <c r="HS211" i="37"/>
  <c r="HT211" i="37" s="1"/>
  <c r="FO32" i="37"/>
  <c r="JQ32" i="37" s="1"/>
  <c r="IF32" i="37"/>
  <c r="IG32" i="37" s="1"/>
  <c r="HR224" i="37"/>
  <c r="HS224" i="37" s="1"/>
  <c r="IF169" i="37"/>
  <c r="IG169" i="37" s="1"/>
  <c r="IH169" i="37" s="1"/>
  <c r="FN141" i="37"/>
  <c r="JP141" i="37" s="1"/>
  <c r="HR214" i="37"/>
  <c r="IQ103" i="37"/>
  <c r="IF103" i="37"/>
  <c r="FP103" i="37" s="1"/>
  <c r="JR103" i="37" s="1"/>
  <c r="HY301" i="37"/>
  <c r="HZ301" i="37" s="1"/>
  <c r="IA301" i="37" s="1"/>
  <c r="IB301" i="37" s="1"/>
  <c r="HZ137" i="37"/>
  <c r="IA137" i="37" s="1"/>
  <c r="IB137" i="37" s="1"/>
  <c r="IC137" i="37" s="1"/>
  <c r="FO169" i="37"/>
  <c r="JQ169" i="37" s="1"/>
  <c r="FO71" i="37"/>
  <c r="JQ71" i="37" s="1"/>
  <c r="IF71" i="37"/>
  <c r="IG71" i="37" s="1"/>
  <c r="FN118" i="37"/>
  <c r="JP118" i="37" s="1"/>
  <c r="HR252" i="37"/>
  <c r="FO24" i="37"/>
  <c r="JQ24" i="37" s="1"/>
  <c r="HY50" i="37"/>
  <c r="FN137" i="37"/>
  <c r="JP137" i="37" s="1"/>
  <c r="FN224" i="37"/>
  <c r="JP224" i="37" s="1"/>
  <c r="HR142" i="37"/>
  <c r="HS142" i="37" s="1"/>
  <c r="FO214" i="37"/>
  <c r="JQ214" i="37" s="1"/>
  <c r="HY224" i="37"/>
  <c r="HZ224" i="37" s="1"/>
  <c r="IA224" i="37" s="1"/>
  <c r="IB224" i="37" s="1"/>
  <c r="IC224" i="37" s="1"/>
  <c r="FP96" i="37"/>
  <c r="JR96" i="37" s="1"/>
  <c r="FN201" i="37"/>
  <c r="JP201" i="37" s="1"/>
  <c r="HU109" i="37"/>
  <c r="HV109" i="37" s="1"/>
  <c r="HR24" i="37"/>
  <c r="HS24" i="37" s="1"/>
  <c r="FN169" i="37"/>
  <c r="JP169" i="37" s="1"/>
  <c r="IA243" i="37"/>
  <c r="IB243" i="37" s="1"/>
  <c r="IC243" i="37" s="1"/>
  <c r="IO60" i="37"/>
  <c r="FN71" i="37"/>
  <c r="JP71" i="37" s="1"/>
  <c r="IA71" i="37"/>
  <c r="IB71" i="37" s="1"/>
  <c r="FN301" i="37"/>
  <c r="JP301" i="37" s="1"/>
  <c r="FN103" i="37"/>
  <c r="JP103" i="37" s="1"/>
  <c r="HY192" i="37"/>
  <c r="HZ192" i="37" s="1"/>
  <c r="HY133" i="37"/>
  <c r="HZ133" i="37" s="1"/>
  <c r="IO19" i="37"/>
  <c r="IP19" i="37" s="1"/>
  <c r="IQ19" i="37" s="1"/>
  <c r="IM29" i="37"/>
  <c r="HY39" i="37"/>
  <c r="HZ39" i="37" s="1"/>
  <c r="IA39" i="37" s="1"/>
  <c r="HY83" i="37"/>
  <c r="IF248" i="37"/>
  <c r="HY168" i="37"/>
  <c r="HZ168" i="37" s="1"/>
  <c r="IF246" i="37"/>
  <c r="IG246" i="37" s="1"/>
  <c r="IF86" i="37"/>
  <c r="IG86" i="37" s="1"/>
  <c r="IH86" i="37" s="1"/>
  <c r="II86" i="37" s="1"/>
  <c r="IJ86" i="37" s="1"/>
  <c r="IF263" i="37"/>
  <c r="IG263" i="37" s="1"/>
  <c r="IF267" i="37"/>
  <c r="IF29" i="37"/>
  <c r="IG29" i="37" s="1"/>
  <c r="IM16" i="37"/>
  <c r="IN16" i="37" s="1"/>
  <c r="IO16" i="37" s="1"/>
  <c r="HR139" i="37"/>
  <c r="HS139" i="37" s="1"/>
  <c r="IF155" i="37"/>
  <c r="FN45" i="37"/>
  <c r="JP45" i="37" s="1"/>
  <c r="HR86" i="37"/>
  <c r="HS86" i="37" s="1"/>
  <c r="HT86" i="37" s="1"/>
  <c r="IM86" i="37"/>
  <c r="IO45" i="37"/>
  <c r="IP45" i="37" s="1"/>
  <c r="IQ45" i="37" s="1"/>
  <c r="HR70" i="37"/>
  <c r="IF70" i="37"/>
  <c r="FO21" i="37"/>
  <c r="JQ21" i="37" s="1"/>
  <c r="HR90" i="37"/>
  <c r="HY91" i="37"/>
  <c r="HZ91" i="37" s="1"/>
  <c r="IA265" i="37"/>
  <c r="HR45" i="37"/>
  <c r="HS45" i="37" s="1"/>
  <c r="HT45" i="37" s="1"/>
  <c r="IA160" i="37"/>
  <c r="IB160" i="37" s="1"/>
  <c r="IC160" i="37" s="1"/>
  <c r="FO173" i="37"/>
  <c r="JQ173" i="37" s="1"/>
  <c r="IF173" i="37"/>
  <c r="IG173" i="37" s="1"/>
  <c r="FN50" i="37"/>
  <c r="JP50" i="37" s="1"/>
  <c r="IF105" i="37"/>
  <c r="IG105" i="37" s="1"/>
  <c r="FO182" i="37"/>
  <c r="JQ182" i="37" s="1"/>
  <c r="IH118" i="37"/>
  <c r="II118" i="37" s="1"/>
  <c r="IJ118" i="37" s="1"/>
  <c r="IF266" i="37"/>
  <c r="IG266" i="37" s="1"/>
  <c r="IH266" i="37" s="1"/>
  <c r="II266" i="37" s="1"/>
  <c r="IJ266" i="37" s="1"/>
  <c r="IP237" i="37"/>
  <c r="IQ237" i="37" s="1"/>
  <c r="FN168" i="37"/>
  <c r="JP168" i="37" s="1"/>
  <c r="HR50" i="37"/>
  <c r="HS50" i="37" s="1"/>
  <c r="HR229" i="37"/>
  <c r="HS229" i="37" s="1"/>
  <c r="IF16" i="37"/>
  <c r="IG16" i="37" s="1"/>
  <c r="HY201" i="37"/>
  <c r="HZ201" i="37" s="1"/>
  <c r="HY85" i="37"/>
  <c r="FN192" i="37"/>
  <c r="JP192" i="37" s="1"/>
  <c r="HR27" i="37"/>
  <c r="IM49" i="37"/>
  <c r="IF231" i="37"/>
  <c r="IG231" i="37" s="1"/>
  <c r="IH231" i="37" s="1"/>
  <c r="II231" i="37" s="1"/>
  <c r="IB211" i="37"/>
  <c r="HY49" i="37"/>
  <c r="HZ49" i="37" s="1"/>
  <c r="FO252" i="37"/>
  <c r="JQ252" i="37" s="1"/>
  <c r="IF45" i="37"/>
  <c r="FO86" i="37"/>
  <c r="JQ86" i="37" s="1"/>
  <c r="FN86" i="37"/>
  <c r="JP86" i="37" s="1"/>
  <c r="FO105" i="37"/>
  <c r="JQ105" i="37" s="1"/>
  <c r="IO252" i="37"/>
  <c r="IP252" i="37" s="1"/>
  <c r="FN135" i="37"/>
  <c r="JP135" i="37" s="1"/>
  <c r="HZ45" i="37"/>
  <c r="IA45" i="37" s="1"/>
  <c r="IB45" i="37" s="1"/>
  <c r="IC45" i="37" s="1"/>
  <c r="HY246" i="37"/>
  <c r="HZ246" i="37" s="1"/>
  <c r="IA246" i="37" s="1"/>
  <c r="FO45" i="37"/>
  <c r="JQ45" i="37" s="1"/>
  <c r="IN96" i="37"/>
  <c r="IO96" i="37" s="1"/>
  <c r="IO71" i="37"/>
  <c r="IP71" i="37" s="1"/>
  <c r="FO246" i="37"/>
  <c r="JQ246" i="37" s="1"/>
  <c r="IN105" i="37"/>
  <c r="IO105" i="37" s="1"/>
  <c r="IA252" i="37"/>
  <c r="IB252" i="37" s="1"/>
  <c r="HZ169" i="37"/>
  <c r="IA169" i="37" s="1"/>
  <c r="IF85" i="37"/>
  <c r="IG85" i="37" s="1"/>
  <c r="IM216" i="37"/>
  <c r="IM135" i="37"/>
  <c r="IN135" i="37" s="1"/>
  <c r="IO135" i="37" s="1"/>
  <c r="IM50" i="37"/>
  <c r="IN50" i="37" s="1"/>
  <c r="IM168" i="37"/>
  <c r="IN168" i="37" s="1"/>
  <c r="IO168" i="37" s="1"/>
  <c r="IF133" i="37"/>
  <c r="IF21" i="37"/>
  <c r="IG21" i="37" s="1"/>
  <c r="IH21" i="37" s="1"/>
  <c r="II21" i="37" s="1"/>
  <c r="IM219" i="37"/>
  <c r="IN219" i="37" s="1"/>
  <c r="IO310" i="37"/>
  <c r="IM231" i="37"/>
  <c r="IN231" i="37" s="1"/>
  <c r="IO231" i="37" s="1"/>
  <c r="IP231" i="37" s="1"/>
  <c r="IQ231" i="37" s="1"/>
  <c r="IM182" i="37"/>
  <c r="FP109" i="37"/>
  <c r="JR109" i="37" s="1"/>
  <c r="HR113" i="37"/>
  <c r="IM44" i="37"/>
  <c r="IN44" i="37" s="1"/>
  <c r="IO44" i="37" s="1"/>
  <c r="IP44" i="37" s="1"/>
  <c r="IQ44" i="37" s="1"/>
  <c r="HY173" i="37"/>
  <c r="HZ173" i="37" s="1"/>
  <c r="IF252" i="37"/>
  <c r="IG252" i="37" s="1"/>
  <c r="HZ103" i="37"/>
  <c r="IA103" i="37" s="1"/>
  <c r="FO50" i="37"/>
  <c r="JQ50" i="37" s="1"/>
  <c r="FO168" i="37"/>
  <c r="JQ168" i="37" s="1"/>
  <c r="HR173" i="37"/>
  <c r="HS173" i="37" s="1"/>
  <c r="HY289" i="37"/>
  <c r="HY165" i="37"/>
  <c r="HZ165" i="37" s="1"/>
  <c r="IF175" i="37"/>
  <c r="IG175" i="37" s="1"/>
  <c r="IH175" i="37" s="1"/>
  <c r="II175" i="37" s="1"/>
  <c r="HY262" i="37"/>
  <c r="IM172" i="37"/>
  <c r="IN172" i="37" s="1"/>
  <c r="IO172" i="37" s="1"/>
  <c r="HY148" i="37"/>
  <c r="HZ148" i="37" s="1"/>
  <c r="IA148" i="37" s="1"/>
  <c r="HR249" i="37"/>
  <c r="HS249" i="37" s="1"/>
  <c r="HY236" i="37"/>
  <c r="HZ236" i="37" s="1"/>
  <c r="HY280" i="37"/>
  <c r="HZ280" i="37" s="1"/>
  <c r="IF272" i="37"/>
  <c r="IG272" i="37" s="1"/>
  <c r="IF127" i="37"/>
  <c r="IG127" i="37" s="1"/>
  <c r="IH127" i="37" s="1"/>
  <c r="HY225" i="37"/>
  <c r="IM228" i="37"/>
  <c r="HR99" i="37"/>
  <c r="HS99" i="37" s="1"/>
  <c r="HY29" i="37"/>
  <c r="IF181" i="37"/>
  <c r="IG181" i="37" s="1"/>
  <c r="IF37" i="37"/>
  <c r="HY139" i="37"/>
  <c r="IM271" i="37"/>
  <c r="IN271" i="37" s="1"/>
  <c r="IO271" i="37" s="1"/>
  <c r="IP271" i="37" s="1"/>
  <c r="IQ271" i="37" s="1"/>
  <c r="IM123" i="37"/>
  <c r="HY175" i="37"/>
  <c r="IM176" i="37"/>
  <c r="IN176" i="37" s="1"/>
  <c r="IO176" i="37" s="1"/>
  <c r="IP176" i="37" s="1"/>
  <c r="IQ176" i="37" s="1"/>
  <c r="HR175" i="37"/>
  <c r="IM177" i="37"/>
  <c r="IN177" i="37" s="1"/>
  <c r="IO177" i="37" s="1"/>
  <c r="IF30" i="37"/>
  <c r="IM65" i="37"/>
  <c r="IN65" i="37" s="1"/>
  <c r="HY223" i="37"/>
  <c r="HZ223" i="37" s="1"/>
  <c r="IA223" i="37" s="1"/>
  <c r="HY130" i="37"/>
  <c r="IM289" i="37"/>
  <c r="IM286" i="37"/>
  <c r="IN286" i="37" s="1"/>
  <c r="HR111" i="37"/>
  <c r="IF100" i="37"/>
  <c r="IG100" i="37" s="1"/>
  <c r="IM36" i="37"/>
  <c r="HR176" i="37"/>
  <c r="HS176" i="37" s="1"/>
  <c r="HR230" i="37"/>
  <c r="HS230" i="37" s="1"/>
  <c r="HT230" i="37" s="1"/>
  <c r="HR144" i="37"/>
  <c r="IF27" i="37"/>
  <c r="IM107" i="37"/>
  <c r="IN107" i="37" s="1"/>
  <c r="IO107" i="37" s="1"/>
  <c r="IP107" i="37" s="1"/>
  <c r="IQ107" i="37" s="1"/>
  <c r="IM95" i="37"/>
  <c r="HY198" i="37"/>
  <c r="HZ198" i="37" s="1"/>
  <c r="IA198" i="37" s="1"/>
  <c r="HY166" i="37"/>
  <c r="HY209" i="37"/>
  <c r="IF122" i="37"/>
  <c r="IG122" i="37" s="1"/>
  <c r="IH122" i="37" s="1"/>
  <c r="HY52" i="37"/>
  <c r="HZ52" i="37" s="1"/>
  <c r="IA52" i="37" s="1"/>
  <c r="HY305" i="37"/>
  <c r="HZ305" i="37" s="1"/>
  <c r="HY76" i="37"/>
  <c r="HZ76" i="37" s="1"/>
  <c r="IA76" i="37" s="1"/>
  <c r="HY290" i="37"/>
  <c r="HZ290" i="37" s="1"/>
  <c r="IF66" i="37"/>
  <c r="HY134" i="37"/>
  <c r="HZ134" i="37" s="1"/>
  <c r="HR172" i="37"/>
  <c r="IF165" i="37"/>
  <c r="IM225" i="37"/>
  <c r="IM257" i="37"/>
  <c r="HR121" i="37"/>
  <c r="HS121" i="37" s="1"/>
  <c r="HT121" i="37" s="1"/>
  <c r="IF42" i="37"/>
  <c r="IF236" i="37"/>
  <c r="FO262" i="37"/>
  <c r="IN192" i="37"/>
  <c r="IO169" i="37"/>
  <c r="IP169" i="37" s="1"/>
  <c r="IQ169" i="37" s="1"/>
  <c r="HR162" i="37"/>
  <c r="IM244" i="37"/>
  <c r="IN244" i="37" s="1"/>
  <c r="HY48" i="37"/>
  <c r="HZ48" i="37" s="1"/>
  <c r="IA48" i="37" s="1"/>
  <c r="IM272" i="37"/>
  <c r="HY171" i="37"/>
  <c r="HZ171" i="37" s="1"/>
  <c r="IG135" i="37"/>
  <c r="IH135" i="37" s="1"/>
  <c r="II135" i="37" s="1"/>
  <c r="IM221" i="37"/>
  <c r="IN221" i="37" s="1"/>
  <c r="IO221" i="37" s="1"/>
  <c r="IM134" i="37"/>
  <c r="IM186" i="37"/>
  <c r="IN186" i="37" s="1"/>
  <c r="IO186" i="37" s="1"/>
  <c r="HR94" i="37"/>
  <c r="HS94" i="37" s="1"/>
  <c r="IM139" i="37"/>
  <c r="IF171" i="37"/>
  <c r="IG171" i="37" s="1"/>
  <c r="IO275" i="37"/>
  <c r="IP275" i="37" s="1"/>
  <c r="IQ275" i="37" s="1"/>
  <c r="FO135" i="37"/>
  <c r="JQ135" i="37" s="1"/>
  <c r="HY258" i="37"/>
  <c r="HZ258" i="37" s="1"/>
  <c r="IA258" i="37" s="1"/>
  <c r="IB258" i="37" s="1"/>
  <c r="HY253" i="37"/>
  <c r="HZ253" i="37" s="1"/>
  <c r="HY229" i="37"/>
  <c r="IM261" i="37"/>
  <c r="IN261" i="37" s="1"/>
  <c r="IO261" i="37" s="1"/>
  <c r="IP261" i="37" s="1"/>
  <c r="FO255" i="37"/>
  <c r="HY235" i="37"/>
  <c r="IM108" i="37"/>
  <c r="HY120" i="37"/>
  <c r="IM213" i="37"/>
  <c r="IN213" i="37" s="1"/>
  <c r="HY221" i="37"/>
  <c r="IM93" i="37"/>
  <c r="IN93" i="37" s="1"/>
  <c r="IO93" i="37" s="1"/>
  <c r="HY282" i="37"/>
  <c r="HZ282" i="37" s="1"/>
  <c r="IA282" i="37" s="1"/>
  <c r="IM300" i="37"/>
  <c r="HY56" i="37"/>
  <c r="HZ56" i="37" s="1"/>
  <c r="IM31" i="37"/>
  <c r="HY110" i="37"/>
  <c r="IM227" i="37"/>
  <c r="IN227" i="37" s="1"/>
  <c r="IO227" i="37" s="1"/>
  <c r="IP227" i="37" s="1"/>
  <c r="IQ227" i="37" s="1"/>
  <c r="HR197" i="37"/>
  <c r="IF46" i="37"/>
  <c r="HY272" i="37"/>
  <c r="HZ272" i="37" s="1"/>
  <c r="IA272" i="37" s="1"/>
  <c r="HR238" i="37"/>
  <c r="IM43" i="37"/>
  <c r="IN43" i="37" s="1"/>
  <c r="IO43" i="37" s="1"/>
  <c r="IP43" i="37" s="1"/>
  <c r="IM99" i="37"/>
  <c r="IH96" i="37"/>
  <c r="II96" i="37" s="1"/>
  <c r="IJ96" i="37" s="1"/>
  <c r="HR89" i="37"/>
  <c r="HS89" i="37" s="1"/>
  <c r="IM38" i="37"/>
  <c r="HY159" i="37"/>
  <c r="HZ159" i="37" s="1"/>
  <c r="HR110" i="37"/>
  <c r="HS110" i="37" s="1"/>
  <c r="HY180" i="37"/>
  <c r="HZ180" i="37" s="1"/>
  <c r="HY186" i="37"/>
  <c r="HZ186" i="37" s="1"/>
  <c r="IM52" i="37"/>
  <c r="HR88" i="37"/>
  <c r="HS88" i="37" s="1"/>
  <c r="HT88" i="37" s="1"/>
  <c r="HU88" i="37" s="1"/>
  <c r="IM116" i="37"/>
  <c r="IN116" i="37" s="1"/>
  <c r="IO116" i="37" s="1"/>
  <c r="HY94" i="37"/>
  <c r="HY33" i="37"/>
  <c r="HY59" i="37"/>
  <c r="FP265" i="37"/>
  <c r="JR265" i="37" s="1"/>
  <c r="IM106" i="37"/>
  <c r="IN106" i="37" s="1"/>
  <c r="IM90" i="37"/>
  <c r="IN90" i="37" s="1"/>
  <c r="IO90" i="37" s="1"/>
  <c r="IP90" i="37" s="1"/>
  <c r="IQ90" i="37" s="1"/>
  <c r="HR136" i="37"/>
  <c r="IM234" i="37"/>
  <c r="IN234" i="37" s="1"/>
  <c r="IO234" i="37" s="1"/>
  <c r="FN195" i="37"/>
  <c r="JP195" i="37" s="1"/>
  <c r="IF166" i="37"/>
  <c r="IF209" i="37"/>
  <c r="IG209" i="37" s="1"/>
  <c r="IH209" i="37" s="1"/>
  <c r="II209" i="37" s="1"/>
  <c r="HY55" i="37"/>
  <c r="FN258" i="37"/>
  <c r="JP258" i="37" s="1"/>
  <c r="HR190" i="37"/>
  <c r="HY239" i="37"/>
  <c r="HR152" i="37"/>
  <c r="FN40" i="37"/>
  <c r="JP40" i="37" s="1"/>
  <c r="IM126" i="37"/>
  <c r="IN126" i="37" s="1"/>
  <c r="IO126" i="37" s="1"/>
  <c r="IP126" i="37" s="1"/>
  <c r="IQ126" i="37" s="1"/>
  <c r="HY36" i="37"/>
  <c r="HZ36" i="37" s="1"/>
  <c r="IA36" i="37" s="1"/>
  <c r="HY116" i="37"/>
  <c r="HZ116" i="37" s="1"/>
  <c r="IM94" i="37"/>
  <c r="HY287" i="37"/>
  <c r="HY300" i="37"/>
  <c r="IM171" i="37"/>
  <c r="IN171" i="37" s="1"/>
  <c r="IO171" i="37" s="1"/>
  <c r="IP171" i="37" s="1"/>
  <c r="IF196" i="37"/>
  <c r="IG196" i="37" s="1"/>
  <c r="IH196" i="37" s="1"/>
  <c r="II196" i="37" s="1"/>
  <c r="IJ196" i="37" s="1"/>
  <c r="IM175" i="37"/>
  <c r="IA60" i="37"/>
  <c r="IB60" i="37" s="1"/>
  <c r="IC60" i="37" s="1"/>
  <c r="FQ160" i="37"/>
  <c r="IF195" i="37"/>
  <c r="IG195" i="37" s="1"/>
  <c r="HY106" i="37"/>
  <c r="IM121" i="37"/>
  <c r="IM87" i="37"/>
  <c r="IN87" i="37" s="1"/>
  <c r="IO87" i="37" s="1"/>
  <c r="IP87" i="37" s="1"/>
  <c r="IQ87" i="37" s="1"/>
  <c r="IM119" i="37"/>
  <c r="HR180" i="37"/>
  <c r="IF136" i="37"/>
  <c r="IG136" i="37" s="1"/>
  <c r="IF249" i="37"/>
  <c r="IG249" i="37" s="1"/>
  <c r="IH249" i="37" s="1"/>
  <c r="HY302" i="37"/>
  <c r="HZ302" i="37" s="1"/>
  <c r="IA302" i="37" s="1"/>
  <c r="IB302" i="37" s="1"/>
  <c r="IC302" i="37" s="1"/>
  <c r="HY80" i="37"/>
  <c r="HZ80" i="37" s="1"/>
  <c r="HY194" i="37"/>
  <c r="IF33" i="37"/>
  <c r="IG33" i="37" s="1"/>
  <c r="IH33" i="37" s="1"/>
  <c r="HY100" i="37"/>
  <c r="IM163" i="37"/>
  <c r="IM57" i="37"/>
  <c r="IN57" i="37" s="1"/>
  <c r="IM58" i="37"/>
  <c r="IN58" i="37" s="1"/>
  <c r="IO58" i="37" s="1"/>
  <c r="IP58" i="37" s="1"/>
  <c r="IA167" i="37"/>
  <c r="IB167" i="37" s="1"/>
  <c r="IC167" i="37" s="1"/>
  <c r="IN141" i="37"/>
  <c r="FQ141" i="37" s="1"/>
  <c r="JS141" i="37" s="1"/>
  <c r="HY21" i="37"/>
  <c r="HZ21" i="37" s="1"/>
  <c r="IA21" i="37" s="1"/>
  <c r="IF87" i="37"/>
  <c r="IG87" i="37" s="1"/>
  <c r="IM251" i="37"/>
  <c r="IN251" i="37" s="1"/>
  <c r="IO251" i="37" s="1"/>
  <c r="IF183" i="37"/>
  <c r="HY176" i="37"/>
  <c r="IF67" i="37"/>
  <c r="FO98" i="37"/>
  <c r="JQ98" i="37" s="1"/>
  <c r="FO107" i="37"/>
  <c r="HY266" i="37"/>
  <c r="HZ266" i="37" s="1"/>
  <c r="IA266" i="37" s="1"/>
  <c r="IB266" i="37" s="1"/>
  <c r="FO68" i="37"/>
  <c r="IF164" i="37"/>
  <c r="IG164" i="37" s="1"/>
  <c r="IF119" i="37"/>
  <c r="IG119" i="37" s="1"/>
  <c r="IF245" i="37"/>
  <c r="IG245" i="37" s="1"/>
  <c r="HY40" i="37"/>
  <c r="HZ40" i="37" s="1"/>
  <c r="IA40" i="37" s="1"/>
  <c r="HR57" i="37"/>
  <c r="HR196" i="37"/>
  <c r="HS196" i="37" s="1"/>
  <c r="II60" i="37"/>
  <c r="IJ60" i="37" s="1"/>
  <c r="IA28" i="37"/>
  <c r="IB28" i="37" s="1"/>
  <c r="IC28" i="37" s="1"/>
  <c r="IF149" i="37"/>
  <c r="IG149" i="37" s="1"/>
  <c r="HR107" i="37"/>
  <c r="HS107" i="37" s="1"/>
  <c r="HT107" i="37" s="1"/>
  <c r="HU107" i="37" s="1"/>
  <c r="HY162" i="37"/>
  <c r="HZ162" i="37" s="1"/>
  <c r="IA162" i="37" s="1"/>
  <c r="IF38" i="37"/>
  <c r="IG38" i="37" s="1"/>
  <c r="IH38" i="37" s="1"/>
  <c r="II38" i="37" s="1"/>
  <c r="IM209" i="37"/>
  <c r="IF68" i="37"/>
  <c r="IF260" i="37"/>
  <c r="IG260" i="37" s="1"/>
  <c r="IM260" i="37"/>
  <c r="IN260" i="37" s="1"/>
  <c r="IO260" i="37" s="1"/>
  <c r="IP260" i="37" s="1"/>
  <c r="IQ260" i="37" s="1"/>
  <c r="FO241" i="37"/>
  <c r="IM110" i="37"/>
  <c r="IN110" i="37" s="1"/>
  <c r="IO110" i="37" s="1"/>
  <c r="IP110" i="37" s="1"/>
  <c r="IQ110" i="37" s="1"/>
  <c r="IM48" i="37"/>
  <c r="IN48" i="37" s="1"/>
  <c r="IO48" i="37" s="1"/>
  <c r="IP48" i="37" s="1"/>
  <c r="IQ48" i="37" s="1"/>
  <c r="IF258" i="37"/>
  <c r="IG258" i="37" s="1"/>
  <c r="IM200" i="37"/>
  <c r="HR181" i="37"/>
  <c r="HS181" i="37" s="1"/>
  <c r="HR148" i="37"/>
  <c r="HS148" i="37" s="1"/>
  <c r="IM117" i="37"/>
  <c r="IN117" i="37" s="1"/>
  <c r="IF170" i="37"/>
  <c r="IM282" i="37"/>
  <c r="IN282" i="37" s="1"/>
  <c r="IO282" i="37" s="1"/>
  <c r="IP282" i="37" s="1"/>
  <c r="IF52" i="37"/>
  <c r="IG52" i="37" s="1"/>
  <c r="HR298" i="37"/>
  <c r="IM111" i="37"/>
  <c r="HY111" i="37"/>
  <c r="IF218" i="37"/>
  <c r="IG218" i="37" s="1"/>
  <c r="IH218" i="37" s="1"/>
  <c r="IM75" i="37"/>
  <c r="IN75" i="37" s="1"/>
  <c r="IO75" i="37" s="1"/>
  <c r="FN271" i="37"/>
  <c r="FN163" i="37"/>
  <c r="JP163" i="37" s="1"/>
  <c r="HR56" i="37"/>
  <c r="HS56" i="37" s="1"/>
  <c r="HT56" i="37" s="1"/>
  <c r="IM85" i="37"/>
  <c r="IF120" i="37"/>
  <c r="IM212" i="37"/>
  <c r="IF93" i="37"/>
  <c r="IG93" i="37" s="1"/>
  <c r="FN91" i="37"/>
  <c r="JP91" i="37" s="1"/>
  <c r="IM84" i="37"/>
  <c r="IN84" i="37" s="1"/>
  <c r="IM239" i="37"/>
  <c r="IN239" i="37" s="1"/>
  <c r="IO239" i="37" s="1"/>
  <c r="HR140" i="37"/>
  <c r="HS140" i="37" s="1"/>
  <c r="FO247" i="37"/>
  <c r="JQ247" i="37" s="1"/>
  <c r="FQ278" i="37"/>
  <c r="FO78" i="37"/>
  <c r="IF187" i="37"/>
  <c r="IG187" i="37" s="1"/>
  <c r="IF296" i="37"/>
  <c r="IG296" i="37" s="1"/>
  <c r="IH296" i="37" s="1"/>
  <c r="HY132" i="37"/>
  <c r="HZ132" i="37" s="1"/>
  <c r="IA132" i="37" s="1"/>
  <c r="IB132" i="37" s="1"/>
  <c r="IC132" i="37" s="1"/>
  <c r="HY227" i="37"/>
  <c r="IF221" i="37"/>
  <c r="IG221" i="37" s="1"/>
  <c r="HY66" i="37"/>
  <c r="HZ66" i="37" s="1"/>
  <c r="IA66" i="37" s="1"/>
  <c r="IB66" i="37" s="1"/>
  <c r="IF91" i="37"/>
  <c r="IM91" i="37"/>
  <c r="HY181" i="37"/>
  <c r="HZ181" i="37" s="1"/>
  <c r="IA181" i="37" s="1"/>
  <c r="IB181" i="37" s="1"/>
  <c r="IC181" i="37" s="1"/>
  <c r="IM277" i="37"/>
  <c r="IN277" i="37" s="1"/>
  <c r="IO277" i="37" s="1"/>
  <c r="IP277" i="37" s="1"/>
  <c r="HY129" i="37"/>
  <c r="HR154" i="37"/>
  <c r="HS154" i="37" s="1"/>
  <c r="HT154" i="37" s="1"/>
  <c r="HR226" i="37"/>
  <c r="HS226" i="37" s="1"/>
  <c r="HT226" i="37" s="1"/>
  <c r="FO291" i="37"/>
  <c r="JQ291" i="37" s="1"/>
  <c r="IF291" i="37"/>
  <c r="HY37" i="37"/>
  <c r="HZ37" i="37" s="1"/>
  <c r="HR202" i="37"/>
  <c r="HS202" i="37" s="1"/>
  <c r="HT202" i="37" s="1"/>
  <c r="HR193" i="37"/>
  <c r="IF302" i="37"/>
  <c r="HR287" i="37"/>
  <c r="HS287" i="37" s="1"/>
  <c r="HT287" i="37" s="1"/>
  <c r="HU287" i="37" s="1"/>
  <c r="IN264" i="37"/>
  <c r="IO264" i="37" s="1"/>
  <c r="HS242" i="37"/>
  <c r="HT242" i="37" s="1"/>
  <c r="HU242" i="37" s="1"/>
  <c r="HY285" i="37"/>
  <c r="HZ285" i="37" s="1"/>
  <c r="IA285" i="37" s="1"/>
  <c r="IB285" i="37" s="1"/>
  <c r="HY27" i="37"/>
  <c r="HZ27" i="37" s="1"/>
  <c r="IA27" i="37" s="1"/>
  <c r="IN29" i="37"/>
  <c r="IO29" i="37" s="1"/>
  <c r="IM195" i="37"/>
  <c r="IN195" i="37" s="1"/>
  <c r="IO195" i="37" s="1"/>
  <c r="HY255" i="37"/>
  <c r="HZ255" i="37" s="1"/>
  <c r="IM62" i="37"/>
  <c r="IN62" i="37" s="1"/>
  <c r="IO62" i="37" s="1"/>
  <c r="IP62" i="37" s="1"/>
  <c r="IM248" i="37"/>
  <c r="IN248" i="37" s="1"/>
  <c r="IF55" i="37"/>
  <c r="IG55" i="37" s="1"/>
  <c r="IF151" i="37"/>
  <c r="IG151" i="37" s="1"/>
  <c r="IH151" i="37" s="1"/>
  <c r="HR253" i="37"/>
  <c r="HR127" i="37"/>
  <c r="HS127" i="37" s="1"/>
  <c r="IM181" i="37"/>
  <c r="FO292" i="37"/>
  <c r="JQ292" i="37" s="1"/>
  <c r="HR112" i="37"/>
  <c r="HS112" i="37" s="1"/>
  <c r="HT112" i="37" s="1"/>
  <c r="IF202" i="37"/>
  <c r="IG202" i="37" s="1"/>
  <c r="IH202" i="37" s="1"/>
  <c r="IF113" i="37"/>
  <c r="IG113" i="37" s="1"/>
  <c r="IH113" i="37" s="1"/>
  <c r="II113" i="37" s="1"/>
  <c r="IM88" i="37"/>
  <c r="IN88" i="37" s="1"/>
  <c r="HR43" i="37"/>
  <c r="HR76" i="37"/>
  <c r="HS76" i="37" s="1"/>
  <c r="HT76" i="37" s="1"/>
  <c r="HU76" i="37" s="1"/>
  <c r="HR61" i="37"/>
  <c r="HY163" i="37"/>
  <c r="IF49" i="37"/>
  <c r="IN232" i="37"/>
  <c r="IO232" i="37" s="1"/>
  <c r="IP232" i="37" s="1"/>
  <c r="FO266" i="37"/>
  <c r="JQ266" i="37" s="1"/>
  <c r="FN267" i="37"/>
  <c r="JP267" i="37" s="1"/>
  <c r="IF90" i="37"/>
  <c r="IG90" i="37" s="1"/>
  <c r="IM55" i="37"/>
  <c r="IN55" i="37" s="1"/>
  <c r="IO55" i="37" s="1"/>
  <c r="IF268" i="37"/>
  <c r="IG268" i="37" s="1"/>
  <c r="FO37" i="37"/>
  <c r="IM240" i="37"/>
  <c r="IN240" i="37" s="1"/>
  <c r="IO240" i="37" s="1"/>
  <c r="IP240" i="37" s="1"/>
  <c r="IQ240" i="37" s="1"/>
  <c r="HY286" i="37"/>
  <c r="HZ286" i="37" s="1"/>
  <c r="IM174" i="37"/>
  <c r="IN174" i="37" s="1"/>
  <c r="IO174" i="37" s="1"/>
  <c r="HR208" i="37"/>
  <c r="IM149" i="37"/>
  <c r="IN149" i="37" s="1"/>
  <c r="IO149" i="37" s="1"/>
  <c r="IP149" i="37" s="1"/>
  <c r="IF107" i="37"/>
  <c r="IG107" i="37" s="1"/>
  <c r="IH107" i="37" s="1"/>
  <c r="HY138" i="37"/>
  <c r="IM255" i="37"/>
  <c r="HY122" i="37"/>
  <c r="HZ122" i="37" s="1"/>
  <c r="IA122" i="37" s="1"/>
  <c r="IB122" i="37" s="1"/>
  <c r="HY241" i="37"/>
  <c r="HZ241" i="37" s="1"/>
  <c r="IF132" i="37"/>
  <c r="IG132" i="37" s="1"/>
  <c r="FN244" i="37"/>
  <c r="JP244" i="37" s="1"/>
  <c r="HR120" i="37"/>
  <c r="HY200" i="37"/>
  <c r="HZ200" i="37" s="1"/>
  <c r="IM53" i="37"/>
  <c r="IN53" i="37" s="1"/>
  <c r="IO53" i="37" s="1"/>
  <c r="IP53" i="37" s="1"/>
  <c r="IQ53" i="37" s="1"/>
  <c r="FO245" i="37"/>
  <c r="IF229" i="37"/>
  <c r="IG229" i="37" s="1"/>
  <c r="HY299" i="37"/>
  <c r="IF240" i="37"/>
  <c r="IG240" i="37" s="1"/>
  <c r="IH240" i="37" s="1"/>
  <c r="II240" i="37" s="1"/>
  <c r="FO261" i="37"/>
  <c r="HR281" i="37"/>
  <c r="HS281" i="37" s="1"/>
  <c r="HT281" i="37" s="1"/>
  <c r="HY172" i="37"/>
  <c r="HR104" i="37"/>
  <c r="HS104" i="37" s="1"/>
  <c r="HT104" i="37" s="1"/>
  <c r="HU104" i="37" s="1"/>
  <c r="HY247" i="37"/>
  <c r="HZ247" i="37" s="1"/>
  <c r="HR59" i="37"/>
  <c r="HS59" i="37" s="1"/>
  <c r="HT59" i="37" s="1"/>
  <c r="HU59" i="37" s="1"/>
  <c r="IF264" i="37"/>
  <c r="IG264" i="37" s="1"/>
  <c r="IF158" i="37"/>
  <c r="IG158" i="37" s="1"/>
  <c r="IH158" i="37" s="1"/>
  <c r="FO163" i="37"/>
  <c r="JQ163" i="37" s="1"/>
  <c r="IF225" i="37"/>
  <c r="IG225" i="37" s="1"/>
  <c r="FO228" i="37"/>
  <c r="JQ228" i="37" s="1"/>
  <c r="IF177" i="37"/>
  <c r="IG177" i="37" s="1"/>
  <c r="IM89" i="37"/>
  <c r="IN89" i="37" s="1"/>
  <c r="IO89" i="37" s="1"/>
  <c r="HR166" i="37"/>
  <c r="HS166" i="37" s="1"/>
  <c r="HT166" i="37" s="1"/>
  <c r="IF203" i="37"/>
  <c r="IG203" i="37" s="1"/>
  <c r="IM202" i="37"/>
  <c r="IN202" i="37" s="1"/>
  <c r="IF308" i="37"/>
  <c r="IG308" i="37" s="1"/>
  <c r="IH308" i="37" s="1"/>
  <c r="IB146" i="37"/>
  <c r="IC146" i="37" s="1"/>
  <c r="IH51" i="37"/>
  <c r="II51" i="37" s="1"/>
  <c r="IJ51" i="37" s="1"/>
  <c r="HY26" i="37"/>
  <c r="HZ26" i="37" s="1"/>
  <c r="IA26" i="37" s="1"/>
  <c r="IB26" i="37" s="1"/>
  <c r="HS16" i="37"/>
  <c r="HT16" i="37" s="1"/>
  <c r="HU16" i="37" s="1"/>
  <c r="HU201" i="37"/>
  <c r="HV201" i="37" s="1"/>
  <c r="FN232" i="37"/>
  <c r="JP232" i="37" s="1"/>
  <c r="HR159" i="37"/>
  <c r="HY95" i="37"/>
  <c r="HZ95" i="37" s="1"/>
  <c r="IJ237" i="37"/>
  <c r="IM259" i="37"/>
  <c r="IN259" i="37" s="1"/>
  <c r="IO259" i="37" s="1"/>
  <c r="IP259" i="37" s="1"/>
  <c r="FN80" i="37"/>
  <c r="JP80" i="37" s="1"/>
  <c r="HR80" i="37"/>
  <c r="HS80" i="37" s="1"/>
  <c r="HT80" i="37" s="1"/>
  <c r="IN72" i="37"/>
  <c r="IO72" i="37" s="1"/>
  <c r="IP72" i="37" s="1"/>
  <c r="IQ72" i="37" s="1"/>
  <c r="IH146" i="37"/>
  <c r="II146" i="37" s="1"/>
  <c r="IJ146" i="37" s="1"/>
  <c r="IM20" i="37"/>
  <c r="IN20" i="37" s="1"/>
  <c r="IO20" i="37" s="1"/>
  <c r="IP20" i="37" s="1"/>
  <c r="IC306" i="37"/>
  <c r="IF216" i="37"/>
  <c r="IG216" i="37" s="1"/>
  <c r="HY185" i="37"/>
  <c r="HZ185" i="37" s="1"/>
  <c r="IA185" i="37" s="1"/>
  <c r="IB185" i="37" s="1"/>
  <c r="IC185" i="37" s="1"/>
  <c r="HY107" i="37"/>
  <c r="IM138" i="37"/>
  <c r="IN138" i="37" s="1"/>
  <c r="IO138" i="37" s="1"/>
  <c r="IP138" i="37" s="1"/>
  <c r="IQ138" i="37" s="1"/>
  <c r="HY151" i="37"/>
  <c r="HZ151" i="37" s="1"/>
  <c r="IA151" i="37" s="1"/>
  <c r="HY142" i="37"/>
  <c r="HZ142" i="37" s="1"/>
  <c r="IF47" i="37"/>
  <c r="IH39" i="37"/>
  <c r="II39" i="37" s="1"/>
  <c r="HY219" i="37"/>
  <c r="HZ219" i="37" s="1"/>
  <c r="IM238" i="37"/>
  <c r="IN238" i="37" s="1"/>
  <c r="IF116" i="37"/>
  <c r="IG116" i="37" s="1"/>
  <c r="IH116" i="37" s="1"/>
  <c r="II116" i="37" s="1"/>
  <c r="IJ116" i="37" s="1"/>
  <c r="HR17" i="37"/>
  <c r="HS17" i="37" s="1"/>
  <c r="HZ188" i="37"/>
  <c r="IA188" i="37" s="1"/>
  <c r="IJ288" i="37"/>
  <c r="IH173" i="37"/>
  <c r="II173" i="37" s="1"/>
  <c r="IJ173" i="37" s="1"/>
  <c r="IP146" i="37"/>
  <c r="IQ146" i="37" s="1"/>
  <c r="FO133" i="37"/>
  <c r="JQ133" i="37" s="1"/>
  <c r="IF208" i="37"/>
  <c r="IG208" i="37" s="1"/>
  <c r="IH208" i="37" s="1"/>
  <c r="IM27" i="37"/>
  <c r="IN27" i="37" s="1"/>
  <c r="IO27" i="37" s="1"/>
  <c r="IP27" i="37" s="1"/>
  <c r="FO216" i="37"/>
  <c r="JQ216" i="37" s="1"/>
  <c r="IF290" i="37"/>
  <c r="IG290" i="37" s="1"/>
  <c r="IH290" i="37" s="1"/>
  <c r="HY38" i="37"/>
  <c r="HZ38" i="37" s="1"/>
  <c r="FO38" i="37"/>
  <c r="FO267" i="37"/>
  <c r="JQ267" i="37" s="1"/>
  <c r="IJ114" i="37"/>
  <c r="HY283" i="37"/>
  <c r="IF283" i="37"/>
  <c r="IG283" i="37" s="1"/>
  <c r="IH283" i="37" s="1"/>
  <c r="IM79" i="37"/>
  <c r="IN79" i="37" s="1"/>
  <c r="HZ110" i="37"/>
  <c r="IA110" i="37" s="1"/>
  <c r="IB110" i="37" s="1"/>
  <c r="IC110" i="37" s="1"/>
  <c r="FN48" i="37"/>
  <c r="FN272" i="37"/>
  <c r="JP272" i="37" s="1"/>
  <c r="IF280" i="37"/>
  <c r="IM130" i="37"/>
  <c r="IN130" i="37" s="1"/>
  <c r="IO130" i="37" s="1"/>
  <c r="IP130" i="37" s="1"/>
  <c r="IQ130" i="37" s="1"/>
  <c r="FN277" i="37"/>
  <c r="JP277" i="37" s="1"/>
  <c r="IM148" i="37"/>
  <c r="FP124" i="37"/>
  <c r="JR124" i="37" s="1"/>
  <c r="IF74" i="37"/>
  <c r="IG74" i="37" s="1"/>
  <c r="IH74" i="37" s="1"/>
  <c r="HS113" i="37"/>
  <c r="IF186" i="37"/>
  <c r="IG186" i="37" s="1"/>
  <c r="IH186" i="37" s="1"/>
  <c r="IF282" i="37"/>
  <c r="IG282" i="37" s="1"/>
  <c r="IH282" i="37" s="1"/>
  <c r="IF281" i="37"/>
  <c r="IG281" i="37" s="1"/>
  <c r="IM40" i="37"/>
  <c r="HY78" i="37"/>
  <c r="HY184" i="37"/>
  <c r="HZ184" i="37" s="1"/>
  <c r="IF34" i="37"/>
  <c r="IG34" i="37" s="1"/>
  <c r="IM311" i="37"/>
  <c r="IN311" i="37" s="1"/>
  <c r="IO311" i="37" s="1"/>
  <c r="IP311" i="37" s="1"/>
  <c r="IQ311" i="37" s="1"/>
  <c r="IM276" i="37"/>
  <c r="IF247" i="37"/>
  <c r="IF191" i="37"/>
  <c r="IG191" i="37" s="1"/>
  <c r="IH191" i="37" s="1"/>
  <c r="FO33" i="37"/>
  <c r="IF61" i="37"/>
  <c r="IG61" i="37" s="1"/>
  <c r="IH61" i="37" s="1"/>
  <c r="FN175" i="37"/>
  <c r="JP175" i="37" s="1"/>
  <c r="IF101" i="37"/>
  <c r="IG101" i="37" s="1"/>
  <c r="IF144" i="37"/>
  <c r="IG144" i="37" s="1"/>
  <c r="IH144" i="37" s="1"/>
  <c r="II144" i="37" s="1"/>
  <c r="HY125" i="37"/>
  <c r="HZ125" i="37" s="1"/>
  <c r="HR285" i="37"/>
  <c r="FO222" i="37"/>
  <c r="JQ222" i="37" s="1"/>
  <c r="IM133" i="37"/>
  <c r="IN133" i="37" s="1"/>
  <c r="IO133" i="37" s="1"/>
  <c r="HY149" i="37"/>
  <c r="HZ149" i="37" s="1"/>
  <c r="IA149" i="37" s="1"/>
  <c r="IB149" i="37" s="1"/>
  <c r="FN29" i="37"/>
  <c r="JP29" i="37" s="1"/>
  <c r="FO290" i="37"/>
  <c r="IF255" i="37"/>
  <c r="HZ106" i="37"/>
  <c r="IA106" i="37" s="1"/>
  <c r="IB106" i="37" s="1"/>
  <c r="IC106" i="37" s="1"/>
  <c r="IF121" i="37"/>
  <c r="IG121" i="37" s="1"/>
  <c r="FN95" i="37"/>
  <c r="JP95" i="37" s="1"/>
  <c r="IF235" i="37"/>
  <c r="IG235" i="37" s="1"/>
  <c r="HY244" i="37"/>
  <c r="HZ244" i="37" s="1"/>
  <c r="IA244" i="37" s="1"/>
  <c r="IB244" i="37" s="1"/>
  <c r="IC244" i="37" s="1"/>
  <c r="FO221" i="37"/>
  <c r="JQ221" i="37" s="1"/>
  <c r="FO53" i="37"/>
  <c r="FO180" i="37"/>
  <c r="IM37" i="37"/>
  <c r="IN37" i="37" s="1"/>
  <c r="IM308" i="37"/>
  <c r="IN308" i="37" s="1"/>
  <c r="FN302" i="37"/>
  <c r="JP302" i="37" s="1"/>
  <c r="FO276" i="37"/>
  <c r="FN42" i="37"/>
  <c r="JP42" i="37" s="1"/>
  <c r="HZ59" i="37"/>
  <c r="IA59" i="37" s="1"/>
  <c r="IB59" i="37" s="1"/>
  <c r="IC59" i="37" s="1"/>
  <c r="HR100" i="37"/>
  <c r="HR236" i="37"/>
  <c r="HR97" i="37"/>
  <c r="IN199" i="37"/>
  <c r="IO199" i="37" s="1"/>
  <c r="HY232" i="37"/>
  <c r="HZ232" i="37" s="1"/>
  <c r="IA232" i="37" s="1"/>
  <c r="HY70" i="37"/>
  <c r="HZ70" i="37" s="1"/>
  <c r="IA70" i="37" s="1"/>
  <c r="IG27" i="37"/>
  <c r="IH27" i="37" s="1"/>
  <c r="HY89" i="37"/>
  <c r="IN38" i="37"/>
  <c r="IO38" i="37" s="1"/>
  <c r="IP211" i="37"/>
  <c r="IN31" i="37"/>
  <c r="FN235" i="37"/>
  <c r="HZ289" i="37"/>
  <c r="IA289" i="37" s="1"/>
  <c r="IB289" i="37" s="1"/>
  <c r="IC289" i="37" s="1"/>
  <c r="IM229" i="37"/>
  <c r="FN52" i="37"/>
  <c r="JP52" i="37" s="1"/>
  <c r="IF172" i="37"/>
  <c r="IG172" i="37" s="1"/>
  <c r="HY298" i="37"/>
  <c r="IF78" i="37"/>
  <c r="IG78" i="37" s="1"/>
  <c r="IH78" i="37" s="1"/>
  <c r="II78" i="37" s="1"/>
  <c r="IJ78" i="37" s="1"/>
  <c r="HR234" i="37"/>
  <c r="HS234" i="37" s="1"/>
  <c r="IF303" i="37"/>
  <c r="IG303" i="37" s="1"/>
  <c r="HY42" i="37"/>
  <c r="HZ42" i="37" s="1"/>
  <c r="IN300" i="37"/>
  <c r="IO300" i="37" s="1"/>
  <c r="IP300" i="37" s="1"/>
  <c r="FO187" i="37"/>
  <c r="JQ187" i="37" s="1"/>
  <c r="HY101" i="37"/>
  <c r="HZ101" i="37" s="1"/>
  <c r="IM153" i="37"/>
  <c r="IM144" i="37"/>
  <c r="IG205" i="37"/>
  <c r="IH205" i="37" s="1"/>
  <c r="IF285" i="37"/>
  <c r="IG285" i="37" s="1"/>
  <c r="FO219" i="37"/>
  <c r="HY206" i="37"/>
  <c r="HZ206" i="37" s="1"/>
  <c r="FO195" i="37"/>
  <c r="JQ195" i="37" s="1"/>
  <c r="HZ166" i="37"/>
  <c r="IA166" i="37" s="1"/>
  <c r="IF79" i="37"/>
  <c r="IG79" i="37" s="1"/>
  <c r="IH79" i="37" s="1"/>
  <c r="IF95" i="37"/>
  <c r="IG95" i="37" s="1"/>
  <c r="IF108" i="37"/>
  <c r="IG108" i="37" s="1"/>
  <c r="FO244" i="37"/>
  <c r="JQ244" i="37" s="1"/>
  <c r="HY203" i="37"/>
  <c r="FO272" i="37"/>
  <c r="JQ272" i="37" s="1"/>
  <c r="HY213" i="37"/>
  <c r="IF293" i="37"/>
  <c r="IM280" i="37"/>
  <c r="IN280" i="37" s="1"/>
  <c r="IO280" i="37" s="1"/>
  <c r="IP280" i="37" s="1"/>
  <c r="HY204" i="37"/>
  <c r="HZ204" i="37" s="1"/>
  <c r="HY245" i="37"/>
  <c r="HZ245" i="37" s="1"/>
  <c r="IA245" i="37" s="1"/>
  <c r="HY112" i="37"/>
  <c r="HZ112" i="37" s="1"/>
  <c r="IA112" i="37" s="1"/>
  <c r="IB112" i="37" s="1"/>
  <c r="IC112" i="37" s="1"/>
  <c r="IF304" i="37"/>
  <c r="HR185" i="37"/>
  <c r="HS185" i="37" s="1"/>
  <c r="HT185" i="37" s="1"/>
  <c r="IM74" i="37"/>
  <c r="IN74" i="37" s="1"/>
  <c r="IO74" i="37" s="1"/>
  <c r="IP74" i="37" s="1"/>
  <c r="IQ74" i="37" s="1"/>
  <c r="IM279" i="37"/>
  <c r="IN279" i="37" s="1"/>
  <c r="IM35" i="37"/>
  <c r="IN35" i="37" s="1"/>
  <c r="IO35" i="37" s="1"/>
  <c r="HY35" i="37"/>
  <c r="HZ35" i="37" s="1"/>
  <c r="IF98" i="37"/>
  <c r="IG98" i="37" s="1"/>
  <c r="IH98" i="37" s="1"/>
  <c r="IM81" i="37"/>
  <c r="IN81" i="37" s="1"/>
  <c r="IO81" i="37" s="1"/>
  <c r="IM152" i="37"/>
  <c r="HY281" i="37"/>
  <c r="HZ281" i="37" s="1"/>
  <c r="IF305" i="37"/>
  <c r="IG305" i="37" s="1"/>
  <c r="HY126" i="37"/>
  <c r="IF88" i="37"/>
  <c r="IG88" i="37" s="1"/>
  <c r="HY234" i="37"/>
  <c r="HZ234" i="37" s="1"/>
  <c r="IA234" i="37" s="1"/>
  <c r="IB234" i="37" s="1"/>
  <c r="HY47" i="37"/>
  <c r="FN155" i="37"/>
  <c r="JP155" i="37" s="1"/>
  <c r="HY58" i="37"/>
  <c r="HZ58" i="37" s="1"/>
  <c r="IF262" i="37"/>
  <c r="IG262" i="37" s="1"/>
  <c r="IH262" i="37" s="1"/>
  <c r="HY228" i="37"/>
  <c r="HZ228" i="37" s="1"/>
  <c r="IA228" i="37" s="1"/>
  <c r="IO167" i="37"/>
  <c r="IP167" i="37" s="1"/>
  <c r="IQ167" i="37" s="1"/>
  <c r="IP297" i="37"/>
  <c r="IQ297" i="37" s="1"/>
  <c r="IG166" i="37"/>
  <c r="IH166" i="37" s="1"/>
  <c r="II166" i="37" s="1"/>
  <c r="IO65" i="37"/>
  <c r="IP65" i="37" s="1"/>
  <c r="II109" i="37"/>
  <c r="IJ109" i="37" s="1"/>
  <c r="IF162" i="37"/>
  <c r="IG162" i="37" s="1"/>
  <c r="IH162" i="37" s="1"/>
  <c r="II162" i="37" s="1"/>
  <c r="FO209" i="37"/>
  <c r="JQ209" i="37" s="1"/>
  <c r="IM120" i="37"/>
  <c r="IN120" i="37" s="1"/>
  <c r="FO66" i="37"/>
  <c r="IF102" i="37"/>
  <c r="IG102" i="37" s="1"/>
  <c r="IF273" i="37"/>
  <c r="IG273" i="37" s="1"/>
  <c r="IM291" i="37"/>
  <c r="IN291" i="37" s="1"/>
  <c r="HY309" i="37"/>
  <c r="HZ309" i="37" s="1"/>
  <c r="IF36" i="37"/>
  <c r="IG36" i="37" s="1"/>
  <c r="IM298" i="37"/>
  <c r="IN298" i="37" s="1"/>
  <c r="IO298" i="37" s="1"/>
  <c r="IP298" i="37" s="1"/>
  <c r="IQ298" i="37" s="1"/>
  <c r="HY249" i="37"/>
  <c r="HZ249" i="37" s="1"/>
  <c r="FN34" i="37"/>
  <c r="FN116" i="37"/>
  <c r="JP116" i="37" s="1"/>
  <c r="IO128" i="37"/>
  <c r="IP128" i="37" s="1"/>
  <c r="IQ128" i="37" s="1"/>
  <c r="IM97" i="37"/>
  <c r="IN97" i="37" s="1"/>
  <c r="IO97" i="37" s="1"/>
  <c r="HY99" i="37"/>
  <c r="HZ99" i="37" s="1"/>
  <c r="IM222" i="37"/>
  <c r="IN222" i="37" s="1"/>
  <c r="IM296" i="37"/>
  <c r="IN296" i="37" s="1"/>
  <c r="IM208" i="37"/>
  <c r="IN208" i="37" s="1"/>
  <c r="IO208" i="37" s="1"/>
  <c r="HY216" i="37"/>
  <c r="HZ216" i="37" s="1"/>
  <c r="IF89" i="37"/>
  <c r="IG89" i="37" s="1"/>
  <c r="IM162" i="37"/>
  <c r="FN106" i="37"/>
  <c r="JP106" i="37" s="1"/>
  <c r="IM166" i="37"/>
  <c r="IN166" i="37" s="1"/>
  <c r="IO166" i="37" s="1"/>
  <c r="IP166" i="37" s="1"/>
  <c r="IQ166" i="37" s="1"/>
  <c r="IF159" i="37"/>
  <c r="IF244" i="37"/>
  <c r="IG244" i="37" s="1"/>
  <c r="IO244" i="37"/>
  <c r="IP244" i="37" s="1"/>
  <c r="IQ244" i="37" s="1"/>
  <c r="FO48" i="37"/>
  <c r="FN227" i="37"/>
  <c r="JP227" i="37" s="1"/>
  <c r="IF212" i="37"/>
  <c r="IG212" i="37" s="1"/>
  <c r="IH212" i="37" s="1"/>
  <c r="FO93" i="37"/>
  <c r="FO130" i="37"/>
  <c r="IM154" i="37"/>
  <c r="IN154" i="37" s="1"/>
  <c r="IO154" i="37" s="1"/>
  <c r="HR170" i="37"/>
  <c r="IF197" i="37"/>
  <c r="IF161" i="37"/>
  <c r="IF152" i="37"/>
  <c r="IM309" i="37"/>
  <c r="IN309" i="37" s="1"/>
  <c r="IO309" i="37" s="1"/>
  <c r="IP309" i="37" s="1"/>
  <c r="IQ309" i="37" s="1"/>
  <c r="FO298" i="37"/>
  <c r="JQ298" i="37" s="1"/>
  <c r="HR294" i="37"/>
  <c r="HS294" i="37" s="1"/>
  <c r="HT294" i="37" s="1"/>
  <c r="IM80" i="37"/>
  <c r="IN80" i="37" s="1"/>
  <c r="HR34" i="37"/>
  <c r="IM34" i="37"/>
  <c r="IN34" i="37" s="1"/>
  <c r="IM218" i="37"/>
  <c r="IN218" i="37" s="1"/>
  <c r="IO218" i="37" s="1"/>
  <c r="HZ94" i="37"/>
  <c r="IA94" i="37" s="1"/>
  <c r="IF312" i="37"/>
  <c r="HY97" i="37"/>
  <c r="HZ97" i="37" s="1"/>
  <c r="IA97" i="37" s="1"/>
  <c r="HY174" i="37"/>
  <c r="HZ174" i="37" s="1"/>
  <c r="IA174" i="37" s="1"/>
  <c r="IC64" i="37"/>
  <c r="FQ297" i="37"/>
  <c r="IA49" i="37"/>
  <c r="IB49" i="37" s="1"/>
  <c r="IC49" i="37" s="1"/>
  <c r="HU150" i="37"/>
  <c r="IH232" i="37"/>
  <c r="II232" i="37" s="1"/>
  <c r="HZ29" i="37"/>
  <c r="IA29" i="37" s="1"/>
  <c r="HZ120" i="37"/>
  <c r="IA120" i="37" s="1"/>
  <c r="IN108" i="37"/>
  <c r="IO108" i="37" s="1"/>
  <c r="HZ221" i="37"/>
  <c r="IA221" i="37" s="1"/>
  <c r="IB221" i="37" s="1"/>
  <c r="IA159" i="37"/>
  <c r="IB159" i="37" s="1"/>
  <c r="IC159" i="37" s="1"/>
  <c r="HS285" i="37"/>
  <c r="IA280" i="37"/>
  <c r="IB280" i="37" s="1"/>
  <c r="IC280" i="37" s="1"/>
  <c r="IN91" i="37"/>
  <c r="IO91" i="37" s="1"/>
  <c r="IM132" i="37"/>
  <c r="HR221" i="37"/>
  <c r="HS221" i="37" s="1"/>
  <c r="FN221" i="37"/>
  <c r="HR280" i="37"/>
  <c r="HS280" i="37" s="1"/>
  <c r="FN280" i="37"/>
  <c r="JP280" i="37" s="1"/>
  <c r="IM204" i="37"/>
  <c r="IF69" i="37"/>
  <c r="IG69" i="37" s="1"/>
  <c r="FN33" i="37"/>
  <c r="HR33" i="37"/>
  <c r="HS33" i="37" s="1"/>
  <c r="FP192" i="37"/>
  <c r="JR192" i="37" s="1"/>
  <c r="HT96" i="37"/>
  <c r="FP54" i="37"/>
  <c r="HS54" i="37"/>
  <c r="FQ54" i="37" s="1"/>
  <c r="JS54" i="37" s="1"/>
  <c r="IA118" i="37"/>
  <c r="IB118" i="37" s="1"/>
  <c r="FP114" i="37"/>
  <c r="FQ146" i="37"/>
  <c r="IC211" i="37"/>
  <c r="HT124" i="37"/>
  <c r="HU124" i="37" s="1"/>
  <c r="FN222" i="37"/>
  <c r="JP222" i="37" s="1"/>
  <c r="HY177" i="37"/>
  <c r="FO177" i="37"/>
  <c r="JQ177" i="37" s="1"/>
  <c r="IH149" i="37"/>
  <c r="II149" i="37" s="1"/>
  <c r="HR149" i="37"/>
  <c r="FN149" i="37"/>
  <c r="IG70" i="37"/>
  <c r="IH70" i="37" s="1"/>
  <c r="FN27" i="37"/>
  <c r="JP27" i="37" s="1"/>
  <c r="IN216" i="37"/>
  <c r="IO216" i="37" s="1"/>
  <c r="FO206" i="37"/>
  <c r="JQ206" i="37" s="1"/>
  <c r="IN257" i="37"/>
  <c r="IO257" i="37" s="1"/>
  <c r="FO257" i="37"/>
  <c r="JQ257" i="37" s="1"/>
  <c r="HY195" i="37"/>
  <c r="FN38" i="37"/>
  <c r="IF138" i="37"/>
  <c r="IG138" i="37" s="1"/>
  <c r="HR138" i="37"/>
  <c r="FN138" i="37"/>
  <c r="JP138" i="37" s="1"/>
  <c r="HR255" i="37"/>
  <c r="HS255" i="37" s="1"/>
  <c r="IN121" i="37"/>
  <c r="IC288" i="37"/>
  <c r="IF62" i="37"/>
  <c r="IG62" i="37" s="1"/>
  <c r="HY62" i="37"/>
  <c r="HZ62" i="37" s="1"/>
  <c r="HS90" i="37"/>
  <c r="HT90" i="37" s="1"/>
  <c r="FO79" i="37"/>
  <c r="JQ79" i="37" s="1"/>
  <c r="HR260" i="37"/>
  <c r="HS260" i="37" s="1"/>
  <c r="FO260" i="37"/>
  <c r="JQ260" i="37" s="1"/>
  <c r="FN31" i="37"/>
  <c r="JP31" i="37" s="1"/>
  <c r="FN87" i="37"/>
  <c r="JP87" i="37" s="1"/>
  <c r="FN132" i="37"/>
  <c r="JP132" i="37" s="1"/>
  <c r="IM159" i="37"/>
  <c r="FO108" i="37"/>
  <c r="JQ108" i="37" s="1"/>
  <c r="FN55" i="37"/>
  <c r="HZ227" i="37"/>
  <c r="HZ203" i="37"/>
  <c r="IA203" i="37" s="1"/>
  <c r="IB203" i="37" s="1"/>
  <c r="IC203" i="37" s="1"/>
  <c r="HR213" i="37"/>
  <c r="FN213" i="37"/>
  <c r="IM293" i="37"/>
  <c r="IN293" i="37" s="1"/>
  <c r="FN212" i="37"/>
  <c r="JP212" i="37" s="1"/>
  <c r="IM66" i="37"/>
  <c r="FN93" i="37"/>
  <c r="JP93" i="37" s="1"/>
  <c r="HY93" i="37"/>
  <c r="HZ93" i="37" s="1"/>
  <c r="FO127" i="37"/>
  <c r="JQ127" i="37" s="1"/>
  <c r="IF130" i="37"/>
  <c r="IJ243" i="37"/>
  <c r="IN124" i="37"/>
  <c r="IO124" i="37" s="1"/>
  <c r="FP41" i="37"/>
  <c r="HS41" i="37"/>
  <c r="HT41" i="37" s="1"/>
  <c r="FO251" i="37"/>
  <c r="JQ251" i="37" s="1"/>
  <c r="FO277" i="37"/>
  <c r="JQ277" i="37" s="1"/>
  <c r="HY102" i="37"/>
  <c r="HZ102" i="37" s="1"/>
  <c r="IA102" i="37" s="1"/>
  <c r="FN102" i="37"/>
  <c r="IF53" i="37"/>
  <c r="IG53" i="37" s="1"/>
  <c r="IH53" i="37" s="1"/>
  <c r="IN119" i="37"/>
  <c r="IM270" i="37"/>
  <c r="IN270" i="37" s="1"/>
  <c r="IO270" i="37" s="1"/>
  <c r="FN270" i="37"/>
  <c r="HR270" i="37"/>
  <c r="HR289" i="37"/>
  <c r="FN289" i="37"/>
  <c r="JP289" i="37" s="1"/>
  <c r="FN148" i="37"/>
  <c r="JP148" i="37" s="1"/>
  <c r="IM292" i="37"/>
  <c r="IN292" i="37" s="1"/>
  <c r="IO292" i="37" s="1"/>
  <c r="IM190" i="37"/>
  <c r="IN190" i="37" s="1"/>
  <c r="IO190" i="37" s="1"/>
  <c r="FO273" i="37"/>
  <c r="HY30" i="37"/>
  <c r="IF154" i="37"/>
  <c r="FO240" i="37"/>
  <c r="HR240" i="37"/>
  <c r="IF140" i="37"/>
  <c r="IG140" i="37" s="1"/>
  <c r="IF193" i="37"/>
  <c r="HT307" i="37"/>
  <c r="HY254" i="37"/>
  <c r="HZ254" i="37" s="1"/>
  <c r="IF43" i="37"/>
  <c r="IG43" i="37" s="1"/>
  <c r="IH43" i="37" s="1"/>
  <c r="IF80" i="37"/>
  <c r="IG80" i="37" s="1"/>
  <c r="IH80" i="37" s="1"/>
  <c r="II80" i="37" s="1"/>
  <c r="HY104" i="37"/>
  <c r="HZ104" i="37" s="1"/>
  <c r="FP233" i="37"/>
  <c r="HZ233" i="37"/>
  <c r="IM101" i="37"/>
  <c r="IN101" i="37" s="1"/>
  <c r="HZ262" i="37"/>
  <c r="IA262" i="37" s="1"/>
  <c r="IB262" i="37" s="1"/>
  <c r="HY144" i="37"/>
  <c r="HY131" i="37"/>
  <c r="HZ131" i="37" s="1"/>
  <c r="IA131" i="37" s="1"/>
  <c r="IO278" i="37"/>
  <c r="IP278" i="37" s="1"/>
  <c r="IQ278" i="37" s="1"/>
  <c r="HT237" i="37"/>
  <c r="IO31" i="37"/>
  <c r="IP31" i="37" s="1"/>
  <c r="IQ31" i="37" s="1"/>
  <c r="FO84" i="37"/>
  <c r="HR84" i="37"/>
  <c r="IM30" i="37"/>
  <c r="IN30" i="37" s="1"/>
  <c r="IO30" i="37" s="1"/>
  <c r="IM185" i="37"/>
  <c r="IN185" i="37" s="1"/>
  <c r="IM98" i="37"/>
  <c r="IN98" i="37" s="1"/>
  <c r="IO98" i="37" s="1"/>
  <c r="HY136" i="37"/>
  <c r="HR25" i="37"/>
  <c r="HS25" i="37" s="1"/>
  <c r="HT25" i="37" s="1"/>
  <c r="IF26" i="37"/>
  <c r="IG26" i="37" s="1"/>
  <c r="IP243" i="37"/>
  <c r="IQ243" i="37" s="1"/>
  <c r="IN307" i="37"/>
  <c r="IO307" i="37" s="1"/>
  <c r="HZ231" i="37"/>
  <c r="IC141" i="37"/>
  <c r="HT146" i="37"/>
  <c r="FP146" i="37"/>
  <c r="JR146" i="37" s="1"/>
  <c r="FP188" i="37"/>
  <c r="HT297" i="37"/>
  <c r="IA92" i="37"/>
  <c r="IB92" i="37" s="1"/>
  <c r="IC92" i="37" s="1"/>
  <c r="HU278" i="37"/>
  <c r="FP295" i="37"/>
  <c r="JR295" i="37" s="1"/>
  <c r="HS295" i="37"/>
  <c r="FQ295" i="37" s="1"/>
  <c r="HZ214" i="37"/>
  <c r="IA214" i="37" s="1"/>
  <c r="IN49" i="37"/>
  <c r="FO285" i="37"/>
  <c r="JQ285" i="37" s="1"/>
  <c r="IF222" i="37"/>
  <c r="IG222" i="37" s="1"/>
  <c r="IG133" i="37"/>
  <c r="IH133" i="37" s="1"/>
  <c r="II133" i="37" s="1"/>
  <c r="IJ133" i="37" s="1"/>
  <c r="IO219" i="37"/>
  <c r="IP219" i="37" s="1"/>
  <c r="IG219" i="37"/>
  <c r="IH219" i="37" s="1"/>
  <c r="FN219" i="37"/>
  <c r="JP219" i="37" s="1"/>
  <c r="FO70" i="37"/>
  <c r="JQ70" i="37" s="1"/>
  <c r="IM70" i="37"/>
  <c r="IN70" i="37" s="1"/>
  <c r="IO70" i="37" s="1"/>
  <c r="FN216" i="37"/>
  <c r="JP216" i="37" s="1"/>
  <c r="HR29" i="37"/>
  <c r="FN89" i="37"/>
  <c r="JP89" i="37" s="1"/>
  <c r="HR195" i="37"/>
  <c r="IN255" i="37"/>
  <c r="IO255" i="37" s="1"/>
  <c r="IP255" i="37" s="1"/>
  <c r="FN166" i="37"/>
  <c r="JP166" i="37" s="1"/>
  <c r="FO166" i="37"/>
  <c r="JQ166" i="37" s="1"/>
  <c r="IH121" i="37"/>
  <c r="HY121" i="37"/>
  <c r="FO121" i="37"/>
  <c r="JQ121" i="37" s="1"/>
  <c r="IN209" i="37"/>
  <c r="IO209" i="37" s="1"/>
  <c r="HS205" i="37"/>
  <c r="FN90" i="37"/>
  <c r="JP90" i="37" s="1"/>
  <c r="HR68" i="37"/>
  <c r="IG68" i="37"/>
  <c r="IH68" i="37" s="1"/>
  <c r="II68" i="37" s="1"/>
  <c r="IJ68" i="37" s="1"/>
  <c r="FN68" i="37"/>
  <c r="JP68" i="37" s="1"/>
  <c r="HY248" i="37"/>
  <c r="FO248" i="37"/>
  <c r="JQ248" i="37" s="1"/>
  <c r="IM122" i="37"/>
  <c r="HR122" i="37"/>
  <c r="FN122" i="37"/>
  <c r="IF31" i="37"/>
  <c r="HR31" i="37"/>
  <c r="FO31" i="37"/>
  <c r="JQ31" i="37" s="1"/>
  <c r="FO159" i="37"/>
  <c r="JQ159" i="37" s="1"/>
  <c r="HY108" i="37"/>
  <c r="HZ108" i="37" s="1"/>
  <c r="IA108" i="37" s="1"/>
  <c r="IF48" i="37"/>
  <c r="IG48" i="37" s="1"/>
  <c r="HR55" i="37"/>
  <c r="HS55" i="37" s="1"/>
  <c r="FO293" i="37"/>
  <c r="IA253" i="37"/>
  <c r="IB253" i="37" s="1"/>
  <c r="FO253" i="37"/>
  <c r="JQ253" i="37" s="1"/>
  <c r="HY127" i="37"/>
  <c r="HZ127" i="37" s="1"/>
  <c r="IM127" i="37"/>
  <c r="IN127" i="37" s="1"/>
  <c r="HZ130" i="37"/>
  <c r="IA168" i="37"/>
  <c r="HT207" i="37"/>
  <c r="FQ207" i="37"/>
  <c r="IG91" i="37"/>
  <c r="IH91" i="37" s="1"/>
  <c r="FO181" i="37"/>
  <c r="JQ181" i="37" s="1"/>
  <c r="HY277" i="37"/>
  <c r="IM102" i="37"/>
  <c r="IF145" i="37"/>
  <c r="IG145" i="37" s="1"/>
  <c r="IF270" i="37"/>
  <c r="HY268" i="37"/>
  <c r="HZ268" i="37" s="1"/>
  <c r="IA268" i="37" s="1"/>
  <c r="IB268" i="37" s="1"/>
  <c r="IC268" i="37" s="1"/>
  <c r="IO84" i="37"/>
  <c r="IP84" i="37" s="1"/>
  <c r="IQ84" i="37" s="1"/>
  <c r="IF204" i="37"/>
  <c r="IG204" i="37" s="1"/>
  <c r="IH204" i="37" s="1"/>
  <c r="HS39" i="37"/>
  <c r="HS190" i="37"/>
  <c r="HT190" i="37" s="1"/>
  <c r="IM273" i="37"/>
  <c r="FO250" i="37"/>
  <c r="JQ250" i="37" s="1"/>
  <c r="FO74" i="37"/>
  <c r="JQ74" i="37" s="1"/>
  <c r="HR74" i="37"/>
  <c r="IA37" i="37"/>
  <c r="IB37" i="37" s="1"/>
  <c r="IC37" i="37" s="1"/>
  <c r="FN282" i="37"/>
  <c r="JP282" i="37" s="1"/>
  <c r="HR282" i="37"/>
  <c r="IG82" i="37"/>
  <c r="IH82" i="37" s="1"/>
  <c r="HT249" i="37"/>
  <c r="HU249" i="37" s="1"/>
  <c r="FP167" i="37"/>
  <c r="JR167" i="37" s="1"/>
  <c r="HS167" i="37"/>
  <c r="FN247" i="37"/>
  <c r="HR247" i="37"/>
  <c r="IG42" i="37"/>
  <c r="IH42" i="37" s="1"/>
  <c r="HZ33" i="37"/>
  <c r="IA33" i="37" s="1"/>
  <c r="FO158" i="37"/>
  <c r="JQ158" i="37" s="1"/>
  <c r="HR158" i="37"/>
  <c r="HS158" i="37" s="1"/>
  <c r="FN101" i="37"/>
  <c r="JP101" i="37" s="1"/>
  <c r="HR101" i="37"/>
  <c r="HS101" i="37" s="1"/>
  <c r="FN157" i="37"/>
  <c r="HR157" i="37"/>
  <c r="IM262" i="37"/>
  <c r="IN262" i="37" s="1"/>
  <c r="HS144" i="37"/>
  <c r="IG275" i="37"/>
  <c r="IH275" i="37" s="1"/>
  <c r="II275" i="37" s="1"/>
  <c r="IG233" i="37"/>
  <c r="IH233" i="37" s="1"/>
  <c r="HR130" i="37"/>
  <c r="HS130" i="37" s="1"/>
  <c r="HT130" i="37" s="1"/>
  <c r="FN130" i="37"/>
  <c r="IA147" i="37"/>
  <c r="IB135" i="37"/>
  <c r="IC135" i="37" s="1"/>
  <c r="HZ41" i="37"/>
  <c r="IA41" i="37" s="1"/>
  <c r="HY226" i="37"/>
  <c r="HY197" i="37"/>
  <c r="HZ197" i="37" s="1"/>
  <c r="IN193" i="37"/>
  <c r="IO193" i="37" s="1"/>
  <c r="IM184" i="37"/>
  <c r="HS34" i="37"/>
  <c r="IN306" i="37"/>
  <c r="FQ306" i="37" s="1"/>
  <c r="IP188" i="37"/>
  <c r="IQ188" i="37" s="1"/>
  <c r="HS192" i="37"/>
  <c r="IP60" i="37"/>
  <c r="IQ60" i="37" s="1"/>
  <c r="IA150" i="37"/>
  <c r="IB150" i="37" s="1"/>
  <c r="IC150" i="37" s="1"/>
  <c r="HU188" i="37"/>
  <c r="IJ231" i="37"/>
  <c r="II150" i="37"/>
  <c r="IJ150" i="37" s="1"/>
  <c r="IP168" i="37"/>
  <c r="IQ168" i="37" s="1"/>
  <c r="HS83" i="37"/>
  <c r="FP83" i="37"/>
  <c r="JR83" i="37" s="1"/>
  <c r="HS214" i="37"/>
  <c r="HR49" i="37"/>
  <c r="IM285" i="37"/>
  <c r="IN285" i="37" s="1"/>
  <c r="IO285" i="37" s="1"/>
  <c r="FN177" i="37"/>
  <c r="JP177" i="37" s="1"/>
  <c r="HY296" i="37"/>
  <c r="HZ296" i="37" s="1"/>
  <c r="FN70" i="37"/>
  <c r="JP70" i="37" s="1"/>
  <c r="HS27" i="37"/>
  <c r="HT27" i="37" s="1"/>
  <c r="IA216" i="37"/>
  <c r="FN206" i="37"/>
  <c r="JP206" i="37" s="1"/>
  <c r="IF257" i="37"/>
  <c r="HR257" i="37"/>
  <c r="FN257" i="37"/>
  <c r="JP257" i="37" s="1"/>
  <c r="IP38" i="37"/>
  <c r="HR266" i="37"/>
  <c r="HS266" i="37" s="1"/>
  <c r="FN266" i="37"/>
  <c r="JP266" i="37" s="1"/>
  <c r="HZ138" i="37"/>
  <c r="IA138" i="37" s="1"/>
  <c r="HY267" i="37"/>
  <c r="IF106" i="37"/>
  <c r="FN62" i="37"/>
  <c r="JP62" i="37" s="1"/>
  <c r="II73" i="37"/>
  <c r="IJ73" i="37" s="1"/>
  <c r="HR283" i="37"/>
  <c r="HY79" i="37"/>
  <c r="HZ79" i="37" s="1"/>
  <c r="FN260" i="37"/>
  <c r="JP260" i="37" s="1"/>
  <c r="IF241" i="37"/>
  <c r="FO87" i="37"/>
  <c r="IM189" i="37"/>
  <c r="IF189" i="37"/>
  <c r="HR235" i="37"/>
  <c r="HS235" i="37" s="1"/>
  <c r="FN108" i="37"/>
  <c r="HR258" i="37"/>
  <c r="FN120" i="37"/>
  <c r="JP120" i="37" s="1"/>
  <c r="FO203" i="37"/>
  <c r="IN272" i="37"/>
  <c r="IF253" i="37"/>
  <c r="IG253" i="37" s="1"/>
  <c r="IM198" i="37"/>
  <c r="HR198" i="37"/>
  <c r="HS198" i="37" s="1"/>
  <c r="HR212" i="37"/>
  <c r="FN66" i="37"/>
  <c r="JP66" i="37" s="1"/>
  <c r="IN200" i="37"/>
  <c r="IO200" i="37" s="1"/>
  <c r="FN127" i="37"/>
  <c r="HS114" i="37"/>
  <c r="IN256" i="37"/>
  <c r="HR91" i="37"/>
  <c r="IF251" i="37"/>
  <c r="FN251" i="37"/>
  <c r="JP251" i="37" s="1"/>
  <c r="HY53" i="37"/>
  <c r="IM164" i="37"/>
  <c r="FO145" i="37"/>
  <c r="HY270" i="37"/>
  <c r="HZ270" i="37" s="1"/>
  <c r="HS180" i="37"/>
  <c r="FN180" i="37"/>
  <c r="JP180" i="37" s="1"/>
  <c r="IM268" i="37"/>
  <c r="IF289" i="37"/>
  <c r="IG289" i="37" s="1"/>
  <c r="IA295" i="37"/>
  <c r="IB295" i="37" s="1"/>
  <c r="IC295" i="37" s="1"/>
  <c r="IF292" i="37"/>
  <c r="IG292" i="37" s="1"/>
  <c r="IF190" i="37"/>
  <c r="IG190" i="37" s="1"/>
  <c r="FN273" i="37"/>
  <c r="HR273" i="37"/>
  <c r="FN112" i="37"/>
  <c r="JP112" i="37" s="1"/>
  <c r="HY261" i="37"/>
  <c r="HZ261" i="37" s="1"/>
  <c r="IF261" i="37"/>
  <c r="IG261" i="37" s="1"/>
  <c r="IH261" i="37" s="1"/>
  <c r="II261" i="37" s="1"/>
  <c r="HY143" i="37"/>
  <c r="FO126" i="37"/>
  <c r="JQ126" i="37" s="1"/>
  <c r="HS111" i="37"/>
  <c r="IF111" i="37"/>
  <c r="IG111" i="37" s="1"/>
  <c r="HZ194" i="37"/>
  <c r="FO171" i="37"/>
  <c r="HR171" i="37"/>
  <c r="IP54" i="37"/>
  <c r="IQ54" i="37" s="1"/>
  <c r="HZ182" i="37"/>
  <c r="IA182" i="37" s="1"/>
  <c r="FO271" i="37"/>
  <c r="JQ271" i="37" s="1"/>
  <c r="HR271" i="37"/>
  <c r="HS175" i="37"/>
  <c r="IF153" i="37"/>
  <c r="IG153" i="37" s="1"/>
  <c r="HR228" i="37"/>
  <c r="IH192" i="37"/>
  <c r="II192" i="37" s="1"/>
  <c r="IG220" i="37"/>
  <c r="FO55" i="37"/>
  <c r="FN53" i="37"/>
  <c r="JP53" i="37" s="1"/>
  <c r="HR53" i="37"/>
  <c r="HR129" i="37"/>
  <c r="FN129" i="37"/>
  <c r="IF148" i="37"/>
  <c r="IF185" i="37"/>
  <c r="IG185" i="37" s="1"/>
  <c r="FN44" i="37"/>
  <c r="JP44" i="37" s="1"/>
  <c r="HR44" i="37"/>
  <c r="IF94" i="37"/>
  <c r="IG94" i="37" s="1"/>
  <c r="HY25" i="37"/>
  <c r="HZ25" i="37" s="1"/>
  <c r="IA25" i="37" s="1"/>
  <c r="FP288" i="37"/>
  <c r="HS288" i="37"/>
  <c r="FQ288" i="37" s="1"/>
  <c r="IB54" i="37"/>
  <c r="IC54" i="37" s="1"/>
  <c r="FP118" i="37"/>
  <c r="JR118" i="37" s="1"/>
  <c r="HS118" i="37"/>
  <c r="FQ118" i="37" s="1"/>
  <c r="IH297" i="37"/>
  <c r="II297" i="37" s="1"/>
  <c r="IJ297" i="37" s="1"/>
  <c r="FP274" i="37"/>
  <c r="HS274" i="37"/>
  <c r="FQ274" i="37" s="1"/>
  <c r="JS274" i="37" s="1"/>
  <c r="IO242" i="37"/>
  <c r="IP242" i="37" s="1"/>
  <c r="IQ242" i="37" s="1"/>
  <c r="IJ274" i="37"/>
  <c r="IG224" i="37"/>
  <c r="FP160" i="37"/>
  <c r="JR160" i="37" s="1"/>
  <c r="HT160" i="37"/>
  <c r="HU160" i="37" s="1"/>
  <c r="IJ72" i="37"/>
  <c r="FP284" i="37"/>
  <c r="JR284" i="37" s="1"/>
  <c r="HS284" i="37"/>
  <c r="HT284" i="37" s="1"/>
  <c r="FP82" i="37"/>
  <c r="HS82" i="37"/>
  <c r="IN137" i="37"/>
  <c r="IO137" i="37" s="1"/>
  <c r="FN285" i="37"/>
  <c r="JP285" i="37" s="1"/>
  <c r="HR222" i="37"/>
  <c r="IO296" i="37"/>
  <c r="IP296" i="37" s="1"/>
  <c r="IQ296" i="37" s="1"/>
  <c r="FO296" i="37"/>
  <c r="JQ296" i="37" s="1"/>
  <c r="HY208" i="37"/>
  <c r="HZ208" i="37" s="1"/>
  <c r="HR219" i="37"/>
  <c r="HZ85" i="37"/>
  <c r="IA85" i="37" s="1"/>
  <c r="FP27" i="37"/>
  <c r="FO29" i="37"/>
  <c r="JQ29" i="37" s="1"/>
  <c r="IF206" i="37"/>
  <c r="IG206" i="37" s="1"/>
  <c r="IH206" i="37" s="1"/>
  <c r="FN107" i="37"/>
  <c r="JP107" i="37" s="1"/>
  <c r="HR38" i="37"/>
  <c r="IM266" i="37"/>
  <c r="HR267" i="37"/>
  <c r="HR106" i="37"/>
  <c r="IB169" i="37"/>
  <c r="IC169" i="37" s="1"/>
  <c r="HZ269" i="37"/>
  <c r="IA269" i="37" s="1"/>
  <c r="IB269" i="37" s="1"/>
  <c r="HZ209" i="37"/>
  <c r="IA209" i="37" s="1"/>
  <c r="II168" i="37"/>
  <c r="IJ168" i="37" s="1"/>
  <c r="FO283" i="37"/>
  <c r="JQ283" i="37" s="1"/>
  <c r="FO90" i="37"/>
  <c r="JQ90" i="37" s="1"/>
  <c r="IG248" i="37"/>
  <c r="FO122" i="37"/>
  <c r="JQ122" i="37" s="1"/>
  <c r="FN241" i="37"/>
  <c r="HY31" i="37"/>
  <c r="HR132" i="37"/>
  <c r="FN159" i="37"/>
  <c r="JP159" i="37" s="1"/>
  <c r="FO110" i="37"/>
  <c r="JQ110" i="37" s="1"/>
  <c r="IM235" i="37"/>
  <c r="IN235" i="37" s="1"/>
  <c r="FO258" i="37"/>
  <c r="HR227" i="37"/>
  <c r="IG120" i="37"/>
  <c r="IH120" i="37" s="1"/>
  <c r="FN203" i="37"/>
  <c r="JP203" i="37" s="1"/>
  <c r="IM203" i="37"/>
  <c r="IN203" i="37" s="1"/>
  <c r="IF213" i="37"/>
  <c r="IG213" i="37" s="1"/>
  <c r="IH213" i="37" s="1"/>
  <c r="IM151" i="37"/>
  <c r="IN151" i="37" s="1"/>
  <c r="HR293" i="37"/>
  <c r="HS293" i="37" s="1"/>
  <c r="FN293" i="37"/>
  <c r="HS253" i="37"/>
  <c r="FN253" i="37"/>
  <c r="JP253" i="37" s="1"/>
  <c r="IN212" i="37"/>
  <c r="IO212" i="37" s="1"/>
  <c r="IP212" i="37" s="1"/>
  <c r="IG66" i="37"/>
  <c r="IH66" i="37" s="1"/>
  <c r="IF200" i="37"/>
  <c r="IG200" i="37" s="1"/>
  <c r="IP93" i="37"/>
  <c r="IQ93" i="37" s="1"/>
  <c r="IP109" i="37"/>
  <c r="IQ109" i="37" s="1"/>
  <c r="FP275" i="37"/>
  <c r="HS275" i="37"/>
  <c r="HT275" i="37" s="1"/>
  <c r="FR275" i="37" s="1"/>
  <c r="IH64" i="37"/>
  <c r="II64" i="37" s="1"/>
  <c r="HT220" i="37"/>
  <c r="HU220" i="37" s="1"/>
  <c r="HY251" i="37"/>
  <c r="HZ251" i="37" s="1"/>
  <c r="FN181" i="37"/>
  <c r="JP181" i="37" s="1"/>
  <c r="IF277" i="37"/>
  <c r="IG277" i="37" s="1"/>
  <c r="HY164" i="37"/>
  <c r="HY119" i="37"/>
  <c r="IM180" i="37"/>
  <c r="IN180" i="37" s="1"/>
  <c r="FN268" i="37"/>
  <c r="JP268" i="37" s="1"/>
  <c r="HR268" i="37"/>
  <c r="HZ178" i="37"/>
  <c r="IA178" i="37" s="1"/>
  <c r="FN117" i="37"/>
  <c r="JP117" i="37" s="1"/>
  <c r="HR117" i="37"/>
  <c r="HS117" i="37" s="1"/>
  <c r="HT117" i="37" s="1"/>
  <c r="HU117" i="37" s="1"/>
  <c r="FN239" i="37"/>
  <c r="JP239" i="37" s="1"/>
  <c r="HR239" i="37"/>
  <c r="FN245" i="37"/>
  <c r="JP245" i="37" s="1"/>
  <c r="HR245" i="37"/>
  <c r="HS245" i="37" s="1"/>
  <c r="IF226" i="37"/>
  <c r="IG226" i="37" s="1"/>
  <c r="IG170" i="37"/>
  <c r="IH170" i="37" s="1"/>
  <c r="IP186" i="37"/>
  <c r="IQ186" i="37" s="1"/>
  <c r="IM140" i="37"/>
  <c r="IN140" i="37" s="1"/>
  <c r="IO140" i="37" s="1"/>
  <c r="IG183" i="37"/>
  <c r="IH183" i="37" s="1"/>
  <c r="IM183" i="37"/>
  <c r="IA305" i="37"/>
  <c r="IB305" i="37" s="1"/>
  <c r="IF286" i="37"/>
  <c r="IG286" i="37" s="1"/>
  <c r="HZ172" i="37"/>
  <c r="IA172" i="37" s="1"/>
  <c r="FN298" i="37"/>
  <c r="JP298" i="37" s="1"/>
  <c r="HS298" i="37"/>
  <c r="FO215" i="37"/>
  <c r="HR215" i="37"/>
  <c r="HR78" i="37"/>
  <c r="HS78" i="37" s="1"/>
  <c r="IM78" i="37"/>
  <c r="HY294" i="37"/>
  <c r="HZ294" i="37" s="1"/>
  <c r="IM76" i="37"/>
  <c r="IN76" i="37" s="1"/>
  <c r="FP178" i="37"/>
  <c r="JR178" i="37" s="1"/>
  <c r="HS178" i="37"/>
  <c r="IP263" i="37"/>
  <c r="IQ263" i="37" s="1"/>
  <c r="HZ139" i="37"/>
  <c r="IA139" i="37" s="1"/>
  <c r="HY191" i="37"/>
  <c r="IF194" i="37"/>
  <c r="IG194" i="37" s="1"/>
  <c r="IH194" i="37" s="1"/>
  <c r="IA199" i="37"/>
  <c r="IB199" i="37" s="1"/>
  <c r="IC199" i="37" s="1"/>
  <c r="HZ175" i="37"/>
  <c r="IA175" i="37" s="1"/>
  <c r="IM56" i="37"/>
  <c r="HR209" i="37"/>
  <c r="FN209" i="37"/>
  <c r="JP209" i="37" s="1"/>
  <c r="IN17" i="37"/>
  <c r="IO17" i="37" s="1"/>
  <c r="HS269" i="37"/>
  <c r="HT269" i="37" s="1"/>
  <c r="FP269" i="37"/>
  <c r="JR269" i="37" s="1"/>
  <c r="HT306" i="37"/>
  <c r="HU306" i="37" s="1"/>
  <c r="FP105" i="37"/>
  <c r="HS105" i="37"/>
  <c r="IJ28" i="37"/>
  <c r="HS246" i="37"/>
  <c r="FO49" i="37"/>
  <c r="JQ49" i="37" s="1"/>
  <c r="HR232" i="37"/>
  <c r="HS232" i="37" s="1"/>
  <c r="FO232" i="37"/>
  <c r="JQ232" i="37" s="1"/>
  <c r="FO208" i="37"/>
  <c r="HR85" i="37"/>
  <c r="FO85" i="37"/>
  <c r="IM206" i="37"/>
  <c r="IN206" i="37" s="1"/>
  <c r="IA290" i="37"/>
  <c r="IB290" i="37" s="1"/>
  <c r="FO162" i="37"/>
  <c r="JQ162" i="37" s="1"/>
  <c r="IN162" i="37"/>
  <c r="IO162" i="37" s="1"/>
  <c r="FN255" i="37"/>
  <c r="FP211" i="37"/>
  <c r="HZ237" i="37"/>
  <c r="IA237" i="37" s="1"/>
  <c r="FP199" i="37"/>
  <c r="JR199" i="37" s="1"/>
  <c r="HS199" i="37"/>
  <c r="IP224" i="37"/>
  <c r="IQ224" i="37" s="1"/>
  <c r="IH90" i="37"/>
  <c r="II90" i="37" s="1"/>
  <c r="HY68" i="37"/>
  <c r="HR79" i="37"/>
  <c r="FN79" i="37"/>
  <c r="JP79" i="37" s="1"/>
  <c r="HR241" i="37"/>
  <c r="HZ87" i="37"/>
  <c r="IA87" i="37" s="1"/>
  <c r="IB87" i="37" s="1"/>
  <c r="IC87" i="37" s="1"/>
  <c r="FO132" i="37"/>
  <c r="HR95" i="37"/>
  <c r="IN95" i="37"/>
  <c r="IO95" i="37" s="1"/>
  <c r="HR244" i="37"/>
  <c r="HR48" i="37"/>
  <c r="HR272" i="37"/>
  <c r="HY293" i="37"/>
  <c r="FO198" i="37"/>
  <c r="FO212" i="37"/>
  <c r="JQ212" i="37" s="1"/>
  <c r="HR66" i="37"/>
  <c r="HS66" i="37" s="1"/>
  <c r="HR200" i="37"/>
  <c r="FO200" i="37"/>
  <c r="JQ200" i="37" s="1"/>
  <c r="IN82" i="37"/>
  <c r="IO82" i="37" s="1"/>
  <c r="IP82" i="37" s="1"/>
  <c r="HZ156" i="37"/>
  <c r="IA156" i="37" s="1"/>
  <c r="IO220" i="37"/>
  <c r="IP220" i="37" s="1"/>
  <c r="IQ220" i="37" s="1"/>
  <c r="FO102" i="37"/>
  <c r="JQ102" i="37" s="1"/>
  <c r="IA310" i="37"/>
  <c r="IB310" i="37" s="1"/>
  <c r="IC310" i="37" s="1"/>
  <c r="IG41" i="37"/>
  <c r="IH41" i="37" s="1"/>
  <c r="HY117" i="37"/>
  <c r="HZ117" i="37" s="1"/>
  <c r="IA117" i="37" s="1"/>
  <c r="HY190" i="37"/>
  <c r="FO30" i="37"/>
  <c r="HR30" i="37"/>
  <c r="IF217" i="37"/>
  <c r="IG217" i="37" s="1"/>
  <c r="IH217" i="37" s="1"/>
  <c r="IF112" i="37"/>
  <c r="IG37" i="37"/>
  <c r="IH37" i="37" s="1"/>
  <c r="FN81" i="37"/>
  <c r="JP81" i="37" s="1"/>
  <c r="IF142" i="37"/>
  <c r="IG142" i="37" s="1"/>
  <c r="IH142" i="37" s="1"/>
  <c r="FO183" i="37"/>
  <c r="HR183" i="37"/>
  <c r="HS183" i="37" s="1"/>
  <c r="IN86" i="37"/>
  <c r="HY44" i="37"/>
  <c r="HZ44" i="37" s="1"/>
  <c r="IA44" i="37" s="1"/>
  <c r="HY238" i="37"/>
  <c r="HZ238" i="37" s="1"/>
  <c r="IA238" i="37" s="1"/>
  <c r="IF104" i="37"/>
  <c r="HZ111" i="37"/>
  <c r="IA111" i="37" s="1"/>
  <c r="IB111" i="37" s="1"/>
  <c r="FO194" i="37"/>
  <c r="JQ194" i="37" s="1"/>
  <c r="HR194" i="37"/>
  <c r="IF75" i="37"/>
  <c r="IO83" i="37"/>
  <c r="IP83" i="37" s="1"/>
  <c r="IQ83" i="37" s="1"/>
  <c r="IQ41" i="37"/>
  <c r="IF58" i="37"/>
  <c r="IG58" i="37" s="1"/>
  <c r="IH58" i="37" s="1"/>
  <c r="IM196" i="37"/>
  <c r="IN196" i="37" s="1"/>
  <c r="FP210" i="37"/>
  <c r="JR210" i="37" s="1"/>
  <c r="HS210" i="37"/>
  <c r="FQ210" i="37" s="1"/>
  <c r="IQ288" i="37"/>
  <c r="II160" i="37"/>
  <c r="IJ160" i="37" s="1"/>
  <c r="IN132" i="37"/>
  <c r="IO132" i="37" s="1"/>
  <c r="IP132" i="37" s="1"/>
  <c r="IQ132" i="37" s="1"/>
  <c r="FO213" i="37"/>
  <c r="JQ213" i="37" s="1"/>
  <c r="HS92" i="37"/>
  <c r="FP243" i="37"/>
  <c r="JR243" i="37" s="1"/>
  <c r="HS243" i="37"/>
  <c r="FQ60" i="37"/>
  <c r="HU60" i="37"/>
  <c r="HS72" i="37"/>
  <c r="FP156" i="37"/>
  <c r="HS156" i="37"/>
  <c r="HT156" i="37" s="1"/>
  <c r="IH265" i="37"/>
  <c r="II265" i="37" s="1"/>
  <c r="IJ265" i="37" s="1"/>
  <c r="HR133" i="37"/>
  <c r="FN133" i="37"/>
  <c r="IH85" i="37"/>
  <c r="II85" i="37" s="1"/>
  <c r="IJ85" i="37" s="1"/>
  <c r="HR290" i="37"/>
  <c r="HS162" i="37"/>
  <c r="FO106" i="37"/>
  <c r="JQ106" i="37" s="1"/>
  <c r="IG211" i="37"/>
  <c r="IH211" i="37" s="1"/>
  <c r="FP237" i="37"/>
  <c r="JR237" i="37" s="1"/>
  <c r="FP310" i="37"/>
  <c r="JR310" i="37" s="1"/>
  <c r="HS310" i="37"/>
  <c r="HT310" i="37" s="1"/>
  <c r="FP147" i="37"/>
  <c r="JR147" i="37" s="1"/>
  <c r="HS147" i="37"/>
  <c r="FQ147" i="37" s="1"/>
  <c r="JS147" i="37" s="1"/>
  <c r="FN283" i="37"/>
  <c r="JP283" i="37" s="1"/>
  <c r="HS159" i="37"/>
  <c r="FO95" i="37"/>
  <c r="FO189" i="37"/>
  <c r="HY189" i="37"/>
  <c r="HZ189" i="37" s="1"/>
  <c r="FN110" i="37"/>
  <c r="JP110" i="37" s="1"/>
  <c r="FO235" i="37"/>
  <c r="JQ235" i="37" s="1"/>
  <c r="FO227" i="37"/>
  <c r="JQ227" i="37" s="1"/>
  <c r="IH272" i="37"/>
  <c r="II272" i="37" s="1"/>
  <c r="IF198" i="37"/>
  <c r="IG198" i="37" s="1"/>
  <c r="IA242" i="37"/>
  <c r="IN178" i="37"/>
  <c r="IO178" i="37" s="1"/>
  <c r="FQ51" i="37"/>
  <c r="HZ263" i="37"/>
  <c r="IA263" i="37" s="1"/>
  <c r="FP263" i="37"/>
  <c r="IQ32" i="37"/>
  <c r="IH252" i="37"/>
  <c r="II252" i="37" s="1"/>
  <c r="IJ252" i="37" s="1"/>
  <c r="HT295" i="37"/>
  <c r="FO91" i="37"/>
  <c r="JQ91" i="37" s="1"/>
  <c r="HR277" i="37"/>
  <c r="FO164" i="37"/>
  <c r="FO119" i="37"/>
  <c r="JQ119" i="37" s="1"/>
  <c r="HR119" i="37"/>
  <c r="IF180" i="37"/>
  <c r="IG180" i="37" s="1"/>
  <c r="IH180" i="37" s="1"/>
  <c r="II180" i="37" s="1"/>
  <c r="IF129" i="37"/>
  <c r="IN204" i="37"/>
  <c r="HS115" i="37"/>
  <c r="FP115" i="37"/>
  <c r="JR115" i="37" s="1"/>
  <c r="HZ73" i="37"/>
  <c r="IF239" i="37"/>
  <c r="IG239" i="37" s="1"/>
  <c r="HY154" i="37"/>
  <c r="FN279" i="37"/>
  <c r="JP279" i="37" s="1"/>
  <c r="HR279" i="37"/>
  <c r="HS279" i="37" s="1"/>
  <c r="IH115" i="37"/>
  <c r="IF40" i="37"/>
  <c r="IG40" i="37" s="1"/>
  <c r="IH40" i="37" s="1"/>
  <c r="II40" i="37" s="1"/>
  <c r="FP172" i="37"/>
  <c r="HS172" i="37"/>
  <c r="FO165" i="37"/>
  <c r="HR165" i="37"/>
  <c r="HS165" i="37" s="1"/>
  <c r="HY34" i="37"/>
  <c r="HZ34" i="37" s="1"/>
  <c r="HY276" i="37"/>
  <c r="HZ276" i="37" s="1"/>
  <c r="IM155" i="37"/>
  <c r="IN155" i="37" s="1"/>
  <c r="IO155" i="37" s="1"/>
  <c r="IP155" i="37" s="1"/>
  <c r="FO300" i="37"/>
  <c r="JQ300" i="37" s="1"/>
  <c r="HS71" i="37"/>
  <c r="FN187" i="37"/>
  <c r="JP187" i="37" s="1"/>
  <c r="HR187" i="37"/>
  <c r="IF56" i="37"/>
  <c r="IG56" i="37" s="1"/>
  <c r="IH56" i="37" s="1"/>
  <c r="IJ135" i="37"/>
  <c r="IO147" i="37"/>
  <c r="IP147" i="37" s="1"/>
  <c r="IG307" i="37"/>
  <c r="IH307" i="37" s="1"/>
  <c r="IO210" i="37"/>
  <c r="IP210" i="37" s="1"/>
  <c r="IQ210" i="37" s="1"/>
  <c r="FP77" i="37"/>
  <c r="HS77" i="37"/>
  <c r="HR216" i="37"/>
  <c r="HR151" i="37"/>
  <c r="FO151" i="37"/>
  <c r="JQ151" i="37" s="1"/>
  <c r="FP297" i="37"/>
  <c r="FP19" i="37"/>
  <c r="JR19" i="37" s="1"/>
  <c r="IA19" i="37"/>
  <c r="IB19" i="37" s="1"/>
  <c r="IC19" i="37" s="1"/>
  <c r="FP141" i="37"/>
  <c r="JR141" i="37" s="1"/>
  <c r="HT141" i="37"/>
  <c r="HU141" i="37" s="1"/>
  <c r="HT169" i="37"/>
  <c r="HT224" i="37"/>
  <c r="HU224" i="37" s="1"/>
  <c r="HZ307" i="37"/>
  <c r="IN150" i="37"/>
  <c r="FQ150" i="37" s="1"/>
  <c r="JS150" i="37" s="1"/>
  <c r="FP150" i="37"/>
  <c r="JR150" i="37" s="1"/>
  <c r="IA297" i="37"/>
  <c r="IB297" i="37" s="1"/>
  <c r="HZ109" i="37"/>
  <c r="IA109" i="37" s="1"/>
  <c r="FP306" i="37"/>
  <c r="JR306" i="37" s="1"/>
  <c r="IG201" i="37"/>
  <c r="IH201" i="37" s="1"/>
  <c r="IO173" i="37"/>
  <c r="HT28" i="37"/>
  <c r="FQ28" i="37"/>
  <c r="IO274" i="37"/>
  <c r="IP274" i="37" s="1"/>
  <c r="IN269" i="37"/>
  <c r="HT231" i="37"/>
  <c r="II54" i="37"/>
  <c r="IJ54" i="37" s="1"/>
  <c r="FP60" i="37"/>
  <c r="JR60" i="37" s="1"/>
  <c r="IN156" i="37"/>
  <c r="FN49" i="37"/>
  <c r="JP49" i="37" s="1"/>
  <c r="HY222" i="37"/>
  <c r="HZ222" i="37" s="1"/>
  <c r="IA222" i="37" s="1"/>
  <c r="IB222" i="37" s="1"/>
  <c r="HR177" i="37"/>
  <c r="HR296" i="37"/>
  <c r="FN296" i="37"/>
  <c r="JP296" i="37" s="1"/>
  <c r="HS208" i="37"/>
  <c r="HT208" i="37" s="1"/>
  <c r="FN208" i="37"/>
  <c r="JP208" i="37" s="1"/>
  <c r="FN85" i="37"/>
  <c r="JP85" i="37" s="1"/>
  <c r="FO149" i="37"/>
  <c r="JQ149" i="37" s="1"/>
  <c r="HS70" i="37"/>
  <c r="FO27" i="37"/>
  <c r="JQ27" i="37" s="1"/>
  <c r="HR206" i="37"/>
  <c r="HS206" i="37" s="1"/>
  <c r="FO89" i="37"/>
  <c r="HY257" i="37"/>
  <c r="FN290" i="37"/>
  <c r="JP290" i="37" s="1"/>
  <c r="IM290" i="37"/>
  <c r="FN162" i="37"/>
  <c r="JP162" i="37" s="1"/>
  <c r="FO138" i="37"/>
  <c r="IM267" i="37"/>
  <c r="IO121" i="37"/>
  <c r="FN121" i="37"/>
  <c r="JP121" i="37" s="1"/>
  <c r="IH306" i="37"/>
  <c r="II306" i="37" s="1"/>
  <c r="IQ211" i="37"/>
  <c r="HR62" i="37"/>
  <c r="FO62" i="37"/>
  <c r="JQ62" i="37" s="1"/>
  <c r="HZ105" i="37"/>
  <c r="IM283" i="37"/>
  <c r="HY90" i="37"/>
  <c r="IM68" i="37"/>
  <c r="HR248" i="37"/>
  <c r="FN248" i="37"/>
  <c r="JP248" i="37" s="1"/>
  <c r="HY260" i="37"/>
  <c r="HZ260" i="37" s="1"/>
  <c r="IP241" i="37"/>
  <c r="IQ241" i="37" s="1"/>
  <c r="HR87" i="37"/>
  <c r="IG159" i="37"/>
  <c r="HR189" i="37"/>
  <c r="FN189" i="37"/>
  <c r="JP189" i="37" s="1"/>
  <c r="IF110" i="37"/>
  <c r="HR108" i="37"/>
  <c r="IM258" i="37"/>
  <c r="IF227" i="37"/>
  <c r="FO120" i="37"/>
  <c r="JQ120" i="37" s="1"/>
  <c r="HR203" i="37"/>
  <c r="HZ213" i="37"/>
  <c r="IA213" i="37" s="1"/>
  <c r="IB213" i="37" s="1"/>
  <c r="IC213" i="37" s="1"/>
  <c r="FN151" i="37"/>
  <c r="JP151" i="37" s="1"/>
  <c r="IM253" i="37"/>
  <c r="IN253" i="37" s="1"/>
  <c r="FN198" i="37"/>
  <c r="HY212" i="37"/>
  <c r="HZ212" i="37" s="1"/>
  <c r="FN200" i="37"/>
  <c r="JP200" i="37" s="1"/>
  <c r="HR93" i="37"/>
  <c r="FO280" i="37"/>
  <c r="IH128" i="37"/>
  <c r="II128" i="37" s="1"/>
  <c r="IQ51" i="37"/>
  <c r="IH263" i="37"/>
  <c r="II263" i="37" s="1"/>
  <c r="HS252" i="37"/>
  <c r="HT265" i="37"/>
  <c r="HR251" i="37"/>
  <c r="IN181" i="37"/>
  <c r="HR102" i="37"/>
  <c r="HR164" i="37"/>
  <c r="HS164" i="37" s="1"/>
  <c r="FN164" i="37"/>
  <c r="JP164" i="37" s="1"/>
  <c r="HY145" i="37"/>
  <c r="HZ145" i="37" s="1"/>
  <c r="IM145" i="37"/>
  <c r="FO270" i="37"/>
  <c r="JQ270" i="37" s="1"/>
  <c r="HZ129" i="37"/>
  <c r="IA129" i="37" s="1"/>
  <c r="IF84" i="37"/>
  <c r="IG84" i="37" s="1"/>
  <c r="FN204" i="37"/>
  <c r="JP204" i="37" s="1"/>
  <c r="HR204" i="37"/>
  <c r="HS204" i="37" s="1"/>
  <c r="II199" i="37"/>
  <c r="IJ199" i="37" s="1"/>
  <c r="HT205" i="37"/>
  <c r="IF250" i="37"/>
  <c r="HY217" i="37"/>
  <c r="HZ217" i="37" s="1"/>
  <c r="HY74" i="37"/>
  <c r="HZ74" i="37" s="1"/>
  <c r="IB52" i="37"/>
  <c r="IC52" i="37" s="1"/>
  <c r="IM63" i="37"/>
  <c r="IN63" i="37" s="1"/>
  <c r="IH172" i="37"/>
  <c r="II172" i="37" s="1"/>
  <c r="IP172" i="37"/>
  <c r="IQ172" i="37" s="1"/>
  <c r="HR308" i="37"/>
  <c r="FN308" i="37"/>
  <c r="JP308" i="37" s="1"/>
  <c r="IM165" i="37"/>
  <c r="IN165" i="37" s="1"/>
  <c r="IO165" i="37" s="1"/>
  <c r="IP165" i="37" s="1"/>
  <c r="IQ165" i="37" s="1"/>
  <c r="IF176" i="37"/>
  <c r="IG176" i="37" s="1"/>
  <c r="HS238" i="37"/>
  <c r="IN111" i="37"/>
  <c r="IO111" i="37" s="1"/>
  <c r="HR47" i="37"/>
  <c r="HS47" i="37" s="1"/>
  <c r="FN47" i="37"/>
  <c r="JP47" i="37" s="1"/>
  <c r="II218" i="37"/>
  <c r="IJ218" i="37" s="1"/>
  <c r="FN67" i="37"/>
  <c r="JP67" i="37" s="1"/>
  <c r="IF59" i="37"/>
  <c r="IG59" i="37" s="1"/>
  <c r="IN175" i="37"/>
  <c r="IO175" i="37" s="1"/>
  <c r="HR145" i="37"/>
  <c r="FN145" i="37"/>
  <c r="JP145" i="37" s="1"/>
  <c r="FN119" i="37"/>
  <c r="FO268" i="37"/>
  <c r="FN84" i="37"/>
  <c r="IN289" i="37"/>
  <c r="IO289" i="37" s="1"/>
  <c r="IP289" i="37" s="1"/>
  <c r="IQ289" i="37" s="1"/>
  <c r="IN148" i="37"/>
  <c r="FN190" i="37"/>
  <c r="JP190" i="37" s="1"/>
  <c r="HR250" i="37"/>
  <c r="FN250" i="37"/>
  <c r="JP250" i="37" s="1"/>
  <c r="HY250" i="37"/>
  <c r="HZ250" i="37" s="1"/>
  <c r="IM245" i="37"/>
  <c r="IN245" i="37" s="1"/>
  <c r="FN259" i="37"/>
  <c r="JP259" i="37" s="1"/>
  <c r="HR259" i="37"/>
  <c r="IN229" i="37"/>
  <c r="IO229" i="37" s="1"/>
  <c r="IP229" i="37" s="1"/>
  <c r="HS170" i="37"/>
  <c r="IM170" i="37"/>
  <c r="FN170" i="37"/>
  <c r="JP170" i="37" s="1"/>
  <c r="HR291" i="37"/>
  <c r="HS291" i="37" s="1"/>
  <c r="FN291" i="37"/>
  <c r="JP291" i="37" s="1"/>
  <c r="IG304" i="37"/>
  <c r="HY304" i="37"/>
  <c r="IA134" i="37"/>
  <c r="IB134" i="37" s="1"/>
  <c r="IF134" i="37"/>
  <c r="IG134" i="37" s="1"/>
  <c r="IO37" i="37"/>
  <c r="IP37" i="37" s="1"/>
  <c r="IQ37" i="37" s="1"/>
  <c r="IG197" i="37"/>
  <c r="IH197" i="37" s="1"/>
  <c r="HY279" i="37"/>
  <c r="HZ279" i="37" s="1"/>
  <c r="IF299" i="37"/>
  <c r="IG299" i="37" s="1"/>
  <c r="IH299" i="37" s="1"/>
  <c r="IA35" i="37"/>
  <c r="IB35" i="37" s="1"/>
  <c r="FO35" i="37"/>
  <c r="JQ35" i="37" s="1"/>
  <c r="HR35" i="37"/>
  <c r="IM161" i="37"/>
  <c r="IN161" i="37" s="1"/>
  <c r="IO161" i="37" s="1"/>
  <c r="IM113" i="37"/>
  <c r="HY81" i="37"/>
  <c r="FO282" i="37"/>
  <c r="JQ282" i="37" s="1"/>
  <c r="FO142" i="37"/>
  <c r="JQ142" i="37" s="1"/>
  <c r="HY63" i="37"/>
  <c r="HZ63" i="37" s="1"/>
  <c r="IA63" i="37" s="1"/>
  <c r="IB63" i="37" s="1"/>
  <c r="IC63" i="37" s="1"/>
  <c r="FN281" i="37"/>
  <c r="JP281" i="37" s="1"/>
  <c r="FN183" i="37"/>
  <c r="JP183" i="37" s="1"/>
  <c r="FP278" i="37"/>
  <c r="JR278" i="37" s="1"/>
  <c r="IN205" i="37"/>
  <c r="IO205" i="37" s="1"/>
  <c r="IM305" i="37"/>
  <c r="IM143" i="37"/>
  <c r="IN143" i="37" s="1"/>
  <c r="IO143" i="37" s="1"/>
  <c r="FO309" i="37"/>
  <c r="JQ309" i="37" s="1"/>
  <c r="HR286" i="37"/>
  <c r="FN286" i="37"/>
  <c r="JP286" i="37" s="1"/>
  <c r="IM254" i="37"/>
  <c r="IN254" i="37" s="1"/>
  <c r="IF126" i="37"/>
  <c r="IG126" i="37" s="1"/>
  <c r="HR36" i="37"/>
  <c r="HS36" i="37" s="1"/>
  <c r="FO36" i="37"/>
  <c r="JQ36" i="37" s="1"/>
  <c r="FO172" i="37"/>
  <c r="HY88" i="37"/>
  <c r="FP88" i="37" s="1"/>
  <c r="FN88" i="37"/>
  <c r="JP88" i="37" s="1"/>
  <c r="IF298" i="37"/>
  <c r="HY215" i="37"/>
  <c r="FN215" i="37"/>
  <c r="JP215" i="37" s="1"/>
  <c r="HZ78" i="37"/>
  <c r="IA78" i="37" s="1"/>
  <c r="IB78" i="37" s="1"/>
  <c r="FN238" i="37"/>
  <c r="IF184" i="37"/>
  <c r="IG184" i="37" s="1"/>
  <c r="HS43" i="37"/>
  <c r="HT43" i="37" s="1"/>
  <c r="IM294" i="37"/>
  <c r="IG302" i="37"/>
  <c r="HR302" i="37"/>
  <c r="HS302" i="37" s="1"/>
  <c r="HT302" i="37" s="1"/>
  <c r="HR116" i="37"/>
  <c r="HS116" i="37" s="1"/>
  <c r="FN76" i="37"/>
  <c r="IN276" i="37"/>
  <c r="FO47" i="37"/>
  <c r="JQ47" i="37" s="1"/>
  <c r="FO303" i="37"/>
  <c r="JQ303" i="37" s="1"/>
  <c r="IM247" i="37"/>
  <c r="IN247" i="37" s="1"/>
  <c r="IO247" i="37" s="1"/>
  <c r="IP247" i="37" s="1"/>
  <c r="IM191" i="37"/>
  <c r="IN191" i="37" s="1"/>
  <c r="IM194" i="37"/>
  <c r="IN194" i="37" s="1"/>
  <c r="HY312" i="37"/>
  <c r="HZ312" i="37" s="1"/>
  <c r="IM67" i="37"/>
  <c r="IM46" i="37"/>
  <c r="IN46" i="37" s="1"/>
  <c r="IG155" i="37"/>
  <c r="HY155" i="37"/>
  <c r="HZ155" i="37" s="1"/>
  <c r="IM59" i="37"/>
  <c r="FN287" i="37"/>
  <c r="JP287" i="37" s="1"/>
  <c r="HY61" i="37"/>
  <c r="HZ61" i="37" s="1"/>
  <c r="FN61" i="37"/>
  <c r="JP61" i="37" s="1"/>
  <c r="FP168" i="37"/>
  <c r="HT168" i="37"/>
  <c r="HU233" i="37"/>
  <c r="IG182" i="37"/>
  <c r="IH182" i="37" s="1"/>
  <c r="HS100" i="37"/>
  <c r="HT100" i="37" s="1"/>
  <c r="HR264" i="37"/>
  <c r="FO264" i="37"/>
  <c r="IF271" i="37"/>
  <c r="FN158" i="37"/>
  <c r="JP158" i="37" s="1"/>
  <c r="IM158" i="37"/>
  <c r="HZ163" i="37"/>
  <c r="FN57" i="37"/>
  <c r="JP57" i="37" s="1"/>
  <c r="FO58" i="37"/>
  <c r="JQ58" i="37" s="1"/>
  <c r="FN196" i="37"/>
  <c r="JP196" i="37" s="1"/>
  <c r="HY123" i="37"/>
  <c r="FO175" i="37"/>
  <c r="IM236" i="37"/>
  <c r="HY65" i="37"/>
  <c r="HZ65" i="37" s="1"/>
  <c r="IF65" i="37"/>
  <c r="IB230" i="37"/>
  <c r="IC230" i="37" s="1"/>
  <c r="IF230" i="37"/>
  <c r="IM230" i="37"/>
  <c r="IN230" i="37" s="1"/>
  <c r="IG157" i="37"/>
  <c r="IH157" i="37" s="1"/>
  <c r="FO153" i="37"/>
  <c r="JQ153" i="37" s="1"/>
  <c r="FN144" i="37"/>
  <c r="JP144" i="37" s="1"/>
  <c r="FN56" i="37"/>
  <c r="JP56" i="37" s="1"/>
  <c r="IH225" i="37"/>
  <c r="II225" i="37" s="1"/>
  <c r="HZ225" i="37"/>
  <c r="IA225" i="37" s="1"/>
  <c r="FN174" i="37"/>
  <c r="IF174" i="37"/>
  <c r="IF228" i="37"/>
  <c r="IN99" i="37"/>
  <c r="IO99" i="37" s="1"/>
  <c r="IP99" i="37" s="1"/>
  <c r="IQ99" i="37" s="1"/>
  <c r="FO99" i="37"/>
  <c r="JQ99" i="37" s="1"/>
  <c r="HT263" i="37"/>
  <c r="IM129" i="37"/>
  <c r="IN129" i="37" s="1"/>
  <c r="HY84" i="37"/>
  <c r="HZ84" i="37" s="1"/>
  <c r="HR292" i="37"/>
  <c r="FN292" i="37"/>
  <c r="JP292" i="37" s="1"/>
  <c r="HR217" i="37"/>
  <c r="FN217" i="37"/>
  <c r="JP217" i="37" s="1"/>
  <c r="FO154" i="37"/>
  <c r="JQ154" i="37" s="1"/>
  <c r="FN154" i="37"/>
  <c r="JP154" i="37" s="1"/>
  <c r="FN226" i="37"/>
  <c r="JP226" i="37" s="1"/>
  <c r="FO229" i="37"/>
  <c r="FN74" i="37"/>
  <c r="JP74" i="37" s="1"/>
  <c r="IM197" i="37"/>
  <c r="FO197" i="37"/>
  <c r="JQ197" i="37" s="1"/>
  <c r="FN240" i="37"/>
  <c r="JP240" i="37" s="1"/>
  <c r="FO202" i="37"/>
  <c r="JQ202" i="37" s="1"/>
  <c r="FO161" i="37"/>
  <c r="JQ161" i="37" s="1"/>
  <c r="HY113" i="37"/>
  <c r="HZ113" i="37" s="1"/>
  <c r="HR98" i="37"/>
  <c r="IF81" i="37"/>
  <c r="IN52" i="37"/>
  <c r="IO52" i="37" s="1"/>
  <c r="IP52" i="37" s="1"/>
  <c r="HY140" i="37"/>
  <c r="IG152" i="37"/>
  <c r="HS193" i="37"/>
  <c r="FN193" i="37"/>
  <c r="JP193" i="37" s="1"/>
  <c r="FP128" i="37"/>
  <c r="JR128" i="37" s="1"/>
  <c r="HS128" i="37"/>
  <c r="FP307" i="37"/>
  <c r="JR307" i="37" s="1"/>
  <c r="IN40" i="37"/>
  <c r="FO305" i="37"/>
  <c r="JQ305" i="37" s="1"/>
  <c r="IF143" i="37"/>
  <c r="HR143" i="37"/>
  <c r="FO143" i="37"/>
  <c r="JQ143" i="37" s="1"/>
  <c r="IF254" i="37"/>
  <c r="FO254" i="37"/>
  <c r="HR126" i="37"/>
  <c r="FN126" i="37"/>
  <c r="FN136" i="37"/>
  <c r="JP136" i="37" s="1"/>
  <c r="HZ298" i="37"/>
  <c r="IF44" i="37"/>
  <c r="FN165" i="37"/>
  <c r="JP165" i="37" s="1"/>
  <c r="HT176" i="37"/>
  <c r="HU176" i="37" s="1"/>
  <c r="IF294" i="37"/>
  <c r="IM302" i="37"/>
  <c r="IN302" i="37" s="1"/>
  <c r="IO302" i="37" s="1"/>
  <c r="IP302" i="37" s="1"/>
  <c r="IF76" i="37"/>
  <c r="FO104" i="37"/>
  <c r="JQ104" i="37" s="1"/>
  <c r="FO111" i="37"/>
  <c r="JQ111" i="37" s="1"/>
  <c r="FN69" i="37"/>
  <c r="JP69" i="37" s="1"/>
  <c r="HY69" i="37"/>
  <c r="HZ69" i="37" s="1"/>
  <c r="HY311" i="37"/>
  <c r="HZ311" i="37" s="1"/>
  <c r="IA311" i="37" s="1"/>
  <c r="FP220" i="37"/>
  <c r="JR220" i="37" s="1"/>
  <c r="HZ47" i="37"/>
  <c r="HY218" i="37"/>
  <c r="HZ218" i="37" s="1"/>
  <c r="FO218" i="37"/>
  <c r="JQ218" i="37" s="1"/>
  <c r="HR303" i="37"/>
  <c r="FN303" i="37"/>
  <c r="JP303" i="37" s="1"/>
  <c r="IN139" i="37"/>
  <c r="IM42" i="37"/>
  <c r="HR191" i="37"/>
  <c r="IM312" i="37"/>
  <c r="IM33" i="37"/>
  <c r="IN33" i="37" s="1"/>
  <c r="IF287" i="37"/>
  <c r="IG287" i="37" s="1"/>
  <c r="HR300" i="37"/>
  <c r="HS300" i="37" s="1"/>
  <c r="FN300" i="37"/>
  <c r="JP300" i="37" s="1"/>
  <c r="FN171" i="37"/>
  <c r="JP171" i="37" s="1"/>
  <c r="FP32" i="37"/>
  <c r="HS32" i="37"/>
  <c r="IP310" i="37"/>
  <c r="IQ310" i="37" s="1"/>
  <c r="FO100" i="37"/>
  <c r="JQ100" i="37" s="1"/>
  <c r="HY158" i="37"/>
  <c r="IF163" i="37"/>
  <c r="IF57" i="37"/>
  <c r="IG57" i="37" s="1"/>
  <c r="IM187" i="37"/>
  <c r="IN187" i="37" s="1"/>
  <c r="FO101" i="37"/>
  <c r="JQ101" i="37" s="1"/>
  <c r="FO236" i="37"/>
  <c r="JQ236" i="37" s="1"/>
  <c r="FO65" i="37"/>
  <c r="JQ65" i="37" s="1"/>
  <c r="FO157" i="37"/>
  <c r="HR153" i="37"/>
  <c r="HS153" i="37" s="1"/>
  <c r="FN153" i="37"/>
  <c r="JP153" i="37" s="1"/>
  <c r="FO97" i="37"/>
  <c r="JQ97" i="37" s="1"/>
  <c r="FO125" i="37"/>
  <c r="JQ125" i="37" s="1"/>
  <c r="IN228" i="37"/>
  <c r="IF131" i="37"/>
  <c r="FO131" i="37"/>
  <c r="JQ131" i="37" s="1"/>
  <c r="HZ220" i="37"/>
  <c r="FQ220" i="37" s="1"/>
  <c r="JS220" i="37" s="1"/>
  <c r="IH156" i="37"/>
  <c r="II156" i="37" s="1"/>
  <c r="IJ156" i="37" s="1"/>
  <c r="IA179" i="37"/>
  <c r="IB179" i="37" s="1"/>
  <c r="IC179" i="37" s="1"/>
  <c r="FQ168" i="37"/>
  <c r="JS168" i="37" s="1"/>
  <c r="FP207" i="37"/>
  <c r="JR207" i="37" s="1"/>
  <c r="HU207" i="37"/>
  <c r="IM250" i="37"/>
  <c r="IG30" i="37"/>
  <c r="IH30" i="37" s="1"/>
  <c r="II30" i="37" s="1"/>
  <c r="IJ30" i="37" s="1"/>
  <c r="IF259" i="37"/>
  <c r="IG259" i="37" s="1"/>
  <c r="FO259" i="37"/>
  <c r="JQ259" i="37" s="1"/>
  <c r="HZ229" i="37"/>
  <c r="HY170" i="37"/>
  <c r="IM304" i="37"/>
  <c r="FO304" i="37"/>
  <c r="JQ304" i="37" s="1"/>
  <c r="IN134" i="37"/>
  <c r="FN35" i="37"/>
  <c r="JP35" i="37" s="1"/>
  <c r="HY202" i="37"/>
  <c r="IG63" i="37"/>
  <c r="IH63" i="37" s="1"/>
  <c r="II63" i="37" s="1"/>
  <c r="FO63" i="37"/>
  <c r="JQ63" i="37" s="1"/>
  <c r="HY193" i="37"/>
  <c r="FO193" i="37"/>
  <c r="HY183" i="37"/>
  <c r="HT51" i="37"/>
  <c r="HS256" i="37"/>
  <c r="IF309" i="37"/>
  <c r="HR309" i="37"/>
  <c r="FN309" i="37"/>
  <c r="JP309" i="37" s="1"/>
  <c r="FN36" i="37"/>
  <c r="FN172" i="37"/>
  <c r="JP172" i="37" s="1"/>
  <c r="FO176" i="37"/>
  <c r="JQ176" i="37" s="1"/>
  <c r="FO184" i="37"/>
  <c r="FO302" i="37"/>
  <c r="JQ302" i="37" s="1"/>
  <c r="IA80" i="37"/>
  <c r="IB80" i="37" s="1"/>
  <c r="IO80" i="37"/>
  <c r="IP80" i="37" s="1"/>
  <c r="HT34" i="37"/>
  <c r="HU34" i="37" s="1"/>
  <c r="FO116" i="37"/>
  <c r="IM104" i="37"/>
  <c r="IN104" i="37" s="1"/>
  <c r="IM69" i="37"/>
  <c r="FO234" i="37"/>
  <c r="JQ234" i="37" s="1"/>
  <c r="IF276" i="37"/>
  <c r="HR276" i="37"/>
  <c r="HS276" i="37" s="1"/>
  <c r="FN276" i="37"/>
  <c r="JP276" i="37" s="1"/>
  <c r="IP179" i="37"/>
  <c r="IQ179" i="37" s="1"/>
  <c r="HR218" i="37"/>
  <c r="FN218" i="37"/>
  <c r="JP218" i="37" s="1"/>
  <c r="IM303" i="37"/>
  <c r="IN303" i="37" s="1"/>
  <c r="FO94" i="37"/>
  <c r="IF139" i="37"/>
  <c r="IG139" i="37" s="1"/>
  <c r="IH139" i="37" s="1"/>
  <c r="II139" i="37" s="1"/>
  <c r="FO139" i="37"/>
  <c r="JQ139" i="37" s="1"/>
  <c r="IG247" i="37"/>
  <c r="HR312" i="37"/>
  <c r="HS312" i="37" s="1"/>
  <c r="FN312" i="37"/>
  <c r="IG46" i="37"/>
  <c r="IH46" i="37" s="1"/>
  <c r="HZ287" i="37"/>
  <c r="IA287" i="37" s="1"/>
  <c r="HY75" i="37"/>
  <c r="FN264" i="37"/>
  <c r="JP264" i="37" s="1"/>
  <c r="IN163" i="37"/>
  <c r="IO163" i="37" s="1"/>
  <c r="FN58" i="37"/>
  <c r="IN123" i="37"/>
  <c r="IO123" i="37" s="1"/>
  <c r="IP123" i="37" s="1"/>
  <c r="HY187" i="37"/>
  <c r="FN236" i="37"/>
  <c r="JP236" i="37" s="1"/>
  <c r="FO230" i="37"/>
  <c r="JQ230" i="37" s="1"/>
  <c r="IM223" i="37"/>
  <c r="IF223" i="37"/>
  <c r="IG223" i="37" s="1"/>
  <c r="HR223" i="37"/>
  <c r="FN262" i="37"/>
  <c r="JP262" i="37" s="1"/>
  <c r="FO144" i="37"/>
  <c r="JQ144" i="37" s="1"/>
  <c r="IN225" i="37"/>
  <c r="IO225" i="37" s="1"/>
  <c r="IF97" i="37"/>
  <c r="IG97" i="37" s="1"/>
  <c r="IM131" i="37"/>
  <c r="FN99" i="37"/>
  <c r="JP99" i="37" s="1"/>
  <c r="IN73" i="37"/>
  <c r="IO73" i="37" s="1"/>
  <c r="IP73" i="37" s="1"/>
  <c r="IG137" i="37"/>
  <c r="IH137" i="37" s="1"/>
  <c r="FO129" i="37"/>
  <c r="JQ129" i="37" s="1"/>
  <c r="FO289" i="37"/>
  <c r="JQ289" i="37" s="1"/>
  <c r="FO204" i="37"/>
  <c r="JQ204" i="37" s="1"/>
  <c r="FO148" i="37"/>
  <c r="JQ148" i="37" s="1"/>
  <c r="FP179" i="37"/>
  <c r="JR179" i="37" s="1"/>
  <c r="FO117" i="37"/>
  <c r="JQ117" i="37" s="1"/>
  <c r="HY273" i="37"/>
  <c r="HZ239" i="37"/>
  <c r="IA239" i="37" s="1"/>
  <c r="FO239" i="37"/>
  <c r="IN112" i="37"/>
  <c r="FO112" i="37"/>
  <c r="FO226" i="37"/>
  <c r="JQ226" i="37" s="1"/>
  <c r="FN229" i="37"/>
  <c r="JP229" i="37" s="1"/>
  <c r="HY291" i="37"/>
  <c r="HZ291" i="37" s="1"/>
  <c r="FO185" i="37"/>
  <c r="JQ185" i="37" s="1"/>
  <c r="HR134" i="37"/>
  <c r="FN134" i="37"/>
  <c r="JP134" i="37" s="1"/>
  <c r="HR37" i="37"/>
  <c r="FN37" i="37"/>
  <c r="JP37" i="37" s="1"/>
  <c r="FN197" i="37"/>
  <c r="JP197" i="37" s="1"/>
  <c r="HY240" i="37"/>
  <c r="HR261" i="37"/>
  <c r="FN261" i="37"/>
  <c r="JP261" i="37" s="1"/>
  <c r="FN202" i="37"/>
  <c r="JP202" i="37" s="1"/>
  <c r="HR161" i="37"/>
  <c r="HY161" i="37"/>
  <c r="HZ161" i="37" s="1"/>
  <c r="FN161" i="37"/>
  <c r="JP161" i="37" s="1"/>
  <c r="FO113" i="37"/>
  <c r="JQ113" i="37" s="1"/>
  <c r="FN98" i="37"/>
  <c r="JP98" i="37" s="1"/>
  <c r="IM142" i="37"/>
  <c r="HY152" i="37"/>
  <c r="HZ152" i="37" s="1"/>
  <c r="IN152" i="37"/>
  <c r="IH246" i="37"/>
  <c r="II246" i="37" s="1"/>
  <c r="IJ246" i="37" s="1"/>
  <c r="HR40" i="37"/>
  <c r="HS40" i="37" s="1"/>
  <c r="HR305" i="37"/>
  <c r="FN305" i="37"/>
  <c r="JP305" i="37" s="1"/>
  <c r="FN143" i="37"/>
  <c r="JP143" i="37" s="1"/>
  <c r="HR254" i="37"/>
  <c r="FN254" i="37"/>
  <c r="JP254" i="37" s="1"/>
  <c r="HZ126" i="37"/>
  <c r="IN36" i="37"/>
  <c r="IO36" i="37" s="1"/>
  <c r="HS136" i="37"/>
  <c r="IM136" i="37"/>
  <c r="HY308" i="37"/>
  <c r="HZ308" i="37" s="1"/>
  <c r="IA308" i="37" s="1"/>
  <c r="IB308" i="37" s="1"/>
  <c r="FO44" i="37"/>
  <c r="JQ44" i="37" s="1"/>
  <c r="IM215" i="37"/>
  <c r="IM249" i="37"/>
  <c r="FN176" i="37"/>
  <c r="JP176" i="37" s="1"/>
  <c r="FO238" i="37"/>
  <c r="JQ238" i="37" s="1"/>
  <c r="FN184" i="37"/>
  <c r="JP184" i="37" s="1"/>
  <c r="FO80" i="37"/>
  <c r="JQ80" i="37" s="1"/>
  <c r="FN111" i="37"/>
  <c r="JP111" i="37" s="1"/>
  <c r="IF234" i="37"/>
  <c r="IG234" i="37" s="1"/>
  <c r="FO311" i="37"/>
  <c r="JQ311" i="37" s="1"/>
  <c r="HZ114" i="37"/>
  <c r="IA114" i="37" s="1"/>
  <c r="IB114" i="37" s="1"/>
  <c r="FP64" i="37"/>
  <c r="HS64" i="37"/>
  <c r="IN47" i="37"/>
  <c r="IO47" i="37" s="1"/>
  <c r="FO42" i="37"/>
  <c r="JQ42" i="37" s="1"/>
  <c r="FO191" i="37"/>
  <c r="JQ191" i="37" s="1"/>
  <c r="FN194" i="37"/>
  <c r="JP194" i="37" s="1"/>
  <c r="IG312" i="37"/>
  <c r="FO46" i="37"/>
  <c r="HR155" i="37"/>
  <c r="HZ300" i="37"/>
  <c r="IA300" i="37" s="1"/>
  <c r="IB300" i="37" s="1"/>
  <c r="IF300" i="37"/>
  <c r="IG167" i="37"/>
  <c r="FP73" i="37"/>
  <c r="JR73" i="37" s="1"/>
  <c r="HS73" i="37"/>
  <c r="HY271" i="37"/>
  <c r="HZ271" i="37" s="1"/>
  <c r="IA271" i="37" s="1"/>
  <c r="HS57" i="37"/>
  <c r="HR58" i="37"/>
  <c r="HT196" i="37"/>
  <c r="HU196" i="37" s="1"/>
  <c r="HY196" i="37"/>
  <c r="HZ196" i="37" s="1"/>
  <c r="IF123" i="37"/>
  <c r="FO123" i="37"/>
  <c r="JQ123" i="37" s="1"/>
  <c r="HS236" i="37"/>
  <c r="FN230" i="37"/>
  <c r="IM157" i="37"/>
  <c r="HR262" i="37"/>
  <c r="HY153" i="37"/>
  <c r="IN56" i="37"/>
  <c r="FO225" i="37"/>
  <c r="JQ225" i="37" s="1"/>
  <c r="HS97" i="37"/>
  <c r="HR125" i="37"/>
  <c r="IM125" i="37"/>
  <c r="HR131" i="37"/>
  <c r="FN131" i="37"/>
  <c r="JP131" i="37" s="1"/>
  <c r="IF99" i="37"/>
  <c r="IC115" i="37"/>
  <c r="IH207" i="37"/>
  <c r="II207" i="37" s="1"/>
  <c r="IJ207" i="37" s="1"/>
  <c r="IH147" i="37"/>
  <c r="II147" i="37" s="1"/>
  <c r="IJ147" i="37" s="1"/>
  <c r="IJ83" i="37"/>
  <c r="IB103" i="37"/>
  <c r="IC103" i="37" s="1"/>
  <c r="FP51" i="37"/>
  <c r="HR304" i="37"/>
  <c r="FN304" i="37"/>
  <c r="JP304" i="37" s="1"/>
  <c r="FO134" i="37"/>
  <c r="JQ134" i="37" s="1"/>
  <c r="FO299" i="37"/>
  <c r="JQ299" i="37" s="1"/>
  <c r="HR186" i="37"/>
  <c r="FN186" i="37"/>
  <c r="JP186" i="37" s="1"/>
  <c r="HR81" i="37"/>
  <c r="FO81" i="37"/>
  <c r="FO52" i="37"/>
  <c r="JQ52" i="37" s="1"/>
  <c r="FN140" i="37"/>
  <c r="JP140" i="37" s="1"/>
  <c r="FN142" i="37"/>
  <c r="JP142" i="37" s="1"/>
  <c r="HS152" i="37"/>
  <c r="FP137" i="37"/>
  <c r="JR137" i="37" s="1"/>
  <c r="HS137" i="37"/>
  <c r="FO249" i="37"/>
  <c r="JQ249" i="37" s="1"/>
  <c r="IF238" i="37"/>
  <c r="FO43" i="37"/>
  <c r="JQ43" i="37" s="1"/>
  <c r="FO34" i="37"/>
  <c r="JQ34" i="37" s="1"/>
  <c r="FN139" i="37"/>
  <c r="JP139" i="37" s="1"/>
  <c r="HR42" i="37"/>
  <c r="FO312" i="37"/>
  <c r="JQ312" i="37" s="1"/>
  <c r="HY67" i="37"/>
  <c r="HZ67" i="37" s="1"/>
  <c r="HY46" i="37"/>
  <c r="FO59" i="37"/>
  <c r="JQ59" i="37" s="1"/>
  <c r="IN64" i="37"/>
  <c r="HZ100" i="37"/>
  <c r="IA100" i="37" s="1"/>
  <c r="FN65" i="37"/>
  <c r="JP65" i="37" s="1"/>
  <c r="FN223" i="37"/>
  <c r="JP223" i="37" s="1"/>
  <c r="IN153" i="37"/>
  <c r="IF125" i="37"/>
  <c r="IB51" i="37"/>
  <c r="IC51" i="37" s="1"/>
  <c r="IN77" i="37"/>
  <c r="FN185" i="37"/>
  <c r="JP185" i="37" s="1"/>
  <c r="HS197" i="37"/>
  <c r="FO279" i="37"/>
  <c r="JQ279" i="37" s="1"/>
  <c r="FN113" i="37"/>
  <c r="JP113" i="37" s="1"/>
  <c r="IM281" i="37"/>
  <c r="IN281" i="37" s="1"/>
  <c r="HS179" i="37"/>
  <c r="HT179" i="37" s="1"/>
  <c r="II115" i="37"/>
  <c r="IJ115" i="37" s="1"/>
  <c r="FO40" i="37"/>
  <c r="JQ40" i="37" s="1"/>
  <c r="FO136" i="37"/>
  <c r="JQ136" i="37" s="1"/>
  <c r="FN78" i="37"/>
  <c r="JP78" i="37" s="1"/>
  <c r="FO294" i="37"/>
  <c r="JQ294" i="37" s="1"/>
  <c r="FN104" i="37"/>
  <c r="JP104" i="37" s="1"/>
  <c r="HR311" i="37"/>
  <c r="FN311" i="37"/>
  <c r="JP311" i="37" s="1"/>
  <c r="FN191" i="37"/>
  <c r="JP191" i="37" s="1"/>
  <c r="HR67" i="37"/>
  <c r="FO67" i="37"/>
  <c r="JQ67" i="37" s="1"/>
  <c r="HR46" i="37"/>
  <c r="HS46" i="37" s="1"/>
  <c r="FN46" i="37"/>
  <c r="JP46" i="37" s="1"/>
  <c r="FO155" i="37"/>
  <c r="JQ155" i="37" s="1"/>
  <c r="IM287" i="37"/>
  <c r="IN287" i="37" s="1"/>
  <c r="FO75" i="37"/>
  <c r="JQ75" i="37" s="1"/>
  <c r="HS61" i="37"/>
  <c r="IM61" i="37"/>
  <c r="IB274" i="37"/>
  <c r="IC274" i="37" s="1"/>
  <c r="IC86" i="37"/>
  <c r="FN123" i="37"/>
  <c r="JP123" i="37" s="1"/>
  <c r="HR225" i="37"/>
  <c r="FN225" i="37"/>
  <c r="JP225" i="37" s="1"/>
  <c r="FN97" i="37"/>
  <c r="JP97" i="37" s="1"/>
  <c r="FN125" i="37"/>
  <c r="JP125" i="37" s="1"/>
  <c r="HS228" i="37"/>
  <c r="HT228" i="37" s="1"/>
  <c r="HU228" i="37" s="1"/>
  <c r="FN228" i="37"/>
  <c r="JP228" i="37" s="1"/>
  <c r="IO39" i="37"/>
  <c r="IP39" i="37" s="1"/>
  <c r="IQ246" i="37"/>
  <c r="HY292" i="37"/>
  <c r="IF117" i="37"/>
  <c r="FO190" i="37"/>
  <c r="JQ190" i="37" s="1"/>
  <c r="FN30" i="37"/>
  <c r="JP30" i="37" s="1"/>
  <c r="FO217" i="37"/>
  <c r="JQ217" i="37" s="1"/>
  <c r="IM217" i="37"/>
  <c r="HY259" i="37"/>
  <c r="HZ259" i="37" s="1"/>
  <c r="IA259" i="37" s="1"/>
  <c r="IB259" i="37" s="1"/>
  <c r="IM226" i="37"/>
  <c r="FO170" i="37"/>
  <c r="JQ170" i="37" s="1"/>
  <c r="IG291" i="37"/>
  <c r="IF279" i="37"/>
  <c r="IM299" i="37"/>
  <c r="IN299" i="37" s="1"/>
  <c r="HR299" i="37"/>
  <c r="HS299" i="37" s="1"/>
  <c r="FN299" i="37"/>
  <c r="JP299" i="37" s="1"/>
  <c r="IF35" i="37"/>
  <c r="IG35" i="37" s="1"/>
  <c r="HT113" i="37"/>
  <c r="HY98" i="37"/>
  <c r="FO186" i="37"/>
  <c r="JQ186" i="37" s="1"/>
  <c r="HR52" i="37"/>
  <c r="FO140" i="37"/>
  <c r="JQ140" i="37" s="1"/>
  <c r="FO152" i="37"/>
  <c r="JQ152" i="37" s="1"/>
  <c r="FN152" i="37"/>
  <c r="JP152" i="37" s="1"/>
  <c r="FN63" i="37"/>
  <c r="JP63" i="37" s="1"/>
  <c r="HS63" i="37"/>
  <c r="HT63" i="37" s="1"/>
  <c r="FO281" i="37"/>
  <c r="JQ281" i="37" s="1"/>
  <c r="FP182" i="37"/>
  <c r="JR182" i="37" s="1"/>
  <c r="HS182" i="37"/>
  <c r="FO286" i="37"/>
  <c r="JQ286" i="37" s="1"/>
  <c r="FO308" i="37"/>
  <c r="JQ308" i="37" s="1"/>
  <c r="FO88" i="37"/>
  <c r="JQ88" i="37" s="1"/>
  <c r="IF215" i="37"/>
  <c r="FN249" i="37"/>
  <c r="JP249" i="37" s="1"/>
  <c r="HR184" i="37"/>
  <c r="HY43" i="37"/>
  <c r="HZ43" i="37" s="1"/>
  <c r="FN43" i="37"/>
  <c r="JP43" i="37" s="1"/>
  <c r="IG294" i="37"/>
  <c r="FN294" i="37"/>
  <c r="JP294" i="37" s="1"/>
  <c r="FO76" i="37"/>
  <c r="JQ76" i="37" s="1"/>
  <c r="HR69" i="37"/>
  <c r="FO69" i="37"/>
  <c r="JQ69" i="37" s="1"/>
  <c r="FN234" i="37"/>
  <c r="JP234" i="37" s="1"/>
  <c r="IF311" i="37"/>
  <c r="IG311" i="37" s="1"/>
  <c r="HY303" i="37"/>
  <c r="FN94" i="37"/>
  <c r="JP94" i="37" s="1"/>
  <c r="HT139" i="37"/>
  <c r="FN59" i="37"/>
  <c r="JP59" i="37" s="1"/>
  <c r="FO287" i="37"/>
  <c r="JQ287" i="37" s="1"/>
  <c r="HR75" i="37"/>
  <c r="FN75" i="37"/>
  <c r="JP75" i="37" s="1"/>
  <c r="II61" i="37"/>
  <c r="IJ61" i="37" s="1"/>
  <c r="FO61" i="37"/>
  <c r="JQ61" i="37" s="1"/>
  <c r="IH301" i="37"/>
  <c r="II301" i="37" s="1"/>
  <c r="IM100" i="37"/>
  <c r="FN100" i="37"/>
  <c r="JP100" i="37" s="1"/>
  <c r="HY264" i="37"/>
  <c r="HZ264" i="37" s="1"/>
  <c r="IG163" i="37"/>
  <c r="HR163" i="37"/>
  <c r="HY57" i="37"/>
  <c r="HZ57" i="37" s="1"/>
  <c r="FO57" i="37"/>
  <c r="JQ57" i="37" s="1"/>
  <c r="FO196" i="37"/>
  <c r="HR123" i="37"/>
  <c r="HT175" i="37"/>
  <c r="HR65" i="37"/>
  <c r="FO223" i="37"/>
  <c r="JQ223" i="37" s="1"/>
  <c r="HY157" i="37"/>
  <c r="FO56" i="37"/>
  <c r="JQ56" i="37" s="1"/>
  <c r="IA125" i="37"/>
  <c r="IB125" i="37" s="1"/>
  <c r="HR174" i="37"/>
  <c r="FO174" i="37"/>
  <c r="JQ174" i="37" s="1"/>
  <c r="HU103" i="37"/>
  <c r="IH124" i="37"/>
  <c r="IC124" i="37"/>
  <c r="IB284" i="37"/>
  <c r="IC284" i="37" s="1"/>
  <c r="IN265" i="37"/>
  <c r="FQ265" i="37" s="1"/>
  <c r="IF22" i="37"/>
  <c r="IG22" i="37" s="1"/>
  <c r="FN17" i="37"/>
  <c r="JP17" i="37" s="1"/>
  <c r="FO15" i="37"/>
  <c r="JQ15" i="37" s="1"/>
  <c r="HR26" i="37"/>
  <c r="HS26" i="37" s="1"/>
  <c r="HT26" i="37" s="1"/>
  <c r="HU26" i="37" s="1"/>
  <c r="CP23" i="34"/>
  <c r="IF25" i="37"/>
  <c r="IG25" i="37" s="1"/>
  <c r="IH25" i="37" s="1"/>
  <c r="IM25" i="37"/>
  <c r="IN25" i="37" s="1"/>
  <c r="IM15" i="37"/>
  <c r="IN15" i="37" s="1"/>
  <c r="IA16" i="37"/>
  <c r="IB16" i="37" s="1"/>
  <c r="IF20" i="37"/>
  <c r="IG20" i="37" s="1"/>
  <c r="IH20" i="37" s="1"/>
  <c r="HY22" i="37"/>
  <c r="HZ22" i="37" s="1"/>
  <c r="IA22" i="37" s="1"/>
  <c r="IM14" i="37"/>
  <c r="IN14" i="37" s="1"/>
  <c r="IO14" i="37" s="1"/>
  <c r="IP14" i="37" s="1"/>
  <c r="IQ14" i="37" s="1"/>
  <c r="IM23" i="37"/>
  <c r="IN23" i="37" s="1"/>
  <c r="IA18" i="37"/>
  <c r="IB18" i="37" s="1"/>
  <c r="IC18" i="37" s="1"/>
  <c r="HS19" i="37"/>
  <c r="FQ19" i="37" s="1"/>
  <c r="HY15" i="37"/>
  <c r="HZ15" i="37" s="1"/>
  <c r="IA15" i="37" s="1"/>
  <c r="HY23" i="37"/>
  <c r="HZ23" i="37" s="1"/>
  <c r="FO22" i="37"/>
  <c r="JQ22" i="37" s="1"/>
  <c r="IG17" i="37"/>
  <c r="IH17" i="37" s="1"/>
  <c r="II17" i="37" s="1"/>
  <c r="IJ17" i="37" s="1"/>
  <c r="FO17" i="37"/>
  <c r="JQ17" i="37" s="1"/>
  <c r="FN23" i="37"/>
  <c r="JP23" i="37" s="1"/>
  <c r="HR14" i="37"/>
  <c r="HS14" i="37" s="1"/>
  <c r="HT14" i="37" s="1"/>
  <c r="HU14" i="37" s="1"/>
  <c r="IF23" i="37"/>
  <c r="IG23" i="37" s="1"/>
  <c r="IH23" i="37" s="1"/>
  <c r="II23" i="37" s="1"/>
  <c r="IJ23" i="37" s="1"/>
  <c r="IM26" i="37"/>
  <c r="IN26" i="37" s="1"/>
  <c r="IA17" i="37"/>
  <c r="IB17" i="37" s="1"/>
  <c r="IC17" i="37" s="1"/>
  <c r="IB24" i="37"/>
  <c r="IC24" i="37" s="1"/>
  <c r="HY14" i="37"/>
  <c r="HZ14" i="37" s="1"/>
  <c r="HU18" i="37"/>
  <c r="HV18" i="37" s="1"/>
  <c r="FO14" i="37"/>
  <c r="JQ14" i="37" s="1"/>
  <c r="HT15" i="37"/>
  <c r="HR22" i="37"/>
  <c r="HS22" i="37" s="1"/>
  <c r="IM22" i="37"/>
  <c r="IN22" i="37" s="1"/>
  <c r="FQ18" i="37"/>
  <c r="JS18" i="37" s="1"/>
  <c r="IF14" i="37"/>
  <c r="II24" i="37"/>
  <c r="IJ24" i="37" s="1"/>
  <c r="HR23" i="37"/>
  <c r="HY20" i="37"/>
  <c r="FN20" i="37"/>
  <c r="JP20" i="37" s="1"/>
  <c r="HT21" i="37"/>
  <c r="FN14" i="37"/>
  <c r="JP14" i="37" s="1"/>
  <c r="HR20" i="37"/>
  <c r="HS20" i="37" s="1"/>
  <c r="FN13" i="37"/>
  <c r="JP13" i="37" s="1"/>
  <c r="IO24" i="37"/>
  <c r="IP24" i="37" s="1"/>
  <c r="IQ24" i="37" s="1"/>
  <c r="FO23" i="37"/>
  <c r="JQ23" i="37" s="1"/>
  <c r="FO20" i="37"/>
  <c r="JQ20" i="37" s="1"/>
  <c r="IM13" i="37"/>
  <c r="IN13" i="37" s="1"/>
  <c r="IO13" i="37" s="1"/>
  <c r="IP13" i="37" s="1"/>
  <c r="IQ13" i="37" s="1"/>
  <c r="CP28" i="34"/>
  <c r="CP16" i="34"/>
  <c r="IH19" i="37"/>
  <c r="FN22" i="37"/>
  <c r="JP22" i="37" s="1"/>
  <c r="CP24" i="34"/>
  <c r="CP34" i="34"/>
  <c r="CP29" i="34"/>
  <c r="CP26" i="34"/>
  <c r="CP27" i="34"/>
  <c r="CP35" i="34"/>
  <c r="CP22" i="34"/>
  <c r="CP30" i="34"/>
  <c r="CP19" i="34"/>
  <c r="CP20" i="34"/>
  <c r="CP21" i="34"/>
  <c r="CP36" i="34"/>
  <c r="CP25" i="34"/>
  <c r="CP17" i="34"/>
  <c r="CP32" i="34"/>
  <c r="CP33" i="34"/>
  <c r="CP31" i="34"/>
  <c r="CP18" i="34"/>
  <c r="HY13" i="37"/>
  <c r="HZ13" i="37" s="1"/>
  <c r="IA13" i="37" s="1"/>
  <c r="IB13" i="37" s="1"/>
  <c r="HR13" i="37"/>
  <c r="HS13" i="37" s="1"/>
  <c r="HT13" i="37" s="1"/>
  <c r="HU13" i="37" s="1"/>
  <c r="HV13" i="37" s="1"/>
  <c r="FO13" i="37"/>
  <c r="JQ13" i="37" s="1"/>
  <c r="FO26" i="37"/>
  <c r="JQ26" i="37" s="1"/>
  <c r="FN26" i="37"/>
  <c r="JP26" i="37" s="1"/>
  <c r="FO25" i="37"/>
  <c r="JQ25" i="37" s="1"/>
  <c r="FN25" i="37"/>
  <c r="JP25" i="37" s="1"/>
  <c r="JQ219" i="37"/>
  <c r="IF13" i="37"/>
  <c r="JQ175" i="37"/>
  <c r="JQ107" i="37"/>
  <c r="JQ46" i="37"/>
  <c r="JQ183" i="37"/>
  <c r="JQ85" i="37"/>
  <c r="JQ189" i="37"/>
  <c r="JQ208" i="37"/>
  <c r="JQ193" i="37"/>
  <c r="JQ89" i="37"/>
  <c r="JQ254" i="37"/>
  <c r="JQ264" i="37"/>
  <c r="JQ261" i="37"/>
  <c r="JQ130" i="37"/>
  <c r="JQ37" i="37"/>
  <c r="JR64" i="37"/>
  <c r="JQ53" i="37"/>
  <c r="JQ171" i="37"/>
  <c r="JQ165" i="37"/>
  <c r="JQ258" i="37"/>
  <c r="JQ273" i="37"/>
  <c r="JQ245" i="37"/>
  <c r="JQ30" i="37"/>
  <c r="JP76" i="37"/>
  <c r="JP247" i="37"/>
  <c r="JQ262" i="37"/>
  <c r="JP241" i="37"/>
  <c r="JP235" i="37"/>
  <c r="JQ94" i="37"/>
  <c r="JP157" i="37"/>
  <c r="JQ240" i="37"/>
  <c r="JQ87" i="37"/>
  <c r="JQ132" i="37"/>
  <c r="JR82" i="37"/>
  <c r="JP126" i="37"/>
  <c r="JP84" i="37"/>
  <c r="JP129" i="37"/>
  <c r="JP133" i="37"/>
  <c r="JQ229" i="37"/>
  <c r="JP198" i="37"/>
  <c r="JP58" i="37"/>
  <c r="JQ81" i="37"/>
  <c r="JQ172" i="37"/>
  <c r="JQ268" i="37"/>
  <c r="JP273" i="37"/>
  <c r="JP127" i="37"/>
  <c r="JP271" i="37"/>
  <c r="JQ164" i="37"/>
  <c r="JP108" i="37"/>
  <c r="JP238" i="37"/>
  <c r="JP119" i="37"/>
  <c r="JQ84" i="37"/>
  <c r="JP221" i="37"/>
  <c r="JP36" i="37"/>
  <c r="JP149" i="37"/>
  <c r="JP122" i="37"/>
  <c r="JR32" i="37"/>
  <c r="JQ280" i="37"/>
  <c r="JP270" i="37"/>
  <c r="JQ239" i="37"/>
  <c r="JP48" i="37"/>
  <c r="JP213" i="37"/>
  <c r="JQ93" i="37"/>
  <c r="JP130" i="37"/>
  <c r="U14" i="34"/>
  <c r="JQ290" i="37"/>
  <c r="JQ38" i="37"/>
  <c r="JQ241" i="37"/>
  <c r="JP34" i="37"/>
  <c r="JP38" i="37"/>
  <c r="JP293" i="37"/>
  <c r="JQ112" i="37"/>
  <c r="JP102" i="37"/>
  <c r="JQ48" i="37"/>
  <c r="JQ180" i="37"/>
  <c r="JQ157" i="37"/>
  <c r="JR233" i="37"/>
  <c r="JQ68" i="37"/>
  <c r="JQ138" i="37"/>
  <c r="JQ196" i="37"/>
  <c r="JQ95" i="37"/>
  <c r="JQ293" i="37"/>
  <c r="R14" i="34"/>
  <c r="JP174" i="37"/>
  <c r="JQ203" i="37"/>
  <c r="JQ145" i="37"/>
  <c r="JQ55" i="37"/>
  <c r="JQ255" i="37"/>
  <c r="JQ33" i="37"/>
  <c r="JQ66" i="37"/>
  <c r="JR54" i="37"/>
  <c r="JQ215" i="37"/>
  <c r="JQ78" i="37"/>
  <c r="JP312" i="37"/>
  <c r="JR275" i="37"/>
  <c r="JQ276" i="37"/>
  <c r="JP230" i="37"/>
  <c r="JQ184" i="37"/>
  <c r="JP55" i="37"/>
  <c r="JQ198" i="37"/>
  <c r="LO16" i="37"/>
  <c r="JP255" i="37"/>
  <c r="JQ116" i="37"/>
  <c r="JP33" i="37"/>
  <c r="LG17" i="37"/>
  <c r="LJ17" i="37"/>
  <c r="LK17" i="37"/>
  <c r="LH17" i="37"/>
  <c r="LI17" i="37"/>
  <c r="LL17" i="37"/>
  <c r="JS278" i="37"/>
  <c r="JR77" i="37"/>
  <c r="JR211" i="37"/>
  <c r="JR114" i="37"/>
  <c r="JR51" i="37"/>
  <c r="JR263" i="37"/>
  <c r="JR156" i="37"/>
  <c r="JR168" i="37"/>
  <c r="JR41" i="37"/>
  <c r="JR188" i="37"/>
  <c r="JS160" i="37"/>
  <c r="JR274" i="37"/>
  <c r="JR288" i="37"/>
  <c r="JR105" i="37"/>
  <c r="JR297" i="37"/>
  <c r="E18" i="37"/>
  <c r="B28" i="50" l="1"/>
  <c r="C28" i="50" s="1"/>
  <c r="B7" i="50"/>
  <c r="C7" i="50" s="1"/>
  <c r="E7" i="50" s="1"/>
  <c r="B21" i="50"/>
  <c r="C21" i="50" s="1"/>
  <c r="B25" i="50"/>
  <c r="C25" i="50" s="1"/>
  <c r="B9" i="50"/>
  <c r="C9" i="50" s="1"/>
  <c r="E9" i="50" s="1"/>
  <c r="B8" i="50"/>
  <c r="C8" i="50" s="1"/>
  <c r="E8" i="50" s="1"/>
  <c r="B22" i="50"/>
  <c r="C22" i="50" s="1"/>
  <c r="B14" i="50"/>
  <c r="C14" i="50" s="1"/>
  <c r="E14" i="50" s="1"/>
  <c r="B10" i="50"/>
  <c r="C10" i="50" s="1"/>
  <c r="B26" i="50"/>
  <c r="C26" i="50" s="1"/>
  <c r="B13" i="50"/>
  <c r="C13" i="50" s="1"/>
  <c r="B24" i="50"/>
  <c r="C24" i="50" s="1"/>
  <c r="B12" i="50"/>
  <c r="C12" i="50" s="1"/>
  <c r="B23" i="50"/>
  <c r="C23" i="50" s="1"/>
  <c r="B27" i="50"/>
  <c r="C27" i="50" s="1"/>
  <c r="B11" i="50"/>
  <c r="C11" i="50" s="1"/>
  <c r="HV16" i="37"/>
  <c r="IP18" i="37"/>
  <c r="IQ18" i="37" s="1"/>
  <c r="FP169" i="37"/>
  <c r="JR169" i="37" s="1"/>
  <c r="FQ24" i="37"/>
  <c r="JS24" i="37" s="1"/>
  <c r="FP195" i="37"/>
  <c r="IP16" i="37"/>
  <c r="IQ16" i="37" s="1"/>
  <c r="FP18" i="37"/>
  <c r="JR18" i="37" s="1"/>
  <c r="IH18" i="37"/>
  <c r="MN18" i="37"/>
  <c r="II284" i="37"/>
  <c r="IJ284" i="37" s="1"/>
  <c r="IA192" i="37"/>
  <c r="IB192" i="37" s="1"/>
  <c r="IC192" i="37" s="1"/>
  <c r="IO284" i="37"/>
  <c r="IP284" i="37" s="1"/>
  <c r="IQ284" i="37" s="1"/>
  <c r="IH102" i="37"/>
  <c r="II102" i="37" s="1"/>
  <c r="IJ102" i="37" s="1"/>
  <c r="IO114" i="37"/>
  <c r="IP114" i="37" s="1"/>
  <c r="IH105" i="37"/>
  <c r="II105" i="37" s="1"/>
  <c r="IJ105" i="37" s="1"/>
  <c r="FP242" i="37"/>
  <c r="JR242" i="37" s="1"/>
  <c r="II169" i="37"/>
  <c r="IJ169" i="37" s="1"/>
  <c r="IB96" i="37"/>
  <c r="IC96" i="37" s="1"/>
  <c r="FP252" i="37"/>
  <c r="JR252" i="37" s="1"/>
  <c r="FP135" i="37"/>
  <c r="JR135" i="37" s="1"/>
  <c r="FP24" i="37"/>
  <c r="JR24" i="37" s="1"/>
  <c r="HT24" i="37"/>
  <c r="HU24" i="37" s="1"/>
  <c r="IB21" i="37"/>
  <c r="IC21" i="37" s="1"/>
  <c r="IJ21" i="37"/>
  <c r="FQ21" i="37"/>
  <c r="JS21" i="37" s="1"/>
  <c r="FP21" i="37"/>
  <c r="JR21" i="37" s="1"/>
  <c r="FQ16" i="37"/>
  <c r="JS16" i="37" s="1"/>
  <c r="IH16" i="37"/>
  <c r="II16" i="37" s="1"/>
  <c r="FQ263" i="37"/>
  <c r="IG165" i="37"/>
  <c r="IH165" i="37" s="1"/>
  <c r="IQ65" i="37"/>
  <c r="FP256" i="37"/>
  <c r="JR256" i="37" s="1"/>
  <c r="HS135" i="37"/>
  <c r="FP246" i="37"/>
  <c r="JR246" i="37" s="1"/>
  <c r="FP219" i="37"/>
  <c r="IH29" i="37"/>
  <c r="II29" i="37" s="1"/>
  <c r="IJ29" i="37" s="1"/>
  <c r="IG103" i="37"/>
  <c r="FP224" i="37"/>
  <c r="JR224" i="37" s="1"/>
  <c r="FR21" i="37"/>
  <c r="JT21" i="37" s="1"/>
  <c r="FR51" i="37"/>
  <c r="JT51" i="37" s="1"/>
  <c r="FQ246" i="37"/>
  <c r="IC266" i="37"/>
  <c r="FP175" i="37"/>
  <c r="FP216" i="37"/>
  <c r="IB246" i="37"/>
  <c r="IC246" i="37" s="1"/>
  <c r="FP89" i="37"/>
  <c r="FP301" i="37"/>
  <c r="JR301" i="37" s="1"/>
  <c r="IH93" i="37"/>
  <c r="II93" i="37" s="1"/>
  <c r="IJ93" i="37" s="1"/>
  <c r="FP29" i="37"/>
  <c r="IC82" i="37"/>
  <c r="IA99" i="37"/>
  <c r="IB99" i="37" s="1"/>
  <c r="IH229" i="37"/>
  <c r="II229" i="37" s="1"/>
  <c r="IJ229" i="37" s="1"/>
  <c r="IH92" i="37"/>
  <c r="II92" i="37" s="1"/>
  <c r="IA227" i="37"/>
  <c r="IB227" i="37" s="1"/>
  <c r="FP176" i="37"/>
  <c r="FP61" i="37"/>
  <c r="JR61" i="37" s="1"/>
  <c r="FP136" i="37"/>
  <c r="JR136" i="37" s="1"/>
  <c r="FP86" i="37"/>
  <c r="JR86" i="37" s="1"/>
  <c r="IJ188" i="37"/>
  <c r="FP110" i="37"/>
  <c r="FP92" i="37"/>
  <c r="JR92" i="37" s="1"/>
  <c r="FR188" i="37"/>
  <c r="IH32" i="37"/>
  <c r="II32" i="37" s="1"/>
  <c r="HT301" i="37"/>
  <c r="HU301" i="37" s="1"/>
  <c r="HV301" i="37" s="1"/>
  <c r="FQ301" i="37"/>
  <c r="IH71" i="37"/>
  <c r="II71" i="37" s="1"/>
  <c r="IJ71" i="37" s="1"/>
  <c r="HZ176" i="37"/>
  <c r="IA176" i="37" s="1"/>
  <c r="FQ231" i="37"/>
  <c r="FP162" i="37"/>
  <c r="FP209" i="37"/>
  <c r="FP121" i="37"/>
  <c r="IB282" i="37"/>
  <c r="IC282" i="37" s="1"/>
  <c r="FP229" i="37"/>
  <c r="HZ72" i="37"/>
  <c r="IA72" i="37" s="1"/>
  <c r="IO286" i="37"/>
  <c r="IP286" i="37" s="1"/>
  <c r="IQ286" i="37" s="1"/>
  <c r="FP72" i="37"/>
  <c r="JR72" i="37" s="1"/>
  <c r="FP231" i="37"/>
  <c r="JR231" i="37" s="1"/>
  <c r="FP17" i="37"/>
  <c r="JR17" i="37" s="1"/>
  <c r="IA184" i="37"/>
  <c r="IB184" i="37" s="1"/>
  <c r="HZ89" i="37"/>
  <c r="IA89" i="37" s="1"/>
  <c r="IB89" i="37" s="1"/>
  <c r="FP148" i="37"/>
  <c r="JR148" i="37" s="1"/>
  <c r="FP49" i="37"/>
  <c r="JR49" i="37" s="1"/>
  <c r="FR60" i="37"/>
  <c r="FQ233" i="37"/>
  <c r="FP71" i="37"/>
  <c r="JR71" i="37" s="1"/>
  <c r="FR179" i="37"/>
  <c r="IB272" i="37"/>
  <c r="IC272" i="37" s="1"/>
  <c r="FP205" i="37"/>
  <c r="JR205" i="37" s="1"/>
  <c r="IB207" i="37"/>
  <c r="IC207" i="37" s="1"/>
  <c r="FP99" i="37"/>
  <c r="FP142" i="37"/>
  <c r="FP214" i="37"/>
  <c r="JR214" i="37" s="1"/>
  <c r="FP166" i="37"/>
  <c r="IO57" i="37"/>
  <c r="IP57" i="37" s="1"/>
  <c r="IQ57" i="37" s="1"/>
  <c r="IA91" i="37"/>
  <c r="IB91" i="37" s="1"/>
  <c r="IC91" i="37" s="1"/>
  <c r="IB205" i="37"/>
  <c r="IC205" i="37" s="1"/>
  <c r="IB36" i="37"/>
  <c r="IC36" i="37" s="1"/>
  <c r="IC256" i="37"/>
  <c r="FP170" i="37"/>
  <c r="JR170" i="37" s="1"/>
  <c r="II202" i="37"/>
  <c r="IJ202" i="37" s="1"/>
  <c r="FQ188" i="37"/>
  <c r="HZ299" i="37"/>
  <c r="IA299" i="37" s="1"/>
  <c r="II74" i="37"/>
  <c r="IJ74" i="37" s="1"/>
  <c r="IH264" i="37"/>
  <c r="II264" i="37" s="1"/>
  <c r="IJ264" i="37" s="1"/>
  <c r="FP226" i="37"/>
  <c r="IO248" i="37"/>
  <c r="IP248" i="37" s="1"/>
  <c r="IQ248" i="37" s="1"/>
  <c r="FQ224" i="37"/>
  <c r="FP221" i="37"/>
  <c r="IP292" i="37"/>
  <c r="IQ292" i="37" s="1"/>
  <c r="HZ50" i="37"/>
  <c r="IA50" i="37" s="1"/>
  <c r="II182" i="37"/>
  <c r="IJ182" i="37" s="1"/>
  <c r="FP94" i="37"/>
  <c r="JR94" i="37" s="1"/>
  <c r="IC301" i="37"/>
  <c r="FP80" i="37"/>
  <c r="FP155" i="37"/>
  <c r="IA186" i="37"/>
  <c r="IB186" i="37" s="1"/>
  <c r="IG267" i="37"/>
  <c r="IH267" i="37" s="1"/>
  <c r="II267" i="37" s="1"/>
  <c r="IJ267" i="37" s="1"/>
  <c r="IJ240" i="37"/>
  <c r="IH258" i="37"/>
  <c r="II258" i="37" s="1"/>
  <c r="HS195" i="37"/>
  <c r="HT195" i="37" s="1"/>
  <c r="HU195" i="37" s="1"/>
  <c r="HV195" i="37" s="1"/>
  <c r="IH195" i="37"/>
  <c r="II195" i="37" s="1"/>
  <c r="IJ195" i="37" s="1"/>
  <c r="IO50" i="37"/>
  <c r="IP50" i="37" s="1"/>
  <c r="IQ50" i="37" s="1"/>
  <c r="FP280" i="37"/>
  <c r="IC71" i="37"/>
  <c r="IN85" i="37"/>
  <c r="IO85" i="37" s="1"/>
  <c r="IP85" i="37" s="1"/>
  <c r="IQ85" i="37" s="1"/>
  <c r="IB39" i="37"/>
  <c r="IC39" i="37" s="1"/>
  <c r="FQ242" i="37"/>
  <c r="JS242" i="37" s="1"/>
  <c r="FP79" i="37"/>
  <c r="JR79" i="37" s="1"/>
  <c r="FP85" i="37"/>
  <c r="IN94" i="37"/>
  <c r="IO94" i="37" s="1"/>
  <c r="IA236" i="37"/>
  <c r="IB236" i="37" s="1"/>
  <c r="IC236" i="37" s="1"/>
  <c r="FQ39" i="37"/>
  <c r="IH181" i="37"/>
  <c r="II181" i="37" s="1"/>
  <c r="IJ181" i="37" s="1"/>
  <c r="IQ229" i="37"/>
  <c r="FP39" i="37"/>
  <c r="JR39" i="37" s="1"/>
  <c r="IO106" i="37"/>
  <c r="IP106" i="37" s="1"/>
  <c r="IQ106" i="37" s="1"/>
  <c r="HZ83" i="37"/>
  <c r="IA83" i="37" s="1"/>
  <c r="FR310" i="37"/>
  <c r="FR278" i="37"/>
  <c r="JT278" i="37" s="1"/>
  <c r="HS49" i="37"/>
  <c r="IH136" i="37"/>
  <c r="II136" i="37" s="1"/>
  <c r="IJ136" i="37" s="1"/>
  <c r="IQ252" i="37"/>
  <c r="FP45" i="37"/>
  <c r="JR45" i="37" s="1"/>
  <c r="IP135" i="37"/>
  <c r="IQ135" i="37" s="1"/>
  <c r="FP16" i="37"/>
  <c r="JR16" i="37" s="1"/>
  <c r="HT50" i="37"/>
  <c r="HU50" i="37" s="1"/>
  <c r="FP55" i="37"/>
  <c r="FP235" i="37"/>
  <c r="JR235" i="37" s="1"/>
  <c r="FP50" i="37"/>
  <c r="JR50" i="37" s="1"/>
  <c r="FP120" i="37"/>
  <c r="JR120" i="37" s="1"/>
  <c r="IA201" i="37"/>
  <c r="IB201" i="37" s="1"/>
  <c r="IC201" i="37" s="1"/>
  <c r="IB265" i="37"/>
  <c r="IC265" i="37" s="1"/>
  <c r="FP201" i="37"/>
  <c r="JR201" i="37" s="1"/>
  <c r="IH171" i="37"/>
  <c r="FP76" i="37"/>
  <c r="IB94" i="37"/>
  <c r="IC94" i="37" s="1"/>
  <c r="HS120" i="37"/>
  <c r="HT120" i="37" s="1"/>
  <c r="HT210" i="37"/>
  <c r="HU210" i="37" s="1"/>
  <c r="FS210" i="37" s="1"/>
  <c r="IP29" i="37"/>
  <c r="IQ29" i="37" s="1"/>
  <c r="HT173" i="37"/>
  <c r="HU173" i="37" s="1"/>
  <c r="HV173" i="37" s="1"/>
  <c r="IC252" i="37"/>
  <c r="FP140" i="37"/>
  <c r="HZ55" i="37"/>
  <c r="FQ55" i="37" s="1"/>
  <c r="IG255" i="37"/>
  <c r="IH255" i="37" s="1"/>
  <c r="IP96" i="37"/>
  <c r="IQ96" i="37" s="1"/>
  <c r="HZ235" i="37"/>
  <c r="IA235" i="37" s="1"/>
  <c r="IB235" i="37" s="1"/>
  <c r="FP56" i="37"/>
  <c r="FP67" i="37"/>
  <c r="JR67" i="37" s="1"/>
  <c r="IA171" i="37"/>
  <c r="IB171" i="37" s="1"/>
  <c r="IC171" i="37" s="1"/>
  <c r="FP171" i="37"/>
  <c r="IP105" i="37"/>
  <c r="IQ105" i="37" s="1"/>
  <c r="HZ170" i="37"/>
  <c r="IA170" i="37" s="1"/>
  <c r="IB170" i="37" s="1"/>
  <c r="IC170" i="37" s="1"/>
  <c r="FQ169" i="37"/>
  <c r="II122" i="37"/>
  <c r="IG67" i="37"/>
  <c r="IH67" i="37" s="1"/>
  <c r="II67" i="37" s="1"/>
  <c r="FP173" i="37"/>
  <c r="JR173" i="37" s="1"/>
  <c r="FP238" i="37"/>
  <c r="IA56" i="37"/>
  <c r="IB56" i="37" s="1"/>
  <c r="IC56" i="37" s="1"/>
  <c r="IH100" i="37"/>
  <c r="HT127" i="37"/>
  <c r="HU127" i="37" s="1"/>
  <c r="IA38" i="37"/>
  <c r="IB38" i="37" s="1"/>
  <c r="IC38" i="37" s="1"/>
  <c r="FP236" i="37"/>
  <c r="JR236" i="37" s="1"/>
  <c r="FQ96" i="37"/>
  <c r="IG236" i="37"/>
  <c r="IH236" i="37" s="1"/>
  <c r="II236" i="37" s="1"/>
  <c r="IJ236" i="37" s="1"/>
  <c r="IG45" i="37"/>
  <c r="FP249" i="37"/>
  <c r="IA173" i="37"/>
  <c r="IB173" i="37" s="1"/>
  <c r="IC173" i="37" s="1"/>
  <c r="FQ173" i="37"/>
  <c r="JS173" i="37" s="1"/>
  <c r="HS79" i="37"/>
  <c r="HT79" i="37" s="1"/>
  <c r="HU79" i="37" s="1"/>
  <c r="IN182" i="37"/>
  <c r="IO182" i="37" s="1"/>
  <c r="IQ277" i="37"/>
  <c r="FP47" i="37"/>
  <c r="JR47" i="37" s="1"/>
  <c r="FP241" i="37"/>
  <c r="IC149" i="37"/>
  <c r="IA247" i="37"/>
  <c r="IB247" i="37" s="1"/>
  <c r="IC247" i="37" s="1"/>
  <c r="FP191" i="37"/>
  <c r="IQ232" i="37"/>
  <c r="IH126" i="37"/>
  <c r="II126" i="37" s="1"/>
  <c r="IO306" i="37"/>
  <c r="IP306" i="37" s="1"/>
  <c r="IQ306" i="37" s="1"/>
  <c r="IP221" i="37"/>
  <c r="IQ221" i="37" s="1"/>
  <c r="FP111" i="37"/>
  <c r="JR111" i="37" s="1"/>
  <c r="IO192" i="37"/>
  <c r="IP192" i="37" s="1"/>
  <c r="IQ192" i="37" s="1"/>
  <c r="FQ307" i="37"/>
  <c r="JS307" i="37" s="1"/>
  <c r="IH119" i="37"/>
  <c r="II119" i="37" s="1"/>
  <c r="IJ119" i="37" s="1"/>
  <c r="IO88" i="37"/>
  <c r="IP88" i="37" s="1"/>
  <c r="IQ88" i="37" s="1"/>
  <c r="IH235" i="37"/>
  <c r="II235" i="37" s="1"/>
  <c r="IJ235" i="37" s="1"/>
  <c r="IA219" i="37"/>
  <c r="IB219" i="37" s="1"/>
  <c r="IC219" i="37" s="1"/>
  <c r="IP264" i="37"/>
  <c r="IQ264" i="37" s="1"/>
  <c r="FP139" i="37"/>
  <c r="FP126" i="37"/>
  <c r="JR126" i="37" s="1"/>
  <c r="IB223" i="37"/>
  <c r="IC223" i="37" s="1"/>
  <c r="FQ162" i="37"/>
  <c r="HT39" i="37"/>
  <c r="HU39" i="37" s="1"/>
  <c r="IH221" i="37"/>
  <c r="II221" i="37" s="1"/>
  <c r="IJ221" i="37" s="1"/>
  <c r="IB151" i="37"/>
  <c r="IC151" i="37" s="1"/>
  <c r="IH203" i="37"/>
  <c r="II203" i="37" s="1"/>
  <c r="IJ203" i="37" s="1"/>
  <c r="IA309" i="37"/>
  <c r="IB309" i="37" s="1"/>
  <c r="IC309" i="37" s="1"/>
  <c r="HS219" i="37"/>
  <c r="FQ219" i="37" s="1"/>
  <c r="IB33" i="37"/>
  <c r="IC33" i="37" s="1"/>
  <c r="IP234" i="37"/>
  <c r="IQ234" i="37" s="1"/>
  <c r="FP70" i="37"/>
  <c r="JR70" i="37" s="1"/>
  <c r="IG49" i="37"/>
  <c r="IH49" i="37" s="1"/>
  <c r="HS155" i="37"/>
  <c r="HT155" i="37" s="1"/>
  <c r="HU155" i="37" s="1"/>
  <c r="FQ137" i="37"/>
  <c r="JS137" i="37" s="1"/>
  <c r="IH184" i="37"/>
  <c r="II184" i="37" s="1"/>
  <c r="IJ184" i="37" s="1"/>
  <c r="IO141" i="37"/>
  <c r="IP141" i="37" s="1"/>
  <c r="IC114" i="37"/>
  <c r="IH245" i="37"/>
  <c r="II245" i="37" s="1"/>
  <c r="IJ245" i="37" s="1"/>
  <c r="IH88" i="37"/>
  <c r="II88" i="37" s="1"/>
  <c r="IJ88" i="37" s="1"/>
  <c r="IA255" i="37"/>
  <c r="IB255" i="37" s="1"/>
  <c r="IC255" i="37" s="1"/>
  <c r="IH260" i="37"/>
  <c r="II260" i="37" s="1"/>
  <c r="IJ260" i="37" s="1"/>
  <c r="IH55" i="37"/>
  <c r="II55" i="37" s="1"/>
  <c r="IC26" i="37"/>
  <c r="FP151" i="37"/>
  <c r="JR151" i="37" s="1"/>
  <c r="IO76" i="37"/>
  <c r="FQ275" i="37"/>
  <c r="JS275" i="37" s="1"/>
  <c r="IG148" i="37"/>
  <c r="IH148" i="37" s="1"/>
  <c r="II148" i="37" s="1"/>
  <c r="IB162" i="37"/>
  <c r="IC162" i="37" s="1"/>
  <c r="II296" i="37"/>
  <c r="IJ296" i="37" s="1"/>
  <c r="IH268" i="37"/>
  <c r="II268" i="37" s="1"/>
  <c r="FP181" i="37"/>
  <c r="FQ36" i="37"/>
  <c r="IO202" i="37"/>
  <c r="IP202" i="37" s="1"/>
  <c r="IQ202" i="37" s="1"/>
  <c r="IB228" i="37"/>
  <c r="IC228" i="37" s="1"/>
  <c r="IP36" i="37"/>
  <c r="IQ36" i="37" s="1"/>
  <c r="IP143" i="37"/>
  <c r="IA251" i="37"/>
  <c r="II82" i="37"/>
  <c r="IJ82" i="37" s="1"/>
  <c r="IO79" i="37"/>
  <c r="IP79" i="37" s="1"/>
  <c r="II151" i="37"/>
  <c r="IJ151" i="37" s="1"/>
  <c r="FP152" i="37"/>
  <c r="IA57" i="37"/>
  <c r="IB57" i="37" s="1"/>
  <c r="IC57" i="37" s="1"/>
  <c r="IO194" i="37"/>
  <c r="FP180" i="37"/>
  <c r="JR180" i="37" s="1"/>
  <c r="IH273" i="37"/>
  <c r="II273" i="37" s="1"/>
  <c r="IJ273" i="37" s="1"/>
  <c r="IH138" i="37"/>
  <c r="II138" i="37" s="1"/>
  <c r="IA197" i="37"/>
  <c r="IB197" i="37" s="1"/>
  <c r="IC197" i="37" s="1"/>
  <c r="FP159" i="37"/>
  <c r="JR159" i="37" s="1"/>
  <c r="IH132" i="37"/>
  <c r="II132" i="37" s="1"/>
  <c r="IA204" i="37"/>
  <c r="IB204" i="37" s="1"/>
  <c r="IA101" i="37"/>
  <c r="IB101" i="37" s="1"/>
  <c r="IC101" i="37" s="1"/>
  <c r="IB188" i="37"/>
  <c r="IC188" i="37" s="1"/>
  <c r="FQ234" i="37"/>
  <c r="IA249" i="37"/>
  <c r="IB249" i="37" s="1"/>
  <c r="IA241" i="37"/>
  <c r="IB241" i="37" s="1"/>
  <c r="IC241" i="37" s="1"/>
  <c r="FQ40" i="37"/>
  <c r="JS40" i="37" s="1"/>
  <c r="IP195" i="37"/>
  <c r="IQ195" i="37" s="1"/>
  <c r="IP89" i="37"/>
  <c r="IQ89" i="37" s="1"/>
  <c r="IO235" i="37"/>
  <c r="IP235" i="37" s="1"/>
  <c r="IQ235" i="37" s="1"/>
  <c r="HT288" i="37"/>
  <c r="HU288" i="37" s="1"/>
  <c r="II308" i="37"/>
  <c r="IJ308" i="37" s="1"/>
  <c r="IH95" i="37"/>
  <c r="II95" i="37" s="1"/>
  <c r="IJ95" i="37" s="1"/>
  <c r="IH305" i="37"/>
  <c r="IA142" i="37"/>
  <c r="IB142" i="37" s="1"/>
  <c r="IA95" i="37"/>
  <c r="IB95" i="37" s="1"/>
  <c r="IH281" i="37"/>
  <c r="II281" i="37" s="1"/>
  <c r="IP218" i="37"/>
  <c r="IQ218" i="37" s="1"/>
  <c r="II27" i="37"/>
  <c r="IJ27" i="37" s="1"/>
  <c r="IO204" i="37"/>
  <c r="IP204" i="37" s="1"/>
  <c r="IQ204" i="37" s="1"/>
  <c r="IN144" i="37"/>
  <c r="IO144" i="37" s="1"/>
  <c r="IP144" i="37" s="1"/>
  <c r="IQ144" i="37" s="1"/>
  <c r="FP154" i="37"/>
  <c r="II191" i="37"/>
  <c r="IJ191" i="37" s="1"/>
  <c r="IQ43" i="37"/>
  <c r="IO63" i="37"/>
  <c r="FR63" i="37" s="1"/>
  <c r="FP164" i="37"/>
  <c r="JR164" i="37" s="1"/>
  <c r="HU297" i="37"/>
  <c r="HV297" i="37" s="1"/>
  <c r="IA34" i="37"/>
  <c r="IB34" i="37" s="1"/>
  <c r="IC34" i="37" s="1"/>
  <c r="FP185" i="37"/>
  <c r="IH198" i="37"/>
  <c r="IB238" i="37"/>
  <c r="IC238" i="37" s="1"/>
  <c r="HT183" i="37"/>
  <c r="HU183" i="37" s="1"/>
  <c r="HV183" i="37" s="1"/>
  <c r="IP239" i="37"/>
  <c r="IQ239" i="37" s="1"/>
  <c r="IB117" i="37"/>
  <c r="IC117" i="37" s="1"/>
  <c r="FP244" i="37"/>
  <c r="IC269" i="37"/>
  <c r="IJ178" i="37"/>
  <c r="HZ283" i="37"/>
  <c r="IA283" i="37" s="1"/>
  <c r="IB283" i="37" s="1"/>
  <c r="IC283" i="37" s="1"/>
  <c r="FP282" i="37"/>
  <c r="JR282" i="37" s="1"/>
  <c r="IP55" i="37"/>
  <c r="IQ55" i="37" s="1"/>
  <c r="IC118" i="37"/>
  <c r="IQ300" i="37"/>
  <c r="IA200" i="37"/>
  <c r="IB200" i="37" s="1"/>
  <c r="IC200" i="37" s="1"/>
  <c r="IP116" i="37"/>
  <c r="IQ116" i="37" s="1"/>
  <c r="IP199" i="37"/>
  <c r="IQ199" i="37" s="1"/>
  <c r="IG280" i="37"/>
  <c r="FP104" i="37"/>
  <c r="IH36" i="37"/>
  <c r="II36" i="37" s="1"/>
  <c r="HU51" i="37"/>
  <c r="FS51" i="37" s="1"/>
  <c r="IA218" i="37"/>
  <c r="IB218" i="37" s="1"/>
  <c r="IC218" i="37" s="1"/>
  <c r="IB239" i="37"/>
  <c r="IC239" i="37" s="1"/>
  <c r="IC297" i="37"/>
  <c r="IP178" i="37"/>
  <c r="IQ178" i="37" s="1"/>
  <c r="FP53" i="37"/>
  <c r="IQ280" i="37"/>
  <c r="IQ219" i="37"/>
  <c r="IO101" i="37"/>
  <c r="IP101" i="37" s="1"/>
  <c r="IQ101" i="37" s="1"/>
  <c r="FQ33" i="37"/>
  <c r="IB166" i="37"/>
  <c r="IC166" i="37" s="1"/>
  <c r="IB102" i="37"/>
  <c r="IC102" i="37" s="1"/>
  <c r="IA206" i="37"/>
  <c r="IB206" i="37" s="1"/>
  <c r="IG293" i="37"/>
  <c r="IH293" i="37" s="1"/>
  <c r="II293" i="37" s="1"/>
  <c r="IH285" i="37"/>
  <c r="II285" i="37" s="1"/>
  <c r="IJ285" i="37" s="1"/>
  <c r="IA42" i="37"/>
  <c r="IB42" i="37" s="1"/>
  <c r="IC42" i="37" s="1"/>
  <c r="IO291" i="37"/>
  <c r="IP291" i="37" s="1"/>
  <c r="IQ291" i="37" s="1"/>
  <c r="IA281" i="37"/>
  <c r="IB281" i="37" s="1"/>
  <c r="IO287" i="37"/>
  <c r="IP287" i="37" s="1"/>
  <c r="IQ287" i="37" s="1"/>
  <c r="IC186" i="37"/>
  <c r="FP304" i="37"/>
  <c r="JR304" i="37" s="1"/>
  <c r="IH187" i="37"/>
  <c r="II187" i="37" s="1"/>
  <c r="IJ187" i="37" s="1"/>
  <c r="IJ63" i="37"/>
  <c r="IP161" i="37"/>
  <c r="IQ161" i="37" s="1"/>
  <c r="IJ263" i="37"/>
  <c r="II211" i="37"/>
  <c r="IJ211" i="37" s="1"/>
  <c r="FQ111" i="37"/>
  <c r="IH292" i="37"/>
  <c r="IQ255" i="37"/>
  <c r="IO279" i="37"/>
  <c r="IP279" i="37" s="1"/>
  <c r="FP213" i="37"/>
  <c r="IH244" i="37"/>
  <c r="II244" i="37" s="1"/>
  <c r="II121" i="37"/>
  <c r="IJ121" i="37" s="1"/>
  <c r="IJ232" i="37"/>
  <c r="IB48" i="37"/>
  <c r="IC48" i="37" s="1"/>
  <c r="IJ39" i="37"/>
  <c r="FQ116" i="37"/>
  <c r="IO265" i="37"/>
  <c r="IP265" i="37" s="1"/>
  <c r="IQ265" i="37" s="1"/>
  <c r="IN157" i="37"/>
  <c r="IO157" i="37" s="1"/>
  <c r="IB129" i="37"/>
  <c r="IC129" i="37" s="1"/>
  <c r="FP294" i="37"/>
  <c r="JR294" i="37" s="1"/>
  <c r="FQ214" i="37"/>
  <c r="JS214" i="37" s="1"/>
  <c r="IC66" i="37"/>
  <c r="IH48" i="37"/>
  <c r="II48" i="37" s="1"/>
  <c r="IJ48" i="37" s="1"/>
  <c r="FP240" i="37"/>
  <c r="JR240" i="37" s="1"/>
  <c r="FR41" i="37"/>
  <c r="IC122" i="37"/>
  <c r="HS296" i="37"/>
  <c r="FQ296" i="37" s="1"/>
  <c r="IG161" i="37"/>
  <c r="IH161" i="37" s="1"/>
  <c r="II161" i="37" s="1"/>
  <c r="IP251" i="37"/>
  <c r="IQ251" i="37" s="1"/>
  <c r="IN249" i="37"/>
  <c r="IO249" i="37" s="1"/>
  <c r="IQ52" i="37"/>
  <c r="IO191" i="37"/>
  <c r="IP191" i="37" s="1"/>
  <c r="IQ191" i="37" s="1"/>
  <c r="IB245" i="37"/>
  <c r="IC245" i="37" s="1"/>
  <c r="IG112" i="37"/>
  <c r="IH112" i="37" s="1"/>
  <c r="FQ206" i="37"/>
  <c r="IB76" i="37"/>
  <c r="IC76" i="37" s="1"/>
  <c r="IA73" i="37"/>
  <c r="IB73" i="37" s="1"/>
  <c r="IC73" i="37" s="1"/>
  <c r="IB263" i="37"/>
  <c r="IC263" i="37" s="1"/>
  <c r="FP127" i="37"/>
  <c r="JR127" i="37" s="1"/>
  <c r="IA294" i="37"/>
  <c r="IB294" i="37" s="1"/>
  <c r="HZ30" i="37"/>
  <c r="IA30" i="37" s="1"/>
  <c r="IB30" i="37" s="1"/>
  <c r="IC30" i="37" s="1"/>
  <c r="IB147" i="37"/>
  <c r="IC147" i="37" s="1"/>
  <c r="IO262" i="37"/>
  <c r="IP262" i="37" s="1"/>
  <c r="IQ262" i="37" s="1"/>
  <c r="FP74" i="37"/>
  <c r="JR74" i="37" s="1"/>
  <c r="IJ149" i="37"/>
  <c r="II205" i="37"/>
  <c r="IJ205" i="37" s="1"/>
  <c r="IA58" i="37"/>
  <c r="IG47" i="37"/>
  <c r="FQ47" i="37" s="1"/>
  <c r="JS47" i="37" s="1"/>
  <c r="IH177" i="37"/>
  <c r="FQ80" i="37"/>
  <c r="JS80" i="37" s="1"/>
  <c r="IH223" i="37"/>
  <c r="II223" i="37" s="1"/>
  <c r="IJ223" i="37" s="1"/>
  <c r="FP193" i="37"/>
  <c r="IH163" i="37"/>
  <c r="II163" i="37" s="1"/>
  <c r="FP107" i="37"/>
  <c r="FP190" i="37"/>
  <c r="JR190" i="37" s="1"/>
  <c r="FQ166" i="37"/>
  <c r="JS166" i="37" s="1"/>
  <c r="II194" i="37"/>
  <c r="IJ194" i="37" s="1"/>
  <c r="HT83" i="37"/>
  <c r="FR83" i="37" s="1"/>
  <c r="JT83" i="37" s="1"/>
  <c r="IA296" i="37"/>
  <c r="IC221" i="37"/>
  <c r="IH89" i="37"/>
  <c r="II89" i="37" s="1"/>
  <c r="IJ89" i="37" s="1"/>
  <c r="FQ232" i="37"/>
  <c r="IO26" i="37"/>
  <c r="IP26" i="37" s="1"/>
  <c r="IQ26" i="37" s="1"/>
  <c r="IG228" i="37"/>
  <c r="IH228" i="37" s="1"/>
  <c r="IB311" i="37"/>
  <c r="IC311" i="37" s="1"/>
  <c r="IP30" i="37"/>
  <c r="IQ30" i="37" s="1"/>
  <c r="IJ306" i="37"/>
  <c r="IA307" i="37"/>
  <c r="IB307" i="37" s="1"/>
  <c r="IC307" i="37" s="1"/>
  <c r="FP194" i="37"/>
  <c r="IO86" i="37"/>
  <c r="FR86" i="37" s="1"/>
  <c r="HT232" i="37"/>
  <c r="FR232" i="37" s="1"/>
  <c r="JT232" i="37" s="1"/>
  <c r="HS241" i="37"/>
  <c r="HT241" i="37" s="1"/>
  <c r="IB209" i="37"/>
  <c r="IC209" i="37" s="1"/>
  <c r="FS160" i="37"/>
  <c r="IH220" i="37"/>
  <c r="II220" i="37" s="1"/>
  <c r="IJ220" i="37" s="1"/>
  <c r="IA229" i="37"/>
  <c r="IB229" i="37" s="1"/>
  <c r="HU166" i="37"/>
  <c r="HV166" i="37" s="1"/>
  <c r="HZ226" i="37"/>
  <c r="IA226" i="37" s="1"/>
  <c r="IB226" i="37" s="1"/>
  <c r="IC226" i="37" s="1"/>
  <c r="FP130" i="37"/>
  <c r="JR130" i="37" s="1"/>
  <c r="HU90" i="37"/>
  <c r="HV90" i="37" s="1"/>
  <c r="IO206" i="37"/>
  <c r="IA254" i="37"/>
  <c r="IB254" i="37" s="1"/>
  <c r="IC254" i="37" s="1"/>
  <c r="IQ38" i="37"/>
  <c r="IO238" i="37"/>
  <c r="IP238" i="37" s="1"/>
  <c r="IQ238" i="37" s="1"/>
  <c r="HZ107" i="37"/>
  <c r="IA107" i="37" s="1"/>
  <c r="IH216" i="37"/>
  <c r="II216" i="37" s="1"/>
  <c r="IJ216" i="37" s="1"/>
  <c r="HU63" i="37"/>
  <c r="IB27" i="37"/>
  <c r="IC27" i="37" s="1"/>
  <c r="HV196" i="37"/>
  <c r="IA261" i="37"/>
  <c r="IB261" i="37" s="1"/>
  <c r="IC261" i="37" s="1"/>
  <c r="IH222" i="37"/>
  <c r="II222" i="37" s="1"/>
  <c r="IJ222" i="37" s="1"/>
  <c r="IH69" i="37"/>
  <c r="II69" i="37" s="1"/>
  <c r="IJ69" i="37" s="1"/>
  <c r="IO196" i="37"/>
  <c r="IP196" i="37" s="1"/>
  <c r="FQ196" i="37"/>
  <c r="II33" i="37"/>
  <c r="IJ33" i="37" s="1"/>
  <c r="HU294" i="37"/>
  <c r="FQ245" i="37"/>
  <c r="HT245" i="37"/>
  <c r="IA79" i="37"/>
  <c r="IB79" i="37" s="1"/>
  <c r="IC79" i="37" s="1"/>
  <c r="IB120" i="37"/>
  <c r="IC120" i="37" s="1"/>
  <c r="II137" i="37"/>
  <c r="IJ137" i="37" s="1"/>
  <c r="FQ281" i="37"/>
  <c r="HV228" i="37"/>
  <c r="IA65" i="37"/>
  <c r="IB65" i="37" s="1"/>
  <c r="IC65" i="37" s="1"/>
  <c r="HT66" i="37"/>
  <c r="IB172" i="37"/>
  <c r="IC172" i="37" s="1"/>
  <c r="IA74" i="37"/>
  <c r="IB74" i="37" s="1"/>
  <c r="IC74" i="37" s="1"/>
  <c r="HU100" i="37"/>
  <c r="HU112" i="37"/>
  <c r="II233" i="37"/>
  <c r="IJ233" i="37" s="1"/>
  <c r="IO127" i="37"/>
  <c r="IP127" i="37" s="1"/>
  <c r="IQ127" i="37" s="1"/>
  <c r="IA104" i="37"/>
  <c r="HU302" i="37"/>
  <c r="IA161" i="37"/>
  <c r="IB161" i="37" s="1"/>
  <c r="IC161" i="37" s="1"/>
  <c r="HV59" i="37"/>
  <c r="FR109" i="37"/>
  <c r="IB109" i="37"/>
  <c r="FS109" i="37" s="1"/>
  <c r="IB156" i="37"/>
  <c r="IC156" i="37" s="1"/>
  <c r="II158" i="37"/>
  <c r="IJ158" i="37" s="1"/>
  <c r="FQ127" i="37"/>
  <c r="IA127" i="37"/>
  <c r="IB127" i="37" s="1"/>
  <c r="IC127" i="37" s="1"/>
  <c r="IO185" i="37"/>
  <c r="IP185" i="37" s="1"/>
  <c r="IO293" i="37"/>
  <c r="IP293" i="37" s="1"/>
  <c r="IA62" i="37"/>
  <c r="IB62" i="37" s="1"/>
  <c r="II107" i="37"/>
  <c r="IP91" i="37"/>
  <c r="IQ91" i="37" s="1"/>
  <c r="HU154" i="37"/>
  <c r="HV154" i="37" s="1"/>
  <c r="II198" i="37"/>
  <c r="IJ198" i="37" s="1"/>
  <c r="HV306" i="37"/>
  <c r="IH286" i="37"/>
  <c r="II286" i="37" s="1"/>
  <c r="IJ286" i="37" s="1"/>
  <c r="II170" i="37"/>
  <c r="IJ170" i="37" s="1"/>
  <c r="HU190" i="37"/>
  <c r="II70" i="37"/>
  <c r="IJ70" i="37" s="1"/>
  <c r="IB70" i="37"/>
  <c r="IC70" i="37" s="1"/>
  <c r="HT299" i="37"/>
  <c r="II282" i="37"/>
  <c r="IJ282" i="37" s="1"/>
  <c r="IA279" i="37"/>
  <c r="IB279" i="37" s="1"/>
  <c r="IC279" i="37" s="1"/>
  <c r="IO299" i="37"/>
  <c r="II307" i="37"/>
  <c r="IJ307" i="37" s="1"/>
  <c r="IH239" i="37"/>
  <c r="II239" i="37" s="1"/>
  <c r="IJ239" i="37" s="1"/>
  <c r="II208" i="37"/>
  <c r="IJ208" i="37" s="1"/>
  <c r="FP186" i="37"/>
  <c r="FP58" i="37"/>
  <c r="HS58" i="37"/>
  <c r="HV88" i="37"/>
  <c r="IG81" i="37"/>
  <c r="IH81" i="37" s="1"/>
  <c r="HZ267" i="37"/>
  <c r="HS84" i="37"/>
  <c r="FQ84" i="37" s="1"/>
  <c r="FP84" i="37"/>
  <c r="IJ38" i="37"/>
  <c r="FR175" i="37"/>
  <c r="HT111" i="37"/>
  <c r="HU56" i="37"/>
  <c r="HV56" i="37" s="1"/>
  <c r="FQ56" i="37"/>
  <c r="JS56" i="37" s="1"/>
  <c r="FQ57" i="37"/>
  <c r="HT57" i="37"/>
  <c r="IH312" i="37"/>
  <c r="II312" i="37" s="1"/>
  <c r="IJ312" i="37" s="1"/>
  <c r="IH247" i="37"/>
  <c r="II247" i="37" s="1"/>
  <c r="IJ247" i="37" s="1"/>
  <c r="FP218" i="37"/>
  <c r="JR218" i="37" s="1"/>
  <c r="HS218" i="37"/>
  <c r="FP309" i="37"/>
  <c r="JR309" i="37" s="1"/>
  <c r="FP153" i="37"/>
  <c r="HT153" i="37"/>
  <c r="IQ123" i="37"/>
  <c r="IQ73" i="37"/>
  <c r="IH303" i="37"/>
  <c r="II303" i="37" s="1"/>
  <c r="IN69" i="37"/>
  <c r="IO69" i="37" s="1"/>
  <c r="FP302" i="37"/>
  <c r="JR302" i="37" s="1"/>
  <c r="IG298" i="37"/>
  <c r="IO254" i="37"/>
  <c r="IO40" i="37"/>
  <c r="HT170" i="37"/>
  <c r="HU170" i="37" s="1"/>
  <c r="HS145" i="37"/>
  <c r="FP145" i="37"/>
  <c r="II262" i="37"/>
  <c r="IJ262" i="37" s="1"/>
  <c r="IH34" i="37"/>
  <c r="HZ193" i="37"/>
  <c r="IA193" i="37" s="1"/>
  <c r="IB193" i="37" s="1"/>
  <c r="IC35" i="37"/>
  <c r="HU205" i="37"/>
  <c r="HV205" i="37" s="1"/>
  <c r="FR205" i="37"/>
  <c r="JT205" i="37" s="1"/>
  <c r="HS102" i="37"/>
  <c r="FP102" i="37"/>
  <c r="HT252" i="37"/>
  <c r="HU252" i="37" s="1"/>
  <c r="FS252" i="37" s="1"/>
  <c r="JU252" i="37" s="1"/>
  <c r="FQ252" i="37"/>
  <c r="JS252" i="37" s="1"/>
  <c r="FP203" i="37"/>
  <c r="JR203" i="37" s="1"/>
  <c r="HS189" i="37"/>
  <c r="FP248" i="37"/>
  <c r="HS248" i="37"/>
  <c r="FP177" i="37"/>
  <c r="IO156" i="37"/>
  <c r="IP156" i="37" s="1"/>
  <c r="II201" i="37"/>
  <c r="IO269" i="37"/>
  <c r="IP269" i="37" s="1"/>
  <c r="IQ269" i="37" s="1"/>
  <c r="IO56" i="37"/>
  <c r="FR56" i="37" s="1"/>
  <c r="IN294" i="37"/>
  <c r="IO294" i="37" s="1"/>
  <c r="IJ40" i="37"/>
  <c r="HS213" i="37"/>
  <c r="FQ213" i="37" s="1"/>
  <c r="IQ171" i="37"/>
  <c r="II142" i="37"/>
  <c r="IJ142" i="37" s="1"/>
  <c r="II37" i="37"/>
  <c r="IJ37" i="37" s="1"/>
  <c r="FP200" i="37"/>
  <c r="JR200" i="37" s="1"/>
  <c r="FP272" i="37"/>
  <c r="HS95" i="37"/>
  <c r="HT95" i="37" s="1"/>
  <c r="FP95" i="37"/>
  <c r="FQ49" i="37"/>
  <c r="JS49" i="37" s="1"/>
  <c r="FQ269" i="37"/>
  <c r="IB139" i="37"/>
  <c r="IC139" i="37" s="1"/>
  <c r="FQ178" i="37"/>
  <c r="JS178" i="37" s="1"/>
  <c r="HT178" i="37"/>
  <c r="FP78" i="37"/>
  <c r="IO281" i="37"/>
  <c r="IH52" i="37"/>
  <c r="IQ259" i="37"/>
  <c r="HS239" i="37"/>
  <c r="FQ239" i="37" s="1"/>
  <c r="HS268" i="37"/>
  <c r="FP227" i="37"/>
  <c r="JR227" i="37" s="1"/>
  <c r="IH224" i="37"/>
  <c r="HZ123" i="37"/>
  <c r="IA123" i="37" s="1"/>
  <c r="IO34" i="37"/>
  <c r="IP34" i="37" s="1"/>
  <c r="HS53" i="37"/>
  <c r="IH153" i="37"/>
  <c r="II153" i="37" s="1"/>
  <c r="IJ153" i="37" s="1"/>
  <c r="IJ261" i="37"/>
  <c r="IG279" i="37"/>
  <c r="FQ279" i="37" s="1"/>
  <c r="IH190" i="37"/>
  <c r="HT280" i="37"/>
  <c r="FP198" i="37"/>
  <c r="HT260" i="37"/>
  <c r="FQ260" i="37"/>
  <c r="JS260" i="37" s="1"/>
  <c r="IG257" i="37"/>
  <c r="IH257" i="37" s="1"/>
  <c r="IP208" i="37"/>
  <c r="IQ208" i="37" s="1"/>
  <c r="FP34" i="37"/>
  <c r="IB100" i="37"/>
  <c r="IC100" i="37" s="1"/>
  <c r="HT167" i="37"/>
  <c r="HS309" i="37"/>
  <c r="HT309" i="37" s="1"/>
  <c r="II299" i="37"/>
  <c r="IJ299" i="37" s="1"/>
  <c r="II204" i="37"/>
  <c r="IJ204" i="37" s="1"/>
  <c r="IA270" i="37"/>
  <c r="IB270" i="37" s="1"/>
  <c r="IA130" i="37"/>
  <c r="IB130" i="37" s="1"/>
  <c r="IC130" i="37" s="1"/>
  <c r="HS227" i="37"/>
  <c r="HT162" i="37"/>
  <c r="FR162" i="37" s="1"/>
  <c r="IA133" i="37"/>
  <c r="IB133" i="37" s="1"/>
  <c r="IC133" i="37" s="1"/>
  <c r="IB214" i="37"/>
  <c r="IC214" i="37" s="1"/>
  <c r="HZ136" i="37"/>
  <c r="IA136" i="37" s="1"/>
  <c r="II100" i="37"/>
  <c r="IJ100" i="37" s="1"/>
  <c r="IA312" i="37"/>
  <c r="IB312" i="37" s="1"/>
  <c r="IC312" i="37" s="1"/>
  <c r="IA116" i="37"/>
  <c r="IB116" i="37" s="1"/>
  <c r="IC116" i="37" s="1"/>
  <c r="IB176" i="37"/>
  <c r="IC176" i="37" s="1"/>
  <c r="FP289" i="37"/>
  <c r="JR289" i="37" s="1"/>
  <c r="HS289" i="37"/>
  <c r="FQ41" i="37"/>
  <c r="JS41" i="37" s="1"/>
  <c r="IB168" i="37"/>
  <c r="IC168" i="37" s="1"/>
  <c r="IO213" i="37"/>
  <c r="IP213" i="37" s="1"/>
  <c r="IQ213" i="37" s="1"/>
  <c r="HT110" i="37"/>
  <c r="IG241" i="37"/>
  <c r="IH241" i="37" s="1"/>
  <c r="IQ62" i="37"/>
  <c r="HT49" i="37"/>
  <c r="HU49" i="37" s="1"/>
  <c r="FP33" i="37"/>
  <c r="IB148" i="37"/>
  <c r="IC148" i="37" s="1"/>
  <c r="HZ277" i="37"/>
  <c r="IA277" i="37" s="1"/>
  <c r="IA212" i="37"/>
  <c r="IB212" i="37" s="1"/>
  <c r="IC212" i="37" s="1"/>
  <c r="HS151" i="37"/>
  <c r="HT279" i="37"/>
  <c r="HU279" i="37" s="1"/>
  <c r="IN122" i="37"/>
  <c r="IO122" i="37" s="1"/>
  <c r="IQ274" i="37"/>
  <c r="IB108" i="37"/>
  <c r="IC108" i="37" s="1"/>
  <c r="II219" i="37"/>
  <c r="IJ219" i="37" s="1"/>
  <c r="II66" i="37"/>
  <c r="IJ66" i="37" s="1"/>
  <c r="IH108" i="37"/>
  <c r="II108" i="37" s="1"/>
  <c r="IN102" i="37"/>
  <c r="IO102" i="37" s="1"/>
  <c r="IP102" i="37" s="1"/>
  <c r="IQ102" i="37" s="1"/>
  <c r="IN268" i="37"/>
  <c r="IO268" i="37" s="1"/>
  <c r="IP268" i="37" s="1"/>
  <c r="HS283" i="37"/>
  <c r="HT283" i="37" s="1"/>
  <c r="HU283" i="37" s="1"/>
  <c r="FP283" i="37"/>
  <c r="JR283" i="37" s="1"/>
  <c r="HT235" i="37"/>
  <c r="IJ113" i="37"/>
  <c r="HV107" i="37"/>
  <c r="IH26" i="37"/>
  <c r="II26" i="37" s="1"/>
  <c r="FP123" i="37"/>
  <c r="IC300" i="37"/>
  <c r="IA47" i="37"/>
  <c r="IB47" i="37" s="1"/>
  <c r="IC47" i="37" s="1"/>
  <c r="FP184" i="37"/>
  <c r="JR184" i="37" s="1"/>
  <c r="HS184" i="37"/>
  <c r="HT184" i="37" s="1"/>
  <c r="HU184" i="37" s="1"/>
  <c r="FP52" i="37"/>
  <c r="JR52" i="37" s="1"/>
  <c r="HS52" i="37"/>
  <c r="FQ52" i="37" s="1"/>
  <c r="JS52" i="37" s="1"/>
  <c r="IG215" i="37"/>
  <c r="IH215" i="37" s="1"/>
  <c r="HZ153" i="37"/>
  <c r="IG300" i="37"/>
  <c r="FP254" i="37"/>
  <c r="HS254" i="37"/>
  <c r="HT254" i="37" s="1"/>
  <c r="HZ140" i="37"/>
  <c r="IA140" i="37" s="1"/>
  <c r="FP161" i="37"/>
  <c r="IN304" i="37"/>
  <c r="IO304" i="37" s="1"/>
  <c r="IO112" i="37"/>
  <c r="IP112" i="37" s="1"/>
  <c r="IQ112" i="37" s="1"/>
  <c r="HU179" i="37"/>
  <c r="FS179" i="37" s="1"/>
  <c r="IC99" i="37"/>
  <c r="FP223" i="37"/>
  <c r="HS223" i="37"/>
  <c r="HT223" i="37" s="1"/>
  <c r="IC234" i="37"/>
  <c r="IO117" i="37"/>
  <c r="FP300" i="37"/>
  <c r="HT300" i="37"/>
  <c r="IJ139" i="37"/>
  <c r="HU281" i="37"/>
  <c r="HV281" i="37" s="1"/>
  <c r="HS98" i="37"/>
  <c r="HT98" i="37" s="1"/>
  <c r="HU98" i="37" s="1"/>
  <c r="FP98" i="37"/>
  <c r="JR98" i="37" s="1"/>
  <c r="IN170" i="37"/>
  <c r="IO170" i="37" s="1"/>
  <c r="IP170" i="37" s="1"/>
  <c r="IQ170" i="37" s="1"/>
  <c r="FP217" i="37"/>
  <c r="HS217" i="37"/>
  <c r="IG174" i="37"/>
  <c r="IH174" i="37" s="1"/>
  <c r="FP196" i="37"/>
  <c r="JR196" i="37" s="1"/>
  <c r="IA61" i="37"/>
  <c r="IB61" i="37" s="1"/>
  <c r="IH302" i="37"/>
  <c r="II302" i="37" s="1"/>
  <c r="HT78" i="37"/>
  <c r="HU78" i="37" s="1"/>
  <c r="IA298" i="37"/>
  <c r="IB298" i="37" s="1"/>
  <c r="IC298" i="37" s="1"/>
  <c r="HT40" i="37"/>
  <c r="HU40" i="37" s="1"/>
  <c r="HZ81" i="37"/>
  <c r="IA81" i="37" s="1"/>
  <c r="IH304" i="37"/>
  <c r="II304" i="37" s="1"/>
  <c r="IO148" i="37"/>
  <c r="IP148" i="37" s="1"/>
  <c r="IG131" i="37"/>
  <c r="IH131" i="37" s="1"/>
  <c r="II157" i="37"/>
  <c r="IJ157" i="37" s="1"/>
  <c r="IH59" i="37"/>
  <c r="II59" i="37" s="1"/>
  <c r="HT47" i="37"/>
  <c r="HU47" i="37" s="1"/>
  <c r="HV47" i="37" s="1"/>
  <c r="IH176" i="37"/>
  <c r="HS308" i="37"/>
  <c r="FQ308" i="37" s="1"/>
  <c r="IP35" i="37"/>
  <c r="IQ35" i="37" s="1"/>
  <c r="IH84" i="37"/>
  <c r="II84" i="37" s="1"/>
  <c r="FP108" i="37"/>
  <c r="JR108" i="37" s="1"/>
  <c r="IP95" i="37"/>
  <c r="IQ95" i="37" s="1"/>
  <c r="IN267" i="37"/>
  <c r="IO267" i="37" s="1"/>
  <c r="IP267" i="37" s="1"/>
  <c r="IQ267" i="37" s="1"/>
  <c r="FQ208" i="37"/>
  <c r="FQ201" i="37"/>
  <c r="HV224" i="37"/>
  <c r="II56" i="37"/>
  <c r="IJ56" i="37" s="1"/>
  <c r="FP187" i="37"/>
  <c r="HS187" i="37"/>
  <c r="IQ155" i="37"/>
  <c r="HZ154" i="37"/>
  <c r="FP277" i="37"/>
  <c r="FR242" i="37"/>
  <c r="JT242" i="37" s="1"/>
  <c r="IB242" i="37"/>
  <c r="IC242" i="37" s="1"/>
  <c r="FP290" i="37"/>
  <c r="FP133" i="37"/>
  <c r="JR133" i="37" s="1"/>
  <c r="HS133" i="37"/>
  <c r="FQ133" i="37" s="1"/>
  <c r="HV60" i="37"/>
  <c r="FT60" i="37" s="1"/>
  <c r="FS60" i="37"/>
  <c r="IG75" i="37"/>
  <c r="IH75" i="37" s="1"/>
  <c r="II75" i="37" s="1"/>
  <c r="IN42" i="37"/>
  <c r="IO42" i="37" s="1"/>
  <c r="IP42" i="37" s="1"/>
  <c r="IQ42" i="37" s="1"/>
  <c r="FP112" i="37"/>
  <c r="JR112" i="37" s="1"/>
  <c r="HZ292" i="37"/>
  <c r="IA292" i="37" s="1"/>
  <c r="IB292" i="37" s="1"/>
  <c r="IC292" i="37" s="1"/>
  <c r="IH200" i="37"/>
  <c r="II200" i="37" s="1"/>
  <c r="IJ200" i="37" s="1"/>
  <c r="HT246" i="37"/>
  <c r="IG125" i="37"/>
  <c r="IH125" i="37" s="1"/>
  <c r="II125" i="37" s="1"/>
  <c r="IJ125" i="37" s="1"/>
  <c r="HZ303" i="37"/>
  <c r="II249" i="37"/>
  <c r="IJ249" i="37" s="1"/>
  <c r="IC305" i="37"/>
  <c r="IO180" i="37"/>
  <c r="IP180" i="37" s="1"/>
  <c r="IJ64" i="37"/>
  <c r="II213" i="37"/>
  <c r="IJ213" i="37" s="1"/>
  <c r="HS106" i="37"/>
  <c r="FP106" i="37"/>
  <c r="JR106" i="37" s="1"/>
  <c r="HS290" i="37"/>
  <c r="HT274" i="37"/>
  <c r="FR274" i="37" s="1"/>
  <c r="JT274" i="37" s="1"/>
  <c r="HS277" i="37"/>
  <c r="FQ175" i="37"/>
  <c r="IB182" i="37"/>
  <c r="IC182" i="37" s="1"/>
  <c r="IH134" i="37"/>
  <c r="II134" i="37" s="1"/>
  <c r="IJ134" i="37" s="1"/>
  <c r="FQ180" i="37"/>
  <c r="HS91" i="37"/>
  <c r="FP91" i="37"/>
  <c r="JR91" i="37" s="1"/>
  <c r="FQ86" i="37"/>
  <c r="JS86" i="37" s="1"/>
  <c r="IO272" i="37"/>
  <c r="IP272" i="37" s="1"/>
  <c r="IQ272" i="37" s="1"/>
  <c r="IP173" i="37"/>
  <c r="FQ34" i="37"/>
  <c r="IA250" i="37"/>
  <c r="IB250" i="37" s="1"/>
  <c r="IC250" i="37" s="1"/>
  <c r="IJ275" i="37"/>
  <c r="IH97" i="37"/>
  <c r="II97" i="37" s="1"/>
  <c r="IJ97" i="37" s="1"/>
  <c r="IA196" i="37"/>
  <c r="FR196" i="37" s="1"/>
  <c r="IA69" i="37"/>
  <c r="IB69" i="37" s="1"/>
  <c r="IC69" i="37" s="1"/>
  <c r="HS282" i="37"/>
  <c r="IN66" i="37"/>
  <c r="IO66" i="37" s="1"/>
  <c r="FP122" i="37"/>
  <c r="HS68" i="37"/>
  <c r="FP68" i="37"/>
  <c r="JR68" i="37" s="1"/>
  <c r="IP209" i="37"/>
  <c r="IQ209" i="37" s="1"/>
  <c r="IA231" i="37"/>
  <c r="IB231" i="37" s="1"/>
  <c r="II42" i="37"/>
  <c r="IJ42" i="37" s="1"/>
  <c r="IN273" i="37"/>
  <c r="IO273" i="37" s="1"/>
  <c r="IB131" i="37"/>
  <c r="IC131" i="37" s="1"/>
  <c r="IA233" i="37"/>
  <c r="FR233" i="37" s="1"/>
  <c r="JT233" i="37" s="1"/>
  <c r="IJ80" i="37"/>
  <c r="HU307" i="37"/>
  <c r="HV307" i="37" s="1"/>
  <c r="IN142" i="37"/>
  <c r="IO142" i="37" s="1"/>
  <c r="IP142" i="37" s="1"/>
  <c r="IQ261" i="37"/>
  <c r="IA84" i="37"/>
  <c r="IB84" i="37" s="1"/>
  <c r="IC84" i="37" s="1"/>
  <c r="II127" i="37"/>
  <c r="IJ127" i="37" s="1"/>
  <c r="HS212" i="37"/>
  <c r="FQ212" i="37" s="1"/>
  <c r="HS272" i="37"/>
  <c r="FQ272" i="37" s="1"/>
  <c r="JS272" i="37" s="1"/>
  <c r="FP90" i="37"/>
  <c r="JR90" i="37" s="1"/>
  <c r="IP257" i="37"/>
  <c r="IQ257" i="37" s="1"/>
  <c r="HT54" i="37"/>
  <c r="FR54" i="37" s="1"/>
  <c r="JT54" i="37" s="1"/>
  <c r="HT33" i="37"/>
  <c r="IG309" i="37"/>
  <c r="FP208" i="37"/>
  <c r="IO151" i="37"/>
  <c r="IP151" i="37" s="1"/>
  <c r="IQ151" i="37" s="1"/>
  <c r="HT285" i="37"/>
  <c r="FQ285" i="37"/>
  <c r="JS285" i="37" s="1"/>
  <c r="IQ71" i="37"/>
  <c r="IB251" i="37"/>
  <c r="IC251" i="37" s="1"/>
  <c r="IJ209" i="37"/>
  <c r="FQ27" i="37"/>
  <c r="IG189" i="37"/>
  <c r="IH189" i="37" s="1"/>
  <c r="IC222" i="37"/>
  <c r="IA189" i="37"/>
  <c r="IB189" i="37" s="1"/>
  <c r="IC189" i="37" s="1"/>
  <c r="IQ80" i="37"/>
  <c r="HT142" i="37"/>
  <c r="HU142" i="37" s="1"/>
  <c r="HZ293" i="37"/>
  <c r="FQ293" i="37" s="1"/>
  <c r="JS293" i="37" s="1"/>
  <c r="IO120" i="37"/>
  <c r="IP120" i="37" s="1"/>
  <c r="IQ120" i="37" s="1"/>
  <c r="FS278" i="37"/>
  <c r="IC78" i="37"/>
  <c r="IH167" i="37"/>
  <c r="IA264" i="37"/>
  <c r="IB264" i="37" s="1"/>
  <c r="IC264" i="37" s="1"/>
  <c r="FQ63" i="37"/>
  <c r="JS63" i="37" s="1"/>
  <c r="FP311" i="37"/>
  <c r="JR311" i="37" s="1"/>
  <c r="HU226" i="37"/>
  <c r="FP125" i="37"/>
  <c r="JR125" i="37" s="1"/>
  <c r="HS262" i="37"/>
  <c r="FQ262" i="37" s="1"/>
  <c r="FP262" i="37"/>
  <c r="HU175" i="37"/>
  <c r="IA286" i="37"/>
  <c r="IB286" i="37" s="1"/>
  <c r="IC286" i="37" s="1"/>
  <c r="II183" i="37"/>
  <c r="IJ183" i="37" s="1"/>
  <c r="IP56" i="37"/>
  <c r="IP47" i="37"/>
  <c r="IQ47" i="37" s="1"/>
  <c r="IB40" i="37"/>
  <c r="IC40" i="37" s="1"/>
  <c r="HU185" i="37"/>
  <c r="IA220" i="37"/>
  <c r="IB220" i="37" s="1"/>
  <c r="IH152" i="37"/>
  <c r="II152" i="37" s="1"/>
  <c r="IN197" i="37"/>
  <c r="IO129" i="37"/>
  <c r="IP129" i="37" s="1"/>
  <c r="IG230" i="37"/>
  <c r="IH230" i="37" s="1"/>
  <c r="HZ187" i="37"/>
  <c r="IG271" i="37"/>
  <c r="IH271" i="37" s="1"/>
  <c r="II271" i="37" s="1"/>
  <c r="IJ271" i="37" s="1"/>
  <c r="FP36" i="37"/>
  <c r="FP286" i="37"/>
  <c r="HS286" i="37"/>
  <c r="FQ286" i="37" s="1"/>
  <c r="IP205" i="37"/>
  <c r="IQ205" i="37" s="1"/>
  <c r="FP35" i="37"/>
  <c r="JR35" i="37" s="1"/>
  <c r="HS35" i="37"/>
  <c r="HT35" i="37" s="1"/>
  <c r="FP259" i="37"/>
  <c r="JR259" i="37" s="1"/>
  <c r="HS259" i="37"/>
  <c r="IN236" i="37"/>
  <c r="IO236" i="37" s="1"/>
  <c r="IB271" i="37"/>
  <c r="IC271" i="37" s="1"/>
  <c r="FP43" i="37"/>
  <c r="JR43" i="37" s="1"/>
  <c r="IA145" i="37"/>
  <c r="IB145" i="37" s="1"/>
  <c r="IC145" i="37" s="1"/>
  <c r="IO181" i="37"/>
  <c r="IP181" i="37" s="1"/>
  <c r="HT135" i="37"/>
  <c r="FR135" i="37" s="1"/>
  <c r="JT135" i="37" s="1"/>
  <c r="FQ135" i="37"/>
  <c r="JS135" i="37" s="1"/>
  <c r="FP62" i="37"/>
  <c r="JR62" i="37" s="1"/>
  <c r="HS62" i="37"/>
  <c r="FQ62" i="37" s="1"/>
  <c r="JS62" i="37" s="1"/>
  <c r="FQ70" i="37"/>
  <c r="JS70" i="37" s="1"/>
  <c r="HT70" i="37"/>
  <c r="FR70" i="37" s="1"/>
  <c r="JT70" i="37" s="1"/>
  <c r="IA276" i="37"/>
  <c r="FQ176" i="37"/>
  <c r="JS176" i="37" s="1"/>
  <c r="HT172" i="37"/>
  <c r="FR172" i="37" s="1"/>
  <c r="FQ172" i="37"/>
  <c r="IJ180" i="37"/>
  <c r="IC285" i="37"/>
  <c r="HT92" i="37"/>
  <c r="FR92" i="37" s="1"/>
  <c r="JT92" i="37" s="1"/>
  <c r="FQ92" i="37"/>
  <c r="JS92" i="37" s="1"/>
  <c r="II58" i="37"/>
  <c r="IJ58" i="37" s="1"/>
  <c r="IO46" i="37"/>
  <c r="IP46" i="37" s="1"/>
  <c r="IQ46" i="37" s="1"/>
  <c r="FQ139" i="37"/>
  <c r="IQ302" i="37"/>
  <c r="IC308" i="37"/>
  <c r="HS161" i="37"/>
  <c r="IQ82" i="37"/>
  <c r="FP66" i="37"/>
  <c r="JR66" i="37" s="1"/>
  <c r="HZ68" i="37"/>
  <c r="IA68" i="37" s="1"/>
  <c r="IB237" i="37"/>
  <c r="IC237" i="37" s="1"/>
  <c r="IB175" i="37"/>
  <c r="IC175" i="37" s="1"/>
  <c r="FP298" i="37"/>
  <c r="JR298" i="37" s="1"/>
  <c r="IP140" i="37"/>
  <c r="IQ140" i="37" s="1"/>
  <c r="IP154" i="37"/>
  <c r="IQ154" i="37" s="1"/>
  <c r="IN217" i="37"/>
  <c r="IO217" i="37" s="1"/>
  <c r="FP132" i="37"/>
  <c r="JR132" i="37" s="1"/>
  <c r="II171" i="37"/>
  <c r="IJ171" i="37" s="1"/>
  <c r="HS126" i="37"/>
  <c r="II292" i="37"/>
  <c r="IJ292" i="37" s="1"/>
  <c r="IH289" i="37"/>
  <c r="II289" i="37" s="1"/>
  <c r="IJ289" i="37" s="1"/>
  <c r="FQ114" i="37"/>
  <c r="JS114" i="37" s="1"/>
  <c r="IG110" i="37"/>
  <c r="FQ110" i="37" s="1"/>
  <c r="JS110" i="37" s="1"/>
  <c r="FS166" i="37"/>
  <c r="HT192" i="37"/>
  <c r="FQ192" i="37"/>
  <c r="IB41" i="37"/>
  <c r="IC41" i="37" s="1"/>
  <c r="FP247" i="37"/>
  <c r="HS247" i="37"/>
  <c r="FQ247" i="37" s="1"/>
  <c r="JS247" i="37" s="1"/>
  <c r="HV249" i="37"/>
  <c r="IH164" i="37"/>
  <c r="II164" i="37" s="1"/>
  <c r="HS216" i="37"/>
  <c r="IP177" i="37"/>
  <c r="IQ177" i="37" s="1"/>
  <c r="IP81" i="37"/>
  <c r="IQ81" i="37" s="1"/>
  <c r="IH140" i="37"/>
  <c r="II140" i="37" s="1"/>
  <c r="IJ140" i="37" s="1"/>
  <c r="FR211" i="37"/>
  <c r="IA180" i="37"/>
  <c r="IB180" i="37" s="1"/>
  <c r="IC180" i="37" s="1"/>
  <c r="IH145" i="37"/>
  <c r="HU211" i="37"/>
  <c r="IA93" i="37"/>
  <c r="II212" i="37"/>
  <c r="IJ212" i="37" s="1"/>
  <c r="IJ272" i="37"/>
  <c r="FP260" i="37"/>
  <c r="IP121" i="37"/>
  <c r="IQ121" i="37" s="1"/>
  <c r="FP138" i="37"/>
  <c r="JR138" i="37" s="1"/>
  <c r="HS138" i="37"/>
  <c r="HT138" i="37" s="1"/>
  <c r="HZ177" i="37"/>
  <c r="IA177" i="37" s="1"/>
  <c r="IB177" i="37" s="1"/>
  <c r="IC177" i="37" s="1"/>
  <c r="FQ124" i="37"/>
  <c r="JS124" i="37" s="1"/>
  <c r="IP174" i="37"/>
  <c r="IQ174" i="37" s="1"/>
  <c r="FP285" i="37"/>
  <c r="JR285" i="37" s="1"/>
  <c r="IQ79" i="37"/>
  <c r="IQ27" i="37"/>
  <c r="IB232" i="37"/>
  <c r="IC232" i="37" s="1"/>
  <c r="HT253" i="37"/>
  <c r="II283" i="37"/>
  <c r="IJ283" i="37" s="1"/>
  <c r="HS132" i="37"/>
  <c r="FQ132" i="37" s="1"/>
  <c r="IA55" i="37"/>
  <c r="IB55" i="37" s="1"/>
  <c r="IC55" i="37" s="1"/>
  <c r="IJ162" i="37"/>
  <c r="HT180" i="37"/>
  <c r="IJ166" i="37"/>
  <c r="HZ195" i="37"/>
  <c r="FP163" i="37"/>
  <c r="JR163" i="37" s="1"/>
  <c r="FQ94" i="37"/>
  <c r="JS94" i="37" s="1"/>
  <c r="IG143" i="37"/>
  <c r="IH143" i="37" s="1"/>
  <c r="HV117" i="37"/>
  <c r="HT199" i="37"/>
  <c r="FQ199" i="37"/>
  <c r="FQ105" i="37"/>
  <c r="JS105" i="37" s="1"/>
  <c r="FP38" i="37"/>
  <c r="JR38" i="37" s="1"/>
  <c r="FP97" i="37"/>
  <c r="JR97" i="37" s="1"/>
  <c r="IG251" i="37"/>
  <c r="IH251" i="37" s="1"/>
  <c r="IG270" i="37"/>
  <c r="IH270" i="37" s="1"/>
  <c r="II270" i="37" s="1"/>
  <c r="IJ270" i="37" s="1"/>
  <c r="FR146" i="37"/>
  <c r="HU146" i="37"/>
  <c r="FS146" i="37" s="1"/>
  <c r="IO119" i="37"/>
  <c r="IP119" i="37" s="1"/>
  <c r="IQ119" i="37" s="1"/>
  <c r="IO23" i="37"/>
  <c r="IP23" i="37" s="1"/>
  <c r="IQ23" i="37" s="1"/>
  <c r="IJ144" i="37"/>
  <c r="IH311" i="37"/>
  <c r="II311" i="37" s="1"/>
  <c r="IJ311" i="37" s="1"/>
  <c r="FP299" i="37"/>
  <c r="JR299" i="37" s="1"/>
  <c r="IG117" i="37"/>
  <c r="IH117" i="37" s="1"/>
  <c r="FR117" i="37" s="1"/>
  <c r="JT117" i="37" s="1"/>
  <c r="FP197" i="37"/>
  <c r="JR197" i="37" s="1"/>
  <c r="FQ287" i="37"/>
  <c r="FP42" i="37"/>
  <c r="HS42" i="37"/>
  <c r="HT137" i="37"/>
  <c r="HS304" i="37"/>
  <c r="IG99" i="37"/>
  <c r="IH99" i="37" s="1"/>
  <c r="II99" i="37" s="1"/>
  <c r="IJ99" i="37" s="1"/>
  <c r="IC125" i="37"/>
  <c r="IB287" i="37"/>
  <c r="IC287" i="37" s="1"/>
  <c r="HT64" i="37"/>
  <c r="HU64" i="37" s="1"/>
  <c r="FQ64" i="37"/>
  <c r="JS64" i="37" s="1"/>
  <c r="HS37" i="37"/>
  <c r="FQ37" i="37" s="1"/>
  <c r="JS37" i="37" s="1"/>
  <c r="FP37" i="37"/>
  <c r="JR37" i="37" s="1"/>
  <c r="IH291" i="37"/>
  <c r="II291" i="37" s="1"/>
  <c r="IO228" i="37"/>
  <c r="IP228" i="37" s="1"/>
  <c r="IN223" i="37"/>
  <c r="IO223" i="37" s="1"/>
  <c r="IP223" i="37" s="1"/>
  <c r="IQ223" i="37" s="1"/>
  <c r="IH155" i="37"/>
  <c r="II155" i="37" s="1"/>
  <c r="IJ155" i="37" s="1"/>
  <c r="IO139" i="37"/>
  <c r="FR139" i="37" s="1"/>
  <c r="JT139" i="37" s="1"/>
  <c r="HT256" i="37"/>
  <c r="FQ256" i="37"/>
  <c r="JS256" i="37" s="1"/>
  <c r="HV207" i="37"/>
  <c r="FT207" i="37" s="1"/>
  <c r="HT32" i="37"/>
  <c r="FQ32" i="37"/>
  <c r="HT61" i="37"/>
  <c r="FP303" i="37"/>
  <c r="JR303" i="37" s="1"/>
  <c r="HS303" i="37"/>
  <c r="HV104" i="37"/>
  <c r="IH294" i="37"/>
  <c r="II294" i="37" s="1"/>
  <c r="IJ294" i="37" s="1"/>
  <c r="IO134" i="37"/>
  <c r="IP134" i="37" s="1"/>
  <c r="IB174" i="37"/>
  <c r="IC174" i="37" s="1"/>
  <c r="HV233" i="37"/>
  <c r="IP75" i="37"/>
  <c r="IQ75" i="37" s="1"/>
  <c r="IN67" i="37"/>
  <c r="IO67" i="37" s="1"/>
  <c r="IO77" i="37"/>
  <c r="IP77" i="37" s="1"/>
  <c r="FQ43" i="37"/>
  <c r="HT36" i="37"/>
  <c r="FR36" i="37" s="1"/>
  <c r="HV278" i="37"/>
  <c r="FT278" i="37" s="1"/>
  <c r="JV278" i="37" s="1"/>
  <c r="IA152" i="37"/>
  <c r="IB152" i="37" s="1"/>
  <c r="FP250" i="37"/>
  <c r="IP175" i="37"/>
  <c r="IQ175" i="37" s="1"/>
  <c r="FP63" i="37"/>
  <c r="JR63" i="37" s="1"/>
  <c r="IG250" i="37"/>
  <c r="FP251" i="37"/>
  <c r="JR251" i="37" s="1"/>
  <c r="HS251" i="37"/>
  <c r="HT251" i="37" s="1"/>
  <c r="HT198" i="37"/>
  <c r="HU198" i="37" s="1"/>
  <c r="FP87" i="37"/>
  <c r="HS87" i="37"/>
  <c r="FQ87" i="37" s="1"/>
  <c r="HT266" i="37"/>
  <c r="HU266" i="37" s="1"/>
  <c r="IO222" i="37"/>
  <c r="IP222" i="37" s="1"/>
  <c r="IQ147" i="37"/>
  <c r="HT71" i="37"/>
  <c r="FQ71" i="37"/>
  <c r="JS71" i="37" s="1"/>
  <c r="FP165" i="37"/>
  <c r="JR165" i="37" s="1"/>
  <c r="HT165" i="37"/>
  <c r="HT115" i="37"/>
  <c r="FQ115" i="37"/>
  <c r="JS115" i="37" s="1"/>
  <c r="FR295" i="37"/>
  <c r="IB29" i="37"/>
  <c r="IC29" i="37" s="1"/>
  <c r="IB97" i="37"/>
  <c r="IC97" i="37" s="1"/>
  <c r="IA67" i="37"/>
  <c r="IB67" i="37" s="1"/>
  <c r="HT94" i="37"/>
  <c r="IB44" i="37"/>
  <c r="IC44" i="37" s="1"/>
  <c r="HZ304" i="37"/>
  <c r="II41" i="37"/>
  <c r="IJ41" i="37" s="1"/>
  <c r="II91" i="37"/>
  <c r="IJ91" i="37" s="1"/>
  <c r="FP48" i="37"/>
  <c r="JR48" i="37" s="1"/>
  <c r="IQ149" i="37"/>
  <c r="IP225" i="37"/>
  <c r="IQ225" i="37" s="1"/>
  <c r="HS123" i="37"/>
  <c r="IP111" i="37"/>
  <c r="IQ111" i="37" s="1"/>
  <c r="FP215" i="37"/>
  <c r="JR215" i="37" s="1"/>
  <c r="HS215" i="37"/>
  <c r="IN183" i="37"/>
  <c r="II98" i="37"/>
  <c r="IJ98" i="37" s="1"/>
  <c r="IB178" i="37"/>
  <c r="IC178" i="37" s="1"/>
  <c r="HT55" i="37"/>
  <c r="HS267" i="37"/>
  <c r="FP267" i="37"/>
  <c r="JR267" i="37" s="1"/>
  <c r="IP137" i="37"/>
  <c r="IQ137" i="37" s="1"/>
  <c r="II43" i="37"/>
  <c r="IJ43" i="37" s="1"/>
  <c r="IJ192" i="37"/>
  <c r="IH111" i="37"/>
  <c r="II111" i="37" s="1"/>
  <c r="IJ111" i="37" s="1"/>
  <c r="HT152" i="37"/>
  <c r="IO256" i="37"/>
  <c r="IP256" i="37" s="1"/>
  <c r="IQ256" i="37" s="1"/>
  <c r="HU130" i="37"/>
  <c r="IH87" i="37"/>
  <c r="II87" i="37" s="1"/>
  <c r="FP266" i="37"/>
  <c r="JR266" i="37" s="1"/>
  <c r="HS29" i="37"/>
  <c r="HT214" i="37"/>
  <c r="HV50" i="37"/>
  <c r="IN184" i="37"/>
  <c r="IO184" i="37" s="1"/>
  <c r="IP184" i="37" s="1"/>
  <c r="IQ184" i="37" s="1"/>
  <c r="FP144" i="37"/>
  <c r="JR144" i="37" s="1"/>
  <c r="HS157" i="37"/>
  <c r="HT157" i="37" s="1"/>
  <c r="FP157" i="37"/>
  <c r="HT101" i="37"/>
  <c r="HU101" i="37" s="1"/>
  <c r="HV101" i="37" s="1"/>
  <c r="FP158" i="37"/>
  <c r="JR158" i="37" s="1"/>
  <c r="IN61" i="37"/>
  <c r="IO61" i="37" s="1"/>
  <c r="IP61" i="37" s="1"/>
  <c r="IQ279" i="37"/>
  <c r="HT229" i="37"/>
  <c r="IN198" i="37"/>
  <c r="IO198" i="37" s="1"/>
  <c r="IP198" i="37" s="1"/>
  <c r="FP31" i="37"/>
  <c r="JR31" i="37" s="1"/>
  <c r="HS31" i="37"/>
  <c r="HT31" i="37" s="1"/>
  <c r="HU265" i="37"/>
  <c r="FR297" i="37"/>
  <c r="IP307" i="37"/>
  <c r="IQ307" i="37" s="1"/>
  <c r="IJ225" i="37"/>
  <c r="HZ183" i="37"/>
  <c r="FP270" i="37"/>
  <c r="JR270" i="37" s="1"/>
  <c r="HS270" i="37"/>
  <c r="HT270" i="37" s="1"/>
  <c r="II53" i="37"/>
  <c r="IJ53" i="37" s="1"/>
  <c r="FQ211" i="37"/>
  <c r="JS211" i="37" s="1"/>
  <c r="IN159" i="37"/>
  <c r="IO159" i="37" s="1"/>
  <c r="HZ90" i="37"/>
  <c r="FQ90" i="37" s="1"/>
  <c r="JS90" i="37" s="1"/>
  <c r="HU121" i="37"/>
  <c r="FR124" i="37"/>
  <c r="HT114" i="37"/>
  <c r="FR114" i="37" s="1"/>
  <c r="IP193" i="37"/>
  <c r="IQ193" i="37" s="1"/>
  <c r="IG129" i="37"/>
  <c r="IC290" i="37"/>
  <c r="IQ212" i="37"/>
  <c r="IH62" i="37"/>
  <c r="II62" i="37" s="1"/>
  <c r="IJ62" i="37" s="1"/>
  <c r="IO49" i="37"/>
  <c r="HV150" i="37"/>
  <c r="IH253" i="37"/>
  <c r="HZ257" i="37"/>
  <c r="IA257" i="37" s="1"/>
  <c r="IB257" i="37" s="1"/>
  <c r="FQ249" i="37"/>
  <c r="IQ39" i="37"/>
  <c r="IN215" i="37"/>
  <c r="IO215" i="37" s="1"/>
  <c r="IP215" i="37" s="1"/>
  <c r="IQ215" i="37" s="1"/>
  <c r="IO187" i="37"/>
  <c r="FQ291" i="37"/>
  <c r="FQ165" i="37"/>
  <c r="JS165" i="37" s="1"/>
  <c r="HS30" i="37"/>
  <c r="HT30" i="37" s="1"/>
  <c r="FP30" i="37"/>
  <c r="HU45" i="37"/>
  <c r="FR27" i="37"/>
  <c r="FP174" i="37"/>
  <c r="HS174" i="37"/>
  <c r="HT174" i="37" s="1"/>
  <c r="HZ157" i="37"/>
  <c r="IA157" i="37" s="1"/>
  <c r="IN100" i="37"/>
  <c r="IO100" i="37" s="1"/>
  <c r="FQ182" i="37"/>
  <c r="HT182" i="37"/>
  <c r="FR182" i="37" s="1"/>
  <c r="JT182" i="37" s="1"/>
  <c r="IN226" i="37"/>
  <c r="IO226" i="37" s="1"/>
  <c r="HT46" i="37"/>
  <c r="FQ97" i="37"/>
  <c r="IG123" i="37"/>
  <c r="IH123" i="37" s="1"/>
  <c r="II123" i="37" s="1"/>
  <c r="FQ73" i="37"/>
  <c r="HV176" i="37"/>
  <c r="HT136" i="37"/>
  <c r="HU136" i="37" s="1"/>
  <c r="IO152" i="37"/>
  <c r="IP152" i="37" s="1"/>
  <c r="II46" i="37"/>
  <c r="IJ46" i="37" s="1"/>
  <c r="IO104" i="37"/>
  <c r="IP104" i="37" s="1"/>
  <c r="IH287" i="37"/>
  <c r="FR287" i="37" s="1"/>
  <c r="IN312" i="37"/>
  <c r="IG276" i="37"/>
  <c r="IH276" i="37" s="1"/>
  <c r="IG76" i="37"/>
  <c r="FQ76" i="37" s="1"/>
  <c r="JS76" i="37" s="1"/>
  <c r="IA43" i="37"/>
  <c r="IB43" i="37" s="1"/>
  <c r="FQ128" i="37"/>
  <c r="JS128" i="37" s="1"/>
  <c r="HU263" i="37"/>
  <c r="FS263" i="37" s="1"/>
  <c r="FR263" i="37"/>
  <c r="HS125" i="37"/>
  <c r="HT125" i="37" s="1"/>
  <c r="HU57" i="37"/>
  <c r="IQ247" i="37"/>
  <c r="FP116" i="37"/>
  <c r="JR116" i="37" s="1"/>
  <c r="FP291" i="37"/>
  <c r="IN250" i="37"/>
  <c r="IO250" i="37" s="1"/>
  <c r="FP100" i="37"/>
  <c r="JR100" i="37" s="1"/>
  <c r="FP308" i="37"/>
  <c r="JR308" i="37" s="1"/>
  <c r="FP204" i="37"/>
  <c r="JR204" i="37" s="1"/>
  <c r="FP93" i="37"/>
  <c r="FQ89" i="37"/>
  <c r="JS89" i="37" s="1"/>
  <c r="HT89" i="37"/>
  <c r="IO150" i="37"/>
  <c r="FR150" i="37" s="1"/>
  <c r="JT150" i="37" s="1"/>
  <c r="HU169" i="37"/>
  <c r="FS169" i="37" s="1"/>
  <c r="FR169" i="37"/>
  <c r="JT169" i="37" s="1"/>
  <c r="FQ77" i="37"/>
  <c r="JS77" i="37" s="1"/>
  <c r="IO33" i="37"/>
  <c r="IP33" i="37" s="1"/>
  <c r="IQ33" i="37" s="1"/>
  <c r="FP279" i="37"/>
  <c r="JR279" i="37" s="1"/>
  <c r="FQ310" i="37"/>
  <c r="JS310" i="37" s="1"/>
  <c r="IA105" i="37"/>
  <c r="IB105" i="37" s="1"/>
  <c r="FP183" i="37"/>
  <c r="JR183" i="37" s="1"/>
  <c r="HU202" i="37"/>
  <c r="HV202" i="37" s="1"/>
  <c r="II217" i="37"/>
  <c r="IJ217" i="37" s="1"/>
  <c r="FR306" i="37"/>
  <c r="FP230" i="37"/>
  <c r="JR230" i="37" s="1"/>
  <c r="IA163" i="37"/>
  <c r="IB163" i="37" s="1"/>
  <c r="IC163" i="37" s="1"/>
  <c r="HZ191" i="37"/>
  <c r="IA191" i="37" s="1"/>
  <c r="IB191" i="37" s="1"/>
  <c r="IC191" i="37" s="1"/>
  <c r="IN78" i="37"/>
  <c r="IA113" i="37"/>
  <c r="IB113" i="37" s="1"/>
  <c r="IC113" i="37" s="1"/>
  <c r="HZ119" i="37"/>
  <c r="IA119" i="37" s="1"/>
  <c r="IB119" i="37" s="1"/>
  <c r="HU275" i="37"/>
  <c r="FS275" i="37" s="1"/>
  <c r="HS203" i="37"/>
  <c r="FQ203" i="37" s="1"/>
  <c r="IB85" i="37"/>
  <c r="IC85" i="37" s="1"/>
  <c r="HT82" i="37"/>
  <c r="FQ82" i="37"/>
  <c r="JS82" i="37" s="1"/>
  <c r="HS191" i="37"/>
  <c r="HS44" i="37"/>
  <c r="HT44" i="37" s="1"/>
  <c r="FP44" i="37"/>
  <c r="JR44" i="37" s="1"/>
  <c r="IO230" i="37"/>
  <c r="IP230" i="37" s="1"/>
  <c r="IQ230" i="37" s="1"/>
  <c r="IG254" i="37"/>
  <c r="IH254" i="37" s="1"/>
  <c r="II254" i="37" s="1"/>
  <c r="IH259" i="37"/>
  <c r="II259" i="37" s="1"/>
  <c r="HS273" i="37"/>
  <c r="FP273" i="37"/>
  <c r="JR273" i="37" s="1"/>
  <c r="HS244" i="37"/>
  <c r="HS177" i="37"/>
  <c r="HT144" i="37"/>
  <c r="FQ101" i="37"/>
  <c r="HZ215" i="37"/>
  <c r="IA215" i="37" s="1"/>
  <c r="FR207" i="37"/>
  <c r="JT207" i="37" s="1"/>
  <c r="IG31" i="37"/>
  <c r="IH31" i="37" s="1"/>
  <c r="HU27" i="37"/>
  <c r="HU295" i="37"/>
  <c r="FS295" i="37" s="1"/>
  <c r="HT148" i="37"/>
  <c r="FQ148" i="37"/>
  <c r="JS148" i="37" s="1"/>
  <c r="FR237" i="37"/>
  <c r="JT237" i="37" s="1"/>
  <c r="HZ144" i="37"/>
  <c r="IA144" i="37" s="1"/>
  <c r="IJ175" i="37"/>
  <c r="HV287" i="37"/>
  <c r="IG193" i="37"/>
  <c r="IH193" i="37" s="1"/>
  <c r="II193" i="37" s="1"/>
  <c r="IH35" i="37"/>
  <c r="II35" i="37" s="1"/>
  <c r="IJ35" i="37" s="1"/>
  <c r="IG154" i="37"/>
  <c r="FQ181" i="37"/>
  <c r="IP124" i="37"/>
  <c r="IQ124" i="37" s="1"/>
  <c r="HS93" i="37"/>
  <c r="FQ93" i="37" s="1"/>
  <c r="IB138" i="37"/>
  <c r="IC138" i="37" s="1"/>
  <c r="II290" i="37"/>
  <c r="IJ290" i="37" s="1"/>
  <c r="IP206" i="37"/>
  <c r="IQ206" i="37" s="1"/>
  <c r="HU237" i="37"/>
  <c r="HV237" i="37" s="1"/>
  <c r="IG65" i="37"/>
  <c r="IH65" i="37" s="1"/>
  <c r="HV76" i="37"/>
  <c r="IP40" i="37"/>
  <c r="IQ40" i="37" s="1"/>
  <c r="IC253" i="37"/>
  <c r="IN68" i="37"/>
  <c r="IO68" i="37" s="1"/>
  <c r="IP108" i="37"/>
  <c r="IQ108" i="37" s="1"/>
  <c r="HZ121" i="37"/>
  <c r="IA121" i="37" s="1"/>
  <c r="FR121" i="37" s="1"/>
  <c r="IA208" i="37"/>
  <c r="FR208" i="37" s="1"/>
  <c r="IN164" i="37"/>
  <c r="IO164" i="37" s="1"/>
  <c r="IH248" i="37"/>
  <c r="HT77" i="37"/>
  <c r="HT164" i="37"/>
  <c r="IN266" i="37"/>
  <c r="IO266" i="37" s="1"/>
  <c r="IC259" i="37"/>
  <c r="IJ90" i="37"/>
  <c r="FP46" i="37"/>
  <c r="HZ46" i="37"/>
  <c r="FQ46" i="37" s="1"/>
  <c r="JS46" i="37" s="1"/>
  <c r="II167" i="37"/>
  <c r="FP40" i="37"/>
  <c r="JR40" i="37" s="1"/>
  <c r="IB225" i="37"/>
  <c r="IC225" i="37" s="1"/>
  <c r="HU156" i="37"/>
  <c r="FR156" i="37"/>
  <c r="JT156" i="37" s="1"/>
  <c r="IN305" i="37"/>
  <c r="IO305" i="37" s="1"/>
  <c r="IP305" i="37" s="1"/>
  <c r="IQ305" i="37" s="1"/>
  <c r="FQ167" i="37"/>
  <c r="JS167" i="37" s="1"/>
  <c r="FQ302" i="37"/>
  <c r="IB15" i="37"/>
  <c r="IC15" i="37" s="1"/>
  <c r="IJ301" i="37"/>
  <c r="FP75" i="37"/>
  <c r="JR75" i="37" s="1"/>
  <c r="HS75" i="37"/>
  <c r="IA165" i="37"/>
  <c r="HZ98" i="37"/>
  <c r="IA98" i="37" s="1"/>
  <c r="FQ179" i="37"/>
  <c r="JS179" i="37" s="1"/>
  <c r="HV179" i="37"/>
  <c r="FT179" i="37" s="1"/>
  <c r="FP57" i="37"/>
  <c r="JR57" i="37" s="1"/>
  <c r="HU139" i="37"/>
  <c r="FP81" i="37"/>
  <c r="HT73" i="37"/>
  <c r="FP305" i="37"/>
  <c r="JR305" i="37" s="1"/>
  <c r="HS305" i="37"/>
  <c r="FP261" i="37"/>
  <c r="JR261" i="37" s="1"/>
  <c r="HS261" i="37"/>
  <c r="FP134" i="37"/>
  <c r="HS134" i="37"/>
  <c r="HZ273" i="37"/>
  <c r="IA273" i="37" s="1"/>
  <c r="IN125" i="37"/>
  <c r="IO125" i="37" s="1"/>
  <c r="IO153" i="37"/>
  <c r="IH57" i="37"/>
  <c r="II57" i="37" s="1"/>
  <c r="IJ57" i="37" s="1"/>
  <c r="HZ75" i="37"/>
  <c r="IA75" i="37" s="1"/>
  <c r="IB75" i="37" s="1"/>
  <c r="IC75" i="37" s="1"/>
  <c r="IO303" i="37"/>
  <c r="IP303" i="37" s="1"/>
  <c r="IQ303" i="37" s="1"/>
  <c r="HT291" i="37"/>
  <c r="HU291" i="37" s="1"/>
  <c r="IP97" i="37"/>
  <c r="IQ97" i="37" s="1"/>
  <c r="IN158" i="37"/>
  <c r="IO158" i="37" s="1"/>
  <c r="FP287" i="37"/>
  <c r="JR287" i="37" s="1"/>
  <c r="IJ172" i="37"/>
  <c r="HT128" i="37"/>
  <c r="HZ202" i="37"/>
  <c r="FQ202" i="37" s="1"/>
  <c r="FP292" i="37"/>
  <c r="JR292" i="37" s="1"/>
  <c r="FP264" i="37"/>
  <c r="JR264" i="37" s="1"/>
  <c r="HS264" i="37"/>
  <c r="FQ264" i="37" s="1"/>
  <c r="JS264" i="37" s="1"/>
  <c r="HU168" i="37"/>
  <c r="FR168" i="37"/>
  <c r="JT168" i="37" s="1"/>
  <c r="IN59" i="37"/>
  <c r="FQ59" i="37" s="1"/>
  <c r="JS59" i="37" s="1"/>
  <c r="IO276" i="37"/>
  <c r="IP276" i="37" s="1"/>
  <c r="HT116" i="37"/>
  <c r="IN136" i="37"/>
  <c r="FQ136" i="37" s="1"/>
  <c r="JS136" i="37" s="1"/>
  <c r="HT140" i="37"/>
  <c r="FQ140" i="37"/>
  <c r="JS140" i="37" s="1"/>
  <c r="IN113" i="37"/>
  <c r="IO113" i="37" s="1"/>
  <c r="IA291" i="37"/>
  <c r="IB291" i="37" s="1"/>
  <c r="IO64" i="37"/>
  <c r="IP64" i="37" s="1"/>
  <c r="IQ64" i="37" s="1"/>
  <c r="HT197" i="37"/>
  <c r="IA217" i="37"/>
  <c r="IB217" i="37" s="1"/>
  <c r="IC217" i="37" s="1"/>
  <c r="IN258" i="37"/>
  <c r="IO258" i="37" s="1"/>
  <c r="IP258" i="37" s="1"/>
  <c r="IQ258" i="37" s="1"/>
  <c r="IA260" i="37"/>
  <c r="IB260" i="37" s="1"/>
  <c r="IC260" i="37" s="1"/>
  <c r="IN283" i="37"/>
  <c r="IO283" i="37" s="1"/>
  <c r="IP283" i="37" s="1"/>
  <c r="IN290" i="37"/>
  <c r="FP206" i="37"/>
  <c r="JR206" i="37" s="1"/>
  <c r="HT206" i="37"/>
  <c r="FR28" i="37"/>
  <c r="JT28" i="37" s="1"/>
  <c r="HU28" i="37"/>
  <c r="FQ109" i="37"/>
  <c r="IC109" i="37"/>
  <c r="FT109" i="37" s="1"/>
  <c r="FP253" i="37"/>
  <c r="JR253" i="37" s="1"/>
  <c r="FQ204" i="37"/>
  <c r="HS119" i="37"/>
  <c r="FP119" i="37"/>
  <c r="JR119" i="37" s="1"/>
  <c r="HT159" i="37"/>
  <c r="HU310" i="37"/>
  <c r="FS310" i="37" s="1"/>
  <c r="JU310" i="37" s="1"/>
  <c r="HS38" i="37"/>
  <c r="FQ38" i="37" s="1"/>
  <c r="JS38" i="37" s="1"/>
  <c r="FQ156" i="37"/>
  <c r="JS156" i="37" s="1"/>
  <c r="IP133" i="37"/>
  <c r="IQ133" i="37" s="1"/>
  <c r="IA153" i="37"/>
  <c r="IB153" i="37" s="1"/>
  <c r="IG104" i="37"/>
  <c r="IH104" i="37" s="1"/>
  <c r="IQ143" i="37"/>
  <c r="FP202" i="37"/>
  <c r="JR202" i="37" s="1"/>
  <c r="HT221" i="37"/>
  <c r="FQ221" i="37"/>
  <c r="FP232" i="37"/>
  <c r="JR232" i="37" s="1"/>
  <c r="HU232" i="37"/>
  <c r="FQ237" i="37"/>
  <c r="JS237" i="37" s="1"/>
  <c r="FP59" i="37"/>
  <c r="JR59" i="37" s="1"/>
  <c r="HT298" i="37"/>
  <c r="IO308" i="37"/>
  <c r="IP308" i="37" s="1"/>
  <c r="IQ308" i="37" s="1"/>
  <c r="FP113" i="37"/>
  <c r="JR113" i="37" s="1"/>
  <c r="IH226" i="37"/>
  <c r="FP245" i="37"/>
  <c r="JR245" i="37" s="1"/>
  <c r="HU245" i="37"/>
  <c r="FQ253" i="37"/>
  <c r="JS253" i="37" s="1"/>
  <c r="IO203" i="37"/>
  <c r="IP203" i="37" s="1"/>
  <c r="HT118" i="37"/>
  <c r="IH94" i="37"/>
  <c r="II94" i="37" s="1"/>
  <c r="IJ94" i="37" s="1"/>
  <c r="IH185" i="37"/>
  <c r="HS129" i="37"/>
  <c r="FP129" i="37"/>
  <c r="JR129" i="37" s="1"/>
  <c r="HZ31" i="37"/>
  <c r="IA31" i="37" s="1"/>
  <c r="IB31" i="37" s="1"/>
  <c r="IC31" i="37" s="1"/>
  <c r="FP228" i="37"/>
  <c r="JR228" i="37" s="1"/>
  <c r="HS271" i="37"/>
  <c r="FP271" i="37"/>
  <c r="JR271" i="37" s="1"/>
  <c r="HZ143" i="37"/>
  <c r="IA143" i="37" s="1"/>
  <c r="HT145" i="37"/>
  <c r="IH277" i="37"/>
  <c r="II277" i="37" s="1"/>
  <c r="HU66" i="37"/>
  <c r="II120" i="37"/>
  <c r="IJ120" i="37" s="1"/>
  <c r="FP189" i="37"/>
  <c r="JR189" i="37" s="1"/>
  <c r="IN189" i="37"/>
  <c r="IO189" i="37" s="1"/>
  <c r="HV188" i="37"/>
  <c r="IC262" i="37"/>
  <c r="HT158" i="37"/>
  <c r="HT234" i="37"/>
  <c r="IG44" i="37"/>
  <c r="HT193" i="37"/>
  <c r="HV124" i="37"/>
  <c r="HS48" i="37"/>
  <c r="FQ48" i="37" s="1"/>
  <c r="JS48" i="37" s="1"/>
  <c r="IH159" i="37"/>
  <c r="II159" i="37" s="1"/>
  <c r="IJ159" i="37" s="1"/>
  <c r="HZ248" i="37"/>
  <c r="IA248" i="37" s="1"/>
  <c r="IB248" i="37" s="1"/>
  <c r="IC248" i="37" s="1"/>
  <c r="FQ205" i="37"/>
  <c r="JS205" i="37" s="1"/>
  <c r="IP98" i="37"/>
  <c r="IQ98" i="37" s="1"/>
  <c r="IQ282" i="37"/>
  <c r="IP270" i="37"/>
  <c r="IQ270" i="37" s="1"/>
  <c r="IG130" i="37"/>
  <c r="FQ130" i="37" s="1"/>
  <c r="JS130" i="37" s="1"/>
  <c r="IP200" i="37"/>
  <c r="IQ200" i="37" s="1"/>
  <c r="IG227" i="37"/>
  <c r="IH227" i="37" s="1"/>
  <c r="IG106" i="37"/>
  <c r="IH106" i="37" s="1"/>
  <c r="II106" i="37" s="1"/>
  <c r="IP216" i="37"/>
  <c r="IQ216" i="37" s="1"/>
  <c r="HS149" i="37"/>
  <c r="HT149" i="37" s="1"/>
  <c r="FP149" i="37"/>
  <c r="JR149" i="37" s="1"/>
  <c r="IC134" i="37"/>
  <c r="II206" i="37"/>
  <c r="IJ206" i="37" s="1"/>
  <c r="HS81" i="37"/>
  <c r="IO253" i="37"/>
  <c r="HS209" i="37"/>
  <c r="HU246" i="37"/>
  <c r="FS246" i="37" s="1"/>
  <c r="JU246" i="37" s="1"/>
  <c r="HZ53" i="37"/>
  <c r="IA53" i="37" s="1"/>
  <c r="HS85" i="37"/>
  <c r="HU230" i="37"/>
  <c r="HV230" i="37" s="1"/>
  <c r="HT72" i="37"/>
  <c r="II145" i="37"/>
  <c r="HZ190" i="37"/>
  <c r="FQ190" i="37" s="1"/>
  <c r="JS190" i="37" s="1"/>
  <c r="HT102" i="37"/>
  <c r="FR102" i="37" s="1"/>
  <c r="IB296" i="37"/>
  <c r="IC296" i="37" s="1"/>
  <c r="FQ152" i="37"/>
  <c r="JS152" i="37" s="1"/>
  <c r="HU80" i="37"/>
  <c r="FS80" i="37" s="1"/>
  <c r="FR80" i="37"/>
  <c r="HS186" i="37"/>
  <c r="FQ186" i="37" s="1"/>
  <c r="JS186" i="37" s="1"/>
  <c r="FP239" i="37"/>
  <c r="JR239" i="37" s="1"/>
  <c r="FP293" i="37"/>
  <c r="JR293" i="37" s="1"/>
  <c r="HT293" i="37"/>
  <c r="FR284" i="37"/>
  <c r="JT284" i="37" s="1"/>
  <c r="HS258" i="37"/>
  <c r="FP258" i="37"/>
  <c r="JR258" i="37" s="1"/>
  <c r="II124" i="37"/>
  <c r="IJ124" i="37" s="1"/>
  <c r="FP65" i="37"/>
  <c r="JR65" i="37" s="1"/>
  <c r="HS65" i="37"/>
  <c r="FP69" i="37"/>
  <c r="JR69" i="37" s="1"/>
  <c r="HS69" i="37"/>
  <c r="FP225" i="37"/>
  <c r="JR225" i="37" s="1"/>
  <c r="HS225" i="37"/>
  <c r="FQ225" i="37" s="1"/>
  <c r="JS225" i="37" s="1"/>
  <c r="IP281" i="37"/>
  <c r="IQ281" i="37" s="1"/>
  <c r="HS163" i="37"/>
  <c r="FQ163" i="37" s="1"/>
  <c r="FQ155" i="37"/>
  <c r="JS155" i="37" s="1"/>
  <c r="IG238" i="37"/>
  <c r="FQ238" i="37" s="1"/>
  <c r="JS238" i="37" s="1"/>
  <c r="FP281" i="37"/>
  <c r="JR281" i="37" s="1"/>
  <c r="FP131" i="37"/>
  <c r="JR131" i="37" s="1"/>
  <c r="HS131" i="37"/>
  <c r="HT236" i="37"/>
  <c r="IA126" i="37"/>
  <c r="IB126" i="37" s="1"/>
  <c r="IC126" i="37" s="1"/>
  <c r="HU113" i="37"/>
  <c r="HZ240" i="37"/>
  <c r="HS74" i="37"/>
  <c r="HU229" i="37"/>
  <c r="FQ229" i="37"/>
  <c r="JS229" i="37" s="1"/>
  <c r="FQ153" i="37"/>
  <c r="JS153" i="37" s="1"/>
  <c r="IP163" i="37"/>
  <c r="IQ163" i="37" s="1"/>
  <c r="FP312" i="37"/>
  <c r="JR312" i="37" s="1"/>
  <c r="HT312" i="37"/>
  <c r="HU312" i="37" s="1"/>
  <c r="FP276" i="37"/>
  <c r="JR276" i="37" s="1"/>
  <c r="HT276" i="37"/>
  <c r="HU276" i="37" s="1"/>
  <c r="HS311" i="37"/>
  <c r="FP143" i="37"/>
  <c r="JR143" i="37" s="1"/>
  <c r="HS143" i="37"/>
  <c r="FQ185" i="37"/>
  <c r="IA155" i="37"/>
  <c r="IB155" i="37" s="1"/>
  <c r="IC155" i="37" s="1"/>
  <c r="IP194" i="37"/>
  <c r="IQ194" i="37" s="1"/>
  <c r="HV34" i="37"/>
  <c r="HU153" i="37"/>
  <c r="HS67" i="37"/>
  <c r="HT238" i="37"/>
  <c r="HU238" i="37" s="1"/>
  <c r="HT204" i="37"/>
  <c r="FR265" i="37"/>
  <c r="JT265" i="37" s="1"/>
  <c r="IJ128" i="37"/>
  <c r="FP296" i="37"/>
  <c r="JR296" i="37" s="1"/>
  <c r="HV103" i="37"/>
  <c r="FR231" i="37"/>
  <c r="HU231" i="37"/>
  <c r="HV141" i="37"/>
  <c r="FR141" i="37"/>
  <c r="JT141" i="37" s="1"/>
  <c r="IN131" i="37"/>
  <c r="IQ58" i="37"/>
  <c r="IH234" i="37"/>
  <c r="II234" i="37" s="1"/>
  <c r="IJ234" i="37" s="1"/>
  <c r="II197" i="37"/>
  <c r="IJ197" i="37" s="1"/>
  <c r="HT147" i="37"/>
  <c r="HT243" i="37"/>
  <c r="FR243" i="37" s="1"/>
  <c r="FQ243" i="37"/>
  <c r="JS243" i="37" s="1"/>
  <c r="HS194" i="37"/>
  <c r="FQ194" i="37" s="1"/>
  <c r="IC111" i="37"/>
  <c r="IP162" i="37"/>
  <c r="IQ162" i="37" s="1"/>
  <c r="HT105" i="37"/>
  <c r="HU269" i="37"/>
  <c r="HV269" i="37" s="1"/>
  <c r="FR269" i="37"/>
  <c r="JT269" i="37" s="1"/>
  <c r="IH101" i="37"/>
  <c r="II101" i="37" s="1"/>
  <c r="IJ101" i="37" s="1"/>
  <c r="FP117" i="37"/>
  <c r="JR117" i="37" s="1"/>
  <c r="HT268" i="37"/>
  <c r="FP268" i="37"/>
  <c r="JR268" i="37" s="1"/>
  <c r="HZ164" i="37"/>
  <c r="IA164" i="37" s="1"/>
  <c r="HV220" i="37"/>
  <c r="HS222" i="37"/>
  <c r="FQ222" i="37" s="1"/>
  <c r="JS222" i="37" s="1"/>
  <c r="FP222" i="37"/>
  <c r="JR222" i="37" s="1"/>
  <c r="FQ284" i="37"/>
  <c r="JS284" i="37" s="1"/>
  <c r="HU284" i="37"/>
  <c r="FS284" i="37" s="1"/>
  <c r="JU284" i="37" s="1"/>
  <c r="HV160" i="37"/>
  <c r="FT160" i="37" s="1"/>
  <c r="JV160" i="37" s="1"/>
  <c r="KZ160" i="37" s="1"/>
  <c r="FR160" i="37"/>
  <c r="JT160" i="37" s="1"/>
  <c r="HT97" i="37"/>
  <c r="FR97" i="37" s="1"/>
  <c r="HS171" i="37"/>
  <c r="II186" i="37"/>
  <c r="IJ186" i="37" s="1"/>
  <c r="IO245" i="37"/>
  <c r="IP245" i="37" s="1"/>
  <c r="IQ245" i="37" s="1"/>
  <c r="HS292" i="37"/>
  <c r="HU86" i="37"/>
  <c r="FP212" i="37"/>
  <c r="JR212" i="37" s="1"/>
  <c r="HS108" i="37"/>
  <c r="FP257" i="37"/>
  <c r="JR257" i="37" s="1"/>
  <c r="HS257" i="37"/>
  <c r="IB216" i="37"/>
  <c r="IC216" i="37" s="1"/>
  <c r="IP285" i="37"/>
  <c r="IQ285" i="37" s="1"/>
  <c r="HU83" i="37"/>
  <c r="HV242" i="37"/>
  <c r="IJ126" i="37"/>
  <c r="FP101" i="37"/>
  <c r="JR101" i="37" s="1"/>
  <c r="IA194" i="37"/>
  <c r="IB194" i="37" s="1"/>
  <c r="FP234" i="37"/>
  <c r="JR234" i="37" s="1"/>
  <c r="IC80" i="37"/>
  <c r="HZ88" i="37"/>
  <c r="HS250" i="37"/>
  <c r="HS200" i="37"/>
  <c r="FQ200" i="37" s="1"/>
  <c r="II79" i="37"/>
  <c r="IJ79" i="37" s="1"/>
  <c r="IP70" i="37"/>
  <c r="IQ70" i="37" s="1"/>
  <c r="HU208" i="37"/>
  <c r="HT84" i="37"/>
  <c r="FR84" i="37" s="1"/>
  <c r="HT99" i="37"/>
  <c r="FQ99" i="37"/>
  <c r="JS99" i="37" s="1"/>
  <c r="HZ158" i="37"/>
  <c r="HS240" i="37"/>
  <c r="IP190" i="37"/>
  <c r="IQ190" i="37" s="1"/>
  <c r="HT53" i="37"/>
  <c r="HU41" i="37"/>
  <c r="IC227" i="37"/>
  <c r="FP255" i="37"/>
  <c r="JR255" i="37" s="1"/>
  <c r="HT255" i="37"/>
  <c r="HU255" i="37" s="1"/>
  <c r="FR96" i="37"/>
  <c r="JT96" i="37" s="1"/>
  <c r="HU96" i="37"/>
  <c r="HU43" i="37"/>
  <c r="IB198" i="37"/>
  <c r="IC198" i="37" s="1"/>
  <c r="IC258" i="37"/>
  <c r="FR166" i="37"/>
  <c r="IJ122" i="37"/>
  <c r="IJ138" i="37"/>
  <c r="HT181" i="37"/>
  <c r="HS122" i="37"/>
  <c r="HT122" i="37" s="1"/>
  <c r="FR122" i="37" s="1"/>
  <c r="IN145" i="37"/>
  <c r="IO145" i="37" s="1"/>
  <c r="FQ17" i="37"/>
  <c r="JS17" i="37" s="1"/>
  <c r="FP15" i="37"/>
  <c r="JR15" i="37" s="1"/>
  <c r="IO25" i="37"/>
  <c r="IP25" i="37" s="1"/>
  <c r="IO15" i="37"/>
  <c r="IP15" i="37" s="1"/>
  <c r="IQ15" i="37" s="1"/>
  <c r="HT19" i="37"/>
  <c r="HU19" i="37" s="1"/>
  <c r="II20" i="37"/>
  <c r="IJ20" i="37" s="1"/>
  <c r="FP23" i="37"/>
  <c r="JR23" i="37" s="1"/>
  <c r="IA23" i="37"/>
  <c r="IB23" i="37" s="1"/>
  <c r="IA14" i="37"/>
  <c r="IB14" i="37" s="1"/>
  <c r="IH22" i="37"/>
  <c r="II22" i="37" s="1"/>
  <c r="IJ22" i="37" s="1"/>
  <c r="FP14" i="37"/>
  <c r="JR14" i="37" s="1"/>
  <c r="IC16" i="37"/>
  <c r="II15" i="37"/>
  <c r="IJ15" i="37" s="1"/>
  <c r="II19" i="37"/>
  <c r="FR18" i="37"/>
  <c r="JT18" i="37" s="1"/>
  <c r="HU25" i="37"/>
  <c r="HV25" i="37" s="1"/>
  <c r="IP17" i="37"/>
  <c r="IQ17" i="37" s="1"/>
  <c r="FQ15" i="37"/>
  <c r="JS15" i="37" s="1"/>
  <c r="II18" i="37"/>
  <c r="HV26" i="37"/>
  <c r="HU15" i="37"/>
  <c r="HZ20" i="37"/>
  <c r="IA20" i="37" s="1"/>
  <c r="IB20" i="37" s="1"/>
  <c r="IC20" i="37" s="1"/>
  <c r="HV14" i="37"/>
  <c r="HS23" i="37"/>
  <c r="IB22" i="37"/>
  <c r="IC22" i="37" s="1"/>
  <c r="IO22" i="37"/>
  <c r="IP22" i="37" s="1"/>
  <c r="IQ22" i="37" s="1"/>
  <c r="II25" i="37"/>
  <c r="IJ25" i="37" s="1"/>
  <c r="FP20" i="37"/>
  <c r="JR20" i="37" s="1"/>
  <c r="HT20" i="37"/>
  <c r="HU20" i="37" s="1"/>
  <c r="HU21" i="37"/>
  <c r="IB25" i="37"/>
  <c r="IC25" i="37" s="1"/>
  <c r="FQ22" i="37"/>
  <c r="IG14" i="37"/>
  <c r="IQ20" i="37"/>
  <c r="HT17" i="37"/>
  <c r="FR17" i="37" s="1"/>
  <c r="JT17" i="37" s="1"/>
  <c r="HT22" i="37"/>
  <c r="FP22" i="37"/>
  <c r="JR22" i="37" s="1"/>
  <c r="IC13" i="37"/>
  <c r="FP26" i="37"/>
  <c r="JR26" i="37" s="1"/>
  <c r="FQ26" i="37"/>
  <c r="JS26" i="37" s="1"/>
  <c r="FQ25" i="37"/>
  <c r="JS25" i="37" s="1"/>
  <c r="FP25" i="37"/>
  <c r="JR25" i="37" s="1"/>
  <c r="IG13" i="37"/>
  <c r="FQ13" i="37" s="1"/>
  <c r="JS13" i="37" s="1"/>
  <c r="FP13" i="37"/>
  <c r="JR13" i="37" s="1"/>
  <c r="JR76" i="37"/>
  <c r="JR172" i="37"/>
  <c r="JS231" i="37"/>
  <c r="JR89" i="37"/>
  <c r="JR174" i="37"/>
  <c r="JR30" i="37"/>
  <c r="JR58" i="37"/>
  <c r="JR154" i="37"/>
  <c r="JT41" i="37"/>
  <c r="JR221" i="37"/>
  <c r="JS233" i="37"/>
  <c r="JR166" i="37"/>
  <c r="JR208" i="37"/>
  <c r="JR93" i="37"/>
  <c r="JR84" i="37"/>
  <c r="JR195" i="37"/>
  <c r="JR123" i="37"/>
  <c r="JR286" i="37"/>
  <c r="JT275" i="37"/>
  <c r="JR177" i="37"/>
  <c r="JR250" i="37"/>
  <c r="JR187" i="37"/>
  <c r="JR85" i="37"/>
  <c r="JR241" i="37"/>
  <c r="JR247" i="37"/>
  <c r="JR198" i="37"/>
  <c r="JR42" i="37"/>
  <c r="JR140" i="37"/>
  <c r="JR175" i="37"/>
  <c r="JR229" i="37"/>
  <c r="JR107" i="37"/>
  <c r="JR217" i="37"/>
  <c r="JR102" i="37"/>
  <c r="JR153" i="37"/>
  <c r="JS301" i="37"/>
  <c r="JS57" i="37"/>
  <c r="JR185" i="37"/>
  <c r="JR155" i="37"/>
  <c r="JS34" i="37"/>
  <c r="JR87" i="37"/>
  <c r="JR27" i="37"/>
  <c r="JR53" i="37"/>
  <c r="JR34" i="37"/>
  <c r="JR219" i="37"/>
  <c r="JR139" i="37"/>
  <c r="JR244" i="37"/>
  <c r="JR95" i="37"/>
  <c r="JR88" i="37"/>
  <c r="JR280" i="37"/>
  <c r="JR186" i="37"/>
  <c r="JR99" i="37"/>
  <c r="JR209" i="37"/>
  <c r="JR142" i="37"/>
  <c r="JR122" i="37"/>
  <c r="JS32" i="37"/>
  <c r="JR262" i="37"/>
  <c r="JR254" i="37"/>
  <c r="JR104" i="37"/>
  <c r="JR226" i="37"/>
  <c r="JR191" i="37"/>
  <c r="JR171" i="37"/>
  <c r="JS201" i="37"/>
  <c r="JR248" i="37"/>
  <c r="JR249" i="37"/>
  <c r="JR80" i="37"/>
  <c r="JR152" i="37"/>
  <c r="JR216" i="37"/>
  <c r="JS139" i="37"/>
  <c r="JR157" i="37"/>
  <c r="JS239" i="37"/>
  <c r="JR162" i="37"/>
  <c r="JR81" i="37"/>
  <c r="JR121" i="37"/>
  <c r="JS182" i="37"/>
  <c r="JR290" i="37"/>
  <c r="JR194" i="37"/>
  <c r="JR213" i="37"/>
  <c r="JR110" i="37"/>
  <c r="JS213" i="37"/>
  <c r="JS234" i="37"/>
  <c r="JS296" i="37"/>
  <c r="JS308" i="37"/>
  <c r="JR260" i="37"/>
  <c r="JR134" i="37"/>
  <c r="JR300" i="37"/>
  <c r="JS196" i="37"/>
  <c r="JS28" i="37"/>
  <c r="JR78" i="37"/>
  <c r="JR181" i="37"/>
  <c r="JR238" i="37"/>
  <c r="JR36" i="37"/>
  <c r="JT124" i="37"/>
  <c r="JR56" i="37"/>
  <c r="JR46" i="37"/>
  <c r="JR29" i="37"/>
  <c r="JR223" i="37"/>
  <c r="JR176" i="37"/>
  <c r="JR277" i="37"/>
  <c r="JR145" i="37"/>
  <c r="JR291" i="37"/>
  <c r="JR55" i="37"/>
  <c r="JR272" i="37"/>
  <c r="JR193" i="37"/>
  <c r="JT295" i="37"/>
  <c r="LO17" i="37"/>
  <c r="JS295" i="37"/>
  <c r="LG18" i="37"/>
  <c r="LJ18" i="37"/>
  <c r="LK18" i="37"/>
  <c r="LH18" i="37"/>
  <c r="LI18" i="37"/>
  <c r="LL18" i="37"/>
  <c r="JR33" i="37"/>
  <c r="JT179" i="37"/>
  <c r="JS269" i="37"/>
  <c r="JR161" i="37"/>
  <c r="JS265" i="37"/>
  <c r="JS263" i="37"/>
  <c r="JU160" i="37"/>
  <c r="JS281" i="37"/>
  <c r="JS210" i="37"/>
  <c r="JT297" i="37"/>
  <c r="JS297" i="37"/>
  <c r="JS60" i="37"/>
  <c r="JT60" i="37"/>
  <c r="JS27" i="37"/>
  <c r="JT310" i="37"/>
  <c r="JS19" i="37"/>
  <c r="JS133" i="37"/>
  <c r="JS118" i="37"/>
  <c r="JS288" i="37"/>
  <c r="JS224" i="37"/>
  <c r="JS109" i="37"/>
  <c r="JT109" i="37"/>
  <c r="JS199" i="37"/>
  <c r="JS84" i="37"/>
  <c r="JS73" i="37"/>
  <c r="JS204" i="37"/>
  <c r="JS232" i="37"/>
  <c r="JS175" i="37"/>
  <c r="JS192" i="37"/>
  <c r="JS93" i="37"/>
  <c r="JS96" i="37"/>
  <c r="JS97" i="37"/>
  <c r="JS188" i="37"/>
  <c r="JS306" i="37"/>
  <c r="JS87" i="37"/>
  <c r="JS39" i="37"/>
  <c r="JS207" i="37"/>
  <c r="JT188" i="37"/>
  <c r="JS180" i="37"/>
  <c r="JS169" i="37"/>
  <c r="JS246" i="37"/>
  <c r="JS146" i="37"/>
  <c r="JS51" i="37"/>
  <c r="JS219" i="37"/>
  <c r="E19" i="37"/>
  <c r="D9" i="50" l="1"/>
  <c r="D14" i="50"/>
  <c r="FR16" i="37"/>
  <c r="JT16" i="37" s="1"/>
  <c r="IJ16" i="37"/>
  <c r="D8" i="50"/>
  <c r="E13" i="50"/>
  <c r="D13" i="50"/>
  <c r="E11" i="50"/>
  <c r="D11" i="50"/>
  <c r="E10" i="50"/>
  <c r="D10" i="50"/>
  <c r="E12" i="50"/>
  <c r="D12" i="50"/>
  <c r="FS18" i="37"/>
  <c r="JU18" i="37" s="1"/>
  <c r="FS16" i="37"/>
  <c r="MN19" i="37"/>
  <c r="HV24" i="37"/>
  <c r="FR24" i="37"/>
  <c r="JT24" i="37" s="1"/>
  <c r="FR206" i="37"/>
  <c r="FQ228" i="37"/>
  <c r="JS228" i="37" s="1"/>
  <c r="FQ236" i="37"/>
  <c r="JS236" i="37" s="1"/>
  <c r="FS265" i="37"/>
  <c r="JU265" i="37" s="1"/>
  <c r="FR95" i="37"/>
  <c r="FR301" i="37"/>
  <c r="FS231" i="37"/>
  <c r="FR138" i="37"/>
  <c r="JT138" i="37" s="1"/>
  <c r="KZ310" i="37"/>
  <c r="FQ67" i="37"/>
  <c r="JS67" i="37" s="1"/>
  <c r="FQ50" i="37"/>
  <c r="JS50" i="37" s="1"/>
  <c r="IQ114" i="37"/>
  <c r="II165" i="37"/>
  <c r="IJ165" i="37" s="1"/>
  <c r="IP217" i="37"/>
  <c r="IQ217" i="37" s="1"/>
  <c r="IJ92" i="37"/>
  <c r="IB81" i="37"/>
  <c r="IC81" i="37" s="1"/>
  <c r="HT212" i="37"/>
  <c r="FR212" i="37" s="1"/>
  <c r="FQ81" i="37"/>
  <c r="JS81" i="37" s="1"/>
  <c r="FQ72" i="37"/>
  <c r="JS72" i="37" s="1"/>
  <c r="IH103" i="37"/>
  <c r="FQ103" i="37"/>
  <c r="JS103" i="37" s="1"/>
  <c r="FQ117" i="37"/>
  <c r="JS117" i="37" s="1"/>
  <c r="IH110" i="37"/>
  <c r="II110" i="37" s="1"/>
  <c r="IJ110" i="37" s="1"/>
  <c r="HT272" i="37"/>
  <c r="HU272" i="37" s="1"/>
  <c r="FS272" i="37" s="1"/>
  <c r="FQ299" i="37"/>
  <c r="JS299" i="37" s="1"/>
  <c r="FS173" i="37"/>
  <c r="JU173" i="37" s="1"/>
  <c r="FQ154" i="37"/>
  <c r="HT213" i="37"/>
  <c r="HU213" i="37" s="1"/>
  <c r="IP94" i="37"/>
  <c r="IQ94" i="37" s="1"/>
  <c r="FQ112" i="37"/>
  <c r="JS112" i="37" s="1"/>
  <c r="FS301" i="37"/>
  <c r="IC184" i="37"/>
  <c r="FR39" i="37"/>
  <c r="JT39" i="37" s="1"/>
  <c r="IP63" i="37"/>
  <c r="IQ63" i="37" s="1"/>
  <c r="IC204" i="37"/>
  <c r="FR210" i="37"/>
  <c r="FQ230" i="37"/>
  <c r="JS230" i="37" s="1"/>
  <c r="FQ177" i="37"/>
  <c r="FQ161" i="37"/>
  <c r="JS161" i="37" s="1"/>
  <c r="HV51" i="37"/>
  <c r="FT51" i="37" s="1"/>
  <c r="FS207" i="37"/>
  <c r="JU207" i="37" s="1"/>
  <c r="IJ32" i="37"/>
  <c r="FQ79" i="37"/>
  <c r="JS79" i="37" s="1"/>
  <c r="FQ235" i="37"/>
  <c r="JS235" i="37" s="1"/>
  <c r="FR204" i="37"/>
  <c r="FR71" i="37"/>
  <c r="JT71" i="37" s="1"/>
  <c r="IJ258" i="37"/>
  <c r="IB72" i="37"/>
  <c r="IC72" i="37" s="1"/>
  <c r="IB50" i="37"/>
  <c r="IC50" i="37" s="1"/>
  <c r="FT50" i="37" s="1"/>
  <c r="FR50" i="37"/>
  <c r="JT50" i="37" s="1"/>
  <c r="IB299" i="37"/>
  <c r="IC299" i="37" s="1"/>
  <c r="FR228" i="37"/>
  <c r="JT228" i="37" s="1"/>
  <c r="IB83" i="37"/>
  <c r="IC83" i="37" s="1"/>
  <c r="FQ83" i="37"/>
  <c r="JS83" i="37" s="1"/>
  <c r="FR201" i="37"/>
  <c r="JT201" i="37" s="1"/>
  <c r="FR105" i="37"/>
  <c r="JT105" i="37" s="1"/>
  <c r="FQ100" i="37"/>
  <c r="JS100" i="37" s="1"/>
  <c r="FR73" i="37"/>
  <c r="JT73" i="37" s="1"/>
  <c r="HV127" i="37"/>
  <c r="FT127" i="37" s="1"/>
  <c r="JV127" i="37" s="1"/>
  <c r="KZ127" i="37" s="1"/>
  <c r="IC281" i="37"/>
  <c r="FR229" i="37"/>
  <c r="FS27" i="37"/>
  <c r="JU27" i="37" s="1"/>
  <c r="FR288" i="37"/>
  <c r="JT288" i="37" s="1"/>
  <c r="FQ120" i="37"/>
  <c r="JS120" i="37" s="1"/>
  <c r="IP182" i="37"/>
  <c r="IQ182" i="37" s="1"/>
  <c r="FQ255" i="37"/>
  <c r="II255" i="37"/>
  <c r="IJ255" i="37" s="1"/>
  <c r="FS229" i="37"/>
  <c r="IJ163" i="37"/>
  <c r="FS297" i="37"/>
  <c r="JU297" i="37" s="1"/>
  <c r="FR235" i="37"/>
  <c r="JT235" i="37" s="1"/>
  <c r="FT188" i="37"/>
  <c r="FR180" i="37"/>
  <c r="JT180" i="37" s="1"/>
  <c r="FR127" i="37"/>
  <c r="IC235" i="37"/>
  <c r="IH45" i="37"/>
  <c r="FR45" i="37" s="1"/>
  <c r="JT45" i="37" s="1"/>
  <c r="FQ45" i="37"/>
  <c r="JS45" i="37" s="1"/>
  <c r="FS232" i="37"/>
  <c r="JU232" i="37" s="1"/>
  <c r="FS237" i="37"/>
  <c r="IJ67" i="37"/>
  <c r="FR173" i="37"/>
  <c r="JT173" i="37" s="1"/>
  <c r="FR230" i="37"/>
  <c r="HT308" i="37"/>
  <c r="FR308" i="37" s="1"/>
  <c r="JT308" i="37" s="1"/>
  <c r="IB144" i="37"/>
  <c r="IC144" i="37" s="1"/>
  <c r="IJ132" i="37"/>
  <c r="FS306" i="37"/>
  <c r="JU306" i="37" s="1"/>
  <c r="FS41" i="37"/>
  <c r="JU41" i="37" s="1"/>
  <c r="FR40" i="37"/>
  <c r="JT40" i="37" s="1"/>
  <c r="FQ258" i="37"/>
  <c r="JS258" i="37" s="1"/>
  <c r="IP139" i="37"/>
  <c r="IQ139" i="37" s="1"/>
  <c r="IA293" i="37"/>
  <c r="FR293" i="37" s="1"/>
  <c r="JT293" i="37" s="1"/>
  <c r="FR281" i="37"/>
  <c r="FR249" i="37"/>
  <c r="IP249" i="37"/>
  <c r="IQ249" i="37" s="1"/>
  <c r="HU92" i="37"/>
  <c r="HV92" i="37" s="1"/>
  <c r="FT92" i="37" s="1"/>
  <c r="JV92" i="37" s="1"/>
  <c r="IJ281" i="37"/>
  <c r="HT219" i="37"/>
  <c r="FR219" i="37" s="1"/>
  <c r="JT219" i="37" s="1"/>
  <c r="IC249" i="37"/>
  <c r="HV83" i="37"/>
  <c r="II49" i="37"/>
  <c r="IJ49" i="37" s="1"/>
  <c r="FR49" i="37"/>
  <c r="JT49" i="37" s="1"/>
  <c r="IQ141" i="37"/>
  <c r="FT141" i="37" s="1"/>
  <c r="FS141" i="37"/>
  <c r="JU141" i="37" s="1"/>
  <c r="FQ158" i="37"/>
  <c r="JS158" i="37" s="1"/>
  <c r="IH238" i="37"/>
  <c r="II238" i="37" s="1"/>
  <c r="IJ238" i="37" s="1"/>
  <c r="FQ159" i="37"/>
  <c r="JS159" i="37" s="1"/>
  <c r="FS142" i="37"/>
  <c r="FQ142" i="37"/>
  <c r="JS142" i="37" s="1"/>
  <c r="FS188" i="37"/>
  <c r="FQ143" i="37"/>
  <c r="JS143" i="37" s="1"/>
  <c r="FQ241" i="37"/>
  <c r="JS241" i="37" s="1"/>
  <c r="FS40" i="37"/>
  <c r="JU40" i="37" s="1"/>
  <c r="HT132" i="37"/>
  <c r="FR132" i="37" s="1"/>
  <c r="JT132" i="37" s="1"/>
  <c r="HV146" i="37"/>
  <c r="FT146" i="37" s="1"/>
  <c r="FQ61" i="37"/>
  <c r="JS61" i="37" s="1"/>
  <c r="HT52" i="37"/>
  <c r="HU52" i="37" s="1"/>
  <c r="FR307" i="37"/>
  <c r="JT307" i="37" s="1"/>
  <c r="FQ268" i="37"/>
  <c r="JS268" i="37" s="1"/>
  <c r="IC23" i="37"/>
  <c r="HV19" i="37"/>
  <c r="IH130" i="37"/>
  <c r="FR130" i="37" s="1"/>
  <c r="JT130" i="37" s="1"/>
  <c r="IC67" i="37"/>
  <c r="IH76" i="37"/>
  <c r="IQ173" i="37"/>
  <c r="FT173" i="37" s="1"/>
  <c r="IQ148" i="37"/>
  <c r="FT166" i="37"/>
  <c r="IC229" i="37"/>
  <c r="IP76" i="37"/>
  <c r="IQ76" i="37" s="1"/>
  <c r="HT200" i="37"/>
  <c r="HU200" i="37" s="1"/>
  <c r="FS200" i="37" s="1"/>
  <c r="II227" i="37"/>
  <c r="IJ227" i="37" s="1"/>
  <c r="FR19" i="37"/>
  <c r="JT19" i="37" s="1"/>
  <c r="FR104" i="37"/>
  <c r="FR43" i="37"/>
  <c r="JT43" i="37" s="1"/>
  <c r="HV310" i="37"/>
  <c r="FT310" i="37" s="1"/>
  <c r="JV310" i="37" s="1"/>
  <c r="ND310" i="37" s="1"/>
  <c r="HT62" i="37"/>
  <c r="FR62" i="37" s="1"/>
  <c r="JT62" i="37" s="1"/>
  <c r="IJ167" i="37"/>
  <c r="IJ244" i="37"/>
  <c r="IP86" i="37"/>
  <c r="IQ86" i="37" s="1"/>
  <c r="FT101" i="37"/>
  <c r="IC119" i="37"/>
  <c r="II81" i="37"/>
  <c r="IJ81" i="37" s="1"/>
  <c r="IJ268" i="37"/>
  <c r="HV245" i="37"/>
  <c r="FT245" i="37" s="1"/>
  <c r="IC142" i="37"/>
  <c r="IJ55" i="37"/>
  <c r="FQ183" i="37"/>
  <c r="JS183" i="37" s="1"/>
  <c r="IJ161" i="37"/>
  <c r="FT297" i="37"/>
  <c r="FQ144" i="37"/>
  <c r="JS144" i="37" s="1"/>
  <c r="HU180" i="37"/>
  <c r="HV180" i="37" s="1"/>
  <c r="IC294" i="37"/>
  <c r="IJ36" i="37"/>
  <c r="II305" i="37"/>
  <c r="IJ305" i="37" s="1"/>
  <c r="FR270" i="37"/>
  <c r="JT270" i="37" s="1"/>
  <c r="HU270" i="37"/>
  <c r="FS270" i="37" s="1"/>
  <c r="IP304" i="37"/>
  <c r="IQ304" i="37" s="1"/>
  <c r="IB107" i="37"/>
  <c r="IC107" i="37" s="1"/>
  <c r="FR107" i="37"/>
  <c r="JT107" i="37" s="1"/>
  <c r="IP266" i="37"/>
  <c r="IQ266" i="37" s="1"/>
  <c r="IO59" i="37"/>
  <c r="FR59" i="37" s="1"/>
  <c r="HT93" i="37"/>
  <c r="FR93" i="37" s="1"/>
  <c r="JT93" i="37" s="1"/>
  <c r="HT37" i="37"/>
  <c r="HU37" i="37" s="1"/>
  <c r="FS37" i="37" s="1"/>
  <c r="JU37" i="37" s="1"/>
  <c r="II117" i="37"/>
  <c r="IQ268" i="37"/>
  <c r="IQ56" i="37"/>
  <c r="FT56" i="37" s="1"/>
  <c r="JV56" i="37" s="1"/>
  <c r="KZ56" i="37" s="1"/>
  <c r="FQ170" i="37"/>
  <c r="JS170" i="37" s="1"/>
  <c r="IQ293" i="37"/>
  <c r="IB58" i="37"/>
  <c r="IC58" i="37" s="1"/>
  <c r="FQ280" i="37"/>
  <c r="JS280" i="37" s="1"/>
  <c r="II228" i="37"/>
  <c r="IJ228" i="37" s="1"/>
  <c r="FQ164" i="37"/>
  <c r="FR268" i="37"/>
  <c r="FQ75" i="37"/>
  <c r="JS75" i="37" s="1"/>
  <c r="FQ294" i="37"/>
  <c r="JS294" i="37" s="1"/>
  <c r="FR35" i="37"/>
  <c r="IJ75" i="37"/>
  <c r="HV210" i="37"/>
  <c r="FT210" i="37" s="1"/>
  <c r="FQ193" i="37"/>
  <c r="JS193" i="37" s="1"/>
  <c r="FR111" i="37"/>
  <c r="HV232" i="37"/>
  <c r="FT232" i="37" s="1"/>
  <c r="HV229" i="37"/>
  <c r="FR144" i="37"/>
  <c r="HT177" i="37"/>
  <c r="FR177" i="37" s="1"/>
  <c r="JT177" i="37" s="1"/>
  <c r="HT261" i="37"/>
  <c r="FR261" i="37" s="1"/>
  <c r="II251" i="37"/>
  <c r="IJ251" i="37" s="1"/>
  <c r="HU73" i="37"/>
  <c r="HV73" i="37" s="1"/>
  <c r="FT73" i="37" s="1"/>
  <c r="IA90" i="37"/>
  <c r="FR90" i="37" s="1"/>
  <c r="JT90" i="37" s="1"/>
  <c r="HV275" i="37"/>
  <c r="FT275" i="37" s="1"/>
  <c r="FR276" i="37"/>
  <c r="JT276" i="37" s="1"/>
  <c r="FR34" i="37"/>
  <c r="HV169" i="37"/>
  <c r="FT169" i="37" s="1"/>
  <c r="JV169" i="37" s="1"/>
  <c r="KZ169" i="37" s="1"/>
  <c r="IQ185" i="37"/>
  <c r="FR120" i="37"/>
  <c r="JT120" i="37" s="1"/>
  <c r="IB233" i="37"/>
  <c r="IJ193" i="37"/>
  <c r="IJ293" i="37"/>
  <c r="HU135" i="37"/>
  <c r="HV135" i="37" s="1"/>
  <c r="FT135" i="37" s="1"/>
  <c r="JV135" i="37" s="1"/>
  <c r="FQ305" i="37"/>
  <c r="JS305" i="37" s="1"/>
  <c r="IB157" i="37"/>
  <c r="IC157" i="37" s="1"/>
  <c r="II230" i="37"/>
  <c r="IJ230" i="37" s="1"/>
  <c r="FT230" i="37" s="1"/>
  <c r="HV27" i="37"/>
  <c r="FT27" i="37" s="1"/>
  <c r="JV27" i="37" s="1"/>
  <c r="KZ27" i="37" s="1"/>
  <c r="FQ107" i="37"/>
  <c r="JS107" i="37" s="1"/>
  <c r="II112" i="37"/>
  <c r="IJ112" i="37" s="1"/>
  <c r="IH280" i="37"/>
  <c r="II280" i="37" s="1"/>
  <c r="FR15" i="37"/>
  <c r="JT15" i="37" s="1"/>
  <c r="FQ276" i="37"/>
  <c r="FT237" i="37"/>
  <c r="JV237" i="37" s="1"/>
  <c r="FS124" i="37"/>
  <c r="JU124" i="37" s="1"/>
  <c r="IB273" i="37"/>
  <c r="IC273" i="37" s="1"/>
  <c r="HU71" i="37"/>
  <c r="HV71" i="37" s="1"/>
  <c r="FT71" i="37" s="1"/>
  <c r="JV71" i="37" s="1"/>
  <c r="HT87" i="37"/>
  <c r="FR87" i="37" s="1"/>
  <c r="JT87" i="37" s="1"/>
  <c r="II143" i="37"/>
  <c r="IJ143" i="37" s="1"/>
  <c r="HU70" i="37"/>
  <c r="FS70" i="37" s="1"/>
  <c r="JU70" i="37" s="1"/>
  <c r="FS127" i="37"/>
  <c r="JU127" i="37" s="1"/>
  <c r="IC193" i="37"/>
  <c r="IC61" i="37"/>
  <c r="FR167" i="37"/>
  <c r="JT167" i="37" s="1"/>
  <c r="IP299" i="37"/>
  <c r="IQ299" i="37" s="1"/>
  <c r="FT306" i="37"/>
  <c r="JV306" i="37" s="1"/>
  <c r="FQ113" i="37"/>
  <c r="JS113" i="37" s="1"/>
  <c r="IC95" i="37"/>
  <c r="HT296" i="37"/>
  <c r="IQ276" i="37"/>
  <c r="IQ152" i="37"/>
  <c r="HU36" i="37"/>
  <c r="FS36" i="37" s="1"/>
  <c r="IQ129" i="37"/>
  <c r="IJ304" i="37"/>
  <c r="IJ303" i="37"/>
  <c r="IA267" i="37"/>
  <c r="IB267" i="37" s="1"/>
  <c r="IC267" i="37" s="1"/>
  <c r="IC62" i="37"/>
  <c r="IQ196" i="37"/>
  <c r="IH47" i="37"/>
  <c r="II47" i="37" s="1"/>
  <c r="FS47" i="37" s="1"/>
  <c r="JU47" i="37" s="1"/>
  <c r="II177" i="37"/>
  <c r="IJ177" i="37" s="1"/>
  <c r="IC206" i="37"/>
  <c r="IP157" i="37"/>
  <c r="IQ157" i="37" s="1"/>
  <c r="IB143" i="37"/>
  <c r="IC143" i="37" s="1"/>
  <c r="II31" i="37"/>
  <c r="IJ31" i="37" s="1"/>
  <c r="IP250" i="37"/>
  <c r="IQ250" i="37" s="1"/>
  <c r="IC220" i="37"/>
  <c r="FT220" i="37" s="1"/>
  <c r="JV220" i="37" s="1"/>
  <c r="FS220" i="37"/>
  <c r="JU220" i="37" s="1"/>
  <c r="FR226" i="37"/>
  <c r="JT226" i="37" s="1"/>
  <c r="IP100" i="37"/>
  <c r="IQ100" i="37" s="1"/>
  <c r="FR100" i="37"/>
  <c r="FR31" i="37"/>
  <c r="HU30" i="37"/>
  <c r="FS30" i="37" s="1"/>
  <c r="FR30" i="37"/>
  <c r="IB68" i="37"/>
  <c r="IC68" i="37" s="1"/>
  <c r="IB164" i="37"/>
  <c r="IC164" i="37" s="1"/>
  <c r="IP113" i="37"/>
  <c r="IQ113" i="37" s="1"/>
  <c r="FR113" i="37"/>
  <c r="JT113" i="37" s="1"/>
  <c r="FR223" i="37"/>
  <c r="JT223" i="37" s="1"/>
  <c r="HU223" i="37"/>
  <c r="FS223" i="37" s="1"/>
  <c r="FS170" i="37"/>
  <c r="HV170" i="37"/>
  <c r="FT170" i="37" s="1"/>
  <c r="HU236" i="37"/>
  <c r="HV236" i="37" s="1"/>
  <c r="FR236" i="37"/>
  <c r="JT236" i="37" s="1"/>
  <c r="HT244" i="37"/>
  <c r="FQ244" i="37"/>
  <c r="JS244" i="37" s="1"/>
  <c r="HU61" i="37"/>
  <c r="FS61" i="37" s="1"/>
  <c r="JU61" i="37" s="1"/>
  <c r="FR61" i="37"/>
  <c r="JT61" i="37" s="1"/>
  <c r="FQ187" i="37"/>
  <c r="JS187" i="37" s="1"/>
  <c r="FS184" i="37"/>
  <c r="HT151" i="37"/>
  <c r="FQ151" i="37"/>
  <c r="JS151" i="37" s="1"/>
  <c r="HT187" i="37"/>
  <c r="HU187" i="37" s="1"/>
  <c r="FQ250" i="37"/>
  <c r="JS250" i="37" s="1"/>
  <c r="FQ171" i="37"/>
  <c r="JS171" i="37" s="1"/>
  <c r="HV312" i="37"/>
  <c r="HU84" i="37"/>
  <c r="FT124" i="37"/>
  <c r="JV124" i="37" s="1"/>
  <c r="KZ124" i="37" s="1"/>
  <c r="FR157" i="37"/>
  <c r="IP189" i="37"/>
  <c r="IQ189" i="37" s="1"/>
  <c r="IO78" i="37"/>
  <c r="IP78" i="37" s="1"/>
  <c r="FS78" i="37" s="1"/>
  <c r="JU78" i="37" s="1"/>
  <c r="IQ283" i="37"/>
  <c r="HT67" i="37"/>
  <c r="HU67" i="37" s="1"/>
  <c r="FR291" i="37"/>
  <c r="JT291" i="37" s="1"/>
  <c r="HV40" i="37"/>
  <c r="FT40" i="37" s="1"/>
  <c r="HU46" i="37"/>
  <c r="HV46" i="37" s="1"/>
  <c r="FQ44" i="37"/>
  <c r="JS44" i="37" s="1"/>
  <c r="IP150" i="37"/>
  <c r="FS150" i="37" s="1"/>
  <c r="JU150" i="37" s="1"/>
  <c r="HU204" i="37"/>
  <c r="FS204" i="37" s="1"/>
  <c r="JU204" i="37" s="1"/>
  <c r="IP226" i="37"/>
  <c r="IQ226" i="37" s="1"/>
  <c r="IB215" i="37"/>
  <c r="FR241" i="37"/>
  <c r="JT241" i="37" s="1"/>
  <c r="HU241" i="37"/>
  <c r="FR101" i="37"/>
  <c r="JT101" i="37" s="1"/>
  <c r="FR214" i="37"/>
  <c r="JT214" i="37" s="1"/>
  <c r="HU214" i="37"/>
  <c r="IB53" i="37"/>
  <c r="IC53" i="37" s="1"/>
  <c r="IB276" i="37"/>
  <c r="IC276" i="37" s="1"/>
  <c r="FQ266" i="37"/>
  <c r="JS266" i="37" s="1"/>
  <c r="FQ198" i="37"/>
  <c r="JS198" i="37" s="1"/>
  <c r="IC152" i="37"/>
  <c r="HU111" i="37"/>
  <c r="FR64" i="37"/>
  <c r="JT64" i="37" s="1"/>
  <c r="HT42" i="37"/>
  <c r="FQ42" i="37"/>
  <c r="JS42" i="37" s="1"/>
  <c r="HV80" i="37"/>
  <c r="FT80" i="37" s="1"/>
  <c r="HT38" i="37"/>
  <c r="IA195" i="37"/>
  <c r="FR195" i="37" s="1"/>
  <c r="FQ138" i="37"/>
  <c r="JS138" i="37" s="1"/>
  <c r="HU138" i="37"/>
  <c r="FS138" i="37" s="1"/>
  <c r="JU138" i="37" s="1"/>
  <c r="HV211" i="37"/>
  <c r="FT211" i="37" s="1"/>
  <c r="FS211" i="37"/>
  <c r="JU211" i="37" s="1"/>
  <c r="IJ152" i="37"/>
  <c r="HV226" i="37"/>
  <c r="FR142" i="37"/>
  <c r="IP273" i="37"/>
  <c r="IQ273" i="37" s="1"/>
  <c r="HT282" i="37"/>
  <c r="HU282" i="37" s="1"/>
  <c r="FS282" i="37" s="1"/>
  <c r="FQ282" i="37"/>
  <c r="JS282" i="37" s="1"/>
  <c r="HV86" i="37"/>
  <c r="IC257" i="37"/>
  <c r="HV98" i="37"/>
  <c r="FQ98" i="37"/>
  <c r="JS98" i="37" s="1"/>
  <c r="FQ184" i="37"/>
  <c r="JS184" i="37" s="1"/>
  <c r="HV49" i="37"/>
  <c r="HT247" i="37"/>
  <c r="FR260" i="37"/>
  <c r="HU260" i="37"/>
  <c r="FS260" i="37" s="1"/>
  <c r="JU260" i="37" s="1"/>
  <c r="IB208" i="37"/>
  <c r="IC208" i="37" s="1"/>
  <c r="HT203" i="37"/>
  <c r="IP69" i="37"/>
  <c r="IQ69" i="37" s="1"/>
  <c r="HT171" i="37"/>
  <c r="HT58" i="37"/>
  <c r="FQ58" i="37"/>
  <c r="JS58" i="37" s="1"/>
  <c r="HT143" i="37"/>
  <c r="HU143" i="37" s="1"/>
  <c r="IB104" i="37"/>
  <c r="IC104" i="37" s="1"/>
  <c r="IQ61" i="37"/>
  <c r="II189" i="37"/>
  <c r="IJ189" i="37" s="1"/>
  <c r="HV294" i="37"/>
  <c r="IB93" i="37"/>
  <c r="IC93" i="37" s="1"/>
  <c r="HU144" i="37"/>
  <c r="HU268" i="37"/>
  <c r="HV268" i="37" s="1"/>
  <c r="HU147" i="37"/>
  <c r="FS147" i="37" s="1"/>
  <c r="JU147" i="37" s="1"/>
  <c r="FR147" i="37"/>
  <c r="JT147" i="37" s="1"/>
  <c r="HU197" i="37"/>
  <c r="HV197" i="37" s="1"/>
  <c r="FQ312" i="37"/>
  <c r="JS312" i="37" s="1"/>
  <c r="II226" i="37"/>
  <c r="IJ226" i="37" s="1"/>
  <c r="HT258" i="37"/>
  <c r="FR258" i="37" s="1"/>
  <c r="JT258" i="37" s="1"/>
  <c r="HV238" i="37"/>
  <c r="HU97" i="37"/>
  <c r="FQ131" i="37"/>
  <c r="HT131" i="37"/>
  <c r="FQ65" i="37"/>
  <c r="JS65" i="37" s="1"/>
  <c r="HT65" i="37"/>
  <c r="HV284" i="37"/>
  <c r="FT284" i="37" s="1"/>
  <c r="JV284" i="37" s="1"/>
  <c r="IA190" i="37"/>
  <c r="FR190" i="37" s="1"/>
  <c r="JT190" i="37" s="1"/>
  <c r="FR149" i="37"/>
  <c r="JT149" i="37" s="1"/>
  <c r="FQ129" i="37"/>
  <c r="JS129" i="37" s="1"/>
  <c r="HT129" i="37"/>
  <c r="HU221" i="37"/>
  <c r="FS221" i="37" s="1"/>
  <c r="JU221" i="37" s="1"/>
  <c r="FR221" i="37"/>
  <c r="JT221" i="37" s="1"/>
  <c r="HT119" i="37"/>
  <c r="FR119" i="37" s="1"/>
  <c r="FQ119" i="37"/>
  <c r="JS119" i="37" s="1"/>
  <c r="IA202" i="37"/>
  <c r="FR202" i="37" s="1"/>
  <c r="JT202" i="37" s="1"/>
  <c r="IP125" i="37"/>
  <c r="IQ125" i="37" s="1"/>
  <c r="FQ273" i="37"/>
  <c r="JS273" i="37" s="1"/>
  <c r="FQ191" i="37"/>
  <c r="JS191" i="37" s="1"/>
  <c r="HT191" i="37"/>
  <c r="FR191" i="37" s="1"/>
  <c r="JT191" i="37" s="1"/>
  <c r="HT194" i="37"/>
  <c r="FS57" i="37"/>
  <c r="JU57" i="37" s="1"/>
  <c r="IA158" i="37"/>
  <c r="IB158" i="37" s="1"/>
  <c r="IJ123" i="37"/>
  <c r="HT186" i="37"/>
  <c r="II248" i="37"/>
  <c r="IJ248" i="37" s="1"/>
  <c r="FS213" i="37"/>
  <c r="JU213" i="37" s="1"/>
  <c r="FQ29" i="37"/>
  <c r="JS29" i="37" s="1"/>
  <c r="FQ121" i="37"/>
  <c r="JS121" i="37" s="1"/>
  <c r="FR266" i="37"/>
  <c r="JT266" i="37" s="1"/>
  <c r="FR198" i="37"/>
  <c r="JT198" i="37" s="1"/>
  <c r="IJ254" i="37"/>
  <c r="HU32" i="37"/>
  <c r="FR32" i="37"/>
  <c r="JT32" i="37" s="1"/>
  <c r="IJ145" i="37"/>
  <c r="HT216" i="37"/>
  <c r="FQ216" i="37"/>
  <c r="JS216" i="37" s="1"/>
  <c r="FQ126" i="37"/>
  <c r="JS126" i="37" s="1"/>
  <c r="HT126" i="37"/>
  <c r="FS175" i="37"/>
  <c r="FQ226" i="37"/>
  <c r="JS226" i="37" s="1"/>
  <c r="FQ68" i="37"/>
  <c r="JS68" i="37" s="1"/>
  <c r="HT68" i="37"/>
  <c r="FR68" i="37" s="1"/>
  <c r="JT68" i="37" s="1"/>
  <c r="HV246" i="37"/>
  <c r="FT246" i="37" s="1"/>
  <c r="FR246" i="37"/>
  <c r="JT246" i="37" s="1"/>
  <c r="FR213" i="37"/>
  <c r="JT213" i="37" s="1"/>
  <c r="IP145" i="37"/>
  <c r="IQ145" i="37" s="1"/>
  <c r="IJ59" i="37"/>
  <c r="HV213" i="37"/>
  <c r="FT213" i="37" s="1"/>
  <c r="FQ289" i="37"/>
  <c r="JS289" i="37" s="1"/>
  <c r="HT289" i="37"/>
  <c r="HT29" i="37"/>
  <c r="HU29" i="37" s="1"/>
  <c r="FS29" i="37" s="1"/>
  <c r="HU235" i="37"/>
  <c r="HV175" i="37"/>
  <c r="FT175" i="37" s="1"/>
  <c r="FQ298" i="37"/>
  <c r="JS298" i="37" s="1"/>
  <c r="FQ95" i="37"/>
  <c r="JS95" i="37" s="1"/>
  <c r="HU95" i="37"/>
  <c r="FQ102" i="37"/>
  <c r="JS102" i="37" s="1"/>
  <c r="HU102" i="37"/>
  <c r="HV57" i="37"/>
  <c r="FT57" i="37" s="1"/>
  <c r="II215" i="37"/>
  <c r="IJ215" i="37" s="1"/>
  <c r="FR57" i="37"/>
  <c r="JT57" i="37" s="1"/>
  <c r="FQ300" i="37"/>
  <c r="JS300" i="37" s="1"/>
  <c r="IC105" i="37"/>
  <c r="HU94" i="37"/>
  <c r="FS94" i="37" s="1"/>
  <c r="IC270" i="37"/>
  <c r="HT225" i="37"/>
  <c r="FR225" i="37" s="1"/>
  <c r="JT225" i="37" s="1"/>
  <c r="FQ104" i="37"/>
  <c r="JS104" i="37" s="1"/>
  <c r="HT239" i="37"/>
  <c r="IA304" i="37"/>
  <c r="IO290" i="37"/>
  <c r="IP290" i="37" s="1"/>
  <c r="IQ290" i="37" s="1"/>
  <c r="HU212" i="37"/>
  <c r="FS212" i="37" s="1"/>
  <c r="FR294" i="37"/>
  <c r="JT294" i="37" s="1"/>
  <c r="HU293" i="37"/>
  <c r="FQ311" i="37"/>
  <c r="JS311" i="37" s="1"/>
  <c r="HT311" i="37"/>
  <c r="FR311" i="37" s="1"/>
  <c r="HU158" i="37"/>
  <c r="HV158" i="37" s="1"/>
  <c r="HV288" i="37"/>
  <c r="FT288" i="37" s="1"/>
  <c r="FS288" i="37"/>
  <c r="JU288" i="37" s="1"/>
  <c r="IJ302" i="37"/>
  <c r="FS43" i="37"/>
  <c r="IA88" i="37"/>
  <c r="FR88" i="37" s="1"/>
  <c r="JT88" i="37" s="1"/>
  <c r="FQ88" i="37"/>
  <c r="JS88" i="37" s="1"/>
  <c r="FQ257" i="37"/>
  <c r="JS257" i="37" s="1"/>
  <c r="FS39" i="37"/>
  <c r="JU39" i="37" s="1"/>
  <c r="HV39" i="37"/>
  <c r="FT39" i="37" s="1"/>
  <c r="FS245" i="37"/>
  <c r="FS28" i="37"/>
  <c r="JU28" i="37" s="1"/>
  <c r="HV28" i="37"/>
  <c r="FT28" i="37" s="1"/>
  <c r="JV28" i="37" s="1"/>
  <c r="KZ28" i="37" s="1"/>
  <c r="HU116" i="37"/>
  <c r="FR116" i="37"/>
  <c r="FS168" i="37"/>
  <c r="HV168" i="37"/>
  <c r="FT168" i="37" s="1"/>
  <c r="HU128" i="37"/>
  <c r="FS128" i="37" s="1"/>
  <c r="JU128" i="37" s="1"/>
  <c r="FR128" i="37"/>
  <c r="JT128" i="37" s="1"/>
  <c r="IB98" i="37"/>
  <c r="IC98" i="37" s="1"/>
  <c r="IJ259" i="37"/>
  <c r="HU89" i="37"/>
  <c r="FR89" i="37"/>
  <c r="JT89" i="37" s="1"/>
  <c r="HV45" i="37"/>
  <c r="HV121" i="37"/>
  <c r="FQ157" i="37"/>
  <c r="JS157" i="37" s="1"/>
  <c r="HU157" i="37"/>
  <c r="FQ267" i="37"/>
  <c r="JS267" i="37" s="1"/>
  <c r="HT267" i="37"/>
  <c r="HT215" i="37"/>
  <c r="FR215" i="37" s="1"/>
  <c r="FQ215" i="37"/>
  <c r="JS215" i="37" s="1"/>
  <c r="IP68" i="37"/>
  <c r="IQ68" i="37" s="1"/>
  <c r="FR251" i="37"/>
  <c r="JT251" i="37" s="1"/>
  <c r="IP67" i="37"/>
  <c r="IQ67" i="37" s="1"/>
  <c r="II276" i="37"/>
  <c r="IJ276" i="37" s="1"/>
  <c r="FR253" i="37"/>
  <c r="JT253" i="37" s="1"/>
  <c r="IB121" i="37"/>
  <c r="IC121" i="37" s="1"/>
  <c r="HU114" i="37"/>
  <c r="FS114" i="37" s="1"/>
  <c r="JU114" i="37" s="1"/>
  <c r="IQ181" i="37"/>
  <c r="II185" i="37"/>
  <c r="IJ185" i="37" s="1"/>
  <c r="FR285" i="37"/>
  <c r="JT285" i="37" s="1"/>
  <c r="HU285" i="37"/>
  <c r="FS285" i="37" s="1"/>
  <c r="JU285" i="37" s="1"/>
  <c r="HT133" i="37"/>
  <c r="FQ91" i="37"/>
  <c r="JS91" i="37" s="1"/>
  <c r="HT91" i="37"/>
  <c r="FQ290" i="37"/>
  <c r="JS290" i="37" s="1"/>
  <c r="HT290" i="37"/>
  <c r="IQ180" i="37"/>
  <c r="FT242" i="37"/>
  <c r="JV242" i="37" s="1"/>
  <c r="KZ242" i="37" s="1"/>
  <c r="FS281" i="37"/>
  <c r="FQ223" i="37"/>
  <c r="JS223" i="37" s="1"/>
  <c r="HT161" i="37"/>
  <c r="FR161" i="37" s="1"/>
  <c r="JT161" i="37" s="1"/>
  <c r="IH300" i="37"/>
  <c r="II300" i="37" s="1"/>
  <c r="IO183" i="37"/>
  <c r="IP183" i="37" s="1"/>
  <c r="IQ183" i="37" s="1"/>
  <c r="II241" i="37"/>
  <c r="IJ241" i="37" s="1"/>
  <c r="FQ248" i="37"/>
  <c r="JS248" i="37" s="1"/>
  <c r="FR155" i="37"/>
  <c r="JT155" i="37" s="1"/>
  <c r="IA183" i="37"/>
  <c r="IB183" i="37" s="1"/>
  <c r="IJ107" i="37"/>
  <c r="II52" i="37"/>
  <c r="FS52" i="37" s="1"/>
  <c r="JU52" i="37" s="1"/>
  <c r="FQ66" i="37"/>
  <c r="JS66" i="37" s="1"/>
  <c r="HV198" i="37"/>
  <c r="HU182" i="37"/>
  <c r="HU105" i="37"/>
  <c r="FS105" i="37" s="1"/>
  <c r="JU105" i="37" s="1"/>
  <c r="IQ228" i="37"/>
  <c r="HT262" i="37"/>
  <c r="HU99" i="37"/>
  <c r="FS99" i="37" s="1"/>
  <c r="FR256" i="37"/>
  <c r="JT256" i="37" s="1"/>
  <c r="FR112" i="37"/>
  <c r="JT112" i="37" s="1"/>
  <c r="HV96" i="37"/>
  <c r="FT96" i="37" s="1"/>
  <c r="FS96" i="37"/>
  <c r="JU96" i="37" s="1"/>
  <c r="HU274" i="37"/>
  <c r="HU300" i="37"/>
  <c r="HV300" i="37" s="1"/>
  <c r="HV231" i="37"/>
  <c r="HV153" i="37"/>
  <c r="HU72" i="37"/>
  <c r="FR72" i="37"/>
  <c r="JT72" i="37" s="1"/>
  <c r="FQ209" i="37"/>
  <c r="JS209" i="37" s="1"/>
  <c r="HT209" i="37"/>
  <c r="FQ149" i="37"/>
  <c r="JS149" i="37" s="1"/>
  <c r="HU149" i="37"/>
  <c r="FS149" i="37" s="1"/>
  <c r="JU149" i="37" s="1"/>
  <c r="FR193" i="37"/>
  <c r="HU193" i="37"/>
  <c r="HV66" i="37"/>
  <c r="HU44" i="37"/>
  <c r="HT81" i="37"/>
  <c r="HT264" i="37"/>
  <c r="HT305" i="37"/>
  <c r="FR305" i="37" s="1"/>
  <c r="JT305" i="37" s="1"/>
  <c r="IB165" i="37"/>
  <c r="IC165" i="37" s="1"/>
  <c r="HU174" i="37"/>
  <c r="FR174" i="37"/>
  <c r="JT174" i="37" s="1"/>
  <c r="FR148" i="37"/>
  <c r="JT148" i="37" s="1"/>
  <c r="II65" i="37"/>
  <c r="IJ65" i="37" s="1"/>
  <c r="IQ104" i="37"/>
  <c r="HV136" i="37"/>
  <c r="FQ174" i="37"/>
  <c r="JS174" i="37" s="1"/>
  <c r="II253" i="37"/>
  <c r="IJ253" i="37" s="1"/>
  <c r="IH129" i="37"/>
  <c r="HV270" i="37"/>
  <c r="FQ270" i="37"/>
  <c r="JS270" i="37" s="1"/>
  <c r="FR152" i="37"/>
  <c r="JT152" i="37" s="1"/>
  <c r="IJ87" i="37"/>
  <c r="HV295" i="37"/>
  <c r="FT295" i="37" s="1"/>
  <c r="JV295" i="37" s="1"/>
  <c r="KZ295" i="37" s="1"/>
  <c r="FQ251" i="37"/>
  <c r="JS251" i="37" s="1"/>
  <c r="II176" i="37"/>
  <c r="FS176" i="37" s="1"/>
  <c r="FR199" i="37"/>
  <c r="JT199" i="37" s="1"/>
  <c r="HU199" i="37"/>
  <c r="FS199" i="37" s="1"/>
  <c r="JU199" i="37" s="1"/>
  <c r="IC194" i="37"/>
  <c r="IQ203" i="37"/>
  <c r="HU172" i="37"/>
  <c r="HU120" i="37"/>
  <c r="IA46" i="37"/>
  <c r="IB46" i="37" s="1"/>
  <c r="IO131" i="37"/>
  <c r="IP131" i="37" s="1"/>
  <c r="FS307" i="37"/>
  <c r="JU307" i="37" s="1"/>
  <c r="IC231" i="37"/>
  <c r="IP164" i="37"/>
  <c r="IQ164" i="37" s="1"/>
  <c r="FR224" i="37"/>
  <c r="JT224" i="37" s="1"/>
  <c r="IJ84" i="37"/>
  <c r="HT217" i="37"/>
  <c r="FQ217" i="37"/>
  <c r="JS217" i="37" s="1"/>
  <c r="IP117" i="37"/>
  <c r="FS117" i="37" s="1"/>
  <c r="IP187" i="37"/>
  <c r="IQ187" i="37" s="1"/>
  <c r="HU110" i="37"/>
  <c r="FS110" i="37" s="1"/>
  <c r="FR110" i="37"/>
  <c r="IB136" i="37"/>
  <c r="IC136" i="37" s="1"/>
  <c r="IJ106" i="37"/>
  <c r="HU280" i="37"/>
  <c r="FQ53" i="37"/>
  <c r="JS53" i="37" s="1"/>
  <c r="FR220" i="37"/>
  <c r="FR178" i="37"/>
  <c r="JT178" i="37" s="1"/>
  <c r="HU178" i="37"/>
  <c r="FS178" i="37" s="1"/>
  <c r="JU178" i="37" s="1"/>
  <c r="FQ195" i="37"/>
  <c r="JS195" i="37" s="1"/>
  <c r="HT248" i="37"/>
  <c r="FS205" i="37"/>
  <c r="JU205" i="37" s="1"/>
  <c r="IP254" i="37"/>
  <c r="IQ254" i="37" s="1"/>
  <c r="FR185" i="37"/>
  <c r="JT185" i="37" s="1"/>
  <c r="II224" i="37"/>
  <c r="FS224" i="37" s="1"/>
  <c r="HV43" i="37"/>
  <c r="FR302" i="37"/>
  <c r="JT302" i="37" s="1"/>
  <c r="HV100" i="37"/>
  <c r="FR66" i="37"/>
  <c r="JT66" i="37" s="1"/>
  <c r="IP294" i="37"/>
  <c r="IQ294" i="37" s="1"/>
  <c r="IH154" i="37"/>
  <c r="II154" i="37" s="1"/>
  <c r="HT273" i="37"/>
  <c r="HU273" i="37" s="1"/>
  <c r="HU243" i="37"/>
  <c r="II287" i="37"/>
  <c r="IJ287" i="37" s="1"/>
  <c r="FT287" i="37" s="1"/>
  <c r="IH279" i="37"/>
  <c r="II279" i="37" s="1"/>
  <c r="FS279" i="37" s="1"/>
  <c r="JU279" i="37" s="1"/>
  <c r="FS242" i="37"/>
  <c r="JU242" i="37" s="1"/>
  <c r="HU148" i="37"/>
  <c r="FS148" i="37" s="1"/>
  <c r="JU148" i="37" s="1"/>
  <c r="IA187" i="37"/>
  <c r="IB187" i="37" s="1"/>
  <c r="IC187" i="37" s="1"/>
  <c r="HU181" i="37"/>
  <c r="FR181" i="37"/>
  <c r="HU35" i="37"/>
  <c r="FQ35" i="37"/>
  <c r="IJ26" i="37"/>
  <c r="FT16" i="37"/>
  <c r="JV16" i="37" s="1"/>
  <c r="HU53" i="37"/>
  <c r="HV53" i="37" s="1"/>
  <c r="FR53" i="37"/>
  <c r="JT53" i="37" s="1"/>
  <c r="FT205" i="37"/>
  <c r="JV205" i="37" s="1"/>
  <c r="KZ205" i="37" s="1"/>
  <c r="FQ292" i="37"/>
  <c r="JS292" i="37" s="1"/>
  <c r="HT292" i="37"/>
  <c r="HV291" i="37"/>
  <c r="FS291" i="37"/>
  <c r="FQ271" i="37"/>
  <c r="JS271" i="37" s="1"/>
  <c r="HT271" i="37"/>
  <c r="FR271" i="37" s="1"/>
  <c r="JT271" i="37" s="1"/>
  <c r="IO312" i="37"/>
  <c r="FR312" i="37" s="1"/>
  <c r="JT312" i="37" s="1"/>
  <c r="FQ134" i="37"/>
  <c r="JS134" i="37" s="1"/>
  <c r="HV139" i="37"/>
  <c r="FT139" i="37" s="1"/>
  <c r="JV139" i="37" s="1"/>
  <c r="KZ139" i="37" s="1"/>
  <c r="FS139" i="37"/>
  <c r="JU139" i="37" s="1"/>
  <c r="FS156" i="37"/>
  <c r="JU156" i="37" s="1"/>
  <c r="HU164" i="37"/>
  <c r="FR164" i="37"/>
  <c r="JT164" i="37" s="1"/>
  <c r="FR82" i="37"/>
  <c r="JT82" i="37" s="1"/>
  <c r="HU82" i="37"/>
  <c r="IJ117" i="37"/>
  <c r="IP253" i="37"/>
  <c r="IQ253" i="37" s="1"/>
  <c r="FQ125" i="37"/>
  <c r="HU125" i="37"/>
  <c r="FS198" i="37"/>
  <c r="JU198" i="37" s="1"/>
  <c r="FR55" i="37"/>
  <c r="HU55" i="37"/>
  <c r="HT48" i="37"/>
  <c r="FR48" i="37" s="1"/>
  <c r="JT48" i="37" s="1"/>
  <c r="HV78" i="37"/>
  <c r="HU192" i="37"/>
  <c r="FR192" i="37"/>
  <c r="JT192" i="37" s="1"/>
  <c r="HV70" i="37"/>
  <c r="FT70" i="37" s="1"/>
  <c r="HT259" i="37"/>
  <c r="FQ259" i="37"/>
  <c r="JS259" i="37" s="1"/>
  <c r="HT286" i="37"/>
  <c r="FR286" i="37" s="1"/>
  <c r="JT286" i="37" s="1"/>
  <c r="IB196" i="37"/>
  <c r="FS196" i="37" s="1"/>
  <c r="HT106" i="37"/>
  <c r="FQ106" i="37"/>
  <c r="JS106" i="37" s="1"/>
  <c r="FR79" i="37"/>
  <c r="JT79" i="37" s="1"/>
  <c r="HV79" i="37"/>
  <c r="FT79" i="37" s="1"/>
  <c r="IH250" i="37"/>
  <c r="II250" i="37" s="1"/>
  <c r="IJ250" i="37" s="1"/>
  <c r="IH44" i="37"/>
  <c r="II44" i="37" s="1"/>
  <c r="IJ44" i="37" s="1"/>
  <c r="IC153" i="37"/>
  <c r="FR52" i="37"/>
  <c r="JT52" i="37" s="1"/>
  <c r="HT123" i="37"/>
  <c r="FR123" i="37" s="1"/>
  <c r="JT123" i="37" s="1"/>
  <c r="FT307" i="37"/>
  <c r="IQ34" i="37"/>
  <c r="IP158" i="37"/>
  <c r="IQ158" i="37" s="1"/>
  <c r="FS56" i="37"/>
  <c r="JU56" i="37" s="1"/>
  <c r="HU299" i="37"/>
  <c r="FR299" i="37"/>
  <c r="JT299" i="37" s="1"/>
  <c r="IP122" i="37"/>
  <c r="IQ122" i="37" s="1"/>
  <c r="HT222" i="37"/>
  <c r="FR222" i="37" s="1"/>
  <c r="JT222" i="37" s="1"/>
  <c r="HV302" i="37"/>
  <c r="FS302" i="37"/>
  <c r="HV156" i="37"/>
  <c r="II34" i="37"/>
  <c r="IB277" i="37"/>
  <c r="IC277" i="37" s="1"/>
  <c r="IJ148" i="37"/>
  <c r="IA240" i="37"/>
  <c r="IB240" i="37" s="1"/>
  <c r="II131" i="37"/>
  <c r="IJ131" i="37" s="1"/>
  <c r="HV113" i="37"/>
  <c r="IP153" i="37"/>
  <c r="FS153" i="37" s="1"/>
  <c r="JU153" i="37" s="1"/>
  <c r="FS101" i="37"/>
  <c r="HU140" i="37"/>
  <c r="FR140" i="37"/>
  <c r="JT140" i="37" s="1"/>
  <c r="HV283" i="37"/>
  <c r="FS283" i="37"/>
  <c r="JU283" i="37" s="1"/>
  <c r="HU31" i="37"/>
  <c r="FQ31" i="37"/>
  <c r="JS31" i="37" s="1"/>
  <c r="IQ134" i="37"/>
  <c r="FR99" i="37"/>
  <c r="HU167" i="37"/>
  <c r="FS167" i="37" s="1"/>
  <c r="JU167" i="37" s="1"/>
  <c r="HU234" i="37"/>
  <c r="FR234" i="37"/>
  <c r="JT234" i="37" s="1"/>
  <c r="HU145" i="37"/>
  <c r="FR145" i="37"/>
  <c r="JT145" i="37" s="1"/>
  <c r="FR125" i="37"/>
  <c r="FT269" i="37"/>
  <c r="JV269" i="37" s="1"/>
  <c r="KZ269" i="37" s="1"/>
  <c r="II104" i="37"/>
  <c r="IJ104" i="37" s="1"/>
  <c r="HU77" i="37"/>
  <c r="FR77" i="37"/>
  <c r="JT77" i="37" s="1"/>
  <c r="HV263" i="37"/>
  <c r="FT263" i="37" s="1"/>
  <c r="JV263" i="37" s="1"/>
  <c r="FQ197" i="37"/>
  <c r="JS197" i="37" s="1"/>
  <c r="FQ30" i="37"/>
  <c r="JS30" i="37" s="1"/>
  <c r="IP159" i="37"/>
  <c r="IQ159" i="37" s="1"/>
  <c r="FR94" i="37"/>
  <c r="FR115" i="37"/>
  <c r="JT115" i="37" s="1"/>
  <c r="HU115" i="37"/>
  <c r="IQ222" i="37"/>
  <c r="HT250" i="37"/>
  <c r="HU250" i="37" s="1"/>
  <c r="FQ303" i="37"/>
  <c r="JS303" i="37" s="1"/>
  <c r="HT303" i="37"/>
  <c r="HU256" i="37"/>
  <c r="FQ304" i="37"/>
  <c r="JS304" i="37" s="1"/>
  <c r="HU206" i="37"/>
  <c r="IO197" i="37"/>
  <c r="FR197" i="37" s="1"/>
  <c r="JT197" i="37" s="1"/>
  <c r="IC291" i="37"/>
  <c r="HV142" i="37"/>
  <c r="FS79" i="37"/>
  <c r="JU79" i="37" s="1"/>
  <c r="IH309" i="37"/>
  <c r="II309" i="37" s="1"/>
  <c r="IP66" i="37"/>
  <c r="FS66" i="37" s="1"/>
  <c r="JU66" i="37" s="1"/>
  <c r="HT277" i="37"/>
  <c r="FR277" i="37" s="1"/>
  <c r="JT277" i="37" s="1"/>
  <c r="FQ277" i="37"/>
  <c r="JS277" i="37" s="1"/>
  <c r="FQ78" i="37"/>
  <c r="JS78" i="37" s="1"/>
  <c r="FQ254" i="37"/>
  <c r="JS254" i="37" s="1"/>
  <c r="FR184" i="37"/>
  <c r="IB140" i="37"/>
  <c r="IC140" i="37" s="1"/>
  <c r="II257" i="37"/>
  <c r="IJ257" i="37" s="1"/>
  <c r="IB123" i="37"/>
  <c r="IC123" i="37" s="1"/>
  <c r="IJ201" i="37"/>
  <c r="FT201" i="37" s="1"/>
  <c r="JV201" i="37" s="1"/>
  <c r="KZ201" i="37" s="1"/>
  <c r="FS201" i="37"/>
  <c r="JU201" i="37" s="1"/>
  <c r="FQ189" i="37"/>
  <c r="JS189" i="37" s="1"/>
  <c r="FQ145" i="37"/>
  <c r="JS145" i="37" s="1"/>
  <c r="IH298" i="37"/>
  <c r="II298" i="37" s="1"/>
  <c r="IP236" i="37"/>
  <c r="IQ236" i="37" s="1"/>
  <c r="FR153" i="37"/>
  <c r="JT153" i="37" s="1"/>
  <c r="IQ142" i="37"/>
  <c r="HU253" i="37"/>
  <c r="HV190" i="37"/>
  <c r="II190" i="37"/>
  <c r="IO136" i="37"/>
  <c r="IP136" i="37" s="1"/>
  <c r="HT257" i="37"/>
  <c r="FR257" i="37" s="1"/>
  <c r="JT257" i="37" s="1"/>
  <c r="FR245" i="37"/>
  <c r="HV265" i="37"/>
  <c r="FT265" i="37" s="1"/>
  <c r="JV265" i="37" s="1"/>
  <c r="ND265" i="37" s="1"/>
  <c r="HU152" i="37"/>
  <c r="HU251" i="37"/>
  <c r="HV63" i="37"/>
  <c r="FT63" i="37" s="1"/>
  <c r="FS63" i="37"/>
  <c r="HU298" i="37"/>
  <c r="HV298" i="37" s="1"/>
  <c r="FR254" i="37"/>
  <c r="JT254" i="37" s="1"/>
  <c r="IQ77" i="37"/>
  <c r="FR137" i="37"/>
  <c r="JT137" i="37" s="1"/>
  <c r="HU137" i="37"/>
  <c r="FQ122" i="37"/>
  <c r="JS122" i="37" s="1"/>
  <c r="HU122" i="37"/>
  <c r="HV255" i="37"/>
  <c r="FT255" i="37" s="1"/>
  <c r="FR255" i="37"/>
  <c r="JT255" i="37" s="1"/>
  <c r="HT240" i="37"/>
  <c r="FQ240" i="37"/>
  <c r="JS240" i="37" s="1"/>
  <c r="FQ108" i="37"/>
  <c r="JS108" i="37" s="1"/>
  <c r="FS269" i="37"/>
  <c r="JU269" i="37" s="1"/>
  <c r="FR176" i="37"/>
  <c r="JT176" i="37" s="1"/>
  <c r="HV276" i="37"/>
  <c r="FS276" i="37"/>
  <c r="JU276" i="37" s="1"/>
  <c r="HT74" i="37"/>
  <c r="FQ74" i="37"/>
  <c r="JS74" i="37" s="1"/>
  <c r="FQ69" i="37"/>
  <c r="JS69" i="37" s="1"/>
  <c r="HT69" i="37"/>
  <c r="HT85" i="37"/>
  <c r="FR85" i="37" s="1"/>
  <c r="JT85" i="37" s="1"/>
  <c r="FQ85" i="37"/>
  <c r="JS85" i="37" s="1"/>
  <c r="FR118" i="37"/>
  <c r="JT118" i="37" s="1"/>
  <c r="HU118" i="37"/>
  <c r="FS118" i="37" s="1"/>
  <c r="JU118" i="37" s="1"/>
  <c r="HU159" i="37"/>
  <c r="FR159" i="37"/>
  <c r="JT159" i="37" s="1"/>
  <c r="FQ261" i="37"/>
  <c r="JS261" i="37" s="1"/>
  <c r="HT75" i="37"/>
  <c r="HV266" i="37"/>
  <c r="HV130" i="37"/>
  <c r="FQ123" i="37"/>
  <c r="JS123" i="37" s="1"/>
  <c r="HU165" i="37"/>
  <c r="FR165" i="37"/>
  <c r="IC89" i="37"/>
  <c r="IJ291" i="37"/>
  <c r="HV64" i="37"/>
  <c r="FT64" i="37" s="1"/>
  <c r="FS64" i="37"/>
  <c r="JU64" i="37" s="1"/>
  <c r="HT304" i="37"/>
  <c r="HT163" i="37"/>
  <c r="FR283" i="37"/>
  <c r="JT283" i="37" s="1"/>
  <c r="IJ164" i="37"/>
  <c r="HV185" i="37"/>
  <c r="IQ198" i="37"/>
  <c r="HU33" i="37"/>
  <c r="FR33" i="37"/>
  <c r="FT301" i="37"/>
  <c r="HT108" i="37"/>
  <c r="FR108" i="37" s="1"/>
  <c r="JT108" i="37" s="1"/>
  <c r="II174" i="37"/>
  <c r="IJ174" i="37" s="1"/>
  <c r="FR98" i="37"/>
  <c r="JT98" i="37" s="1"/>
  <c r="HV155" i="37"/>
  <c r="FT155" i="37" s="1"/>
  <c r="FS155" i="37"/>
  <c r="HU254" i="37"/>
  <c r="HV254" i="37" s="1"/>
  <c r="HV184" i="37"/>
  <c r="FQ283" i="37"/>
  <c r="JS283" i="37" s="1"/>
  <c r="HV279" i="37"/>
  <c r="HU54" i="37"/>
  <c r="HV41" i="37"/>
  <c r="FT41" i="37" s="1"/>
  <c r="HT227" i="37"/>
  <c r="FQ227" i="37"/>
  <c r="JS227" i="37" s="1"/>
  <c r="HU309" i="37"/>
  <c r="FQ309" i="37"/>
  <c r="JS309" i="37" s="1"/>
  <c r="HU162" i="37"/>
  <c r="IA154" i="37"/>
  <c r="IQ156" i="37"/>
  <c r="HT189" i="37"/>
  <c r="FR252" i="37"/>
  <c r="JT252" i="37" s="1"/>
  <c r="HV252" i="37"/>
  <c r="FT252" i="37" s="1"/>
  <c r="JV252" i="37" s="1"/>
  <c r="KZ252" i="37" s="1"/>
  <c r="FR170" i="37"/>
  <c r="FQ218" i="37"/>
  <c r="JS218" i="37" s="1"/>
  <c r="HT218" i="37"/>
  <c r="FR218" i="37" s="1"/>
  <c r="JT218" i="37" s="1"/>
  <c r="IC43" i="37"/>
  <c r="IP49" i="37"/>
  <c r="IQ49" i="37" s="1"/>
  <c r="IJ277" i="37"/>
  <c r="HT134" i="37"/>
  <c r="FR134" i="37" s="1"/>
  <c r="JT134" i="37" s="1"/>
  <c r="IA303" i="37"/>
  <c r="IJ108" i="37"/>
  <c r="HV112" i="37"/>
  <c r="HV208" i="37"/>
  <c r="IQ25" i="37"/>
  <c r="FT25" i="37" s="1"/>
  <c r="JV25" i="37" s="1"/>
  <c r="FR25" i="37"/>
  <c r="JT25" i="37" s="1"/>
  <c r="FS19" i="37"/>
  <c r="JU19" i="37" s="1"/>
  <c r="IJ19" i="37"/>
  <c r="IC14" i="37"/>
  <c r="IJ18" i="37"/>
  <c r="FT18" i="37" s="1"/>
  <c r="HU22" i="37"/>
  <c r="FS22" i="37" s="1"/>
  <c r="JU22" i="37" s="1"/>
  <c r="FR22" i="37"/>
  <c r="JT22" i="37" s="1"/>
  <c r="FQ14" i="37"/>
  <c r="JS14" i="37" s="1"/>
  <c r="FS20" i="37"/>
  <c r="JU20" i="37" s="1"/>
  <c r="FR20" i="37"/>
  <c r="JT20" i="37" s="1"/>
  <c r="FQ23" i="37"/>
  <c r="JS23" i="37" s="1"/>
  <c r="HT23" i="37"/>
  <c r="FR23" i="37" s="1"/>
  <c r="JT23" i="37" s="1"/>
  <c r="FQ20" i="37"/>
  <c r="JS20" i="37" s="1"/>
  <c r="HV15" i="37"/>
  <c r="FT15" i="37" s="1"/>
  <c r="JV15" i="37" s="1"/>
  <c r="FS15" i="37"/>
  <c r="JU15" i="37" s="1"/>
  <c r="HV20" i="37"/>
  <c r="FT20" i="37" s="1"/>
  <c r="JV20" i="37" s="1"/>
  <c r="HU17" i="37"/>
  <c r="HV21" i="37"/>
  <c r="FT21" i="37" s="1"/>
  <c r="JV21" i="37" s="1"/>
  <c r="FS21" i="37"/>
  <c r="JU21" i="37" s="1"/>
  <c r="IH14" i="37"/>
  <c r="FR14" i="37" s="1"/>
  <c r="FR26" i="37"/>
  <c r="JT26" i="37" s="1"/>
  <c r="IH13" i="37"/>
  <c r="FR13" i="37" s="1"/>
  <c r="JT13" i="37" s="1"/>
  <c r="JT84" i="37"/>
  <c r="JS111" i="37"/>
  <c r="JU80" i="37"/>
  <c r="JS177" i="37"/>
  <c r="JT95" i="37"/>
  <c r="JS22" i="37"/>
  <c r="JT204" i="37"/>
  <c r="JT196" i="37"/>
  <c r="JT31" i="37"/>
  <c r="JT157" i="37"/>
  <c r="JT111" i="37"/>
  <c r="JS208" i="37"/>
  <c r="JT175" i="37"/>
  <c r="JS132" i="37"/>
  <c r="JS163" i="37"/>
  <c r="JT34" i="37"/>
  <c r="JV175" i="37"/>
  <c r="JS101" i="37"/>
  <c r="JT80" i="37"/>
  <c r="JT230" i="37"/>
  <c r="JT144" i="37"/>
  <c r="JT56" i="37"/>
  <c r="JT229" i="37"/>
  <c r="JU229" i="37"/>
  <c r="JT172" i="37"/>
  <c r="JS200" i="37"/>
  <c r="JS221" i="37"/>
  <c r="JS287" i="37"/>
  <c r="JS194" i="37"/>
  <c r="JT208" i="37"/>
  <c r="JT63" i="37"/>
  <c r="JS127" i="37"/>
  <c r="JS202" i="37"/>
  <c r="JS154" i="37"/>
  <c r="JS262" i="37"/>
  <c r="JS249" i="37"/>
  <c r="JS286" i="37"/>
  <c r="JS172" i="37"/>
  <c r="JT110" i="37"/>
  <c r="JS131" i="37"/>
  <c r="JS245" i="37"/>
  <c r="JT261" i="37"/>
  <c r="JS206" i="37"/>
  <c r="JS164" i="37"/>
  <c r="JT162" i="37"/>
  <c r="JS162" i="37"/>
  <c r="JS185" i="37"/>
  <c r="JS43" i="37"/>
  <c r="JT206" i="37"/>
  <c r="JU168" i="37"/>
  <c r="JU36" i="37"/>
  <c r="JS36" i="37"/>
  <c r="JT121" i="37"/>
  <c r="JS181" i="37"/>
  <c r="JU295" i="37"/>
  <c r="ND160" i="37"/>
  <c r="JS125" i="37"/>
  <c r="JS279" i="37"/>
  <c r="JT311" i="37"/>
  <c r="JS291" i="37"/>
  <c r="JS55" i="37"/>
  <c r="JU60" i="37"/>
  <c r="JU179" i="37"/>
  <c r="JV275" i="37"/>
  <c r="KZ275" i="37" s="1"/>
  <c r="JU275" i="37"/>
  <c r="JS203" i="37"/>
  <c r="JU188" i="37"/>
  <c r="JS302" i="37"/>
  <c r="JS116" i="37"/>
  <c r="JS255" i="37"/>
  <c r="JS212" i="37"/>
  <c r="LO18" i="37"/>
  <c r="JS276" i="37"/>
  <c r="JS33" i="37"/>
  <c r="LG19" i="37"/>
  <c r="LJ19" i="37"/>
  <c r="LK19" i="37"/>
  <c r="LH19" i="37"/>
  <c r="LI19" i="37"/>
  <c r="LL19" i="37"/>
  <c r="JS35" i="37"/>
  <c r="JV207" i="37"/>
  <c r="JT100" i="37"/>
  <c r="JV173" i="37"/>
  <c r="JT220" i="37"/>
  <c r="JU281" i="37"/>
  <c r="JT281" i="37"/>
  <c r="JU210" i="37"/>
  <c r="JT210" i="37"/>
  <c r="JT146" i="37"/>
  <c r="JU146" i="37"/>
  <c r="JU51" i="37"/>
  <c r="JT306" i="37"/>
  <c r="JV60" i="37"/>
  <c r="JT243" i="37"/>
  <c r="JT97" i="37"/>
  <c r="JT301" i="37"/>
  <c r="JU169" i="37"/>
  <c r="JT231" i="37"/>
  <c r="JU231" i="37"/>
  <c r="JU263" i="37"/>
  <c r="JT249" i="37"/>
  <c r="JT127" i="37"/>
  <c r="JT166" i="37"/>
  <c r="JU166" i="37"/>
  <c r="JT122" i="37"/>
  <c r="JU237" i="37"/>
  <c r="JT211" i="37"/>
  <c r="JT268" i="37"/>
  <c r="JT263" i="37"/>
  <c r="JT86" i="37"/>
  <c r="JT287" i="37"/>
  <c r="JT114" i="37"/>
  <c r="JT104" i="37"/>
  <c r="JU109" i="37"/>
  <c r="JT27" i="37"/>
  <c r="E20" i="37"/>
  <c r="MN20" i="37" s="1"/>
  <c r="KZ15" i="37" l="1"/>
  <c r="LA15" i="37" s="1"/>
  <c r="LC15" i="37" s="1"/>
  <c r="KZ21" i="37"/>
  <c r="FS230" i="37"/>
  <c r="FT184" i="37"/>
  <c r="FR272" i="37"/>
  <c r="JT272" i="37" s="1"/>
  <c r="IP59" i="37"/>
  <c r="FS59" i="37" s="1"/>
  <c r="KZ263" i="37"/>
  <c r="HU308" i="37"/>
  <c r="FS308" i="37" s="1"/>
  <c r="HU132" i="37"/>
  <c r="FS132" i="37" s="1"/>
  <c r="KZ220" i="37"/>
  <c r="KZ237" i="37"/>
  <c r="KZ173" i="37"/>
  <c r="HU93" i="37"/>
  <c r="FT238" i="37"/>
  <c r="KZ60" i="37"/>
  <c r="FT208" i="37"/>
  <c r="JV208" i="37" s="1"/>
  <c r="II130" i="37"/>
  <c r="IJ130" i="37" s="1"/>
  <c r="HV52" i="37"/>
  <c r="KZ103" i="37"/>
  <c r="KZ265" i="37"/>
  <c r="FR200" i="37"/>
  <c r="JT200" i="37" s="1"/>
  <c r="ND284" i="37"/>
  <c r="KZ284" i="37"/>
  <c r="KZ207" i="37"/>
  <c r="KZ306" i="37"/>
  <c r="IB90" i="37"/>
  <c r="IC90" i="37" s="1"/>
  <c r="FT90" i="37" s="1"/>
  <c r="JV90" i="37" s="1"/>
  <c r="FR103" i="37"/>
  <c r="JT103" i="37" s="1"/>
  <c r="II103" i="37"/>
  <c r="FS103" i="37" s="1"/>
  <c r="JU103" i="37" s="1"/>
  <c r="IJ103" i="37"/>
  <c r="FT103" i="37" s="1"/>
  <c r="JV103" i="37" s="1"/>
  <c r="HU177" i="37"/>
  <c r="FS50" i="37"/>
  <c r="JU50" i="37" s="1"/>
  <c r="FT83" i="37"/>
  <c r="JV83" i="37" s="1"/>
  <c r="KZ83" i="37" s="1"/>
  <c r="HV36" i="37"/>
  <c r="FT36" i="37" s="1"/>
  <c r="FS255" i="37"/>
  <c r="JU255" i="37" s="1"/>
  <c r="FS268" i="37"/>
  <c r="JU268" i="37" s="1"/>
  <c r="FT228" i="37"/>
  <c r="JV228" i="37" s="1"/>
  <c r="HV147" i="37"/>
  <c r="FT147" i="37" s="1"/>
  <c r="JV147" i="37" s="1"/>
  <c r="HV204" i="37"/>
  <c r="FT204" i="37" s="1"/>
  <c r="FS73" i="37"/>
  <c r="JU73" i="37" s="1"/>
  <c r="FT281" i="37"/>
  <c r="IB293" i="37"/>
  <c r="IC293" i="37" s="1"/>
  <c r="FR78" i="37"/>
  <c r="JT78" i="37" s="1"/>
  <c r="FT249" i="37"/>
  <c r="FS83" i="37"/>
  <c r="JU83" i="37" s="1"/>
  <c r="FS135" i="37"/>
  <c r="FR280" i="37"/>
  <c r="JT280" i="37" s="1"/>
  <c r="FS249" i="37"/>
  <c r="JU249" i="37" s="1"/>
  <c r="HU258" i="37"/>
  <c r="HV258" i="37" s="1"/>
  <c r="FT258" i="37" s="1"/>
  <c r="JV258" i="37" s="1"/>
  <c r="FT19" i="37"/>
  <c r="JV19" i="37" s="1"/>
  <c r="ND19" i="37" s="1"/>
  <c r="FT266" i="37"/>
  <c r="II45" i="37"/>
  <c r="HU123" i="37"/>
  <c r="FS123" i="37" s="1"/>
  <c r="JU123" i="37" s="1"/>
  <c r="HV30" i="37"/>
  <c r="FT30" i="37" s="1"/>
  <c r="FT86" i="37"/>
  <c r="JV86" i="37" s="1"/>
  <c r="KZ86" i="37" s="1"/>
  <c r="FR46" i="37"/>
  <c r="JT46" i="37" s="1"/>
  <c r="HV61" i="37"/>
  <c r="FT61" i="37" s="1"/>
  <c r="ND124" i="37"/>
  <c r="FR154" i="37"/>
  <c r="JT154" i="37" s="1"/>
  <c r="FS185" i="37"/>
  <c r="JU185" i="37" s="1"/>
  <c r="FR37" i="37"/>
  <c r="JT37" i="37" s="1"/>
  <c r="FT283" i="37"/>
  <c r="JV283" i="37" s="1"/>
  <c r="FS157" i="37"/>
  <c r="JU157" i="37" s="1"/>
  <c r="FS112" i="37"/>
  <c r="JU112" i="37" s="1"/>
  <c r="HU87" i="37"/>
  <c r="FS87" i="37" s="1"/>
  <c r="JU87" i="37" s="1"/>
  <c r="FT229" i="37"/>
  <c r="FS180" i="37"/>
  <c r="JU180" i="37" s="1"/>
  <c r="FR158" i="37"/>
  <c r="JT158" i="37" s="1"/>
  <c r="HU62" i="37"/>
  <c r="FS92" i="37"/>
  <c r="IQ59" i="37"/>
  <c r="FT59" i="37" s="1"/>
  <c r="FT53" i="37"/>
  <c r="JV53" i="37" s="1"/>
  <c r="FS273" i="37"/>
  <c r="JU273" i="37" s="1"/>
  <c r="HV272" i="37"/>
  <c r="FT272" i="37" s="1"/>
  <c r="HU219" i="37"/>
  <c r="ND15" i="37"/>
  <c r="FS143" i="37"/>
  <c r="JU143" i="37" s="1"/>
  <c r="FS46" i="37"/>
  <c r="JU46" i="37" s="1"/>
  <c r="FS100" i="37"/>
  <c r="JU100" i="37" s="1"/>
  <c r="FR238" i="37"/>
  <c r="JT238" i="37" s="1"/>
  <c r="ND205" i="37"/>
  <c r="IC158" i="37"/>
  <c r="FS238" i="37"/>
  <c r="JU238" i="37" s="1"/>
  <c r="FT198" i="37"/>
  <c r="JV198" i="37" s="1"/>
  <c r="ND198" i="37" s="1"/>
  <c r="FS145" i="37"/>
  <c r="FS208" i="37"/>
  <c r="JU208" i="37" s="1"/>
  <c r="FS228" i="37"/>
  <c r="JU228" i="37" s="1"/>
  <c r="HU218" i="37"/>
  <c r="FS218" i="37" s="1"/>
  <c r="JU218" i="37" s="1"/>
  <c r="ND201" i="37"/>
  <c r="FT104" i="37"/>
  <c r="FS159" i="37"/>
  <c r="JU159" i="37" s="1"/>
  <c r="IC196" i="37"/>
  <c r="FT196" i="37" s="1"/>
  <c r="JV196" i="37" s="1"/>
  <c r="KZ196" i="37" s="1"/>
  <c r="FS113" i="37"/>
  <c r="JU113" i="37" s="1"/>
  <c r="FS49" i="37"/>
  <c r="JU49" i="37" s="1"/>
  <c r="ND242" i="37"/>
  <c r="FS86" i="37"/>
  <c r="JU86" i="37" s="1"/>
  <c r="IB154" i="37"/>
  <c r="FS154" i="37" s="1"/>
  <c r="ND21" i="37"/>
  <c r="FT113" i="37"/>
  <c r="JV113" i="37" s="1"/>
  <c r="HV221" i="37"/>
  <c r="FT221" i="37" s="1"/>
  <c r="JV221" i="37" s="1"/>
  <c r="FS107" i="37"/>
  <c r="JU107" i="37" s="1"/>
  <c r="II76" i="37"/>
  <c r="FR76" i="37"/>
  <c r="JT76" i="37" s="1"/>
  <c r="IJ47" i="37"/>
  <c r="FT47" i="37" s="1"/>
  <c r="JV47" i="37" s="1"/>
  <c r="HU48" i="37"/>
  <c r="FS48" i="37" s="1"/>
  <c r="JU48" i="37" s="1"/>
  <c r="FS266" i="37"/>
  <c r="JU266" i="37" s="1"/>
  <c r="HV308" i="37"/>
  <c r="FT308" i="37" s="1"/>
  <c r="HV223" i="37"/>
  <c r="FT223" i="37" s="1"/>
  <c r="JV223" i="37" s="1"/>
  <c r="KZ223" i="37" s="1"/>
  <c r="HU215" i="37"/>
  <c r="HV215" i="37" s="1"/>
  <c r="HU68" i="37"/>
  <c r="HV68" i="37" s="1"/>
  <c r="FT68" i="37" s="1"/>
  <c r="JV68" i="37" s="1"/>
  <c r="HV138" i="37"/>
  <c r="FT138" i="37" s="1"/>
  <c r="FR47" i="37"/>
  <c r="JT47" i="37" s="1"/>
  <c r="ND47" i="37" s="1"/>
  <c r="IC233" i="37"/>
  <c r="FT233" i="37" s="1"/>
  <c r="JV233" i="37" s="1"/>
  <c r="KZ233" i="37" s="1"/>
  <c r="FS233" i="37"/>
  <c r="JU233" i="37" s="1"/>
  <c r="HU85" i="37"/>
  <c r="HV85" i="37" s="1"/>
  <c r="FT85" i="37" s="1"/>
  <c r="JV85" i="37" s="1"/>
  <c r="KZ85" i="37" s="1"/>
  <c r="FT180" i="37"/>
  <c r="FT100" i="37"/>
  <c r="FS71" i="37"/>
  <c r="JU71" i="37" s="1"/>
  <c r="ND71" i="37" s="1"/>
  <c r="HU225" i="37"/>
  <c r="FS225" i="37" s="1"/>
  <c r="FT268" i="37"/>
  <c r="HU261" i="37"/>
  <c r="FT130" i="37"/>
  <c r="FT276" i="37"/>
  <c r="FR309" i="37"/>
  <c r="JT309" i="37" s="1"/>
  <c r="HU191" i="37"/>
  <c r="FS191" i="37" s="1"/>
  <c r="JU191" i="37" s="1"/>
  <c r="HV285" i="37"/>
  <c r="FT285" i="37" s="1"/>
  <c r="IB190" i="37"/>
  <c r="IC190" i="37" s="1"/>
  <c r="IB202" i="37"/>
  <c r="FS202" i="37" s="1"/>
  <c r="JU202" i="37" s="1"/>
  <c r="IJ280" i="37"/>
  <c r="FS250" i="37"/>
  <c r="JU250" i="37" s="1"/>
  <c r="FT112" i="37"/>
  <c r="JV112" i="37" s="1"/>
  <c r="KZ112" i="37" s="1"/>
  <c r="FT185" i="37"/>
  <c r="JV185" i="37" s="1"/>
  <c r="ND185" i="37" s="1"/>
  <c r="FT107" i="37"/>
  <c r="JV107" i="37" s="1"/>
  <c r="HV132" i="37"/>
  <c r="FT132" i="37" s="1"/>
  <c r="JV132" i="37" s="1"/>
  <c r="IQ153" i="37"/>
  <c r="FT153" i="37" s="1"/>
  <c r="II129" i="37"/>
  <c r="IJ129" i="37" s="1"/>
  <c r="FT302" i="37"/>
  <c r="FS67" i="37"/>
  <c r="HV145" i="37"/>
  <c r="FT145" i="37" s="1"/>
  <c r="JV145" i="37" s="1"/>
  <c r="HV110" i="37"/>
  <c r="FT110" i="37" s="1"/>
  <c r="IJ190" i="37"/>
  <c r="FT270" i="37"/>
  <c r="JV270" i="37" s="1"/>
  <c r="HV157" i="37"/>
  <c r="FT157" i="37" s="1"/>
  <c r="FT294" i="37"/>
  <c r="JV294" i="37" s="1"/>
  <c r="IQ150" i="37"/>
  <c r="FT150" i="37" s="1"/>
  <c r="JV150" i="37" s="1"/>
  <c r="FR296" i="37"/>
  <c r="HU296" i="37"/>
  <c r="FS296" i="37" s="1"/>
  <c r="IC183" i="37"/>
  <c r="FT183" i="37" s="1"/>
  <c r="FS183" i="37"/>
  <c r="JU183" i="37" s="1"/>
  <c r="FS136" i="37"/>
  <c r="JU136" i="37" s="1"/>
  <c r="FS187" i="37"/>
  <c r="JU187" i="37" s="1"/>
  <c r="HV187" i="37"/>
  <c r="FT187" i="37" s="1"/>
  <c r="JV187" i="37" s="1"/>
  <c r="FR247" i="37"/>
  <c r="JT247" i="37" s="1"/>
  <c r="FS226" i="37"/>
  <c r="JU226" i="37" s="1"/>
  <c r="HV84" i="37"/>
  <c r="FT84" i="37" s="1"/>
  <c r="JV84" i="37" s="1"/>
  <c r="FS84" i="37"/>
  <c r="JU84" i="37" s="1"/>
  <c r="HV309" i="37"/>
  <c r="FS309" i="37"/>
  <c r="JU309" i="37" s="1"/>
  <c r="IJ309" i="37"/>
  <c r="HV206" i="37"/>
  <c r="FT206" i="37" s="1"/>
  <c r="FS206" i="37"/>
  <c r="FS93" i="37"/>
  <c r="JU93" i="37" s="1"/>
  <c r="HV93" i="37"/>
  <c r="FT93" i="37" s="1"/>
  <c r="JV93" i="37" s="1"/>
  <c r="HV55" i="37"/>
  <c r="FT55" i="37" s="1"/>
  <c r="FS55" i="37"/>
  <c r="HV243" i="37"/>
  <c r="FT243" i="37" s="1"/>
  <c r="FS243" i="37"/>
  <c r="JU243" i="37" s="1"/>
  <c r="FT43" i="37"/>
  <c r="JV43" i="37" s="1"/>
  <c r="HV178" i="37"/>
  <c r="FT178" i="37" s="1"/>
  <c r="JV178" i="37" s="1"/>
  <c r="FR217" i="37"/>
  <c r="JT217" i="37" s="1"/>
  <c r="HU217" i="37"/>
  <c r="FS217" i="37" s="1"/>
  <c r="JU217" i="37" s="1"/>
  <c r="IB88" i="37"/>
  <c r="HU264" i="37"/>
  <c r="FR264" i="37"/>
  <c r="JT264" i="37" s="1"/>
  <c r="IQ66" i="37"/>
  <c r="FT66" i="37" s="1"/>
  <c r="FS158" i="37"/>
  <c r="JU158" i="37" s="1"/>
  <c r="HV95" i="37"/>
  <c r="FT95" i="37" s="1"/>
  <c r="FS95" i="37"/>
  <c r="JU95" i="37" s="1"/>
  <c r="HV105" i="37"/>
  <c r="FT105" i="37" s="1"/>
  <c r="FR216" i="37"/>
  <c r="JT216" i="37" s="1"/>
  <c r="HU216" i="37"/>
  <c r="HU131" i="37"/>
  <c r="FR131" i="37"/>
  <c r="JT131" i="37" s="1"/>
  <c r="FR171" i="37"/>
  <c r="JT171" i="37" s="1"/>
  <c r="HU171" i="37"/>
  <c r="FT49" i="37"/>
  <c r="FT226" i="37"/>
  <c r="HV37" i="37"/>
  <c r="FT37" i="37" s="1"/>
  <c r="JV37" i="37" s="1"/>
  <c r="KZ37" i="37" s="1"/>
  <c r="FT236" i="37"/>
  <c r="HU277" i="37"/>
  <c r="IP312" i="37"/>
  <c r="FS312" i="37" s="1"/>
  <c r="JU312" i="37" s="1"/>
  <c r="IB304" i="37"/>
  <c r="IC304" i="37" s="1"/>
  <c r="IQ131" i="37"/>
  <c r="HV159" i="37"/>
  <c r="FT159" i="37" s="1"/>
  <c r="JV159" i="37" s="1"/>
  <c r="KZ159" i="37" s="1"/>
  <c r="HU163" i="37"/>
  <c r="FR163" i="37"/>
  <c r="JT163" i="37" s="1"/>
  <c r="HV35" i="37"/>
  <c r="FT35" i="37" s="1"/>
  <c r="FS35" i="37"/>
  <c r="FR58" i="37"/>
  <c r="JT58" i="37" s="1"/>
  <c r="HU58" i="37"/>
  <c r="FS58" i="37" s="1"/>
  <c r="JU58" i="37" s="1"/>
  <c r="HV122" i="37"/>
  <c r="FT122" i="37" s="1"/>
  <c r="JV122" i="37" s="1"/>
  <c r="KZ122" i="37" s="1"/>
  <c r="FS122" i="37"/>
  <c r="JU122" i="37" s="1"/>
  <c r="FS298" i="37"/>
  <c r="JU298" i="37" s="1"/>
  <c r="FS234" i="37"/>
  <c r="JU234" i="37" s="1"/>
  <c r="HV234" i="37"/>
  <c r="FT234" i="37" s="1"/>
  <c r="FS140" i="37"/>
  <c r="JU140" i="37" s="1"/>
  <c r="HV192" i="37"/>
  <c r="FT192" i="37" s="1"/>
  <c r="FS192" i="37"/>
  <c r="JU192" i="37" s="1"/>
  <c r="HV273" i="37"/>
  <c r="FT273" i="37" s="1"/>
  <c r="JV273" i="37" s="1"/>
  <c r="KZ273" i="37" s="1"/>
  <c r="FR273" i="37"/>
  <c r="JT273" i="37" s="1"/>
  <c r="HU286" i="37"/>
  <c r="HV148" i="37"/>
  <c r="FT148" i="37" s="1"/>
  <c r="JV148" i="37" s="1"/>
  <c r="HU81" i="37"/>
  <c r="FR81" i="37"/>
  <c r="JT81" i="37" s="1"/>
  <c r="HU262" i="37"/>
  <c r="FR262" i="37"/>
  <c r="JT262" i="37" s="1"/>
  <c r="FR290" i="37"/>
  <c r="JT290" i="37" s="1"/>
  <c r="HU290" i="37"/>
  <c r="FS290" i="37" s="1"/>
  <c r="JU290" i="37" s="1"/>
  <c r="FS121" i="37"/>
  <c r="JU121" i="37" s="1"/>
  <c r="HV89" i="37"/>
  <c r="FT89" i="37" s="1"/>
  <c r="JV89" i="37" s="1"/>
  <c r="KZ89" i="37" s="1"/>
  <c r="FS89" i="37"/>
  <c r="JU89" i="37" s="1"/>
  <c r="FR239" i="37"/>
  <c r="JT239" i="37" s="1"/>
  <c r="HU239" i="37"/>
  <c r="FS239" i="37" s="1"/>
  <c r="HV149" i="37"/>
  <c r="FT149" i="37" s="1"/>
  <c r="JV149" i="37" s="1"/>
  <c r="HV111" i="37"/>
  <c r="FT111" i="37" s="1"/>
  <c r="JV111" i="37" s="1"/>
  <c r="FS111" i="37"/>
  <c r="JU111" i="37" s="1"/>
  <c r="HV67" i="37"/>
  <c r="FT67" i="37" s="1"/>
  <c r="FR67" i="37"/>
  <c r="JT67" i="37" s="1"/>
  <c r="HV212" i="37"/>
  <c r="FT212" i="37" s="1"/>
  <c r="HU244" i="37"/>
  <c r="FR244" i="37"/>
  <c r="JT244" i="37" s="1"/>
  <c r="HV99" i="37"/>
  <c r="FT99" i="37" s="1"/>
  <c r="HU257" i="37"/>
  <c r="FT254" i="37"/>
  <c r="JV254" i="37" s="1"/>
  <c r="KZ254" i="37" s="1"/>
  <c r="HU247" i="37"/>
  <c r="FS247" i="37" s="1"/>
  <c r="JU247" i="37" s="1"/>
  <c r="FR227" i="37"/>
  <c r="JT227" i="37" s="1"/>
  <c r="HU227" i="37"/>
  <c r="FS254" i="37"/>
  <c r="JU254" i="37" s="1"/>
  <c r="IB303" i="37"/>
  <c r="IC303" i="37" s="1"/>
  <c r="FS130" i="37"/>
  <c r="JU130" i="37" s="1"/>
  <c r="HV118" i="37"/>
  <c r="FT118" i="37" s="1"/>
  <c r="JV118" i="37" s="1"/>
  <c r="HU69" i="37"/>
  <c r="FS69" i="37" s="1"/>
  <c r="JU69" i="37" s="1"/>
  <c r="FR69" i="37"/>
  <c r="JT69" i="37" s="1"/>
  <c r="FR298" i="37"/>
  <c r="JT298" i="37" s="1"/>
  <c r="HV253" i="37"/>
  <c r="FT253" i="37" s="1"/>
  <c r="JV253" i="37" s="1"/>
  <c r="FS253" i="37"/>
  <c r="IJ34" i="37"/>
  <c r="FT34" i="37" s="1"/>
  <c r="JV34" i="37" s="1"/>
  <c r="FS34" i="37"/>
  <c r="JU34" i="37" s="1"/>
  <c r="HV299" i="37"/>
  <c r="FT299" i="37" s="1"/>
  <c r="JV299" i="37" s="1"/>
  <c r="FS299" i="37"/>
  <c r="JU299" i="37" s="1"/>
  <c r="HU106" i="37"/>
  <c r="FR106" i="37"/>
  <c r="JT106" i="37" s="1"/>
  <c r="HU134" i="37"/>
  <c r="FT291" i="37"/>
  <c r="JV291" i="37" s="1"/>
  <c r="HV181" i="37"/>
  <c r="FT181" i="37" s="1"/>
  <c r="FS181" i="37"/>
  <c r="HV120" i="37"/>
  <c r="FT120" i="37" s="1"/>
  <c r="FS120" i="37"/>
  <c r="JU120" i="37" s="1"/>
  <c r="HV44" i="37"/>
  <c r="FT44" i="37" s="1"/>
  <c r="JV44" i="37" s="1"/>
  <c r="KZ44" i="37" s="1"/>
  <c r="FS44" i="37"/>
  <c r="JU44" i="37" s="1"/>
  <c r="FT231" i="37"/>
  <c r="HV114" i="37"/>
  <c r="FT114" i="37" s="1"/>
  <c r="JV114" i="37" s="1"/>
  <c r="FT121" i="37"/>
  <c r="JV121" i="37" s="1"/>
  <c r="HU126" i="37"/>
  <c r="FR126" i="37"/>
  <c r="JT126" i="37" s="1"/>
  <c r="HV144" i="37"/>
  <c r="FT144" i="37" s="1"/>
  <c r="JV144" i="37" s="1"/>
  <c r="FS144" i="37"/>
  <c r="JU144" i="37" s="1"/>
  <c r="HV167" i="37"/>
  <c r="FT167" i="37" s="1"/>
  <c r="JV167" i="37" s="1"/>
  <c r="FR203" i="37"/>
  <c r="JT203" i="37" s="1"/>
  <c r="HU203" i="37"/>
  <c r="FR282" i="37"/>
  <c r="JT282" i="37" s="1"/>
  <c r="HV282" i="37"/>
  <c r="FT282" i="37" s="1"/>
  <c r="IB195" i="37"/>
  <c r="FS53" i="37"/>
  <c r="JU53" i="37" s="1"/>
  <c r="IJ52" i="37"/>
  <c r="IJ176" i="37"/>
  <c r="FT176" i="37" s="1"/>
  <c r="JV176" i="37" s="1"/>
  <c r="HV128" i="37"/>
  <c r="FT128" i="37" s="1"/>
  <c r="JV128" i="37" s="1"/>
  <c r="FS152" i="37"/>
  <c r="JU152" i="37" s="1"/>
  <c r="HV152" i="37"/>
  <c r="FT152" i="37" s="1"/>
  <c r="JV152" i="37" s="1"/>
  <c r="HU303" i="37"/>
  <c r="FR303" i="37"/>
  <c r="JT303" i="37" s="1"/>
  <c r="IC240" i="37"/>
  <c r="IJ300" i="37"/>
  <c r="FT300" i="37" s="1"/>
  <c r="HU186" i="37"/>
  <c r="FS186" i="37" s="1"/>
  <c r="JU186" i="37" s="1"/>
  <c r="FR186" i="37"/>
  <c r="JT186" i="37" s="1"/>
  <c r="HV214" i="37"/>
  <c r="FT214" i="37" s="1"/>
  <c r="JV214" i="37" s="1"/>
  <c r="KZ214" i="37" s="1"/>
  <c r="FS214" i="37"/>
  <c r="JU214" i="37" s="1"/>
  <c r="HU189" i="37"/>
  <c r="FS189" i="37" s="1"/>
  <c r="JU189" i="37" s="1"/>
  <c r="FR189" i="37"/>
  <c r="JT189" i="37" s="1"/>
  <c r="FR304" i="37"/>
  <c r="JT304" i="37" s="1"/>
  <c r="HU75" i="37"/>
  <c r="FS75" i="37" s="1"/>
  <c r="JU75" i="37" s="1"/>
  <c r="FR75" i="37"/>
  <c r="JT75" i="37" s="1"/>
  <c r="HU108" i="37"/>
  <c r="HV137" i="37"/>
  <c r="FT137" i="37" s="1"/>
  <c r="JV137" i="37" s="1"/>
  <c r="KZ137" i="37" s="1"/>
  <c r="FS137" i="37"/>
  <c r="JU137" i="37" s="1"/>
  <c r="HU304" i="37"/>
  <c r="HV304" i="37" s="1"/>
  <c r="HV250" i="37"/>
  <c r="FT250" i="37" s="1"/>
  <c r="FR250" i="37"/>
  <c r="JT250" i="37" s="1"/>
  <c r="HV31" i="37"/>
  <c r="FT31" i="37" s="1"/>
  <c r="JV31" i="37" s="1"/>
  <c r="KZ31" i="37" s="1"/>
  <c r="FS31" i="37"/>
  <c r="JU31" i="37" s="1"/>
  <c r="FT156" i="37"/>
  <c r="JV156" i="37" s="1"/>
  <c r="FR259" i="37"/>
  <c r="JT259" i="37" s="1"/>
  <c r="HU259" i="37"/>
  <c r="HV82" i="37"/>
  <c r="FT82" i="37" s="1"/>
  <c r="JV82" i="37" s="1"/>
  <c r="KZ82" i="37" s="1"/>
  <c r="FS82" i="37"/>
  <c r="JU82" i="37" s="1"/>
  <c r="HV172" i="37"/>
  <c r="FT172" i="37" s="1"/>
  <c r="JV172" i="37" s="1"/>
  <c r="FS172" i="37"/>
  <c r="JU172" i="37" s="1"/>
  <c r="IC46" i="37"/>
  <c r="FT46" i="37" s="1"/>
  <c r="HU209" i="37"/>
  <c r="FR209" i="37"/>
  <c r="JT209" i="37" s="1"/>
  <c r="FS300" i="37"/>
  <c r="JU300" i="37" s="1"/>
  <c r="IJ224" i="37"/>
  <c r="FT224" i="37" s="1"/>
  <c r="JV224" i="37" s="1"/>
  <c r="IQ117" i="37"/>
  <c r="FT117" i="37" s="1"/>
  <c r="JV117" i="37" s="1"/>
  <c r="HU311" i="37"/>
  <c r="IJ154" i="37"/>
  <c r="FS116" i="37"/>
  <c r="JU116" i="37" s="1"/>
  <c r="HV116" i="37"/>
  <c r="FT116" i="37" s="1"/>
  <c r="FR44" i="37"/>
  <c r="JT44" i="37" s="1"/>
  <c r="IJ279" i="37"/>
  <c r="FT279" i="37" s="1"/>
  <c r="JV279" i="37" s="1"/>
  <c r="HU161" i="37"/>
  <c r="HV32" i="37"/>
  <c r="FT32" i="37" s="1"/>
  <c r="JV32" i="37" s="1"/>
  <c r="FS32" i="37"/>
  <c r="JU32" i="37" s="1"/>
  <c r="FR194" i="37"/>
  <c r="JT194" i="37" s="1"/>
  <c r="HU194" i="37"/>
  <c r="HU129" i="37"/>
  <c r="FR129" i="37"/>
  <c r="JT129" i="37" s="1"/>
  <c r="HV97" i="37"/>
  <c r="FT97" i="37" s="1"/>
  <c r="FS97" i="37"/>
  <c r="JU97" i="37" s="1"/>
  <c r="FS104" i="37"/>
  <c r="JU104" i="37" s="1"/>
  <c r="FR38" i="37"/>
  <c r="JT38" i="37" s="1"/>
  <c r="HU38" i="37"/>
  <c r="HV241" i="37"/>
  <c r="FT241" i="37" s="1"/>
  <c r="JV241" i="37" s="1"/>
  <c r="FS241" i="37"/>
  <c r="JU241" i="37" s="1"/>
  <c r="IQ78" i="37"/>
  <c r="FT78" i="37" s="1"/>
  <c r="JV78" i="37" s="1"/>
  <c r="FS236" i="37"/>
  <c r="JU236" i="37" s="1"/>
  <c r="IP197" i="37"/>
  <c r="IQ197" i="37" s="1"/>
  <c r="FT197" i="37" s="1"/>
  <c r="JV197" i="37" s="1"/>
  <c r="HU119" i="37"/>
  <c r="FS177" i="37"/>
  <c r="JU177" i="37" s="1"/>
  <c r="HV177" i="37"/>
  <c r="FT177" i="37" s="1"/>
  <c r="JV177" i="37" s="1"/>
  <c r="KZ177" i="37" s="1"/>
  <c r="HV54" i="37"/>
  <c r="FT54" i="37" s="1"/>
  <c r="JV54" i="37" s="1"/>
  <c r="FS54" i="37"/>
  <c r="JU54" i="37" s="1"/>
  <c r="FT142" i="37"/>
  <c r="FS258" i="37"/>
  <c r="JU258" i="37" s="1"/>
  <c r="HV125" i="37"/>
  <c r="FT125" i="37" s="1"/>
  <c r="FS125" i="37"/>
  <c r="HV274" i="37"/>
  <c r="FT274" i="37" s="1"/>
  <c r="JV274" i="37" s="1"/>
  <c r="FS274" i="37"/>
  <c r="JU274" i="37" s="1"/>
  <c r="HU91" i="37"/>
  <c r="FR91" i="37"/>
  <c r="JT91" i="37" s="1"/>
  <c r="HU267" i="37"/>
  <c r="FR267" i="37"/>
  <c r="JT267" i="37" s="1"/>
  <c r="HV293" i="37"/>
  <c r="FT293" i="37" s="1"/>
  <c r="FS293" i="37"/>
  <c r="HV235" i="37"/>
  <c r="FT235" i="37" s="1"/>
  <c r="JV235" i="37" s="1"/>
  <c r="FS235" i="37"/>
  <c r="JU235" i="37" s="1"/>
  <c r="HV143" i="37"/>
  <c r="FT143" i="37" s="1"/>
  <c r="FR143" i="37"/>
  <c r="JT143" i="37" s="1"/>
  <c r="FT98" i="37"/>
  <c r="JV98" i="37" s="1"/>
  <c r="KZ98" i="37" s="1"/>
  <c r="HU151" i="37"/>
  <c r="FS151" i="37" s="1"/>
  <c r="JU151" i="37" s="1"/>
  <c r="FR151" i="37"/>
  <c r="JT151" i="37" s="1"/>
  <c r="HV200" i="37"/>
  <c r="FT200" i="37" s="1"/>
  <c r="JV200" i="37" s="1"/>
  <c r="HV77" i="37"/>
  <c r="FT77" i="37" s="1"/>
  <c r="JV77" i="37" s="1"/>
  <c r="FS77" i="37"/>
  <c r="JU77" i="37" s="1"/>
  <c r="FR279" i="37"/>
  <c r="JT279" i="37" s="1"/>
  <c r="FR74" i="37"/>
  <c r="JT74" i="37" s="1"/>
  <c r="HU74" i="37"/>
  <c r="IQ136" i="37"/>
  <c r="FT136" i="37" s="1"/>
  <c r="JV136" i="37" s="1"/>
  <c r="HU305" i="37"/>
  <c r="FS305" i="37" s="1"/>
  <c r="JU305" i="37" s="1"/>
  <c r="HU271" i="37"/>
  <c r="HU292" i="37"/>
  <c r="FR292" i="37"/>
  <c r="JT292" i="37" s="1"/>
  <c r="FS174" i="37"/>
  <c r="JU174" i="37" s="1"/>
  <c r="HV174" i="37"/>
  <c r="FT174" i="37" s="1"/>
  <c r="HV193" i="37"/>
  <c r="FT193" i="37" s="1"/>
  <c r="JV193" i="37" s="1"/>
  <c r="FS193" i="37"/>
  <c r="JU193" i="37" s="1"/>
  <c r="FS182" i="37"/>
  <c r="JU182" i="37" s="1"/>
  <c r="HV182" i="37"/>
  <c r="FT182" i="37" s="1"/>
  <c r="JV182" i="37" s="1"/>
  <c r="FR183" i="37"/>
  <c r="JT183" i="37" s="1"/>
  <c r="FR136" i="37"/>
  <c r="JT136" i="37" s="1"/>
  <c r="FS98" i="37"/>
  <c r="JU98" i="37" s="1"/>
  <c r="FR29" i="37"/>
  <c r="JT29" i="37" s="1"/>
  <c r="HV29" i="37"/>
  <c r="FT29" i="37" s="1"/>
  <c r="JV29" i="37" s="1"/>
  <c r="FR65" i="37"/>
  <c r="JT65" i="37" s="1"/>
  <c r="HU65" i="37"/>
  <c r="FS294" i="37"/>
  <c r="JU294" i="37" s="1"/>
  <c r="HV260" i="37"/>
  <c r="FT260" i="37" s="1"/>
  <c r="JV260" i="37" s="1"/>
  <c r="KZ260" i="37" s="1"/>
  <c r="FS215" i="37"/>
  <c r="IC215" i="37"/>
  <c r="FS287" i="37"/>
  <c r="JU287" i="37" s="1"/>
  <c r="HV140" i="37"/>
  <c r="FT140" i="37" s="1"/>
  <c r="JV140" i="37" s="1"/>
  <c r="KZ140" i="37" s="1"/>
  <c r="HV199" i="37"/>
  <c r="FT199" i="37" s="1"/>
  <c r="JV199" i="37" s="1"/>
  <c r="FS162" i="37"/>
  <c r="JU162" i="37" s="1"/>
  <c r="HV162" i="37"/>
  <c r="FT162" i="37" s="1"/>
  <c r="JV162" i="37" s="1"/>
  <c r="FS33" i="37"/>
  <c r="HV33" i="37"/>
  <c r="FT33" i="37" s="1"/>
  <c r="FS165" i="37"/>
  <c r="HV165" i="37"/>
  <c r="FT165" i="37" s="1"/>
  <c r="HU240" i="37"/>
  <c r="FS240" i="37" s="1"/>
  <c r="JU240" i="37" s="1"/>
  <c r="FR240" i="37"/>
  <c r="JT240" i="37" s="1"/>
  <c r="FS251" i="37"/>
  <c r="JU251" i="37" s="1"/>
  <c r="HV251" i="37"/>
  <c r="FT251" i="37" s="1"/>
  <c r="JV251" i="37" s="1"/>
  <c r="KZ251" i="37" s="1"/>
  <c r="HV256" i="37"/>
  <c r="FT256" i="37" s="1"/>
  <c r="JV256" i="37" s="1"/>
  <c r="FS256" i="37"/>
  <c r="JU256" i="37" s="1"/>
  <c r="HV115" i="37"/>
  <c r="FT115" i="37" s="1"/>
  <c r="JV115" i="37" s="1"/>
  <c r="KZ115" i="37" s="1"/>
  <c r="FS115" i="37"/>
  <c r="JU115" i="37" s="1"/>
  <c r="HV164" i="37"/>
  <c r="FT164" i="37" s="1"/>
  <c r="JV164" i="37" s="1"/>
  <c r="FS164" i="37"/>
  <c r="FR248" i="37"/>
  <c r="JT248" i="37" s="1"/>
  <c r="HU248" i="37"/>
  <c r="FS248" i="37" s="1"/>
  <c r="JU248" i="37" s="1"/>
  <c r="FS280" i="37"/>
  <c r="JU280" i="37" s="1"/>
  <c r="HV280" i="37"/>
  <c r="HV72" i="37"/>
  <c r="FT72" i="37" s="1"/>
  <c r="JV72" i="37" s="1"/>
  <c r="KZ72" i="37" s="1"/>
  <c r="FS72" i="37"/>
  <c r="JU72" i="37" s="1"/>
  <c r="FR133" i="37"/>
  <c r="JT133" i="37" s="1"/>
  <c r="HU133" i="37"/>
  <c r="FT158" i="37"/>
  <c r="FS102" i="37"/>
  <c r="HV102" i="37"/>
  <c r="FT102" i="37" s="1"/>
  <c r="FR289" i="37"/>
  <c r="JT289" i="37" s="1"/>
  <c r="HU289" i="37"/>
  <c r="HU42" i="37"/>
  <c r="FS42" i="37" s="1"/>
  <c r="JU42" i="37" s="1"/>
  <c r="FR42" i="37"/>
  <c r="JT42" i="37" s="1"/>
  <c r="HU222" i="37"/>
  <c r="FS222" i="37" s="1"/>
  <c r="JU222" i="37" s="1"/>
  <c r="FR187" i="37"/>
  <c r="JT187" i="37" s="1"/>
  <c r="FR300" i="37"/>
  <c r="JT300" i="37" s="1"/>
  <c r="HV94" i="37"/>
  <c r="FT94" i="37" s="1"/>
  <c r="IJ298" i="37"/>
  <c r="FT298" i="37" s="1"/>
  <c r="JV298" i="37" s="1"/>
  <c r="KZ298" i="37" s="1"/>
  <c r="II13" i="37"/>
  <c r="FS13" i="37" s="1"/>
  <c r="JU13" i="37" s="1"/>
  <c r="HU23" i="37"/>
  <c r="FS23" i="37" s="1"/>
  <c r="JU23" i="37" s="1"/>
  <c r="HV22" i="37"/>
  <c r="FT22" i="37" s="1"/>
  <c r="II14" i="37"/>
  <c r="FS14" i="37" s="1"/>
  <c r="FS17" i="37"/>
  <c r="JU17" i="37" s="1"/>
  <c r="HV17" i="37"/>
  <c r="FT17" i="37" s="1"/>
  <c r="JV17" i="37" s="1"/>
  <c r="KZ17" i="37" s="1"/>
  <c r="FS25" i="37"/>
  <c r="JU25" i="37" s="1"/>
  <c r="ND25" i="37" s="1"/>
  <c r="FT24" i="37"/>
  <c r="JV24" i="37" s="1"/>
  <c r="FS24" i="37"/>
  <c r="JU24" i="37" s="1"/>
  <c r="KZ20" i="37"/>
  <c r="LA20" i="37" s="1"/>
  <c r="LC20" i="37" s="1"/>
  <c r="ND20" i="37"/>
  <c r="JT195" i="37"/>
  <c r="JU132" i="37"/>
  <c r="JU29" i="37"/>
  <c r="JU99" i="37"/>
  <c r="JT99" i="37"/>
  <c r="ND56" i="37"/>
  <c r="JT36" i="37"/>
  <c r="JT142" i="37"/>
  <c r="JU142" i="37"/>
  <c r="JU63" i="37"/>
  <c r="JU67" i="37"/>
  <c r="JV287" i="37"/>
  <c r="JU225" i="37"/>
  <c r="JU223" i="37"/>
  <c r="JU154" i="37"/>
  <c r="JT94" i="37"/>
  <c r="JT59" i="37"/>
  <c r="JT165" i="37"/>
  <c r="JT102" i="37"/>
  <c r="JT30" i="37"/>
  <c r="JU155" i="37"/>
  <c r="JV155" i="37"/>
  <c r="KZ155" i="37" s="1"/>
  <c r="JV101" i="37"/>
  <c r="JU101" i="37"/>
  <c r="JU43" i="37"/>
  <c r="JT119" i="37"/>
  <c r="JT296" i="37"/>
  <c r="JT260" i="37"/>
  <c r="JU245" i="37"/>
  <c r="JT245" i="37"/>
  <c r="JV36" i="37"/>
  <c r="KZ36" i="37" s="1"/>
  <c r="JV168" i="37"/>
  <c r="JT215" i="37"/>
  <c r="JU239" i="37"/>
  <c r="JT170" i="37"/>
  <c r="JU59" i="37"/>
  <c r="JU200" i="37"/>
  <c r="JU16" i="37"/>
  <c r="KZ16" i="37" s="1"/>
  <c r="LA16" i="37" s="1"/>
  <c r="LC16" i="37" s="1"/>
  <c r="JV297" i="37"/>
  <c r="JV229" i="37"/>
  <c r="JV157" i="37"/>
  <c r="JU196" i="37"/>
  <c r="JV96" i="37"/>
  <c r="JV40" i="37"/>
  <c r="JV204" i="37"/>
  <c r="JV188" i="37"/>
  <c r="JV307" i="37"/>
  <c r="JV64" i="37"/>
  <c r="JV80" i="37"/>
  <c r="JV57" i="37"/>
  <c r="JV141" i="37"/>
  <c r="JV179" i="37"/>
  <c r="JV41" i="37"/>
  <c r="JV246" i="37"/>
  <c r="JV39" i="37"/>
  <c r="JV18" i="37"/>
  <c r="KZ18" i="37" s="1"/>
  <c r="LA18" i="37" s="1"/>
  <c r="LC18" i="37" s="1"/>
  <c r="JU278" i="37"/>
  <c r="JU270" i="37"/>
  <c r="ND60" i="37"/>
  <c r="ND295" i="37"/>
  <c r="ND269" i="37"/>
  <c r="ND220" i="37"/>
  <c r="JT181" i="37"/>
  <c r="ND28" i="37"/>
  <c r="ND139" i="37"/>
  <c r="JU181" i="37"/>
  <c r="ND252" i="37"/>
  <c r="ND237" i="37"/>
  <c r="ND169" i="37"/>
  <c r="ND27" i="37"/>
  <c r="ND263" i="37"/>
  <c r="ND306" i="37"/>
  <c r="ND207" i="37"/>
  <c r="ND127" i="37"/>
  <c r="ND173" i="37"/>
  <c r="ND275" i="37"/>
  <c r="JU145" i="37"/>
  <c r="JT125" i="37"/>
  <c r="JU291" i="37"/>
  <c r="JT55" i="37"/>
  <c r="JT184" i="37"/>
  <c r="JV272" i="37"/>
  <c r="JU272" i="37"/>
  <c r="JT193" i="37"/>
  <c r="JV255" i="37"/>
  <c r="JT116" i="37"/>
  <c r="JT14" i="37"/>
  <c r="JT212" i="37"/>
  <c r="LO19" i="37"/>
  <c r="JT35" i="37"/>
  <c r="JT33" i="37"/>
  <c r="LG20" i="37"/>
  <c r="LJ20" i="37"/>
  <c r="LK20" i="37"/>
  <c r="LL20" i="37"/>
  <c r="LH20" i="37"/>
  <c r="LI20" i="37"/>
  <c r="JV120" i="37"/>
  <c r="KZ120" i="37" s="1"/>
  <c r="JV110" i="37"/>
  <c r="KZ110" i="37" s="1"/>
  <c r="JU110" i="37"/>
  <c r="JU301" i="37"/>
  <c r="JV301" i="37"/>
  <c r="JU230" i="37"/>
  <c r="JV230" i="37"/>
  <c r="KZ230" i="37" s="1"/>
  <c r="JU224" i="37"/>
  <c r="JU117" i="37"/>
  <c r="E21" i="37"/>
  <c r="MN21" i="37" s="1"/>
  <c r="KZ19" i="37" l="1"/>
  <c r="LA19" i="37" s="1"/>
  <c r="LC19" i="37" s="1"/>
  <c r="ND208" i="37"/>
  <c r="FS90" i="37"/>
  <c r="JU90" i="37" s="1"/>
  <c r="ND90" i="37" s="1"/>
  <c r="FS85" i="37"/>
  <c r="JU85" i="37" s="1"/>
  <c r="ND112" i="37"/>
  <c r="FT52" i="37"/>
  <c r="ND148" i="37"/>
  <c r="KZ148" i="37"/>
  <c r="ND80" i="37"/>
  <c r="KZ80" i="37"/>
  <c r="KZ255" i="37"/>
  <c r="ND113" i="37"/>
  <c r="KZ113" i="37"/>
  <c r="ND64" i="37"/>
  <c r="KZ64" i="37"/>
  <c r="ND157" i="37"/>
  <c r="KZ157" i="37"/>
  <c r="KZ287" i="37"/>
  <c r="KZ256" i="37"/>
  <c r="KZ54" i="37"/>
  <c r="KZ241" i="37"/>
  <c r="ND167" i="37"/>
  <c r="KZ167" i="37"/>
  <c r="ND107" i="37"/>
  <c r="KZ107" i="37"/>
  <c r="KZ228" i="37"/>
  <c r="ND307" i="37"/>
  <c r="KZ307" i="37"/>
  <c r="ND221" i="37"/>
  <c r="KZ221" i="37"/>
  <c r="ND246" i="37"/>
  <c r="KZ246" i="37"/>
  <c r="ND297" i="37"/>
  <c r="KZ297" i="37"/>
  <c r="KZ77" i="37"/>
  <c r="KZ235" i="37"/>
  <c r="KZ274" i="37"/>
  <c r="KZ172" i="37"/>
  <c r="KZ144" i="37"/>
  <c r="KZ84" i="37"/>
  <c r="KZ145" i="37"/>
  <c r="KZ90" i="37"/>
  <c r="KZ25" i="37"/>
  <c r="LA25" i="37" s="1"/>
  <c r="LC25" i="37" s="1"/>
  <c r="KZ71" i="37"/>
  <c r="ND229" i="37"/>
  <c r="KZ229" i="37"/>
  <c r="ND41" i="37"/>
  <c r="KZ41" i="37"/>
  <c r="ND93" i="37"/>
  <c r="KZ93" i="37"/>
  <c r="KZ162" i="37"/>
  <c r="KZ182" i="37"/>
  <c r="KZ200" i="37"/>
  <c r="KZ32" i="37"/>
  <c r="KZ117" i="37"/>
  <c r="KZ299" i="37"/>
  <c r="ND118" i="37"/>
  <c r="KZ118" i="37"/>
  <c r="KZ111" i="37"/>
  <c r="ND188" i="37"/>
  <c r="KZ188" i="37"/>
  <c r="KZ272" i="37"/>
  <c r="ND179" i="37"/>
  <c r="KZ179" i="37"/>
  <c r="ND204" i="37"/>
  <c r="KZ204" i="37"/>
  <c r="KZ224" i="37"/>
  <c r="ND178" i="37"/>
  <c r="KZ178" i="37"/>
  <c r="ND150" i="37"/>
  <c r="KZ150" i="37"/>
  <c r="KZ258" i="37"/>
  <c r="KZ208" i="37"/>
  <c r="KZ198" i="37"/>
  <c r="ND39" i="37"/>
  <c r="KZ39" i="37"/>
  <c r="KZ301" i="37"/>
  <c r="ND141" i="37"/>
  <c r="KZ141" i="37"/>
  <c r="ND40" i="37"/>
  <c r="KZ40" i="37"/>
  <c r="ND199" i="37"/>
  <c r="KZ199" i="37"/>
  <c r="KZ136" i="37"/>
  <c r="KZ279" i="37"/>
  <c r="KZ152" i="37"/>
  <c r="KZ121" i="37"/>
  <c r="KZ34" i="37"/>
  <c r="ND149" i="37"/>
  <c r="KZ149" i="37"/>
  <c r="KZ43" i="37"/>
  <c r="KZ187" i="37"/>
  <c r="KZ294" i="37"/>
  <c r="KZ47" i="37"/>
  <c r="KZ53" i="37"/>
  <c r="KZ185" i="37"/>
  <c r="ND168" i="37"/>
  <c r="KZ168" i="37"/>
  <c r="KZ101" i="37"/>
  <c r="ND278" i="37"/>
  <c r="KZ278" i="37"/>
  <c r="ND57" i="37"/>
  <c r="KZ57" i="37"/>
  <c r="ND96" i="37"/>
  <c r="KZ96" i="37"/>
  <c r="KZ29" i="37"/>
  <c r="KZ193" i="37"/>
  <c r="ND78" i="37"/>
  <c r="KZ78" i="37"/>
  <c r="ND114" i="37"/>
  <c r="KZ114" i="37"/>
  <c r="KZ291" i="37"/>
  <c r="ND156" i="37"/>
  <c r="KZ156" i="37"/>
  <c r="ND128" i="37"/>
  <c r="KZ128" i="37"/>
  <c r="KZ270" i="37"/>
  <c r="KZ132" i="37"/>
  <c r="KZ68" i="37"/>
  <c r="ND283" i="37"/>
  <c r="KZ283" i="37"/>
  <c r="ND147" i="37"/>
  <c r="KZ147" i="37"/>
  <c r="ND83" i="37"/>
  <c r="ND103" i="37"/>
  <c r="ND270" i="37"/>
  <c r="ND233" i="37"/>
  <c r="HV218" i="37"/>
  <c r="FT218" i="37" s="1"/>
  <c r="JV218" i="37" s="1"/>
  <c r="ND228" i="37"/>
  <c r="HV290" i="37"/>
  <c r="FT290" i="37" s="1"/>
  <c r="JV290" i="37" s="1"/>
  <c r="ND86" i="37"/>
  <c r="HV87" i="37"/>
  <c r="FT87" i="37" s="1"/>
  <c r="JV87" i="37" s="1"/>
  <c r="IC202" i="37"/>
  <c r="FT202" i="37" s="1"/>
  <c r="JV202" i="37" s="1"/>
  <c r="ND223" i="37"/>
  <c r="ND121" i="37"/>
  <c r="IJ45" i="37"/>
  <c r="FT45" i="37" s="1"/>
  <c r="JV45" i="37" s="1"/>
  <c r="KZ45" i="37" s="1"/>
  <c r="FS45" i="37"/>
  <c r="JU45" i="37" s="1"/>
  <c r="ND37" i="37"/>
  <c r="ND84" i="37"/>
  <c r="ND235" i="37"/>
  <c r="HV123" i="37"/>
  <c r="FT123" i="37" s="1"/>
  <c r="JV123" i="37" s="1"/>
  <c r="ND196" i="37"/>
  <c r="FS197" i="37"/>
  <c r="JU197" i="37" s="1"/>
  <c r="ND197" i="37" s="1"/>
  <c r="ND177" i="37"/>
  <c r="ND299" i="37"/>
  <c r="FS62" i="37"/>
  <c r="JU62" i="37" s="1"/>
  <c r="HV62" i="37"/>
  <c r="FT62" i="37" s="1"/>
  <c r="JV62" i="37" s="1"/>
  <c r="ND254" i="37"/>
  <c r="ND187" i="37"/>
  <c r="FS68" i="37"/>
  <c r="JU68" i="37" s="1"/>
  <c r="ND68" i="37" s="1"/>
  <c r="HV42" i="37"/>
  <c r="FT42" i="37" s="1"/>
  <c r="JV42" i="37" s="1"/>
  <c r="KZ42" i="37" s="1"/>
  <c r="ND241" i="37"/>
  <c r="FS219" i="37"/>
  <c r="JU219" i="37" s="1"/>
  <c r="HV219" i="37"/>
  <c r="FT219" i="37" s="1"/>
  <c r="JV219" i="37" s="1"/>
  <c r="KZ219" i="37" s="1"/>
  <c r="ND115" i="37"/>
  <c r="ND182" i="37"/>
  <c r="ND137" i="37"/>
  <c r="FT280" i="37"/>
  <c r="JV280" i="37" s="1"/>
  <c r="FT190" i="37"/>
  <c r="JV190" i="37" s="1"/>
  <c r="KZ190" i="37" s="1"/>
  <c r="ND98" i="37"/>
  <c r="ND279" i="37"/>
  <c r="ND258" i="37"/>
  <c r="ND31" i="37"/>
  <c r="IC154" i="37"/>
  <c r="FT154" i="37" s="1"/>
  <c r="JV154" i="37" s="1"/>
  <c r="ND273" i="37"/>
  <c r="ND32" i="37"/>
  <c r="HV48" i="37"/>
  <c r="FT48" i="37" s="1"/>
  <c r="JV48" i="37" s="1"/>
  <c r="HV222" i="37"/>
  <c r="FT222" i="37" s="1"/>
  <c r="JV222" i="37" s="1"/>
  <c r="ND111" i="37"/>
  <c r="IJ13" i="37"/>
  <c r="FT13" i="37" s="1"/>
  <c r="JV13" i="37" s="1"/>
  <c r="ND13" i="37" s="1"/>
  <c r="ND77" i="37"/>
  <c r="FS190" i="37"/>
  <c r="JU190" i="37" s="1"/>
  <c r="FS76" i="37"/>
  <c r="JU76" i="37" s="1"/>
  <c r="IJ76" i="37"/>
  <c r="FT76" i="37" s="1"/>
  <c r="JV76" i="37" s="1"/>
  <c r="ND34" i="37"/>
  <c r="HV58" i="37"/>
  <c r="FT58" i="37" s="1"/>
  <c r="JV58" i="37" s="1"/>
  <c r="ND251" i="37"/>
  <c r="ND72" i="37"/>
  <c r="HV151" i="37"/>
  <c r="FT151" i="37" s="1"/>
  <c r="JV151" i="37" s="1"/>
  <c r="HV69" i="37"/>
  <c r="FT69" i="37" s="1"/>
  <c r="JV69" i="37" s="1"/>
  <c r="HV225" i="37"/>
  <c r="FT225" i="37" s="1"/>
  <c r="JV225" i="37" s="1"/>
  <c r="FS261" i="37"/>
  <c r="JU261" i="37" s="1"/>
  <c r="HV261" i="37"/>
  <c r="FT261" i="37" s="1"/>
  <c r="JV261" i="37" s="1"/>
  <c r="KZ261" i="37" s="1"/>
  <c r="ND140" i="37"/>
  <c r="FT215" i="37"/>
  <c r="JV215" i="37" s="1"/>
  <c r="ND214" i="37"/>
  <c r="ND152" i="37"/>
  <c r="ND136" i="37"/>
  <c r="ND132" i="37"/>
  <c r="HV191" i="37"/>
  <c r="FT191" i="37" s="1"/>
  <c r="JV191" i="37" s="1"/>
  <c r="HV296" i="37"/>
  <c r="FT296" i="37" s="1"/>
  <c r="JV296" i="37" s="1"/>
  <c r="HV289" i="37"/>
  <c r="FT289" i="37" s="1"/>
  <c r="JV289" i="37" s="1"/>
  <c r="KZ289" i="37" s="1"/>
  <c r="FS289" i="37"/>
  <c r="JU289" i="37" s="1"/>
  <c r="HV292" i="37"/>
  <c r="FT292" i="37" s="1"/>
  <c r="JV292" i="37" s="1"/>
  <c r="KZ292" i="37" s="1"/>
  <c r="FS292" i="37"/>
  <c r="JU292" i="37" s="1"/>
  <c r="FS267" i="37"/>
  <c r="JU267" i="37" s="1"/>
  <c r="HV267" i="37"/>
  <c r="FT267" i="37" s="1"/>
  <c r="JV267" i="37" s="1"/>
  <c r="KZ267" i="37" s="1"/>
  <c r="HV194" i="37"/>
  <c r="FT194" i="37" s="1"/>
  <c r="JV194" i="37" s="1"/>
  <c r="FS194" i="37"/>
  <c r="JU194" i="37" s="1"/>
  <c r="HV259" i="37"/>
  <c r="FT259" i="37" s="1"/>
  <c r="JV259" i="37" s="1"/>
  <c r="KZ259" i="37" s="1"/>
  <c r="FS259" i="37"/>
  <c r="JU259" i="37" s="1"/>
  <c r="FS195" i="37"/>
  <c r="JU195" i="37" s="1"/>
  <c r="IC195" i="37"/>
  <c r="FT195" i="37" s="1"/>
  <c r="JV195" i="37" s="1"/>
  <c r="ND44" i="37"/>
  <c r="FS106" i="37"/>
  <c r="JU106" i="37" s="1"/>
  <c r="HV106" i="37"/>
  <c r="FT106" i="37" s="1"/>
  <c r="JV106" i="37" s="1"/>
  <c r="HV227" i="37"/>
  <c r="FT227" i="37" s="1"/>
  <c r="JV227" i="37" s="1"/>
  <c r="FS227" i="37"/>
  <c r="JU227" i="37" s="1"/>
  <c r="HV217" i="37"/>
  <c r="FT217" i="37" s="1"/>
  <c r="JV217" i="37" s="1"/>
  <c r="FT309" i="37"/>
  <c r="JV309" i="37" s="1"/>
  <c r="HV75" i="37"/>
  <c r="FT75" i="37" s="1"/>
  <c r="JV75" i="37" s="1"/>
  <c r="HV271" i="37"/>
  <c r="FT271" i="37" s="1"/>
  <c r="JV271" i="37" s="1"/>
  <c r="FS271" i="37"/>
  <c r="JU271" i="37" s="1"/>
  <c r="FS38" i="37"/>
  <c r="JU38" i="37" s="1"/>
  <c r="HV38" i="37"/>
  <c r="FT38" i="37" s="1"/>
  <c r="JV38" i="37" s="1"/>
  <c r="KZ38" i="37" s="1"/>
  <c r="FS303" i="37"/>
  <c r="JU303" i="37" s="1"/>
  <c r="FS81" i="37"/>
  <c r="JU81" i="37" s="1"/>
  <c r="HV81" i="37"/>
  <c r="FT81" i="37" s="1"/>
  <c r="JV81" i="37" s="1"/>
  <c r="FS171" i="37"/>
  <c r="JU171" i="37" s="1"/>
  <c r="HV171" i="37"/>
  <c r="FT171" i="37" s="1"/>
  <c r="JV171" i="37" s="1"/>
  <c r="KZ171" i="37" s="1"/>
  <c r="HV119" i="37"/>
  <c r="FT119" i="37" s="1"/>
  <c r="JV119" i="37" s="1"/>
  <c r="FS119" i="37"/>
  <c r="JU119" i="37" s="1"/>
  <c r="FS209" i="37"/>
  <c r="JU209" i="37" s="1"/>
  <c r="HV209" i="37"/>
  <c r="FT209" i="37" s="1"/>
  <c r="JV209" i="37" s="1"/>
  <c r="FS133" i="37"/>
  <c r="JU133" i="37" s="1"/>
  <c r="HV133" i="37"/>
  <c r="FT133" i="37" s="1"/>
  <c r="JV133" i="37" s="1"/>
  <c r="HV186" i="37"/>
  <c r="FT186" i="37" s="1"/>
  <c r="JV186" i="37" s="1"/>
  <c r="HV108" i="37"/>
  <c r="FT108" i="37" s="1"/>
  <c r="JV108" i="37" s="1"/>
  <c r="KZ108" i="37" s="1"/>
  <c r="FS108" i="37"/>
  <c r="JU108" i="37" s="1"/>
  <c r="FS203" i="37"/>
  <c r="JU203" i="37" s="1"/>
  <c r="HV203" i="37"/>
  <c r="FT203" i="37" s="1"/>
  <c r="JV203" i="37" s="1"/>
  <c r="KZ203" i="37" s="1"/>
  <c r="FS126" i="37"/>
  <c r="JU126" i="37" s="1"/>
  <c r="HV126" i="37"/>
  <c r="FT126" i="37" s="1"/>
  <c r="JV126" i="37" s="1"/>
  <c r="KZ126" i="37" s="1"/>
  <c r="FS244" i="37"/>
  <c r="JU244" i="37" s="1"/>
  <c r="HV244" i="37"/>
  <c r="FT244" i="37" s="1"/>
  <c r="JV244" i="37" s="1"/>
  <c r="KZ244" i="37" s="1"/>
  <c r="HV286" i="37"/>
  <c r="FT286" i="37" s="1"/>
  <c r="JV286" i="37" s="1"/>
  <c r="KZ286" i="37" s="1"/>
  <c r="FS286" i="37"/>
  <c r="JU286" i="37" s="1"/>
  <c r="HV277" i="37"/>
  <c r="FT277" i="37" s="1"/>
  <c r="JV277" i="37" s="1"/>
  <c r="FS277" i="37"/>
  <c r="JU277" i="37" s="1"/>
  <c r="HV248" i="37"/>
  <c r="FT248" i="37" s="1"/>
  <c r="JV248" i="37" s="1"/>
  <c r="HV91" i="37"/>
  <c r="FT91" i="37" s="1"/>
  <c r="JV91" i="37" s="1"/>
  <c r="KZ91" i="37" s="1"/>
  <c r="FS91" i="37"/>
  <c r="JU91" i="37" s="1"/>
  <c r="ND29" i="37"/>
  <c r="IJ14" i="37"/>
  <c r="FT14" i="37" s="1"/>
  <c r="JV14" i="37" s="1"/>
  <c r="HV240" i="37"/>
  <c r="FT240" i="37" s="1"/>
  <c r="JV240" i="37" s="1"/>
  <c r="HV305" i="37"/>
  <c r="FT305" i="37" s="1"/>
  <c r="JV305" i="37" s="1"/>
  <c r="HV74" i="37"/>
  <c r="FT74" i="37" s="1"/>
  <c r="JV74" i="37" s="1"/>
  <c r="KZ74" i="37" s="1"/>
  <c r="FS74" i="37"/>
  <c r="JU74" i="37" s="1"/>
  <c r="ND274" i="37"/>
  <c r="HV311" i="37"/>
  <c r="FT311" i="37" s="1"/>
  <c r="FS311" i="37"/>
  <c r="JU311" i="37" s="1"/>
  <c r="ND298" i="37"/>
  <c r="HV131" i="37"/>
  <c r="FT131" i="37" s="1"/>
  <c r="JV131" i="37" s="1"/>
  <c r="FS131" i="37"/>
  <c r="JU131" i="37" s="1"/>
  <c r="FS163" i="37"/>
  <c r="JU163" i="37" s="1"/>
  <c r="HV163" i="37"/>
  <c r="FT163" i="37" s="1"/>
  <c r="JV163" i="37" s="1"/>
  <c r="HV216" i="37"/>
  <c r="FT216" i="37" s="1"/>
  <c r="JV216" i="37" s="1"/>
  <c r="KZ216" i="37" s="1"/>
  <c r="FS216" i="37"/>
  <c r="JU216" i="37" s="1"/>
  <c r="HV247" i="37"/>
  <c r="FT247" i="37" s="1"/>
  <c r="JV247" i="37" s="1"/>
  <c r="HV161" i="37"/>
  <c r="FT161" i="37" s="1"/>
  <c r="JV161" i="37" s="1"/>
  <c r="KZ161" i="37" s="1"/>
  <c r="FS161" i="37"/>
  <c r="JU161" i="37" s="1"/>
  <c r="HV134" i="37"/>
  <c r="FT134" i="37" s="1"/>
  <c r="JV134" i="37" s="1"/>
  <c r="FS134" i="37"/>
  <c r="JU134" i="37" s="1"/>
  <c r="FS262" i="37"/>
  <c r="JU262" i="37" s="1"/>
  <c r="HV262" i="37"/>
  <c r="FT262" i="37" s="1"/>
  <c r="JV262" i="37" s="1"/>
  <c r="KZ262" i="37" s="1"/>
  <c r="HV264" i="37"/>
  <c r="FT264" i="37" s="1"/>
  <c r="JV264" i="37" s="1"/>
  <c r="KZ264" i="37" s="1"/>
  <c r="FS264" i="37"/>
  <c r="JU264" i="37" s="1"/>
  <c r="FT304" i="37"/>
  <c r="JV304" i="37" s="1"/>
  <c r="KZ304" i="37" s="1"/>
  <c r="HV303" i="37"/>
  <c r="FT303" i="37" s="1"/>
  <c r="JV303" i="37" s="1"/>
  <c r="ND294" i="37"/>
  <c r="HV23" i="37"/>
  <c r="FT23" i="37" s="1"/>
  <c r="JV23" i="37" s="1"/>
  <c r="HV65" i="37"/>
  <c r="FT65" i="37" s="1"/>
  <c r="JV65" i="37" s="1"/>
  <c r="FS65" i="37"/>
  <c r="JU65" i="37" s="1"/>
  <c r="IQ312" i="37"/>
  <c r="FT312" i="37" s="1"/>
  <c r="JV312" i="37" s="1"/>
  <c r="ND54" i="37"/>
  <c r="FS129" i="37"/>
  <c r="JU129" i="37" s="1"/>
  <c r="HV129" i="37"/>
  <c r="FT129" i="37" s="1"/>
  <c r="JV129" i="37" s="1"/>
  <c r="ND82" i="37"/>
  <c r="FS304" i="37"/>
  <c r="JU304" i="37" s="1"/>
  <c r="HV189" i="37"/>
  <c r="FT189" i="37" s="1"/>
  <c r="JV189" i="37" s="1"/>
  <c r="HV257" i="37"/>
  <c r="FT257" i="37" s="1"/>
  <c r="JV257" i="37" s="1"/>
  <c r="KZ257" i="37" s="1"/>
  <c r="FS257" i="37"/>
  <c r="JU257" i="37" s="1"/>
  <c r="HV239" i="37"/>
  <c r="FT239" i="37" s="1"/>
  <c r="JV239" i="37" s="1"/>
  <c r="IC88" i="37"/>
  <c r="FT88" i="37" s="1"/>
  <c r="JV88" i="37" s="1"/>
  <c r="KZ88" i="37" s="1"/>
  <c r="FS88" i="37"/>
  <c r="JU88" i="37" s="1"/>
  <c r="ND17" i="37"/>
  <c r="ND24" i="37"/>
  <c r="FS26" i="37"/>
  <c r="JU26" i="37" s="1"/>
  <c r="FT26" i="37"/>
  <c r="JV26" i="37" s="1"/>
  <c r="KZ26" i="37" s="1"/>
  <c r="KZ24" i="37"/>
  <c r="ND287" i="37"/>
  <c r="ND122" i="37"/>
  <c r="ND36" i="37"/>
  <c r="JU164" i="37"/>
  <c r="ND164" i="37" s="1"/>
  <c r="ND159" i="37"/>
  <c r="ND200" i="37"/>
  <c r="JV142" i="37"/>
  <c r="ND260" i="37"/>
  <c r="ND43" i="37"/>
  <c r="ND162" i="37"/>
  <c r="JV206" i="37"/>
  <c r="JU206" i="37"/>
  <c r="JV245" i="37"/>
  <c r="ND85" i="37"/>
  <c r="ND101" i="37"/>
  <c r="JU170" i="37"/>
  <c r="JV170" i="37"/>
  <c r="JV282" i="37"/>
  <c r="KZ282" i="37" s="1"/>
  <c r="JU282" i="37"/>
  <c r="JU102" i="37"/>
  <c r="JV102" i="37"/>
  <c r="KZ102" i="37" s="1"/>
  <c r="JU296" i="37"/>
  <c r="JU165" i="37"/>
  <c r="JV165" i="37"/>
  <c r="JU94" i="37"/>
  <c r="JU253" i="37"/>
  <c r="ND253" i="37" s="1"/>
  <c r="JU308" i="37"/>
  <c r="JV308" i="37"/>
  <c r="KZ308" i="37" s="1"/>
  <c r="ND155" i="37"/>
  <c r="JV30" i="37"/>
  <c r="JU30" i="37"/>
  <c r="JV59" i="37"/>
  <c r="ND18" i="37"/>
  <c r="ND16" i="37"/>
  <c r="JV50" i="37"/>
  <c r="JV238" i="37"/>
  <c r="JV63" i="37"/>
  <c r="JV276" i="37"/>
  <c r="JV61" i="37"/>
  <c r="LA17" i="37"/>
  <c r="LC17" i="37" s="1"/>
  <c r="JV109" i="37"/>
  <c r="JV66" i="37"/>
  <c r="JV231" i="37"/>
  <c r="JV180" i="37"/>
  <c r="JV158" i="37"/>
  <c r="JV100" i="37"/>
  <c r="JU175" i="37"/>
  <c r="JV250" i="37"/>
  <c r="JV130" i="37"/>
  <c r="JV73" i="37"/>
  <c r="JU215" i="37"/>
  <c r="JV105" i="37"/>
  <c r="JV288" i="37"/>
  <c r="JV97" i="37"/>
  <c r="JU92" i="37"/>
  <c r="JV266" i="37"/>
  <c r="JV285" i="37"/>
  <c r="JV213" i="37"/>
  <c r="JV52" i="37"/>
  <c r="JV143" i="37"/>
  <c r="JV79" i="37"/>
  <c r="JV49" i="37"/>
  <c r="JV268" i="37"/>
  <c r="JV211" i="37"/>
  <c r="JV249" i="37"/>
  <c r="JV67" i="37"/>
  <c r="JV300" i="37"/>
  <c r="JV234" i="37"/>
  <c r="JV153" i="37"/>
  <c r="JV192" i="37"/>
  <c r="JV146" i="37"/>
  <c r="JV226" i="37"/>
  <c r="JV46" i="37"/>
  <c r="JV236" i="37"/>
  <c r="JV22" i="37"/>
  <c r="JV243" i="37"/>
  <c r="JV210" i="37"/>
  <c r="JV281" i="37"/>
  <c r="JV183" i="37"/>
  <c r="JU176" i="37"/>
  <c r="ND176" i="37" s="1"/>
  <c r="JV95" i="37"/>
  <c r="JV104" i="37"/>
  <c r="JV94" i="37"/>
  <c r="KZ94" i="37" s="1"/>
  <c r="JV99" i="37"/>
  <c r="JV138" i="37"/>
  <c r="JV51" i="37"/>
  <c r="JV166" i="37"/>
  <c r="JU135" i="37"/>
  <c r="JV70" i="37"/>
  <c r="JV174" i="37"/>
  <c r="JV232" i="37"/>
  <c r="ND255" i="37"/>
  <c r="ND89" i="37"/>
  <c r="ND172" i="37"/>
  <c r="ND291" i="37"/>
  <c r="ND42" i="37"/>
  <c r="JV293" i="37"/>
  <c r="JU293" i="37"/>
  <c r="ND110" i="37"/>
  <c r="ND193" i="37"/>
  <c r="ND145" i="37"/>
  <c r="ND272" i="37"/>
  <c r="ND53" i="37"/>
  <c r="ND256" i="37"/>
  <c r="ND301" i="37"/>
  <c r="ND224" i="37"/>
  <c r="ND120" i="37"/>
  <c r="ND117" i="37"/>
  <c r="ND230" i="37"/>
  <c r="ND144" i="37"/>
  <c r="JV125" i="37"/>
  <c r="KZ125" i="37" s="1"/>
  <c r="JU125" i="37"/>
  <c r="JV55" i="37"/>
  <c r="JU55" i="37"/>
  <c r="JV184" i="37"/>
  <c r="JU184" i="37"/>
  <c r="JU14" i="37"/>
  <c r="JV302" i="37"/>
  <c r="JU302" i="37"/>
  <c r="LO20" i="37"/>
  <c r="JV212" i="37"/>
  <c r="JU212" i="37"/>
  <c r="LG21" i="37"/>
  <c r="LJ21" i="37"/>
  <c r="LK21" i="37"/>
  <c r="LL21" i="37"/>
  <c r="LI21" i="37"/>
  <c r="LH21" i="37"/>
  <c r="JV33" i="37"/>
  <c r="JU33" i="37"/>
  <c r="JV35" i="37"/>
  <c r="JU35" i="37"/>
  <c r="E22" i="37"/>
  <c r="ND268" i="37" l="1"/>
  <c r="KZ268" i="37"/>
  <c r="ND290" i="37"/>
  <c r="KZ290" i="37"/>
  <c r="KZ176" i="37"/>
  <c r="KZ302" i="37"/>
  <c r="ND51" i="37"/>
  <c r="KZ51" i="37"/>
  <c r="ND281" i="37"/>
  <c r="KZ281" i="37"/>
  <c r="ND192" i="37"/>
  <c r="KZ192" i="37"/>
  <c r="ND49" i="37"/>
  <c r="KZ49" i="37"/>
  <c r="ND97" i="37"/>
  <c r="KZ97" i="37"/>
  <c r="ND100" i="37"/>
  <c r="KZ100" i="37"/>
  <c r="ND276" i="37"/>
  <c r="KZ276" i="37"/>
  <c r="KZ30" i="37"/>
  <c r="ND189" i="37"/>
  <c r="KZ189" i="37"/>
  <c r="KZ65" i="37"/>
  <c r="KZ163" i="37"/>
  <c r="ND248" i="37"/>
  <c r="KZ248" i="37"/>
  <c r="KZ209" i="37"/>
  <c r="ND217" i="37"/>
  <c r="KZ217" i="37"/>
  <c r="KZ215" i="37"/>
  <c r="KZ197" i="37"/>
  <c r="ND146" i="37"/>
  <c r="KZ146" i="37"/>
  <c r="MN22" i="37"/>
  <c r="ND210" i="37"/>
  <c r="KZ210" i="37"/>
  <c r="ND288" i="37"/>
  <c r="KZ288" i="37"/>
  <c r="ND158" i="37"/>
  <c r="KZ158" i="37"/>
  <c r="ND63" i="37"/>
  <c r="KZ63" i="37"/>
  <c r="ND245" i="37"/>
  <c r="KZ245" i="37"/>
  <c r="ND23" i="37"/>
  <c r="KZ23" i="37"/>
  <c r="ND58" i="37"/>
  <c r="KZ58" i="37"/>
  <c r="ND222" i="37"/>
  <c r="KZ222" i="37"/>
  <c r="ND218" i="37"/>
  <c r="KZ218" i="37"/>
  <c r="KZ164" i="37"/>
  <c r="ND138" i="37"/>
  <c r="KZ138" i="37"/>
  <c r="ND79" i="37"/>
  <c r="KZ79" i="37"/>
  <c r="ND99" i="37"/>
  <c r="KZ99" i="37"/>
  <c r="ND243" i="37"/>
  <c r="KZ243" i="37"/>
  <c r="ND234" i="37"/>
  <c r="KZ234" i="37"/>
  <c r="ND143" i="37"/>
  <c r="KZ143" i="37"/>
  <c r="ND105" i="37"/>
  <c r="KZ105" i="37"/>
  <c r="ND180" i="37"/>
  <c r="KZ180" i="37"/>
  <c r="ND238" i="37"/>
  <c r="KZ238" i="37"/>
  <c r="KZ134" i="37"/>
  <c r="ND305" i="37"/>
  <c r="KZ305" i="37"/>
  <c r="KZ277" i="37"/>
  <c r="KZ227" i="37"/>
  <c r="KZ296" i="37"/>
  <c r="ND48" i="37"/>
  <c r="KZ48" i="37"/>
  <c r="ND61" i="37"/>
  <c r="KZ61" i="37"/>
  <c r="ND309" i="37"/>
  <c r="KZ309" i="37"/>
  <c r="ND153" i="37"/>
  <c r="KZ153" i="37"/>
  <c r="KZ35" i="37"/>
  <c r="KZ184" i="37"/>
  <c r="ND232" i="37"/>
  <c r="KZ232" i="37"/>
  <c r="ND22" i="37"/>
  <c r="KZ22" i="37"/>
  <c r="ND300" i="37"/>
  <c r="KZ300" i="37"/>
  <c r="ND52" i="37"/>
  <c r="KZ52" i="37"/>
  <c r="ND231" i="37"/>
  <c r="KZ231" i="37"/>
  <c r="ND50" i="37"/>
  <c r="KZ50" i="37"/>
  <c r="KZ206" i="37"/>
  <c r="KZ129" i="37"/>
  <c r="KZ303" i="37"/>
  <c r="KZ131" i="37"/>
  <c r="ND240" i="37"/>
  <c r="KZ240" i="37"/>
  <c r="KZ119" i="37"/>
  <c r="KZ106" i="37"/>
  <c r="KZ194" i="37"/>
  <c r="ND191" i="37"/>
  <c r="KZ191" i="37"/>
  <c r="KZ76" i="37"/>
  <c r="ND280" i="37"/>
  <c r="KZ280" i="37"/>
  <c r="ND183" i="37"/>
  <c r="KZ183" i="37"/>
  <c r="ND92" i="37"/>
  <c r="KZ92" i="37"/>
  <c r="ND104" i="37"/>
  <c r="KZ104" i="37"/>
  <c r="ND213" i="37"/>
  <c r="KZ213" i="37"/>
  <c r="ND225" i="37"/>
  <c r="KZ225" i="37"/>
  <c r="ND202" i="37"/>
  <c r="KZ202" i="37"/>
  <c r="ND166" i="37"/>
  <c r="KZ166" i="37"/>
  <c r="ND175" i="37"/>
  <c r="KZ175" i="37"/>
  <c r="ND142" i="37"/>
  <c r="KZ142" i="37"/>
  <c r="ND174" i="37"/>
  <c r="KZ174" i="37"/>
  <c r="ND236" i="37"/>
  <c r="KZ236" i="37"/>
  <c r="ND67" i="37"/>
  <c r="KZ67" i="37"/>
  <c r="ND73" i="37"/>
  <c r="KZ73" i="37"/>
  <c r="ND66" i="37"/>
  <c r="KZ66" i="37"/>
  <c r="ND123" i="37"/>
  <c r="KZ123" i="37"/>
  <c r="KZ33" i="37"/>
  <c r="KZ212" i="37"/>
  <c r="KZ55" i="37"/>
  <c r="KZ293" i="37"/>
  <c r="ND70" i="37"/>
  <c r="KZ70" i="37"/>
  <c r="ND95" i="37"/>
  <c r="KZ95" i="37"/>
  <c r="ND46" i="37"/>
  <c r="KZ46" i="37"/>
  <c r="ND249" i="37"/>
  <c r="KZ249" i="37"/>
  <c r="ND285" i="37"/>
  <c r="KZ285" i="37"/>
  <c r="ND130" i="37"/>
  <c r="KZ130" i="37"/>
  <c r="ND109" i="37"/>
  <c r="KZ109" i="37"/>
  <c r="KZ170" i="37"/>
  <c r="ND239" i="37"/>
  <c r="KZ239" i="37"/>
  <c r="ND247" i="37"/>
  <c r="KZ247" i="37"/>
  <c r="ND186" i="37"/>
  <c r="KZ186" i="37"/>
  <c r="KZ271" i="37"/>
  <c r="ND69" i="37"/>
  <c r="KZ69" i="37"/>
  <c r="ND154" i="37"/>
  <c r="KZ154" i="37"/>
  <c r="ND87" i="37"/>
  <c r="KZ87" i="37"/>
  <c r="KZ253" i="37"/>
  <c r="ND135" i="37"/>
  <c r="KZ135" i="37"/>
  <c r="ND226" i="37"/>
  <c r="KZ226" i="37"/>
  <c r="ND211" i="37"/>
  <c r="KZ211" i="37"/>
  <c r="ND266" i="37"/>
  <c r="KZ266" i="37"/>
  <c r="ND250" i="37"/>
  <c r="KZ250" i="37"/>
  <c r="ND59" i="37"/>
  <c r="KZ59" i="37"/>
  <c r="KZ165" i="37"/>
  <c r="ND312" i="37"/>
  <c r="KZ312" i="37"/>
  <c r="KZ133" i="37"/>
  <c r="KZ81" i="37"/>
  <c r="ND75" i="37"/>
  <c r="KZ75" i="37"/>
  <c r="KZ195" i="37"/>
  <c r="ND151" i="37"/>
  <c r="KZ151" i="37"/>
  <c r="KZ62" i="37"/>
  <c r="LA24" i="37"/>
  <c r="LC24" i="37" s="1"/>
  <c r="LA23" i="37"/>
  <c r="LC23" i="37" s="1"/>
  <c r="KZ13" i="37"/>
  <c r="LA13" i="37" s="1"/>
  <c r="LC13" i="37" s="1"/>
  <c r="ND45" i="37"/>
  <c r="ND190" i="37"/>
  <c r="ND171" i="37"/>
  <c r="ND62" i="37"/>
  <c r="ND219" i="37"/>
  <c r="ND195" i="37"/>
  <c r="ND74" i="37"/>
  <c r="ND259" i="37"/>
  <c r="ND289" i="37"/>
  <c r="ND88" i="37"/>
  <c r="ND194" i="37"/>
  <c r="ND215" i="37"/>
  <c r="ND257" i="37"/>
  <c r="ND216" i="37"/>
  <c r="ND91" i="37"/>
  <c r="ND126" i="37"/>
  <c r="ND76" i="37"/>
  <c r="ND161" i="37"/>
  <c r="ND262" i="37"/>
  <c r="ND303" i="37"/>
  <c r="ND65" i="37"/>
  <c r="ND134" i="37"/>
  <c r="ND277" i="37"/>
  <c r="ND129" i="37"/>
  <c r="ND131" i="37"/>
  <c r="ND286" i="37"/>
  <c r="ND108" i="37"/>
  <c r="ND38" i="37"/>
  <c r="ND267" i="37"/>
  <c r="ND81" i="37"/>
  <c r="ND292" i="37"/>
  <c r="ND227" i="37"/>
  <c r="ND26" i="37"/>
  <c r="ND264" i="37"/>
  <c r="ND244" i="37"/>
  <c r="ND106" i="37"/>
  <c r="ND133" i="37"/>
  <c r="ND209" i="37"/>
  <c r="ND163" i="37"/>
  <c r="ND261" i="37"/>
  <c r="ND206" i="37"/>
  <c r="ND94" i="37"/>
  <c r="ND308" i="37"/>
  <c r="ND119" i="37"/>
  <c r="ND165" i="37"/>
  <c r="ND30" i="37"/>
  <c r="ND271" i="37"/>
  <c r="ND102" i="37"/>
  <c r="ND296" i="37"/>
  <c r="ND170" i="37"/>
  <c r="ND282" i="37"/>
  <c r="ND304" i="37"/>
  <c r="JV116" i="37"/>
  <c r="JV181" i="37"/>
  <c r="JV311" i="37"/>
  <c r="ND293" i="37"/>
  <c r="ND125" i="37"/>
  <c r="ND14" i="37"/>
  <c r="ND203" i="37"/>
  <c r="ND184" i="37"/>
  <c r="ND302" i="37"/>
  <c r="ND55" i="37"/>
  <c r="ND35" i="37"/>
  <c r="ND33" i="37"/>
  <c r="ND212" i="37"/>
  <c r="KZ14" i="37"/>
  <c r="LA14" i="37" s="1"/>
  <c r="LC14" i="37" s="1"/>
  <c r="LO21" i="37"/>
  <c r="LG22" i="37"/>
  <c r="LJ22" i="37"/>
  <c r="LK22" i="37"/>
  <c r="LH22" i="37"/>
  <c r="LI22" i="37"/>
  <c r="LL22" i="37"/>
  <c r="E23" i="37"/>
  <c r="LA22" i="37" l="1"/>
  <c r="LC22" i="37" s="1"/>
  <c r="LA21" i="37"/>
  <c r="LC21" i="37" s="1"/>
  <c r="ND181" i="37"/>
  <c r="AP35" i="34" s="1"/>
  <c r="BK35" i="34" s="1"/>
  <c r="BL35" i="34" s="1"/>
  <c r="CF35" i="34" s="1"/>
  <c r="KZ181" i="37"/>
  <c r="ND311" i="37"/>
  <c r="KZ311" i="37"/>
  <c r="ND116" i="37"/>
  <c r="KZ116" i="37"/>
  <c r="MN23" i="37"/>
  <c r="AP19" i="34"/>
  <c r="BK19" i="34" s="1"/>
  <c r="BL19" i="34" s="1"/>
  <c r="CF19" i="34" s="1"/>
  <c r="AP17" i="34"/>
  <c r="BK17" i="34" s="1"/>
  <c r="BL17" i="34" s="1"/>
  <c r="CF17" i="34" s="1"/>
  <c r="AP22" i="34"/>
  <c r="BK22" i="34" s="1"/>
  <c r="BL22" i="34" s="1"/>
  <c r="CF22" i="34" s="1"/>
  <c r="AP18" i="34"/>
  <c r="BK18" i="34" s="1"/>
  <c r="BL18" i="34" s="1"/>
  <c r="CF18" i="34" s="1"/>
  <c r="AP16" i="34"/>
  <c r="BK16" i="34" s="1"/>
  <c r="BL16" i="34" s="1"/>
  <c r="CF16" i="34" s="1"/>
  <c r="AP21" i="34"/>
  <c r="BK21" i="34" s="1"/>
  <c r="BL21" i="34" s="1"/>
  <c r="CF21" i="34" s="1"/>
  <c r="AP20" i="34"/>
  <c r="BK20" i="34" s="1"/>
  <c r="BL20" i="34" s="1"/>
  <c r="CF20" i="34" s="1"/>
  <c r="AP23" i="34"/>
  <c r="BK23" i="34" s="1"/>
  <c r="BL23" i="34" s="1"/>
  <c r="CF23" i="34" s="1"/>
  <c r="AP15" i="34"/>
  <c r="BK15" i="34" s="1"/>
  <c r="BL15" i="34" s="1"/>
  <c r="CF15" i="34" s="1"/>
  <c r="AP28" i="34"/>
  <c r="BK28" i="34" s="1"/>
  <c r="BL28" i="34" s="1"/>
  <c r="CF28" i="34" s="1"/>
  <c r="AP26" i="34"/>
  <c r="BK26" i="34" s="1"/>
  <c r="BL26" i="34" s="1"/>
  <c r="CF26" i="34" s="1"/>
  <c r="AP31" i="34"/>
  <c r="BK31" i="34" s="1"/>
  <c r="BL31" i="34" s="1"/>
  <c r="CF31" i="34" s="1"/>
  <c r="AP24" i="34"/>
  <c r="BK24" i="34" s="1"/>
  <c r="BL24" i="34" s="1"/>
  <c r="CF24" i="34" s="1"/>
  <c r="AP32" i="34"/>
  <c r="BK32" i="34" s="1"/>
  <c r="BL32" i="34" s="1"/>
  <c r="CF32" i="34" s="1"/>
  <c r="AP29" i="34"/>
  <c r="BK29" i="34" s="1"/>
  <c r="BL29" i="34" s="1"/>
  <c r="CF29" i="34" s="1"/>
  <c r="AP25" i="34"/>
  <c r="BK25" i="34" s="1"/>
  <c r="BL25" i="34" s="1"/>
  <c r="CF25" i="34" s="1"/>
  <c r="LO22" i="37"/>
  <c r="LG23" i="37"/>
  <c r="LJ23" i="37"/>
  <c r="LK23" i="37"/>
  <c r="LH23" i="37"/>
  <c r="LI23" i="37"/>
  <c r="LL23" i="37"/>
  <c r="E24" i="37"/>
  <c r="MN24" i="37" s="1"/>
  <c r="AP30" i="34" l="1"/>
  <c r="BK30" i="34" s="1"/>
  <c r="BL30" i="34" s="1"/>
  <c r="CF30" i="34" s="1"/>
  <c r="AP27" i="34"/>
  <c r="BK27" i="34" s="1"/>
  <c r="BL27" i="34" s="1"/>
  <c r="CF27" i="34" s="1"/>
  <c r="AP33" i="34"/>
  <c r="BK33" i="34" s="1"/>
  <c r="BL33" i="34" s="1"/>
  <c r="CF33" i="34" s="1"/>
  <c r="AP36" i="34"/>
  <c r="BK36" i="34" s="1"/>
  <c r="BL36" i="34" s="1"/>
  <c r="CF36" i="34" s="1"/>
  <c r="AP34" i="34"/>
  <c r="BK34" i="34" s="1"/>
  <c r="BL34" i="34" s="1"/>
  <c r="CF34" i="34" s="1"/>
  <c r="LO23" i="37"/>
  <c r="LG24" i="37"/>
  <c r="LJ24" i="37"/>
  <c r="LK24" i="37"/>
  <c r="LH24" i="37"/>
  <c r="LI24" i="37"/>
  <c r="LL24" i="37"/>
  <c r="E25" i="37"/>
  <c r="E26" i="37" l="1"/>
  <c r="MN25" i="37"/>
  <c r="LO24" i="37"/>
  <c r="LG25" i="37"/>
  <c r="LJ25" i="37"/>
  <c r="LK25" i="37"/>
  <c r="LI25" i="37"/>
  <c r="LL25" i="37"/>
  <c r="LH25" i="37"/>
  <c r="MN26" i="37" l="1"/>
  <c r="E27" i="37"/>
  <c r="LG26" i="37"/>
  <c r="LJ26" i="37"/>
  <c r="LK26" i="37"/>
  <c r="LH26" i="37"/>
  <c r="LI26" i="37"/>
  <c r="LL26" i="37"/>
  <c r="LO25" i="37"/>
  <c r="LO26" i="37" l="1"/>
  <c r="MN27" i="37"/>
  <c r="E28" i="37"/>
  <c r="LG27" i="37"/>
  <c r="LJ27" i="37"/>
  <c r="LK27" i="37"/>
  <c r="LH27" i="37"/>
  <c r="LI27" i="37"/>
  <c r="LL27" i="37"/>
  <c r="Z33" i="34"/>
  <c r="Z24" i="34"/>
  <c r="Z31" i="34"/>
  <c r="Z23" i="34"/>
  <c r="Z27" i="34"/>
  <c r="Z29" i="34"/>
  <c r="Z26" i="34"/>
  <c r="Z21" i="34"/>
  <c r="Z28" i="34"/>
  <c r="Z35" i="34"/>
  <c r="Z20" i="34"/>
  <c r="Z18" i="34"/>
  <c r="Z30" i="34"/>
  <c r="Z36" i="34"/>
  <c r="Z17" i="34"/>
  <c r="Z16" i="34"/>
  <c r="Z25" i="34"/>
  <c r="Z34" i="34"/>
  <c r="Z32" i="34"/>
  <c r="LO27" i="37" l="1"/>
  <c r="MN28" i="37"/>
  <c r="E29" i="37"/>
  <c r="LG28" i="37"/>
  <c r="LJ28" i="37"/>
  <c r="LK28" i="37"/>
  <c r="LL28" i="37"/>
  <c r="LI28" i="37"/>
  <c r="LH28" i="37"/>
  <c r="LX13" i="37"/>
  <c r="LO28" i="37" l="1"/>
  <c r="MN29" i="37"/>
  <c r="E30" i="37"/>
  <c r="LK29" i="37"/>
  <c r="LI29" i="37"/>
  <c r="LL29" i="37"/>
  <c r="LG29" i="37"/>
  <c r="LJ29" i="37"/>
  <c r="LH29" i="37"/>
  <c r="LO29" i="37" l="1"/>
  <c r="MN30" i="37"/>
  <c r="E31" i="37"/>
  <c r="LK30" i="37"/>
  <c r="LI30" i="37"/>
  <c r="LL30" i="37"/>
  <c r="LG30" i="37"/>
  <c r="LJ30" i="37"/>
  <c r="LH30" i="37"/>
  <c r="LO30" i="37" l="1"/>
  <c r="MN31" i="37"/>
  <c r="E32" i="37"/>
  <c r="LK31" i="37"/>
  <c r="LI31" i="37"/>
  <c r="LL31" i="37"/>
  <c r="LG31" i="37"/>
  <c r="LJ31" i="37"/>
  <c r="LH31" i="37"/>
  <c r="LO31" i="37" l="1"/>
  <c r="MN32" i="37"/>
  <c r="E33" i="37"/>
  <c r="LG32" i="37"/>
  <c r="LO32" i="37" s="1"/>
  <c r="LJ32" i="37"/>
  <c r="LK32" i="37"/>
  <c r="LH32" i="37"/>
  <c r="LI32" i="37"/>
  <c r="LL32" i="37"/>
  <c r="MN33" i="37" l="1"/>
  <c r="E34" i="37"/>
  <c r="LG33" i="37"/>
  <c r="LJ33" i="37"/>
  <c r="LK33" i="37"/>
  <c r="LL33" i="37"/>
  <c r="LI33" i="37"/>
  <c r="LH33" i="37"/>
  <c r="MN34" i="37" l="1"/>
  <c r="E35" i="37"/>
  <c r="LI34" i="37"/>
  <c r="LK34" i="37"/>
  <c r="LH34" i="37"/>
  <c r="LL34" i="37"/>
  <c r="LG34" i="37"/>
  <c r="LJ34" i="37"/>
  <c r="LO33" i="37"/>
  <c r="LO34" i="37" l="1"/>
  <c r="MN35" i="37"/>
  <c r="E36" i="37"/>
  <c r="LI35" i="37"/>
  <c r="LL35" i="37"/>
  <c r="LG35" i="37"/>
  <c r="LO35" i="37" s="1"/>
  <c r="LJ35" i="37"/>
  <c r="LK35" i="37"/>
  <c r="LH35" i="37"/>
  <c r="MN36" i="37" l="1"/>
  <c r="E37" i="37"/>
  <c r="LH36" i="37"/>
  <c r="LI36" i="37"/>
  <c r="LG36" i="37"/>
  <c r="LJ36" i="37"/>
  <c r="LK36" i="37"/>
  <c r="LL36" i="37"/>
  <c r="LO36" i="37" l="1"/>
  <c r="MN37" i="37"/>
  <c r="E38" i="37"/>
  <c r="LG37" i="37"/>
  <c r="LK37" i="37"/>
  <c r="LL37" i="37"/>
  <c r="LI37" i="37"/>
  <c r="LH37" i="37"/>
  <c r="LJ37" i="37"/>
  <c r="LO37" i="37" l="1"/>
  <c r="MN38" i="37"/>
  <c r="E39" i="37"/>
  <c r="LG38" i="37"/>
  <c r="LK38" i="37"/>
  <c r="LH38" i="37"/>
  <c r="LI38" i="37"/>
  <c r="LL38" i="37"/>
  <c r="LJ38" i="37"/>
  <c r="LO38" i="37" l="1"/>
  <c r="MN39" i="37"/>
  <c r="E40" i="37"/>
  <c r="LG39" i="37"/>
  <c r="LO39" i="37" s="1"/>
  <c r="LK39" i="37"/>
  <c r="LH39" i="37"/>
  <c r="LI39" i="37"/>
  <c r="LJ39" i="37"/>
  <c r="LL39" i="37"/>
  <c r="MN40" i="37" l="1"/>
  <c r="E41" i="37"/>
  <c r="LG40" i="37"/>
  <c r="LJ40" i="37"/>
  <c r="LK40" i="37"/>
  <c r="LI40" i="37"/>
  <c r="LH40" i="37"/>
  <c r="LL40" i="37"/>
  <c r="LO40" i="37" l="1"/>
  <c r="MN41" i="37"/>
  <c r="E42" i="37"/>
  <c r="LL41" i="37"/>
  <c r="LH41" i="37"/>
  <c r="LG41" i="37"/>
  <c r="LO41" i="37" s="1"/>
  <c r="LK41" i="37"/>
  <c r="LJ41" i="37"/>
  <c r="LI41" i="37"/>
  <c r="MN42" i="37" l="1"/>
  <c r="E43" i="37"/>
  <c r="LK42" i="37"/>
  <c r="LI42" i="37"/>
  <c r="LG42" i="37"/>
  <c r="LO42" i="37" s="1"/>
  <c r="LJ42" i="37"/>
  <c r="LH42" i="37"/>
  <c r="LL42" i="37"/>
  <c r="MN43" i="37" l="1"/>
  <c r="E44" i="37"/>
  <c r="LK43" i="37"/>
  <c r="LH43" i="37"/>
  <c r="LI43" i="37"/>
  <c r="LL43" i="37"/>
  <c r="LG43" i="37"/>
  <c r="LO43" i="37" s="1"/>
  <c r="LJ43" i="37"/>
  <c r="MN44" i="37" l="1"/>
  <c r="E45" i="37"/>
  <c r="LK44" i="37"/>
  <c r="LL44" i="37"/>
  <c r="LI44" i="37"/>
  <c r="LH44" i="37"/>
  <c r="LG44" i="37"/>
  <c r="LO44" i="37" s="1"/>
  <c r="LJ44" i="37"/>
  <c r="MN45" i="37" l="1"/>
  <c r="E46" i="37"/>
  <c r="LG45" i="37"/>
  <c r="LO45" i="37" s="1"/>
  <c r="LJ45" i="37"/>
  <c r="LK45" i="37"/>
  <c r="LI45" i="37"/>
  <c r="LL45" i="37"/>
  <c r="LH45" i="37"/>
  <c r="MN46" i="37" l="1"/>
  <c r="E47" i="37"/>
  <c r="LG46" i="37"/>
  <c r="LJ46" i="37"/>
  <c r="LK46" i="37"/>
  <c r="LI46" i="37"/>
  <c r="LL46" i="37"/>
  <c r="LH46" i="37"/>
  <c r="LO46" i="37" l="1"/>
  <c r="MN47" i="37"/>
  <c r="E48" i="37"/>
  <c r="LG47" i="37"/>
  <c r="LJ47" i="37"/>
  <c r="LK47" i="37"/>
  <c r="LI47" i="37"/>
  <c r="LL47" i="37"/>
  <c r="LH47" i="37"/>
  <c r="LO47" i="37" l="1"/>
  <c r="MN48" i="37"/>
  <c r="E49" i="37"/>
  <c r="LI48" i="37"/>
  <c r="LL48" i="37"/>
  <c r="LG48" i="37"/>
  <c r="LK48" i="37"/>
  <c r="LJ48" i="37"/>
  <c r="LH48" i="37"/>
  <c r="LO48" i="37" l="1"/>
  <c r="MN49" i="37"/>
  <c r="E50" i="37"/>
  <c r="LK49" i="37"/>
  <c r="LI49" i="37"/>
  <c r="LL49" i="37"/>
  <c r="LH49" i="37"/>
  <c r="LG49" i="37"/>
  <c r="LO49" i="37" s="1"/>
  <c r="LJ49" i="37"/>
  <c r="MN50" i="37" l="1"/>
  <c r="E51" i="37"/>
  <c r="LG50" i="37"/>
  <c r="LK50" i="37"/>
  <c r="LI50" i="37"/>
  <c r="LL50" i="37"/>
  <c r="LJ50" i="37"/>
  <c r="LH50" i="37"/>
  <c r="LO50" i="37" l="1"/>
  <c r="MN51" i="37"/>
  <c r="E52" i="37"/>
  <c r="LG51" i="37"/>
  <c r="LJ51" i="37"/>
  <c r="LK51" i="37"/>
  <c r="LH51" i="37"/>
  <c r="LI51" i="37"/>
  <c r="LL51" i="37"/>
  <c r="LO51" i="37" l="1"/>
  <c r="MN52" i="37"/>
  <c r="E53" i="37"/>
  <c r="LG52" i="37"/>
  <c r="LJ52" i="37"/>
  <c r="LK52" i="37"/>
  <c r="LL52" i="37"/>
  <c r="LH52" i="37"/>
  <c r="LI52" i="37"/>
  <c r="LO52" i="37" l="1"/>
  <c r="MN53" i="37"/>
  <c r="E54" i="37"/>
  <c r="LI53" i="37"/>
  <c r="LG53" i="37"/>
  <c r="LO53" i="37" s="1"/>
  <c r="LK53" i="37"/>
  <c r="LL53" i="37"/>
  <c r="LJ53" i="37"/>
  <c r="LH53" i="37"/>
  <c r="MN54" i="37" l="1"/>
  <c r="E55" i="37"/>
  <c r="LI54" i="37"/>
  <c r="LG54" i="37"/>
  <c r="LK54" i="37"/>
  <c r="LH54" i="37"/>
  <c r="LJ54" i="37"/>
  <c r="LL54" i="37"/>
  <c r="LO54" i="37" l="1"/>
  <c r="MN55" i="37"/>
  <c r="E56" i="37"/>
  <c r="LL55" i="37"/>
  <c r="LG55" i="37"/>
  <c r="LK55" i="37"/>
  <c r="LH55" i="37"/>
  <c r="LJ55" i="37"/>
  <c r="LI55" i="37"/>
  <c r="LO55" i="37" l="1"/>
  <c r="MN56" i="37"/>
  <c r="E57" i="37"/>
  <c r="LK56" i="37"/>
  <c r="LH56" i="37"/>
  <c r="LI56" i="37"/>
  <c r="LL56" i="37"/>
  <c r="LG56" i="37"/>
  <c r="LO56" i="37" s="1"/>
  <c r="LJ56" i="37"/>
  <c r="MN57" i="37" l="1"/>
  <c r="E58" i="37"/>
  <c r="LG57" i="37"/>
  <c r="LJ57" i="37"/>
  <c r="LK57" i="37"/>
  <c r="LI57" i="37"/>
  <c r="LL57" i="37"/>
  <c r="LH57" i="37"/>
  <c r="LO57" i="37" l="1"/>
  <c r="MN58" i="37"/>
  <c r="E59" i="37"/>
  <c r="LG58" i="37"/>
  <c r="LJ58" i="37"/>
  <c r="LK58" i="37"/>
  <c r="LH58" i="37"/>
  <c r="LI58" i="37"/>
  <c r="LL58" i="37"/>
  <c r="LO58" i="37" l="1"/>
  <c r="MN59" i="37"/>
  <c r="E60" i="37"/>
  <c r="LG59" i="37"/>
  <c r="LJ59" i="37"/>
  <c r="LK59" i="37"/>
  <c r="LH59" i="37"/>
  <c r="LI59" i="37"/>
  <c r="LL59" i="37"/>
  <c r="LO59" i="37" l="1"/>
  <c r="MN60" i="37"/>
  <c r="E61" i="37"/>
  <c r="LG60" i="37"/>
  <c r="LJ60" i="37"/>
  <c r="LK60" i="37"/>
  <c r="LL60" i="37"/>
  <c r="LI60" i="37"/>
  <c r="LH60" i="37"/>
  <c r="LO60" i="37" l="1"/>
  <c r="MN61" i="37"/>
  <c r="E62" i="37"/>
  <c r="LK61" i="37"/>
  <c r="LI61" i="37"/>
  <c r="LL61" i="37"/>
  <c r="LG61" i="37"/>
  <c r="LO61" i="37" s="1"/>
  <c r="LJ61" i="37"/>
  <c r="LH61" i="37"/>
  <c r="MN62" i="37" l="1"/>
  <c r="E63" i="37"/>
  <c r="LK62" i="37"/>
  <c r="LI62" i="37"/>
  <c r="LL62" i="37"/>
  <c r="LG62" i="37"/>
  <c r="LO62" i="37" s="1"/>
  <c r="LJ62" i="37"/>
  <c r="LH62" i="37"/>
  <c r="MN63" i="37" l="1"/>
  <c r="E64" i="37"/>
  <c r="LK63" i="37"/>
  <c r="LI63" i="37"/>
  <c r="LL63" i="37"/>
  <c r="LG63" i="37"/>
  <c r="LO63" i="37" s="1"/>
  <c r="LJ63" i="37"/>
  <c r="LH63" i="37"/>
  <c r="MN64" i="37" l="1"/>
  <c r="E65" i="37"/>
  <c r="LG64" i="37"/>
  <c r="LJ64" i="37"/>
  <c r="LH64" i="37"/>
  <c r="LI64" i="37"/>
  <c r="LK64" i="37"/>
  <c r="LL64" i="37"/>
  <c r="LO64" i="37" l="1"/>
  <c r="MN65" i="37"/>
  <c r="E66" i="37"/>
  <c r="LG65" i="37"/>
  <c r="LJ65" i="37"/>
  <c r="LH65" i="37"/>
  <c r="LK65" i="37"/>
  <c r="LI65" i="37"/>
  <c r="LL65" i="37"/>
  <c r="LO65" i="37" l="1"/>
  <c r="MN66" i="37"/>
  <c r="E67" i="37"/>
  <c r="LH66" i="37"/>
  <c r="LI66" i="37"/>
  <c r="LG66" i="37"/>
  <c r="LO66" i="37" s="1"/>
  <c r="LJ66" i="37"/>
  <c r="LK66" i="37"/>
  <c r="LL66" i="37"/>
  <c r="MN67" i="37" l="1"/>
  <c r="E68" i="37"/>
  <c r="LK67" i="37"/>
  <c r="LL67" i="37"/>
  <c r="LG67" i="37"/>
  <c r="LJ67" i="37"/>
  <c r="LH67" i="37"/>
  <c r="LI67" i="37"/>
  <c r="LO67" i="37" l="1"/>
  <c r="MN68" i="37"/>
  <c r="E69" i="37"/>
  <c r="LK68" i="37"/>
  <c r="LI68" i="37"/>
  <c r="LG68" i="37"/>
  <c r="LJ68" i="37"/>
  <c r="LH68" i="37"/>
  <c r="LL68" i="37"/>
  <c r="LO68" i="37" l="1"/>
  <c r="MN69" i="37"/>
  <c r="E70" i="37"/>
  <c r="LG69" i="37"/>
  <c r="LH69" i="37"/>
  <c r="LI69" i="37"/>
  <c r="LK69" i="37"/>
  <c r="LJ69" i="37"/>
  <c r="LL69" i="37"/>
  <c r="LO69" i="37" l="1"/>
  <c r="MN70" i="37"/>
  <c r="E71" i="37"/>
  <c r="LG70" i="37"/>
  <c r="LK70" i="37"/>
  <c r="LL70" i="37"/>
  <c r="LH70" i="37"/>
  <c r="LI70" i="37"/>
  <c r="LJ70" i="37"/>
  <c r="LO70" i="37" l="1"/>
  <c r="MN71" i="37"/>
  <c r="E72" i="37"/>
  <c r="LG71" i="37"/>
  <c r="LH71" i="37"/>
  <c r="LI71" i="37"/>
  <c r="LL71" i="37"/>
  <c r="LK71" i="37"/>
  <c r="LJ71" i="37"/>
  <c r="LO71" i="37" l="1"/>
  <c r="MN72" i="37"/>
  <c r="E73" i="37"/>
  <c r="LG72" i="37"/>
  <c r="LJ72" i="37"/>
  <c r="LH72" i="37"/>
  <c r="LL72" i="37"/>
  <c r="LK72" i="37"/>
  <c r="LI72" i="37"/>
  <c r="LO72" i="37" l="1"/>
  <c r="MN73" i="37"/>
  <c r="E74" i="37"/>
  <c r="LK73" i="37"/>
  <c r="LL73" i="37"/>
  <c r="LG73" i="37"/>
  <c r="LO73" i="37" s="1"/>
  <c r="LH73" i="37"/>
  <c r="LJ73" i="37"/>
  <c r="LI73" i="37"/>
  <c r="MN74" i="37" l="1"/>
  <c r="E75" i="37"/>
  <c r="LK74" i="37"/>
  <c r="LI74" i="37"/>
  <c r="LG74" i="37"/>
  <c r="LJ74" i="37"/>
  <c r="LL74" i="37"/>
  <c r="LH74" i="37"/>
  <c r="LO74" i="37" l="1"/>
  <c r="MN75" i="37"/>
  <c r="E76" i="37"/>
  <c r="LH75" i="37"/>
  <c r="LI75" i="37"/>
  <c r="LK75" i="37"/>
  <c r="LL75" i="37"/>
  <c r="LG75" i="37"/>
  <c r="LO75" i="37" s="1"/>
  <c r="LJ75" i="37"/>
  <c r="MN76" i="37" l="1"/>
  <c r="E77" i="37"/>
  <c r="LH76" i="37"/>
  <c r="LI76" i="37"/>
  <c r="LK76" i="37"/>
  <c r="LL76" i="37"/>
  <c r="LG76" i="37"/>
  <c r="LO76" i="37" s="1"/>
  <c r="LJ76" i="37"/>
  <c r="MN77" i="37" l="1"/>
  <c r="E78" i="37"/>
  <c r="LG77" i="37"/>
  <c r="LJ77" i="37"/>
  <c r="LH77" i="37"/>
  <c r="LK77" i="37"/>
  <c r="LL77" i="37"/>
  <c r="LI77" i="37"/>
  <c r="LO77" i="37" l="1"/>
  <c r="MN78" i="37"/>
  <c r="E79" i="37"/>
  <c r="LG78" i="37"/>
  <c r="LJ78" i="37"/>
  <c r="LK78" i="37"/>
  <c r="LH78" i="37"/>
  <c r="LI78" i="37"/>
  <c r="LL78" i="37"/>
  <c r="LO78" i="37" l="1"/>
  <c r="MN79" i="37"/>
  <c r="E80" i="37"/>
  <c r="LG79" i="37"/>
  <c r="LJ79" i="37"/>
  <c r="LI79" i="37"/>
  <c r="LL79" i="37"/>
  <c r="LH79" i="37"/>
  <c r="LK79" i="37"/>
  <c r="LO79" i="37" l="1"/>
  <c r="MN80" i="37"/>
  <c r="E81" i="37"/>
  <c r="LK80" i="37"/>
  <c r="LL80" i="37"/>
  <c r="LG80" i="37"/>
  <c r="LH80" i="37"/>
  <c r="LJ80" i="37"/>
  <c r="LI80" i="37"/>
  <c r="LO80" i="37" l="1"/>
  <c r="MN81" i="37"/>
  <c r="E82" i="37"/>
  <c r="LH81" i="37"/>
  <c r="LI81" i="37"/>
  <c r="LK81" i="37"/>
  <c r="LL81" i="37"/>
  <c r="LG81" i="37"/>
  <c r="LO81" i="37" s="1"/>
  <c r="LJ81" i="37"/>
  <c r="MN82" i="37" l="1"/>
  <c r="E83" i="37"/>
  <c r="LG82" i="37"/>
  <c r="LO82" i="37" s="1"/>
  <c r="LK82" i="37"/>
  <c r="LJ82" i="37"/>
  <c r="LL82" i="37"/>
  <c r="LH82" i="37"/>
  <c r="LI82" i="37"/>
  <c r="MN83" i="37" l="1"/>
  <c r="E84" i="37"/>
  <c r="LG83" i="37"/>
  <c r="LO83" i="37" s="1"/>
  <c r="LJ83" i="37"/>
  <c r="LL83" i="37"/>
  <c r="LH83" i="37"/>
  <c r="LK83" i="37"/>
  <c r="LI83" i="37"/>
  <c r="MN84" i="37" l="1"/>
  <c r="E85" i="37"/>
  <c r="LG84" i="37"/>
  <c r="LJ84" i="37"/>
  <c r="LH84" i="37"/>
  <c r="LI84" i="37"/>
  <c r="LK84" i="37"/>
  <c r="LL84" i="37"/>
  <c r="LO84" i="37" l="1"/>
  <c r="MN85" i="37"/>
  <c r="E86" i="37"/>
  <c r="LK85" i="37"/>
  <c r="LG85" i="37"/>
  <c r="LH85" i="37"/>
  <c r="LI85" i="37"/>
  <c r="LJ85" i="37"/>
  <c r="LL85" i="37"/>
  <c r="LO85" i="37" l="1"/>
  <c r="MN86" i="37"/>
  <c r="E87" i="37"/>
  <c r="LH86" i="37"/>
  <c r="LG86" i="37"/>
  <c r="LK86" i="37"/>
  <c r="LL86" i="37"/>
  <c r="LJ86" i="37"/>
  <c r="LI86" i="37"/>
  <c r="LO86" i="37" l="1"/>
  <c r="MN87" i="37"/>
  <c r="E88" i="37"/>
  <c r="LI87" i="37"/>
  <c r="LG87" i="37"/>
  <c r="LK87" i="37"/>
  <c r="LL87" i="37"/>
  <c r="LJ87" i="37"/>
  <c r="LH87" i="37"/>
  <c r="LO87" i="37" l="1"/>
  <c r="MN88" i="37"/>
  <c r="E89" i="37"/>
  <c r="LH88" i="37"/>
  <c r="LI88" i="37"/>
  <c r="LK88" i="37"/>
  <c r="LL88" i="37"/>
  <c r="LG88" i="37"/>
  <c r="LO88" i="37" s="1"/>
  <c r="LJ88" i="37"/>
  <c r="MN89" i="37" l="1"/>
  <c r="E90" i="37"/>
  <c r="LG89" i="37"/>
  <c r="LH89" i="37"/>
  <c r="LI89" i="37"/>
  <c r="LJ89" i="37"/>
  <c r="LK89" i="37"/>
  <c r="LL89" i="37"/>
  <c r="LO89" i="37" l="1"/>
  <c r="MN90" i="37"/>
  <c r="E91" i="37"/>
  <c r="LG90" i="37"/>
  <c r="LJ90" i="37"/>
  <c r="LK90" i="37"/>
  <c r="LH90" i="37"/>
  <c r="LL90" i="37"/>
  <c r="LI90" i="37"/>
  <c r="LO90" i="37" l="1"/>
  <c r="MN91" i="37"/>
  <c r="E92" i="37"/>
  <c r="LG91" i="37"/>
  <c r="LJ91" i="37"/>
  <c r="LK91" i="37"/>
  <c r="LL91" i="37"/>
  <c r="LH91" i="37"/>
  <c r="LI91" i="37"/>
  <c r="LO91" i="37" l="1"/>
  <c r="MN92" i="37"/>
  <c r="E93" i="37"/>
  <c r="LG92" i="37"/>
  <c r="LK92" i="37"/>
  <c r="LL92" i="37"/>
  <c r="LH92" i="37"/>
  <c r="LJ92" i="37"/>
  <c r="LI92" i="37"/>
  <c r="LO92" i="37" l="1"/>
  <c r="MN93" i="37"/>
  <c r="E94" i="37"/>
  <c r="LH93" i="37"/>
  <c r="LJ93" i="37"/>
  <c r="LK93" i="37"/>
  <c r="LG93" i="37"/>
  <c r="LL93" i="37"/>
  <c r="LI93" i="37"/>
  <c r="LO93" i="37" l="1"/>
  <c r="MN94" i="37"/>
  <c r="E95" i="37"/>
  <c r="LK94" i="37"/>
  <c r="LH94" i="37"/>
  <c r="LI94" i="37"/>
  <c r="LG94" i="37"/>
  <c r="LJ94" i="37"/>
  <c r="LL94" i="37"/>
  <c r="LO94" i="37" l="1"/>
  <c r="MN95" i="37"/>
  <c r="E96" i="37"/>
  <c r="LJ95" i="37"/>
  <c r="LK95" i="37"/>
  <c r="LL95" i="37"/>
  <c r="LG95" i="37"/>
  <c r="LH95" i="37"/>
  <c r="LI95" i="37"/>
  <c r="LO95" i="37" l="1"/>
  <c r="MN96" i="37"/>
  <c r="E97" i="37"/>
  <c r="LG96" i="37"/>
  <c r="LH96" i="37"/>
  <c r="LI96" i="37"/>
  <c r="LJ96" i="37"/>
  <c r="LK96" i="37"/>
  <c r="LL96" i="37"/>
  <c r="LO96" i="37" l="1"/>
  <c r="MN97" i="37"/>
  <c r="E98" i="37"/>
  <c r="LG97" i="37"/>
  <c r="LH97" i="37"/>
  <c r="LI97" i="37"/>
  <c r="LK97" i="37"/>
  <c r="LJ97" i="37"/>
  <c r="LL97" i="37"/>
  <c r="LO97" i="37" l="1"/>
  <c r="MN98" i="37"/>
  <c r="E99" i="37"/>
  <c r="LH98" i="37"/>
  <c r="LG98" i="37"/>
  <c r="LI98" i="37"/>
  <c r="LJ98" i="37"/>
  <c r="LK98" i="37"/>
  <c r="LL98" i="37"/>
  <c r="LO98" i="37" l="1"/>
  <c r="MN99" i="37"/>
  <c r="E100" i="37"/>
  <c r="LH99" i="37"/>
  <c r="LG99" i="37"/>
  <c r="LI99" i="37"/>
  <c r="LJ99" i="37"/>
  <c r="LK99" i="37"/>
  <c r="LL99" i="37"/>
  <c r="LO99" i="37" l="1"/>
  <c r="MN100" i="37"/>
  <c r="E101" i="37"/>
  <c r="LH100" i="37"/>
  <c r="LL100" i="37"/>
  <c r="LI100" i="37"/>
  <c r="LJ100" i="37"/>
  <c r="LK100" i="37"/>
  <c r="LG100" i="37"/>
  <c r="MN101" i="37" l="1"/>
  <c r="E102" i="37"/>
  <c r="LI101" i="37"/>
  <c r="LK101" i="37"/>
  <c r="LG101" i="37"/>
  <c r="LH101" i="37"/>
  <c r="LJ101" i="37"/>
  <c r="LL101" i="37"/>
  <c r="LO100" i="37"/>
  <c r="LO101" i="37" l="1"/>
  <c r="MN102" i="37"/>
  <c r="E103" i="37"/>
  <c r="LI102" i="37"/>
  <c r="LK102" i="37"/>
  <c r="LG102" i="37"/>
  <c r="LH102" i="37"/>
  <c r="LJ102" i="37"/>
  <c r="LL102" i="37"/>
  <c r="LO102" i="37" l="1"/>
  <c r="MN103" i="37"/>
  <c r="E104" i="37"/>
  <c r="LI103" i="37"/>
  <c r="LK103" i="37"/>
  <c r="LG103" i="37"/>
  <c r="LH103" i="37"/>
  <c r="LL103" i="37"/>
  <c r="LJ103" i="37"/>
  <c r="LO103" i="37" l="1"/>
  <c r="MN104" i="37"/>
  <c r="E105" i="37"/>
  <c r="LI104" i="37"/>
  <c r="LJ104" i="37"/>
  <c r="LK104" i="37"/>
  <c r="LL104" i="37"/>
  <c r="LH104" i="37"/>
  <c r="LG104" i="37"/>
  <c r="MN105" i="37" l="1"/>
  <c r="E106" i="37"/>
  <c r="LH105" i="37"/>
  <c r="LL105" i="37"/>
  <c r="LI105" i="37"/>
  <c r="LK105" i="37"/>
  <c r="LJ105" i="37"/>
  <c r="LG105" i="37"/>
  <c r="LO105" i="37" s="1"/>
  <c r="LO104" i="37"/>
  <c r="MN106" i="37" l="1"/>
  <c r="E107" i="37"/>
  <c r="LK106" i="37"/>
  <c r="LH106" i="37"/>
  <c r="LG106" i="37"/>
  <c r="LL106" i="37"/>
  <c r="LI106" i="37"/>
  <c r="LJ106" i="37"/>
  <c r="LO106" i="37" l="1"/>
  <c r="MN107" i="37"/>
  <c r="E108" i="37"/>
  <c r="LK107" i="37"/>
  <c r="LL107" i="37"/>
  <c r="LH107" i="37"/>
  <c r="LG107" i="37"/>
  <c r="LO107" i="37" s="1"/>
  <c r="LI107" i="37"/>
  <c r="LJ107" i="37"/>
  <c r="MN108" i="37" l="1"/>
  <c r="E109" i="37"/>
  <c r="LK108" i="37"/>
  <c r="LG108" i="37"/>
  <c r="LH108" i="37"/>
  <c r="LL108" i="37"/>
  <c r="LI108" i="37"/>
  <c r="LJ108" i="37"/>
  <c r="LO108" i="37" l="1"/>
  <c r="MN109" i="37"/>
  <c r="E110" i="37"/>
  <c r="LI109" i="37"/>
  <c r="LJ109" i="37"/>
  <c r="LK109" i="37"/>
  <c r="LH109" i="37"/>
  <c r="LL109" i="37"/>
  <c r="LG109" i="37"/>
  <c r="LO109" i="37" s="1"/>
  <c r="MN110" i="37" l="1"/>
  <c r="E111" i="37"/>
  <c r="LI110" i="37"/>
  <c r="LJ110" i="37"/>
  <c r="LK110" i="37"/>
  <c r="LH110" i="37"/>
  <c r="LL110" i="37"/>
  <c r="LG110" i="37"/>
  <c r="LO110" i="37" s="1"/>
  <c r="MN111" i="37" l="1"/>
  <c r="E112" i="37"/>
  <c r="LI111" i="37"/>
  <c r="LJ111" i="37"/>
  <c r="LK111" i="37"/>
  <c r="LH111" i="37"/>
  <c r="LL111" i="37"/>
  <c r="LG111" i="37"/>
  <c r="LO111" i="37" s="1"/>
  <c r="MN112" i="37" l="1"/>
  <c r="E113" i="37"/>
  <c r="LL112" i="37"/>
  <c r="LG112" i="37"/>
  <c r="LI112" i="37"/>
  <c r="LK112" i="37"/>
  <c r="LJ112" i="37"/>
  <c r="LH112" i="37"/>
  <c r="LO112" i="37" l="1"/>
  <c r="MN113" i="37"/>
  <c r="E114" i="37"/>
  <c r="LK113" i="37"/>
  <c r="LG113" i="37"/>
  <c r="LH113" i="37"/>
  <c r="LL113" i="37"/>
  <c r="LI113" i="37"/>
  <c r="LJ113" i="37"/>
  <c r="LO113" i="37" l="1"/>
  <c r="MN114" i="37"/>
  <c r="E115" i="37"/>
  <c r="LI114" i="37"/>
  <c r="LK114" i="37"/>
  <c r="LJ114" i="37"/>
  <c r="LG114" i="37"/>
  <c r="LH114" i="37"/>
  <c r="LL114" i="37"/>
  <c r="LO114" i="37" l="1"/>
  <c r="MN115" i="37"/>
  <c r="E116" i="37"/>
  <c r="LI115" i="37"/>
  <c r="LJ115" i="37"/>
  <c r="LK115" i="37"/>
  <c r="LL115" i="37"/>
  <c r="LH115" i="37"/>
  <c r="LG115" i="37"/>
  <c r="MN116" i="37" l="1"/>
  <c r="E117" i="37"/>
  <c r="LI116" i="37"/>
  <c r="LJ116" i="37"/>
  <c r="LK116" i="37"/>
  <c r="LG116" i="37"/>
  <c r="LH116" i="37"/>
  <c r="LL116" i="37"/>
  <c r="LO115" i="37"/>
  <c r="LO116" i="37" l="1"/>
  <c r="MN117" i="37"/>
  <c r="E118" i="37"/>
  <c r="LH117" i="37"/>
  <c r="LI117" i="37"/>
  <c r="LK117" i="37"/>
  <c r="LG117" i="37"/>
  <c r="LJ117" i="37"/>
  <c r="LL117" i="37"/>
  <c r="LO117" i="37" l="1"/>
  <c r="MN118" i="37"/>
  <c r="E119" i="37"/>
  <c r="LH118" i="37"/>
  <c r="LI118" i="37"/>
  <c r="LK118" i="37"/>
  <c r="LG118" i="37"/>
  <c r="LO118" i="37" s="1"/>
  <c r="LJ118" i="37"/>
  <c r="LL118" i="37"/>
  <c r="MN119" i="37" l="1"/>
  <c r="E120" i="37"/>
  <c r="LH119" i="37"/>
  <c r="LI119" i="37"/>
  <c r="LK119" i="37"/>
  <c r="LG119" i="37"/>
  <c r="LJ119" i="37"/>
  <c r="LL119" i="37"/>
  <c r="LO119" i="37" l="1"/>
  <c r="MN120" i="37"/>
  <c r="E121" i="37"/>
  <c r="LK120" i="37"/>
  <c r="LH120" i="37"/>
  <c r="LL120" i="37"/>
  <c r="LG120" i="37"/>
  <c r="LI120" i="37"/>
  <c r="LJ120" i="37"/>
  <c r="LO120" i="37" l="1"/>
  <c r="MN121" i="37"/>
  <c r="E122" i="37"/>
  <c r="LI121" i="37"/>
  <c r="LJ121" i="37"/>
  <c r="LK121" i="37"/>
  <c r="LG121" i="37"/>
  <c r="LO121" i="37" s="1"/>
  <c r="LH121" i="37"/>
  <c r="LL121" i="37"/>
  <c r="MN122" i="37" l="1"/>
  <c r="E123" i="37"/>
  <c r="LI122" i="37"/>
  <c r="LH122" i="37"/>
  <c r="LL122" i="37"/>
  <c r="LJ122" i="37"/>
  <c r="LK122" i="37"/>
  <c r="LG122" i="37"/>
  <c r="LO122" i="37" s="1"/>
  <c r="MN123" i="37" l="1"/>
  <c r="E124" i="37"/>
  <c r="LI123" i="37"/>
  <c r="LJ123" i="37"/>
  <c r="LK123" i="37"/>
  <c r="LL123" i="37"/>
  <c r="LH123" i="37"/>
  <c r="LG123" i="37"/>
  <c r="LO123" i="37" l="1"/>
  <c r="MN124" i="37"/>
  <c r="E125" i="37"/>
  <c r="LI124" i="37"/>
  <c r="LJ124" i="37"/>
  <c r="LK124" i="37"/>
  <c r="LG124" i="37"/>
  <c r="LO124" i="37" s="1"/>
  <c r="LH124" i="37"/>
  <c r="LL124" i="37"/>
  <c r="MN125" i="37" l="1"/>
  <c r="E126" i="37"/>
  <c r="LK125" i="37"/>
  <c r="LH125" i="37"/>
  <c r="LL125" i="37"/>
  <c r="LI125" i="37"/>
  <c r="LJ125" i="37"/>
  <c r="LG125" i="37"/>
  <c r="LO125" i="37" s="1"/>
  <c r="MN126" i="37" l="1"/>
  <c r="E127" i="37"/>
  <c r="LK126" i="37"/>
  <c r="LH126" i="37"/>
  <c r="LL126" i="37"/>
  <c r="LI126" i="37"/>
  <c r="LJ126" i="37"/>
  <c r="LG126" i="37"/>
  <c r="LO126" i="37" s="1"/>
  <c r="MN127" i="37" l="1"/>
  <c r="E128" i="37"/>
  <c r="LK127" i="37"/>
  <c r="LH127" i="37"/>
  <c r="LL127" i="37"/>
  <c r="LI127" i="37"/>
  <c r="LJ127" i="37"/>
  <c r="LG127" i="37"/>
  <c r="LO127" i="37" s="1"/>
  <c r="MN128" i="37" l="1"/>
  <c r="E129" i="37"/>
  <c r="LI128" i="37"/>
  <c r="LJ128" i="37"/>
  <c r="LK128" i="37"/>
  <c r="LH128" i="37"/>
  <c r="LL128" i="37"/>
  <c r="LG128" i="37"/>
  <c r="LO128" i="37" s="1"/>
  <c r="MN129" i="37" l="1"/>
  <c r="E130" i="37"/>
  <c r="LI129" i="37"/>
  <c r="LJ129" i="37"/>
  <c r="LK129" i="37"/>
  <c r="LH129" i="37"/>
  <c r="LG129" i="37"/>
  <c r="LL129" i="37"/>
  <c r="LO129" i="37" l="1"/>
  <c r="MN130" i="37"/>
  <c r="E131" i="37"/>
  <c r="LH130" i="37"/>
  <c r="LI130" i="37"/>
  <c r="LJ130" i="37"/>
  <c r="LK130" i="37"/>
  <c r="LG130" i="37"/>
  <c r="LL130" i="37"/>
  <c r="LO130" i="37" l="1"/>
  <c r="MN131" i="37"/>
  <c r="E132" i="37"/>
  <c r="LH131" i="37"/>
  <c r="LG131" i="37"/>
  <c r="LI131" i="37"/>
  <c r="LJ131" i="37"/>
  <c r="LK131" i="37"/>
  <c r="LL131" i="37"/>
  <c r="LO131" i="37" l="1"/>
  <c r="MN132" i="37"/>
  <c r="E133" i="37"/>
  <c r="LL132" i="37"/>
  <c r="LJ132" i="37"/>
  <c r="LI132" i="37"/>
  <c r="LK132" i="37"/>
  <c r="LG132" i="37"/>
  <c r="LO132" i="37" s="1"/>
  <c r="LH132" i="37"/>
  <c r="MN133" i="37" l="1"/>
  <c r="E134" i="37"/>
  <c r="LG133" i="37"/>
  <c r="LI133" i="37"/>
  <c r="LL133" i="37"/>
  <c r="LJ133" i="37"/>
  <c r="LK133" i="37"/>
  <c r="LH133" i="37"/>
  <c r="LO133" i="37" l="1"/>
  <c r="MN134" i="37"/>
  <c r="E135" i="37"/>
  <c r="LG134" i="37"/>
  <c r="LO134" i="37" s="1"/>
  <c r="LI134" i="37"/>
  <c r="LJ134" i="37"/>
  <c r="LL134" i="37"/>
  <c r="LH134" i="37"/>
  <c r="LK134" i="37"/>
  <c r="MN135" i="37" l="1"/>
  <c r="E136" i="37"/>
  <c r="LG135" i="37"/>
  <c r="LI135" i="37"/>
  <c r="LL135" i="37"/>
  <c r="LK135" i="37"/>
  <c r="LH135" i="37"/>
  <c r="LJ135" i="37"/>
  <c r="LO135" i="37" l="1"/>
  <c r="MN136" i="37"/>
  <c r="E137" i="37"/>
  <c r="LG136" i="37"/>
  <c r="LH136" i="37"/>
  <c r="LI136" i="37"/>
  <c r="LL136" i="37"/>
  <c r="LJ136" i="37"/>
  <c r="LK136" i="37"/>
  <c r="LO136" i="37" l="1"/>
  <c r="MN137" i="37"/>
  <c r="E138" i="37"/>
  <c r="LJ137" i="37"/>
  <c r="LK137" i="37"/>
  <c r="LG137" i="37"/>
  <c r="LI137" i="37"/>
  <c r="LH137" i="37"/>
  <c r="LL137" i="37"/>
  <c r="LO137" i="37" l="1"/>
  <c r="MN138" i="37"/>
  <c r="E139" i="37"/>
  <c r="LI138" i="37"/>
  <c r="LL138" i="37"/>
  <c r="LG138" i="37"/>
  <c r="LH138" i="37"/>
  <c r="LJ138" i="37"/>
  <c r="LK138" i="37"/>
  <c r="LO138" i="37" l="1"/>
  <c r="MN139" i="37"/>
  <c r="E140" i="37"/>
  <c r="LI139" i="37"/>
  <c r="LL139" i="37"/>
  <c r="LJ139" i="37"/>
  <c r="LK139" i="37"/>
  <c r="LG139" i="37"/>
  <c r="LH139" i="37"/>
  <c r="LO139" i="37" l="1"/>
  <c r="MN140" i="37"/>
  <c r="E141" i="37"/>
  <c r="LI140" i="37"/>
  <c r="LJ140" i="37"/>
  <c r="LL140" i="37"/>
  <c r="LK140" i="37"/>
  <c r="LG140" i="37"/>
  <c r="LH140" i="37"/>
  <c r="LO140" i="37" l="1"/>
  <c r="MN141" i="37"/>
  <c r="E142" i="37"/>
  <c r="LG141" i="37"/>
  <c r="LH141" i="37"/>
  <c r="LI141" i="37"/>
  <c r="LJ141" i="37"/>
  <c r="LK141" i="37"/>
  <c r="LL141" i="37"/>
  <c r="LO141" i="37" l="1"/>
  <c r="MN142" i="37"/>
  <c r="E143" i="37"/>
  <c r="LG142" i="37"/>
  <c r="LH142" i="37"/>
  <c r="LI142" i="37"/>
  <c r="LL142" i="37"/>
  <c r="LK142" i="37"/>
  <c r="LJ142" i="37"/>
  <c r="LO142" i="37" l="1"/>
  <c r="MN143" i="37"/>
  <c r="E144" i="37"/>
  <c r="LG143" i="37"/>
  <c r="LI143" i="37"/>
  <c r="LK143" i="37"/>
  <c r="LH143" i="37"/>
  <c r="LJ143" i="37"/>
  <c r="LL143" i="37"/>
  <c r="LO143" i="37" l="1"/>
  <c r="MN144" i="37"/>
  <c r="E145" i="37"/>
  <c r="LH144" i="37"/>
  <c r="LK144" i="37"/>
  <c r="LG144" i="37"/>
  <c r="LJ144" i="37"/>
  <c r="LI144" i="37"/>
  <c r="LL144" i="37"/>
  <c r="LO144" i="37" l="1"/>
  <c r="MN145" i="37"/>
  <c r="E146" i="37"/>
  <c r="LH145" i="37"/>
  <c r="LJ145" i="37"/>
  <c r="LK145" i="37"/>
  <c r="LL145" i="37"/>
  <c r="LG145" i="37"/>
  <c r="LO145" i="37" s="1"/>
  <c r="LI145" i="37"/>
  <c r="MN146" i="37" l="1"/>
  <c r="E147" i="37"/>
  <c r="LG146" i="37"/>
  <c r="LO146" i="37" s="1"/>
  <c r="LL146" i="37"/>
  <c r="LI146" i="37"/>
  <c r="LH146" i="37"/>
  <c r="LJ146" i="37"/>
  <c r="LK146" i="37"/>
  <c r="MN147" i="37" l="1"/>
  <c r="E148" i="37"/>
  <c r="LG147" i="37"/>
  <c r="LI147" i="37"/>
  <c r="LH147" i="37"/>
  <c r="LK147" i="37"/>
  <c r="LJ147" i="37"/>
  <c r="LL147" i="37"/>
  <c r="LO147" i="37" l="1"/>
  <c r="MN148" i="37"/>
  <c r="E149" i="37"/>
  <c r="LG148" i="37"/>
  <c r="LI148" i="37"/>
  <c r="LJ148" i="37"/>
  <c r="LK148" i="37"/>
  <c r="LL148" i="37"/>
  <c r="LH148" i="37"/>
  <c r="LO148" i="37" l="1"/>
  <c r="MN149" i="37"/>
  <c r="E150" i="37"/>
  <c r="LK149" i="37"/>
  <c r="LG149" i="37"/>
  <c r="LH149" i="37"/>
  <c r="LJ149" i="37"/>
  <c r="LI149" i="37"/>
  <c r="LL149" i="37"/>
  <c r="LO149" i="37" l="1"/>
  <c r="MN150" i="37"/>
  <c r="E151" i="37"/>
  <c r="LL150" i="37"/>
  <c r="LG150" i="37"/>
  <c r="LH150" i="37"/>
  <c r="LJ150" i="37"/>
  <c r="LI150" i="37"/>
  <c r="LK150" i="37"/>
  <c r="LO150" i="37" l="1"/>
  <c r="MN151" i="37"/>
  <c r="E152" i="37"/>
  <c r="LH151" i="37"/>
  <c r="LG151" i="37"/>
  <c r="LK151" i="37"/>
  <c r="LL151" i="37"/>
  <c r="LI151" i="37"/>
  <c r="LJ151" i="37"/>
  <c r="LO151" i="37" l="1"/>
  <c r="MN152" i="37"/>
  <c r="E153" i="37"/>
  <c r="LJ152" i="37"/>
  <c r="LL152" i="37"/>
  <c r="LH152" i="37"/>
  <c r="LK152" i="37"/>
  <c r="LG152" i="37"/>
  <c r="LI152" i="37"/>
  <c r="LO152" i="37" l="1"/>
  <c r="MN153" i="37"/>
  <c r="E154" i="37"/>
  <c r="LG153" i="37"/>
  <c r="LI153" i="37"/>
  <c r="LH153" i="37"/>
  <c r="LJ153" i="37"/>
  <c r="LK153" i="37"/>
  <c r="LL153" i="37"/>
  <c r="LO153" i="37" l="1"/>
  <c r="MN154" i="37"/>
  <c r="E155" i="37"/>
  <c r="LG154" i="37"/>
  <c r="LI154" i="37"/>
  <c r="LL154" i="37"/>
  <c r="LJ154" i="37"/>
  <c r="LH154" i="37"/>
  <c r="LK154" i="37"/>
  <c r="LO154" i="37" l="1"/>
  <c r="MN155" i="37"/>
  <c r="E156" i="37"/>
  <c r="LG155" i="37"/>
  <c r="LI155" i="37"/>
  <c r="LH155" i="37"/>
  <c r="LK155" i="37"/>
  <c r="LJ155" i="37"/>
  <c r="LL155" i="37"/>
  <c r="LO155" i="37" l="1"/>
  <c r="MN156" i="37"/>
  <c r="E157" i="37"/>
  <c r="LG156" i="37"/>
  <c r="LI156" i="37"/>
  <c r="LJ156" i="37"/>
  <c r="LK156" i="37"/>
  <c r="LL156" i="37"/>
  <c r="LH156" i="37"/>
  <c r="LO156" i="37" l="1"/>
  <c r="MN157" i="37"/>
  <c r="E158" i="37"/>
  <c r="LH157" i="37"/>
  <c r="LK157" i="37"/>
  <c r="LL157" i="37"/>
  <c r="LG157" i="37"/>
  <c r="LI157" i="37"/>
  <c r="LJ157" i="37"/>
  <c r="LO157" i="37" l="1"/>
  <c r="MN158" i="37"/>
  <c r="E159" i="37"/>
  <c r="LH158" i="37"/>
  <c r="LL158" i="37"/>
  <c r="LK158" i="37"/>
  <c r="LG158" i="37"/>
  <c r="LI158" i="37"/>
  <c r="LJ158" i="37"/>
  <c r="LO158" i="37" l="1"/>
  <c r="MN159" i="37"/>
  <c r="E160" i="37"/>
  <c r="LK159" i="37"/>
  <c r="LH159" i="37"/>
  <c r="LJ159" i="37"/>
  <c r="LG159" i="37"/>
  <c r="LI159" i="37"/>
  <c r="LL159" i="37"/>
  <c r="LO159" i="37" l="1"/>
  <c r="MN160" i="37"/>
  <c r="E161" i="37"/>
  <c r="LG160" i="37"/>
  <c r="LI160" i="37"/>
  <c r="LJ160" i="37"/>
  <c r="LL160" i="37"/>
  <c r="LH160" i="37"/>
  <c r="LK160" i="37"/>
  <c r="LO160" i="37" l="1"/>
  <c r="MN161" i="37"/>
  <c r="E162" i="37"/>
  <c r="LG161" i="37"/>
  <c r="LI161" i="37"/>
  <c r="LH161" i="37"/>
  <c r="LK161" i="37"/>
  <c r="LJ161" i="37"/>
  <c r="LL161" i="37"/>
  <c r="LO161" i="37" l="1"/>
  <c r="MN162" i="37"/>
  <c r="E163" i="37"/>
  <c r="LJ162" i="37"/>
  <c r="LK162" i="37"/>
  <c r="LG162" i="37"/>
  <c r="LL162" i="37"/>
  <c r="LI162" i="37"/>
  <c r="LH162" i="37"/>
  <c r="LO162" i="37" l="1"/>
  <c r="MN163" i="37"/>
  <c r="E164" i="37"/>
  <c r="LG163" i="37"/>
  <c r="LH163" i="37"/>
  <c r="LJ163" i="37"/>
  <c r="LL163" i="37"/>
  <c r="LI163" i="37"/>
  <c r="LK163" i="37"/>
  <c r="LO163" i="37" l="1"/>
  <c r="MN164" i="37"/>
  <c r="E165" i="37"/>
  <c r="LL164" i="37"/>
  <c r="LH164" i="37"/>
  <c r="LG164" i="37"/>
  <c r="LI164" i="37"/>
  <c r="LJ164" i="37"/>
  <c r="LK164" i="37"/>
  <c r="LO164" i="37" l="1"/>
  <c r="MN165" i="37"/>
  <c r="E166" i="37"/>
  <c r="LG165" i="37"/>
  <c r="LO165" i="37" s="1"/>
  <c r="LH165" i="37"/>
  <c r="LJ165" i="37"/>
  <c r="LK165" i="37"/>
  <c r="LL165" i="37"/>
  <c r="LI165" i="37"/>
  <c r="MN166" i="37" l="1"/>
  <c r="E167" i="37"/>
  <c r="LG166" i="37"/>
  <c r="LH166" i="37"/>
  <c r="LJ166" i="37"/>
  <c r="LL166" i="37"/>
  <c r="LK166" i="37"/>
  <c r="LI166" i="37"/>
  <c r="LO166" i="37" l="1"/>
  <c r="MN167" i="37"/>
  <c r="E168" i="37"/>
  <c r="LG167" i="37"/>
  <c r="LK167" i="37"/>
  <c r="LL167" i="37"/>
  <c r="LH167" i="37"/>
  <c r="LI167" i="37"/>
  <c r="LJ167" i="37"/>
  <c r="LO167" i="37" l="1"/>
  <c r="MN168" i="37"/>
  <c r="E169" i="37"/>
  <c r="LG168" i="37"/>
  <c r="LI168" i="37"/>
  <c r="LJ168" i="37"/>
  <c r="LH168" i="37"/>
  <c r="LL168" i="37"/>
  <c r="LK168" i="37"/>
  <c r="LO168" i="37" l="1"/>
  <c r="MN169" i="37"/>
  <c r="E170" i="37"/>
  <c r="LK169" i="37"/>
  <c r="LL169" i="37"/>
  <c r="LG169" i="37"/>
  <c r="LO169" i="37" s="1"/>
  <c r="LH169" i="37"/>
  <c r="LI169" i="37"/>
  <c r="LJ169" i="37"/>
  <c r="MN170" i="37" l="1"/>
  <c r="E171" i="37"/>
  <c r="LK170" i="37"/>
  <c r="LL170" i="37"/>
  <c r="LH170" i="37"/>
  <c r="LJ170" i="37"/>
  <c r="LG170" i="37"/>
  <c r="LO170" i="37" s="1"/>
  <c r="LI170" i="37"/>
  <c r="MN171" i="37" l="1"/>
  <c r="E172" i="37"/>
  <c r="LG171" i="37"/>
  <c r="LI171" i="37"/>
  <c r="LH171" i="37"/>
  <c r="LJ171" i="37"/>
  <c r="LK171" i="37"/>
  <c r="LL171" i="37"/>
  <c r="LO171" i="37" l="1"/>
  <c r="MN172" i="37"/>
  <c r="E173" i="37"/>
  <c r="LH172" i="37"/>
  <c r="LK172" i="37"/>
  <c r="LJ172" i="37"/>
  <c r="LL172" i="37"/>
  <c r="LG172" i="37"/>
  <c r="LO172" i="37" s="1"/>
  <c r="LI172" i="37"/>
  <c r="MN173" i="37" l="1"/>
  <c r="E174" i="37"/>
  <c r="LG173" i="37"/>
  <c r="LO173" i="37" s="1"/>
  <c r="LI173" i="37"/>
  <c r="LH173" i="37"/>
  <c r="LK173" i="37"/>
  <c r="LL173" i="37"/>
  <c r="LJ173" i="37"/>
  <c r="MN174" i="37" l="1"/>
  <c r="E175" i="37"/>
  <c r="LI174" i="37"/>
  <c r="LJ174" i="37"/>
  <c r="LK174" i="37"/>
  <c r="LG174" i="37"/>
  <c r="LH174" i="37"/>
  <c r="LL174" i="37"/>
  <c r="LO174" i="37" l="1"/>
  <c r="MN175" i="37"/>
  <c r="E176" i="37"/>
  <c r="LI175" i="37"/>
  <c r="LK175" i="37"/>
  <c r="LL175" i="37"/>
  <c r="LJ175" i="37"/>
  <c r="LG175" i="37"/>
  <c r="LO175" i="37" s="1"/>
  <c r="LH175" i="37"/>
  <c r="MN176" i="37" l="1"/>
  <c r="E177" i="37"/>
  <c r="LJ176" i="37"/>
  <c r="LK176" i="37"/>
  <c r="LI176" i="37"/>
  <c r="LG176" i="37"/>
  <c r="LL176" i="37"/>
  <c r="LH176" i="37"/>
  <c r="LO176" i="37" l="1"/>
  <c r="MN177" i="37"/>
  <c r="E178" i="37"/>
  <c r="LG177" i="37"/>
  <c r="LJ177" i="37"/>
  <c r="LK177" i="37"/>
  <c r="LL177" i="37"/>
  <c r="LI177" i="37"/>
  <c r="LH177" i="37"/>
  <c r="LO177" i="37" l="1"/>
  <c r="MN178" i="37"/>
  <c r="E179" i="37"/>
  <c r="LI178" i="37"/>
  <c r="LG178" i="37"/>
  <c r="LJ178" i="37"/>
  <c r="LH178" i="37"/>
  <c r="LK178" i="37"/>
  <c r="LL178" i="37"/>
  <c r="LO178" i="37" l="1"/>
  <c r="MN179" i="37"/>
  <c r="E180" i="37"/>
  <c r="LJ179" i="37"/>
  <c r="LL179" i="37"/>
  <c r="LI179" i="37"/>
  <c r="LG179" i="37"/>
  <c r="LH179" i="37"/>
  <c r="LK179" i="37"/>
  <c r="LO179" i="37" l="1"/>
  <c r="MN180" i="37"/>
  <c r="E181" i="37"/>
  <c r="LG180" i="37"/>
  <c r="LH180" i="37"/>
  <c r="LI180" i="37"/>
  <c r="LK180" i="37"/>
  <c r="LJ180" i="37"/>
  <c r="LL180" i="37"/>
  <c r="LO180" i="37" l="1"/>
  <c r="MN181" i="37"/>
  <c r="E182" i="37"/>
  <c r="LJ181" i="37"/>
  <c r="LG181" i="37"/>
  <c r="LI181" i="37"/>
  <c r="LK181" i="37"/>
  <c r="LH181" i="37"/>
  <c r="LL181" i="37"/>
  <c r="LO181" i="37" l="1"/>
  <c r="MN182" i="37"/>
  <c r="E183" i="37"/>
  <c r="LJ182" i="37"/>
  <c r="LG182" i="37"/>
  <c r="LO182" i="37" s="1"/>
  <c r="LI182" i="37"/>
  <c r="LK182" i="37"/>
  <c r="LH182" i="37"/>
  <c r="LL182" i="37"/>
  <c r="MN183" i="37" l="1"/>
  <c r="E184" i="37"/>
  <c r="LJ183" i="37"/>
  <c r="LG183" i="37"/>
  <c r="LI183" i="37"/>
  <c r="LK183" i="37"/>
  <c r="LH183" i="37"/>
  <c r="LL183" i="37"/>
  <c r="LO183" i="37" l="1"/>
  <c r="MN184" i="37"/>
  <c r="E185" i="37"/>
  <c r="LI184" i="37"/>
  <c r="LK184" i="37"/>
  <c r="LJ184" i="37"/>
  <c r="LL184" i="37"/>
  <c r="LG184" i="37"/>
  <c r="LO184" i="37" s="1"/>
  <c r="LH184" i="37"/>
  <c r="MN185" i="37" l="1"/>
  <c r="E186" i="37"/>
  <c r="LG185" i="37"/>
  <c r="LO185" i="37" s="1"/>
  <c r="LH185" i="37"/>
  <c r="LI185" i="37"/>
  <c r="LK185" i="37"/>
  <c r="LJ185" i="37"/>
  <c r="LL185" i="37"/>
  <c r="MN186" i="37" l="1"/>
  <c r="E187" i="37"/>
  <c r="LG186" i="37"/>
  <c r="LH186" i="37"/>
  <c r="LI186" i="37"/>
  <c r="LJ186" i="37"/>
  <c r="LK186" i="37"/>
  <c r="LL186" i="37"/>
  <c r="LO186" i="37" l="1"/>
  <c r="MN187" i="37"/>
  <c r="E188" i="37"/>
  <c r="LI187" i="37"/>
  <c r="LJ187" i="37"/>
  <c r="LG187" i="37"/>
  <c r="LO187" i="37" s="1"/>
  <c r="LH187" i="37"/>
  <c r="LK187" i="37"/>
  <c r="LL187" i="37"/>
  <c r="MN188" i="37" l="1"/>
  <c r="E189" i="37"/>
  <c r="LG188" i="37"/>
  <c r="LO188" i="37" s="1"/>
  <c r="LH188" i="37"/>
  <c r="LI188" i="37"/>
  <c r="LK188" i="37"/>
  <c r="LJ188" i="37"/>
  <c r="LL188" i="37"/>
  <c r="MN189" i="37" l="1"/>
  <c r="E190" i="37"/>
  <c r="LI189" i="37"/>
  <c r="LJ189" i="37"/>
  <c r="LL189" i="37"/>
  <c r="LG189" i="37"/>
  <c r="LH189" i="37"/>
  <c r="LK189" i="37"/>
  <c r="LO189" i="37" l="1"/>
  <c r="MN190" i="37"/>
  <c r="E191" i="37"/>
  <c r="LI190" i="37"/>
  <c r="LJ190" i="37"/>
  <c r="LL190" i="37"/>
  <c r="LG190" i="37"/>
  <c r="LH190" i="37"/>
  <c r="LK190" i="37"/>
  <c r="LO190" i="37" l="1"/>
  <c r="MN191" i="37"/>
  <c r="E192" i="37"/>
  <c r="LI191" i="37"/>
  <c r="LJ191" i="37"/>
  <c r="LL191" i="37"/>
  <c r="LG191" i="37"/>
  <c r="LO191" i="37" s="1"/>
  <c r="LH191" i="37"/>
  <c r="LK191" i="37"/>
  <c r="MN192" i="37" l="1"/>
  <c r="E193" i="37"/>
  <c r="LG192" i="37"/>
  <c r="LH192" i="37"/>
  <c r="LI192" i="37"/>
  <c r="LK192" i="37"/>
  <c r="LJ192" i="37"/>
  <c r="LL192" i="37"/>
  <c r="LO192" i="37" l="1"/>
  <c r="MN193" i="37"/>
  <c r="E194" i="37"/>
  <c r="LG193" i="37"/>
  <c r="LH193" i="37"/>
  <c r="LI193" i="37"/>
  <c r="LJ193" i="37"/>
  <c r="LK193" i="37"/>
  <c r="LL193" i="37"/>
  <c r="LO193" i="37" l="1"/>
  <c r="MN194" i="37"/>
  <c r="E195" i="37"/>
  <c r="LJ194" i="37"/>
  <c r="LL194" i="37"/>
  <c r="LG194" i="37"/>
  <c r="LO194" i="37" s="1"/>
  <c r="LI194" i="37"/>
  <c r="LH194" i="37"/>
  <c r="LK194" i="37"/>
  <c r="MN195" i="37" l="1"/>
  <c r="E196" i="37"/>
  <c r="LG195" i="37"/>
  <c r="LO195" i="37" s="1"/>
  <c r="LI195" i="37"/>
  <c r="LH195" i="37"/>
  <c r="LK195" i="37"/>
  <c r="LJ195" i="37"/>
  <c r="LL195" i="37"/>
  <c r="MN196" i="37" l="1"/>
  <c r="E197" i="37"/>
  <c r="LJ196" i="37"/>
  <c r="LL196" i="37"/>
  <c r="LG196" i="37"/>
  <c r="LO196" i="37" s="1"/>
  <c r="LH196" i="37"/>
  <c r="LI196" i="37"/>
  <c r="LK196" i="37"/>
  <c r="MN197" i="37" l="1"/>
  <c r="E198" i="37"/>
  <c r="LG197" i="37"/>
  <c r="LI197" i="37"/>
  <c r="LK197" i="37"/>
  <c r="LJ197" i="37"/>
  <c r="LH197" i="37"/>
  <c r="LL197" i="37"/>
  <c r="LO197" i="37" l="1"/>
  <c r="MN198" i="37"/>
  <c r="E199" i="37"/>
  <c r="LG198" i="37"/>
  <c r="LI198" i="37"/>
  <c r="LK198" i="37"/>
  <c r="LJ198" i="37"/>
  <c r="LL198" i="37"/>
  <c r="LH198" i="37"/>
  <c r="LO198" i="37" l="1"/>
  <c r="MN199" i="37"/>
  <c r="E200" i="37"/>
  <c r="LG199" i="37"/>
  <c r="LI199" i="37"/>
  <c r="LK199" i="37"/>
  <c r="LJ199" i="37"/>
  <c r="LL199" i="37"/>
  <c r="LH199" i="37"/>
  <c r="LO199" i="37" l="1"/>
  <c r="MN200" i="37"/>
  <c r="E201" i="37"/>
  <c r="LG200" i="37"/>
  <c r="LH200" i="37"/>
  <c r="LI200" i="37"/>
  <c r="LJ200" i="37"/>
  <c r="LK200" i="37"/>
  <c r="LL200" i="37"/>
  <c r="LO200" i="37" l="1"/>
  <c r="MN201" i="37"/>
  <c r="E202" i="37"/>
  <c r="LJ201" i="37"/>
  <c r="LL201" i="37"/>
  <c r="LG201" i="37"/>
  <c r="LI201" i="37"/>
  <c r="LH201" i="37"/>
  <c r="LK201" i="37"/>
  <c r="LO201" i="37" l="1"/>
  <c r="MN202" i="37"/>
  <c r="E203" i="37"/>
  <c r="LI202" i="37"/>
  <c r="LK202" i="37"/>
  <c r="LJ202" i="37"/>
  <c r="LL202" i="37"/>
  <c r="LG202" i="37"/>
  <c r="LO202" i="37" s="1"/>
  <c r="LH202" i="37"/>
  <c r="MN203" i="37" l="1"/>
  <c r="E204" i="37"/>
  <c r="LG203" i="37"/>
  <c r="LI203" i="37"/>
  <c r="LK203" i="37"/>
  <c r="LJ203" i="37"/>
  <c r="LL203" i="37"/>
  <c r="LH203" i="37"/>
  <c r="LO203" i="37" l="1"/>
  <c r="MN204" i="37"/>
  <c r="E205" i="37"/>
  <c r="LI204" i="37"/>
  <c r="LK204" i="37"/>
  <c r="LJ204" i="37"/>
  <c r="LL204" i="37"/>
  <c r="LG204" i="37"/>
  <c r="LO204" i="37" s="1"/>
  <c r="LH204" i="37"/>
  <c r="MN205" i="37" l="1"/>
  <c r="E206" i="37"/>
  <c r="LG205" i="37"/>
  <c r="LO205" i="37" s="1"/>
  <c r="LH205" i="37"/>
  <c r="LI205" i="37"/>
  <c r="LJ205" i="37"/>
  <c r="LL205" i="37"/>
  <c r="LK205" i="37"/>
  <c r="MN206" i="37" l="1"/>
  <c r="E207" i="37"/>
  <c r="LG206" i="37"/>
  <c r="LH206" i="37"/>
  <c r="LI206" i="37"/>
  <c r="LJ206" i="37"/>
  <c r="LL206" i="37"/>
  <c r="LK206" i="37"/>
  <c r="LO206" i="37" l="1"/>
  <c r="MN207" i="37"/>
  <c r="E208" i="37"/>
  <c r="LG207" i="37"/>
  <c r="LH207" i="37"/>
  <c r="LI207" i="37"/>
  <c r="LJ207" i="37"/>
  <c r="LL207" i="37"/>
  <c r="LK207" i="37"/>
  <c r="LO207" i="37" l="1"/>
  <c r="MN208" i="37"/>
  <c r="E209" i="37"/>
  <c r="LJ208" i="37"/>
  <c r="LL208" i="37"/>
  <c r="LG208" i="37"/>
  <c r="LI208" i="37"/>
  <c r="LH208" i="37"/>
  <c r="LK208" i="37"/>
  <c r="LO208" i="37" l="1"/>
  <c r="MN209" i="37"/>
  <c r="E210" i="37"/>
  <c r="LI209" i="37"/>
  <c r="LK209" i="37"/>
  <c r="LJ209" i="37"/>
  <c r="LL209" i="37"/>
  <c r="LG209" i="37"/>
  <c r="LO209" i="37" s="1"/>
  <c r="LH209" i="37"/>
  <c r="MN210" i="37" l="1"/>
  <c r="E211" i="37"/>
  <c r="LG210" i="37"/>
  <c r="LH210" i="37"/>
  <c r="LI210" i="37"/>
  <c r="LK210" i="37"/>
  <c r="LJ210" i="37"/>
  <c r="LL210" i="37"/>
  <c r="LO210" i="37" l="1"/>
  <c r="MN211" i="37"/>
  <c r="E212" i="37"/>
  <c r="LJ211" i="37"/>
  <c r="LG211" i="37"/>
  <c r="LH211" i="37"/>
  <c r="LI211" i="37"/>
  <c r="LK211" i="37"/>
  <c r="LL211" i="37"/>
  <c r="LO211" i="37" l="1"/>
  <c r="MN212" i="37"/>
  <c r="E213" i="37"/>
  <c r="LG212" i="37"/>
  <c r="LO212" i="37" s="1"/>
  <c r="LH212" i="37"/>
  <c r="LI212" i="37"/>
  <c r="LK212" i="37"/>
  <c r="LJ212" i="37"/>
  <c r="LL212" i="37"/>
  <c r="MN213" i="37" l="1"/>
  <c r="E214" i="37"/>
  <c r="LK213" i="37"/>
  <c r="LG213" i="37"/>
  <c r="LH213" i="37"/>
  <c r="LJ213" i="37"/>
  <c r="LI213" i="37"/>
  <c r="LL213" i="37"/>
  <c r="LO213" i="37" l="1"/>
  <c r="MN214" i="37"/>
  <c r="E215" i="37"/>
  <c r="LL214" i="37"/>
  <c r="LI214" i="37"/>
  <c r="LJ214" i="37"/>
  <c r="LK214" i="37"/>
  <c r="LH214" i="37"/>
  <c r="LG214" i="37"/>
  <c r="MN215" i="37" l="1"/>
  <c r="E216" i="37"/>
  <c r="LG215" i="37"/>
  <c r="LI215" i="37"/>
  <c r="LK215" i="37"/>
  <c r="LL215" i="37"/>
  <c r="LJ215" i="37"/>
  <c r="LH215" i="37"/>
  <c r="LO214" i="37"/>
  <c r="LO215" i="37" l="1"/>
  <c r="MN216" i="37"/>
  <c r="E217" i="37"/>
  <c r="LK216" i="37"/>
  <c r="LL216" i="37"/>
  <c r="LG216" i="37"/>
  <c r="LH216" i="37"/>
  <c r="LI216" i="37"/>
  <c r="LJ216" i="37"/>
  <c r="LO216" i="37" l="1"/>
  <c r="MN217" i="37"/>
  <c r="E218" i="37"/>
  <c r="LI217" i="37"/>
  <c r="LJ217" i="37"/>
  <c r="LK217" i="37"/>
  <c r="LL217" i="37"/>
  <c r="LG217" i="37"/>
  <c r="LO217" i="37" s="1"/>
  <c r="LH217" i="37"/>
  <c r="MN218" i="37" l="1"/>
  <c r="E219" i="37"/>
  <c r="LI218" i="37"/>
  <c r="LJ218" i="37"/>
  <c r="LK218" i="37"/>
  <c r="LG218" i="37"/>
  <c r="LL218" i="37"/>
  <c r="LH218" i="37"/>
  <c r="LO218" i="37" l="1"/>
  <c r="MN219" i="37"/>
  <c r="E220" i="37"/>
  <c r="LK219" i="37"/>
  <c r="LG219" i="37"/>
  <c r="LL219" i="37"/>
  <c r="LH219" i="37"/>
  <c r="LI219" i="37"/>
  <c r="LJ219" i="37"/>
  <c r="LO219" i="37" l="1"/>
  <c r="MN220" i="37"/>
  <c r="E221" i="37"/>
  <c r="LI220" i="37"/>
  <c r="LJ220" i="37"/>
  <c r="LK220" i="37"/>
  <c r="LL220" i="37"/>
  <c r="LG220" i="37"/>
  <c r="LO220" i="37" s="1"/>
  <c r="LH220" i="37"/>
  <c r="MN221" i="37" l="1"/>
  <c r="E222" i="37"/>
  <c r="LK221" i="37"/>
  <c r="LG221" i="37"/>
  <c r="LH221" i="37"/>
  <c r="LI221" i="37"/>
  <c r="LJ221" i="37"/>
  <c r="LL221" i="37"/>
  <c r="LO221" i="37" l="1"/>
  <c r="MN222" i="37"/>
  <c r="E223" i="37"/>
  <c r="LK222" i="37"/>
  <c r="LH222" i="37"/>
  <c r="LG222" i="37"/>
  <c r="LI222" i="37"/>
  <c r="LJ222" i="37"/>
  <c r="LL222" i="37"/>
  <c r="LO222" i="37" l="1"/>
  <c r="MN223" i="37"/>
  <c r="E224" i="37"/>
  <c r="LK223" i="37"/>
  <c r="LG223" i="37"/>
  <c r="LH223" i="37"/>
  <c r="LI223" i="37"/>
  <c r="LJ223" i="37"/>
  <c r="LL223" i="37"/>
  <c r="LO223" i="37" l="1"/>
  <c r="MN224" i="37"/>
  <c r="E225" i="37"/>
  <c r="LI224" i="37"/>
  <c r="LJ224" i="37"/>
  <c r="LK224" i="37"/>
  <c r="LL224" i="37"/>
  <c r="LG224" i="37"/>
  <c r="LO224" i="37" s="1"/>
  <c r="LH224" i="37"/>
  <c r="MN225" i="37" l="1"/>
  <c r="E226" i="37"/>
  <c r="LI225" i="37"/>
  <c r="LJ225" i="37"/>
  <c r="LK225" i="37"/>
  <c r="LG225" i="37"/>
  <c r="LL225" i="37"/>
  <c r="LH225" i="37"/>
  <c r="LO225" i="37" l="1"/>
  <c r="MN226" i="37"/>
  <c r="E227" i="37"/>
  <c r="LG226" i="37"/>
  <c r="LH226" i="37"/>
  <c r="LI226" i="37"/>
  <c r="LK226" i="37"/>
  <c r="LJ226" i="37"/>
  <c r="LL226" i="37"/>
  <c r="LO226" i="37" l="1"/>
  <c r="MN227" i="37"/>
  <c r="E228" i="37"/>
  <c r="LI227" i="37"/>
  <c r="LK227" i="37"/>
  <c r="LJ227" i="37"/>
  <c r="LL227" i="37"/>
  <c r="LG227" i="37"/>
  <c r="LO227" i="37" s="1"/>
  <c r="LH227" i="37"/>
  <c r="MN228" i="37" l="1"/>
  <c r="E229" i="37"/>
  <c r="LG228" i="37"/>
  <c r="LH228" i="37"/>
  <c r="LI228" i="37"/>
  <c r="LJ228" i="37"/>
  <c r="LK228" i="37"/>
  <c r="LL228" i="37"/>
  <c r="LO228" i="37" l="1"/>
  <c r="MN229" i="37"/>
  <c r="E230" i="37"/>
  <c r="LI229" i="37"/>
  <c r="LK229" i="37"/>
  <c r="LL229" i="37"/>
  <c r="LG229" i="37"/>
  <c r="LJ229" i="37"/>
  <c r="LH229" i="37"/>
  <c r="LO229" i="37" l="1"/>
  <c r="MN230" i="37"/>
  <c r="E231" i="37"/>
  <c r="LI230" i="37"/>
  <c r="LK230" i="37"/>
  <c r="LL230" i="37"/>
  <c r="LH230" i="37"/>
  <c r="LJ230" i="37"/>
  <c r="LG230" i="37"/>
  <c r="MN231" i="37" l="1"/>
  <c r="E232" i="37"/>
  <c r="LI231" i="37"/>
  <c r="LK231" i="37"/>
  <c r="LL231" i="37"/>
  <c r="LG231" i="37"/>
  <c r="LH231" i="37"/>
  <c r="LJ231" i="37"/>
  <c r="LO230" i="37"/>
  <c r="LO231" i="37" l="1"/>
  <c r="MN232" i="37"/>
  <c r="E233" i="37"/>
  <c r="LI232" i="37"/>
  <c r="LJ232" i="37"/>
  <c r="LK232" i="37"/>
  <c r="LG232" i="37"/>
  <c r="LL232" i="37"/>
  <c r="LH232" i="37"/>
  <c r="LO232" i="37" l="1"/>
  <c r="MN233" i="37"/>
  <c r="E234" i="37"/>
  <c r="LG233" i="37"/>
  <c r="LH233" i="37"/>
  <c r="LI233" i="37"/>
  <c r="LK233" i="37"/>
  <c r="LJ233" i="37"/>
  <c r="LL233" i="37"/>
  <c r="LO233" i="37" l="1"/>
  <c r="MN234" i="37"/>
  <c r="E235" i="37"/>
  <c r="LK234" i="37"/>
  <c r="LL234" i="37"/>
  <c r="LG234" i="37"/>
  <c r="LH234" i="37"/>
  <c r="LI234" i="37"/>
  <c r="LJ234" i="37"/>
  <c r="LO234" i="37" l="1"/>
  <c r="MN235" i="37"/>
  <c r="E236" i="37"/>
  <c r="LI235" i="37"/>
  <c r="LG235" i="37"/>
  <c r="LH235" i="37"/>
  <c r="LJ235" i="37"/>
  <c r="LK235" i="37"/>
  <c r="LL235" i="37"/>
  <c r="LO235" i="37" l="1"/>
  <c r="MN236" i="37"/>
  <c r="E237" i="37"/>
  <c r="LK236" i="37"/>
  <c r="LL236" i="37"/>
  <c r="LG236" i="37"/>
  <c r="LH236" i="37"/>
  <c r="LI236" i="37"/>
  <c r="LJ236" i="37"/>
  <c r="LO236" i="37" l="1"/>
  <c r="MN237" i="37"/>
  <c r="E238" i="37"/>
  <c r="LI237" i="37"/>
  <c r="LJ237" i="37"/>
  <c r="LK237" i="37"/>
  <c r="LG237" i="37"/>
  <c r="LH237" i="37"/>
  <c r="LL237" i="37"/>
  <c r="LO237" i="37" l="1"/>
  <c r="MN238" i="37"/>
  <c r="E239" i="37"/>
  <c r="LI238" i="37"/>
  <c r="LJ238" i="37"/>
  <c r="LK238" i="37"/>
  <c r="LH238" i="37"/>
  <c r="LG238" i="37"/>
  <c r="LO238" i="37" s="1"/>
  <c r="LL238" i="37"/>
  <c r="MN239" i="37" l="1"/>
  <c r="E240" i="37"/>
  <c r="LI239" i="37"/>
  <c r="LJ239" i="37"/>
  <c r="LK239" i="37"/>
  <c r="LG239" i="37"/>
  <c r="LH239" i="37"/>
  <c r="LL239" i="37"/>
  <c r="LO239" i="37" l="1"/>
  <c r="MN240" i="37"/>
  <c r="E241" i="37"/>
  <c r="LG240" i="37"/>
  <c r="LH240" i="37"/>
  <c r="LI240" i="37"/>
  <c r="LK240" i="37"/>
  <c r="LJ240" i="37"/>
  <c r="LL240" i="37"/>
  <c r="LO240" i="37" l="1"/>
  <c r="MN241" i="37"/>
  <c r="E242" i="37"/>
  <c r="LK241" i="37"/>
  <c r="LL241" i="37"/>
  <c r="LG241" i="37"/>
  <c r="LH241" i="37"/>
  <c r="LI241" i="37"/>
  <c r="LJ241" i="37"/>
  <c r="LO241" i="37" l="1"/>
  <c r="MN242" i="37"/>
  <c r="E243" i="37"/>
  <c r="LI242" i="37"/>
  <c r="LJ242" i="37"/>
  <c r="LK242" i="37"/>
  <c r="LL242" i="37"/>
  <c r="LG242" i="37"/>
  <c r="LO242" i="37" s="1"/>
  <c r="LH242" i="37"/>
  <c r="MN243" i="37" l="1"/>
  <c r="E244" i="37"/>
  <c r="LG243" i="37"/>
  <c r="LI243" i="37"/>
  <c r="LJ243" i="37"/>
  <c r="LK243" i="37"/>
  <c r="LL243" i="37"/>
  <c r="LH243" i="37"/>
  <c r="LO243" i="37" l="1"/>
  <c r="MN244" i="37"/>
  <c r="E245" i="37"/>
  <c r="LI244" i="37"/>
  <c r="LJ244" i="37"/>
  <c r="LK244" i="37"/>
  <c r="LL244" i="37"/>
  <c r="LG244" i="37"/>
  <c r="LO244" i="37" s="1"/>
  <c r="LH244" i="37"/>
  <c r="MN245" i="37" l="1"/>
  <c r="E246" i="37"/>
  <c r="LG245" i="37"/>
  <c r="LI245" i="37"/>
  <c r="LK245" i="37"/>
  <c r="LL245" i="37"/>
  <c r="LJ245" i="37"/>
  <c r="LH245" i="37"/>
  <c r="LO245" i="37" l="1"/>
  <c r="MN246" i="37"/>
  <c r="E247" i="37"/>
  <c r="LH246" i="37"/>
  <c r="LI246" i="37"/>
  <c r="LK246" i="37"/>
  <c r="LL246" i="37"/>
  <c r="LJ246" i="37"/>
  <c r="LG246" i="37"/>
  <c r="MN247" i="37" l="1"/>
  <c r="E248" i="37"/>
  <c r="LG247" i="37"/>
  <c r="LI247" i="37"/>
  <c r="LK247" i="37"/>
  <c r="LL247" i="37"/>
  <c r="LJ247" i="37"/>
  <c r="LH247" i="37"/>
  <c r="LO246" i="37"/>
  <c r="LO247" i="37" l="1"/>
  <c r="MN248" i="37"/>
  <c r="E249" i="37"/>
  <c r="LK248" i="37"/>
  <c r="LL248" i="37"/>
  <c r="LG248" i="37"/>
  <c r="LH248" i="37"/>
  <c r="LI248" i="37"/>
  <c r="LJ248" i="37"/>
  <c r="LO248" i="37" l="1"/>
  <c r="MN249" i="37"/>
  <c r="E250" i="37"/>
  <c r="LI249" i="37"/>
  <c r="LJ249" i="37"/>
  <c r="LK249" i="37"/>
  <c r="LL249" i="37"/>
  <c r="LG249" i="37"/>
  <c r="LO249" i="37" s="1"/>
  <c r="LH249" i="37"/>
  <c r="MN250" i="37" l="1"/>
  <c r="E251" i="37"/>
  <c r="LI250" i="37"/>
  <c r="LJ250" i="37"/>
  <c r="LK250" i="37"/>
  <c r="LG250" i="37"/>
  <c r="LL250" i="37"/>
  <c r="LH250" i="37"/>
  <c r="LO250" i="37" l="1"/>
  <c r="MN251" i="37"/>
  <c r="E252" i="37"/>
  <c r="LK251" i="37"/>
  <c r="LG251" i="37"/>
  <c r="LI251" i="37"/>
  <c r="LJ251" i="37"/>
  <c r="LL251" i="37"/>
  <c r="LH251" i="37"/>
  <c r="LO251" i="37" l="1"/>
  <c r="MN252" i="37"/>
  <c r="E253" i="37"/>
  <c r="LI252" i="37"/>
  <c r="LJ252" i="37"/>
  <c r="LK252" i="37"/>
  <c r="LL252" i="37"/>
  <c r="LG252" i="37"/>
  <c r="LO252" i="37" s="1"/>
  <c r="LH252" i="37"/>
  <c r="MN253" i="37" l="1"/>
  <c r="E254" i="37"/>
  <c r="LK253" i="37"/>
  <c r="LG253" i="37"/>
  <c r="LO253" i="37" s="1"/>
  <c r="LH253" i="37"/>
  <c r="LI253" i="37"/>
  <c r="LJ253" i="37"/>
  <c r="LL253" i="37"/>
  <c r="MN254" i="37" l="1"/>
  <c r="E255" i="37"/>
  <c r="LK254" i="37"/>
  <c r="LH254" i="37"/>
  <c r="LG254" i="37"/>
  <c r="LI254" i="37"/>
  <c r="LJ254" i="37"/>
  <c r="LL254" i="37"/>
  <c r="LO254" i="37" l="1"/>
  <c r="MN255" i="37"/>
  <c r="E256" i="37"/>
  <c r="LK255" i="37"/>
  <c r="LG255" i="37"/>
  <c r="LH255" i="37"/>
  <c r="LI255" i="37"/>
  <c r="LJ255" i="37"/>
  <c r="LL255" i="37"/>
  <c r="LO255" i="37" l="1"/>
  <c r="MN256" i="37"/>
  <c r="E257" i="37"/>
  <c r="LI256" i="37"/>
  <c r="LJ256" i="37"/>
  <c r="LK256" i="37"/>
  <c r="LL256" i="37"/>
  <c r="LG256" i="37"/>
  <c r="LO256" i="37" s="1"/>
  <c r="LH256" i="37"/>
  <c r="MN257" i="37" l="1"/>
  <c r="E258" i="37"/>
  <c r="LI257" i="37"/>
  <c r="LJ257" i="37"/>
  <c r="LK257" i="37"/>
  <c r="LG257" i="37"/>
  <c r="LL257" i="37"/>
  <c r="LH257" i="37"/>
  <c r="LO257" i="37" l="1"/>
  <c r="MN258" i="37"/>
  <c r="E259" i="37"/>
  <c r="LG258" i="37"/>
  <c r="LH258" i="37"/>
  <c r="LI258" i="37"/>
  <c r="LK258" i="37"/>
  <c r="LJ258" i="37"/>
  <c r="LL258" i="37"/>
  <c r="LO258" i="37" l="1"/>
  <c r="MN259" i="37"/>
  <c r="E260" i="37"/>
  <c r="LI259" i="37"/>
  <c r="LK259" i="37"/>
  <c r="LJ259" i="37"/>
  <c r="LL259" i="37"/>
  <c r="LH259" i="37"/>
  <c r="LG259" i="37"/>
  <c r="MN260" i="37" l="1"/>
  <c r="E261" i="37"/>
  <c r="LG260" i="37"/>
  <c r="LH260" i="37"/>
  <c r="LI260" i="37"/>
  <c r="LJ260" i="37"/>
  <c r="LK260" i="37"/>
  <c r="LL260" i="37"/>
  <c r="LO259" i="37"/>
  <c r="LO260" i="37" l="1"/>
  <c r="MN261" i="37"/>
  <c r="E262" i="37"/>
  <c r="LI261" i="37"/>
  <c r="LK261" i="37"/>
  <c r="LL261" i="37"/>
  <c r="LH261" i="37"/>
  <c r="LG261" i="37"/>
  <c r="LJ261" i="37"/>
  <c r="LO261" i="37" l="1"/>
  <c r="MN262" i="37"/>
  <c r="E263" i="37"/>
  <c r="LI262" i="37"/>
  <c r="LK262" i="37"/>
  <c r="LL262" i="37"/>
  <c r="LG262" i="37"/>
  <c r="LJ262" i="37"/>
  <c r="LH262" i="37"/>
  <c r="LO262" i="37" l="1"/>
  <c r="MN263" i="37"/>
  <c r="E264" i="37"/>
  <c r="LI263" i="37"/>
  <c r="LK263" i="37"/>
  <c r="LL263" i="37"/>
  <c r="LH263" i="37"/>
  <c r="LJ263" i="37"/>
  <c r="LG263" i="37"/>
  <c r="MN264" i="37" l="1"/>
  <c r="E265" i="37"/>
  <c r="LI264" i="37"/>
  <c r="LJ264" i="37"/>
  <c r="LK264" i="37"/>
  <c r="LG264" i="37"/>
  <c r="LL264" i="37"/>
  <c r="LH264" i="37"/>
  <c r="LO263" i="37"/>
  <c r="LO264" i="37" l="1"/>
  <c r="MN265" i="37"/>
  <c r="E266" i="37"/>
  <c r="LH265" i="37"/>
  <c r="LG265" i="37"/>
  <c r="LI265" i="37"/>
  <c r="LK265" i="37"/>
  <c r="LJ265" i="37"/>
  <c r="LL265" i="37"/>
  <c r="LO265" i="37" l="1"/>
  <c r="MN266" i="37"/>
  <c r="E267" i="37"/>
  <c r="LK266" i="37"/>
  <c r="LL266" i="37"/>
  <c r="LG266" i="37"/>
  <c r="LH266" i="37"/>
  <c r="LI266" i="37"/>
  <c r="LJ266" i="37"/>
  <c r="LO266" i="37" l="1"/>
  <c r="MN267" i="37"/>
  <c r="E268" i="37"/>
  <c r="LI267" i="37"/>
  <c r="LJ267" i="37"/>
  <c r="LK267" i="37"/>
  <c r="LL267" i="37"/>
  <c r="LH267" i="37"/>
  <c r="LG267" i="37"/>
  <c r="MN268" i="37" l="1"/>
  <c r="E269" i="37"/>
  <c r="LK268" i="37"/>
  <c r="LL268" i="37"/>
  <c r="LG268" i="37"/>
  <c r="LO268" i="37" s="1"/>
  <c r="LH268" i="37"/>
  <c r="LI268" i="37"/>
  <c r="LJ268" i="37"/>
  <c r="LO267" i="37"/>
  <c r="MN269" i="37" l="1"/>
  <c r="E270" i="37"/>
  <c r="LI269" i="37"/>
  <c r="LJ269" i="37"/>
  <c r="LK269" i="37"/>
  <c r="LH269" i="37"/>
  <c r="LG269" i="37"/>
  <c r="LL269" i="37"/>
  <c r="LO269" i="37" l="1"/>
  <c r="MN270" i="37"/>
  <c r="E271" i="37"/>
  <c r="LI270" i="37"/>
  <c r="LJ270" i="37"/>
  <c r="LK270" i="37"/>
  <c r="LG270" i="37"/>
  <c r="LH270" i="37"/>
  <c r="LL270" i="37"/>
  <c r="LO270" i="37" l="1"/>
  <c r="MN271" i="37"/>
  <c r="E272" i="37"/>
  <c r="LI271" i="37"/>
  <c r="LJ271" i="37"/>
  <c r="LK271" i="37"/>
  <c r="LH271" i="37"/>
  <c r="LG271" i="37"/>
  <c r="LO271" i="37" s="1"/>
  <c r="LL271" i="37"/>
  <c r="MN272" i="37" l="1"/>
  <c r="E273" i="37"/>
  <c r="LI272" i="37"/>
  <c r="LJ272" i="37"/>
  <c r="LG272" i="37"/>
  <c r="LH272" i="37"/>
  <c r="LK272" i="37"/>
  <c r="LL272" i="37"/>
  <c r="LO272" i="37" l="1"/>
  <c r="MN273" i="37"/>
  <c r="E274" i="37"/>
  <c r="LK273" i="37"/>
  <c r="LL273" i="37"/>
  <c r="LH273" i="37"/>
  <c r="LG273" i="37"/>
  <c r="LI273" i="37"/>
  <c r="LJ273" i="37"/>
  <c r="LO273" i="37" l="1"/>
  <c r="MN274" i="37"/>
  <c r="E275" i="37"/>
  <c r="LI274" i="37"/>
  <c r="LJ274" i="37"/>
  <c r="LK274" i="37"/>
  <c r="LL274" i="37"/>
  <c r="LG274" i="37"/>
  <c r="LO274" i="37" s="1"/>
  <c r="LH274" i="37"/>
  <c r="MN275" i="37" l="1"/>
  <c r="E276" i="37"/>
  <c r="LH275" i="37"/>
  <c r="LK275" i="37"/>
  <c r="LL275" i="37"/>
  <c r="LG275" i="37"/>
  <c r="LO275" i="37" s="1"/>
  <c r="LI275" i="37"/>
  <c r="LJ275" i="37"/>
  <c r="MN276" i="37" l="1"/>
  <c r="E277" i="37"/>
  <c r="LI276" i="37"/>
  <c r="LJ276" i="37"/>
  <c r="LK276" i="37"/>
  <c r="LL276" i="37"/>
  <c r="LG276" i="37"/>
  <c r="LH276" i="37"/>
  <c r="LO276" i="37" l="1"/>
  <c r="MN277" i="37"/>
  <c r="E278" i="37"/>
  <c r="LH277" i="37"/>
  <c r="LI277" i="37"/>
  <c r="LK277" i="37"/>
  <c r="LL277" i="37"/>
  <c r="LJ277" i="37"/>
  <c r="LG277" i="37"/>
  <c r="MN278" i="37" l="1"/>
  <c r="E279" i="37"/>
  <c r="LG278" i="37"/>
  <c r="LI278" i="37"/>
  <c r="LK278" i="37"/>
  <c r="LL278" i="37"/>
  <c r="LJ278" i="37"/>
  <c r="LH278" i="37"/>
  <c r="LO277" i="37"/>
  <c r="LO278" i="37" l="1"/>
  <c r="MN279" i="37"/>
  <c r="E280" i="37"/>
  <c r="LH279" i="37"/>
  <c r="LI279" i="37"/>
  <c r="LK279" i="37"/>
  <c r="LL279" i="37"/>
  <c r="LJ279" i="37"/>
  <c r="LG279" i="37"/>
  <c r="MN280" i="37" l="1"/>
  <c r="E281" i="37"/>
  <c r="LG280" i="37"/>
  <c r="LI280" i="37"/>
  <c r="LK280" i="37"/>
  <c r="LL280" i="37"/>
  <c r="LJ280" i="37"/>
  <c r="LH280" i="37"/>
  <c r="LO279" i="37"/>
  <c r="LO280" i="37" l="1"/>
  <c r="MN281" i="37"/>
  <c r="E282" i="37"/>
  <c r="LI281" i="37"/>
  <c r="LJ281" i="37"/>
  <c r="LK281" i="37"/>
  <c r="LL281" i="37"/>
  <c r="LH281" i="37"/>
  <c r="LG281" i="37"/>
  <c r="MN282" i="37" l="1"/>
  <c r="E283" i="37"/>
  <c r="LI282" i="37"/>
  <c r="LJ282" i="37"/>
  <c r="LK282" i="37"/>
  <c r="LG282" i="37"/>
  <c r="LO282" i="37" s="1"/>
  <c r="LL282" i="37"/>
  <c r="LH282" i="37"/>
  <c r="LO281" i="37"/>
  <c r="MN283" i="37" l="1"/>
  <c r="E284" i="37"/>
  <c r="LK283" i="37"/>
  <c r="LH283" i="37"/>
  <c r="LI283" i="37"/>
  <c r="LJ283" i="37"/>
  <c r="LL283" i="37"/>
  <c r="LG283" i="37"/>
  <c r="LO283" i="37" s="1"/>
  <c r="MN284" i="37" l="1"/>
  <c r="E285" i="37"/>
  <c r="LI284" i="37"/>
  <c r="LJ284" i="37"/>
  <c r="LK284" i="37"/>
  <c r="LL284" i="37"/>
  <c r="LG284" i="37"/>
  <c r="LH284" i="37"/>
  <c r="LO284" i="37" l="1"/>
  <c r="MN285" i="37"/>
  <c r="E286" i="37"/>
  <c r="LK285" i="37"/>
  <c r="LH285" i="37"/>
  <c r="LG285" i="37"/>
  <c r="LI285" i="37"/>
  <c r="LJ285" i="37"/>
  <c r="LL285" i="37"/>
  <c r="LO285" i="37" l="1"/>
  <c r="MN286" i="37"/>
  <c r="E287" i="37"/>
  <c r="LK286" i="37"/>
  <c r="LG286" i="37"/>
  <c r="LH286" i="37"/>
  <c r="LI286" i="37"/>
  <c r="LJ286" i="37"/>
  <c r="LL286" i="37"/>
  <c r="LO286" i="37" l="1"/>
  <c r="MN287" i="37"/>
  <c r="E288" i="37"/>
  <c r="LK287" i="37"/>
  <c r="LH287" i="37"/>
  <c r="LG287" i="37"/>
  <c r="LI287" i="37"/>
  <c r="LJ287" i="37"/>
  <c r="LL287" i="37"/>
  <c r="LO287" i="37" l="1"/>
  <c r="MN288" i="37"/>
  <c r="E289" i="37"/>
  <c r="LK288" i="37"/>
  <c r="LG288" i="37"/>
  <c r="LH288" i="37"/>
  <c r="LI288" i="37"/>
  <c r="LJ288" i="37"/>
  <c r="LL288" i="37"/>
  <c r="LO288" i="37" l="1"/>
  <c r="MN289" i="37"/>
  <c r="E290" i="37"/>
  <c r="LI289" i="37"/>
  <c r="LJ289" i="37"/>
  <c r="LK289" i="37"/>
  <c r="LH289" i="37"/>
  <c r="LL289" i="37"/>
  <c r="LG289" i="37"/>
  <c r="MN290" i="37" l="1"/>
  <c r="E291" i="37"/>
  <c r="LG290" i="37"/>
  <c r="LH290" i="37"/>
  <c r="LI290" i="37"/>
  <c r="LK290" i="37"/>
  <c r="LJ290" i="37"/>
  <c r="LL290" i="37"/>
  <c r="LO289" i="37"/>
  <c r="LO290" i="37" l="1"/>
  <c r="MN291" i="37"/>
  <c r="E292" i="37"/>
  <c r="LI291" i="37"/>
  <c r="LK291" i="37"/>
  <c r="LH291" i="37"/>
  <c r="LG291" i="37"/>
  <c r="LJ291" i="37"/>
  <c r="LL291" i="37"/>
  <c r="LO291" i="37" l="1"/>
  <c r="MN292" i="37"/>
  <c r="E293" i="37"/>
  <c r="LG292" i="37"/>
  <c r="LH292" i="37"/>
  <c r="LI292" i="37"/>
  <c r="LJ292" i="37"/>
  <c r="LK292" i="37"/>
  <c r="LL292" i="37"/>
  <c r="LO292" i="37" l="1"/>
  <c r="MN293" i="37"/>
  <c r="E294" i="37"/>
  <c r="LI293" i="37"/>
  <c r="LK293" i="37"/>
  <c r="LL293" i="37"/>
  <c r="LH293" i="37"/>
  <c r="LG293" i="37"/>
  <c r="LO293" i="37" s="1"/>
  <c r="LJ293" i="37"/>
  <c r="MN294" i="37" l="1"/>
  <c r="E295" i="37"/>
  <c r="LI294" i="37"/>
  <c r="LK294" i="37"/>
  <c r="LL294" i="37"/>
  <c r="LG294" i="37"/>
  <c r="LO294" i="37" s="1"/>
  <c r="LH294" i="37"/>
  <c r="LJ294" i="37"/>
  <c r="MN295" i="37" l="1"/>
  <c r="E296" i="37"/>
  <c r="LI295" i="37"/>
  <c r="LK295" i="37"/>
  <c r="LL295" i="37"/>
  <c r="LH295" i="37"/>
  <c r="LJ295" i="37"/>
  <c r="LG295" i="37"/>
  <c r="LO295" i="37" s="1"/>
  <c r="MN296" i="37" l="1"/>
  <c r="E297" i="37"/>
  <c r="LI296" i="37"/>
  <c r="LK296" i="37"/>
  <c r="LL296" i="37"/>
  <c r="LG296" i="37"/>
  <c r="LO296" i="37" s="1"/>
  <c r="LJ296" i="37"/>
  <c r="LH296" i="37"/>
  <c r="MN297" i="37" l="1"/>
  <c r="E298" i="37"/>
  <c r="LH297" i="37"/>
  <c r="LG297" i="37"/>
  <c r="LO297" i="37" s="1"/>
  <c r="LI297" i="37"/>
  <c r="LK297" i="37"/>
  <c r="LJ297" i="37"/>
  <c r="LL297" i="37"/>
  <c r="MN298" i="37" l="1"/>
  <c r="E299" i="37"/>
  <c r="LK298" i="37"/>
  <c r="LL298" i="37"/>
  <c r="LG298" i="37"/>
  <c r="LH298" i="37"/>
  <c r="LI298" i="37"/>
  <c r="LJ298" i="37"/>
  <c r="LO298" i="37" l="1"/>
  <c r="MN299" i="37"/>
  <c r="E300" i="37"/>
  <c r="LI299" i="37"/>
  <c r="LJ299" i="37"/>
  <c r="LK299" i="37"/>
  <c r="LL299" i="37"/>
  <c r="LH299" i="37"/>
  <c r="LG299" i="37"/>
  <c r="MN300" i="37" l="1"/>
  <c r="E301" i="37"/>
  <c r="LK300" i="37"/>
  <c r="LL300" i="37"/>
  <c r="LG300" i="37"/>
  <c r="LO300" i="37" s="1"/>
  <c r="LH300" i="37"/>
  <c r="LI300" i="37"/>
  <c r="LJ300" i="37"/>
  <c r="LO299" i="37"/>
  <c r="MN301" i="37" l="1"/>
  <c r="E302" i="37"/>
  <c r="LI301" i="37"/>
  <c r="LJ301" i="37"/>
  <c r="LK301" i="37"/>
  <c r="LH301" i="37"/>
  <c r="LG301" i="37"/>
  <c r="LL301" i="37"/>
  <c r="LO301" i="37" l="1"/>
  <c r="MN302" i="37"/>
  <c r="E303" i="37"/>
  <c r="LI302" i="37"/>
  <c r="LJ302" i="37"/>
  <c r="LK302" i="37"/>
  <c r="LG302" i="37"/>
  <c r="LH302" i="37"/>
  <c r="LL302" i="37"/>
  <c r="LO302" i="37" l="1"/>
  <c r="MN303" i="37"/>
  <c r="E304" i="37"/>
  <c r="LI303" i="37"/>
  <c r="LJ303" i="37"/>
  <c r="LK303" i="37"/>
  <c r="LH303" i="37"/>
  <c r="LG303" i="37"/>
  <c r="LO303" i="37" s="1"/>
  <c r="LL303" i="37"/>
  <c r="MN304" i="37" l="1"/>
  <c r="E305" i="37"/>
  <c r="LI304" i="37"/>
  <c r="LJ304" i="37"/>
  <c r="LK304" i="37"/>
  <c r="LG304" i="37"/>
  <c r="LH304" i="37"/>
  <c r="LL304" i="37"/>
  <c r="LO304" i="37" l="1"/>
  <c r="MN305" i="37"/>
  <c r="E306" i="37"/>
  <c r="LK305" i="37"/>
  <c r="LL305" i="37"/>
  <c r="LH305" i="37"/>
  <c r="LG305" i="37"/>
  <c r="LI305" i="37"/>
  <c r="LJ305" i="37"/>
  <c r="LO305" i="37" l="1"/>
  <c r="MN306" i="37"/>
  <c r="E307" i="37"/>
  <c r="LI306" i="37"/>
  <c r="LJ306" i="37"/>
  <c r="LK306" i="37"/>
  <c r="LL306" i="37"/>
  <c r="LG306" i="37"/>
  <c r="LO306" i="37" s="1"/>
  <c r="LH306" i="37"/>
  <c r="MN307" i="37" l="1"/>
  <c r="E308" i="37"/>
  <c r="LI307" i="37"/>
  <c r="LG307" i="37"/>
  <c r="LJ307" i="37"/>
  <c r="LK307" i="37"/>
  <c r="LL307" i="37"/>
  <c r="LH307" i="37"/>
  <c r="LO307" i="37" l="1"/>
  <c r="MN308" i="37"/>
  <c r="E309" i="37"/>
  <c r="LJ308" i="37"/>
  <c r="LK308" i="37"/>
  <c r="LL308" i="37"/>
  <c r="LG308" i="37"/>
  <c r="LH308" i="37"/>
  <c r="LI308" i="37"/>
  <c r="LO308" i="37" l="1"/>
  <c r="MN309" i="37"/>
  <c r="E310" i="37"/>
  <c r="LH309" i="37"/>
  <c r="LJ309" i="37"/>
  <c r="LL309" i="37"/>
  <c r="LG309" i="37"/>
  <c r="LK309" i="37"/>
  <c r="LI309" i="37"/>
  <c r="LO309" i="37" l="1"/>
  <c r="MN310" i="37"/>
  <c r="E311" i="37"/>
  <c r="LG310" i="37"/>
  <c r="LJ310" i="37"/>
  <c r="LL310" i="37"/>
  <c r="LI310" i="37"/>
  <c r="LK310" i="37"/>
  <c r="LH310" i="37"/>
  <c r="LO310" i="37" l="1"/>
  <c r="MN311" i="37"/>
  <c r="E312" i="37"/>
  <c r="LH311" i="37"/>
  <c r="LJ311" i="37"/>
  <c r="LL311" i="37"/>
  <c r="LG311" i="37"/>
  <c r="LK311" i="37"/>
  <c r="LI311" i="37"/>
  <c r="MI311" i="37"/>
  <c r="MH311" i="37"/>
  <c r="LZ311" i="37"/>
  <c r="MA311" i="37"/>
  <c r="MB311" i="37" s="1"/>
  <c r="MH305" i="37"/>
  <c r="MA303" i="37"/>
  <c r="MB303" i="37" s="1"/>
  <c r="MI307" i="37"/>
  <c r="MI309" i="37"/>
  <c r="MH303" i="37"/>
  <c r="LZ309" i="37"/>
  <c r="LZ307" i="37"/>
  <c r="LZ305" i="37"/>
  <c r="MA309" i="37"/>
  <c r="MB309" i="37" s="1"/>
  <c r="MI305" i="37"/>
  <c r="MH309" i="37"/>
  <c r="LZ303" i="37"/>
  <c r="MH307" i="37"/>
  <c r="MI303" i="37"/>
  <c r="MA307" i="37"/>
  <c r="MB307" i="37" s="1"/>
  <c r="MA305" i="37"/>
  <c r="MB305" i="37" s="1"/>
  <c r="LO311" i="37" l="1"/>
  <c r="MN312" i="37"/>
  <c r="LH312" i="37"/>
  <c r="LJ312" i="37"/>
  <c r="LL312" i="37"/>
  <c r="LG312" i="37"/>
  <c r="LK312" i="37"/>
  <c r="LI312" i="37"/>
  <c r="MI312" i="37"/>
  <c r="MA312" i="37"/>
  <c r="MB312" i="37" s="1"/>
  <c r="LZ312" i="37"/>
  <c r="MH312" i="37"/>
  <c r="LZ22" i="37"/>
  <c r="MH22" i="37"/>
  <c r="LZ23" i="37"/>
  <c r="MH23" i="37"/>
  <c r="MI23" i="37"/>
  <c r="LZ25" i="37"/>
  <c r="MA22" i="37"/>
  <c r="MB22" i="37" s="1"/>
  <c r="MA26" i="37"/>
  <c r="MB26" i="37" s="1"/>
  <c r="MH26" i="37"/>
  <c r="MA23" i="37"/>
  <c r="MB23" i="37" s="1"/>
  <c r="MH27" i="37"/>
  <c r="MH13" i="37"/>
  <c r="ME13" i="37" s="1"/>
  <c r="MI22" i="37"/>
  <c r="LZ16" i="37"/>
  <c r="LW16" i="37" s="1"/>
  <c r="AO16" i="37" s="1"/>
  <c r="LZ26" i="37"/>
  <c r="MI28" i="37"/>
  <c r="LZ13" i="37"/>
  <c r="LW13" i="37" s="1"/>
  <c r="LZ15" i="37"/>
  <c r="LW15" i="37" s="1"/>
  <c r="AO15" i="37" s="1"/>
  <c r="LX15" i="37" s="1"/>
  <c r="MH17" i="37"/>
  <c r="ME17" i="37" s="1"/>
  <c r="MH15" i="37"/>
  <c r="ME15" i="37" s="1"/>
  <c r="MI26" i="37"/>
  <c r="MI27" i="37"/>
  <c r="MH18" i="37"/>
  <c r="ME18" i="37" s="1"/>
  <c r="LZ20" i="37"/>
  <c r="LW20" i="37" s="1"/>
  <c r="AO20" i="37" s="1"/>
  <c r="MH19" i="37"/>
  <c r="ME19" i="37" s="1"/>
  <c r="LZ24" i="37"/>
  <c r="MH28" i="37"/>
  <c r="MA27" i="37"/>
  <c r="MB27" i="37" s="1"/>
  <c r="MH20" i="37"/>
  <c r="ME20" i="37" s="1"/>
  <c r="LZ27" i="37"/>
  <c r="LZ14" i="37"/>
  <c r="LW14" i="37" s="1"/>
  <c r="AO14" i="37" s="1"/>
  <c r="AV14" i="37" s="1"/>
  <c r="MA28" i="37"/>
  <c r="MB28" i="37" s="1"/>
  <c r="MH24" i="37"/>
  <c r="MA29" i="37"/>
  <c r="MB29" i="37" s="1"/>
  <c r="LZ18" i="37"/>
  <c r="LW18" i="37" s="1"/>
  <c r="MA25" i="37"/>
  <c r="MB25" i="37" s="1"/>
  <c r="MH29" i="37"/>
  <c r="MH25" i="37"/>
  <c r="MH21" i="37"/>
  <c r="LZ17" i="37"/>
  <c r="LW17" i="37" s="1"/>
  <c r="LZ19" i="37"/>
  <c r="LW19" i="37" s="1"/>
  <c r="AO19" i="37" s="1"/>
  <c r="AV19" i="37" s="1"/>
  <c r="LZ30" i="37"/>
  <c r="MH14" i="37"/>
  <c r="ME14" i="37" s="1"/>
  <c r="LZ28" i="37"/>
  <c r="MH30" i="37"/>
  <c r="LZ21" i="37"/>
  <c r="MA31" i="37"/>
  <c r="MB31" i="37" s="1"/>
  <c r="MI29" i="37"/>
  <c r="LZ29" i="37"/>
  <c r="MI30" i="37"/>
  <c r="MH16" i="37"/>
  <c r="ME16" i="37" s="1"/>
  <c r="MI31" i="37"/>
  <c r="MA30" i="37"/>
  <c r="MB30" i="37" s="1"/>
  <c r="MI25" i="37"/>
  <c r="MH31" i="37"/>
  <c r="LZ31" i="37"/>
  <c r="MI32" i="37"/>
  <c r="LZ32" i="37"/>
  <c r="LZ33" i="37"/>
  <c r="MH33" i="37"/>
  <c r="LZ34" i="37"/>
  <c r="MA32" i="37"/>
  <c r="MB32" i="37" s="1"/>
  <c r="LZ35" i="37"/>
  <c r="MI33" i="37"/>
  <c r="MH32" i="37"/>
  <c r="MA33" i="37"/>
  <c r="MB33" i="37" s="1"/>
  <c r="MI34" i="37"/>
  <c r="MA35" i="37"/>
  <c r="MB35" i="37" s="1"/>
  <c r="MI37" i="37"/>
  <c r="MH35" i="37"/>
  <c r="MH34" i="37"/>
  <c r="MA34" i="37"/>
  <c r="MB34" i="37" s="1"/>
  <c r="MI35" i="37"/>
  <c r="MA36" i="37"/>
  <c r="MB36" i="37" s="1"/>
  <c r="MH36" i="37"/>
  <c r="MI38" i="37"/>
  <c r="LZ36" i="37"/>
  <c r="MH37" i="37"/>
  <c r="MI36" i="37"/>
  <c r="LZ37" i="37"/>
  <c r="MA37" i="37"/>
  <c r="MB37" i="37" s="1"/>
  <c r="LZ38" i="37"/>
  <c r="MH38" i="37"/>
  <c r="LZ39" i="37"/>
  <c r="MI39" i="37"/>
  <c r="MA38" i="37"/>
  <c r="MB38" i="37" s="1"/>
  <c r="MH39" i="37"/>
  <c r="MA39" i="37"/>
  <c r="MB39" i="37" s="1"/>
  <c r="MH40" i="37"/>
  <c r="MA40" i="37"/>
  <c r="MB40" i="37" s="1"/>
  <c r="MA41" i="37"/>
  <c r="MB41" i="37" s="1"/>
  <c r="MI40" i="37"/>
  <c r="MH41" i="37"/>
  <c r="MI41" i="37"/>
  <c r="LZ40" i="37"/>
  <c r="LZ41" i="37"/>
  <c r="MH42" i="37"/>
  <c r="LZ42" i="37"/>
  <c r="MA42" i="37"/>
  <c r="MB42" i="37" s="1"/>
  <c r="MI42" i="37"/>
  <c r="MI43" i="37"/>
  <c r="LZ43" i="37"/>
  <c r="MA43" i="37"/>
  <c r="MB43" i="37" s="1"/>
  <c r="MH43" i="37"/>
  <c r="MI44" i="37"/>
  <c r="MA44" i="37"/>
  <c r="MB44" i="37" s="1"/>
  <c r="LZ44" i="37"/>
  <c r="MH44" i="37"/>
  <c r="MI45" i="37"/>
  <c r="MH45" i="37"/>
  <c r="MA45" i="37"/>
  <c r="MB45" i="37" s="1"/>
  <c r="LZ45" i="37"/>
  <c r="MA46" i="37"/>
  <c r="MB46" i="37" s="1"/>
  <c r="MH46" i="37"/>
  <c r="LZ46" i="37"/>
  <c r="MI46" i="37"/>
  <c r="MI47" i="37"/>
  <c r="MA47" i="37"/>
  <c r="MB47" i="37" s="1"/>
  <c r="MH47" i="37"/>
  <c r="LZ47" i="37"/>
  <c r="MA48" i="37"/>
  <c r="MB48" i="37" s="1"/>
  <c r="MI48" i="37"/>
  <c r="LZ48" i="37"/>
  <c r="MH48" i="37"/>
  <c r="MI49" i="37"/>
  <c r="MA49" i="37"/>
  <c r="MB49" i="37" s="1"/>
  <c r="LZ49" i="37"/>
  <c r="MH49" i="37"/>
  <c r="LZ50" i="37"/>
  <c r="MI50" i="37"/>
  <c r="MH50" i="37"/>
  <c r="MA50" i="37"/>
  <c r="MB50" i="37" s="1"/>
  <c r="MI51" i="37"/>
  <c r="LZ51" i="37"/>
  <c r="MH51" i="37"/>
  <c r="MA51" i="37"/>
  <c r="MB51" i="37" s="1"/>
  <c r="MI52" i="37"/>
  <c r="MA52" i="37"/>
  <c r="MB52" i="37" s="1"/>
  <c r="MH52" i="37"/>
  <c r="LZ52" i="37"/>
  <c r="LZ53" i="37"/>
  <c r="MA53" i="37"/>
  <c r="MB53" i="37" s="1"/>
  <c r="MI53" i="37"/>
  <c r="MH53" i="37"/>
  <c r="LZ54" i="37"/>
  <c r="MH54" i="37"/>
  <c r="MA54" i="37"/>
  <c r="MB54" i="37" s="1"/>
  <c r="MI54" i="37"/>
  <c r="MI55" i="37"/>
  <c r="MH55" i="37"/>
  <c r="MA55" i="37"/>
  <c r="MB55" i="37" s="1"/>
  <c r="LZ55" i="37"/>
  <c r="MI56" i="37"/>
  <c r="MA56" i="37"/>
  <c r="MB56" i="37" s="1"/>
  <c r="LZ56" i="37"/>
  <c r="MH56" i="37"/>
  <c r="MH57" i="37"/>
  <c r="MI57" i="37"/>
  <c r="LZ57" i="37"/>
  <c r="MA57" i="37"/>
  <c r="MB57" i="37" s="1"/>
  <c r="LZ58" i="37"/>
  <c r="MA58" i="37"/>
  <c r="MB58" i="37" s="1"/>
  <c r="MH58" i="37"/>
  <c r="MI58" i="37"/>
  <c r="LZ59" i="37"/>
  <c r="MH59" i="37"/>
  <c r="MI59" i="37"/>
  <c r="MA59" i="37"/>
  <c r="MB59" i="37" s="1"/>
  <c r="LZ60" i="37"/>
  <c r="MI60" i="37"/>
  <c r="MH60" i="37"/>
  <c r="MA60" i="37"/>
  <c r="MB60" i="37" s="1"/>
  <c r="MH61" i="37"/>
  <c r="LZ61" i="37"/>
  <c r="MI61" i="37"/>
  <c r="MA61" i="37"/>
  <c r="MB61" i="37" s="1"/>
  <c r="MH62" i="37"/>
  <c r="MI62" i="37"/>
  <c r="MA62" i="37"/>
  <c r="MB62" i="37" s="1"/>
  <c r="LZ62" i="37"/>
  <c r="MI63" i="37"/>
  <c r="LZ63" i="37"/>
  <c r="MA63" i="37"/>
  <c r="MB63" i="37" s="1"/>
  <c r="MH63" i="37"/>
  <c r="MA64" i="37"/>
  <c r="MB64" i="37" s="1"/>
  <c r="MH64" i="37"/>
  <c r="MI64" i="37"/>
  <c r="LZ64" i="37"/>
  <c r="MH65" i="37"/>
  <c r="MA65" i="37"/>
  <c r="MB65" i="37" s="1"/>
  <c r="MI65" i="37"/>
  <c r="LZ65" i="37"/>
  <c r="MA66" i="37"/>
  <c r="MB66" i="37" s="1"/>
  <c r="MI66" i="37"/>
  <c r="LZ66" i="37"/>
  <c r="MH66" i="37"/>
  <c r="LZ67" i="37"/>
  <c r="MA67" i="37"/>
  <c r="MB67" i="37" s="1"/>
  <c r="MI67" i="37"/>
  <c r="MH67" i="37"/>
  <c r="MA68" i="37"/>
  <c r="MB68" i="37" s="1"/>
  <c r="MH68" i="37"/>
  <c r="MI68" i="37"/>
  <c r="LZ68" i="37"/>
  <c r="MA69" i="37"/>
  <c r="MB69" i="37" s="1"/>
  <c r="MI69" i="37"/>
  <c r="MH69" i="37"/>
  <c r="LZ69" i="37"/>
  <c r="MI70" i="37"/>
  <c r="MH70" i="37"/>
  <c r="LZ70" i="37"/>
  <c r="MA70" i="37"/>
  <c r="MB70" i="37" s="1"/>
  <c r="MA71" i="37"/>
  <c r="MB71" i="37" s="1"/>
  <c r="LZ71" i="37"/>
  <c r="MH71" i="37"/>
  <c r="MI71" i="37"/>
  <c r="MH72" i="37"/>
  <c r="LZ72" i="37"/>
  <c r="MA72" i="37"/>
  <c r="MB72" i="37" s="1"/>
  <c r="MI72" i="37"/>
  <c r="MH73" i="37"/>
  <c r="MI73" i="37"/>
  <c r="MA73" i="37"/>
  <c r="MB73" i="37" s="1"/>
  <c r="LZ73" i="37"/>
  <c r="MI74" i="37"/>
  <c r="LZ74" i="37"/>
  <c r="MH74" i="37"/>
  <c r="MA74" i="37"/>
  <c r="MB74" i="37" s="1"/>
  <c r="MI75" i="37"/>
  <c r="MH75" i="37"/>
  <c r="MA75" i="37"/>
  <c r="MB75" i="37" s="1"/>
  <c r="LZ75" i="37"/>
  <c r="MA76" i="37"/>
  <c r="MB76" i="37" s="1"/>
  <c r="MI76" i="37"/>
  <c r="LZ76" i="37"/>
  <c r="MH76" i="37"/>
  <c r="LZ77" i="37"/>
  <c r="MH77" i="37"/>
  <c r="MA77" i="37"/>
  <c r="MB77" i="37" s="1"/>
  <c r="MI77" i="37"/>
  <c r="MH78" i="37"/>
  <c r="MA78" i="37"/>
  <c r="MB78" i="37" s="1"/>
  <c r="MI78" i="37"/>
  <c r="LZ78" i="37"/>
  <c r="MH79" i="37"/>
  <c r="LZ79" i="37"/>
  <c r="MA79" i="37"/>
  <c r="MB79" i="37" s="1"/>
  <c r="MI79" i="37"/>
  <c r="MH80" i="37"/>
  <c r="LZ80" i="37"/>
  <c r="MI80" i="37"/>
  <c r="MA80" i="37"/>
  <c r="MB80" i="37" s="1"/>
  <c r="LZ81" i="37"/>
  <c r="MH81" i="37"/>
  <c r="MI81" i="37"/>
  <c r="MA81" i="37"/>
  <c r="MB81" i="37" s="1"/>
  <c r="MA82" i="37"/>
  <c r="MB82" i="37" s="1"/>
  <c r="MH82" i="37"/>
  <c r="LZ82" i="37"/>
  <c r="MI82" i="37"/>
  <c r="MA83" i="37"/>
  <c r="MB83" i="37" s="1"/>
  <c r="MI83" i="37"/>
  <c r="LZ83" i="37"/>
  <c r="MH83" i="37"/>
  <c r="LZ84" i="37"/>
  <c r="MI84" i="37"/>
  <c r="MA84" i="37"/>
  <c r="MB84" i="37" s="1"/>
  <c r="MH84" i="37"/>
  <c r="MH85" i="37"/>
  <c r="MI85" i="37"/>
  <c r="MA85" i="37"/>
  <c r="MB85" i="37" s="1"/>
  <c r="LZ85" i="37"/>
  <c r="MH86" i="37"/>
  <c r="MA86" i="37"/>
  <c r="MB86" i="37" s="1"/>
  <c r="LZ86" i="37"/>
  <c r="MI86" i="37"/>
  <c r="MI87" i="37"/>
  <c r="LZ87" i="37"/>
  <c r="MH87" i="37"/>
  <c r="MA87" i="37"/>
  <c r="MB87" i="37" s="1"/>
  <c r="MH88" i="37"/>
  <c r="MI88" i="37"/>
  <c r="LZ88" i="37"/>
  <c r="MA88" i="37"/>
  <c r="MB88" i="37" s="1"/>
  <c r="MI89" i="37"/>
  <c r="MA89" i="37"/>
  <c r="MB89" i="37" s="1"/>
  <c r="MH89" i="37"/>
  <c r="LZ89" i="37"/>
  <c r="MH90" i="37"/>
  <c r="LZ90" i="37"/>
  <c r="MI90" i="37"/>
  <c r="MA90" i="37"/>
  <c r="MB90" i="37" s="1"/>
  <c r="LZ91" i="37"/>
  <c r="MA91" i="37"/>
  <c r="MB91" i="37" s="1"/>
  <c r="MI91" i="37"/>
  <c r="MH91" i="37"/>
  <c r="LZ92" i="37"/>
  <c r="MA92" i="37"/>
  <c r="MB92" i="37" s="1"/>
  <c r="MI92" i="37"/>
  <c r="MH92" i="37"/>
  <c r="MH93" i="37"/>
  <c r="LZ93" i="37"/>
  <c r="MA93" i="37"/>
  <c r="MB93" i="37" s="1"/>
  <c r="MI93" i="37"/>
  <c r="MI94" i="37"/>
  <c r="LZ94" i="37"/>
  <c r="MA94" i="37"/>
  <c r="MB94" i="37" s="1"/>
  <c r="MH94" i="37"/>
  <c r="MA95" i="37"/>
  <c r="MB95" i="37" s="1"/>
  <c r="MH95" i="37"/>
  <c r="LZ95" i="37"/>
  <c r="MI95" i="37"/>
  <c r="MH96" i="37"/>
  <c r="MA96" i="37"/>
  <c r="MB96" i="37" s="1"/>
  <c r="LZ96" i="37"/>
  <c r="MI96" i="37"/>
  <c r="MH97" i="37"/>
  <c r="LZ97" i="37"/>
  <c r="MA97" i="37"/>
  <c r="MB97" i="37" s="1"/>
  <c r="MI97" i="37"/>
  <c r="MA98" i="37"/>
  <c r="MB98" i="37" s="1"/>
  <c r="MH98" i="37"/>
  <c r="MI98" i="37"/>
  <c r="LZ98" i="37"/>
  <c r="MA99" i="37"/>
  <c r="MB99" i="37" s="1"/>
  <c r="MI99" i="37"/>
  <c r="LZ99" i="37"/>
  <c r="MH99" i="37"/>
  <c r="MA100" i="37"/>
  <c r="MB100" i="37" s="1"/>
  <c r="MH100" i="37"/>
  <c r="LZ100" i="37"/>
  <c r="MI100" i="37"/>
  <c r="MH101" i="37"/>
  <c r="LZ101" i="37"/>
  <c r="MI101" i="37"/>
  <c r="MA101" i="37"/>
  <c r="MB101" i="37" s="1"/>
  <c r="MI102" i="37"/>
  <c r="MA102" i="37"/>
  <c r="MB102" i="37" s="1"/>
  <c r="LZ102" i="37"/>
  <c r="MH102" i="37"/>
  <c r="LZ103" i="37"/>
  <c r="MH103" i="37"/>
  <c r="MI103" i="37"/>
  <c r="MA103" i="37"/>
  <c r="MB103" i="37" s="1"/>
  <c r="LZ104" i="37"/>
  <c r="MA104" i="37"/>
  <c r="MB104" i="37" s="1"/>
  <c r="MI104" i="37"/>
  <c r="MH104" i="37"/>
  <c r="MA105" i="37"/>
  <c r="MB105" i="37" s="1"/>
  <c r="MH105" i="37"/>
  <c r="LZ105" i="37"/>
  <c r="MI105" i="37"/>
  <c r="LZ106" i="37"/>
  <c r="MI106" i="37"/>
  <c r="MH106" i="37"/>
  <c r="MA106" i="37"/>
  <c r="MB106" i="37" s="1"/>
  <c r="MI107" i="37"/>
  <c r="MA107" i="37"/>
  <c r="MB107" i="37" s="1"/>
  <c r="LZ107" i="37"/>
  <c r="MH107" i="37"/>
  <c r="LZ108" i="37"/>
  <c r="MA108" i="37"/>
  <c r="MB108" i="37" s="1"/>
  <c r="MI108" i="37"/>
  <c r="MH108" i="37"/>
  <c r="MA109" i="37"/>
  <c r="MB109" i="37" s="1"/>
  <c r="MH109" i="37"/>
  <c r="LZ109" i="37"/>
  <c r="MI109" i="37"/>
  <c r="MI110" i="37"/>
  <c r="MA110" i="37"/>
  <c r="MB110" i="37" s="1"/>
  <c r="LZ110" i="37"/>
  <c r="MH110" i="37"/>
  <c r="LZ111" i="37"/>
  <c r="MA111" i="37"/>
  <c r="MB111" i="37" s="1"/>
  <c r="MH111" i="37"/>
  <c r="MI111" i="37"/>
  <c r="MI112" i="37"/>
  <c r="LZ112" i="37"/>
  <c r="MH112" i="37"/>
  <c r="MA112" i="37"/>
  <c r="MB112" i="37" s="1"/>
  <c r="MH113" i="37"/>
  <c r="LZ113" i="37"/>
  <c r="MA113" i="37"/>
  <c r="MB113" i="37" s="1"/>
  <c r="MI113" i="37"/>
  <c r="MH114" i="37"/>
  <c r="MI114" i="37"/>
  <c r="LZ114" i="37"/>
  <c r="MA114" i="37"/>
  <c r="MB114" i="37" s="1"/>
  <c r="LZ115" i="37"/>
  <c r="MA115" i="37"/>
  <c r="MB115" i="37" s="1"/>
  <c r="MH115" i="37"/>
  <c r="MI115" i="37"/>
  <c r="LZ116" i="37"/>
  <c r="MI116" i="37"/>
  <c r="MH116" i="37"/>
  <c r="MA116" i="37"/>
  <c r="MB116" i="37" s="1"/>
  <c r="MI117" i="37"/>
  <c r="MA117" i="37"/>
  <c r="MB117" i="37" s="1"/>
  <c r="LZ117" i="37"/>
  <c r="MH117" i="37"/>
  <c r="MI118" i="37"/>
  <c r="MH118" i="37"/>
  <c r="LZ118" i="37"/>
  <c r="MA118" i="37"/>
  <c r="MB118" i="37" s="1"/>
  <c r="LZ119" i="37"/>
  <c r="MH119" i="37"/>
  <c r="MA119" i="37"/>
  <c r="MB119" i="37" s="1"/>
  <c r="MI119" i="37"/>
  <c r="MA120" i="37"/>
  <c r="MB120" i="37" s="1"/>
  <c r="LZ120" i="37"/>
  <c r="MI120" i="37"/>
  <c r="MH120" i="37"/>
  <c r="MA121" i="37"/>
  <c r="MB121" i="37" s="1"/>
  <c r="MH121" i="37"/>
  <c r="LZ121" i="37"/>
  <c r="MI121" i="37"/>
  <c r="MI122" i="37"/>
  <c r="LZ122" i="37"/>
  <c r="MH122" i="37"/>
  <c r="MA122" i="37"/>
  <c r="MB122" i="37" s="1"/>
  <c r="MH123" i="37"/>
  <c r="MI123" i="37"/>
  <c r="MA123" i="37"/>
  <c r="MB123" i="37" s="1"/>
  <c r="LZ123" i="37"/>
  <c r="MH124" i="37"/>
  <c r="LZ124" i="37"/>
  <c r="MI124" i="37"/>
  <c r="MA124" i="37"/>
  <c r="MB124" i="37" s="1"/>
  <c r="MA125" i="37"/>
  <c r="MB125" i="37" s="1"/>
  <c r="MI125" i="37"/>
  <c r="MH125" i="37"/>
  <c r="LZ125" i="37"/>
  <c r="MH126" i="37"/>
  <c r="LZ126" i="37"/>
  <c r="MA126" i="37"/>
  <c r="MB126" i="37" s="1"/>
  <c r="MI126" i="37"/>
  <c r="LZ127" i="37"/>
  <c r="MA127" i="37"/>
  <c r="MB127" i="37" s="1"/>
  <c r="MI127" i="37"/>
  <c r="MH127" i="37"/>
  <c r="MI128" i="37"/>
  <c r="MA128" i="37"/>
  <c r="MB128" i="37" s="1"/>
  <c r="LZ128" i="37"/>
  <c r="MH128" i="37"/>
  <c r="MA129" i="37"/>
  <c r="MB129" i="37" s="1"/>
  <c r="LZ129" i="37"/>
  <c r="MH129" i="37"/>
  <c r="MI129" i="37"/>
  <c r="MA130" i="37"/>
  <c r="MB130" i="37" s="1"/>
  <c r="LZ130" i="37"/>
  <c r="MI130" i="37"/>
  <c r="MH130" i="37"/>
  <c r="MH131" i="37"/>
  <c r="MI131" i="37"/>
  <c r="LZ131" i="37"/>
  <c r="MA131" i="37"/>
  <c r="MB131" i="37" s="1"/>
  <c r="LZ132" i="37"/>
  <c r="MI132" i="37"/>
  <c r="MH132" i="37"/>
  <c r="MA132" i="37"/>
  <c r="MB132" i="37" s="1"/>
  <c r="MA133" i="37"/>
  <c r="MB133" i="37" s="1"/>
  <c r="LZ133" i="37"/>
  <c r="MH133" i="37"/>
  <c r="MI133" i="37"/>
  <c r="LZ134" i="37"/>
  <c r="MI134" i="37"/>
  <c r="MA134" i="37"/>
  <c r="MB134" i="37" s="1"/>
  <c r="MH134" i="37"/>
  <c r="MH135" i="37"/>
  <c r="MI135" i="37"/>
  <c r="MA135" i="37"/>
  <c r="MB135" i="37" s="1"/>
  <c r="LZ135" i="37"/>
  <c r="MH136" i="37"/>
  <c r="MA136" i="37"/>
  <c r="MB136" i="37" s="1"/>
  <c r="LZ136" i="37"/>
  <c r="MI136" i="37"/>
  <c r="MH137" i="37"/>
  <c r="MI137" i="37"/>
  <c r="LZ137" i="37"/>
  <c r="MA137" i="37"/>
  <c r="MB137" i="37" s="1"/>
  <c r="MA138" i="37"/>
  <c r="MB138" i="37" s="1"/>
  <c r="MI138" i="37"/>
  <c r="LZ138" i="37"/>
  <c r="MH138" i="37"/>
  <c r="MA139" i="37"/>
  <c r="MB139" i="37" s="1"/>
  <c r="MH139" i="37"/>
  <c r="LZ139" i="37"/>
  <c r="MI139" i="37"/>
  <c r="MA140" i="37"/>
  <c r="MB140" i="37" s="1"/>
  <c r="MI140" i="37"/>
  <c r="MH140" i="37"/>
  <c r="LZ140" i="37"/>
  <c r="LZ141" i="37"/>
  <c r="MA141" i="37"/>
  <c r="MB141" i="37" s="1"/>
  <c r="MI141" i="37"/>
  <c r="MH141" i="37"/>
  <c r="LZ142" i="37"/>
  <c r="MI142" i="37"/>
  <c r="MA142" i="37"/>
  <c r="MB142" i="37" s="1"/>
  <c r="MH142" i="37"/>
  <c r="MA143" i="37"/>
  <c r="MB143" i="37" s="1"/>
  <c r="MI143" i="37"/>
  <c r="MH143" i="37"/>
  <c r="LZ143" i="37"/>
  <c r="MH144" i="37"/>
  <c r="MI144" i="37"/>
  <c r="LZ144" i="37"/>
  <c r="MA144" i="37"/>
  <c r="MB144" i="37" s="1"/>
  <c r="MH145" i="37"/>
  <c r="LZ145" i="37"/>
  <c r="MA145" i="37"/>
  <c r="MB145" i="37" s="1"/>
  <c r="MI145" i="37"/>
  <c r="LZ146" i="37"/>
  <c r="MA146" i="37"/>
  <c r="MB146" i="37" s="1"/>
  <c r="MH146" i="37"/>
  <c r="MI146" i="37"/>
  <c r="LZ147" i="37"/>
  <c r="MH147" i="37"/>
  <c r="MI147" i="37"/>
  <c r="MA147" i="37"/>
  <c r="MB147" i="37" s="1"/>
  <c r="MA148" i="37"/>
  <c r="MB148" i="37" s="1"/>
  <c r="LZ148" i="37"/>
  <c r="MI148" i="37"/>
  <c r="MH148" i="37"/>
  <c r="MI149" i="37"/>
  <c r="MH149" i="37"/>
  <c r="MA149" i="37"/>
  <c r="MB149" i="37" s="1"/>
  <c r="LZ149" i="37"/>
  <c r="MA150" i="37"/>
  <c r="MB150" i="37" s="1"/>
  <c r="MI150" i="37"/>
  <c r="LZ150" i="37"/>
  <c r="MH150" i="37"/>
  <c r="MH151" i="37"/>
  <c r="MA151" i="37"/>
  <c r="MB151" i="37" s="1"/>
  <c r="MI151" i="37"/>
  <c r="LZ151" i="37"/>
  <c r="MA152" i="37"/>
  <c r="MB152" i="37" s="1"/>
  <c r="LZ152" i="37"/>
  <c r="MH152" i="37"/>
  <c r="MI152" i="37"/>
  <c r="LZ153" i="37"/>
  <c r="MH153" i="37"/>
  <c r="MA153" i="37"/>
  <c r="MB153" i="37" s="1"/>
  <c r="MI153" i="37"/>
  <c r="MA154" i="37"/>
  <c r="MB154" i="37" s="1"/>
  <c r="MI154" i="37"/>
  <c r="MH154" i="37"/>
  <c r="LZ154" i="37"/>
  <c r="MA155" i="37"/>
  <c r="MB155" i="37" s="1"/>
  <c r="LZ155" i="37"/>
  <c r="MH155" i="37"/>
  <c r="MI155" i="37"/>
  <c r="MI156" i="37"/>
  <c r="MH156" i="37"/>
  <c r="MA156" i="37"/>
  <c r="MB156" i="37" s="1"/>
  <c r="LZ156" i="37"/>
  <c r="LZ157" i="37"/>
  <c r="MA157" i="37"/>
  <c r="MB157" i="37" s="1"/>
  <c r="MH157" i="37"/>
  <c r="MI157" i="37"/>
  <c r="MH158" i="37"/>
  <c r="MA158" i="37"/>
  <c r="MB158" i="37" s="1"/>
  <c r="LZ158" i="37"/>
  <c r="MI158" i="37"/>
  <c r="MA159" i="37"/>
  <c r="MB159" i="37" s="1"/>
  <c r="LZ159" i="37"/>
  <c r="MH159" i="37"/>
  <c r="MI159" i="37"/>
  <c r="MH160" i="37"/>
  <c r="MA160" i="37"/>
  <c r="MB160" i="37" s="1"/>
  <c r="LZ160" i="37"/>
  <c r="MI160" i="37"/>
  <c r="MH161" i="37"/>
  <c r="LZ161" i="37"/>
  <c r="MI161" i="37"/>
  <c r="MA161" i="37"/>
  <c r="MB161" i="37" s="1"/>
  <c r="MH162" i="37"/>
  <c r="LZ162" i="37"/>
  <c r="MI162" i="37"/>
  <c r="MA162" i="37"/>
  <c r="MB162" i="37" s="1"/>
  <c r="MA163" i="37"/>
  <c r="MB163" i="37" s="1"/>
  <c r="MI163" i="37"/>
  <c r="LZ163" i="37"/>
  <c r="MH163" i="37"/>
  <c r="MI164" i="37"/>
  <c r="MH164" i="37"/>
  <c r="MA164" i="37"/>
  <c r="MB164" i="37" s="1"/>
  <c r="LZ164" i="37"/>
  <c r="LZ165" i="37"/>
  <c r="MI165" i="37"/>
  <c r="MA165" i="37"/>
  <c r="MB165" i="37" s="1"/>
  <c r="MH165" i="37"/>
  <c r="MI166" i="37"/>
  <c r="MH166" i="37"/>
  <c r="LZ166" i="37"/>
  <c r="MA166" i="37"/>
  <c r="MB166" i="37" s="1"/>
  <c r="MH167" i="37"/>
  <c r="MA167" i="37"/>
  <c r="MB167" i="37" s="1"/>
  <c r="MI167" i="37"/>
  <c r="LZ167" i="37"/>
  <c r="MH168" i="37"/>
  <c r="MI168" i="37"/>
  <c r="MA168" i="37"/>
  <c r="MB168" i="37" s="1"/>
  <c r="LZ168" i="37"/>
  <c r="MA169" i="37"/>
  <c r="MB169" i="37" s="1"/>
  <c r="LZ169" i="37"/>
  <c r="MH169" i="37"/>
  <c r="MI169" i="37"/>
  <c r="LZ170" i="37"/>
  <c r="MH170" i="37"/>
  <c r="MI170" i="37"/>
  <c r="MA170" i="37"/>
  <c r="MB170" i="37" s="1"/>
  <c r="MI171" i="37"/>
  <c r="MA171" i="37"/>
  <c r="MB171" i="37" s="1"/>
  <c r="LZ171" i="37"/>
  <c r="MH171" i="37"/>
  <c r="LZ172" i="37"/>
  <c r="MA172" i="37"/>
  <c r="MB172" i="37" s="1"/>
  <c r="MI172" i="37"/>
  <c r="MH172" i="37"/>
  <c r="MI173" i="37"/>
  <c r="MA173" i="37"/>
  <c r="MB173" i="37" s="1"/>
  <c r="LZ173" i="37"/>
  <c r="MH173" i="37"/>
  <c r="MH174" i="37"/>
  <c r="MI174" i="37"/>
  <c r="MA174" i="37"/>
  <c r="MB174" i="37" s="1"/>
  <c r="LZ174" i="37"/>
  <c r="MI175" i="37"/>
  <c r="MH175" i="37"/>
  <c r="LZ175" i="37"/>
  <c r="MA175" i="37"/>
  <c r="MB175" i="37" s="1"/>
  <c r="MH176" i="37"/>
  <c r="MA176" i="37"/>
  <c r="MB176" i="37" s="1"/>
  <c r="LZ176" i="37"/>
  <c r="MI176" i="37"/>
  <c r="LZ177" i="37"/>
  <c r="MI177" i="37"/>
  <c r="MA177" i="37"/>
  <c r="MB177" i="37" s="1"/>
  <c r="MH177" i="37"/>
  <c r="MI178" i="37"/>
  <c r="MA178" i="37"/>
  <c r="MB178" i="37" s="1"/>
  <c r="LZ178" i="37"/>
  <c r="MH178" i="37"/>
  <c r="MI179" i="37"/>
  <c r="MH179" i="37"/>
  <c r="MA179" i="37"/>
  <c r="MB179" i="37" s="1"/>
  <c r="LZ179" i="37"/>
  <c r="LZ180" i="37"/>
  <c r="MI180" i="37"/>
  <c r="MH180" i="37"/>
  <c r="MA180" i="37"/>
  <c r="MB180" i="37" s="1"/>
  <c r="MH181" i="37"/>
  <c r="MI181" i="37"/>
  <c r="MA181" i="37"/>
  <c r="MB181" i="37" s="1"/>
  <c r="LZ181" i="37"/>
  <c r="MH182" i="37"/>
  <c r="MA182" i="37"/>
  <c r="MB182" i="37" s="1"/>
  <c r="LZ182" i="37"/>
  <c r="MI182" i="37"/>
  <c r="LZ183" i="37"/>
  <c r="MI183" i="37"/>
  <c r="MA183" i="37"/>
  <c r="MB183" i="37" s="1"/>
  <c r="MH183" i="37"/>
  <c r="MH184" i="37"/>
  <c r="LZ184" i="37"/>
  <c r="MA184" i="37"/>
  <c r="MB184" i="37" s="1"/>
  <c r="MI184" i="37"/>
  <c r="MI185" i="37"/>
  <c r="LZ185" i="37"/>
  <c r="MH185" i="37"/>
  <c r="MA185" i="37"/>
  <c r="MB185" i="37" s="1"/>
  <c r="LZ186" i="37"/>
  <c r="MI186" i="37"/>
  <c r="MH186" i="37"/>
  <c r="MA186" i="37"/>
  <c r="MB186" i="37" s="1"/>
  <c r="MH187" i="37"/>
  <c r="MA187" i="37"/>
  <c r="MB187" i="37" s="1"/>
  <c r="LZ187" i="37"/>
  <c r="MI187" i="37"/>
  <c r="LZ188" i="37"/>
  <c r="MI188" i="37"/>
  <c r="MA188" i="37"/>
  <c r="MB188" i="37" s="1"/>
  <c r="MH188" i="37"/>
  <c r="MI189" i="37"/>
  <c r="MA189" i="37"/>
  <c r="MB189" i="37" s="1"/>
  <c r="MH189" i="37"/>
  <c r="LZ189" i="37"/>
  <c r="MH190" i="37"/>
  <c r="LZ190" i="37"/>
  <c r="MI190" i="37"/>
  <c r="MA190" i="37"/>
  <c r="MB190" i="37" s="1"/>
  <c r="LZ191" i="37"/>
  <c r="MI191" i="37"/>
  <c r="MA191" i="37"/>
  <c r="MB191" i="37" s="1"/>
  <c r="MH191" i="37"/>
  <c r="MI192" i="37"/>
  <c r="LZ192" i="37"/>
  <c r="MH192" i="37"/>
  <c r="MA192" i="37"/>
  <c r="MB192" i="37" s="1"/>
  <c r="MA193" i="37"/>
  <c r="MB193" i="37" s="1"/>
  <c r="MH193" i="37"/>
  <c r="LZ193" i="37"/>
  <c r="MI193" i="37"/>
  <c r="LZ194" i="37"/>
  <c r="MA194" i="37"/>
  <c r="MB194" i="37" s="1"/>
  <c r="MH194" i="37"/>
  <c r="MI194" i="37"/>
  <c r="MA195" i="37"/>
  <c r="MB195" i="37" s="1"/>
  <c r="MI195" i="37"/>
  <c r="LZ195" i="37"/>
  <c r="MH195" i="37"/>
  <c r="LZ196" i="37"/>
  <c r="MI196" i="37"/>
  <c r="MH196" i="37"/>
  <c r="MA196" i="37"/>
  <c r="MB196" i="37" s="1"/>
  <c r="MA197" i="37"/>
  <c r="MB197" i="37" s="1"/>
  <c r="MI197" i="37"/>
  <c r="LZ197" i="37"/>
  <c r="MH197" i="37"/>
  <c r="MI198" i="37"/>
  <c r="LZ198" i="37"/>
  <c r="MH198" i="37"/>
  <c r="MA198" i="37"/>
  <c r="MB198" i="37" s="1"/>
  <c r="MA199" i="37"/>
  <c r="MB199" i="37" s="1"/>
  <c r="LZ199" i="37"/>
  <c r="MI199" i="37"/>
  <c r="MH199" i="37"/>
  <c r="LZ200" i="37"/>
  <c r="MA200" i="37"/>
  <c r="MB200" i="37" s="1"/>
  <c r="MH200" i="37"/>
  <c r="MI200" i="37"/>
  <c r="MH201" i="37"/>
  <c r="LZ201" i="37"/>
  <c r="MA201" i="37"/>
  <c r="MB201" i="37" s="1"/>
  <c r="MI201" i="37"/>
  <c r="LZ202" i="37"/>
  <c r="MI202" i="37"/>
  <c r="MH202" i="37"/>
  <c r="MA202" i="37"/>
  <c r="MB202" i="37" s="1"/>
  <c r="MH203" i="37"/>
  <c r="LZ203" i="37"/>
  <c r="MI203" i="37"/>
  <c r="MA203" i="37"/>
  <c r="MB203" i="37" s="1"/>
  <c r="MH204" i="37"/>
  <c r="LZ204" i="37"/>
  <c r="MA204" i="37"/>
  <c r="MB204" i="37" s="1"/>
  <c r="MI204" i="37"/>
  <c r="LZ205" i="37"/>
  <c r="MH205" i="37"/>
  <c r="MA205" i="37"/>
  <c r="MB205" i="37" s="1"/>
  <c r="MI205" i="37"/>
  <c r="MI206" i="37"/>
  <c r="MH206" i="37"/>
  <c r="LZ206" i="37"/>
  <c r="MA206" i="37"/>
  <c r="MB206" i="37" s="1"/>
  <c r="MA207" i="37"/>
  <c r="MB207" i="37" s="1"/>
  <c r="MH207" i="37"/>
  <c r="LZ207" i="37"/>
  <c r="MI207" i="37"/>
  <c r="MA208" i="37"/>
  <c r="MB208" i="37" s="1"/>
  <c r="LZ208" i="37"/>
  <c r="MI208" i="37"/>
  <c r="MH208" i="37"/>
  <c r="MI209" i="37"/>
  <c r="MA209" i="37"/>
  <c r="MB209" i="37" s="1"/>
  <c r="LZ209" i="37"/>
  <c r="MH209" i="37"/>
  <c r="MI210" i="37"/>
  <c r="MH210" i="37"/>
  <c r="LZ210" i="37"/>
  <c r="MA210" i="37"/>
  <c r="MB210" i="37" s="1"/>
  <c r="MH211" i="37"/>
  <c r="MA211" i="37"/>
  <c r="MB211" i="37" s="1"/>
  <c r="LZ211" i="37"/>
  <c r="MI211" i="37"/>
  <c r="LZ212" i="37"/>
  <c r="MH212" i="37"/>
  <c r="MA212" i="37"/>
  <c r="MB212" i="37" s="1"/>
  <c r="MI212" i="37"/>
  <c r="LZ213" i="37"/>
  <c r="MH213" i="37"/>
  <c r="MA213" i="37"/>
  <c r="MB213" i="37" s="1"/>
  <c r="MI213" i="37"/>
  <c r="MI214" i="37"/>
  <c r="MH214" i="37"/>
  <c r="LZ214" i="37"/>
  <c r="MA214" i="37"/>
  <c r="MB214" i="37" s="1"/>
  <c r="LZ215" i="37"/>
  <c r="MH215" i="37"/>
  <c r="MA215" i="37"/>
  <c r="MB215" i="37" s="1"/>
  <c r="MI215" i="37"/>
  <c r="MA216" i="37"/>
  <c r="MB216" i="37" s="1"/>
  <c r="MI216" i="37"/>
  <c r="MH216" i="37"/>
  <c r="LZ216" i="37"/>
  <c r="MA217" i="37"/>
  <c r="MB217" i="37" s="1"/>
  <c r="MI217" i="37"/>
  <c r="LZ217" i="37"/>
  <c r="MH217" i="37"/>
  <c r="MA218" i="37"/>
  <c r="MB218" i="37" s="1"/>
  <c r="MI218" i="37"/>
  <c r="MH218" i="37"/>
  <c r="LZ218" i="37"/>
  <c r="MA219" i="37"/>
  <c r="MB219" i="37" s="1"/>
  <c r="MI219" i="37"/>
  <c r="LZ219" i="37"/>
  <c r="MH219" i="37"/>
  <c r="MA220" i="37"/>
  <c r="MB220" i="37" s="1"/>
  <c r="LZ220" i="37"/>
  <c r="MH220" i="37"/>
  <c r="MI220" i="37"/>
  <c r="MH221" i="37"/>
  <c r="LZ221" i="37"/>
  <c r="MA221" i="37"/>
  <c r="MB221" i="37" s="1"/>
  <c r="MI221" i="37"/>
  <c r="MI222" i="37"/>
  <c r="LZ222" i="37"/>
  <c r="MH222" i="37"/>
  <c r="MA222" i="37"/>
  <c r="MB222" i="37" s="1"/>
  <c r="LZ223" i="37"/>
  <c r="MI223" i="37"/>
  <c r="MH223" i="37"/>
  <c r="MA223" i="37"/>
  <c r="MB223" i="37" s="1"/>
  <c r="MA224" i="37"/>
  <c r="MB224" i="37" s="1"/>
  <c r="MH224" i="37"/>
  <c r="MI224" i="37"/>
  <c r="LZ224" i="37"/>
  <c r="MI225" i="37"/>
  <c r="LZ225" i="37"/>
  <c r="MA225" i="37"/>
  <c r="MB225" i="37" s="1"/>
  <c r="MH225" i="37"/>
  <c r="MH226" i="37"/>
  <c r="MI226" i="37"/>
  <c r="MA226" i="37"/>
  <c r="MB226" i="37" s="1"/>
  <c r="LZ226" i="37"/>
  <c r="LZ227" i="37"/>
  <c r="MI227" i="37"/>
  <c r="MH227" i="37"/>
  <c r="MA227" i="37"/>
  <c r="MB227" i="37" s="1"/>
  <c r="LZ228" i="37"/>
  <c r="MA228" i="37"/>
  <c r="MB228" i="37" s="1"/>
  <c r="MI228" i="37"/>
  <c r="MH228" i="37"/>
  <c r="MI229" i="37"/>
  <c r="MA229" i="37"/>
  <c r="MB229" i="37" s="1"/>
  <c r="LZ229" i="37"/>
  <c r="MH229" i="37"/>
  <c r="MH230" i="37"/>
  <c r="MA230" i="37"/>
  <c r="MB230" i="37" s="1"/>
  <c r="MI230" i="37"/>
  <c r="LZ230" i="37"/>
  <c r="MI231" i="37"/>
  <c r="MA231" i="37"/>
  <c r="MB231" i="37" s="1"/>
  <c r="MH231" i="37"/>
  <c r="LZ231" i="37"/>
  <c r="MA232" i="37"/>
  <c r="MB232" i="37" s="1"/>
  <c r="MH232" i="37"/>
  <c r="LZ232" i="37"/>
  <c r="MI232" i="37"/>
  <c r="MH233" i="37"/>
  <c r="LZ233" i="37"/>
  <c r="MI233" i="37"/>
  <c r="MA233" i="37"/>
  <c r="MB233" i="37" s="1"/>
  <c r="LZ234" i="37"/>
  <c r="MI234" i="37"/>
  <c r="MA234" i="37"/>
  <c r="MB234" i="37" s="1"/>
  <c r="MH234" i="37"/>
  <c r="LZ235" i="37"/>
  <c r="MI235" i="37"/>
  <c r="MH235" i="37"/>
  <c r="MA235" i="37"/>
  <c r="MB235" i="37" s="1"/>
  <c r="MI236" i="37"/>
  <c r="LZ236" i="37"/>
  <c r="MH236" i="37"/>
  <c r="MA236" i="37"/>
  <c r="MB236" i="37" s="1"/>
  <c r="MA237" i="37"/>
  <c r="MB237" i="37" s="1"/>
  <c r="MI237" i="37"/>
  <c r="MH237" i="37"/>
  <c r="LZ237" i="37"/>
  <c r="MI238" i="37"/>
  <c r="LZ238" i="37"/>
  <c r="MA238" i="37"/>
  <c r="MB238" i="37" s="1"/>
  <c r="MH238" i="37"/>
  <c r="LZ239" i="37"/>
  <c r="MI239" i="37"/>
  <c r="MH239" i="37"/>
  <c r="MA239" i="37"/>
  <c r="MB239" i="37" s="1"/>
  <c r="MI240" i="37"/>
  <c r="MA240" i="37"/>
  <c r="MB240" i="37" s="1"/>
  <c r="MH240" i="37"/>
  <c r="LZ240" i="37"/>
  <c r="MH241" i="37"/>
  <c r="MA241" i="37"/>
  <c r="MB241" i="37" s="1"/>
  <c r="LZ241" i="37"/>
  <c r="MI241" i="37"/>
  <c r="MI242" i="37"/>
  <c r="MH242" i="37"/>
  <c r="LZ242" i="37"/>
  <c r="MA242" i="37"/>
  <c r="MB242" i="37" s="1"/>
  <c r="LZ243" i="37"/>
  <c r="MH243" i="37"/>
  <c r="MA243" i="37"/>
  <c r="MB243" i="37" s="1"/>
  <c r="MI243" i="37"/>
  <c r="MH244" i="37"/>
  <c r="MI244" i="37"/>
  <c r="LZ244" i="37"/>
  <c r="MA244" i="37"/>
  <c r="MB244" i="37" s="1"/>
  <c r="MA245" i="37"/>
  <c r="MB245" i="37" s="1"/>
  <c r="MH245" i="37"/>
  <c r="MI245" i="37"/>
  <c r="LZ245" i="37"/>
  <c r="MI246" i="37"/>
  <c r="MA246" i="37"/>
  <c r="MB246" i="37" s="1"/>
  <c r="LZ246" i="37"/>
  <c r="MH246" i="37"/>
  <c r="MH247" i="37"/>
  <c r="MA247" i="37"/>
  <c r="MB247" i="37" s="1"/>
  <c r="MI247" i="37"/>
  <c r="LZ247" i="37"/>
  <c r="MI248" i="37"/>
  <c r="MH248" i="37"/>
  <c r="LZ248" i="37"/>
  <c r="MA248" i="37"/>
  <c r="MB248" i="37" s="1"/>
  <c r="LZ249" i="37"/>
  <c r="MH249" i="37"/>
  <c r="MI249" i="37"/>
  <c r="MA249" i="37"/>
  <c r="MB249" i="37" s="1"/>
  <c r="MI250" i="37"/>
  <c r="MA250" i="37"/>
  <c r="MB250" i="37" s="1"/>
  <c r="LZ250" i="37"/>
  <c r="MH250" i="37"/>
  <c r="LZ251" i="37"/>
  <c r="MA251" i="37"/>
  <c r="MB251" i="37" s="1"/>
  <c r="MI251" i="37"/>
  <c r="MH251" i="37"/>
  <c r="MH252" i="37"/>
  <c r="LZ252" i="37"/>
  <c r="MA252" i="37"/>
  <c r="MB252" i="37" s="1"/>
  <c r="MI252" i="37"/>
  <c r="MI253" i="37"/>
  <c r="MA253" i="37"/>
  <c r="MB253" i="37" s="1"/>
  <c r="LZ253" i="37"/>
  <c r="MH253" i="37"/>
  <c r="MH254" i="37"/>
  <c r="LZ254" i="37"/>
  <c r="MI254" i="37"/>
  <c r="MA254" i="37"/>
  <c r="MB254" i="37" s="1"/>
  <c r="LZ255" i="37"/>
  <c r="MH255" i="37"/>
  <c r="MA255" i="37"/>
  <c r="MB255" i="37" s="1"/>
  <c r="MI255" i="37"/>
  <c r="MI256" i="37"/>
  <c r="MA256" i="37"/>
  <c r="MB256" i="37" s="1"/>
  <c r="MH256" i="37"/>
  <c r="LZ256" i="37"/>
  <c r="MA257" i="37"/>
  <c r="MB257" i="37" s="1"/>
  <c r="LZ257" i="37"/>
  <c r="MI257" i="37"/>
  <c r="MH257" i="37"/>
  <c r="LZ258" i="37"/>
  <c r="MA258" i="37"/>
  <c r="MB258" i="37" s="1"/>
  <c r="MH258" i="37"/>
  <c r="MI258" i="37"/>
  <c r="LZ259" i="37"/>
  <c r="MH259" i="37"/>
  <c r="MI259" i="37"/>
  <c r="MA259" i="37"/>
  <c r="MB259" i="37" s="1"/>
  <c r="MH260" i="37"/>
  <c r="MI260" i="37"/>
  <c r="MA260" i="37"/>
  <c r="MB260" i="37" s="1"/>
  <c r="LZ260" i="37"/>
  <c r="MI261" i="37"/>
  <c r="LZ261" i="37"/>
  <c r="MA261" i="37"/>
  <c r="MB261" i="37" s="1"/>
  <c r="MH261" i="37"/>
  <c r="MH262" i="37"/>
  <c r="LZ262" i="37"/>
  <c r="MA262" i="37"/>
  <c r="MB262" i="37" s="1"/>
  <c r="MI262" i="37"/>
  <c r="MA263" i="37"/>
  <c r="MB263" i="37" s="1"/>
  <c r="MH263" i="37"/>
  <c r="MI263" i="37"/>
  <c r="LZ263" i="37"/>
  <c r="MH264" i="37"/>
  <c r="LZ264" i="37"/>
  <c r="MI264" i="37"/>
  <c r="MA264" i="37"/>
  <c r="MB264" i="37" s="1"/>
  <c r="MH265" i="37"/>
  <c r="LZ265" i="37"/>
  <c r="MI265" i="37"/>
  <c r="MA265" i="37"/>
  <c r="MB265" i="37" s="1"/>
  <c r="MI266" i="37"/>
  <c r="MA266" i="37"/>
  <c r="MB266" i="37" s="1"/>
  <c r="LZ266" i="37"/>
  <c r="MH266" i="37"/>
  <c r="MA267" i="37"/>
  <c r="MB267" i="37" s="1"/>
  <c r="MI267" i="37"/>
  <c r="LZ267" i="37"/>
  <c r="MH267" i="37"/>
  <c r="MA268" i="37"/>
  <c r="MB268" i="37" s="1"/>
  <c r="LZ268" i="37"/>
  <c r="MI268" i="37"/>
  <c r="MH268" i="37"/>
  <c r="MH269" i="37"/>
  <c r="MA269" i="37"/>
  <c r="MB269" i="37" s="1"/>
  <c r="MI269" i="37"/>
  <c r="LZ269" i="37"/>
  <c r="LZ270" i="37"/>
  <c r="MI270" i="37"/>
  <c r="MA270" i="37"/>
  <c r="MB270" i="37" s="1"/>
  <c r="MH270" i="37"/>
  <c r="MI271" i="37"/>
  <c r="MH271" i="37"/>
  <c r="LZ271" i="37"/>
  <c r="MA271" i="37"/>
  <c r="MB271" i="37" s="1"/>
  <c r="MA272" i="37"/>
  <c r="MB272" i="37" s="1"/>
  <c r="MI272" i="37"/>
  <c r="MH272" i="37"/>
  <c r="LZ272" i="37"/>
  <c r="MI273" i="37"/>
  <c r="MH273" i="37"/>
  <c r="MA273" i="37"/>
  <c r="MB273" i="37" s="1"/>
  <c r="LZ273" i="37"/>
  <c r="MH274" i="37"/>
  <c r="MA274" i="37"/>
  <c r="MB274" i="37" s="1"/>
  <c r="MI274" i="37"/>
  <c r="LZ274" i="37"/>
  <c r="MH275" i="37"/>
  <c r="MA275" i="37"/>
  <c r="MB275" i="37" s="1"/>
  <c r="MI275" i="37"/>
  <c r="LZ275" i="37"/>
  <c r="MA276" i="37"/>
  <c r="MB276" i="37" s="1"/>
  <c r="MI276" i="37"/>
  <c r="MH276" i="37"/>
  <c r="LZ276" i="37"/>
  <c r="MI277" i="37"/>
  <c r="MH277" i="37"/>
  <c r="LZ277" i="37"/>
  <c r="MA277" i="37"/>
  <c r="MB277" i="37" s="1"/>
  <c r="MA278" i="37"/>
  <c r="MB278" i="37" s="1"/>
  <c r="LZ278" i="37"/>
  <c r="MH278" i="37"/>
  <c r="MI278" i="37"/>
  <c r="MA279" i="37"/>
  <c r="MB279" i="37" s="1"/>
  <c r="LZ279" i="37"/>
  <c r="MI279" i="37"/>
  <c r="MH279" i="37"/>
  <c r="MI280" i="37"/>
  <c r="MA280" i="37"/>
  <c r="MB280" i="37" s="1"/>
  <c r="LZ280" i="37"/>
  <c r="MH280" i="37"/>
  <c r="MH281" i="37"/>
  <c r="MI281" i="37"/>
  <c r="MA281" i="37"/>
  <c r="MB281" i="37" s="1"/>
  <c r="LZ281" i="37"/>
  <c r="MA282" i="37"/>
  <c r="MB282" i="37" s="1"/>
  <c r="LZ282" i="37"/>
  <c r="MI282" i="37"/>
  <c r="MH282" i="37"/>
  <c r="MH283" i="37"/>
  <c r="MI283" i="37"/>
  <c r="MA283" i="37"/>
  <c r="MB283" i="37" s="1"/>
  <c r="LZ283" i="37"/>
  <c r="MA284" i="37"/>
  <c r="MB284" i="37" s="1"/>
  <c r="MI284" i="37"/>
  <c r="LZ284" i="37"/>
  <c r="MH284" i="37"/>
  <c r="MH285" i="37"/>
  <c r="MI285" i="37"/>
  <c r="LZ285" i="37"/>
  <c r="MA285" i="37"/>
  <c r="MB285" i="37" s="1"/>
  <c r="MI286" i="37"/>
  <c r="MA286" i="37"/>
  <c r="MB286" i="37" s="1"/>
  <c r="LZ286" i="37"/>
  <c r="MH286" i="37"/>
  <c r="MI287" i="37"/>
  <c r="LZ287" i="37"/>
  <c r="MH287" i="37"/>
  <c r="MA287" i="37"/>
  <c r="MB287" i="37" s="1"/>
  <c r="MI288" i="37"/>
  <c r="MA288" i="37"/>
  <c r="MB288" i="37" s="1"/>
  <c r="MH288" i="37"/>
  <c r="LZ288" i="37"/>
  <c r="MA289" i="37"/>
  <c r="MB289" i="37" s="1"/>
  <c r="MI289" i="37"/>
  <c r="LZ289" i="37"/>
  <c r="MH289" i="37"/>
  <c r="MI290" i="37"/>
  <c r="MA290" i="37"/>
  <c r="MB290" i="37" s="1"/>
  <c r="MH290" i="37"/>
  <c r="LZ290" i="37"/>
  <c r="MH291" i="37"/>
  <c r="MI291" i="37"/>
  <c r="LZ291" i="37"/>
  <c r="MA291" i="37"/>
  <c r="MB291" i="37" s="1"/>
  <c r="LZ292" i="37"/>
  <c r="MI292" i="37"/>
  <c r="MH292" i="37"/>
  <c r="MA292" i="37"/>
  <c r="MB292" i="37" s="1"/>
  <c r="MA293" i="37"/>
  <c r="MB293" i="37" s="1"/>
  <c r="MH293" i="37"/>
  <c r="LZ293" i="37"/>
  <c r="MI293" i="37"/>
  <c r="LZ294" i="37"/>
  <c r="MI294" i="37"/>
  <c r="MA294" i="37"/>
  <c r="MB294" i="37" s="1"/>
  <c r="MH294" i="37"/>
  <c r="MH295" i="37"/>
  <c r="MI295" i="37"/>
  <c r="LZ295" i="37"/>
  <c r="MA295" i="37"/>
  <c r="MB295" i="37" s="1"/>
  <c r="MH296" i="37"/>
  <c r="MI296" i="37"/>
  <c r="MA296" i="37"/>
  <c r="MB296" i="37" s="1"/>
  <c r="LZ296" i="37"/>
  <c r="LZ297" i="37"/>
  <c r="MA297" i="37"/>
  <c r="MB297" i="37" s="1"/>
  <c r="MH297" i="37"/>
  <c r="MI297" i="37"/>
  <c r="MH298" i="37"/>
  <c r="LZ298" i="37"/>
  <c r="MI298" i="37"/>
  <c r="MA298" i="37"/>
  <c r="MB298" i="37" s="1"/>
  <c r="MA299" i="37"/>
  <c r="MB299" i="37" s="1"/>
  <c r="MH299" i="37"/>
  <c r="MI299" i="37"/>
  <c r="LZ299" i="37"/>
  <c r="MI300" i="37"/>
  <c r="MA300" i="37"/>
  <c r="MB300" i="37" s="1"/>
  <c r="LZ300" i="37"/>
  <c r="MH300" i="37"/>
  <c r="MH301" i="37"/>
  <c r="MI301" i="37"/>
  <c r="MA301" i="37"/>
  <c r="MB301" i="37" s="1"/>
  <c r="LZ301" i="37"/>
  <c r="MI302" i="37"/>
  <c r="LZ306" i="37"/>
  <c r="MI304" i="37"/>
  <c r="MI310" i="37"/>
  <c r="MH306" i="37"/>
  <c r="MA304" i="37"/>
  <c r="MB304" i="37" s="1"/>
  <c r="MH310" i="37"/>
  <c r="MI306" i="37"/>
  <c r="LZ302" i="37"/>
  <c r="MA310" i="37"/>
  <c r="MB310" i="37" s="1"/>
  <c r="MH308" i="37"/>
  <c r="LZ310" i="37"/>
  <c r="MH302" i="37"/>
  <c r="MA302" i="37"/>
  <c r="MB302" i="37" s="1"/>
  <c r="MA306" i="37"/>
  <c r="MB306" i="37" s="1"/>
  <c r="MA308" i="37"/>
  <c r="MB308" i="37" s="1"/>
  <c r="LZ308" i="37"/>
  <c r="LZ304" i="37"/>
  <c r="MH304" i="37"/>
  <c r="MI308" i="37"/>
  <c r="ME24" i="37" l="1"/>
  <c r="ME25" i="37"/>
  <c r="BG17" i="37"/>
  <c r="MF17" i="37" s="1"/>
  <c r="BG13" i="37"/>
  <c r="MF13" i="37" s="1"/>
  <c r="BG19" i="37"/>
  <c r="MF19" i="37"/>
  <c r="BG18" i="37"/>
  <c r="MF18" i="37"/>
  <c r="BG20" i="37"/>
  <c r="MF20" i="37"/>
  <c r="ME21" i="37"/>
  <c r="ME22" i="37"/>
  <c r="ME23" i="37"/>
  <c r="BG15" i="37"/>
  <c r="MF15" i="37"/>
  <c r="AP20" i="37"/>
  <c r="LX20" i="37"/>
  <c r="MA20" i="37"/>
  <c r="MB20" i="37" s="1"/>
  <c r="AP19" i="37"/>
  <c r="LX19" i="37"/>
  <c r="AP16" i="37"/>
  <c r="LX16" i="37"/>
  <c r="LW25" i="37"/>
  <c r="AO25" i="37" s="1"/>
  <c r="AV25" i="37" s="1"/>
  <c r="LW24" i="37"/>
  <c r="AO24" i="37" s="1"/>
  <c r="MA19" i="37"/>
  <c r="MB19" i="37" s="1"/>
  <c r="MA16" i="37"/>
  <c r="MB16" i="37" s="1"/>
  <c r="LW23" i="37"/>
  <c r="LW22" i="37"/>
  <c r="LW21" i="37"/>
  <c r="LX14" i="37"/>
  <c r="LO312" i="37"/>
  <c r="BG14" i="37"/>
  <c r="MF14" i="37"/>
  <c r="AP14" i="37"/>
  <c r="MA14" i="37"/>
  <c r="MB14" i="37" s="1"/>
  <c r="AP15" i="37"/>
  <c r="MA15" i="37"/>
  <c r="MB15" i="37" s="1"/>
  <c r="BG21" i="37"/>
  <c r="MF21" i="37"/>
  <c r="BG16" i="37"/>
  <c r="MF16" i="37"/>
  <c r="BI15" i="37" l="1"/>
  <c r="MI15" i="37"/>
  <c r="AO21" i="37"/>
  <c r="BG23" i="37"/>
  <c r="MF23" i="37"/>
  <c r="BI19" i="37"/>
  <c r="MI19" i="37"/>
  <c r="BG22" i="37"/>
  <c r="MF22" i="37" s="1"/>
  <c r="BI13" i="37"/>
  <c r="Z15" i="34"/>
  <c r="AO13" i="37"/>
  <c r="MI13" i="37"/>
  <c r="MJ13" i="37" s="1"/>
  <c r="BI20" i="37"/>
  <c r="MI20" i="37"/>
  <c r="Z19" i="34"/>
  <c r="BI17" i="37"/>
  <c r="AO17" i="37"/>
  <c r="MI17" i="37"/>
  <c r="BG25" i="37"/>
  <c r="BI25" i="37" s="1"/>
  <c r="MF25" i="37"/>
  <c r="BI18" i="37"/>
  <c r="AO18" i="37"/>
  <c r="MI18" i="37"/>
  <c r="BG24" i="37"/>
  <c r="MF24" i="37"/>
  <c r="AV21" i="37"/>
  <c r="LX24" i="37"/>
  <c r="AV24" i="37"/>
  <c r="AP25" i="37"/>
  <c r="LX25" i="37"/>
  <c r="AP21" i="37"/>
  <c r="AP24" i="37"/>
  <c r="MA24" i="37"/>
  <c r="MB24" i="37" s="1"/>
  <c r="BI16" i="37"/>
  <c r="MI16" i="37"/>
  <c r="BI21" i="37"/>
  <c r="BI14" i="37"/>
  <c r="MI14" i="37"/>
  <c r="MA13" i="37" l="1"/>
  <c r="MB13" i="37" s="1"/>
  <c r="LX21" i="37"/>
  <c r="BG313" i="37"/>
  <c r="MI21" i="37"/>
  <c r="AP17" i="37"/>
  <c r="LX17" i="37"/>
  <c r="MA17" i="37"/>
  <c r="MB17" i="37" s="1"/>
  <c r="AP13" i="37"/>
  <c r="AV13" i="37"/>
  <c r="BI23" i="37"/>
  <c r="AO23" i="37"/>
  <c r="BI24" i="37"/>
  <c r="MI24" i="37"/>
  <c r="AP18" i="37"/>
  <c r="LX18" i="37"/>
  <c r="MA18" i="37"/>
  <c r="MB18" i="37" s="1"/>
  <c r="BG12" i="37"/>
  <c r="AO22" i="37"/>
  <c r="Y36" i="34" s="1"/>
  <c r="X36" i="34" s="1"/>
  <c r="BI22" i="37"/>
  <c r="Z22" i="34"/>
  <c r="Y33" i="34" l="1"/>
  <c r="X33" i="34" s="1"/>
  <c r="Y28" i="34"/>
  <c r="X28" i="34" s="1"/>
  <c r="Y35" i="34"/>
  <c r="X35" i="34" s="1"/>
  <c r="Y20" i="34"/>
  <c r="X20" i="34" s="1"/>
  <c r="Y26" i="34"/>
  <c r="X26" i="34" s="1"/>
  <c r="Y25" i="34"/>
  <c r="X25" i="34" s="1"/>
  <c r="Y32" i="34"/>
  <c r="X32" i="34" s="1"/>
  <c r="Y24" i="34"/>
  <c r="X24" i="34" s="1"/>
  <c r="Y31" i="34"/>
  <c r="X31" i="34" s="1"/>
  <c r="Y30" i="34"/>
  <c r="X30" i="34" s="1"/>
  <c r="Y19" i="34"/>
  <c r="X19" i="34" s="1"/>
  <c r="Y15" i="34"/>
  <c r="X15" i="34" s="1"/>
  <c r="Y23" i="34"/>
  <c r="X23" i="34" s="1"/>
  <c r="Y34" i="34"/>
  <c r="X34" i="34" s="1"/>
  <c r="Y29" i="34"/>
  <c r="X29" i="34" s="1"/>
  <c r="Y18" i="34"/>
  <c r="X18" i="34" s="1"/>
  <c r="Y17" i="34"/>
  <c r="X17" i="34" s="1"/>
  <c r="Y21" i="34"/>
  <c r="X21" i="34" s="1"/>
  <c r="Y27" i="34"/>
  <c r="X27" i="34" s="1"/>
  <c r="Y16" i="34"/>
  <c r="X16" i="34" s="1"/>
  <c r="Y22" i="34"/>
  <c r="X22" i="34" s="1"/>
  <c r="AO313" i="37"/>
  <c r="AO12" i="37"/>
  <c r="BI313" i="37"/>
  <c r="BI12" i="37"/>
  <c r="Z14" i="34"/>
  <c r="AP22" i="37"/>
  <c r="AV22" i="37"/>
  <c r="LX22" i="37"/>
  <c r="MA21" i="37"/>
  <c r="MB21" i="37" s="1"/>
  <c r="AP23" i="37"/>
  <c r="AV23" i="37"/>
  <c r="LX23" i="37"/>
  <c r="D7" i="50"/>
  <c r="X14" i="34" l="1"/>
  <c r="Y14" i="34"/>
  <c r="AV12" i="37"/>
  <c r="AV313" i="37"/>
  <c r="AP313" i="37"/>
  <c r="AP12"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宏明(SUZUKI Hiroaki)</author>
  </authors>
  <commentList>
    <comment ref="CK2" authorId="0" shapeId="0" xr:uid="{6050D5DA-70D5-4B94-A3E2-8F55DD51A455}">
      <text>
        <r>
          <rPr>
            <b/>
            <sz val="9"/>
            <color indexed="81"/>
            <rFont val="MS P ゴシック"/>
            <family val="3"/>
            <charset val="128"/>
          </rPr>
          <t>複数の地域計画を含む事業実施地区の判定は、
別添ファイル「★複数の地域計画の内訳」を活用ください。</t>
        </r>
      </text>
    </comment>
    <comment ref="H5" authorId="0" shapeId="0" xr:uid="{7658BE14-D369-48CB-8015-7776E16A1D4D}">
      <text>
        <r>
          <rPr>
            <sz val="9"/>
            <color indexed="81"/>
            <rFont val="MS P ゴシック"/>
            <family val="3"/>
            <charset val="128"/>
          </rPr>
          <t>１つの事業実施地区に複数の地域計画の地区が存在する場合、
「★複数の地域計画の内訳」へ各地域計画の内容を転記してください。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宏明(SUZUKI Hiroaki)</author>
    <author>道辻 真衣</author>
  </authors>
  <commentList>
    <comment ref="BB7" authorId="0" shapeId="0" xr:uid="{884572B0-D882-40D2-8975-1FCCC355D05A}">
      <text>
        <r>
          <rPr>
            <b/>
            <sz val="9"/>
            <color indexed="81"/>
            <rFont val="MS P ゴシック"/>
            <family val="3"/>
            <charset val="128"/>
          </rPr>
          <t>リース期間の月数を入力してください。
※右隣の年月は自動入力されます。</t>
        </r>
      </text>
    </comment>
    <comment ref="AN8" authorId="0" shapeId="0" xr:uid="{238E3A7C-49B9-4AE8-BC17-42F069130D09}">
      <text>
        <r>
          <rPr>
            <b/>
            <sz val="9"/>
            <color indexed="81"/>
            <rFont val="MS P ゴシック"/>
            <family val="3"/>
            <charset val="128"/>
          </rPr>
          <t>リース導入の場合、BC列の数値を転記して下さい。</t>
        </r>
      </text>
    </comment>
    <comment ref="BW8" authorId="0" shapeId="0" xr:uid="{7A6BB5F9-CFF6-46C4-9DA0-9226E4EC46CF}">
      <text>
        <r>
          <rPr>
            <sz val="9"/>
            <color indexed="81"/>
            <rFont val="MS P ゴシック"/>
            <family val="3"/>
            <charset val="128"/>
          </rPr>
          <t>要望調査時点では、「１」として構いません。</t>
        </r>
      </text>
    </comment>
    <comment ref="HB8" authorId="1" shapeId="0" xr:uid="{F65A7214-13D5-4E3E-99CA-27A5C21A329F}">
      <text>
        <r>
          <rPr>
            <sz val="9"/>
            <color indexed="81"/>
            <rFont val="MS P ゴシック"/>
            <family val="3"/>
            <charset val="128"/>
          </rPr>
          <t>畜産経営体が、飼養頭羽数の増加を成果目標とする場合も、該当する場合は記入</t>
        </r>
      </text>
    </comment>
    <comment ref="BX11" authorId="0" shapeId="0" xr:uid="{6456069D-DCD8-4CB8-8EB7-9F2EBCEC519B}">
      <text>
        <r>
          <rPr>
            <sz val="9"/>
            <color indexed="81"/>
            <rFont val="MS P ゴシック"/>
            <family val="3"/>
            <charset val="128"/>
          </rPr>
          <t>事業関連目標で、
「Ⅱ②付加価値額の拡大」を選択する場合は、
この欄で選択してください。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<sst xmlns="http://schemas.openxmlformats.org/spreadsheetml/2006/main" count="2966" uniqueCount="669">
  <si>
    <t>番号</t>
    <rPh sb="0" eb="2">
      <t>バンゴウ</t>
    </rPh>
    <phoneticPr fontId="5"/>
  </si>
  <si>
    <t>市町村名</t>
    <rPh sb="0" eb="3">
      <t>シチョウソン</t>
    </rPh>
    <rPh sb="3" eb="4">
      <t>メイ</t>
    </rPh>
    <phoneticPr fontId="5"/>
  </si>
  <si>
    <t>地区名</t>
    <rPh sb="0" eb="3">
      <t>チクメイ</t>
    </rPh>
    <phoneticPr fontId="5"/>
  </si>
  <si>
    <t>事業費</t>
    <rPh sb="0" eb="3">
      <t>ジギョウヒ</t>
    </rPh>
    <phoneticPr fontId="5"/>
  </si>
  <si>
    <t>備考</t>
    <rPh sb="0" eb="2">
      <t>ビコウ</t>
    </rPh>
    <phoneticPr fontId="5"/>
  </si>
  <si>
    <t>（円）</t>
    <rPh sb="1" eb="2">
      <t>エン</t>
    </rPh>
    <phoneticPr fontId="5"/>
  </si>
  <si>
    <t>その他</t>
    <rPh sb="2" eb="3">
      <t>タ</t>
    </rPh>
    <phoneticPr fontId="5"/>
  </si>
  <si>
    <t>事業費</t>
    <rPh sb="0" eb="1">
      <t>コト</t>
    </rPh>
    <rPh sb="1" eb="2">
      <t>ギョウ</t>
    </rPh>
    <rPh sb="2" eb="3">
      <t>ヒ</t>
    </rPh>
    <phoneticPr fontId="5"/>
  </si>
  <si>
    <t>合　　計</t>
    <rPh sb="0" eb="1">
      <t>ゴウ</t>
    </rPh>
    <rPh sb="3" eb="4">
      <t>ケイ</t>
    </rPh>
    <phoneticPr fontId="5"/>
  </si>
  <si>
    <t>No</t>
    <phoneticPr fontId="5"/>
  </si>
  <si>
    <t>市町村名</t>
    <rPh sb="0" eb="4">
      <t>シチョウソンメイ</t>
    </rPh>
    <phoneticPr fontId="5"/>
  </si>
  <si>
    <t>事業実施主体
(市町村又は
都道府県名)</t>
    <rPh sb="0" eb="2">
      <t>ジギョウ</t>
    </rPh>
    <rPh sb="2" eb="4">
      <t>ジッシ</t>
    </rPh>
    <rPh sb="4" eb="6">
      <t>シュタイ</t>
    </rPh>
    <rPh sb="18" eb="19">
      <t>メイ</t>
    </rPh>
    <phoneticPr fontId="5"/>
  </si>
  <si>
    <t>成果目標（単位：経営体）</t>
    <rPh sb="0" eb="1">
      <t>シゲル</t>
    </rPh>
    <rPh sb="1" eb="2">
      <t>ハテ</t>
    </rPh>
    <rPh sb="2" eb="3">
      <t>メ</t>
    </rPh>
    <rPh sb="3" eb="4">
      <t>シルベ</t>
    </rPh>
    <rPh sb="5" eb="6">
      <t>タン</t>
    </rPh>
    <rPh sb="6" eb="7">
      <t>クライ</t>
    </rPh>
    <phoneticPr fontId="5"/>
  </si>
  <si>
    <t>配分基準
ポイント合計
（３）＝（１）＋（２）</t>
    <rPh sb="0" eb="2">
      <t>ハイブン</t>
    </rPh>
    <rPh sb="2" eb="4">
      <t>キジュン</t>
    </rPh>
    <rPh sb="9" eb="11">
      <t>ゴウケイ</t>
    </rPh>
    <phoneticPr fontId="5"/>
  </si>
  <si>
    <t>ポイント計</t>
    <rPh sb="4" eb="5">
      <t>ケイ</t>
    </rPh>
    <phoneticPr fontId="5"/>
  </si>
  <si>
    <t>配分基準ポイント平均値
（１）</t>
    <rPh sb="0" eb="2">
      <t>ハイブン</t>
    </rPh>
    <rPh sb="2" eb="4">
      <t>キジュン</t>
    </rPh>
    <rPh sb="8" eb="11">
      <t>ヘイキンチ</t>
    </rPh>
    <phoneticPr fontId="5"/>
  </si>
  <si>
    <t>②農地集積割合の増加</t>
    <rPh sb="1" eb="3">
      <t>ノウチ</t>
    </rPh>
    <rPh sb="3" eb="5">
      <t>シュウセキ</t>
    </rPh>
    <rPh sb="5" eb="7">
      <t>ワリアイ</t>
    </rPh>
    <rPh sb="8" eb="10">
      <t>ゾウカ</t>
    </rPh>
    <phoneticPr fontId="5"/>
  </si>
  <si>
    <t>地区配分基準ポイント計
（２）</t>
    <rPh sb="0" eb="2">
      <t>チク</t>
    </rPh>
    <rPh sb="2" eb="4">
      <t>ハイブン</t>
    </rPh>
    <rPh sb="4" eb="6">
      <t>キジュン</t>
    </rPh>
    <rPh sb="10" eb="11">
      <t>ケイ</t>
    </rPh>
    <phoneticPr fontId="5"/>
  </si>
  <si>
    <t>集積率が80%以上</t>
    <rPh sb="0" eb="2">
      <t>シュウセキ</t>
    </rPh>
    <rPh sb="2" eb="3">
      <t>リツ</t>
    </rPh>
    <rPh sb="7" eb="9">
      <t>イジョウ</t>
    </rPh>
    <phoneticPr fontId="5"/>
  </si>
  <si>
    <t>経営
体数</t>
    <rPh sb="0" eb="2">
      <t>ケイエイ</t>
    </rPh>
    <rPh sb="3" eb="4">
      <t>カラダ</t>
    </rPh>
    <rPh sb="4" eb="5">
      <t>スウ</t>
    </rPh>
    <phoneticPr fontId="5"/>
  </si>
  <si>
    <t>項目</t>
    <rPh sb="0" eb="2">
      <t>コウモク</t>
    </rPh>
    <phoneticPr fontId="5"/>
  </si>
  <si>
    <t>①　付加価値額の拡大　　</t>
    <rPh sb="2" eb="4">
      <t>フカ</t>
    </rPh>
    <rPh sb="4" eb="7">
      <t>カチガク</t>
    </rPh>
    <rPh sb="8" eb="10">
      <t>カクダイ</t>
    </rPh>
    <phoneticPr fontId="5"/>
  </si>
  <si>
    <t>②経営面積の拡大</t>
    <rPh sb="1" eb="3">
      <t>ケイエイ</t>
    </rPh>
    <rPh sb="3" eb="5">
      <t>メンセキ</t>
    </rPh>
    <rPh sb="6" eb="8">
      <t>カクダイ</t>
    </rPh>
    <phoneticPr fontId="5"/>
  </si>
  <si>
    <t>経営面積の拡大</t>
    <rPh sb="0" eb="2">
      <t>ケイエイ</t>
    </rPh>
    <rPh sb="2" eb="4">
      <t>メンセキ</t>
    </rPh>
    <rPh sb="5" eb="7">
      <t>カクダイ</t>
    </rPh>
    <phoneticPr fontId="5"/>
  </si>
  <si>
    <t>耕作放棄地の解消</t>
    <rPh sb="0" eb="2">
      <t>コウサク</t>
    </rPh>
    <rPh sb="2" eb="5">
      <t>ホウキチ</t>
    </rPh>
    <rPh sb="6" eb="8">
      <t>カイショウ</t>
    </rPh>
    <phoneticPr fontId="5"/>
  </si>
  <si>
    <t>農業の６次産業化</t>
    <rPh sb="0" eb="2">
      <t>ノウギョウ</t>
    </rPh>
    <rPh sb="4" eb="5">
      <t>ジ</t>
    </rPh>
    <rPh sb="5" eb="8">
      <t>サンギョウカ</t>
    </rPh>
    <phoneticPr fontId="5"/>
  </si>
  <si>
    <t>農産物の高付加価値化</t>
    <rPh sb="0" eb="3">
      <t>ノウサンブツ</t>
    </rPh>
    <rPh sb="4" eb="7">
      <t>コウフカ</t>
    </rPh>
    <rPh sb="7" eb="10">
      <t>カチカ</t>
    </rPh>
    <phoneticPr fontId="5"/>
  </si>
  <si>
    <t>農業経営の複合化</t>
    <rPh sb="0" eb="2">
      <t>ノウギョウ</t>
    </rPh>
    <rPh sb="2" eb="4">
      <t>ケイエイ</t>
    </rPh>
    <rPh sb="5" eb="8">
      <t>フクゴウカ</t>
    </rPh>
    <phoneticPr fontId="5"/>
  </si>
  <si>
    <t>農業経営の法人化</t>
    <rPh sb="0" eb="2">
      <t>ノウギョウ</t>
    </rPh>
    <rPh sb="2" eb="4">
      <t>ケイエイ</t>
    </rPh>
    <rPh sb="5" eb="8">
      <t>ホウジンカ</t>
    </rPh>
    <phoneticPr fontId="5"/>
  </si>
  <si>
    <t>雇用</t>
    <rPh sb="0" eb="2">
      <t>コヨウ</t>
    </rPh>
    <phoneticPr fontId="5"/>
  </si>
  <si>
    <t>要望調査の前月末現在</t>
    <rPh sb="0" eb="2">
      <t>ヨウボウ</t>
    </rPh>
    <rPh sb="2" eb="4">
      <t>チョウサ</t>
    </rPh>
    <rPh sb="5" eb="6">
      <t>マエ</t>
    </rPh>
    <rPh sb="6" eb="8">
      <t>ゲツマツ</t>
    </rPh>
    <rPh sb="8" eb="10">
      <t>ゲンザイ</t>
    </rPh>
    <phoneticPr fontId="5"/>
  </si>
  <si>
    <t>事業実施前３年度内の４月１日現在</t>
    <rPh sb="0" eb="2">
      <t>ジギョウ</t>
    </rPh>
    <rPh sb="2" eb="4">
      <t>ジッシ</t>
    </rPh>
    <rPh sb="4" eb="5">
      <t>マエ</t>
    </rPh>
    <rPh sb="6" eb="8">
      <t>ネンド</t>
    </rPh>
    <rPh sb="8" eb="9">
      <t>ナイ</t>
    </rPh>
    <rPh sb="11" eb="12">
      <t>ガツ</t>
    </rPh>
    <rPh sb="13" eb="14">
      <t>ニチ</t>
    </rPh>
    <rPh sb="14" eb="16">
      <t>ゲンザイ</t>
    </rPh>
    <phoneticPr fontId="5"/>
  </si>
  <si>
    <t>要望調査の前月末現在</t>
    <rPh sb="0" eb="2">
      <t>ヨウボウ</t>
    </rPh>
    <rPh sb="2" eb="4">
      <t>チョウサ</t>
    </rPh>
    <rPh sb="5" eb="6">
      <t>ゼン</t>
    </rPh>
    <rPh sb="6" eb="7">
      <t>ツキ</t>
    </rPh>
    <rPh sb="7" eb="8">
      <t>マツ</t>
    </rPh>
    <rPh sb="8" eb="10">
      <t>ゲンザイ</t>
    </rPh>
    <phoneticPr fontId="5"/>
  </si>
  <si>
    <t>加点</t>
    <rPh sb="0" eb="2">
      <t>カテン</t>
    </rPh>
    <phoneticPr fontId="5"/>
  </si>
  <si>
    <t>事業実施前年度の４月１日現在　</t>
    <rPh sb="0" eb="2">
      <t>ジギョウ</t>
    </rPh>
    <rPh sb="2" eb="4">
      <t>ジッシ</t>
    </rPh>
    <rPh sb="4" eb="5">
      <t>マエ</t>
    </rPh>
    <rPh sb="5" eb="7">
      <t>ネンド</t>
    </rPh>
    <rPh sb="9" eb="10">
      <t>ガツ</t>
    </rPh>
    <rPh sb="11" eb="12">
      <t>ニチ</t>
    </rPh>
    <rPh sb="12" eb="14">
      <t>ゲンザイ</t>
    </rPh>
    <phoneticPr fontId="5"/>
  </si>
  <si>
    <t>ア　現状ポイント</t>
    <phoneticPr fontId="5"/>
  </si>
  <si>
    <t>地区内全農地面積</t>
    <phoneticPr fontId="5"/>
  </si>
  <si>
    <t>集積率</t>
    <rPh sb="0" eb="2">
      <t>シュウセキ</t>
    </rPh>
    <rPh sb="2" eb="3">
      <t>リツ</t>
    </rPh>
    <phoneticPr fontId="5"/>
  </si>
  <si>
    <t>増加した農地集積面積
（ａ－ｂ）</t>
    <rPh sb="0" eb="2">
      <t>ゾウカ</t>
    </rPh>
    <rPh sb="4" eb="6">
      <t>ノウチ</t>
    </rPh>
    <rPh sb="6" eb="8">
      <t>シュウセキ</t>
    </rPh>
    <rPh sb="8" eb="10">
      <t>メンセキ</t>
    </rPh>
    <phoneticPr fontId="5"/>
  </si>
  <si>
    <t>新規就農者以外</t>
    <rPh sb="0" eb="2">
      <t>シンキ</t>
    </rPh>
    <rPh sb="2" eb="5">
      <t>シュウノウシャ</t>
    </rPh>
    <rPh sb="5" eb="7">
      <t>イガイ</t>
    </rPh>
    <phoneticPr fontId="5"/>
  </si>
  <si>
    <t>新規就農者</t>
    <rPh sb="0" eb="2">
      <t>シンキ</t>
    </rPh>
    <rPh sb="2" eb="5">
      <t>シュウノウシャ</t>
    </rPh>
    <phoneticPr fontId="5"/>
  </si>
  <si>
    <t xml:space="preserve">法人化している又は法人化する
</t>
    <rPh sb="0" eb="3">
      <t>ホウジンカ</t>
    </rPh>
    <rPh sb="7" eb="8">
      <t>マタ</t>
    </rPh>
    <rPh sb="9" eb="12">
      <t>ホウジンカ</t>
    </rPh>
    <phoneticPr fontId="3"/>
  </si>
  <si>
    <t xml:space="preserve">GAP認証を取得している
</t>
    <rPh sb="3" eb="5">
      <t>ニンショウ</t>
    </rPh>
    <rPh sb="6" eb="8">
      <t>シュトク</t>
    </rPh>
    <phoneticPr fontId="3"/>
  </si>
  <si>
    <t xml:space="preserve">新規就農者（認定就農者に限る）
</t>
    <rPh sb="0" eb="2">
      <t>シンキ</t>
    </rPh>
    <rPh sb="2" eb="5">
      <t>シュウノウシャ</t>
    </rPh>
    <rPh sb="6" eb="8">
      <t>ニンテイ</t>
    </rPh>
    <rPh sb="8" eb="10">
      <t>シュウノウ</t>
    </rPh>
    <rPh sb="10" eb="11">
      <t>シャ</t>
    </rPh>
    <rPh sb="12" eb="13">
      <t>カギ</t>
    </rPh>
    <phoneticPr fontId="5"/>
  </si>
  <si>
    <t xml:space="preserve">農業研修生を受け入れている
</t>
    <rPh sb="0" eb="2">
      <t>ノウギョウ</t>
    </rPh>
    <rPh sb="2" eb="5">
      <t>ケンシュウセイ</t>
    </rPh>
    <phoneticPr fontId="5"/>
  </si>
  <si>
    <t>うち機構活用（新規集積面積）</t>
    <rPh sb="2" eb="4">
      <t>キコウ</t>
    </rPh>
    <rPh sb="4" eb="6">
      <t>カツヨウ</t>
    </rPh>
    <rPh sb="7" eb="9">
      <t>シンキ</t>
    </rPh>
    <rPh sb="9" eb="11">
      <t>シュウセキ</t>
    </rPh>
    <rPh sb="11" eb="13">
      <t>メンセキ</t>
    </rPh>
    <phoneticPr fontId="5"/>
  </si>
  <si>
    <t>（人）</t>
    <rPh sb="1" eb="2">
      <t>ニン</t>
    </rPh>
    <phoneticPr fontId="5"/>
  </si>
  <si>
    <t>（ア）</t>
  </si>
  <si>
    <t>（イ）</t>
  </si>
  <si>
    <t>ア</t>
    <phoneticPr fontId="5"/>
  </si>
  <si>
    <t>イ</t>
    <phoneticPr fontId="5"/>
  </si>
  <si>
    <t>ａ</t>
    <phoneticPr fontId="5"/>
  </si>
  <si>
    <t>ｂ</t>
    <phoneticPr fontId="5"/>
  </si>
  <si>
    <t>ha</t>
    <phoneticPr fontId="5"/>
  </si>
  <si>
    <t>％</t>
    <phoneticPr fontId="5"/>
  </si>
  <si>
    <t>ha</t>
  </si>
  <si>
    <t>％</t>
  </si>
  <si>
    <t>合計</t>
    <rPh sb="0" eb="2">
      <t>ゴウケイ</t>
    </rPh>
    <phoneticPr fontId="5"/>
  </si>
  <si>
    <t>（注）</t>
    <rPh sb="1" eb="2">
      <t>チュウ</t>
    </rPh>
    <phoneticPr fontId="5"/>
  </si>
  <si>
    <t>事業実施主体
(市町村又は
都道府県名)</t>
    <rPh sb="0" eb="2">
      <t>ジギョウ</t>
    </rPh>
    <rPh sb="2" eb="4">
      <t>ジッシ</t>
    </rPh>
    <rPh sb="4" eb="6">
      <t>シュタイ</t>
    </rPh>
    <rPh sb="8" eb="11">
      <t>シチョウソン</t>
    </rPh>
    <rPh sb="11" eb="12">
      <t>マタ</t>
    </rPh>
    <rPh sb="14" eb="18">
      <t>トドウフケン</t>
    </rPh>
    <rPh sb="18" eb="19">
      <t>メイ</t>
    </rPh>
    <phoneticPr fontId="5"/>
  </si>
  <si>
    <t>農業者情報</t>
    <rPh sb="0" eb="3">
      <t>ノウギョウシャ</t>
    </rPh>
    <rPh sb="3" eb="5">
      <t>ジョウホウ</t>
    </rPh>
    <phoneticPr fontId="5"/>
  </si>
  <si>
    <t>保険等加入情報</t>
    <rPh sb="0" eb="2">
      <t>ホケン</t>
    </rPh>
    <rPh sb="2" eb="3">
      <t>トウ</t>
    </rPh>
    <rPh sb="3" eb="5">
      <t>カニュウ</t>
    </rPh>
    <rPh sb="5" eb="7">
      <t>ジョウホウ</t>
    </rPh>
    <phoneticPr fontId="5"/>
  </si>
  <si>
    <t>経費情報</t>
    <rPh sb="0" eb="2">
      <t>ケイヒ</t>
    </rPh>
    <rPh sb="2" eb="4">
      <t>ジョウホウ</t>
    </rPh>
    <phoneticPr fontId="5"/>
  </si>
  <si>
    <t>地区毎の助成対象者の整理番号</t>
    <rPh sb="0" eb="2">
      <t>チク</t>
    </rPh>
    <rPh sb="2" eb="3">
      <t>ゴト</t>
    </rPh>
    <rPh sb="4" eb="6">
      <t>ジョセイ</t>
    </rPh>
    <rPh sb="6" eb="9">
      <t>タイショウシャ</t>
    </rPh>
    <rPh sb="10" eb="12">
      <t>セイリ</t>
    </rPh>
    <rPh sb="12" eb="14">
      <t>バンゴウ</t>
    </rPh>
    <phoneticPr fontId="5"/>
  </si>
  <si>
    <t>助成対象者名
(合計は経営体数)</t>
    <rPh sb="0" eb="2">
      <t>ジョセイ</t>
    </rPh>
    <rPh sb="2" eb="5">
      <t>タイショウシャ</t>
    </rPh>
    <rPh sb="5" eb="6">
      <t>メイ</t>
    </rPh>
    <rPh sb="8" eb="10">
      <t>ゴウケイ</t>
    </rPh>
    <rPh sb="11" eb="13">
      <t>ケイエイ</t>
    </rPh>
    <rPh sb="13" eb="15">
      <t>タイスウ</t>
    </rPh>
    <phoneticPr fontId="5"/>
  </si>
  <si>
    <t>対象者区分</t>
    <rPh sb="3" eb="5">
      <t>クブン</t>
    </rPh>
    <phoneticPr fontId="5"/>
  </si>
  <si>
    <t>農業者の詳細</t>
    <rPh sb="0" eb="3">
      <t>ノウギョウシャ</t>
    </rPh>
    <rPh sb="4" eb="6">
      <t>ショウサイ</t>
    </rPh>
    <phoneticPr fontId="5"/>
  </si>
  <si>
    <t>整備内容</t>
    <rPh sb="0" eb="2">
      <t>セイビ</t>
    </rPh>
    <rPh sb="2" eb="4">
      <t>ナイヨウ</t>
    </rPh>
    <phoneticPr fontId="5"/>
  </si>
  <si>
    <t>機械等名称及び能力･規模等</t>
    <rPh sb="0" eb="2">
      <t>キカイ</t>
    </rPh>
    <rPh sb="2" eb="3">
      <t>トウ</t>
    </rPh>
    <rPh sb="3" eb="5">
      <t>メイショウ</t>
    </rPh>
    <rPh sb="5" eb="6">
      <t>オヨ</t>
    </rPh>
    <rPh sb="7" eb="9">
      <t>ノウリョク</t>
    </rPh>
    <rPh sb="10" eb="12">
      <t>キボ</t>
    </rPh>
    <rPh sb="12" eb="13">
      <t>トウ</t>
    </rPh>
    <phoneticPr fontId="5"/>
  </si>
  <si>
    <t xml:space="preserve">消費税仕入控除税額
</t>
    <rPh sb="0" eb="3">
      <t>ショウヒゼイ</t>
    </rPh>
    <rPh sb="3" eb="5">
      <t>シイ</t>
    </rPh>
    <rPh sb="5" eb="7">
      <t>コウジョ</t>
    </rPh>
    <rPh sb="7" eb="9">
      <t>ゼイガク</t>
    </rPh>
    <phoneticPr fontId="5"/>
  </si>
  <si>
    <t>国費</t>
    <rPh sb="0" eb="2">
      <t>コクヒ</t>
    </rPh>
    <phoneticPr fontId="5"/>
  </si>
  <si>
    <t>自己資金</t>
    <rPh sb="0" eb="2">
      <t>ジコ</t>
    </rPh>
    <rPh sb="2" eb="4">
      <t>シキン</t>
    </rPh>
    <phoneticPr fontId="5"/>
  </si>
  <si>
    <t>都道府
県費</t>
    <rPh sb="0" eb="2">
      <t>トドウ</t>
    </rPh>
    <rPh sb="2" eb="3">
      <t>フ</t>
    </rPh>
    <rPh sb="4" eb="6">
      <t>ケンピ</t>
    </rPh>
    <rPh sb="5" eb="6">
      <t>ヒ</t>
    </rPh>
    <phoneticPr fontId="5"/>
  </si>
  <si>
    <t>市町村費</t>
    <rPh sb="0" eb="3">
      <t>シチョウソン</t>
    </rPh>
    <rPh sb="3" eb="4">
      <t>ヒ</t>
    </rPh>
    <phoneticPr fontId="5"/>
  </si>
  <si>
    <t>区分</t>
    <rPh sb="0" eb="2">
      <t>クブン</t>
    </rPh>
    <phoneticPr fontId="5"/>
  </si>
  <si>
    <t>経営形態
の別</t>
    <rPh sb="0" eb="2">
      <t>ケイエイ</t>
    </rPh>
    <rPh sb="2" eb="4">
      <t>ケイタイ</t>
    </rPh>
    <rPh sb="6" eb="7">
      <t>ベツ</t>
    </rPh>
    <phoneticPr fontId="5"/>
  </si>
  <si>
    <t>営農類型</t>
    <rPh sb="0" eb="2">
      <t>エイノウ</t>
    </rPh>
    <rPh sb="2" eb="4">
      <t>ルイケイ</t>
    </rPh>
    <phoneticPr fontId="5"/>
  </si>
  <si>
    <t>※○台、馬力・○条刈り、○棟○㎡等</t>
    <rPh sb="4" eb="6">
      <t>バリキ</t>
    </rPh>
    <rPh sb="9" eb="10">
      <t>ガ</t>
    </rPh>
    <phoneticPr fontId="5"/>
  </si>
  <si>
    <t>整理番号</t>
    <rPh sb="0" eb="2">
      <t>セイリ</t>
    </rPh>
    <rPh sb="2" eb="4">
      <t>バンゴウ</t>
    </rPh>
    <phoneticPr fontId="5"/>
  </si>
  <si>
    <t>コード</t>
    <phoneticPr fontId="5"/>
  </si>
  <si>
    <t xml:space="preserve">現状
（年度）
</t>
    <rPh sb="0" eb="2">
      <t>ゲンジョウ</t>
    </rPh>
    <rPh sb="4" eb="6">
      <t>ネンド</t>
    </rPh>
    <phoneticPr fontId="5"/>
  </si>
  <si>
    <t xml:space="preserve">現状値
</t>
    <rPh sb="0" eb="2">
      <t>ゲンジョウ</t>
    </rPh>
    <rPh sb="2" eb="3">
      <t>チ</t>
    </rPh>
    <phoneticPr fontId="5"/>
  </si>
  <si>
    <t xml:space="preserve">１年
度目
</t>
    <rPh sb="1" eb="2">
      <t>ネン</t>
    </rPh>
    <rPh sb="3" eb="4">
      <t>タビ</t>
    </rPh>
    <rPh sb="4" eb="5">
      <t>メ</t>
    </rPh>
    <phoneticPr fontId="5"/>
  </si>
  <si>
    <t xml:space="preserve">２年
度目
</t>
    <rPh sb="1" eb="2">
      <t>ネン</t>
    </rPh>
    <rPh sb="3" eb="4">
      <t>タビ</t>
    </rPh>
    <rPh sb="4" eb="5">
      <t>メ</t>
    </rPh>
    <phoneticPr fontId="5"/>
  </si>
  <si>
    <t>３年
度目（目標値）</t>
    <rPh sb="1" eb="2">
      <t>ネン</t>
    </rPh>
    <rPh sb="3" eb="4">
      <t>タビ</t>
    </rPh>
    <rPh sb="4" eb="5">
      <t>メ</t>
    </rPh>
    <rPh sb="6" eb="9">
      <t>モクヒョウチ</t>
    </rPh>
    <phoneticPr fontId="5"/>
  </si>
  <si>
    <t xml:space="preserve">単位
</t>
    <rPh sb="0" eb="2">
      <t>タンイ</t>
    </rPh>
    <phoneticPr fontId="5"/>
  </si>
  <si>
    <t>拡大率
（％）</t>
    <rPh sb="0" eb="2">
      <t>カクダイ</t>
    </rPh>
    <rPh sb="2" eb="3">
      <t>リツ</t>
    </rPh>
    <phoneticPr fontId="5"/>
  </si>
  <si>
    <t>ｃ</t>
    <phoneticPr fontId="5"/>
  </si>
  <si>
    <t>ｄ</t>
    <phoneticPr fontId="5"/>
  </si>
  <si>
    <t>ｆ</t>
    <phoneticPr fontId="5"/>
  </si>
  <si>
    <t>ｅ</t>
    <phoneticPr fontId="5"/>
  </si>
  <si>
    <t>ｇ</t>
    <phoneticPr fontId="5"/>
  </si>
  <si>
    <t>除税額</t>
    <rPh sb="0" eb="1">
      <t>ジョ</t>
    </rPh>
    <rPh sb="1" eb="3">
      <t>ゼイガク</t>
    </rPh>
    <phoneticPr fontId="5"/>
  </si>
  <si>
    <t>うち国費</t>
    <rPh sb="2" eb="4">
      <t>コクヒ</t>
    </rPh>
    <phoneticPr fontId="5"/>
  </si>
  <si>
    <t>600万円
以上</t>
    <rPh sb="3" eb="4">
      <t>マン</t>
    </rPh>
    <rPh sb="4" eb="5">
      <t>エン</t>
    </rPh>
    <rPh sb="6" eb="8">
      <t>イジョウ</t>
    </rPh>
    <phoneticPr fontId="5"/>
  </si>
  <si>
    <t>基準額（就農後経過年数×50万円)以上</t>
    <rPh sb="0" eb="2">
      <t>キジュン</t>
    </rPh>
    <rPh sb="2" eb="3">
      <t>ガク</t>
    </rPh>
    <rPh sb="4" eb="6">
      <t>シュウノウ</t>
    </rPh>
    <rPh sb="6" eb="7">
      <t>ゴ</t>
    </rPh>
    <rPh sb="7" eb="9">
      <t>ケイカ</t>
    </rPh>
    <rPh sb="9" eb="11">
      <t>ネンスウ</t>
    </rPh>
    <rPh sb="14" eb="15">
      <t>マン</t>
    </rPh>
    <rPh sb="15" eb="16">
      <t>エン</t>
    </rPh>
    <rPh sb="17" eb="19">
      <t>イジョウ</t>
    </rPh>
    <phoneticPr fontId="5"/>
  </si>
  <si>
    <t xml:space="preserve">基準額の10％増し以上
</t>
    <rPh sb="0" eb="3">
      <t>キジュンガク</t>
    </rPh>
    <rPh sb="7" eb="8">
      <t>マ</t>
    </rPh>
    <rPh sb="9" eb="11">
      <t>イジョウ</t>
    </rPh>
    <phoneticPr fontId="5"/>
  </si>
  <si>
    <t xml:space="preserve">基準額の20％増し以上
</t>
    <rPh sb="0" eb="3">
      <t>キジュンガク</t>
    </rPh>
    <rPh sb="7" eb="8">
      <t>マ</t>
    </rPh>
    <rPh sb="9" eb="11">
      <t>イジョウ</t>
    </rPh>
    <phoneticPr fontId="5"/>
  </si>
  <si>
    <t xml:space="preserve">基準額の30％増し以上
</t>
    <rPh sb="0" eb="3">
      <t>キジュンガク</t>
    </rPh>
    <rPh sb="7" eb="8">
      <t>マ</t>
    </rPh>
    <rPh sb="9" eb="11">
      <t>イジョウ</t>
    </rPh>
    <phoneticPr fontId="5"/>
  </si>
  <si>
    <t xml:space="preserve">基準額の40％増し以上
</t>
    <rPh sb="0" eb="3">
      <t>キジュンガク</t>
    </rPh>
    <rPh sb="7" eb="8">
      <t>マ</t>
    </rPh>
    <rPh sb="9" eb="11">
      <t>イジョウ</t>
    </rPh>
    <phoneticPr fontId="5"/>
  </si>
  <si>
    <t/>
  </si>
  <si>
    <t>□</t>
  </si>
  <si>
    <t>　　（注）</t>
    <rPh sb="3" eb="4">
      <t>チュウ</t>
    </rPh>
    <phoneticPr fontId="5"/>
  </si>
  <si>
    <t>水田作</t>
    <rPh sb="0" eb="2">
      <t>スイデン</t>
    </rPh>
    <rPh sb="2" eb="3">
      <t>サク</t>
    </rPh>
    <phoneticPr fontId="5"/>
  </si>
  <si>
    <t>トラクター</t>
    <phoneticPr fontId="5"/>
  </si>
  <si>
    <t>農業用機械</t>
    <rPh sb="0" eb="3">
      <t>ノウギョウヨウ</t>
    </rPh>
    <rPh sb="3" eb="5">
      <t>キカイ</t>
    </rPh>
    <phoneticPr fontId="5"/>
  </si>
  <si>
    <t>農協</t>
    <rPh sb="0" eb="1">
      <t>ノウ</t>
    </rPh>
    <rPh sb="1" eb="2">
      <t>キョウ</t>
    </rPh>
    <phoneticPr fontId="5"/>
  </si>
  <si>
    <t>コンバイン</t>
    <phoneticPr fontId="5"/>
  </si>
  <si>
    <t>農協連</t>
    <rPh sb="0" eb="2">
      <t>ノウキョウ</t>
    </rPh>
    <rPh sb="2" eb="3">
      <t>レン</t>
    </rPh>
    <phoneticPr fontId="5"/>
  </si>
  <si>
    <t>田植機</t>
    <rPh sb="0" eb="3">
      <t>タウエキ</t>
    </rPh>
    <phoneticPr fontId="5"/>
  </si>
  <si>
    <t>農林中金</t>
    <rPh sb="0" eb="2">
      <t>ノウリン</t>
    </rPh>
    <rPh sb="2" eb="3">
      <t>チュウ</t>
    </rPh>
    <rPh sb="3" eb="4">
      <t>キン</t>
    </rPh>
    <phoneticPr fontId="5"/>
  </si>
  <si>
    <t>乗用管理機</t>
    <rPh sb="0" eb="2">
      <t>ジョウヨウ</t>
    </rPh>
    <rPh sb="2" eb="4">
      <t>カンリ</t>
    </rPh>
    <rPh sb="4" eb="5">
      <t>キ</t>
    </rPh>
    <phoneticPr fontId="5"/>
  </si>
  <si>
    <t>日本公庫</t>
    <rPh sb="0" eb="2">
      <t>ニホン</t>
    </rPh>
    <rPh sb="2" eb="4">
      <t>コウコ</t>
    </rPh>
    <phoneticPr fontId="5"/>
  </si>
  <si>
    <t>畑作</t>
    <rPh sb="0" eb="2">
      <t>ハタサク</t>
    </rPh>
    <phoneticPr fontId="5"/>
  </si>
  <si>
    <t>茶複合管理機</t>
    <rPh sb="0" eb="1">
      <t>チャ</t>
    </rPh>
    <rPh sb="1" eb="3">
      <t>フクゴウ</t>
    </rPh>
    <rPh sb="3" eb="5">
      <t>カンリ</t>
    </rPh>
    <rPh sb="5" eb="6">
      <t>キ</t>
    </rPh>
    <phoneticPr fontId="5"/>
  </si>
  <si>
    <t>沖縄公庫</t>
    <rPh sb="0" eb="2">
      <t>オキナワ</t>
    </rPh>
    <rPh sb="2" eb="4">
      <t>コウコ</t>
    </rPh>
    <phoneticPr fontId="5"/>
  </si>
  <si>
    <t>アタッチメント</t>
    <phoneticPr fontId="5"/>
  </si>
  <si>
    <t>奄美振興基金</t>
    <rPh sb="0" eb="2">
      <t>アマミ</t>
    </rPh>
    <rPh sb="2" eb="4">
      <t>シンコウ</t>
    </rPh>
    <rPh sb="4" eb="6">
      <t>キキン</t>
    </rPh>
    <phoneticPr fontId="5"/>
  </si>
  <si>
    <t>ＧＰＳガイダンス</t>
    <phoneticPr fontId="5"/>
  </si>
  <si>
    <t>銀行</t>
    <rPh sb="0" eb="2">
      <t>ギンコウ</t>
    </rPh>
    <phoneticPr fontId="5"/>
  </si>
  <si>
    <t>その他機械</t>
    <rPh sb="2" eb="3">
      <t>タ</t>
    </rPh>
    <rPh sb="3" eb="5">
      <t>キカイ</t>
    </rPh>
    <phoneticPr fontId="5"/>
  </si>
  <si>
    <t>信用金庫</t>
    <rPh sb="0" eb="2">
      <t>シンヨウ</t>
    </rPh>
    <rPh sb="2" eb="4">
      <t>キンコ</t>
    </rPh>
    <phoneticPr fontId="5"/>
  </si>
  <si>
    <t>露地野菜作</t>
    <rPh sb="0" eb="2">
      <t>ロジ</t>
    </rPh>
    <rPh sb="2" eb="4">
      <t>ヤサイ</t>
    </rPh>
    <rPh sb="4" eb="5">
      <t>サク</t>
    </rPh>
    <phoneticPr fontId="5"/>
  </si>
  <si>
    <t>ハウス</t>
    <phoneticPr fontId="5"/>
  </si>
  <si>
    <t>生産・流通</t>
    <rPh sb="0" eb="2">
      <t>セイサン</t>
    </rPh>
    <rPh sb="3" eb="5">
      <t>リュウツウ</t>
    </rPh>
    <phoneticPr fontId="5"/>
  </si>
  <si>
    <t>信用組合</t>
    <rPh sb="0" eb="2">
      <t>シンヨウ</t>
    </rPh>
    <rPh sb="2" eb="4">
      <t>クミアイ</t>
    </rPh>
    <phoneticPr fontId="5"/>
  </si>
  <si>
    <t>育苗施設</t>
    <rPh sb="0" eb="2">
      <t>イクビョウ</t>
    </rPh>
    <rPh sb="2" eb="4">
      <t>シセツ</t>
    </rPh>
    <phoneticPr fontId="5"/>
  </si>
  <si>
    <t>都道府県</t>
    <rPh sb="0" eb="4">
      <t>トドウフケン</t>
    </rPh>
    <phoneticPr fontId="5"/>
  </si>
  <si>
    <t>乾燥調製施設</t>
    <rPh sb="0" eb="2">
      <t>カンソウ</t>
    </rPh>
    <rPh sb="2" eb="4">
      <t>チョウセイ</t>
    </rPh>
    <rPh sb="4" eb="6">
      <t>シセツ</t>
    </rPh>
    <phoneticPr fontId="5"/>
  </si>
  <si>
    <t>市町村</t>
    <rPh sb="0" eb="3">
      <t>シチョウソン</t>
    </rPh>
    <phoneticPr fontId="5"/>
  </si>
  <si>
    <t>果樹棚</t>
    <rPh sb="0" eb="2">
      <t>カジュ</t>
    </rPh>
    <rPh sb="2" eb="3">
      <t>ダナ</t>
    </rPh>
    <phoneticPr fontId="5"/>
  </si>
  <si>
    <t>施設野菜作</t>
    <rPh sb="0" eb="2">
      <t>シセツ</t>
    </rPh>
    <rPh sb="2" eb="4">
      <t>ヤサイ</t>
    </rPh>
    <rPh sb="4" eb="5">
      <t>サク</t>
    </rPh>
    <phoneticPr fontId="5"/>
  </si>
  <si>
    <t>集出荷施設</t>
    <rPh sb="0" eb="1">
      <t>シュウ</t>
    </rPh>
    <rPh sb="1" eb="3">
      <t>シュッカ</t>
    </rPh>
    <rPh sb="3" eb="5">
      <t>シセツ</t>
    </rPh>
    <phoneticPr fontId="5"/>
  </si>
  <si>
    <t>その他生産・流通関係施設</t>
    <rPh sb="2" eb="3">
      <t>タ</t>
    </rPh>
    <rPh sb="3" eb="5">
      <t>セイサン</t>
    </rPh>
    <rPh sb="6" eb="8">
      <t>リュウツウ</t>
    </rPh>
    <rPh sb="8" eb="10">
      <t>カンケイ</t>
    </rPh>
    <rPh sb="10" eb="12">
      <t>シセツ</t>
    </rPh>
    <phoneticPr fontId="5"/>
  </si>
  <si>
    <t>畜舎（肉用牛）</t>
    <rPh sb="0" eb="2">
      <t>チクシャ</t>
    </rPh>
    <rPh sb="3" eb="6">
      <t>ニクヨウギュウ</t>
    </rPh>
    <phoneticPr fontId="5"/>
  </si>
  <si>
    <t>畜産・酪農</t>
    <rPh sb="0" eb="2">
      <t>チクサン</t>
    </rPh>
    <rPh sb="3" eb="5">
      <t>ラクノウ</t>
    </rPh>
    <phoneticPr fontId="5"/>
  </si>
  <si>
    <t>近代化資金</t>
    <rPh sb="0" eb="3">
      <t>キンダイカ</t>
    </rPh>
    <rPh sb="3" eb="5">
      <t>シキン</t>
    </rPh>
    <phoneticPr fontId="5"/>
  </si>
  <si>
    <t>畜舎（養豚）</t>
    <rPh sb="0" eb="2">
      <t>チクシャ</t>
    </rPh>
    <rPh sb="3" eb="5">
      <t>ヨウトン</t>
    </rPh>
    <phoneticPr fontId="5"/>
  </si>
  <si>
    <t>青年等就農資金</t>
    <rPh sb="0" eb="2">
      <t>セイネン</t>
    </rPh>
    <rPh sb="2" eb="3">
      <t>トウ</t>
    </rPh>
    <rPh sb="3" eb="5">
      <t>シュウノウ</t>
    </rPh>
    <rPh sb="5" eb="7">
      <t>シキン</t>
    </rPh>
    <phoneticPr fontId="5"/>
  </si>
  <si>
    <t>果樹作</t>
    <rPh sb="0" eb="2">
      <t>カジュ</t>
    </rPh>
    <rPh sb="2" eb="3">
      <t>サク</t>
    </rPh>
    <phoneticPr fontId="5"/>
  </si>
  <si>
    <t>畜舎（養鶏）</t>
    <rPh sb="0" eb="2">
      <t>チクシャ</t>
    </rPh>
    <rPh sb="3" eb="5">
      <t>ヨウケイ</t>
    </rPh>
    <phoneticPr fontId="5"/>
  </si>
  <si>
    <t>公庫資金（改良資金）</t>
    <rPh sb="0" eb="2">
      <t>コウコ</t>
    </rPh>
    <rPh sb="2" eb="4">
      <t>シキン</t>
    </rPh>
    <rPh sb="5" eb="7">
      <t>カイリョウ</t>
    </rPh>
    <rPh sb="7" eb="9">
      <t>シキン</t>
    </rPh>
    <phoneticPr fontId="5"/>
  </si>
  <si>
    <t>畜舎（酪農）</t>
    <rPh sb="0" eb="2">
      <t>チクシャ</t>
    </rPh>
    <rPh sb="3" eb="5">
      <t>ラクノウ</t>
    </rPh>
    <phoneticPr fontId="5"/>
  </si>
  <si>
    <t>公庫資金（スーパーＬ）</t>
    <rPh sb="0" eb="2">
      <t>コウコ</t>
    </rPh>
    <rPh sb="2" eb="4">
      <t>シキン</t>
    </rPh>
    <phoneticPr fontId="5"/>
  </si>
  <si>
    <t>畜舎（その他）</t>
    <rPh sb="0" eb="2">
      <t>チクシャ</t>
    </rPh>
    <rPh sb="5" eb="6">
      <t>タ</t>
    </rPh>
    <phoneticPr fontId="5"/>
  </si>
  <si>
    <t>公庫資金（その他）</t>
    <rPh sb="0" eb="2">
      <t>コウコ</t>
    </rPh>
    <rPh sb="2" eb="4">
      <t>シキン</t>
    </rPh>
    <rPh sb="7" eb="8">
      <t>タ</t>
    </rPh>
    <phoneticPr fontId="5"/>
  </si>
  <si>
    <t>サイロ</t>
    <phoneticPr fontId="5"/>
  </si>
  <si>
    <t>一般資金（プロパー資金）</t>
    <rPh sb="0" eb="2">
      <t>イッパン</t>
    </rPh>
    <rPh sb="2" eb="4">
      <t>シキン</t>
    </rPh>
    <rPh sb="9" eb="11">
      <t>シキン</t>
    </rPh>
    <phoneticPr fontId="5"/>
  </si>
  <si>
    <t>露地花き</t>
    <rPh sb="0" eb="2">
      <t>ロジ</t>
    </rPh>
    <rPh sb="2" eb="3">
      <t>カ</t>
    </rPh>
    <phoneticPr fontId="5"/>
  </si>
  <si>
    <t>堆肥施設</t>
    <rPh sb="0" eb="2">
      <t>タイヒ</t>
    </rPh>
    <rPh sb="2" eb="4">
      <t>シセツ</t>
    </rPh>
    <phoneticPr fontId="5"/>
  </si>
  <si>
    <t>農事組合法人</t>
    <rPh sb="0" eb="2">
      <t>ノウジ</t>
    </rPh>
    <rPh sb="2" eb="4">
      <t>クミアイ</t>
    </rPh>
    <rPh sb="4" eb="6">
      <t>ホウジン</t>
    </rPh>
    <phoneticPr fontId="5"/>
  </si>
  <si>
    <t>機械（畜産関係）</t>
    <rPh sb="0" eb="2">
      <t>キカイ</t>
    </rPh>
    <phoneticPr fontId="5"/>
  </si>
  <si>
    <t>その他畜産関係施設</t>
    <rPh sb="2" eb="3">
      <t>タ</t>
    </rPh>
    <rPh sb="3" eb="5">
      <t>チクサン</t>
    </rPh>
    <rPh sb="5" eb="7">
      <t>カンケイ</t>
    </rPh>
    <rPh sb="7" eb="9">
      <t>シセツ</t>
    </rPh>
    <phoneticPr fontId="5"/>
  </si>
  <si>
    <t>特定農業法人</t>
    <rPh sb="0" eb="2">
      <t>トクテイ</t>
    </rPh>
    <rPh sb="2" eb="4">
      <t>ノウギョウ</t>
    </rPh>
    <rPh sb="4" eb="6">
      <t>ホウジン</t>
    </rPh>
    <phoneticPr fontId="5"/>
  </si>
  <si>
    <t>農産物加工施設</t>
    <rPh sb="0" eb="3">
      <t>ノウサンブツ</t>
    </rPh>
    <rPh sb="3" eb="5">
      <t>カコウ</t>
    </rPh>
    <rPh sb="5" eb="7">
      <t>シセツ</t>
    </rPh>
    <phoneticPr fontId="5"/>
  </si>
  <si>
    <t>工加</t>
    <rPh sb="0" eb="1">
      <t>コウ</t>
    </rPh>
    <rPh sb="1" eb="2">
      <t>カ</t>
    </rPh>
    <phoneticPr fontId="5"/>
  </si>
  <si>
    <t>単位</t>
    <rPh sb="0" eb="2">
      <t>タンイ</t>
    </rPh>
    <phoneticPr fontId="5"/>
  </si>
  <si>
    <t>特定農業団体</t>
    <rPh sb="0" eb="2">
      <t>トクテイ</t>
    </rPh>
    <rPh sb="2" eb="4">
      <t>ノウギョウ</t>
    </rPh>
    <rPh sb="4" eb="6">
      <t>ダンタイ</t>
    </rPh>
    <phoneticPr fontId="5"/>
  </si>
  <si>
    <t>施設花き</t>
    <rPh sb="0" eb="2">
      <t>シセツ</t>
    </rPh>
    <rPh sb="2" eb="3">
      <t>カ</t>
    </rPh>
    <phoneticPr fontId="5"/>
  </si>
  <si>
    <t>環境衛生施設</t>
    <rPh sb="0" eb="2">
      <t>カンキョウ</t>
    </rPh>
    <rPh sb="2" eb="4">
      <t>エイセイ</t>
    </rPh>
    <rPh sb="4" eb="6">
      <t>シセツ</t>
    </rPh>
    <phoneticPr fontId="5"/>
  </si>
  <si>
    <t>Ⅰ①</t>
    <phoneticPr fontId="5"/>
  </si>
  <si>
    <t>付加価値額の拡大</t>
    <rPh sb="0" eb="2">
      <t>フカ</t>
    </rPh>
    <rPh sb="2" eb="5">
      <t>カチガク</t>
    </rPh>
    <rPh sb="6" eb="8">
      <t>カクダイ</t>
    </rPh>
    <phoneticPr fontId="5"/>
  </si>
  <si>
    <t>円</t>
    <rPh sb="0" eb="1">
      <t>エン</t>
    </rPh>
    <phoneticPr fontId="5"/>
  </si>
  <si>
    <t>集落営農組織</t>
    <rPh sb="0" eb="2">
      <t>シュウラク</t>
    </rPh>
    <rPh sb="2" eb="4">
      <t>エイノウ</t>
    </rPh>
    <rPh sb="4" eb="6">
      <t>ソシキ</t>
    </rPh>
    <phoneticPr fontId="5"/>
  </si>
  <si>
    <t>ほ場観測施設</t>
    <rPh sb="1" eb="2">
      <t>ジョウ</t>
    </rPh>
    <rPh sb="2" eb="4">
      <t>カンソク</t>
    </rPh>
    <rPh sb="4" eb="6">
      <t>シセツ</t>
    </rPh>
    <phoneticPr fontId="5"/>
  </si>
  <si>
    <t>農用地利用改善団体</t>
    <rPh sb="0" eb="3">
      <t>ノウヨウチ</t>
    </rPh>
    <rPh sb="3" eb="5">
      <t>リヨウ</t>
    </rPh>
    <rPh sb="5" eb="7">
      <t>カイゼン</t>
    </rPh>
    <rPh sb="7" eb="9">
      <t>ダンタイ</t>
    </rPh>
    <phoneticPr fontId="5"/>
  </si>
  <si>
    <t>中間拠点施設</t>
    <rPh sb="0" eb="2">
      <t>チュウカン</t>
    </rPh>
    <rPh sb="2" eb="4">
      <t>キョテン</t>
    </rPh>
    <rPh sb="4" eb="6">
      <t>シセツ</t>
    </rPh>
    <phoneticPr fontId="5"/>
  </si>
  <si>
    <t>農産物の価値向上</t>
    <rPh sb="0" eb="3">
      <t>ノウサンブツ</t>
    </rPh>
    <rPh sb="4" eb="6">
      <t>カチ</t>
    </rPh>
    <rPh sb="6" eb="8">
      <t>コウジョウ</t>
    </rPh>
    <phoneticPr fontId="5"/>
  </si>
  <si>
    <t>その他法人</t>
    <rPh sb="2" eb="3">
      <t>タ</t>
    </rPh>
    <rPh sb="3" eb="5">
      <t>ホウジン</t>
    </rPh>
    <phoneticPr fontId="5"/>
  </si>
  <si>
    <t>その他施設等</t>
    <rPh sb="2" eb="3">
      <t>タ</t>
    </rPh>
    <rPh sb="3" eb="5">
      <t>シセツ</t>
    </rPh>
    <rPh sb="5" eb="6">
      <t>トウ</t>
    </rPh>
    <phoneticPr fontId="5"/>
  </si>
  <si>
    <t>単位面積当たり収量の増加</t>
    <rPh sb="0" eb="2">
      <t>タンイ</t>
    </rPh>
    <rPh sb="2" eb="5">
      <t>メンセキア</t>
    </rPh>
    <rPh sb="7" eb="9">
      <t>シュウリョウ</t>
    </rPh>
    <rPh sb="10" eb="12">
      <t>ゾウカ</t>
    </rPh>
    <phoneticPr fontId="5"/>
  </si>
  <si>
    <t>kg</t>
    <phoneticPr fontId="5"/>
  </si>
  <si>
    <t>その他任意団体</t>
    <rPh sb="2" eb="3">
      <t>タ</t>
    </rPh>
    <rPh sb="3" eb="5">
      <t>ニンイ</t>
    </rPh>
    <rPh sb="5" eb="7">
      <t>ダンタイ</t>
    </rPh>
    <phoneticPr fontId="5"/>
  </si>
  <si>
    <t>酪農</t>
    <rPh sb="0" eb="2">
      <t>ラクノウ</t>
    </rPh>
    <phoneticPr fontId="5"/>
  </si>
  <si>
    <t>畦畔除去</t>
    <rPh sb="0" eb="2">
      <t>ケイハン</t>
    </rPh>
    <rPh sb="2" eb="4">
      <t>ジョキョ</t>
    </rPh>
    <phoneticPr fontId="5"/>
  </si>
  <si>
    <t>土地基盤整備</t>
    <rPh sb="0" eb="2">
      <t>トチ</t>
    </rPh>
    <rPh sb="2" eb="4">
      <t>キバン</t>
    </rPh>
    <rPh sb="4" eb="6">
      <t>セイビ</t>
    </rPh>
    <phoneticPr fontId="5"/>
  </si>
  <si>
    <t>経営コストの縮減</t>
    <rPh sb="0" eb="2">
      <t>ケイエイ</t>
    </rPh>
    <rPh sb="6" eb="8">
      <t>シュクゲン</t>
    </rPh>
    <phoneticPr fontId="5"/>
  </si>
  <si>
    <t>参入法人</t>
    <rPh sb="0" eb="2">
      <t>サンニュウ</t>
    </rPh>
    <rPh sb="2" eb="4">
      <t>ホウジン</t>
    </rPh>
    <phoneticPr fontId="5"/>
  </si>
  <si>
    <t>区画整理</t>
    <rPh sb="0" eb="2">
      <t>クカク</t>
    </rPh>
    <rPh sb="2" eb="4">
      <t>セイリ</t>
    </rPh>
    <phoneticPr fontId="5"/>
  </si>
  <si>
    <t>農協</t>
    <rPh sb="0" eb="2">
      <t>ノウキョウ</t>
    </rPh>
    <phoneticPr fontId="5"/>
  </si>
  <si>
    <t>暗渠排水</t>
    <rPh sb="0" eb="2">
      <t>アンキョ</t>
    </rPh>
    <rPh sb="2" eb="4">
      <t>ハイスイ</t>
    </rPh>
    <phoneticPr fontId="5"/>
  </si>
  <si>
    <t>土地改良区</t>
    <rPh sb="0" eb="2">
      <t>トチ</t>
    </rPh>
    <rPh sb="2" eb="5">
      <t>カイリョウク</t>
    </rPh>
    <phoneticPr fontId="5"/>
  </si>
  <si>
    <t>明渠排水</t>
    <rPh sb="0" eb="2">
      <t>メイキョ</t>
    </rPh>
    <rPh sb="2" eb="4">
      <t>ハイスイ</t>
    </rPh>
    <phoneticPr fontId="5"/>
  </si>
  <si>
    <t>農業委員会</t>
    <rPh sb="0" eb="2">
      <t>ノウギョウ</t>
    </rPh>
    <rPh sb="2" eb="5">
      <t>イインカイ</t>
    </rPh>
    <phoneticPr fontId="5"/>
  </si>
  <si>
    <t>繁殖牛</t>
    <rPh sb="0" eb="2">
      <t>ハンショク</t>
    </rPh>
    <rPh sb="2" eb="3">
      <t>ギュウ</t>
    </rPh>
    <phoneticPr fontId="5"/>
  </si>
  <si>
    <t>その他基盤整備</t>
    <rPh sb="2" eb="3">
      <t>タ</t>
    </rPh>
    <rPh sb="3" eb="5">
      <t>キバン</t>
    </rPh>
    <rPh sb="5" eb="7">
      <t>セイビ</t>
    </rPh>
    <phoneticPr fontId="5"/>
  </si>
  <si>
    <t>第３セクター等</t>
    <rPh sb="0" eb="1">
      <t>ダイ</t>
    </rPh>
    <rPh sb="6" eb="7">
      <t>トウ</t>
    </rPh>
    <phoneticPr fontId="5"/>
  </si>
  <si>
    <t>経営面積の拡大</t>
    <phoneticPr fontId="5"/>
  </si>
  <si>
    <t>農業用機械等</t>
    <phoneticPr fontId="5"/>
  </si>
  <si>
    <t>肥育牛</t>
    <rPh sb="0" eb="3">
      <t>ヒイクギュウ</t>
    </rPh>
    <phoneticPr fontId="5"/>
  </si>
  <si>
    <t>乾燥調製に必要な乾燥機、籾摺り機、袋詰め機、色彩選別機及び建物等の整備</t>
    <phoneticPr fontId="5"/>
  </si>
  <si>
    <t>被災証明を受けた者（農業者）</t>
    <rPh sb="0" eb="2">
      <t>ヒサイ</t>
    </rPh>
    <rPh sb="2" eb="4">
      <t>ショウメイ</t>
    </rPh>
    <rPh sb="5" eb="6">
      <t>ウ</t>
    </rPh>
    <rPh sb="8" eb="9">
      <t>シャ</t>
    </rPh>
    <rPh sb="10" eb="13">
      <t>ノウギョウシャ</t>
    </rPh>
    <phoneticPr fontId="5"/>
  </si>
  <si>
    <t>農畜産物の集出荷に必要な選別・選果用機械、冷却・冷蔵用機械、検査用機械、出荷用機械及び建物等の整備</t>
    <phoneticPr fontId="5"/>
  </si>
  <si>
    <t>被災証明を受けた者（農業者の組織する団体）</t>
    <rPh sb="0" eb="2">
      <t>ヒサイ</t>
    </rPh>
    <rPh sb="2" eb="4">
      <t>ショウメイ</t>
    </rPh>
    <rPh sb="5" eb="6">
      <t>ウ</t>
    </rPh>
    <rPh sb="8" eb="9">
      <t>シャ</t>
    </rPh>
    <rPh sb="10" eb="12">
      <t>ノウギョウ</t>
    </rPh>
    <rPh sb="12" eb="13">
      <t>シャ</t>
    </rPh>
    <rPh sb="14" eb="16">
      <t>ソシキ</t>
    </rPh>
    <rPh sb="18" eb="20">
      <t>ダンタイ</t>
    </rPh>
    <phoneticPr fontId="5"/>
  </si>
  <si>
    <t>野菜、果樹等の育苗に必要な施設の整備</t>
  </si>
  <si>
    <t>養豚</t>
    <rPh sb="0" eb="2">
      <t>ヨウトン</t>
    </rPh>
    <phoneticPr fontId="5"/>
  </si>
  <si>
    <t>農畜産物の処理・加工・冷蔵・貯蔵・包装用機械及び建物等の整備</t>
  </si>
  <si>
    <t>人</t>
    <rPh sb="0" eb="1">
      <t>ニン</t>
    </rPh>
    <phoneticPr fontId="5"/>
  </si>
  <si>
    <t>高品質堆肥製造・保管に必要な機械施設の整備</t>
  </si>
  <si>
    <t>(経営形態の別の区分)</t>
    <rPh sb="1" eb="3">
      <t>ケイエイ</t>
    </rPh>
    <rPh sb="3" eb="5">
      <t>ケイタイ</t>
    </rPh>
    <rPh sb="6" eb="7">
      <t>ベツ</t>
    </rPh>
    <rPh sb="8" eb="10">
      <t>クブン</t>
    </rPh>
    <phoneticPr fontId="5"/>
  </si>
  <si>
    <t>農業用水の配管・ポンプ等の整備</t>
  </si>
  <si>
    <t>防除機能、土づくり機能等の機能を持つ共同施設と併せて受益地区の区域内に設置される栽培機能の他に育苗機能を併せ持つ生産施設の整備</t>
    <phoneticPr fontId="5"/>
  </si>
  <si>
    <t>法人以外</t>
    <rPh sb="0" eb="2">
      <t>ホウジン</t>
    </rPh>
    <rPh sb="2" eb="4">
      <t>イガイ</t>
    </rPh>
    <phoneticPr fontId="5"/>
  </si>
  <si>
    <t>採卵養鶏</t>
    <rPh sb="0" eb="2">
      <t>サイラン</t>
    </rPh>
    <rPh sb="2" eb="4">
      <t>ヨウケイ</t>
    </rPh>
    <phoneticPr fontId="5"/>
  </si>
  <si>
    <t>被災農業者の農業経営の維持</t>
    <rPh sb="0" eb="2">
      <t>ヒサイ</t>
    </rPh>
    <rPh sb="2" eb="5">
      <t>ノウギョウシャ</t>
    </rPh>
    <rPh sb="6" eb="8">
      <t>ノウギョウ</t>
    </rPh>
    <rPh sb="8" eb="10">
      <t>ケイエイ</t>
    </rPh>
    <rPh sb="11" eb="13">
      <t>イジ</t>
    </rPh>
    <phoneticPr fontId="5"/>
  </si>
  <si>
    <t>法人</t>
    <rPh sb="0" eb="2">
      <t>ホウジン</t>
    </rPh>
    <phoneticPr fontId="5"/>
  </si>
  <si>
    <t>販路拡大・鮮度維持等のための施設の整備</t>
  </si>
  <si>
    <t>農業経営の改善を図るための取組</t>
    <rPh sb="0" eb="2">
      <t>ノウギョウ</t>
    </rPh>
    <rPh sb="2" eb="4">
      <t>ケイエイ</t>
    </rPh>
    <rPh sb="5" eb="7">
      <t>カイゼン</t>
    </rPh>
    <rPh sb="8" eb="9">
      <t>ハカ</t>
    </rPh>
    <rPh sb="13" eb="15">
      <t>トリクミ</t>
    </rPh>
    <phoneticPr fontId="5"/>
  </si>
  <si>
    <t>地域食材供給に必要な処理加工機械施設の整備</t>
  </si>
  <si>
    <t>(認定農業者等の区分)</t>
    <rPh sb="1" eb="3">
      <t>ニンテイ</t>
    </rPh>
    <rPh sb="3" eb="6">
      <t>ノウギョウシャ</t>
    </rPh>
    <rPh sb="6" eb="7">
      <t>トウ</t>
    </rPh>
    <rPh sb="8" eb="10">
      <t>クブン</t>
    </rPh>
    <phoneticPr fontId="5"/>
  </si>
  <si>
    <t>栽培管理技術・経営管理に関する指導・研修、土壌分析、作物の品質検定、土地の利用調整等に必要な機器の整備</t>
    <phoneticPr fontId="5"/>
  </si>
  <si>
    <t>ブロイラー養鶏</t>
    <rPh sb="5" eb="7">
      <t>ヨウケイ</t>
    </rPh>
    <phoneticPr fontId="5"/>
  </si>
  <si>
    <t>認定農業者</t>
    <rPh sb="0" eb="2">
      <t>ニンテイ</t>
    </rPh>
    <rPh sb="2" eb="5">
      <t>ノウギョウシャ</t>
    </rPh>
    <phoneticPr fontId="5"/>
  </si>
  <si>
    <t>畦畔整備</t>
    <rPh sb="0" eb="2">
      <t>ケイハン</t>
    </rPh>
    <rPh sb="2" eb="4">
      <t>セイビ</t>
    </rPh>
    <phoneticPr fontId="5"/>
  </si>
  <si>
    <t>新規就農者（認定就農者）</t>
    <rPh sb="0" eb="2">
      <t>シンキ</t>
    </rPh>
    <rPh sb="2" eb="5">
      <t>シュウノウシャ</t>
    </rPh>
    <rPh sb="6" eb="8">
      <t>ニンテイ</t>
    </rPh>
    <rPh sb="8" eb="11">
      <t>シュウノウシャ</t>
    </rPh>
    <phoneticPr fontId="5"/>
  </si>
  <si>
    <t>用排水整備</t>
    <rPh sb="0" eb="1">
      <t>ヨウ</t>
    </rPh>
    <rPh sb="1" eb="3">
      <t>ハイスイ</t>
    </rPh>
    <rPh sb="3" eb="5">
      <t>セイビ</t>
    </rPh>
    <phoneticPr fontId="5"/>
  </si>
  <si>
    <t>新規就農者（認定農業者）</t>
    <rPh sb="0" eb="2">
      <t>シンキ</t>
    </rPh>
    <rPh sb="2" eb="5">
      <t>シュウノウシャ</t>
    </rPh>
    <rPh sb="6" eb="8">
      <t>ニンテイ</t>
    </rPh>
    <rPh sb="8" eb="11">
      <t>ノウギョウシャ</t>
    </rPh>
    <phoneticPr fontId="5"/>
  </si>
  <si>
    <t>農道整備</t>
    <rPh sb="0" eb="2">
      <t>ノウドウ</t>
    </rPh>
    <rPh sb="2" eb="4">
      <t>セイビ</t>
    </rPh>
    <phoneticPr fontId="5"/>
  </si>
  <si>
    <t>農地保全整備</t>
    <rPh sb="0" eb="2">
      <t>ノウチ</t>
    </rPh>
    <rPh sb="2" eb="4">
      <t>ホゼン</t>
    </rPh>
    <rPh sb="4" eb="6">
      <t>セイビ</t>
    </rPh>
    <phoneticPr fontId="5"/>
  </si>
  <si>
    <t>建物用地整備</t>
    <rPh sb="0" eb="2">
      <t>タテモノ</t>
    </rPh>
    <rPh sb="2" eb="4">
      <t>ヨウチ</t>
    </rPh>
    <rPh sb="4" eb="6">
      <t>セイビ</t>
    </rPh>
    <phoneticPr fontId="5"/>
  </si>
  <si>
    <t>交換分合</t>
    <rPh sb="0" eb="2">
      <t>コウカン</t>
    </rPh>
    <rPh sb="2" eb="4">
      <t>ブンゴウ</t>
    </rPh>
    <phoneticPr fontId="5"/>
  </si>
  <si>
    <t>拡大又は縮減率
（％）</t>
    <rPh sb="0" eb="2">
      <t>カクダイ</t>
    </rPh>
    <rPh sb="2" eb="3">
      <t>マタ</t>
    </rPh>
    <rPh sb="4" eb="6">
      <t>シュクゲン</t>
    </rPh>
    <rPh sb="6" eb="7">
      <t>リツ</t>
    </rPh>
    <phoneticPr fontId="5"/>
  </si>
  <si>
    <t>１以外の農地所有適格法人</t>
    <rPh sb="1" eb="3">
      <t>イガイ</t>
    </rPh>
    <rPh sb="4" eb="6">
      <t>ノウチ</t>
    </rPh>
    <rPh sb="6" eb="8">
      <t>ショユウ</t>
    </rPh>
    <rPh sb="8" eb="10">
      <t>テキカク</t>
    </rPh>
    <rPh sb="10" eb="12">
      <t>ホウジン</t>
    </rPh>
    <phoneticPr fontId="5"/>
  </si>
  <si>
    <t>地域提案</t>
    <rPh sb="0" eb="2">
      <t>チイキ</t>
    </rPh>
    <rPh sb="2" eb="4">
      <t>テイアン</t>
    </rPh>
    <phoneticPr fontId="5"/>
  </si>
  <si>
    <t>助成対象者毎の整備内容の整理番号</t>
    <rPh sb="0" eb="2">
      <t>ジョセイ</t>
    </rPh>
    <rPh sb="2" eb="5">
      <t>タイショウシャ</t>
    </rPh>
    <rPh sb="5" eb="6">
      <t>ゴト</t>
    </rPh>
    <rPh sb="7" eb="9">
      <t>セイビ</t>
    </rPh>
    <rPh sb="9" eb="11">
      <t>ナイヨウ</t>
    </rPh>
    <rPh sb="12" eb="14">
      <t>セイリ</t>
    </rPh>
    <rPh sb="14" eb="16">
      <t>バンゴウ</t>
    </rPh>
    <phoneticPr fontId="5"/>
  </si>
  <si>
    <t>規模決定の根拠</t>
    <rPh sb="0" eb="2">
      <t>キボ</t>
    </rPh>
    <rPh sb="2" eb="4">
      <t>ケッテイ</t>
    </rPh>
    <rPh sb="5" eb="7">
      <t>コンキョ</t>
    </rPh>
    <phoneticPr fontId="5"/>
  </si>
  <si>
    <t>保険加入年月</t>
    <rPh sb="0" eb="2">
      <t>ホケン</t>
    </rPh>
    <rPh sb="2" eb="4">
      <t>カニュウ</t>
    </rPh>
    <rPh sb="4" eb="6">
      <t>ネンゲツ</t>
    </rPh>
    <phoneticPr fontId="5"/>
  </si>
  <si>
    <t>保険会社等の名称</t>
    <phoneticPr fontId="5"/>
  </si>
  <si>
    <t>担保措置の有無（該当の場合｢1｣を記入）</t>
    <rPh sb="8" eb="10">
      <t>ガイトウ</t>
    </rPh>
    <rPh sb="11" eb="13">
      <t>バアイ</t>
    </rPh>
    <rPh sb="17" eb="19">
      <t>キニュウ</t>
    </rPh>
    <phoneticPr fontId="5"/>
  </si>
  <si>
    <t>耐用
年数（年）</t>
    <phoneticPr fontId="5"/>
  </si>
  <si>
    <t>認定農業者等の区分</t>
    <rPh sb="0" eb="2">
      <t>ニンテイ</t>
    </rPh>
    <rPh sb="2" eb="5">
      <t>ノウギョウシャ</t>
    </rPh>
    <rPh sb="5" eb="6">
      <t>トウ</t>
    </rPh>
    <rPh sb="7" eb="9">
      <t>クブン</t>
    </rPh>
    <phoneticPr fontId="5"/>
  </si>
  <si>
    <t>分類基準</t>
    <rPh sb="0" eb="2">
      <t>ブンルイ</t>
    </rPh>
    <rPh sb="2" eb="4">
      <t>キジュン</t>
    </rPh>
    <phoneticPr fontId="5"/>
  </si>
  <si>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5"/>
  </si>
  <si>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5"/>
  </si>
  <si>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5"/>
  </si>
  <si>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5"/>
  </si>
  <si>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5"/>
  </si>
  <si>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5"/>
  </si>
  <si>
    <t>花き作経営のうち、露地花きより施設花きの販売収入が多い経営</t>
    <rPh sb="0" eb="1">
      <t>ハナ</t>
    </rPh>
    <rPh sb="2" eb="3">
      <t>サク</t>
    </rPh>
    <rPh sb="3" eb="5">
      <t>ケイエイ</t>
    </rPh>
    <rPh sb="25" eb="26">
      <t>オオ</t>
    </rPh>
    <phoneticPr fontId="5"/>
  </si>
  <si>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5"/>
  </si>
  <si>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5"/>
  </si>
  <si>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5"/>
  </si>
  <si>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5"/>
  </si>
  <si>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5"/>
  </si>
  <si>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5"/>
  </si>
  <si>
    <t>上記の営農類型に分類されない経営</t>
    <rPh sb="0" eb="2">
      <t>ジョウキ</t>
    </rPh>
    <rPh sb="3" eb="5">
      <t>エイノウ</t>
    </rPh>
    <rPh sb="5" eb="7">
      <t>ルイケイ</t>
    </rPh>
    <rPh sb="8" eb="10">
      <t>ブンルイ</t>
    </rPh>
    <rPh sb="14" eb="16">
      <t>ケイエイ</t>
    </rPh>
    <phoneticPr fontId="5"/>
  </si>
  <si>
    <t>農業版事業持続計画（BCP）を策定している</t>
    <rPh sb="0" eb="2">
      <t>ノウギョウ</t>
    </rPh>
    <rPh sb="2" eb="3">
      <t>バン</t>
    </rPh>
    <rPh sb="3" eb="5">
      <t>ジギョウ</t>
    </rPh>
    <rPh sb="5" eb="7">
      <t>ジゾク</t>
    </rPh>
    <rPh sb="7" eb="9">
      <t>ケイカク</t>
    </rPh>
    <rPh sb="15" eb="17">
      <t>サクテイ</t>
    </rPh>
    <phoneticPr fontId="5"/>
  </si>
  <si>
    <t>50歳までに就農した者</t>
    <phoneticPr fontId="5"/>
  </si>
  <si>
    <t>受け入れた農業研修生が、過去５年以内に研修を終了して独立し、認定就農者又は認定農業者となった</t>
    <phoneticPr fontId="5"/>
  </si>
  <si>
    <t>ウ</t>
    <phoneticPr fontId="5"/>
  </si>
  <si>
    <t xml:space="preserve">農業版事業継続計画（BCP）を策定している
</t>
    <phoneticPr fontId="3"/>
  </si>
  <si>
    <t>農業地域類型</t>
    <rPh sb="0" eb="2">
      <t>ノウギョウ</t>
    </rPh>
    <rPh sb="2" eb="4">
      <t>チイキ</t>
    </rPh>
    <rPh sb="4" eb="6">
      <t>ルイケイ</t>
    </rPh>
    <phoneticPr fontId="5"/>
  </si>
  <si>
    <t>３　整理番号表</t>
    <rPh sb="2" eb="4">
      <t>セイリ</t>
    </rPh>
    <rPh sb="4" eb="6">
      <t>バンゴウ</t>
    </rPh>
    <rPh sb="6" eb="7">
      <t>ヒョウ</t>
    </rPh>
    <phoneticPr fontId="5"/>
  </si>
  <si>
    <t>経営体</t>
    <rPh sb="0" eb="3">
      <t>ケイエイタイ</t>
    </rPh>
    <phoneticPr fontId="19"/>
  </si>
  <si>
    <t>イ　拡大率目標ポイント</t>
    <rPh sb="2" eb="4">
      <t>カクダイ</t>
    </rPh>
    <rPh sb="4" eb="5">
      <t>リツ</t>
    </rPh>
    <rPh sb="5" eb="7">
      <t>モクヒョウ</t>
    </rPh>
    <phoneticPr fontId="5"/>
  </si>
  <si>
    <t>ウ　増加額目標ポイント</t>
    <rPh sb="2" eb="4">
      <t>ゾウカ</t>
    </rPh>
    <rPh sb="4" eb="5">
      <t>ガク</t>
    </rPh>
    <rPh sb="5" eb="7">
      <t>モクヒョウ</t>
    </rPh>
    <phoneticPr fontId="5"/>
  </si>
  <si>
    <t>イ</t>
    <phoneticPr fontId="19"/>
  </si>
  <si>
    <t>ウ</t>
    <phoneticPr fontId="19"/>
  </si>
  <si>
    <t>エ</t>
    <phoneticPr fontId="5"/>
  </si>
  <si>
    <t>オ</t>
    <phoneticPr fontId="5"/>
  </si>
  <si>
    <t>農業経営の法人化</t>
    <rPh sb="0" eb="2">
      <t>ノウギョウ</t>
    </rPh>
    <rPh sb="2" eb="4">
      <t>ケイエイ</t>
    </rPh>
    <rPh sb="5" eb="8">
      <t>ホウジンカ</t>
    </rPh>
    <phoneticPr fontId="19"/>
  </si>
  <si>
    <t>青色申告の実施</t>
    <rPh sb="0" eb="2">
      <t>アオイロ</t>
    </rPh>
    <rPh sb="2" eb="4">
      <t>シンコク</t>
    </rPh>
    <rPh sb="5" eb="7">
      <t>ジッシ</t>
    </rPh>
    <phoneticPr fontId="19"/>
  </si>
  <si>
    <t>ア</t>
    <phoneticPr fontId="19"/>
  </si>
  <si>
    <t>エ</t>
    <phoneticPr fontId="19"/>
  </si>
  <si>
    <t>３割以上</t>
    <rPh sb="1" eb="4">
      <t>ワリイジョウ</t>
    </rPh>
    <phoneticPr fontId="19"/>
  </si>
  <si>
    <t>５割以上</t>
    <rPh sb="1" eb="4">
      <t>ワリイジョウ</t>
    </rPh>
    <phoneticPr fontId="19"/>
  </si>
  <si>
    <t>８割以上</t>
    <rPh sb="1" eb="2">
      <t>ワリ</t>
    </rPh>
    <rPh sb="2" eb="4">
      <t>イジョウ</t>
    </rPh>
    <phoneticPr fontId="19"/>
  </si>
  <si>
    <t>事業関連取組目標１</t>
    <rPh sb="0" eb="2">
      <t>ジギョウ</t>
    </rPh>
    <rPh sb="2" eb="4">
      <t>カンレン</t>
    </rPh>
    <rPh sb="4" eb="6">
      <t>トリクミ</t>
    </rPh>
    <rPh sb="6" eb="8">
      <t>モクヒョウ</t>
    </rPh>
    <phoneticPr fontId="5"/>
  </si>
  <si>
    <t>事業関連取組目標２</t>
    <rPh sb="0" eb="2">
      <t>ジギョウ</t>
    </rPh>
    <rPh sb="2" eb="4">
      <t>カンレン</t>
    </rPh>
    <rPh sb="4" eb="6">
      <t>トリクミ</t>
    </rPh>
    <rPh sb="6" eb="8">
      <t>モクヒョウ</t>
    </rPh>
    <phoneticPr fontId="5"/>
  </si>
  <si>
    <t>300万円
以上</t>
    <rPh sb="3" eb="4">
      <t>マン</t>
    </rPh>
    <rPh sb="4" eb="5">
      <t>エン</t>
    </rPh>
    <rPh sb="6" eb="8">
      <t>イジョウ</t>
    </rPh>
    <phoneticPr fontId="5"/>
  </si>
  <si>
    <t>（ア）目標年度における付加価値額の直近年からの増加額</t>
    <rPh sb="3" eb="5">
      <t>モクヒョウ</t>
    </rPh>
    <rPh sb="5" eb="7">
      <t>ネンド</t>
    </rPh>
    <rPh sb="11" eb="13">
      <t>フカ</t>
    </rPh>
    <rPh sb="13" eb="15">
      <t>カチ</t>
    </rPh>
    <rPh sb="15" eb="16">
      <t>ガク</t>
    </rPh>
    <rPh sb="17" eb="19">
      <t>チョッキン</t>
    </rPh>
    <rPh sb="19" eb="20">
      <t>ネン</t>
    </rPh>
    <rPh sb="23" eb="25">
      <t>ゾウカ</t>
    </rPh>
    <rPh sb="25" eb="26">
      <t>ガク</t>
    </rPh>
    <phoneticPr fontId="5"/>
  </si>
  <si>
    <t>100万円以上</t>
    <rPh sb="3" eb="5">
      <t>マンエン</t>
    </rPh>
    <rPh sb="5" eb="7">
      <t>イジョウ</t>
    </rPh>
    <phoneticPr fontId="5"/>
  </si>
  <si>
    <t>300万円以上</t>
    <rPh sb="3" eb="5">
      <t>マンエン</t>
    </rPh>
    <rPh sb="5" eb="7">
      <t>イジョウ</t>
    </rPh>
    <phoneticPr fontId="5"/>
  </si>
  <si>
    <t>400万円以上</t>
    <rPh sb="3" eb="5">
      <t>マンエン</t>
    </rPh>
    <rPh sb="5" eb="7">
      <t>イジョウ</t>
    </rPh>
    <phoneticPr fontId="5"/>
  </si>
  <si>
    <t>10％以上</t>
    <rPh sb="3" eb="5">
      <t>イジョウ</t>
    </rPh>
    <phoneticPr fontId="3"/>
  </si>
  <si>
    <t>20％以上</t>
    <rPh sb="3" eb="5">
      <t>イジョウ</t>
    </rPh>
    <phoneticPr fontId="3"/>
  </si>
  <si>
    <t>50％以上</t>
    <rPh sb="3" eb="5">
      <t>イジョウ</t>
    </rPh>
    <phoneticPr fontId="3"/>
  </si>
  <si>
    <t>青色申告を行っている又は行う</t>
    <rPh sb="0" eb="2">
      <t>アオイロ</t>
    </rPh>
    <rPh sb="2" eb="4">
      <t>シンコク</t>
    </rPh>
    <rPh sb="5" eb="6">
      <t>オコナ</t>
    </rPh>
    <rPh sb="10" eb="11">
      <t>マタ</t>
    </rPh>
    <rPh sb="12" eb="13">
      <t>オコナ</t>
    </rPh>
    <phoneticPr fontId="3"/>
  </si>
  <si>
    <t>労働時間の短縮</t>
    <rPh sb="0" eb="2">
      <t>ロウドウ</t>
    </rPh>
    <rPh sb="2" eb="4">
      <t>ジカン</t>
    </rPh>
    <rPh sb="5" eb="7">
      <t>タンシュク</t>
    </rPh>
    <phoneticPr fontId="5"/>
  </si>
  <si>
    <t>時間</t>
    <rPh sb="0" eb="2">
      <t>ジカン</t>
    </rPh>
    <phoneticPr fontId="5"/>
  </si>
  <si>
    <t>青色申告の実施</t>
    <rPh sb="0" eb="2">
      <t>アオイロ</t>
    </rPh>
    <rPh sb="2" eb="4">
      <t>シンコク</t>
    </rPh>
    <rPh sb="5" eb="7">
      <t>ジッシ</t>
    </rPh>
    <phoneticPr fontId="5"/>
  </si>
  <si>
    <t>ha</t>
    <phoneticPr fontId="18"/>
  </si>
  <si>
    <t>農業支援サービス事業体</t>
    <rPh sb="0" eb="2">
      <t>ノウギョウ</t>
    </rPh>
    <rPh sb="2" eb="4">
      <t>シエン</t>
    </rPh>
    <rPh sb="8" eb="11">
      <t>ジギョウタイ</t>
    </rPh>
    <phoneticPr fontId="5"/>
  </si>
  <si>
    <t>２　「市町村名」欄については、都道府県が事業実施主体となる場合においては、関係する市町村の全てを記載すること。</t>
    <rPh sb="3" eb="6">
      <t>シチョウソン</t>
    </rPh>
    <rPh sb="6" eb="7">
      <t>メイ</t>
    </rPh>
    <rPh sb="8" eb="9">
      <t>ラン</t>
    </rPh>
    <rPh sb="15" eb="19">
      <t>トドウフケン</t>
    </rPh>
    <rPh sb="20" eb="22">
      <t>ジギョウ</t>
    </rPh>
    <rPh sb="22" eb="24">
      <t>ジッシ</t>
    </rPh>
    <rPh sb="24" eb="26">
      <t>シュタイ</t>
    </rPh>
    <rPh sb="29" eb="31">
      <t>バアイ</t>
    </rPh>
    <rPh sb="37" eb="39">
      <t>カンケイ</t>
    </rPh>
    <rPh sb="41" eb="44">
      <t>シチョウソン</t>
    </rPh>
    <rPh sb="45" eb="46">
      <t>スベ</t>
    </rPh>
    <rPh sb="48" eb="50">
      <t>キサイ</t>
    </rPh>
    <phoneticPr fontId="13"/>
  </si>
  <si>
    <t>①認定農業者等への農地集積</t>
    <rPh sb="1" eb="3">
      <t>ニンテイ</t>
    </rPh>
    <rPh sb="3" eb="6">
      <t>ノウギョウシャ</t>
    </rPh>
    <rPh sb="6" eb="7">
      <t>トウ</t>
    </rPh>
    <phoneticPr fontId="5"/>
  </si>
  <si>
    <t>認定農業者等への農地集積率が３年度前より１割以上増加</t>
    <rPh sb="0" eb="2">
      <t>ニンテイ</t>
    </rPh>
    <rPh sb="2" eb="5">
      <t>ノウギョウシャ</t>
    </rPh>
    <rPh sb="5" eb="6">
      <t>トウ</t>
    </rPh>
    <phoneticPr fontId="5"/>
  </si>
  <si>
    <t>左記のうち事業実施前年度から
増加した農地集積面積に占める
機構活用割合</t>
    <rPh sb="0" eb="2">
      <t>サキ</t>
    </rPh>
    <rPh sb="5" eb="7">
      <t>ジギョウ</t>
    </rPh>
    <rPh sb="7" eb="9">
      <t>ジッシ</t>
    </rPh>
    <rPh sb="9" eb="12">
      <t>ゼンネンド</t>
    </rPh>
    <rPh sb="15" eb="17">
      <t>ゾウカ</t>
    </rPh>
    <phoneticPr fontId="5"/>
  </si>
  <si>
    <t>認定農業者等に集積された農地面積</t>
    <rPh sb="0" eb="2">
      <t>ニンテイ</t>
    </rPh>
    <rPh sb="2" eb="5">
      <t>ノウギョウシャ</t>
    </rPh>
    <rPh sb="5" eb="6">
      <t>トウ</t>
    </rPh>
    <phoneticPr fontId="5"/>
  </si>
  <si>
    <t>認定農業者等に集積された農地面積
（ａ）</t>
    <rPh sb="0" eb="2">
      <t>ニンテイ</t>
    </rPh>
    <rPh sb="2" eb="5">
      <t>ノウギョウシャ</t>
    </rPh>
    <rPh sb="5" eb="6">
      <t>トウ</t>
    </rPh>
    <phoneticPr fontId="5"/>
  </si>
  <si>
    <t>認定農業者等に集積された農地面積
（ｂ）</t>
    <rPh sb="0" eb="2">
      <t>ニンテイ</t>
    </rPh>
    <rPh sb="2" eb="5">
      <t>ノウギョウシャ</t>
    </rPh>
    <rPh sb="5" eb="6">
      <t>トウ</t>
    </rPh>
    <phoneticPr fontId="5"/>
  </si>
  <si>
    <t>Ⅰ　融資主体支援タイプ</t>
    <rPh sb="2" eb="4">
      <t>ユウシ</t>
    </rPh>
    <rPh sb="4" eb="6">
      <t>シュタイ</t>
    </rPh>
    <rPh sb="6" eb="8">
      <t>シエン</t>
    </rPh>
    <phoneticPr fontId="5"/>
  </si>
  <si>
    <t>Ⅰ②</t>
    <phoneticPr fontId="5"/>
  </si>
  <si>
    <t>Ⅰ③</t>
    <phoneticPr fontId="5"/>
  </si>
  <si>
    <t>Ⅰ④</t>
    <phoneticPr fontId="5"/>
  </si>
  <si>
    <t>Ⅰ⑤</t>
    <phoneticPr fontId="5"/>
  </si>
  <si>
    <t>Ⅰ⑥</t>
    <phoneticPr fontId="5"/>
  </si>
  <si>
    <t>Ⅰ⑦ア</t>
    <phoneticPr fontId="5"/>
  </si>
  <si>
    <t>Ⅰ⑦イ</t>
    <phoneticPr fontId="5"/>
  </si>
  <si>
    <t>Ⅰ⑦ウ</t>
    <phoneticPr fontId="5"/>
  </si>
  <si>
    <t xml:space="preserve">成果目標の設定状況（別表９参照）
</t>
    <rPh sb="0" eb="2">
      <t>セイカ</t>
    </rPh>
    <rPh sb="2" eb="4">
      <t>モクヒョウ</t>
    </rPh>
    <rPh sb="5" eb="7">
      <t>セッテイ</t>
    </rPh>
    <rPh sb="7" eb="9">
      <t>ジョウキョウ</t>
    </rPh>
    <rPh sb="10" eb="12">
      <t>ベッピョウ</t>
    </rPh>
    <rPh sb="13" eb="15">
      <t>サンショウ</t>
    </rPh>
    <phoneticPr fontId="5"/>
  </si>
  <si>
    <t>Ⅰサ①</t>
    <phoneticPr fontId="5"/>
  </si>
  <si>
    <t>農作業受託面積の拡大</t>
    <rPh sb="0" eb="3">
      <t>ノウサギョウ</t>
    </rPh>
    <rPh sb="3" eb="5">
      <t>ジュタク</t>
    </rPh>
    <rPh sb="5" eb="7">
      <t>メンセキ</t>
    </rPh>
    <rPh sb="8" eb="10">
      <t>カクダイ</t>
    </rPh>
    <phoneticPr fontId="5"/>
  </si>
  <si>
    <t>Ⅰサ②</t>
    <phoneticPr fontId="5"/>
  </si>
  <si>
    <t>受託可能な農作業の種類</t>
    <rPh sb="0" eb="2">
      <t>ジュタク</t>
    </rPh>
    <rPh sb="2" eb="4">
      <t>カノウ</t>
    </rPh>
    <rPh sb="5" eb="8">
      <t>ノウサギョウ</t>
    </rPh>
    <rPh sb="9" eb="11">
      <t>シュルイ</t>
    </rPh>
    <phoneticPr fontId="5"/>
  </si>
  <si>
    <t>種類</t>
    <rPh sb="0" eb="2">
      <t>シュルイ</t>
    </rPh>
    <phoneticPr fontId="5"/>
  </si>
  <si>
    <t>目標地図に位置付けられた者</t>
    <rPh sb="0" eb="4">
      <t>モクヒョウチズ</t>
    </rPh>
    <rPh sb="5" eb="8">
      <t>イチヅ</t>
    </rPh>
    <rPh sb="12" eb="13">
      <t>シャ</t>
    </rPh>
    <phoneticPr fontId="5"/>
  </si>
  <si>
    <t>地域計画策定地区</t>
    <rPh sb="0" eb="2">
      <t>チイキ</t>
    </rPh>
    <rPh sb="2" eb="4">
      <t>ケイカク</t>
    </rPh>
    <rPh sb="4" eb="6">
      <t>サクテイ</t>
    </rPh>
    <rPh sb="6" eb="8">
      <t>チク</t>
    </rPh>
    <phoneticPr fontId="5"/>
  </si>
  <si>
    <t>導入等する機械等と成果目標の項目の関連</t>
    <rPh sb="0" eb="2">
      <t>ドウニュウ</t>
    </rPh>
    <rPh sb="2" eb="3">
      <t>トウ</t>
    </rPh>
    <rPh sb="5" eb="7">
      <t>キカイ</t>
    </rPh>
    <rPh sb="7" eb="8">
      <t>トウ</t>
    </rPh>
    <rPh sb="9" eb="11">
      <t>セイカ</t>
    </rPh>
    <rPh sb="11" eb="13">
      <t>モクヒョウ</t>
    </rPh>
    <rPh sb="14" eb="16">
      <t>コウモク</t>
    </rPh>
    <rPh sb="17" eb="19">
      <t>カンレン</t>
    </rPh>
    <phoneticPr fontId="5"/>
  </si>
  <si>
    <t>導入等する機械等情報</t>
    <rPh sb="0" eb="2">
      <t>ドウニュウ</t>
    </rPh>
    <rPh sb="2" eb="3">
      <t>トウ</t>
    </rPh>
    <rPh sb="5" eb="7">
      <t>キカイ</t>
    </rPh>
    <rPh sb="7" eb="8">
      <t>トウ</t>
    </rPh>
    <rPh sb="8" eb="10">
      <t>ジョウホウ</t>
    </rPh>
    <phoneticPr fontId="5"/>
  </si>
  <si>
    <t>本事業等の実施状況の確認
（確認した場合はチェックを入れること）</t>
    <rPh sb="0" eb="1">
      <t>ホン</t>
    </rPh>
    <rPh sb="1" eb="3">
      <t>ジギョウ</t>
    </rPh>
    <rPh sb="3" eb="4">
      <t>トウ</t>
    </rPh>
    <rPh sb="5" eb="7">
      <t>ジッシ</t>
    </rPh>
    <rPh sb="7" eb="9">
      <t>ジョウキョウ</t>
    </rPh>
    <rPh sb="10" eb="12">
      <t>カクニン</t>
    </rPh>
    <rPh sb="14" eb="16">
      <t>カクニン</t>
    </rPh>
    <rPh sb="18" eb="20">
      <t>バアイ</t>
    </rPh>
    <rPh sb="26" eb="27">
      <t>イ</t>
    </rPh>
    <phoneticPr fontId="5"/>
  </si>
  <si>
    <t>１　記入に当たっては、助成対象者ごとに、導入等する１機械等ごとに記載すること。</t>
    <rPh sb="2" eb="4">
      <t>キニュウ</t>
    </rPh>
    <rPh sb="5" eb="6">
      <t>ア</t>
    </rPh>
    <rPh sb="11" eb="13">
      <t>ジョセイ</t>
    </rPh>
    <rPh sb="13" eb="15">
      <t>タイショウ</t>
    </rPh>
    <rPh sb="15" eb="16">
      <t>シャ</t>
    </rPh>
    <rPh sb="20" eb="22">
      <t>ドウニュウ</t>
    </rPh>
    <rPh sb="22" eb="23">
      <t>トウ</t>
    </rPh>
    <rPh sb="26" eb="28">
      <t>キカイ</t>
    </rPh>
    <rPh sb="28" eb="29">
      <t>トウ</t>
    </rPh>
    <rPh sb="32" eb="34">
      <t>キサイ</t>
    </rPh>
    <phoneticPr fontId="5"/>
  </si>
  <si>
    <t>３　「農業地域類型」欄については、複数の類型が該当する場合、該当するすべての地域類型を記載すること。</t>
    <rPh sb="3" eb="5">
      <t>ノウギョウ</t>
    </rPh>
    <rPh sb="5" eb="7">
      <t>チイキ</t>
    </rPh>
    <rPh sb="7" eb="9">
      <t>ルイケイ</t>
    </rPh>
    <rPh sb="10" eb="11">
      <t>ラン</t>
    </rPh>
    <rPh sb="17" eb="19">
      <t>フクスウ</t>
    </rPh>
    <rPh sb="20" eb="22">
      <t>ルイケイ</t>
    </rPh>
    <rPh sb="23" eb="25">
      <t>ガイトウ</t>
    </rPh>
    <rPh sb="27" eb="29">
      <t>バアイ</t>
    </rPh>
    <rPh sb="30" eb="32">
      <t>ガイトウ</t>
    </rPh>
    <rPh sb="38" eb="40">
      <t>チイキ</t>
    </rPh>
    <rPh sb="40" eb="42">
      <t>ルイケイ</t>
    </rPh>
    <rPh sb="43" eb="45">
      <t>キサイ</t>
    </rPh>
    <phoneticPr fontId="13"/>
  </si>
  <si>
    <t>１、３、４及び７（個人の場合）の者で組織する団体</t>
    <rPh sb="5" eb="6">
      <t>オヨ</t>
    </rPh>
    <rPh sb="9" eb="11">
      <t>コジン</t>
    </rPh>
    <rPh sb="12" eb="14">
      <t>バアイ</t>
    </rPh>
    <rPh sb="16" eb="17">
      <t>モノ</t>
    </rPh>
    <rPh sb="18" eb="20">
      <t>ソシキ</t>
    </rPh>
    <rPh sb="22" eb="24">
      <t>ダンタイ</t>
    </rPh>
    <phoneticPr fontId="5"/>
  </si>
  <si>
    <t>他産業と同等の労働環境を規定している</t>
    <rPh sb="0" eb="1">
      <t>タ</t>
    </rPh>
    <rPh sb="1" eb="3">
      <t>サンギョウ</t>
    </rPh>
    <rPh sb="4" eb="6">
      <t>ドウトウ</t>
    </rPh>
    <rPh sb="7" eb="9">
      <t>ロウドウ</t>
    </rPh>
    <rPh sb="9" eb="11">
      <t>カンキョウ</t>
    </rPh>
    <rPh sb="12" eb="14">
      <t>キテイ</t>
    </rPh>
    <phoneticPr fontId="3"/>
  </si>
  <si>
    <t>他産業と同等の労働環境を規定している</t>
    <rPh sb="0" eb="3">
      <t>タサンギョウ</t>
    </rPh>
    <rPh sb="4" eb="6">
      <t>ドウトウ</t>
    </rPh>
    <rPh sb="7" eb="9">
      <t>ロウドウ</t>
    </rPh>
    <rPh sb="9" eb="11">
      <t>カンキョウ</t>
    </rPh>
    <rPh sb="12" eb="14">
      <t>キテイ</t>
    </rPh>
    <phoneticPr fontId="22"/>
  </si>
  <si>
    <t>チェックシートの実施</t>
    <rPh sb="8" eb="10">
      <t>ジッシ</t>
    </rPh>
    <phoneticPr fontId="22"/>
  </si>
  <si>
    <t>農業地域類型</t>
    <phoneticPr fontId="22"/>
  </si>
  <si>
    <t>①地区内での経営面積の拡大</t>
    <rPh sb="1" eb="3">
      <t>チク</t>
    </rPh>
    <rPh sb="3" eb="4">
      <t>ナイ</t>
    </rPh>
    <rPh sb="6" eb="8">
      <t>ケイエイ</t>
    </rPh>
    <rPh sb="8" eb="10">
      <t>メンセキ</t>
    </rPh>
    <rPh sb="11" eb="13">
      <t>カクダイ</t>
    </rPh>
    <phoneticPr fontId="5"/>
  </si>
  <si>
    <t>②付加価値額の拡大</t>
    <phoneticPr fontId="5"/>
  </si>
  <si>
    <t>③経営面積の拡大</t>
    <rPh sb="1" eb="3">
      <t>ケイエイ</t>
    </rPh>
    <rPh sb="3" eb="5">
      <t>メンセキ</t>
    </rPh>
    <rPh sb="6" eb="8">
      <t>カクダイ</t>
    </rPh>
    <phoneticPr fontId="5"/>
  </si>
  <si>
    <t>④農産物の価値向上</t>
    <phoneticPr fontId="5"/>
  </si>
  <si>
    <t>⑤農業経営の複合化</t>
    <rPh sb="1" eb="3">
      <t>ノウギョウ</t>
    </rPh>
    <rPh sb="3" eb="5">
      <t>ケイエイ</t>
    </rPh>
    <rPh sb="6" eb="8">
      <t>フクゴウ</t>
    </rPh>
    <rPh sb="8" eb="9">
      <t>カ</t>
    </rPh>
    <phoneticPr fontId="5"/>
  </si>
  <si>
    <t>⑥経営管理の高度化</t>
    <phoneticPr fontId="5"/>
  </si>
  <si>
    <t>⑦環境配慮の取組</t>
    <phoneticPr fontId="5"/>
  </si>
  <si>
    <t>⑧労働時間の縮減</t>
    <phoneticPr fontId="5"/>
  </si>
  <si>
    <t>③農産物の価値向上</t>
    <rPh sb="1" eb="4">
      <t>ノウサンブツ</t>
    </rPh>
    <rPh sb="5" eb="7">
      <t>カチ</t>
    </rPh>
    <rPh sb="7" eb="9">
      <t>コウジョウ</t>
    </rPh>
    <phoneticPr fontId="5"/>
  </si>
  <si>
    <t>農産物の価値向上に取り組んでいる又は行う</t>
    <rPh sb="9" eb="10">
      <t>ト</t>
    </rPh>
    <rPh sb="11" eb="12">
      <t>ク</t>
    </rPh>
    <rPh sb="16" eb="17">
      <t>マタ</t>
    </rPh>
    <rPh sb="18" eb="19">
      <t>オコナ</t>
    </rPh>
    <phoneticPr fontId="22"/>
  </si>
  <si>
    <t>④農業経営の複合化</t>
    <phoneticPr fontId="5"/>
  </si>
  <si>
    <t>⑤経営管理の高度化</t>
    <rPh sb="1" eb="3">
      <t>ケイエイ</t>
    </rPh>
    <rPh sb="3" eb="5">
      <t>カンリ</t>
    </rPh>
    <rPh sb="6" eb="9">
      <t>コウドカ</t>
    </rPh>
    <phoneticPr fontId="5"/>
  </si>
  <si>
    <t>オ</t>
    <phoneticPr fontId="22"/>
  </si>
  <si>
    <t>⑥環境配慮の取組</t>
    <rPh sb="1" eb="3">
      <t>カンキョウ</t>
    </rPh>
    <rPh sb="3" eb="5">
      <t>ハイリョ</t>
    </rPh>
    <rPh sb="6" eb="8">
      <t>トリクミ</t>
    </rPh>
    <phoneticPr fontId="5"/>
  </si>
  <si>
    <t>⑦労働時間の短縮</t>
    <phoneticPr fontId="5"/>
  </si>
  <si>
    <t>⑧輸出の取組</t>
    <rPh sb="1" eb="3">
      <t>ユシュツ</t>
    </rPh>
    <rPh sb="4" eb="6">
      <t>トリクミ</t>
    </rPh>
    <phoneticPr fontId="5"/>
  </si>
  <si>
    <t>フラッグシップ輸出産地に参画している</t>
    <phoneticPr fontId="22"/>
  </si>
  <si>
    <t>⑨新規就農</t>
    <rPh sb="1" eb="3">
      <t>シンキ</t>
    </rPh>
    <rPh sb="3" eb="5">
      <t>シュウノウ</t>
    </rPh>
    <phoneticPr fontId="5"/>
  </si>
  <si>
    <t xml:space="preserve">経営開始資金等の交付期間中に経営を発展させて交付を終了
</t>
    <rPh sb="0" eb="2">
      <t>ケイエイ</t>
    </rPh>
    <rPh sb="2" eb="4">
      <t>カイシ</t>
    </rPh>
    <rPh sb="4" eb="6">
      <t>シキン</t>
    </rPh>
    <rPh sb="6" eb="7">
      <t>トウ</t>
    </rPh>
    <rPh sb="8" eb="10">
      <t>コウフ</t>
    </rPh>
    <rPh sb="10" eb="12">
      <t>キカン</t>
    </rPh>
    <rPh sb="12" eb="13">
      <t>チュウ</t>
    </rPh>
    <rPh sb="14" eb="16">
      <t>ケイエイ</t>
    </rPh>
    <rPh sb="17" eb="19">
      <t>ハッテン</t>
    </rPh>
    <rPh sb="22" eb="24">
      <t>コウフ</t>
    </rPh>
    <rPh sb="25" eb="27">
      <t>シュウリョウ</t>
    </rPh>
    <phoneticPr fontId="5"/>
  </si>
  <si>
    <t>就農に向けて必要な技術等を習得できる経営体として都道府県が認めた者</t>
    <phoneticPr fontId="5"/>
  </si>
  <si>
    <t xml:space="preserve">現状
集積率
</t>
    <phoneticPr fontId="22"/>
  </si>
  <si>
    <t xml:space="preserve">目標
集積率
</t>
    <phoneticPr fontId="22"/>
  </si>
  <si>
    <t>③都道府県加算</t>
    <rPh sb="1" eb="5">
      <t>トドウフケン</t>
    </rPh>
    <rPh sb="5" eb="7">
      <t>カサン</t>
    </rPh>
    <phoneticPr fontId="19"/>
  </si>
  <si>
    <t>地域の課題解決の優良事例となり得る等、都道府県が特に支援の必要性があると認める地区</t>
    <phoneticPr fontId="19"/>
  </si>
  <si>
    <t>農業用機械をリース導入する場合
（該当する場合は「１」を記入）</t>
    <rPh sb="0" eb="2">
      <t>ノウギョウ</t>
    </rPh>
    <rPh sb="2" eb="3">
      <t>ヨウ</t>
    </rPh>
    <rPh sb="3" eb="5">
      <t>キカイ</t>
    </rPh>
    <rPh sb="9" eb="11">
      <t>ドウニュウ</t>
    </rPh>
    <rPh sb="13" eb="15">
      <t>バアイ</t>
    </rPh>
    <phoneticPr fontId="5"/>
  </si>
  <si>
    <t xml:space="preserve">10％以上
</t>
    <rPh sb="3" eb="5">
      <t>イジョウ</t>
    </rPh>
    <phoneticPr fontId="5"/>
  </si>
  <si>
    <t>15％以上</t>
    <phoneticPr fontId="5"/>
  </si>
  <si>
    <t>20％以上</t>
    <phoneticPr fontId="5"/>
  </si>
  <si>
    <t>30％以上</t>
    <phoneticPr fontId="5"/>
  </si>
  <si>
    <t>40％以上</t>
    <phoneticPr fontId="5"/>
  </si>
  <si>
    <t>50％以上</t>
    <phoneticPr fontId="5"/>
  </si>
  <si>
    <t>60％以上</t>
    <phoneticPr fontId="5"/>
  </si>
  <si>
    <t>150万円以上</t>
    <rPh sb="3" eb="5">
      <t>マンエン</t>
    </rPh>
    <rPh sb="5" eb="7">
      <t>イジョウ</t>
    </rPh>
    <phoneticPr fontId="5"/>
  </si>
  <si>
    <t>650万円以上</t>
    <rPh sb="3" eb="5">
      <t>マンエン</t>
    </rPh>
    <rPh sb="5" eb="7">
      <t>イジョウ</t>
    </rPh>
    <phoneticPr fontId="5"/>
  </si>
  <si>
    <t>1,000万円以上</t>
    <rPh sb="5" eb="7">
      <t>マンエン</t>
    </rPh>
    <rPh sb="7" eb="9">
      <t>イジョウ</t>
    </rPh>
    <phoneticPr fontId="5"/>
  </si>
  <si>
    <t>1,500万円以上</t>
    <rPh sb="5" eb="7">
      <t>マンエン</t>
    </rPh>
    <rPh sb="7" eb="9">
      <t>イジョウ</t>
    </rPh>
    <phoneticPr fontId="5"/>
  </si>
  <si>
    <t>ａ</t>
    <phoneticPr fontId="3"/>
  </si>
  <si>
    <t>20ha（施設園芸作１ha以上かつ30％、果樹作３ha以上かつ15％）以上の拡大を行う</t>
    <phoneticPr fontId="3"/>
  </si>
  <si>
    <t>ｂ</t>
    <phoneticPr fontId="3"/>
  </si>
  <si>
    <t>10ha（施設園芸作0.5ha以上かつ30％、果樹作1.5ha以上かつ15％）以上の拡大を行う</t>
    <phoneticPr fontId="3"/>
  </si>
  <si>
    <t>ｃ</t>
    <phoneticPr fontId="3"/>
  </si>
  <si>
    <t>機構を活用しており、かつ、４ha（施設園芸作20％、果樹作10％）以上の拡大を行う</t>
    <rPh sb="3" eb="5">
      <t>カツヨウ</t>
    </rPh>
    <phoneticPr fontId="3"/>
  </si>
  <si>
    <t>ｄ</t>
    <phoneticPr fontId="3"/>
  </si>
  <si>
    <t>機構を活用しており、かつ、２ha（施設園芸作10％、果樹作５％）以上の拡大を行う</t>
    <rPh sb="3" eb="5">
      <t>カツヨウ</t>
    </rPh>
    <phoneticPr fontId="3"/>
  </si>
  <si>
    <t>ｅ</t>
    <phoneticPr fontId="3"/>
  </si>
  <si>
    <t>機構を活用しており、かつ、面積拡大を行う、又は４ha（施設園芸作20％、果樹作10％）以上の拡大を行う</t>
    <rPh sb="3" eb="5">
      <t>カツヨウ</t>
    </rPh>
    <phoneticPr fontId="3"/>
  </si>
  <si>
    <t>ｆ</t>
    <phoneticPr fontId="3"/>
  </si>
  <si>
    <t>機構を活用している、又は２ha（施設園芸作10％、果樹作５％）以上の拡大を行う</t>
    <rPh sb="3" eb="5">
      <t>カツヨウ</t>
    </rPh>
    <phoneticPr fontId="3"/>
  </si>
  <si>
    <t>ｇ</t>
    <phoneticPr fontId="3"/>
  </si>
  <si>
    <t xml:space="preserve">ａ～ｆに該当しない経営体で、面積拡大を行う
</t>
    <rPh sb="4" eb="6">
      <t>ガイトウ</t>
    </rPh>
    <rPh sb="9" eb="12">
      <t>ケイエイタイ</t>
    </rPh>
    <rPh sb="14" eb="16">
      <t>メンセキ</t>
    </rPh>
    <rPh sb="16" eb="18">
      <t>カクダイ</t>
    </rPh>
    <rPh sb="19" eb="20">
      <t>オコナ</t>
    </rPh>
    <phoneticPr fontId="3"/>
  </si>
  <si>
    <t>③農産物の価値向上</t>
    <phoneticPr fontId="3"/>
  </si>
  <si>
    <t>品目転換を行っている又は行う</t>
    <phoneticPr fontId="22"/>
  </si>
  <si>
    <t>複合的に経営を展開</t>
    <phoneticPr fontId="22"/>
  </si>
  <si>
    <t>ア</t>
    <phoneticPr fontId="3"/>
  </si>
  <si>
    <t>イ</t>
    <phoneticPr fontId="3"/>
  </si>
  <si>
    <t>④農業経営の
複合化</t>
    <rPh sb="1" eb="3">
      <t>ノウギョウ</t>
    </rPh>
    <rPh sb="3" eb="5">
      <t>ケイエイ</t>
    </rPh>
    <rPh sb="7" eb="9">
      <t>フクゴウ</t>
    </rPh>
    <rPh sb="9" eb="10">
      <t>カ</t>
    </rPh>
    <phoneticPr fontId="5"/>
  </si>
  <si>
    <t>複合的に経営を展開している</t>
    <phoneticPr fontId="3"/>
  </si>
  <si>
    <t>イ-ａ</t>
    <phoneticPr fontId="3"/>
  </si>
  <si>
    <t>イ-ｂ</t>
    <phoneticPr fontId="3"/>
  </si>
  <si>
    <t>⑦労働時間の短縮</t>
    <rPh sb="1" eb="3">
      <t>ロウドウ</t>
    </rPh>
    <rPh sb="3" eb="5">
      <t>ジカン</t>
    </rPh>
    <rPh sb="6" eb="8">
      <t>タンシュク</t>
    </rPh>
    <phoneticPr fontId="5"/>
  </si>
  <si>
    <t>温室効果ガスの削減又は化学農薬・化学肥料の削減を行っている又は行う</t>
    <phoneticPr fontId="3"/>
  </si>
  <si>
    <t>環境負荷低減事業活動実施計画若等の認定を受けている又は受ける</t>
    <rPh sb="15" eb="16">
      <t>トウ</t>
    </rPh>
    <phoneticPr fontId="3"/>
  </si>
  <si>
    <t>フラッグシップ輸出産地に参画している</t>
    <phoneticPr fontId="3"/>
  </si>
  <si>
    <t>⑧輸出の
取組</t>
    <phoneticPr fontId="3"/>
  </si>
  <si>
    <t>⑩農業者の育成</t>
    <rPh sb="1" eb="4">
      <t>ノウギョウシャ</t>
    </rPh>
    <rPh sb="5" eb="7">
      <t>イクセイ</t>
    </rPh>
    <phoneticPr fontId="5"/>
  </si>
  <si>
    <t>⑪女性の取組</t>
    <rPh sb="1" eb="3">
      <t>ジョセイ</t>
    </rPh>
    <rPh sb="4" eb="5">
      <t>ト</t>
    </rPh>
    <rPh sb="5" eb="6">
      <t>ク</t>
    </rPh>
    <phoneticPr fontId="5"/>
  </si>
  <si>
    <t>配分基準ポイント（地区の合計ポイント）</t>
    <phoneticPr fontId="5"/>
  </si>
  <si>
    <t>地域農業構造転換支援タイプ</t>
    <rPh sb="0" eb="2">
      <t>チイキ</t>
    </rPh>
    <rPh sb="2" eb="4">
      <t>ノウギョウ</t>
    </rPh>
    <rPh sb="4" eb="6">
      <t>コウゾウ</t>
    </rPh>
    <rPh sb="6" eb="8">
      <t>テンカン</t>
    </rPh>
    <rPh sb="8" eb="10">
      <t>シエン</t>
    </rPh>
    <phoneticPr fontId="5"/>
  </si>
  <si>
    <t>地域農業構造転換支援タイプ</t>
    <phoneticPr fontId="5"/>
  </si>
  <si>
    <t>地区配分基準ポイント</t>
    <rPh sb="0" eb="2">
      <t>チク</t>
    </rPh>
    <rPh sb="2" eb="4">
      <t>ハイブン</t>
    </rPh>
    <rPh sb="4" eb="6">
      <t>キジュン</t>
    </rPh>
    <phoneticPr fontId="19"/>
  </si>
  <si>
    <t>配分基準項目(別表10参照)＜該当する項目に「1」を記入＞</t>
    <rPh sb="0" eb="2">
      <t>ハイブン</t>
    </rPh>
    <rPh sb="2" eb="4">
      <t>キジュン</t>
    </rPh>
    <rPh sb="4" eb="6">
      <t>コウモク</t>
    </rPh>
    <rPh sb="7" eb="9">
      <t>ベッピョウ</t>
    </rPh>
    <rPh sb="11" eb="13">
      <t>サンショウ</t>
    </rPh>
    <rPh sb="15" eb="17">
      <t>ガイトウ</t>
    </rPh>
    <rPh sb="19" eb="21">
      <t>コウモク</t>
    </rPh>
    <rPh sb="26" eb="28">
      <t>キニュウ</t>
    </rPh>
    <phoneticPr fontId="5"/>
  </si>
  <si>
    <t>リース計画</t>
    <rPh sb="3" eb="5">
      <t>ケイカク</t>
    </rPh>
    <phoneticPr fontId="3"/>
  </si>
  <si>
    <t>リース事業者名</t>
    <rPh sb="3" eb="6">
      <t>ジギョウシャ</t>
    </rPh>
    <rPh sb="6" eb="7">
      <t>メイ</t>
    </rPh>
    <phoneticPr fontId="3"/>
  </si>
  <si>
    <t>リース物件購入価格（税抜き）</t>
    <rPh sb="3" eb="5">
      <t>ブッケン</t>
    </rPh>
    <rPh sb="5" eb="7">
      <t>コウニュウ</t>
    </rPh>
    <rPh sb="7" eb="9">
      <t>カカク</t>
    </rPh>
    <rPh sb="10" eb="12">
      <t>ゼイヌ</t>
    </rPh>
    <phoneticPr fontId="3"/>
  </si>
  <si>
    <t>リース期間後の残価（税抜き）</t>
    <phoneticPr fontId="3"/>
  </si>
  <si>
    <t>リース諸費用（金利・保険料・消費税等）</t>
    <phoneticPr fontId="3"/>
  </si>
  <si>
    <t>リース導入情報</t>
    <rPh sb="3" eb="5">
      <t>ドウニュウ</t>
    </rPh>
    <rPh sb="5" eb="7">
      <t>ジョウホウ</t>
    </rPh>
    <phoneticPr fontId="3"/>
  </si>
  <si>
    <t>（１）</t>
    <phoneticPr fontId="3"/>
  </si>
  <si>
    <t>（２）</t>
  </si>
  <si>
    <t>（３）</t>
  </si>
  <si>
    <t>（４）</t>
  </si>
  <si>
    <t>（５）＝（１）－（２）－（３）＋（４）</t>
    <phoneticPr fontId="3"/>
  </si>
  <si>
    <t>リース期間終了後の経営面積の拡大</t>
    <phoneticPr fontId="3"/>
  </si>
  <si>
    <t>10ha以
上の
拡大</t>
    <phoneticPr fontId="3"/>
  </si>
  <si>
    <t xml:space="preserve">3割以
上の
拡大
</t>
    <phoneticPr fontId="3"/>
  </si>
  <si>
    <t xml:space="preserve">
</t>
    <phoneticPr fontId="3"/>
  </si>
  <si>
    <t>１　記載は、２の個別表の地区別の記載から転記すること。</t>
    <rPh sb="2" eb="4">
      <t>キサイ</t>
    </rPh>
    <rPh sb="8" eb="10">
      <t>コベツ</t>
    </rPh>
    <rPh sb="10" eb="11">
      <t>ヒョウ</t>
    </rPh>
    <rPh sb="12" eb="14">
      <t>チク</t>
    </rPh>
    <rPh sb="14" eb="15">
      <t>ベツ</t>
    </rPh>
    <rPh sb="16" eb="18">
      <t>キサイ</t>
    </rPh>
    <rPh sb="20" eb="22">
      <t>テンキ</t>
    </rPh>
    <phoneticPr fontId="13"/>
  </si>
  <si>
    <t xml:space="preserve">経営開始資金等の交付期間中に経営を発展させて交付を終了
</t>
    <phoneticPr fontId="5"/>
  </si>
  <si>
    <t>地区内での経営面積の拡大</t>
    <rPh sb="0" eb="2">
      <t>チク</t>
    </rPh>
    <rPh sb="2" eb="3">
      <t>ナイ</t>
    </rPh>
    <rPh sb="5" eb="7">
      <t>ケイエイ</t>
    </rPh>
    <rPh sb="7" eb="9">
      <t>メンセキ</t>
    </rPh>
    <rPh sb="10" eb="12">
      <t>カクダイ</t>
    </rPh>
    <phoneticPr fontId="5"/>
  </si>
  <si>
    <t>付加価値額の拡大</t>
    <phoneticPr fontId="5"/>
  </si>
  <si>
    <t>農産物の価値向上</t>
    <phoneticPr fontId="5"/>
  </si>
  <si>
    <t>農業経営の複合化</t>
    <rPh sb="0" eb="2">
      <t>ノウギョウ</t>
    </rPh>
    <rPh sb="2" eb="4">
      <t>ケイエイ</t>
    </rPh>
    <rPh sb="5" eb="7">
      <t>フクゴウ</t>
    </rPh>
    <rPh sb="7" eb="8">
      <t>カ</t>
    </rPh>
    <phoneticPr fontId="5"/>
  </si>
  <si>
    <t>環境配慮の取組</t>
    <rPh sb="0" eb="2">
      <t>カンキョウ</t>
    </rPh>
    <rPh sb="2" eb="4">
      <t>ハイリョ</t>
    </rPh>
    <rPh sb="5" eb="7">
      <t>トリクミ</t>
    </rPh>
    <phoneticPr fontId="5"/>
  </si>
  <si>
    <t>労働時間の縮減</t>
    <phoneticPr fontId="5"/>
  </si>
  <si>
    <t>Ⅱ①</t>
  </si>
  <si>
    <t>Ⅱ③</t>
  </si>
  <si>
    <t>Ⅱ④</t>
  </si>
  <si>
    <t>Ⅱ⑦</t>
  </si>
  <si>
    <t>Ⅱ⑧</t>
  </si>
  <si>
    <t>Ⅱ⑤</t>
    <phoneticPr fontId="22"/>
  </si>
  <si>
    <t>Ⅱ⑥ア</t>
    <phoneticPr fontId="22"/>
  </si>
  <si>
    <t>Ⅱ⑥イ</t>
    <phoneticPr fontId="22"/>
  </si>
  <si>
    <t>有機ＪＡＳの認証を受けている又は受ける</t>
    <phoneticPr fontId="5"/>
  </si>
  <si>
    <t>付加価値額の現状値</t>
    <rPh sb="0" eb="5">
      <t>フカカチガク</t>
    </rPh>
    <rPh sb="6" eb="9">
      <t>ゲンジョウチ</t>
    </rPh>
    <phoneticPr fontId="3"/>
  </si>
  <si>
    <t>リース期間（年月）</t>
    <rPh sb="3" eb="5">
      <t>キカン</t>
    </rPh>
    <rPh sb="6" eb="7">
      <t>ネン</t>
    </rPh>
    <rPh sb="7" eb="8">
      <t>ゲツ</t>
    </rPh>
    <phoneticPr fontId="3"/>
  </si>
  <si>
    <t>予定年度</t>
    <rPh sb="0" eb="2">
      <t>ヨテイ</t>
    </rPh>
    <rPh sb="2" eb="4">
      <t>ネンド</t>
    </rPh>
    <phoneticPr fontId="3"/>
  </si>
  <si>
    <t>拡大後の事業実施地区内の経営面積</t>
    <rPh sb="0" eb="2">
      <t>カクダイ</t>
    </rPh>
    <rPh sb="2" eb="3">
      <t>ゴ</t>
    </rPh>
    <rPh sb="4" eb="6">
      <t>ジギョウ</t>
    </rPh>
    <rPh sb="6" eb="8">
      <t>ジッシ</t>
    </rPh>
    <rPh sb="8" eb="10">
      <t>チク</t>
    </rPh>
    <rPh sb="10" eb="11">
      <t>ナイ</t>
    </rPh>
    <rPh sb="12" eb="14">
      <t>ケイエイ</t>
    </rPh>
    <rPh sb="14" eb="16">
      <t>メンセキ</t>
    </rPh>
    <phoneticPr fontId="3"/>
  </si>
  <si>
    <t>リース物件購入価格（税込み）</t>
    <phoneticPr fontId="3"/>
  </si>
  <si>
    <t>リース料助成申請額</t>
    <phoneticPr fontId="3"/>
  </si>
  <si>
    <t>助成対象者負担リース料（税込み）</t>
    <phoneticPr fontId="3"/>
  </si>
  <si>
    <t>区分
（該当する項目に「１」を記入）</t>
    <rPh sb="0" eb="2">
      <t>クブン</t>
    </rPh>
    <rPh sb="9" eb="11">
      <t>コウモク</t>
    </rPh>
    <phoneticPr fontId="3"/>
  </si>
  <si>
    <t>①付加価値額の拡大　　</t>
    <rPh sb="1" eb="3">
      <t>フカ</t>
    </rPh>
    <rPh sb="3" eb="6">
      <t>カチガク</t>
    </rPh>
    <rPh sb="7" eb="9">
      <t>カクダイ</t>
    </rPh>
    <phoneticPr fontId="5"/>
  </si>
  <si>
    <t>農産物の価値向上に取り組んでいる又は行う</t>
    <phoneticPr fontId="5"/>
  </si>
  <si>
    <t>経営面積又は農産物売上高の３割以上の品目転換を行っている又は行う</t>
    <phoneticPr fontId="3"/>
  </si>
  <si>
    <t>経営面積又は農産物売上高の４割以上の品目転換を行っている又は行う</t>
    <phoneticPr fontId="3"/>
  </si>
  <si>
    <t>Ⅰ融資主体支援タイプ、Ⅱ地域農業構造転換支援タイプ及びⅣ被災農業者支援タイプ</t>
    <phoneticPr fontId="5"/>
  </si>
  <si>
    <t>Ⅰ　融資主体支援タイプのうちサービス事業体</t>
    <rPh sb="2" eb="4">
      <t>ユウシ</t>
    </rPh>
    <rPh sb="4" eb="6">
      <t>シュタイ</t>
    </rPh>
    <rPh sb="6" eb="8">
      <t>シエン</t>
    </rPh>
    <rPh sb="18" eb="21">
      <t>ジギョウタイ</t>
    </rPh>
    <phoneticPr fontId="5"/>
  </si>
  <si>
    <t>（ha）</t>
    <phoneticPr fontId="3"/>
  </si>
  <si>
    <t>４　「配分基準ポイント（地区の合計ポイント）」欄については、２の配分基準項目の「地区計」欄のポイントを記載すること。</t>
    <rPh sb="3" eb="5">
      <t>ハイブン</t>
    </rPh>
    <rPh sb="5" eb="7">
      <t>キジュン</t>
    </rPh>
    <rPh sb="12" eb="14">
      <t>チク</t>
    </rPh>
    <rPh sb="15" eb="17">
      <t>ゴウケイ</t>
    </rPh>
    <rPh sb="23" eb="24">
      <t>ラン</t>
    </rPh>
    <rPh sb="32" eb="34">
      <t>ハイブン</t>
    </rPh>
    <rPh sb="34" eb="36">
      <t>キジュン</t>
    </rPh>
    <rPh sb="36" eb="38">
      <t>コウモク</t>
    </rPh>
    <rPh sb="40" eb="42">
      <t>チク</t>
    </rPh>
    <rPh sb="42" eb="43">
      <t>ケイ</t>
    </rPh>
    <rPh sb="44" eb="45">
      <t>ラン</t>
    </rPh>
    <rPh sb="51" eb="53">
      <t>キサイ</t>
    </rPh>
    <phoneticPr fontId="13"/>
  </si>
  <si>
    <t>　Ⅱ　地域農業構造転換支援タイプ</t>
    <rPh sb="3" eb="5">
      <t>チイキ</t>
    </rPh>
    <rPh sb="5" eb="7">
      <t>ノウギョウ</t>
    </rPh>
    <rPh sb="7" eb="11">
      <t>コウゾウテンカン</t>
    </rPh>
    <rPh sb="11" eb="13">
      <t>シエン</t>
    </rPh>
    <phoneticPr fontId="5"/>
  </si>
  <si>
    <t>５　本要綱第４の５により、事業内容に変更があった場合は、変更があった各欄ごとに、上段に変更前の内容を括弧書きで
　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7" eb="59">
      <t>キサイ</t>
    </rPh>
    <rPh sb="61" eb="63">
      <t>ゲダン</t>
    </rPh>
    <rPh sb="64" eb="67">
      <t>ヘンコウゴ</t>
    </rPh>
    <rPh sb="68" eb="70">
      <t>ナイヨウ</t>
    </rPh>
    <rPh sb="71" eb="73">
      <t>キサイ</t>
    </rPh>
    <phoneticPr fontId="13"/>
  </si>
  <si>
    <t>６　「チェックシートの実施」欄については、事業実施主体が助成対象からチェックシートを収集し、取組内容を確認している
　場合にチェックすること。</t>
    <rPh sb="14" eb="15">
      <t>ラン</t>
    </rPh>
    <rPh sb="21" eb="23">
      <t>ジギョウ</t>
    </rPh>
    <rPh sb="23" eb="25">
      <t>ジッシ</t>
    </rPh>
    <rPh sb="25" eb="27">
      <t>シュタイ</t>
    </rPh>
    <rPh sb="28" eb="32">
      <t>ジョセイタイショウ</t>
    </rPh>
    <rPh sb="42" eb="44">
      <t>シュウシュウ</t>
    </rPh>
    <rPh sb="46" eb="48">
      <t>トリクミ</t>
    </rPh>
    <rPh sb="48" eb="50">
      <t>ナイヨウ</t>
    </rPh>
    <rPh sb="51" eb="53">
      <t>カクニン</t>
    </rPh>
    <rPh sb="59" eb="61">
      <t>バアイ</t>
    </rPh>
    <phoneticPr fontId="13"/>
  </si>
  <si>
    <t>Ⅱ　地域農業構造転換支援タイプ</t>
    <rPh sb="2" eb="4">
      <t>チイキ</t>
    </rPh>
    <rPh sb="4" eb="6">
      <t>ノウギョウ</t>
    </rPh>
    <rPh sb="6" eb="8">
      <t>コウゾウ</t>
    </rPh>
    <rPh sb="8" eb="10">
      <t>テンカン</t>
    </rPh>
    <rPh sb="10" eb="12">
      <t>シエン</t>
    </rPh>
    <phoneticPr fontId="5"/>
  </si>
  <si>
    <t>４　各欄における「整理番号」、「区分」及び「コード」の欄の記載に当たっては、３の整理番号表に基づき番号を記載すること。</t>
    <rPh sb="2" eb="4">
      <t>カクラン</t>
    </rPh>
    <rPh sb="9" eb="11">
      <t>セイリ</t>
    </rPh>
    <rPh sb="11" eb="13">
      <t>バンゴウ</t>
    </rPh>
    <rPh sb="16" eb="18">
      <t>クブン</t>
    </rPh>
    <rPh sb="19" eb="20">
      <t>オヨ</t>
    </rPh>
    <rPh sb="27" eb="28">
      <t>ラン</t>
    </rPh>
    <rPh sb="29" eb="31">
      <t>キサイ</t>
    </rPh>
    <rPh sb="32" eb="33">
      <t>ア</t>
    </rPh>
    <rPh sb="40" eb="42">
      <t>セイリ</t>
    </rPh>
    <rPh sb="42" eb="44">
      <t>バンゴウ</t>
    </rPh>
    <rPh sb="44" eb="45">
      <t>ヒョウ</t>
    </rPh>
    <rPh sb="46" eb="47">
      <t>モト</t>
    </rPh>
    <rPh sb="49" eb="51">
      <t>バンゴウ</t>
    </rPh>
    <rPh sb="52" eb="54">
      <t>キサイ</t>
    </rPh>
    <phoneticPr fontId="13"/>
  </si>
  <si>
    <t>５　「リース導入情報」欄の「リース期間（年月）」欄の記載に当たっては、１か月未満は切り捨てとする。</t>
    <rPh sb="11" eb="12">
      <t>ラン</t>
    </rPh>
    <rPh sb="24" eb="25">
      <t>ラン</t>
    </rPh>
    <rPh sb="26" eb="28">
      <t>キサイ</t>
    </rPh>
    <rPh sb="29" eb="30">
      <t>ア</t>
    </rPh>
    <rPh sb="37" eb="38">
      <t>ゲツ</t>
    </rPh>
    <rPh sb="38" eb="40">
      <t>ミマン</t>
    </rPh>
    <rPh sb="41" eb="42">
      <t>キ</t>
    </rPh>
    <rPh sb="43" eb="44">
      <t>ス</t>
    </rPh>
    <phoneticPr fontId="5"/>
  </si>
  <si>
    <t>６　「成果目標の設定状況（別表９参照）」欄の「単位」欄について、整理番号表⑦に例示した記載の単位を基本とする。例示に沿わない場合には、適宜単位を記載すること。</t>
    <rPh sb="20" eb="21">
      <t>ラン</t>
    </rPh>
    <rPh sb="23" eb="25">
      <t>タンイ</t>
    </rPh>
    <rPh sb="26" eb="27">
      <t>ラン</t>
    </rPh>
    <rPh sb="32" eb="34">
      <t>セイリ</t>
    </rPh>
    <rPh sb="34" eb="36">
      <t>バンゴウ</t>
    </rPh>
    <rPh sb="36" eb="37">
      <t>ヒョウ</t>
    </rPh>
    <rPh sb="39" eb="41">
      <t>レイジ</t>
    </rPh>
    <rPh sb="43" eb="45">
      <t>キサイ</t>
    </rPh>
    <rPh sb="46" eb="48">
      <t>タンイ</t>
    </rPh>
    <rPh sb="49" eb="51">
      <t>キホン</t>
    </rPh>
    <rPh sb="55" eb="57">
      <t>レイジ</t>
    </rPh>
    <rPh sb="58" eb="59">
      <t>ソ</t>
    </rPh>
    <rPh sb="62" eb="64">
      <t>バアイ</t>
    </rPh>
    <rPh sb="67" eb="69">
      <t>テキギ</t>
    </rPh>
    <rPh sb="69" eb="71">
      <t>タンイ</t>
    </rPh>
    <rPh sb="72" eb="74">
      <t>キサイ</t>
    </rPh>
    <phoneticPr fontId="5"/>
  </si>
  <si>
    <t>７　「成果目標の設定状況（別表９参照）」欄の「導入等する機械等と成果目標の項目の関連」欄については、導入等する機械等が成果目標の達成にどのように関係するかを
　 詳細に記載すること。</t>
    <rPh sb="20" eb="21">
      <t>ラン</t>
    </rPh>
    <rPh sb="23" eb="25">
      <t>ドウニュウ</t>
    </rPh>
    <rPh sb="25" eb="26">
      <t>トウ</t>
    </rPh>
    <rPh sb="28" eb="30">
      <t>キカイ</t>
    </rPh>
    <rPh sb="30" eb="31">
      <t>トウ</t>
    </rPh>
    <rPh sb="32" eb="34">
      <t>セイカ</t>
    </rPh>
    <rPh sb="34" eb="36">
      <t>モクヒョウ</t>
    </rPh>
    <rPh sb="37" eb="39">
      <t>コウモク</t>
    </rPh>
    <rPh sb="40" eb="42">
      <t>カンレン</t>
    </rPh>
    <rPh sb="43" eb="44">
      <t>ラン</t>
    </rPh>
    <rPh sb="50" eb="52">
      <t>ドウニュウ</t>
    </rPh>
    <rPh sb="52" eb="53">
      <t>ナド</t>
    </rPh>
    <rPh sb="55" eb="57">
      <t>キカイ</t>
    </rPh>
    <rPh sb="57" eb="58">
      <t>トウ</t>
    </rPh>
    <rPh sb="59" eb="61">
      <t>セイカ</t>
    </rPh>
    <rPh sb="61" eb="63">
      <t>モクヒョウ</t>
    </rPh>
    <rPh sb="64" eb="66">
      <t>タッセイ</t>
    </rPh>
    <rPh sb="72" eb="74">
      <t>カンケイ</t>
    </rPh>
    <rPh sb="81" eb="83">
      <t>ショウサイ</t>
    </rPh>
    <rPh sb="84" eb="86">
      <t>キサイ</t>
    </rPh>
    <phoneticPr fontId="5"/>
  </si>
  <si>
    <t>８　本要綱第４の５により、事業内容に変更があった場合は、変更があった各欄ごとに、上段に変更前の内容を括弧書きで記載し、下段に変更後の内容を記載すること。</t>
    <rPh sb="2" eb="3">
      <t>ホン</t>
    </rPh>
    <rPh sb="3" eb="5">
      <t>ヨウコウ</t>
    </rPh>
    <rPh sb="5" eb="6">
      <t>ダイ</t>
    </rPh>
    <rPh sb="13" eb="15">
      <t>ジギョウ</t>
    </rPh>
    <rPh sb="15" eb="17">
      <t>ナイヨウ</t>
    </rPh>
    <rPh sb="18" eb="20">
      <t>ヘンコウ</t>
    </rPh>
    <rPh sb="24" eb="26">
      <t>バアイ</t>
    </rPh>
    <rPh sb="28" eb="30">
      <t>ヘンコウ</t>
    </rPh>
    <rPh sb="34" eb="36">
      <t>カクラン</t>
    </rPh>
    <rPh sb="40" eb="42">
      <t>ジョウダン</t>
    </rPh>
    <rPh sb="43" eb="46">
      <t>ヘンコウマエ</t>
    </rPh>
    <rPh sb="47" eb="49">
      <t>ナイヨウ</t>
    </rPh>
    <rPh sb="50" eb="53">
      <t>カッコガ</t>
    </rPh>
    <rPh sb="55" eb="57">
      <t>キサイ</t>
    </rPh>
    <rPh sb="59" eb="61">
      <t>ゲダン</t>
    </rPh>
    <rPh sb="62" eb="65">
      <t>ヘンコウゴ</t>
    </rPh>
    <rPh sb="66" eb="68">
      <t>ナイヨウ</t>
    </rPh>
    <rPh sb="69" eb="71">
      <t>キサイ</t>
    </rPh>
    <phoneticPr fontId="13"/>
  </si>
  <si>
    <t>９　隣接しない複数の地区を事業実施地区とする場合は、助成対象者の農地の集積・集約化に向けた計画を添付すること。</t>
    <rPh sb="2" eb="4">
      <t>リンセツ</t>
    </rPh>
    <rPh sb="7" eb="9">
      <t>フクスウ</t>
    </rPh>
    <rPh sb="10" eb="12">
      <t>チク</t>
    </rPh>
    <rPh sb="13" eb="15">
      <t>ジギョウ</t>
    </rPh>
    <rPh sb="15" eb="17">
      <t>ジッシ</t>
    </rPh>
    <rPh sb="17" eb="19">
      <t>チク</t>
    </rPh>
    <rPh sb="22" eb="24">
      <t>バアイ</t>
    </rPh>
    <rPh sb="26" eb="28">
      <t>ジョセイ</t>
    </rPh>
    <rPh sb="28" eb="30">
      <t>タイショウ</t>
    </rPh>
    <rPh sb="30" eb="31">
      <t>シャ</t>
    </rPh>
    <rPh sb="32" eb="34">
      <t>ノウチ</t>
    </rPh>
    <rPh sb="35" eb="37">
      <t>シュウセキ</t>
    </rPh>
    <rPh sb="38" eb="41">
      <t>シュウヤクカ</t>
    </rPh>
    <rPh sb="42" eb="43">
      <t>ム</t>
    </rPh>
    <rPh sb="45" eb="47">
      <t>ケイカク</t>
    </rPh>
    <rPh sb="48" eb="50">
      <t>テンプ</t>
    </rPh>
    <phoneticPr fontId="13"/>
  </si>
  <si>
    <r>
      <t xml:space="preserve">（イ）目標年度の付加価値額
</t>
    </r>
    <r>
      <rPr>
        <sz val="6"/>
        <rFont val="ＭＳ 明朝"/>
        <family val="1"/>
        <charset val="128"/>
      </rPr>
      <t>※⑨新規就農ポイントを取得した者に限る</t>
    </r>
    <rPh sb="3" eb="5">
      <t>モクヒョウ</t>
    </rPh>
    <rPh sb="5" eb="7">
      <t>ネンド</t>
    </rPh>
    <rPh sb="8" eb="10">
      <t>フカ</t>
    </rPh>
    <rPh sb="10" eb="12">
      <t>カチ</t>
    </rPh>
    <rPh sb="12" eb="13">
      <t>ガク</t>
    </rPh>
    <rPh sb="16" eb="18">
      <t>シンキ</t>
    </rPh>
    <rPh sb="18" eb="20">
      <t>シュウノウ</t>
    </rPh>
    <rPh sb="25" eb="27">
      <t>シュトク</t>
    </rPh>
    <rPh sb="29" eb="30">
      <t>シャ</t>
    </rPh>
    <rPh sb="31" eb="32">
      <t>カギ</t>
    </rPh>
    <phoneticPr fontId="5"/>
  </si>
  <si>
    <t>Ⅲ　条件不利地域支援タイプ</t>
    <rPh sb="2" eb="4">
      <t>ジョウケン</t>
    </rPh>
    <rPh sb="4" eb="6">
      <t>フリ</t>
    </rPh>
    <rPh sb="6" eb="8">
      <t>チイキ</t>
    </rPh>
    <rPh sb="8" eb="10">
      <t>シエン</t>
    </rPh>
    <phoneticPr fontId="5"/>
  </si>
  <si>
    <t>①対象者区分</t>
    <rPh sb="4" eb="6">
      <t>クブン</t>
    </rPh>
    <phoneticPr fontId="5"/>
  </si>
  <si>
    <t>③営農類型</t>
    <rPh sb="1" eb="3">
      <t>エイノウ</t>
    </rPh>
    <rPh sb="3" eb="5">
      <t>ルイケイ</t>
    </rPh>
    <phoneticPr fontId="5"/>
  </si>
  <si>
    <t>④整備内容</t>
    <phoneticPr fontId="5"/>
  </si>
  <si>
    <t>⑤　金融機関</t>
    <phoneticPr fontId="5"/>
  </si>
  <si>
    <t>⑦　コード（成果目標）</t>
    <rPh sb="6" eb="8">
      <t>セイカ</t>
    </rPh>
    <rPh sb="8" eb="10">
      <t>モクヒョウ</t>
    </rPh>
    <phoneticPr fontId="5"/>
  </si>
  <si>
    <t>Ⅰ　融資主体支援タイプ及びⅡ地域農業構造転換支援タイプ</t>
    <rPh sb="2" eb="4">
      <t>ユウシ</t>
    </rPh>
    <rPh sb="4" eb="6">
      <t>シュタイ</t>
    </rPh>
    <rPh sb="6" eb="8">
      <t>シエン</t>
    </rPh>
    <rPh sb="11" eb="12">
      <t>オヨ</t>
    </rPh>
    <rPh sb="14" eb="24">
      <t>チイキノウギョウコウゾウテンカンシエン</t>
    </rPh>
    <phoneticPr fontId="5"/>
  </si>
  <si>
    <t>⑥　融資（資金）種類</t>
    <phoneticPr fontId="5"/>
  </si>
  <si>
    <t>Ⅱ　地域農業構造転換支援タイプ</t>
    <rPh sb="2" eb="12">
      <t>チイキノウギョウコウゾウテンカンシエン</t>
    </rPh>
    <phoneticPr fontId="5"/>
  </si>
  <si>
    <t>Ⅳ　被災農業者支援タイプ</t>
    <rPh sb="2" eb="4">
      <t>ヒサイ</t>
    </rPh>
    <rPh sb="4" eb="7">
      <t>ノウギョウシャ</t>
    </rPh>
    <rPh sb="7" eb="9">
      <t>シエン</t>
    </rPh>
    <phoneticPr fontId="5"/>
  </si>
  <si>
    <t>②農業者の詳細</t>
    <rPh sb="1" eb="4">
      <t>ノウギョウシャ</t>
    </rPh>
    <rPh sb="5" eb="7">
      <t>ショウサイ</t>
    </rPh>
    <phoneticPr fontId="5"/>
  </si>
  <si>
    <t>Ⅲ①</t>
    <phoneticPr fontId="22"/>
  </si>
  <si>
    <t>Ⅲ②</t>
    <phoneticPr fontId="22"/>
  </si>
  <si>
    <t>Ⅲ③</t>
    <phoneticPr fontId="22"/>
  </si>
  <si>
    <t>Ⅲ④</t>
    <phoneticPr fontId="22"/>
  </si>
  <si>
    <t>Ⅲ⑤</t>
    <phoneticPr fontId="22"/>
  </si>
  <si>
    <t>Ⅲ⑥</t>
    <phoneticPr fontId="22"/>
  </si>
  <si>
    <t>Ⅲ⑦</t>
    <phoneticPr fontId="22"/>
  </si>
  <si>
    <t>Ⅳ被災農業者支援タイプ</t>
    <rPh sb="1" eb="3">
      <t>ヒサイ</t>
    </rPh>
    <rPh sb="3" eb="6">
      <t>ノウギョウシャ</t>
    </rPh>
    <rPh sb="6" eb="8">
      <t>シエン</t>
    </rPh>
    <phoneticPr fontId="5"/>
  </si>
  <si>
    <t>Ⅳ①</t>
    <phoneticPr fontId="5"/>
  </si>
  <si>
    <t>Ⅳ②</t>
    <phoneticPr fontId="5"/>
  </si>
  <si>
    <t xml:space="preserve">地区内の農用地面積
</t>
    <rPh sb="6" eb="7">
      <t>トウ</t>
    </rPh>
    <phoneticPr fontId="22"/>
  </si>
  <si>
    <t xml:space="preserve">10年後の合計経営面積
</t>
    <phoneticPr fontId="22"/>
  </si>
  <si>
    <t>輸出事業計画の認定がされている</t>
    <rPh sb="0" eb="2">
      <t>ユシュツ</t>
    </rPh>
    <rPh sb="2" eb="4">
      <t>ジギョウ</t>
    </rPh>
    <rPh sb="4" eb="6">
      <t>ケイカク</t>
    </rPh>
    <rPh sb="7" eb="9">
      <t>ニンテイ</t>
    </rPh>
    <phoneticPr fontId="22"/>
  </si>
  <si>
    <t>⑩農業者の
育成</t>
    <rPh sb="1" eb="4">
      <t>ノウギョウシャ</t>
    </rPh>
    <rPh sb="6" eb="8">
      <t>イクセイ</t>
    </rPh>
    <phoneticPr fontId="5"/>
  </si>
  <si>
    <t>輸出事業計画の認定がされている</t>
    <phoneticPr fontId="3"/>
  </si>
  <si>
    <t>都道府県名</t>
    <rPh sb="0" eb="5">
      <t>トドウフケンメイ</t>
    </rPh>
    <phoneticPr fontId="5"/>
  </si>
  <si>
    <t>データ行個別番号（参考）</t>
    <rPh sb="3" eb="4">
      <t>ギョウ</t>
    </rPh>
    <rPh sb="4" eb="6">
      <t>コベツ</t>
    </rPh>
    <rPh sb="6" eb="8">
      <t>バンゴウ</t>
    </rPh>
    <rPh sb="9" eb="11">
      <t>サンコウ</t>
    </rPh>
    <phoneticPr fontId="6"/>
  </si>
  <si>
    <t>都道府県個別番号</t>
    <rPh sb="0" eb="4">
      <t>トドウフケン</t>
    </rPh>
    <rPh sb="4" eb="6">
      <t>コベツ</t>
    </rPh>
    <rPh sb="6" eb="8">
      <t>バンゴウ</t>
    </rPh>
    <phoneticPr fontId="5"/>
  </si>
  <si>
    <t>地区個別番号</t>
    <rPh sb="0" eb="2">
      <t>チク</t>
    </rPh>
    <rPh sb="2" eb="4">
      <t>コベツ</t>
    </rPh>
    <rPh sb="4" eb="6">
      <t>バンゴウ</t>
    </rPh>
    <phoneticPr fontId="6"/>
  </si>
  <si>
    <t>市町村個別番号</t>
    <rPh sb="0" eb="3">
      <t>シチョウソン</t>
    </rPh>
    <rPh sb="3" eb="5">
      <t>コベツ</t>
    </rPh>
    <rPh sb="5" eb="7">
      <t>バンゴウ</t>
    </rPh>
    <phoneticPr fontId="6"/>
  </si>
  <si>
    <t>対象者個別番号</t>
    <rPh sb="0" eb="3">
      <t>タイショウシャ</t>
    </rPh>
    <rPh sb="3" eb="5">
      <t>コベツ</t>
    </rPh>
    <rPh sb="5" eb="7">
      <t>バンゴウ</t>
    </rPh>
    <phoneticPr fontId="6"/>
  </si>
  <si>
    <t>地区先頭行</t>
    <rPh sb="0" eb="2">
      <t>チク</t>
    </rPh>
    <rPh sb="2" eb="5">
      <t>セントウギョウ</t>
    </rPh>
    <phoneticPr fontId="6"/>
  </si>
  <si>
    <t>市町村先頭行</t>
    <rPh sb="0" eb="3">
      <t>シチョウソン</t>
    </rPh>
    <phoneticPr fontId="6"/>
  </si>
  <si>
    <t>対象者先頭行</t>
    <rPh sb="0" eb="3">
      <t>タイショウシャ</t>
    </rPh>
    <rPh sb="3" eb="6">
      <t>セントウギョウ</t>
    </rPh>
    <phoneticPr fontId="6"/>
  </si>
  <si>
    <t>２　個別表</t>
    <rPh sb="2" eb="5">
      <t>コベツヒョウ</t>
    </rPh>
    <phoneticPr fontId="3"/>
  </si>
  <si>
    <t>農業地域類型コード（第1次分類）を入力</t>
    <phoneticPr fontId="3"/>
  </si>
  <si>
    <t>農業地域類型（第1次分類）</t>
    <rPh sb="0" eb="2">
      <t>ノウギョウ</t>
    </rPh>
    <rPh sb="2" eb="4">
      <t>チイキ</t>
    </rPh>
    <rPh sb="4" eb="6">
      <t>ルイケイ</t>
    </rPh>
    <rPh sb="7" eb="8">
      <t>ダイ</t>
    </rPh>
    <rPh sb="9" eb="10">
      <t>ジ</t>
    </rPh>
    <rPh sb="10" eb="12">
      <t>ブンルイ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</si>
  <si>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</si>
  <si>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</si>
  <si>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</si>
  <si>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</si>
  <si>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本則の課税事業者は「1」、簡易課税事業者は「2」、免税事業者は｢3｣、不明の場合は空欄</t>
    <rPh sb="25" eb="27">
      <t>メンゼイ</t>
    </rPh>
    <rPh sb="35" eb="37">
      <t>フメイ</t>
    </rPh>
    <rPh sb="38" eb="40">
      <t>バアイ</t>
    </rPh>
    <rPh sb="41" eb="43">
      <t>クウラン</t>
    </rPh>
    <phoneticPr fontId="5"/>
  </si>
  <si>
    <t>控除の別</t>
    <rPh sb="0" eb="2">
      <t>コウジョ</t>
    </rPh>
    <rPh sb="3" eb="4">
      <t>ベツ</t>
    </rPh>
    <phoneticPr fontId="15"/>
  </si>
  <si>
    <t>中古、新品の別（中古の場合「1」を記入</t>
    <rPh sb="0" eb="2">
      <t>チュウコ</t>
    </rPh>
    <rPh sb="3" eb="5">
      <t>シンピン</t>
    </rPh>
    <rPh sb="6" eb="7">
      <t>ベツ</t>
    </rPh>
    <rPh sb="8" eb="10">
      <t>チュウコ</t>
    </rPh>
    <rPh sb="11" eb="13">
      <t>バアイ</t>
    </rPh>
    <rPh sb="17" eb="19">
      <t>キニュウ</t>
    </rPh>
    <phoneticPr fontId="5"/>
  </si>
  <si>
    <t>（中古の場合）中古資産耐用年数（年）</t>
    <phoneticPr fontId="3"/>
  </si>
  <si>
    <t>拡大面積（ha）</t>
    <rPh sb="0" eb="4">
      <t>カクダイメンセキ</t>
    </rPh>
    <phoneticPr fontId="5"/>
  </si>
  <si>
    <t>課税事業者区分</t>
    <rPh sb="0" eb="2">
      <t>カゼイ</t>
    </rPh>
    <rPh sb="2" eb="5">
      <t>ジギョウシャ</t>
    </rPh>
    <rPh sb="5" eb="7">
      <t>クブン</t>
    </rPh>
    <phoneticPr fontId="5"/>
  </si>
  <si>
    <t>事業費
（除税）</t>
    <rPh sb="0" eb="3">
      <t>ジギョウヒ</t>
    </rPh>
    <rPh sb="5" eb="6">
      <t>ジョ</t>
    </rPh>
    <rPh sb="6" eb="7">
      <t>ゼイ</t>
    </rPh>
    <phoneticPr fontId="5"/>
  </si>
  <si>
    <t>対象者ごと
助成金</t>
    <rPh sb="0" eb="3">
      <t>タイショウシャ</t>
    </rPh>
    <rPh sb="6" eb="8">
      <t>ジョセイ</t>
    </rPh>
    <rPh sb="8" eb="9">
      <t>キン</t>
    </rPh>
    <phoneticPr fontId="5"/>
  </si>
  <si>
    <t>機械ごと限度額</t>
    <rPh sb="0" eb="2">
      <t>キカイ</t>
    </rPh>
    <phoneticPr fontId="5"/>
  </si>
  <si>
    <t>上限確認</t>
    <rPh sb="0" eb="4">
      <t>ジョウゲンカクニン</t>
    </rPh>
    <phoneticPr fontId="3"/>
  </si>
  <si>
    <t>ａ
事業費*3/10</t>
    <rPh sb="2" eb="5">
      <t>ジギョウヒ</t>
    </rPh>
    <phoneticPr fontId="5"/>
  </si>
  <si>
    <t>ｂ
事業費－地方公共団体等の助成額</t>
    <rPh sb="2" eb="5">
      <t>ジギョウヒ</t>
    </rPh>
    <rPh sb="6" eb="12">
      <t>チホウコウキョウダンタイ</t>
    </rPh>
    <rPh sb="12" eb="13">
      <t>トウ</t>
    </rPh>
    <rPh sb="14" eb="17">
      <t>ジョセイガク</t>
    </rPh>
    <phoneticPr fontId="5"/>
  </si>
  <si>
    <t>（要望額）機械ごと上限確認</t>
    <rPh sb="1" eb="3">
      <t>ヨウボウ</t>
    </rPh>
    <rPh sb="3" eb="4">
      <t>ガク</t>
    </rPh>
    <rPh sb="5" eb="7">
      <t>キカイ</t>
    </rPh>
    <rPh sb="9" eb="11">
      <t>ジョウゲン</t>
    </rPh>
    <rPh sb="11" eb="13">
      <t>カクニン</t>
    </rPh>
    <phoneticPr fontId="5"/>
  </si>
  <si>
    <t>対象者ごと要望額合計</t>
    <rPh sb="0" eb="3">
      <t>タイショウシャ</t>
    </rPh>
    <rPh sb="5" eb="10">
      <t>ヨウボウガクゴウケイ</t>
    </rPh>
    <phoneticPr fontId="3"/>
  </si>
  <si>
    <t>対象者ごと上限（法人・個人問わず1,500万円）</t>
    <rPh sb="0" eb="3">
      <t>タイショウシャ</t>
    </rPh>
    <rPh sb="5" eb="7">
      <t>ジョウゲン</t>
    </rPh>
    <rPh sb="8" eb="10">
      <t>ホウジン</t>
    </rPh>
    <rPh sb="11" eb="13">
      <t>コジン</t>
    </rPh>
    <rPh sb="13" eb="14">
      <t>ト</t>
    </rPh>
    <rPh sb="21" eb="23">
      <t>マンエン</t>
    </rPh>
    <phoneticPr fontId="3"/>
  </si>
  <si>
    <t>リース期間（月）</t>
    <rPh sb="3" eb="5">
      <t>キカン</t>
    </rPh>
    <rPh sb="6" eb="7">
      <t>ゲツ</t>
    </rPh>
    <phoneticPr fontId="3"/>
  </si>
  <si>
    <t>事業関連取組目標３</t>
    <rPh sb="0" eb="2">
      <t>ジギョウ</t>
    </rPh>
    <rPh sb="2" eb="4">
      <t>カンレン</t>
    </rPh>
    <rPh sb="4" eb="6">
      <t>トリクミ</t>
    </rPh>
    <rPh sb="6" eb="8">
      <t>モクヒョウ</t>
    </rPh>
    <phoneticPr fontId="5"/>
  </si>
  <si>
    <t>事業関連取組目標４</t>
    <rPh sb="0" eb="2">
      <t>ジギョウ</t>
    </rPh>
    <rPh sb="2" eb="4">
      <t>カンレン</t>
    </rPh>
    <rPh sb="4" eb="6">
      <t>トリクミ</t>
    </rPh>
    <rPh sb="6" eb="8">
      <t>モクヒョウ</t>
    </rPh>
    <phoneticPr fontId="5"/>
  </si>
  <si>
    <t>事業関連取組目標５</t>
    <rPh sb="0" eb="2">
      <t>ジギョウ</t>
    </rPh>
    <rPh sb="2" eb="4">
      <t>カンレン</t>
    </rPh>
    <rPh sb="4" eb="6">
      <t>トリクミ</t>
    </rPh>
    <rPh sb="6" eb="8">
      <t>モクヒョウ</t>
    </rPh>
    <phoneticPr fontId="5"/>
  </si>
  <si>
    <t>事業関連取組目標６</t>
    <rPh sb="0" eb="2">
      <t>ジギョウ</t>
    </rPh>
    <rPh sb="2" eb="4">
      <t>カンレン</t>
    </rPh>
    <rPh sb="4" eb="6">
      <t>トリクミ</t>
    </rPh>
    <rPh sb="6" eb="8">
      <t>モクヒョウ</t>
    </rPh>
    <phoneticPr fontId="5"/>
  </si>
  <si>
    <t>事業関連取組目標７</t>
    <rPh sb="0" eb="2">
      <t>ジギョウ</t>
    </rPh>
    <rPh sb="2" eb="4">
      <t>カンレン</t>
    </rPh>
    <rPh sb="4" eb="6">
      <t>トリクミ</t>
    </rPh>
    <rPh sb="6" eb="8">
      <t>モクヒョウ</t>
    </rPh>
    <phoneticPr fontId="5"/>
  </si>
  <si>
    <t>事業関連取組目標８</t>
    <rPh sb="0" eb="2">
      <t>ジギョウ</t>
    </rPh>
    <rPh sb="2" eb="4">
      <t>カンレン</t>
    </rPh>
    <rPh sb="4" eb="6">
      <t>トリクミ</t>
    </rPh>
    <rPh sb="6" eb="8">
      <t>モクヒョウ</t>
    </rPh>
    <phoneticPr fontId="5"/>
  </si>
  <si>
    <t>付加価値額の拡大の入力</t>
    <rPh sb="0" eb="5">
      <t>フカカチガク</t>
    </rPh>
    <rPh sb="6" eb="8">
      <t>カクダイ</t>
    </rPh>
    <rPh sb="9" eb="11">
      <t>ニュウリョク</t>
    </rPh>
    <phoneticPr fontId="3"/>
  </si>
  <si>
    <t>目標
付加価値額</t>
    <rPh sb="0" eb="2">
      <t>モクヒョウ</t>
    </rPh>
    <rPh sb="3" eb="8">
      <t>フカカチガク</t>
    </rPh>
    <phoneticPr fontId="3"/>
  </si>
  <si>
    <t>現状
付加価値額</t>
    <rPh sb="0" eb="2">
      <t>ゲンジョウ</t>
    </rPh>
    <rPh sb="3" eb="8">
      <t>フカカチガク</t>
    </rPh>
    <phoneticPr fontId="3"/>
  </si>
  <si>
    <t>増加額</t>
    <rPh sb="0" eb="3">
      <t>ゾウカガク</t>
    </rPh>
    <phoneticPr fontId="3"/>
  </si>
  <si>
    <t>現状年度</t>
    <rPh sb="0" eb="4">
      <t>ゲンジョウネンド</t>
    </rPh>
    <phoneticPr fontId="3"/>
  </si>
  <si>
    <t>必須目標</t>
    <rPh sb="0" eb="4">
      <t>ヒッスモクヒョウ</t>
    </rPh>
    <phoneticPr fontId="3"/>
  </si>
  <si>
    <t>（要望額）対象者ごと上限確認</t>
    <rPh sb="1" eb="3">
      <t>ヨウボウ</t>
    </rPh>
    <rPh sb="3" eb="4">
      <t>ガク</t>
    </rPh>
    <rPh sb="5" eb="8">
      <t>タイショウシャ</t>
    </rPh>
    <rPh sb="10" eb="12">
      <t>ジョウゲン</t>
    </rPh>
    <rPh sb="12" eb="14">
      <t>カクニン</t>
    </rPh>
    <phoneticPr fontId="5"/>
  </si>
  <si>
    <t>リース物件購入価格(税抜)＊3/7（リース期間が４年未満の場合、リース期間（月）/84か月×0.75)</t>
    <phoneticPr fontId="5"/>
  </si>
  <si>
    <t>リース物件購入価格（税抜）</t>
    <rPh sb="3" eb="5">
      <t>ブッケン</t>
    </rPh>
    <rPh sb="5" eb="7">
      <t>コウニュウ</t>
    </rPh>
    <rPh sb="7" eb="9">
      <t>カカク</t>
    </rPh>
    <rPh sb="10" eb="11">
      <t>ゼイ</t>
    </rPh>
    <rPh sb="11" eb="12">
      <t>ヌ</t>
    </rPh>
    <phoneticPr fontId="5"/>
  </si>
  <si>
    <t>助成金算定（購入支援の場合）</t>
    <rPh sb="0" eb="5">
      <t>ジョセイキンサンテイ</t>
    </rPh>
    <rPh sb="6" eb="10">
      <t>コウニュウシエン</t>
    </rPh>
    <rPh sb="11" eb="13">
      <t>バアイ</t>
    </rPh>
    <phoneticPr fontId="3"/>
  </si>
  <si>
    <t>助成金算定（リース導入支援の場合）</t>
    <rPh sb="0" eb="5">
      <t>ジョセイキンサンテイ</t>
    </rPh>
    <rPh sb="9" eb="11">
      <t>ドウニュウ</t>
    </rPh>
    <rPh sb="11" eb="13">
      <t>シエン</t>
    </rPh>
    <rPh sb="14" eb="16">
      <t>バアイ</t>
    </rPh>
    <phoneticPr fontId="3"/>
  </si>
  <si>
    <t>×</t>
  </si>
  <si>
    <t>要件確認</t>
    <rPh sb="0" eb="2">
      <t>ヨウケン</t>
    </rPh>
    <rPh sb="2" eb="4">
      <t>カクニン</t>
    </rPh>
    <phoneticPr fontId="3"/>
  </si>
  <si>
    <t>経営面積等入力</t>
    <rPh sb="0" eb="2">
      <t>ケイエイ</t>
    </rPh>
    <rPh sb="2" eb="4">
      <t>メンセキ</t>
    </rPh>
    <rPh sb="4" eb="5">
      <t>トウ</t>
    </rPh>
    <rPh sb="5" eb="7">
      <t>ニュウリョク</t>
    </rPh>
    <phoneticPr fontId="5"/>
  </si>
  <si>
    <t>配分基準項目②経営面積の拡大　の分類（入力により区分を②経営面積の拡大の該当欄に表示。）</t>
    <rPh sb="7" eb="9">
      <t>ケイエイ</t>
    </rPh>
    <rPh sb="9" eb="11">
      <t>メンセキ</t>
    </rPh>
    <rPh sb="12" eb="14">
      <t>カクダイ</t>
    </rPh>
    <rPh sb="16" eb="18">
      <t>ブンルイ</t>
    </rPh>
    <rPh sb="19" eb="21">
      <t>ニュウリョク</t>
    </rPh>
    <rPh sb="24" eb="26">
      <t>クブン</t>
    </rPh>
    <rPh sb="28" eb="30">
      <t>ケイエイ</t>
    </rPh>
    <rPh sb="30" eb="32">
      <t>メンセキ</t>
    </rPh>
    <rPh sb="33" eb="35">
      <t>カクダイ</t>
    </rPh>
    <rPh sb="36" eb="38">
      <t>ガイトウ</t>
    </rPh>
    <rPh sb="38" eb="39">
      <t>ラン</t>
    </rPh>
    <phoneticPr fontId="5"/>
  </si>
  <si>
    <t>本事業の助成対象者のうち農地中間管理機構から賃借権等の設定等を受けた者である場合は、「1」を記入</t>
    <rPh sb="0" eb="3">
      <t>ホンジギョウ</t>
    </rPh>
    <rPh sb="4" eb="9">
      <t>ジョセイタイショウシャ</t>
    </rPh>
    <rPh sb="12" eb="14">
      <t>ノウチ</t>
    </rPh>
    <rPh sb="14" eb="20">
      <t>チュウカンカンリキコウ</t>
    </rPh>
    <rPh sb="22" eb="26">
      <t>チンシャクケントウ</t>
    </rPh>
    <rPh sb="27" eb="30">
      <t>セッテイトウ</t>
    </rPh>
    <rPh sb="31" eb="32">
      <t>ウ</t>
    </rPh>
    <rPh sb="34" eb="35">
      <t>モノ</t>
    </rPh>
    <rPh sb="38" eb="40">
      <t>バアイ</t>
    </rPh>
    <rPh sb="46" eb="48">
      <t>キニュウ</t>
    </rPh>
    <phoneticPr fontId="5"/>
  </si>
  <si>
    <t>畜産経営体が、飼養頭羽数の増加を成果目標とする場合（面積か飼養頭羽数について目標とする場合は、どちらかを選択。）は、こちらに頭羽数記入。</t>
    <rPh sb="0" eb="2">
      <t>チクサン</t>
    </rPh>
    <rPh sb="2" eb="5">
      <t>ケイエイタイ</t>
    </rPh>
    <rPh sb="7" eb="9">
      <t>シヨウ</t>
    </rPh>
    <rPh sb="9" eb="10">
      <t>アタマ</t>
    </rPh>
    <rPh sb="10" eb="11">
      <t>ハネ</t>
    </rPh>
    <rPh sb="11" eb="12">
      <t>スウ</t>
    </rPh>
    <rPh sb="13" eb="15">
      <t>ゾウカ</t>
    </rPh>
    <rPh sb="16" eb="18">
      <t>セイカ</t>
    </rPh>
    <rPh sb="18" eb="20">
      <t>モクヒョウ</t>
    </rPh>
    <rPh sb="23" eb="25">
      <t>バアイ</t>
    </rPh>
    <rPh sb="26" eb="28">
      <t>メンセキ</t>
    </rPh>
    <rPh sb="29" eb="31">
      <t>シヨウ</t>
    </rPh>
    <rPh sb="31" eb="32">
      <t>アタマ</t>
    </rPh>
    <rPh sb="32" eb="33">
      <t>ハネ</t>
    </rPh>
    <rPh sb="33" eb="34">
      <t>スウ</t>
    </rPh>
    <rPh sb="38" eb="40">
      <t>モクヒョウ</t>
    </rPh>
    <rPh sb="43" eb="45">
      <t>バアイ</t>
    </rPh>
    <rPh sb="52" eb="54">
      <t>センタク</t>
    </rPh>
    <rPh sb="62" eb="63">
      <t>アタマ</t>
    </rPh>
    <rPh sb="63" eb="64">
      <t>ハネ</t>
    </rPh>
    <rPh sb="64" eb="65">
      <t>スウ</t>
    </rPh>
    <rPh sb="65" eb="67">
      <t>キニュウ</t>
    </rPh>
    <phoneticPr fontId="5"/>
  </si>
  <si>
    <t>面積拡大を
行う区分</t>
    <rPh sb="0" eb="2">
      <t>メンセキ</t>
    </rPh>
    <rPh sb="2" eb="4">
      <t>カクダイ</t>
    </rPh>
    <rPh sb="6" eb="7">
      <t>オコナ</t>
    </rPh>
    <rPh sb="8" eb="10">
      <t>クブン</t>
    </rPh>
    <phoneticPr fontId="5"/>
  </si>
  <si>
    <t>区分判定の一部</t>
    <rPh sb="0" eb="2">
      <t>クブン</t>
    </rPh>
    <rPh sb="2" eb="4">
      <t>ハンテイ</t>
    </rPh>
    <rPh sb="5" eb="7">
      <t>イチブ</t>
    </rPh>
    <phoneticPr fontId="5"/>
  </si>
  <si>
    <t>整理番号：営農類型の整理番号を準用</t>
    <rPh sb="0" eb="2">
      <t>セイリ</t>
    </rPh>
    <rPh sb="2" eb="4">
      <t>バンゴウ</t>
    </rPh>
    <rPh sb="5" eb="7">
      <t>エイノウ</t>
    </rPh>
    <rPh sb="7" eb="9">
      <t>ルイケイ</t>
    </rPh>
    <rPh sb="10" eb="12">
      <t>セイリ</t>
    </rPh>
    <rPh sb="12" eb="14">
      <t>バンゴウ</t>
    </rPh>
    <rPh sb="15" eb="17">
      <t>ジュンヨウ</t>
    </rPh>
    <phoneticPr fontId="5"/>
  </si>
  <si>
    <t>1土地利用</t>
    <rPh sb="1" eb="3">
      <t>トチ</t>
    </rPh>
    <rPh sb="3" eb="5">
      <t>リヨウ</t>
    </rPh>
    <phoneticPr fontId="5"/>
  </si>
  <si>
    <t>2施設</t>
    <rPh sb="1" eb="3">
      <t>シセツ</t>
    </rPh>
    <phoneticPr fontId="5"/>
  </si>
  <si>
    <t>3果樹</t>
    <rPh sb="1" eb="3">
      <t>カジュ</t>
    </rPh>
    <phoneticPr fontId="5"/>
  </si>
  <si>
    <t>4畜産</t>
    <rPh sb="1" eb="3">
      <t>チクサン</t>
    </rPh>
    <phoneticPr fontId="5"/>
  </si>
  <si>
    <t>集計用</t>
    <rPh sb="0" eb="3">
      <t>シュウケイヨウ</t>
    </rPh>
    <phoneticPr fontId="5"/>
  </si>
  <si>
    <t>2施設
（4ha、2haの条件以外対応）</t>
    <rPh sb="1" eb="3">
      <t>シセツ</t>
    </rPh>
    <rPh sb="13" eb="15">
      <t>ジョウケン</t>
    </rPh>
    <rPh sb="15" eb="17">
      <t>イガイ</t>
    </rPh>
    <rPh sb="17" eb="19">
      <t>タイオウ</t>
    </rPh>
    <phoneticPr fontId="5"/>
  </si>
  <si>
    <t>3果樹
（4ha、2haの条件以外対応）</t>
    <rPh sb="1" eb="3">
      <t>カジュ</t>
    </rPh>
    <phoneticPr fontId="5"/>
  </si>
  <si>
    <t>現状面積
(ha)</t>
    <rPh sb="0" eb="2">
      <t>ゲンジョウ</t>
    </rPh>
    <rPh sb="2" eb="4">
      <t>メンセキ</t>
    </rPh>
    <phoneticPr fontId="5"/>
  </si>
  <si>
    <t>目標面積
(ha)</t>
    <rPh sb="0" eb="2">
      <t>モクヒョウ</t>
    </rPh>
    <rPh sb="2" eb="4">
      <t>メンセキ</t>
    </rPh>
    <phoneticPr fontId="5"/>
  </si>
  <si>
    <t>拡大面積
(ha)</t>
    <rPh sb="0" eb="2">
      <t>カクダイ</t>
    </rPh>
    <rPh sb="2" eb="4">
      <t>メンセキ</t>
    </rPh>
    <phoneticPr fontId="5"/>
  </si>
  <si>
    <t>拡大率
(％)</t>
    <rPh sb="0" eb="2">
      <t>カクダイ</t>
    </rPh>
    <rPh sb="2" eb="3">
      <t>リツ</t>
    </rPh>
    <phoneticPr fontId="5"/>
  </si>
  <si>
    <t>経営面積の拡大ではなく、飼養頭羽数の増加を成果目標とする場合は、「１」を記入。</t>
    <rPh sb="0" eb="2">
      <t>ケイエイ</t>
    </rPh>
    <rPh sb="2" eb="4">
      <t>メンセキ</t>
    </rPh>
    <rPh sb="5" eb="7">
      <t>カクダイ</t>
    </rPh>
    <rPh sb="12" eb="14">
      <t>シヨウ</t>
    </rPh>
    <rPh sb="14" eb="15">
      <t>アタマ</t>
    </rPh>
    <rPh sb="15" eb="16">
      <t>ハネ</t>
    </rPh>
    <rPh sb="16" eb="17">
      <t>スウ</t>
    </rPh>
    <rPh sb="18" eb="20">
      <t>ゾウカ</t>
    </rPh>
    <rPh sb="21" eb="23">
      <t>セイカ</t>
    </rPh>
    <rPh sb="23" eb="25">
      <t>モクヒョウ</t>
    </rPh>
    <rPh sb="28" eb="30">
      <t>バアイ</t>
    </rPh>
    <rPh sb="36" eb="38">
      <t>キニュウ</t>
    </rPh>
    <phoneticPr fontId="5"/>
  </si>
  <si>
    <t>現状頭羽数
（頭(羽)数）</t>
    <rPh sb="0" eb="2">
      <t>ゲンジョウ</t>
    </rPh>
    <rPh sb="2" eb="3">
      <t>アタマ</t>
    </rPh>
    <rPh sb="3" eb="4">
      <t>ハネ</t>
    </rPh>
    <rPh sb="4" eb="5">
      <t>スウ</t>
    </rPh>
    <rPh sb="7" eb="8">
      <t>アタマ</t>
    </rPh>
    <rPh sb="9" eb="10">
      <t>ハネ</t>
    </rPh>
    <rPh sb="11" eb="12">
      <t>スウ</t>
    </rPh>
    <phoneticPr fontId="5"/>
  </si>
  <si>
    <t>目標頭羽数
（頭(羽)数）</t>
    <rPh sb="0" eb="2">
      <t>モクヒョウ</t>
    </rPh>
    <rPh sb="2" eb="3">
      <t>アタマ</t>
    </rPh>
    <rPh sb="3" eb="4">
      <t>ハネ</t>
    </rPh>
    <rPh sb="4" eb="5">
      <t>スウ</t>
    </rPh>
    <rPh sb="7" eb="8">
      <t>アタマ</t>
    </rPh>
    <rPh sb="9" eb="10">
      <t>ハネ</t>
    </rPh>
    <rPh sb="11" eb="12">
      <t>スウ</t>
    </rPh>
    <phoneticPr fontId="5"/>
  </si>
  <si>
    <t>a</t>
  </si>
  <si>
    <t>b</t>
  </si>
  <si>
    <t>c</t>
  </si>
  <si>
    <t>d</t>
  </si>
  <si>
    <t>e</t>
  </si>
  <si>
    <t>必須目標（地区内での経営面積の拡大）</t>
    <rPh sb="0" eb="2">
      <t>ヒッス</t>
    </rPh>
    <rPh sb="2" eb="4">
      <t>モクヒョウ</t>
    </rPh>
    <phoneticPr fontId="5"/>
  </si>
  <si>
    <t>Ⅱ②</t>
    <phoneticPr fontId="22"/>
  </si>
  <si>
    <t>事業関連目標のⅡ②「付加価値額の拡大」を成果目標とする場合等、こちらの数値を基にポイントを判定しますので、「目標付加価値額」を必ず記入してください。
※付加価値額の現状値は転記、自動計算。</t>
    <rPh sb="0" eb="6">
      <t>ジギョウカンレンモクヒョウ</t>
    </rPh>
    <rPh sb="10" eb="15">
      <t>フカカチガク</t>
    </rPh>
    <rPh sb="16" eb="18">
      <t>カクダイ</t>
    </rPh>
    <rPh sb="20" eb="22">
      <t>セイカ</t>
    </rPh>
    <rPh sb="22" eb="24">
      <t>モクヒョウ</t>
    </rPh>
    <rPh sb="27" eb="29">
      <t>バアイ</t>
    </rPh>
    <rPh sb="29" eb="30">
      <t>ナド</t>
    </rPh>
    <rPh sb="35" eb="37">
      <t>スウチ</t>
    </rPh>
    <rPh sb="38" eb="39">
      <t>モト</t>
    </rPh>
    <rPh sb="45" eb="47">
      <t>ハンテイ</t>
    </rPh>
    <rPh sb="54" eb="56">
      <t>モクヒョウ</t>
    </rPh>
    <rPh sb="56" eb="61">
      <t>フカカチガク</t>
    </rPh>
    <rPh sb="63" eb="64">
      <t>カナラ</t>
    </rPh>
    <rPh sb="65" eb="67">
      <t>キニュウ</t>
    </rPh>
    <rPh sb="77" eb="82">
      <t>フカカチガク</t>
    </rPh>
    <rPh sb="83" eb="86">
      <t>ゲンジョウチ</t>
    </rPh>
    <rPh sb="87" eb="89">
      <t>テンキ</t>
    </rPh>
    <rPh sb="90" eb="94">
      <t>ジドウケイサン</t>
    </rPh>
    <phoneticPr fontId="5"/>
  </si>
  <si>
    <t>事業関連目標のⅡ③「経営面積の拡大」を成果目標とする場合、こちらの数値を基にポイントを判定しますので、「現状面積」及び「目標面積」を必ず記入してください。</t>
    <rPh sb="10" eb="12">
      <t>ケイエイ</t>
    </rPh>
    <rPh sb="12" eb="14">
      <t>メンセキ</t>
    </rPh>
    <rPh sb="15" eb="17">
      <t>カクダイ</t>
    </rPh>
    <rPh sb="19" eb="21">
      <t>セイカ</t>
    </rPh>
    <rPh sb="21" eb="23">
      <t>モクヒョウ</t>
    </rPh>
    <rPh sb="26" eb="28">
      <t>バアイ</t>
    </rPh>
    <rPh sb="33" eb="35">
      <t>スウチ</t>
    </rPh>
    <rPh sb="36" eb="37">
      <t>モト</t>
    </rPh>
    <rPh sb="43" eb="45">
      <t>ハンテイ</t>
    </rPh>
    <rPh sb="52" eb="54">
      <t>ゲンジョウ</t>
    </rPh>
    <rPh sb="54" eb="56">
      <t>メンセキ</t>
    </rPh>
    <rPh sb="57" eb="58">
      <t>オヨ</t>
    </rPh>
    <rPh sb="60" eb="62">
      <t>モクヒョウ</t>
    </rPh>
    <rPh sb="62" eb="64">
      <t>メンセキ</t>
    </rPh>
    <rPh sb="66" eb="67">
      <t>カナラ</t>
    </rPh>
    <rPh sb="68" eb="70">
      <t>キニュウ</t>
    </rPh>
    <phoneticPr fontId="5"/>
  </si>
  <si>
    <t>f</t>
    <phoneticPr fontId="3"/>
  </si>
  <si>
    <t>g</t>
    <phoneticPr fontId="3"/>
  </si>
  <si>
    <t>e</t>
    <phoneticPr fontId="5"/>
  </si>
  <si>
    <t>法人化している</t>
    <rPh sb="0" eb="3">
      <t>ホウジンカ</t>
    </rPh>
    <phoneticPr fontId="3"/>
  </si>
  <si>
    <t>法人化する</t>
    <rPh sb="0" eb="3">
      <t>ホウジンカ</t>
    </rPh>
    <phoneticPr fontId="3"/>
  </si>
  <si>
    <t>ポイント算出</t>
    <rPh sb="4" eb="6">
      <t>サンシュツ</t>
    </rPh>
    <phoneticPr fontId="5"/>
  </si>
  <si>
    <t>地区平均</t>
    <rPh sb="0" eb="2">
      <t>チク</t>
    </rPh>
    <rPh sb="2" eb="4">
      <t>ヘイキン</t>
    </rPh>
    <phoneticPr fontId="5"/>
  </si>
  <si>
    <t>対象者合計</t>
    <rPh sb="0" eb="2">
      <t>タイショウ</t>
    </rPh>
    <rPh sb="2" eb="3">
      <t>シャ</t>
    </rPh>
    <rPh sb="3" eb="5">
      <t>ゴウケイ</t>
    </rPh>
    <phoneticPr fontId="5"/>
  </si>
  <si>
    <t>地区合計</t>
    <rPh sb="0" eb="2">
      <t>チク</t>
    </rPh>
    <rPh sb="2" eb="4">
      <t>ゴウケイ</t>
    </rPh>
    <phoneticPr fontId="5"/>
  </si>
  <si>
    <t>地区人数</t>
    <rPh sb="0" eb="2">
      <t>チク</t>
    </rPh>
    <rPh sb="2" eb="4">
      <t>ニンズウ</t>
    </rPh>
    <phoneticPr fontId="5"/>
  </si>
  <si>
    <t>ポイント集計</t>
    <rPh sb="4" eb="6">
      <t>シュウケイ</t>
    </rPh>
    <phoneticPr fontId="5"/>
  </si>
  <si>
    <t>対象者ごと上限額を踏まえた機械ごとの額</t>
    <rPh sb="0" eb="2">
      <t>タイショウ</t>
    </rPh>
    <rPh sb="2" eb="3">
      <t>シャ</t>
    </rPh>
    <rPh sb="5" eb="8">
      <t>ジョウゲンガク</t>
    </rPh>
    <rPh sb="9" eb="10">
      <t>フ</t>
    </rPh>
    <rPh sb="13" eb="15">
      <t>キカイ</t>
    </rPh>
    <rPh sb="18" eb="19">
      <t>ガク</t>
    </rPh>
    <phoneticPr fontId="5"/>
  </si>
  <si>
    <t>対象者区分</t>
    <rPh sb="0" eb="3">
      <t>タイショウシャ</t>
    </rPh>
    <rPh sb="3" eb="5">
      <t>クブン</t>
    </rPh>
    <phoneticPr fontId="5"/>
  </si>
  <si>
    <t>事業費等</t>
    <rPh sb="0" eb="4">
      <t>ジギョウヒトウ</t>
    </rPh>
    <phoneticPr fontId="5"/>
  </si>
  <si>
    <t>耐用年数</t>
    <rPh sb="0" eb="4">
      <t>タイヨウネンスウ</t>
    </rPh>
    <phoneticPr fontId="5"/>
  </si>
  <si>
    <t>整備内容50万円以上</t>
    <rPh sb="0" eb="2">
      <t>セイビ</t>
    </rPh>
    <rPh sb="2" eb="4">
      <t>ナイヨウ</t>
    </rPh>
    <rPh sb="6" eb="10">
      <t>マンエンイジョウ</t>
    </rPh>
    <phoneticPr fontId="5"/>
  </si>
  <si>
    <t>購入支援</t>
    <rPh sb="0" eb="4">
      <t>コウニュウシエン</t>
    </rPh>
    <phoneticPr fontId="3"/>
  </si>
  <si>
    <t>5～20年(○or△)</t>
    <rPh sb="4" eb="5">
      <t>ネン</t>
    </rPh>
    <phoneticPr fontId="5"/>
  </si>
  <si>
    <t>リース導入支援</t>
    <rPh sb="3" eb="5">
      <t>ドウニュウ</t>
    </rPh>
    <rPh sb="5" eb="7">
      <t>シエン</t>
    </rPh>
    <phoneticPr fontId="3"/>
  </si>
  <si>
    <t>3～7年(○or△)</t>
    <rPh sb="3" eb="4">
      <t>ネン</t>
    </rPh>
    <phoneticPr fontId="5"/>
  </si>
  <si>
    <t>中古の場合</t>
    <rPh sb="0" eb="2">
      <t>チュウコ</t>
    </rPh>
    <rPh sb="3" eb="5">
      <t>バアイ</t>
    </rPh>
    <phoneticPr fontId="5"/>
  </si>
  <si>
    <t>保険</t>
    <rPh sb="0" eb="2">
      <t>ホケン</t>
    </rPh>
    <phoneticPr fontId="3"/>
  </si>
  <si>
    <t>要件確認</t>
    <rPh sb="0" eb="4">
      <t>ヨウケンカクニン</t>
    </rPh>
    <phoneticPr fontId="3"/>
  </si>
  <si>
    <t>補足集計</t>
    <rPh sb="0" eb="2">
      <t>ホソク</t>
    </rPh>
    <rPh sb="2" eb="4">
      <t>シュウケイ</t>
    </rPh>
    <phoneticPr fontId="5"/>
  </si>
  <si>
    <t>Ⅱ②</t>
  </si>
  <si>
    <t>付加価値額の拡大</t>
  </si>
  <si>
    <t>農産物の価値向上</t>
  </si>
  <si>
    <t>Ⅱ⑤</t>
  </si>
  <si>
    <t>Ⅱ⑥ア</t>
  </si>
  <si>
    <t>Ⅱ⑥イ</t>
  </si>
  <si>
    <t>労働時間の縮減</t>
  </si>
  <si>
    <t>助成金算定</t>
    <rPh sb="0" eb="5">
      <t>ジョセイキンサンテイ</t>
    </rPh>
    <phoneticPr fontId="3"/>
  </si>
  <si>
    <t>③　労働時間の短縮</t>
    <rPh sb="2" eb="4">
      <t>ロウドウ</t>
    </rPh>
    <rPh sb="4" eb="6">
      <t>ジカン</t>
    </rPh>
    <rPh sb="7" eb="9">
      <t>タンシュク</t>
    </rPh>
    <phoneticPr fontId="5"/>
  </si>
  <si>
    <t>減少率</t>
    <rPh sb="0" eb="3">
      <t>ゲンショウリツ</t>
    </rPh>
    <phoneticPr fontId="5"/>
  </si>
  <si>
    <t>ポイント数</t>
    <rPh sb="4" eb="5">
      <t>スウ</t>
    </rPh>
    <phoneticPr fontId="5"/>
  </si>
  <si>
    <t>整合性確認</t>
    <rPh sb="0" eb="3">
      <t>セイゴウセイ</t>
    </rPh>
    <rPh sb="3" eb="5">
      <t>カクニン</t>
    </rPh>
    <phoneticPr fontId="5"/>
  </si>
  <si>
    <t>Ⅱ⑧</t>
    <phoneticPr fontId="3"/>
  </si>
  <si>
    <t>成果目標</t>
    <rPh sb="0" eb="4">
      <t>セイカモクヒョウ</t>
    </rPh>
    <phoneticPr fontId="3"/>
  </si>
  <si>
    <t>市町村番号</t>
    <rPh sb="0" eb="3">
      <t>シチョウソン</t>
    </rPh>
    <rPh sb="3" eb="5">
      <t>バンゴウ</t>
    </rPh>
    <phoneticPr fontId="5"/>
  </si>
  <si>
    <t>購入支援</t>
    <rPh sb="0" eb="4">
      <t>コウニュウシエン</t>
    </rPh>
    <phoneticPr fontId="5"/>
  </si>
  <si>
    <t>経営体数</t>
    <rPh sb="0" eb="4">
      <t>ケイエイタイスウ</t>
    </rPh>
    <phoneticPr fontId="5"/>
  </si>
  <si>
    <t>リース支援</t>
    <rPh sb="3" eb="5">
      <t>シエン</t>
    </rPh>
    <phoneticPr fontId="5"/>
  </si>
  <si>
    <t>（ア）
新規就農者以外</t>
    <rPh sb="4" eb="6">
      <t>シンキ</t>
    </rPh>
    <rPh sb="6" eb="9">
      <t>シュウノウシャ</t>
    </rPh>
    <rPh sb="9" eb="11">
      <t>イガイ</t>
    </rPh>
    <phoneticPr fontId="5"/>
  </si>
  <si>
    <t>（イ）
新規就農者</t>
    <rPh sb="4" eb="6">
      <t>シンキ</t>
    </rPh>
    <rPh sb="6" eb="9">
      <t>シュウノウシャ</t>
    </rPh>
    <phoneticPr fontId="5"/>
  </si>
  <si>
    <t>②経営面積の拡大</t>
    <phoneticPr fontId="3"/>
  </si>
  <si>
    <t>④農業経営の複合化
イ品目転換を行っている又は行う</t>
    <phoneticPr fontId="3"/>
  </si>
  <si>
    <t>⑥環境配慮の取組</t>
    <phoneticPr fontId="3"/>
  </si>
  <si>
    <t>⑦労働時間の短縮</t>
    <phoneticPr fontId="3"/>
  </si>
  <si>
    <t>R4年4月1日現在</t>
    <phoneticPr fontId="5"/>
  </si>
  <si>
    <t>R6年4月1日現在</t>
    <phoneticPr fontId="5"/>
  </si>
  <si>
    <t>北海道</t>
    <rPh sb="0" eb="3">
      <t>ホッカイドウ</t>
    </rPh>
    <phoneticPr fontId="5"/>
  </si>
  <si>
    <t xml:space="preserve">
北海道
｛１｝
都府県
｛２｝</t>
    <phoneticPr fontId="5"/>
  </si>
  <si>
    <t>【農業地域類型】</t>
    <phoneticPr fontId="5"/>
  </si>
  <si>
    <t xml:space="preserve">
都市的地域
｛１｝
平地農業地域
｛２｝
中間農業地域
｛３｝
山間農業地域
｛４｝</t>
    <phoneticPr fontId="5"/>
  </si>
  <si>
    <t>（１）のア</t>
    <phoneticPr fontId="5"/>
  </si>
  <si>
    <t>【目標集積率】</t>
    <rPh sb="1" eb="3">
      <t>モクヒョウ</t>
    </rPh>
    <rPh sb="3" eb="5">
      <t>シュウセキ</t>
    </rPh>
    <rPh sb="5" eb="6">
      <t>リツ</t>
    </rPh>
    <phoneticPr fontId="5"/>
  </si>
  <si>
    <t>〇</t>
    <phoneticPr fontId="5"/>
  </si>
  <si>
    <t>✕</t>
    <phoneticPr fontId="5"/>
  </si>
  <si>
    <t>（１）のイ</t>
    <phoneticPr fontId="5"/>
  </si>
  <si>
    <t>【地域】</t>
    <rPh sb="1" eb="3">
      <t>チイキ</t>
    </rPh>
    <phoneticPr fontId="13"/>
  </si>
  <si>
    <t>a</t>
    <phoneticPr fontId="3"/>
  </si>
  <si>
    <t>g（飼養頭羽数の増加の場合のみ）</t>
    <rPh sb="2" eb="4">
      <t>シヨウ</t>
    </rPh>
    <rPh sb="8" eb="10">
      <t>ゾウカ</t>
    </rPh>
    <rPh sb="11" eb="13">
      <t>バアイ</t>
    </rPh>
    <phoneticPr fontId="5"/>
  </si>
  <si>
    <t>4畜産
（面積）</t>
    <rPh sb="5" eb="7">
      <t>メンセキ</t>
    </rPh>
    <phoneticPr fontId="3"/>
  </si>
  <si>
    <t>4畜産（飼養頭羽数）</t>
    <rPh sb="1" eb="3">
      <t>チクサン</t>
    </rPh>
    <phoneticPr fontId="5"/>
  </si>
  <si>
    <t>有機ＪＡＳ認証</t>
    <rPh sb="0" eb="2">
      <t>ユウキ</t>
    </rPh>
    <rPh sb="5" eb="7">
      <t>ニンショウ</t>
    </rPh>
    <phoneticPr fontId="18"/>
  </si>
  <si>
    <t>（２）</t>
    <phoneticPr fontId="5"/>
  </si>
  <si>
    <t>【受け手不在農地の割合】</t>
    <rPh sb="9" eb="11">
      <t>ワリアイ</t>
    </rPh>
    <phoneticPr fontId="5"/>
  </si>
  <si>
    <t>・原則：８割以上
・都府県の中間・山間農業地域
（ア）現状５割未満
　→６割以上
（イ）現状５割以上６割未満
　→現状集積率から１割以上増加
（ウ）現状６割以上
　→６割以上
※該当の場合{１}</t>
    <rPh sb="20" eb="22">
      <t>ノウギョウ</t>
    </rPh>
    <rPh sb="67" eb="68">
      <t>ワリ</t>
    </rPh>
    <phoneticPr fontId="5"/>
  </si>
  <si>
    <t>ア　都市的・平地農業地域
　→１割未満
イ　中間・山間農業地域
　→２割未満
※該当の場合{１}</t>
    <rPh sb="4" eb="5">
      <t>テキ</t>
    </rPh>
    <rPh sb="8" eb="12">
      <t>ノウギョウチイキ</t>
    </rPh>
    <rPh sb="28" eb="32">
      <t>ノウギョウチイキ</t>
    </rPh>
    <phoneticPr fontId="5"/>
  </si>
  <si>
    <t>1つの事業実施地区内に複数の地域計画を含む場合
｛１｝</t>
    <rPh sb="3" eb="10">
      <t>ジギョウジッシチクナイ</t>
    </rPh>
    <rPh sb="11" eb="13">
      <t>フクスウ</t>
    </rPh>
    <rPh sb="14" eb="18">
      <t>チイキケイカク</t>
    </rPh>
    <rPh sb="19" eb="20">
      <t>フク</t>
    </rPh>
    <rPh sb="21" eb="23">
      <t>バアイ</t>
    </rPh>
    <phoneticPr fontId="5"/>
  </si>
  <si>
    <t>判定</t>
    <phoneticPr fontId="5"/>
  </si>
  <si>
    <t>（参考）将来像が明確化された地域計画の判定（単一の地域計画）</t>
    <rPh sb="1" eb="3">
      <t>サンコウ</t>
    </rPh>
    <rPh sb="4" eb="7">
      <t>ショウライゾウ</t>
    </rPh>
    <phoneticPr fontId="5"/>
  </si>
  <si>
    <t xml:space="preserve">受け手不在農地の割合
</t>
    <rPh sb="0" eb="1">
      <t>ウ</t>
    </rPh>
    <rPh sb="2" eb="3">
      <t>テ</t>
    </rPh>
    <rPh sb="5" eb="7">
      <t>ノウチ</t>
    </rPh>
    <phoneticPr fontId="22"/>
  </si>
  <si>
    <t>補正のポイント</t>
    <rPh sb="0" eb="2">
      <t>ホセイ</t>
    </rPh>
    <phoneticPr fontId="22"/>
  </si>
  <si>
    <t>地区の状況</t>
    <rPh sb="0" eb="2">
      <t>チク</t>
    </rPh>
    <rPh sb="3" eb="5">
      <t>ジョウキョウ</t>
    </rPh>
    <phoneticPr fontId="22"/>
  </si>
  <si>
    <t>中山間地域等直接支払交付金対象地域であり、対象農用地が存在する。</t>
    <rPh sb="0" eb="6">
      <t>チュウサンカンチイキトウ</t>
    </rPh>
    <rPh sb="6" eb="8">
      <t>チョクセツ</t>
    </rPh>
    <rPh sb="8" eb="10">
      <t>シハラ</t>
    </rPh>
    <rPh sb="10" eb="13">
      <t>コウフキン</t>
    </rPh>
    <rPh sb="13" eb="15">
      <t>タイショウ</t>
    </rPh>
    <rPh sb="15" eb="17">
      <t>チイキ</t>
    </rPh>
    <rPh sb="21" eb="23">
      <t>タイショウ</t>
    </rPh>
    <rPh sb="23" eb="26">
      <t>ノウヨウチ</t>
    </rPh>
    <rPh sb="27" eb="29">
      <t>ソンザイ</t>
    </rPh>
    <phoneticPr fontId="22"/>
  </si>
  <si>
    <t>⑦農作業の共同化</t>
    <rPh sb="1" eb="4">
      <t>ノウサギョウ</t>
    </rPh>
    <rPh sb="5" eb="8">
      <t>キョウドウカ</t>
    </rPh>
    <phoneticPr fontId="5"/>
  </si>
  <si>
    <t>⑬関係機関等によるサポート体制の構築</t>
    <rPh sb="1" eb="3">
      <t>カンケイ</t>
    </rPh>
    <rPh sb="3" eb="5">
      <t>キカン</t>
    </rPh>
    <rPh sb="5" eb="6">
      <t>トウ</t>
    </rPh>
    <rPh sb="13" eb="15">
      <t>タイセイ</t>
    </rPh>
    <rPh sb="16" eb="18">
      <t>コウチク</t>
    </rPh>
    <phoneticPr fontId="5"/>
  </si>
  <si>
    <t>⑭中山間地域での取組</t>
    <rPh sb="1" eb="2">
      <t>チュウ</t>
    </rPh>
    <rPh sb="2" eb="4">
      <t>サンカン</t>
    </rPh>
    <rPh sb="4" eb="6">
      <t>チイキ</t>
    </rPh>
    <rPh sb="8" eb="10">
      <t>トリクミ</t>
    </rPh>
    <phoneticPr fontId="5"/>
  </si>
  <si>
    <t xml:space="preserve">
自らの経営に係る農作業について他の農業者と共同して行っている（対象：担い手確保・経営強化支援対策を実施する市町村が認める者）</t>
    <rPh sb="1" eb="2">
      <t>ミズカ</t>
    </rPh>
    <rPh sb="4" eb="6">
      <t>ケイエイ</t>
    </rPh>
    <rPh sb="7" eb="8">
      <t>カカ</t>
    </rPh>
    <rPh sb="9" eb="12">
      <t>ノウサギョウ</t>
    </rPh>
    <rPh sb="16" eb="17">
      <t>ホカ</t>
    </rPh>
    <rPh sb="18" eb="21">
      <t>ノウギョウシャ</t>
    </rPh>
    <rPh sb="22" eb="24">
      <t>キョウドウ</t>
    </rPh>
    <rPh sb="26" eb="27">
      <t>オコナ</t>
    </rPh>
    <rPh sb="32" eb="34">
      <t>タイショウ</t>
    </rPh>
    <phoneticPr fontId="5"/>
  </si>
  <si>
    <t xml:space="preserve">
自らの経営に係る農作業について他の農業者と共同して目標年度までに行うこととしている（対象：担い手確保・経営強化支援対策を実施する市町村が認める者）</t>
    <rPh sb="1" eb="2">
      <t>ミズカ</t>
    </rPh>
    <rPh sb="4" eb="6">
      <t>ケイエイ</t>
    </rPh>
    <rPh sb="7" eb="8">
      <t>カカ</t>
    </rPh>
    <rPh sb="9" eb="12">
      <t>ノウサギョウ</t>
    </rPh>
    <rPh sb="16" eb="17">
      <t>ホカ</t>
    </rPh>
    <rPh sb="18" eb="21">
      <t>ノウギョウシャ</t>
    </rPh>
    <rPh sb="22" eb="24">
      <t>キョウドウ</t>
    </rPh>
    <rPh sb="34" eb="36">
      <t>タイショウ</t>
    </rPh>
    <phoneticPr fontId="5"/>
  </si>
  <si>
    <t xml:space="preserve">
経営発展に向けた取組について、農業協同組合・農業協同組合連合会、農業経営相談所等の関係機関・支援機関のサポート体制が構築されている</t>
    <rPh sb="1" eb="3">
      <t>ケイエイ</t>
    </rPh>
    <rPh sb="3" eb="5">
      <t>ハッテン</t>
    </rPh>
    <rPh sb="6" eb="7">
      <t>ム</t>
    </rPh>
    <rPh sb="9" eb="11">
      <t>トリクミ</t>
    </rPh>
    <rPh sb="16" eb="18">
      <t>ノウギョウ</t>
    </rPh>
    <rPh sb="18" eb="20">
      <t>キョウドウ</t>
    </rPh>
    <rPh sb="20" eb="22">
      <t>クミアイ</t>
    </rPh>
    <rPh sb="23" eb="25">
      <t>ノウギョウ</t>
    </rPh>
    <rPh sb="25" eb="27">
      <t>キョウドウ</t>
    </rPh>
    <rPh sb="27" eb="29">
      <t>クミアイ</t>
    </rPh>
    <rPh sb="29" eb="32">
      <t>レンゴウカイ</t>
    </rPh>
    <rPh sb="33" eb="35">
      <t>ノウギョウ</t>
    </rPh>
    <rPh sb="35" eb="37">
      <t>ケイエイ</t>
    </rPh>
    <rPh sb="37" eb="40">
      <t>ソウダンショ</t>
    </rPh>
    <rPh sb="40" eb="41">
      <t>トウ</t>
    </rPh>
    <rPh sb="42" eb="44">
      <t>カンケイ</t>
    </rPh>
    <rPh sb="44" eb="46">
      <t>キカン</t>
    </rPh>
    <rPh sb="47" eb="49">
      <t>シエン</t>
    </rPh>
    <rPh sb="49" eb="51">
      <t>キカン</t>
    </rPh>
    <rPh sb="56" eb="58">
      <t>タイセイ</t>
    </rPh>
    <rPh sb="59" eb="61">
      <t>コウチク</t>
    </rPh>
    <phoneticPr fontId="5"/>
  </si>
  <si>
    <t xml:space="preserve">
導入した機械等を活用する農地等の概ね８割が中山間地域等直接支払交付金実施要領第４の対象地域であり、かつ同要領第４の対象農用地が存在する地域内の農地である（対象：担い手確保・経営強化支援対策を実施する市町村が認める者）</t>
    <rPh sb="1" eb="3">
      <t>ドウニュウ</t>
    </rPh>
    <rPh sb="5" eb="7">
      <t>キカイ</t>
    </rPh>
    <rPh sb="7" eb="8">
      <t>トウ</t>
    </rPh>
    <rPh sb="9" eb="11">
      <t>カツヨウ</t>
    </rPh>
    <rPh sb="13" eb="15">
      <t>ノウチ</t>
    </rPh>
    <rPh sb="15" eb="16">
      <t>トウ</t>
    </rPh>
    <rPh sb="17" eb="18">
      <t>オオム</t>
    </rPh>
    <rPh sb="20" eb="21">
      <t>ワリ</t>
    </rPh>
    <rPh sb="22" eb="23">
      <t>チュウ</t>
    </rPh>
    <rPh sb="23" eb="25">
      <t>サンカン</t>
    </rPh>
    <rPh sb="25" eb="27">
      <t>チイキ</t>
    </rPh>
    <rPh sb="27" eb="28">
      <t>トウ</t>
    </rPh>
    <rPh sb="28" eb="30">
      <t>チョクセツ</t>
    </rPh>
    <rPh sb="30" eb="32">
      <t>シハラ</t>
    </rPh>
    <rPh sb="32" eb="35">
      <t>コウフキン</t>
    </rPh>
    <rPh sb="35" eb="37">
      <t>ジッシ</t>
    </rPh>
    <rPh sb="37" eb="39">
      <t>ヨウリョウ</t>
    </rPh>
    <rPh sb="39" eb="40">
      <t>ダイ</t>
    </rPh>
    <rPh sb="42" eb="44">
      <t>タイショウ</t>
    </rPh>
    <rPh sb="44" eb="46">
      <t>チイキ</t>
    </rPh>
    <rPh sb="52" eb="53">
      <t>ドウ</t>
    </rPh>
    <rPh sb="53" eb="55">
      <t>ヨウリョウ</t>
    </rPh>
    <rPh sb="55" eb="56">
      <t>ダイ</t>
    </rPh>
    <rPh sb="58" eb="60">
      <t>タイショウ</t>
    </rPh>
    <rPh sb="60" eb="63">
      <t>ノウヨウチ</t>
    </rPh>
    <rPh sb="64" eb="66">
      <t>ソンザイ</t>
    </rPh>
    <rPh sb="68" eb="70">
      <t>チイキ</t>
    </rPh>
    <rPh sb="70" eb="71">
      <t>ナイ</t>
    </rPh>
    <rPh sb="72" eb="74">
      <t>ノウチ</t>
    </rPh>
    <rPh sb="78" eb="80">
      <t>タイショウ</t>
    </rPh>
    <phoneticPr fontId="5"/>
  </si>
  <si>
    <t>事業費（円）</t>
    <rPh sb="0" eb="3">
      <t>ジギョウヒ</t>
    </rPh>
    <rPh sb="4" eb="5">
      <t>エン</t>
    </rPh>
    <phoneticPr fontId="5"/>
  </si>
  <si>
    <t>市町村附帯事務費</t>
    <rPh sb="0" eb="3">
      <t>シチョウソン</t>
    </rPh>
    <rPh sb="3" eb="5">
      <t>フタイ</t>
    </rPh>
    <rPh sb="5" eb="8">
      <t>ジムヒ</t>
    </rPh>
    <phoneticPr fontId="5"/>
  </si>
  <si>
    <t>国庫補助金</t>
    <rPh sb="0" eb="2">
      <t>コッコ</t>
    </rPh>
    <rPh sb="2" eb="5">
      <t>ホジョキン</t>
    </rPh>
    <phoneticPr fontId="5"/>
  </si>
  <si>
    <t>○市町村附帯事務費</t>
    <rPh sb="1" eb="4">
      <t>シチョウソン</t>
    </rPh>
    <rPh sb="4" eb="6">
      <t>フタイ</t>
    </rPh>
    <rPh sb="6" eb="9">
      <t>ジムヒ</t>
    </rPh>
    <phoneticPr fontId="5"/>
  </si>
  <si>
    <t>市町村番号</t>
    <rPh sb="0" eb="5">
      <t>シチョウソンバンゴウ</t>
    </rPh>
    <phoneticPr fontId="5"/>
  </si>
  <si>
    <t>附帯事務費（要望）</t>
    <rPh sb="0" eb="2">
      <t>フタイ</t>
    </rPh>
    <rPh sb="2" eb="5">
      <t>ジムヒ</t>
    </rPh>
    <rPh sb="6" eb="8">
      <t>ヨウボウ</t>
    </rPh>
    <phoneticPr fontId="5"/>
  </si>
  <si>
    <t>国庫補助金（円）
※1/2以内</t>
    <rPh sb="0" eb="2">
      <t>コッコ</t>
    </rPh>
    <rPh sb="2" eb="5">
      <t>ホジョキン</t>
    </rPh>
    <rPh sb="6" eb="7">
      <t>エン</t>
    </rPh>
    <rPh sb="13" eb="15">
      <t>イナイ</t>
    </rPh>
    <phoneticPr fontId="5"/>
  </si>
  <si>
    <t>（参考）</t>
    <rPh sb="1" eb="3">
      <t>サンコウ</t>
    </rPh>
    <phoneticPr fontId="5"/>
  </si>
  <si>
    <t>附帯事務費は事業費の
①0.4％以内か（市町村）
②1.7％以内か（都道府県）</t>
    <rPh sb="0" eb="2">
      <t>フタイ</t>
    </rPh>
    <rPh sb="2" eb="5">
      <t>ジムヒ</t>
    </rPh>
    <rPh sb="6" eb="9">
      <t>ジギョウヒ</t>
    </rPh>
    <rPh sb="16" eb="18">
      <t>イナイ</t>
    </rPh>
    <rPh sb="20" eb="21">
      <t>シ</t>
    </rPh>
    <rPh sb="21" eb="23">
      <t>チョウソン</t>
    </rPh>
    <rPh sb="30" eb="32">
      <t>イナイ</t>
    </rPh>
    <rPh sb="34" eb="38">
      <t>トドウフケン</t>
    </rPh>
    <rPh sb="37" eb="38">
      <t>ケン</t>
    </rPh>
    <rPh sb="38" eb="39">
      <t>ドウケン</t>
    </rPh>
    <phoneticPr fontId="5"/>
  </si>
  <si>
    <t>国費が事業費の1/2以内か</t>
    <rPh sb="0" eb="2">
      <t>コクヒ</t>
    </rPh>
    <rPh sb="3" eb="6">
      <t>ジギョウヒ</t>
    </rPh>
    <rPh sb="10" eb="12">
      <t>イナイ</t>
    </rPh>
    <phoneticPr fontId="5"/>
  </si>
  <si>
    <t>○都道府県附帯事務費</t>
    <rPh sb="1" eb="5">
      <t>トドウフケン</t>
    </rPh>
    <rPh sb="5" eb="10">
      <t>フタイジムヒ</t>
    </rPh>
    <phoneticPr fontId="5"/>
  </si>
  <si>
    <t>都道府県名</t>
    <rPh sb="0" eb="4">
      <t>トドウフケン</t>
    </rPh>
    <rPh sb="4" eb="5">
      <t>メイ</t>
    </rPh>
    <phoneticPr fontId="5"/>
  </si>
  <si>
    <t>附帯事務費</t>
    <phoneticPr fontId="5"/>
  </si>
  <si>
    <t>記入に当たっての注意事項</t>
    <rPh sb="0" eb="2">
      <t>キニュウ</t>
    </rPh>
    <rPh sb="3" eb="4">
      <t>ア</t>
    </rPh>
    <rPh sb="8" eb="12">
      <t>チュウイジコウ</t>
    </rPh>
    <phoneticPr fontId="5"/>
  </si>
  <si>
    <t>・</t>
    <phoneticPr fontId="5"/>
  </si>
  <si>
    <r>
      <t>色付きセルには数式が入っています。入力いただいた内容と連動するよう数式を組んでいますが、修正が必要な場合は必要に応じて手入力してください（要望額や助成額は上限額が自動入力されるため、実際の要望に合わせて修正するなど）。なお、数式が入ったセルを手入力で修正した際は、手入力箇所がわかるよう</t>
    </r>
    <r>
      <rPr>
        <b/>
        <sz val="11"/>
        <color rgb="FF00B0F0"/>
        <rFont val="ＭＳ Ｐゴシック"/>
        <family val="3"/>
        <charset val="128"/>
      </rPr>
      <t>水色セル</t>
    </r>
    <r>
      <rPr>
        <sz val="11"/>
        <color theme="1"/>
        <rFont val="ＭＳ Ｐゴシック"/>
        <family val="3"/>
        <charset val="128"/>
        <scheme val="minor"/>
      </rPr>
      <t>にしてください。</t>
    </r>
    <rPh sb="0" eb="2">
      <t>イロツ</t>
    </rPh>
    <rPh sb="7" eb="9">
      <t>スウシキ</t>
    </rPh>
    <rPh sb="10" eb="11">
      <t>ハイ</t>
    </rPh>
    <rPh sb="17" eb="19">
      <t>ニュウリョク</t>
    </rPh>
    <rPh sb="24" eb="26">
      <t>ナイヨウ</t>
    </rPh>
    <rPh sb="27" eb="29">
      <t>レンドウ</t>
    </rPh>
    <rPh sb="33" eb="35">
      <t>スウシキ</t>
    </rPh>
    <rPh sb="36" eb="37">
      <t>ク</t>
    </rPh>
    <rPh sb="44" eb="46">
      <t>シュウセイ</t>
    </rPh>
    <rPh sb="47" eb="49">
      <t>ヒツヨウ</t>
    </rPh>
    <rPh sb="50" eb="52">
      <t>バアイ</t>
    </rPh>
    <rPh sb="53" eb="55">
      <t>ヒツヨウ</t>
    </rPh>
    <rPh sb="56" eb="57">
      <t>オウ</t>
    </rPh>
    <rPh sb="69" eb="72">
      <t>ヨウボウガク</t>
    </rPh>
    <rPh sb="73" eb="76">
      <t>ジョセイガク</t>
    </rPh>
    <rPh sb="77" eb="79">
      <t>ジョウゲン</t>
    </rPh>
    <rPh sb="79" eb="80">
      <t>ガク</t>
    </rPh>
    <rPh sb="81" eb="85">
      <t>ジドウニュウリョク</t>
    </rPh>
    <rPh sb="91" eb="93">
      <t>ジッサイ</t>
    </rPh>
    <rPh sb="94" eb="96">
      <t>ヨウボウ</t>
    </rPh>
    <rPh sb="97" eb="98">
      <t>ア</t>
    </rPh>
    <rPh sb="101" eb="103">
      <t>シュウセイ</t>
    </rPh>
    <rPh sb="114" eb="115">
      <t>ハイ</t>
    </rPh>
    <rPh sb="120" eb="123">
      <t>テニュウリョク</t>
    </rPh>
    <rPh sb="124" eb="126">
      <t>シュウセイ</t>
    </rPh>
    <rPh sb="128" eb="129">
      <t>サイ</t>
    </rPh>
    <rPh sb="131" eb="134">
      <t>テニュウリョク</t>
    </rPh>
    <rPh sb="134" eb="136">
      <t>カショ</t>
    </rPh>
    <rPh sb="142" eb="144">
      <t>ミズイロ</t>
    </rPh>
    <phoneticPr fontId="5"/>
  </si>
  <si>
    <t>総括表、個別表ともに、行が足りなくなった場合は、数式のずれに注意して行を追加してください。</t>
    <rPh sb="0" eb="2">
      <t>ソウカツ</t>
    </rPh>
    <rPh sb="2" eb="3">
      <t>ヒョウ</t>
    </rPh>
    <rPh sb="4" eb="6">
      <t>コベツ</t>
    </rPh>
    <rPh sb="6" eb="7">
      <t>ヒョウ</t>
    </rPh>
    <rPh sb="11" eb="12">
      <t>ゲンコウ</t>
    </rPh>
    <rPh sb="12" eb="13">
      <t>ヒコウ</t>
    </rPh>
    <phoneticPr fontId="5"/>
  </si>
  <si>
    <t>個人名や法人名、代表者名は省略せずに記載してください。（同姓同名の場合は末尾にA、Bとつけるなど、分かるようにしてください。）</t>
    <rPh sb="0" eb="3">
      <t>コジンメイ</t>
    </rPh>
    <rPh sb="4" eb="7">
      <t>ホウジンメイ</t>
    </rPh>
    <rPh sb="8" eb="12">
      <t>ダイヒョウシャメイ</t>
    </rPh>
    <rPh sb="13" eb="15">
      <t>ショウリャク</t>
    </rPh>
    <rPh sb="18" eb="20">
      <t>キサイ</t>
    </rPh>
    <rPh sb="28" eb="32">
      <t>ドウセイドウメイ</t>
    </rPh>
    <rPh sb="33" eb="35">
      <t>バアイ</t>
    </rPh>
    <rPh sb="36" eb="38">
      <t>マツビ</t>
    </rPh>
    <rPh sb="49" eb="50">
      <t>ワ</t>
    </rPh>
    <phoneticPr fontId="5"/>
  </si>
  <si>
    <t>・</t>
    <phoneticPr fontId="22"/>
  </si>
  <si>
    <t>併願の場合は「１」を記入、単願の場合は「―」を記入</t>
    <rPh sb="0" eb="2">
      <t>ヘイガン</t>
    </rPh>
    <rPh sb="3" eb="5">
      <t>バアイ</t>
    </rPh>
    <rPh sb="10" eb="12">
      <t>キニュウ</t>
    </rPh>
    <rPh sb="13" eb="15">
      <t>タンガン</t>
    </rPh>
    <rPh sb="16" eb="18">
      <t>バアイ</t>
    </rPh>
    <rPh sb="23" eb="25">
      <t>キニュウ</t>
    </rPh>
    <phoneticPr fontId="3"/>
  </si>
  <si>
    <t>農地利用効率化等支援交付金を要望（優先の場合は「１」を記入、非優先の場合は「―」を記入）</t>
    <rPh sb="0" eb="2">
      <t>ノウチ</t>
    </rPh>
    <rPh sb="2" eb="4">
      <t>リヨウ</t>
    </rPh>
    <rPh sb="4" eb="7">
      <t>コウリツカ</t>
    </rPh>
    <rPh sb="7" eb="8">
      <t>トウ</t>
    </rPh>
    <rPh sb="8" eb="10">
      <t>シエン</t>
    </rPh>
    <rPh sb="10" eb="13">
      <t>コウフキン</t>
    </rPh>
    <rPh sb="14" eb="16">
      <t>ヨウボウ</t>
    </rPh>
    <rPh sb="17" eb="19">
      <t>ユウセン</t>
    </rPh>
    <rPh sb="20" eb="22">
      <t>バアイ</t>
    </rPh>
    <rPh sb="27" eb="29">
      <t>キニュウ</t>
    </rPh>
    <rPh sb="30" eb="33">
      <t>ヒユウセン</t>
    </rPh>
    <rPh sb="34" eb="36">
      <t>バアイ</t>
    </rPh>
    <rPh sb="41" eb="43">
      <t>キニュウ</t>
    </rPh>
    <phoneticPr fontId="3"/>
  </si>
  <si>
    <t>担い手確保・経営強化支援事業を要望（優先の場合は「１」を記入、非優先の場合は「―」を記入）</t>
    <rPh sb="0" eb="1">
      <t>ニナ</t>
    </rPh>
    <rPh sb="2" eb="3">
      <t>テ</t>
    </rPh>
    <rPh sb="3" eb="5">
      <t>カクホ</t>
    </rPh>
    <rPh sb="6" eb="8">
      <t>ケイエイ</t>
    </rPh>
    <rPh sb="8" eb="10">
      <t>キョウカ</t>
    </rPh>
    <rPh sb="10" eb="12">
      <t>シエン</t>
    </rPh>
    <rPh sb="12" eb="14">
      <t>ジギョウ</t>
    </rPh>
    <rPh sb="15" eb="17">
      <t>ヨウボウ</t>
    </rPh>
    <rPh sb="18" eb="20">
      <t>ユウセン</t>
    </rPh>
    <rPh sb="21" eb="23">
      <t>バアイ</t>
    </rPh>
    <rPh sb="28" eb="30">
      <t>キニュウ</t>
    </rPh>
    <rPh sb="31" eb="32">
      <t>ヒ</t>
    </rPh>
    <rPh sb="32" eb="34">
      <t>ユウセン</t>
    </rPh>
    <rPh sb="35" eb="37">
      <t>バアイ</t>
    </rPh>
    <rPh sb="42" eb="44">
      <t>キニュウ</t>
    </rPh>
    <phoneticPr fontId="3"/>
  </si>
  <si>
    <t>令和７年度農地利用効率化等支援交付金の地域農業構造転換支援タイプによる配分を受けている場合は「１」を記入</t>
    <rPh sb="0" eb="2">
      <t>レイワ</t>
    </rPh>
    <rPh sb="3" eb="5">
      <t>ネンド</t>
    </rPh>
    <rPh sb="5" eb="7">
      <t>ノウチ</t>
    </rPh>
    <rPh sb="7" eb="9">
      <t>リヨウ</t>
    </rPh>
    <rPh sb="9" eb="12">
      <t>コウリツカ</t>
    </rPh>
    <rPh sb="12" eb="13">
      <t>トウ</t>
    </rPh>
    <rPh sb="13" eb="15">
      <t>シエン</t>
    </rPh>
    <rPh sb="15" eb="18">
      <t>コウフキン</t>
    </rPh>
    <rPh sb="19" eb="21">
      <t>チイキ</t>
    </rPh>
    <rPh sb="21" eb="23">
      <t>ノウギョウ</t>
    </rPh>
    <rPh sb="23" eb="25">
      <t>コウゾウ</t>
    </rPh>
    <rPh sb="25" eb="27">
      <t>テンカン</t>
    </rPh>
    <rPh sb="27" eb="29">
      <t>シエン</t>
    </rPh>
    <rPh sb="35" eb="37">
      <t>ハイブン</t>
    </rPh>
    <rPh sb="38" eb="39">
      <t>ウ</t>
    </rPh>
    <rPh sb="43" eb="45">
      <t>バアイ</t>
    </rPh>
    <rPh sb="50" eb="52">
      <t>キニュウ</t>
    </rPh>
    <phoneticPr fontId="3"/>
  </si>
  <si>
    <t>市町村先頭</t>
    <rPh sb="0" eb="3">
      <t>シチョウソン</t>
    </rPh>
    <rPh sb="3" eb="5">
      <t>セントウ</t>
    </rPh>
    <phoneticPr fontId="5"/>
  </si>
  <si>
    <t>個別表のLO列の要件確認が○になっていることを確認してください。</t>
    <rPh sb="0" eb="2">
      <t>コベツ</t>
    </rPh>
    <rPh sb="2" eb="3">
      <t>ヒョウ</t>
    </rPh>
    <rPh sb="6" eb="7">
      <t>レツ</t>
    </rPh>
    <rPh sb="8" eb="10">
      <t>ヨウケン</t>
    </rPh>
    <rPh sb="10" eb="12">
      <t>カクニン</t>
    </rPh>
    <rPh sb="23" eb="25">
      <t>カクニン</t>
    </rPh>
    <phoneticPr fontId="22"/>
  </si>
  <si>
    <t>中古機械の場合は、個別表のAX列に必ず「１」を記載してください。</t>
    <rPh sb="0" eb="2">
      <t>チュウコ</t>
    </rPh>
    <rPh sb="2" eb="4">
      <t>キカイ</t>
    </rPh>
    <rPh sb="5" eb="7">
      <t>バアイ</t>
    </rPh>
    <rPh sb="9" eb="11">
      <t>コベツ</t>
    </rPh>
    <rPh sb="11" eb="12">
      <t>ヒョウ</t>
    </rPh>
    <rPh sb="15" eb="16">
      <t>レツ</t>
    </rPh>
    <rPh sb="17" eb="18">
      <t>カナラ</t>
    </rPh>
    <rPh sb="23" eb="25">
      <t>キサイ</t>
    </rPh>
    <phoneticPr fontId="5"/>
  </si>
  <si>
    <t>農地利用効率化等支援交付金　附帯事務費</t>
    <rPh sb="0" eb="2">
      <t>ノウチ</t>
    </rPh>
    <rPh sb="2" eb="13">
      <t>リヨウコウリツカトウシエンコウフキン</t>
    </rPh>
    <rPh sb="14" eb="16">
      <t>フタイ</t>
    </rPh>
    <rPh sb="16" eb="19">
      <t>ジムヒ</t>
    </rPh>
    <phoneticPr fontId="5"/>
  </si>
  <si>
    <t>うち市町村事務補</t>
    <rPh sb="2" eb="8">
      <t>シチョウソンジムホ</t>
    </rPh>
    <phoneticPr fontId="5"/>
  </si>
  <si>
    <t>うち市町村附帯事務費</t>
    <rPh sb="2" eb="5">
      <t>シチョウソン</t>
    </rPh>
    <rPh sb="5" eb="7">
      <t>フタイ</t>
    </rPh>
    <rPh sb="7" eb="10">
      <t>ジムヒ</t>
    </rPh>
    <phoneticPr fontId="5"/>
  </si>
  <si>
    <t>地域計画の情報</t>
    <rPh sb="0" eb="4">
      <t>チイキケイカク</t>
    </rPh>
    <rPh sb="5" eb="7">
      <t>ジョウホウ</t>
    </rPh>
    <phoneticPr fontId="22"/>
  </si>
  <si>
    <t>優先枠の要件を満たす場合は「１」を記入</t>
    <rPh sb="0" eb="2">
      <t>ユウセン</t>
    </rPh>
    <rPh sb="2" eb="3">
      <t>ワク</t>
    </rPh>
    <rPh sb="4" eb="6">
      <t>ヨウケン</t>
    </rPh>
    <rPh sb="7" eb="8">
      <t>ミ</t>
    </rPh>
    <rPh sb="10" eb="12">
      <t>バアイ</t>
    </rPh>
    <rPh sb="17" eb="19">
      <t>キニュウ</t>
    </rPh>
    <phoneticPr fontId="5"/>
  </si>
  <si>
    <t>R7年6月末現在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</si>
</sst>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地区&quot;;[Red]\-#,##0&quot;地区&quot;"/>
    <numFmt numFmtId="177" formatCode="#,##0.000;[Red]\-#,##0.000"/>
    <numFmt numFmtId="178" formatCode="0.0%"/>
    <numFmt numFmtId="179" formatCode="&quot;除税額 &quot;#,##0&quot;円&quot;;[Red]\-#,##0"/>
    <numFmt numFmtId="180" formatCode="&quot;うち国費 &quot;#,##0&quot;円&quot;;[Red]\-#,##0"/>
    <numFmt numFmtId="181" formatCode="0.00_ "/>
    <numFmt numFmtId="182" formatCode="#,##0;&quot;△ &quot;#,##0"/>
    <numFmt numFmtId="183" formatCode="0_);[Red]\(0\)"/>
    <numFmt numFmtId="184" formatCode="0.0_);[Red]\(0.0\)"/>
    <numFmt numFmtId="185" formatCode="0_ "/>
    <numFmt numFmtId="186" formatCode="0.0"/>
    <numFmt numFmtId="187" formatCode="#,##0_);[Red]\(#,##0\)"/>
  </numFmts>
  <fonts count="44">
    <font>
      <sz val="11"/>
      <color theme="1"/>
      <name val="ＭＳ Ｐゴシック"/>
      <family val="3"/>
      <charset val="128"/>
      <scheme val="minor"/>
    </font>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9"/>
      <name val="ＭＳ Ｐゴシック"/>
      <family val="3"/>
      <charset val="128"/>
    </font>
    <font>
      <sz val="8"/>
      <name val="ＭＳ Ｐゴシック"/>
      <family val="3"/>
      <charset val="128"/>
    </font>
    <font>
      <sz val="5"/>
      <name val="ＭＳ 明朝"/>
      <family val="1"/>
      <charset val="128"/>
    </font>
    <font>
      <sz val="12"/>
      <name val="ＭＳ Ｐゴシック"/>
      <family val="3"/>
      <charset val="128"/>
    </font>
    <font>
      <sz val="10"/>
      <name val="ＭＳ Ｐゴシック"/>
      <family val="3"/>
      <charset val="128"/>
    </font>
    <font>
      <sz val="4"/>
      <name val="ＭＳ 明朝"/>
      <family val="1"/>
      <charset val="128"/>
    </font>
    <font>
      <b/>
      <sz val="8"/>
      <name val="ＭＳ 明朝"/>
      <family val="1"/>
      <charset val="128"/>
    </font>
    <font>
      <sz val="7"/>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trike/>
      <sz val="8"/>
      <name val="ＭＳ 明朝"/>
      <family val="1"/>
      <charset val="128"/>
    </font>
    <font>
      <b/>
      <sz val="9"/>
      <color indexed="81"/>
      <name val="MS P ゴシック"/>
      <family val="3"/>
      <charset val="128"/>
    </font>
    <font>
      <sz val="11"/>
      <color theme="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9"/>
      <color indexed="81"/>
      <name val="MS P ゴシック"/>
      <family val="3"/>
      <charset val="128"/>
    </font>
    <font>
      <sz val="10"/>
      <name val="ＭＳ Ｐゴシック"/>
      <family val="3"/>
      <charset val="128"/>
      <scheme val="minor"/>
    </font>
    <font>
      <sz val="9"/>
      <color theme="1"/>
      <name val="ＭＳ 明朝"/>
      <family val="1"/>
      <charset val="128"/>
    </font>
    <font>
      <sz val="11"/>
      <name val="ＭＳ ゴシック"/>
      <family val="3"/>
      <charset val="128"/>
    </font>
    <font>
      <sz val="11"/>
      <color theme="0" tint="-0.14999847407452621"/>
      <name val="ＭＳ ゴシック"/>
      <family val="3"/>
      <charset val="128"/>
    </font>
    <font>
      <sz val="8"/>
      <name val="ＭＳ ゴシック"/>
      <family val="3"/>
      <charset val="128"/>
    </font>
    <font>
      <sz val="9"/>
      <name val="ＭＳ Ｐ明朝"/>
      <family val="1"/>
      <charset val="128"/>
    </font>
    <font>
      <sz val="10"/>
      <name val="ＭＳ Ｐ明朝"/>
      <family val="1"/>
      <charset val="128"/>
    </font>
    <font>
      <sz val="7"/>
      <name val="ＭＳ Ｐ明朝"/>
      <family val="1"/>
      <charset val="128"/>
    </font>
    <font>
      <b/>
      <sz val="10"/>
      <name val="ＭＳ Ｐゴシック"/>
      <family val="3"/>
      <charset val="128"/>
    </font>
    <font>
      <sz val="10"/>
      <color indexed="9"/>
      <name val="ＭＳ Ｐゴシック"/>
      <family val="3"/>
      <charset val="128"/>
    </font>
    <font>
      <sz val="10"/>
      <color rgb="FF0000FF"/>
      <name val="ＭＳ Ｐゴシック"/>
      <family val="3"/>
      <charset val="128"/>
    </font>
    <font>
      <sz val="10"/>
      <color theme="1"/>
      <name val="ＭＳ Ｐゴシック"/>
      <family val="3"/>
      <charset val="128"/>
    </font>
    <font>
      <sz val="8"/>
      <color rgb="FF0000FF"/>
      <name val="ＭＳ Ｐゴシック"/>
      <family val="3"/>
      <charset val="128"/>
    </font>
    <font>
      <b/>
      <sz val="11"/>
      <color rgb="FF00B0F0"/>
      <name val="ＭＳ Ｐゴシック"/>
      <family val="3"/>
      <charset val="128"/>
    </font>
    <font>
      <sz val="11"/>
      <color rgb="FFFF0000"/>
      <name val="ＭＳ Ｐゴシック"/>
      <family val="3"/>
      <charset val="128"/>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9"/>
        <bgColor indexed="64"/>
      </patternFill>
    </fill>
    <fill>
      <patternFill patternType="solid">
        <fgColor theme="6" tint="0.59999389629810485"/>
        <bgColor indexed="64"/>
      </patternFill>
    </fill>
    <fill>
      <patternFill patternType="solid">
        <fgColor rgb="FFFFFF99"/>
        <bgColor indexed="64"/>
      </patternFill>
    </fill>
  </fills>
  <borders count="105">
    <border>
      <left/>
      <right/>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double">
        <color indexed="64"/>
      </bottom>
      <diagonal/>
    </border>
  </borders>
  <cellStyleXfs count="20">
    <xf numFmtId="0" fontId="0" fillId="0" borderId="0">
      <alignment vertical="center"/>
    </xf>
    <xf numFmtId="9" fontId="3" fillId="0" borderId="0" applyFont="0" applyFill="0" applyBorder="0" applyAlignment="0" applyProtection="0">
      <alignment vertical="center"/>
    </xf>
    <xf numFmtId="9" fontId="20"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0" fontId="3" fillId="0" borderId="0">
      <alignment vertical="center"/>
    </xf>
    <xf numFmtId="0" fontId="3" fillId="0" borderId="0">
      <alignment vertical="center"/>
    </xf>
    <xf numFmtId="0" fontId="3" fillId="0" borderId="0"/>
    <xf numFmtId="0" fontId="3" fillId="0" borderId="0"/>
    <xf numFmtId="0" fontId="1" fillId="0" borderId="0">
      <alignment vertical="center"/>
    </xf>
    <xf numFmtId="0" fontId="1" fillId="0" borderId="0">
      <alignment vertical="center"/>
    </xf>
    <xf numFmtId="0" fontId="4" fillId="0" borderId="0"/>
    <xf numFmtId="9" fontId="1" fillId="0" borderId="0" applyFon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1368">
    <xf numFmtId="0" fontId="0" fillId="0" borderId="0" xfId="0">
      <alignment vertical="center"/>
    </xf>
    <xf numFmtId="0" fontId="1" fillId="0" borderId="0" xfId="7" applyFont="1">
      <alignment vertical="center"/>
    </xf>
    <xf numFmtId="0" fontId="1" fillId="0" borderId="0" xfId="0" applyFont="1" applyFill="1">
      <alignment vertical="center"/>
    </xf>
    <xf numFmtId="0" fontId="10" fillId="2" borderId="0" xfId="0" applyFont="1" applyFill="1" applyAlignment="1">
      <alignment horizontal="center" vertical="center"/>
    </xf>
    <xf numFmtId="38" fontId="10" fillId="2" borderId="0" xfId="3" applyFont="1" applyFill="1" applyAlignment="1">
      <alignment horizontal="center" vertical="center"/>
    </xf>
    <xf numFmtId="0" fontId="11" fillId="2" borderId="0" xfId="0" applyFont="1" applyFill="1" applyAlignment="1">
      <alignment horizontal="center"/>
    </xf>
    <xf numFmtId="0" fontId="7" fillId="2" borderId="0" xfId="0" applyFont="1" applyFill="1" applyAlignment="1">
      <alignment horizontal="center" vertical="center" shrinkToFit="1"/>
    </xf>
    <xf numFmtId="0" fontId="9" fillId="0" borderId="4" xfId="0" applyFont="1" applyFill="1" applyBorder="1" applyAlignment="1">
      <alignment horizontal="center" vertical="center" wrapText="1"/>
    </xf>
    <xf numFmtId="38" fontId="7" fillId="0" borderId="31" xfId="3" applyFont="1" applyFill="1" applyBorder="1" applyAlignment="1">
      <alignment vertical="center" shrinkToFit="1"/>
    </xf>
    <xf numFmtId="40" fontId="7" fillId="0" borderId="14" xfId="3" applyNumberFormat="1" applyFont="1" applyFill="1" applyBorder="1" applyAlignment="1">
      <alignment vertical="center" shrinkToFit="1"/>
    </xf>
    <xf numFmtId="40" fontId="7" fillId="0" borderId="4" xfId="3" applyNumberFormat="1" applyFont="1" applyFill="1" applyBorder="1" applyAlignment="1">
      <alignment vertical="center" shrinkToFit="1"/>
    </xf>
    <xf numFmtId="40" fontId="7" fillId="0" borderId="6" xfId="3" applyNumberFormat="1" applyFont="1" applyFill="1" applyBorder="1" applyAlignment="1">
      <alignment vertical="center" shrinkToFit="1"/>
    </xf>
    <xf numFmtId="38" fontId="7" fillId="0" borderId="35" xfId="3" applyFont="1" applyFill="1" applyBorder="1" applyAlignment="1">
      <alignment vertical="center" shrinkToFit="1"/>
    </xf>
    <xf numFmtId="38" fontId="7" fillId="0" borderId="37" xfId="3" applyFont="1" applyFill="1" applyBorder="1" applyAlignment="1">
      <alignment vertical="center" shrinkToFit="1"/>
    </xf>
    <xf numFmtId="38" fontId="7" fillId="0" borderId="35" xfId="3" applyFont="1" applyFill="1" applyBorder="1" applyAlignment="1">
      <alignment vertical="center"/>
    </xf>
    <xf numFmtId="38" fontId="7" fillId="0" borderId="38" xfId="3" applyFont="1" applyFill="1" applyBorder="1" applyAlignment="1">
      <alignment vertical="center"/>
    </xf>
    <xf numFmtId="38" fontId="7" fillId="0" borderId="37" xfId="3" applyFont="1" applyFill="1" applyBorder="1" applyAlignment="1">
      <alignment vertical="center"/>
    </xf>
    <xf numFmtId="38" fontId="7" fillId="0" borderId="39" xfId="3" applyFont="1" applyFill="1" applyBorder="1" applyAlignment="1">
      <alignment vertical="center"/>
    </xf>
    <xf numFmtId="38" fontId="7" fillId="0" borderId="40" xfId="3" applyFont="1" applyFill="1" applyBorder="1" applyAlignment="1">
      <alignment vertical="center"/>
    </xf>
    <xf numFmtId="0" fontId="10" fillId="0" borderId="0" xfId="0" applyFont="1" applyAlignment="1">
      <alignment horizontal="center" vertical="center"/>
    </xf>
    <xf numFmtId="0" fontId="10" fillId="0" borderId="0" xfId="0" applyFont="1" applyAlignment="1">
      <alignment vertical="center" shrinkToFit="1"/>
    </xf>
    <xf numFmtId="0" fontId="10" fillId="0" borderId="0" xfId="0" applyFont="1">
      <alignment vertical="center"/>
    </xf>
    <xf numFmtId="38" fontId="10" fillId="0" borderId="0" xfId="3" applyFont="1" applyAlignment="1">
      <alignment horizontal="center" vertical="center"/>
    </xf>
    <xf numFmtId="38" fontId="10" fillId="0" borderId="0" xfId="3" applyFont="1">
      <alignment vertical="center"/>
    </xf>
    <xf numFmtId="0" fontId="10" fillId="0" borderId="0" xfId="0" applyFont="1" applyAlignment="1">
      <alignment horizontal="left" vertical="center"/>
    </xf>
    <xf numFmtId="176" fontId="10" fillId="0" borderId="0" xfId="0" applyNumberFormat="1" applyFont="1" applyAlignment="1">
      <alignment horizontal="left" vertical="center"/>
    </xf>
    <xf numFmtId="38" fontId="6" fillId="0" borderId="26" xfId="3" applyFont="1" applyFill="1" applyBorder="1" applyAlignment="1" applyProtection="1">
      <alignment vertical="center" shrinkToFit="1"/>
      <protection locked="0"/>
    </xf>
    <xf numFmtId="38" fontId="6" fillId="0" borderId="42" xfId="3" applyFont="1" applyFill="1" applyBorder="1" applyAlignment="1" applyProtection="1">
      <alignment horizontal="center" vertical="center"/>
      <protection locked="0"/>
    </xf>
    <xf numFmtId="38" fontId="6" fillId="0" borderId="27" xfId="3" applyFont="1" applyFill="1" applyBorder="1" applyAlignment="1" applyProtection="1">
      <alignment horizontal="center" vertical="center"/>
      <protection locked="0"/>
    </xf>
    <xf numFmtId="38" fontId="6" fillId="0" borderId="30" xfId="3" applyFont="1" applyFill="1" applyBorder="1" applyAlignment="1" applyProtection="1">
      <alignment vertical="center" shrinkToFit="1"/>
      <protection locked="0"/>
    </xf>
    <xf numFmtId="38" fontId="6" fillId="0" borderId="4" xfId="3" applyFont="1" applyFill="1" applyBorder="1" applyAlignment="1" applyProtection="1">
      <alignment vertical="center" shrinkToFit="1"/>
      <protection locked="0"/>
    </xf>
    <xf numFmtId="179" fontId="14" fillId="0" borderId="0" xfId="2" applyNumberFormat="1" applyFont="1" applyFill="1" applyBorder="1" applyAlignment="1">
      <alignment horizontal="center" vertical="center"/>
    </xf>
    <xf numFmtId="180" fontId="14" fillId="0" borderId="0" xfId="2" applyNumberFormat="1" applyFont="1" applyFill="1" applyBorder="1" applyAlignment="1">
      <alignment horizontal="center" vertical="center"/>
    </xf>
    <xf numFmtId="38" fontId="6" fillId="0" borderId="9" xfId="3" applyFont="1" applyFill="1" applyBorder="1" applyAlignment="1" applyProtection="1">
      <alignment horizontal="center" vertical="center"/>
      <protection locked="0"/>
    </xf>
    <xf numFmtId="0" fontId="10" fillId="3" borderId="0" xfId="0" applyFont="1" applyFill="1">
      <alignment vertical="center"/>
    </xf>
    <xf numFmtId="0" fontId="10" fillId="3" borderId="0" xfId="7" applyFont="1" applyFill="1" applyBorder="1" applyProtection="1">
      <alignment vertical="center"/>
      <protection locked="0"/>
    </xf>
    <xf numFmtId="0" fontId="7" fillId="3" borderId="0" xfId="7" applyFont="1" applyFill="1" applyBorder="1" applyProtection="1">
      <alignment vertical="center"/>
      <protection locked="0"/>
    </xf>
    <xf numFmtId="0" fontId="9" fillId="3" borderId="8" xfId="7" applyFont="1" applyFill="1" applyBorder="1" applyProtection="1">
      <alignment vertical="center"/>
      <protection locked="0"/>
    </xf>
    <xf numFmtId="0" fontId="9" fillId="3" borderId="0" xfId="7" applyFont="1" applyFill="1" applyBorder="1" applyProtection="1">
      <alignment vertical="center"/>
      <protection locked="0"/>
    </xf>
    <xf numFmtId="0" fontId="9" fillId="3" borderId="0" xfId="7" applyFont="1" applyFill="1" applyBorder="1" applyAlignment="1" applyProtection="1">
      <alignment vertical="center"/>
      <protection locked="0"/>
    </xf>
    <xf numFmtId="0" fontId="9" fillId="3" borderId="0" xfId="7" applyFont="1" applyFill="1" applyBorder="1" applyAlignment="1" applyProtection="1">
      <alignment horizontal="left" vertical="center"/>
      <protection locked="0"/>
    </xf>
    <xf numFmtId="0" fontId="10" fillId="3" borderId="0" xfId="7" applyFont="1" applyFill="1" applyProtection="1">
      <alignment vertical="center"/>
      <protection locked="0"/>
    </xf>
    <xf numFmtId="0" fontId="9" fillId="3" borderId="4" xfId="7" applyFont="1" applyFill="1" applyBorder="1" applyAlignment="1" applyProtection="1">
      <alignment vertical="center"/>
      <protection locked="0"/>
    </xf>
    <xf numFmtId="0" fontId="7" fillId="3" borderId="0" xfId="7" applyFont="1" applyFill="1" applyBorder="1" applyAlignment="1" applyProtection="1">
      <alignment horizontal="center" vertical="center"/>
      <protection locked="0"/>
    </xf>
    <xf numFmtId="0" fontId="7" fillId="3" borderId="0" xfId="7" applyFont="1" applyFill="1" applyProtection="1">
      <alignment vertical="center"/>
      <protection locked="0"/>
    </xf>
    <xf numFmtId="0" fontId="7" fillId="3" borderId="0" xfId="7" applyFont="1" applyFill="1" applyBorder="1" applyAlignment="1" applyProtection="1">
      <alignment horizontal="center" vertical="center" wrapText="1"/>
      <protection locked="0"/>
    </xf>
    <xf numFmtId="0" fontId="7" fillId="3" borderId="0" xfId="7" applyFont="1" applyFill="1" applyBorder="1" applyAlignment="1" applyProtection="1">
      <alignment vertical="center" wrapText="1"/>
      <protection locked="0"/>
    </xf>
    <xf numFmtId="0" fontId="9" fillId="3" borderId="4" xfId="7" applyFont="1" applyFill="1" applyBorder="1" applyProtection="1">
      <alignment vertical="center"/>
      <protection locked="0"/>
    </xf>
    <xf numFmtId="0" fontId="9" fillId="3" borderId="0" xfId="7" applyFont="1" applyFill="1" applyProtection="1">
      <alignment vertical="center"/>
      <protection locked="0"/>
    </xf>
    <xf numFmtId="0" fontId="9" fillId="3" borderId="0" xfId="7" applyFont="1" applyFill="1" applyBorder="1" applyAlignment="1" applyProtection="1">
      <alignment horizontal="center" vertical="center"/>
      <protection locked="0"/>
    </xf>
    <xf numFmtId="0" fontId="7" fillId="3" borderId="0" xfId="7" applyFont="1" applyFill="1" applyBorder="1" applyAlignment="1" applyProtection="1">
      <alignment vertical="center"/>
      <protection locked="0"/>
    </xf>
    <xf numFmtId="0" fontId="9" fillId="3" borderId="0" xfId="7" applyFont="1" applyFill="1" applyBorder="1" applyAlignment="1" applyProtection="1">
      <alignment horizontal="right" vertical="center"/>
      <protection locked="0"/>
    </xf>
    <xf numFmtId="0" fontId="7" fillId="0" borderId="0" xfId="0" applyFont="1" applyBorder="1" applyAlignment="1">
      <alignment vertical="center" wrapText="1"/>
    </xf>
    <xf numFmtId="0" fontId="7" fillId="3" borderId="0" xfId="7" applyFont="1" applyFill="1" applyBorder="1" applyAlignment="1" applyProtection="1">
      <alignment horizontal="left" vertical="center"/>
      <protection locked="0"/>
    </xf>
    <xf numFmtId="0" fontId="9" fillId="0" borderId="4" xfId="0" applyFont="1" applyFill="1" applyBorder="1" applyAlignment="1">
      <alignment vertical="center" wrapText="1" shrinkToFit="1"/>
    </xf>
    <xf numFmtId="0" fontId="9" fillId="0" borderId="48" xfId="0" applyFont="1" applyFill="1" applyBorder="1" applyAlignment="1">
      <alignment vertical="center" wrapText="1" shrinkToFit="1"/>
    </xf>
    <xf numFmtId="0" fontId="9" fillId="0" borderId="0" xfId="0" applyFont="1" applyFill="1" applyBorder="1" applyAlignment="1">
      <alignment horizontal="left" vertical="top" wrapText="1" shrinkToFit="1"/>
    </xf>
    <xf numFmtId="0" fontId="9" fillId="3" borderId="0" xfId="7" applyFont="1" applyFill="1" applyBorder="1" applyAlignment="1" applyProtection="1">
      <alignment horizontal="center" vertical="center" textRotation="255"/>
      <protection locked="0"/>
    </xf>
    <xf numFmtId="0" fontId="9" fillId="3" borderId="6" xfId="7" applyFont="1" applyFill="1" applyBorder="1" applyAlignment="1" applyProtection="1">
      <alignment horizontal="center" vertical="center"/>
      <protection locked="0"/>
    </xf>
    <xf numFmtId="0" fontId="9" fillId="3" borderId="6" xfId="7" applyFont="1" applyFill="1" applyBorder="1" applyAlignment="1" applyProtection="1">
      <alignment horizontal="left" vertical="center"/>
      <protection locked="0"/>
    </xf>
    <xf numFmtId="0" fontId="9" fillId="0" borderId="4" xfId="0" applyFont="1" applyFill="1" applyBorder="1" applyAlignment="1">
      <alignment horizontal="center" vertical="center" wrapText="1" shrinkToFit="1"/>
    </xf>
    <xf numFmtId="0" fontId="9" fillId="0" borderId="4" xfId="0" applyFont="1" applyFill="1" applyBorder="1" applyAlignment="1">
      <alignment vertical="center" wrapText="1"/>
    </xf>
    <xf numFmtId="0" fontId="9" fillId="0" borderId="48" xfId="0" applyFont="1" applyFill="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9" fillId="3" borderId="0" xfId="7" applyFont="1" applyFill="1" applyBorder="1" applyAlignment="1">
      <alignment vertical="center"/>
    </xf>
    <xf numFmtId="0" fontId="9" fillId="3" borderId="0" xfId="7" applyFont="1" applyFill="1" applyBorder="1">
      <alignment vertical="center"/>
    </xf>
    <xf numFmtId="0" fontId="9" fillId="0" borderId="0" xfId="0" applyFont="1" applyFill="1" applyBorder="1" applyAlignment="1">
      <alignment horizontal="left" vertical="top" wrapText="1"/>
    </xf>
    <xf numFmtId="0" fontId="9" fillId="3" borderId="8" xfId="7" applyFont="1" applyFill="1" applyBorder="1" applyAlignment="1">
      <alignment vertical="center"/>
    </xf>
    <xf numFmtId="0" fontId="9" fillId="0" borderId="1" xfId="0" applyFont="1" applyBorder="1" applyAlignment="1">
      <alignment horizontal="center" vertical="center"/>
    </xf>
    <xf numFmtId="0" fontId="2" fillId="0" borderId="4" xfId="0" applyFont="1" applyFill="1" applyBorder="1" applyAlignment="1">
      <alignment vertical="center" wrapText="1" shrinkToFit="1"/>
    </xf>
    <xf numFmtId="0" fontId="9" fillId="0" borderId="15" xfId="0" applyFont="1" applyBorder="1" applyAlignment="1">
      <alignment horizontal="center" vertical="center"/>
    </xf>
    <xf numFmtId="0" fontId="7" fillId="0" borderId="0" xfId="0" applyFont="1" applyFill="1" applyBorder="1" applyAlignment="1">
      <alignment horizontal="left" vertical="center"/>
    </xf>
    <xf numFmtId="0" fontId="11" fillId="3" borderId="0" xfId="7" applyFont="1" applyFill="1" applyProtection="1">
      <alignment vertical="center"/>
      <protection locked="0"/>
    </xf>
    <xf numFmtId="0" fontId="10" fillId="0" borderId="0" xfId="0" applyFont="1" applyBorder="1" applyAlignment="1">
      <alignment horizontal="left" vertical="center"/>
    </xf>
    <xf numFmtId="0" fontId="10" fillId="0" borderId="0" xfId="0" applyFont="1" applyFill="1" applyBorder="1" applyAlignment="1">
      <alignment horizontal="left" vertical="center"/>
    </xf>
    <xf numFmtId="0" fontId="21" fillId="0" borderId="0" xfId="0" applyFont="1">
      <alignment vertical="center"/>
    </xf>
    <xf numFmtId="0" fontId="8" fillId="0" borderId="0" xfId="7" applyFont="1" applyProtection="1">
      <alignment vertical="center"/>
      <protection locked="0"/>
    </xf>
    <xf numFmtId="0" fontId="7" fillId="0" borderId="0" xfId="0" applyFont="1" applyAlignment="1">
      <alignment vertical="center" shrinkToFit="1"/>
    </xf>
    <xf numFmtId="0" fontId="9" fillId="0" borderId="11" xfId="0" applyFont="1" applyBorder="1">
      <alignment vertical="center"/>
    </xf>
    <xf numFmtId="0" fontId="9" fillId="0" borderId="16" xfId="7" applyFont="1" applyBorder="1" applyAlignment="1" applyProtection="1">
      <alignment vertical="center" wrapText="1"/>
      <protection locked="0"/>
    </xf>
    <xf numFmtId="0" fontId="9" fillId="0" borderId="14" xfId="0" applyFont="1" applyBorder="1" applyAlignment="1">
      <alignment horizontal="center" vertical="top" wrapText="1"/>
    </xf>
    <xf numFmtId="0" fontId="9" fillId="0" borderId="3" xfId="7" applyFont="1" applyBorder="1" applyAlignment="1" applyProtection="1">
      <alignment horizontal="left" vertical="top" wrapText="1" shrinkToFit="1"/>
      <protection locked="0"/>
    </xf>
    <xf numFmtId="0" fontId="12" fillId="0" borderId="24" xfId="0" applyFont="1" applyBorder="1" applyAlignment="1">
      <alignment horizontal="center" vertical="center" wrapText="1"/>
    </xf>
    <xf numFmtId="0" fontId="7" fillId="0" borderId="28" xfId="0" applyFont="1" applyBorder="1" applyAlignment="1">
      <alignment vertical="center" shrinkToFit="1"/>
    </xf>
    <xf numFmtId="0" fontId="7" fillId="0" borderId="32" xfId="0" applyFont="1" applyBorder="1" applyAlignment="1">
      <alignment vertical="center" shrinkToFit="1"/>
    </xf>
    <xf numFmtId="0" fontId="7" fillId="0" borderId="36" xfId="0" applyFont="1" applyBorder="1" applyAlignment="1">
      <alignment horizontal="center" vertical="center"/>
    </xf>
    <xf numFmtId="0" fontId="7" fillId="0" borderId="41" xfId="0" applyFont="1" applyBorder="1" applyAlignment="1">
      <alignment vertical="center" shrinkToFit="1"/>
    </xf>
    <xf numFmtId="176" fontId="10" fillId="0" borderId="0" xfId="0" applyNumberFormat="1" applyFont="1">
      <alignment vertical="center"/>
    </xf>
    <xf numFmtId="0" fontId="14" fillId="0" borderId="0" xfId="7" applyFont="1" applyProtection="1">
      <alignment vertical="center"/>
      <protection locked="0"/>
    </xf>
    <xf numFmtId="0" fontId="21" fillId="0" borderId="0" xfId="7" applyFont="1" applyProtection="1">
      <alignment vertical="center"/>
      <protection locked="0"/>
    </xf>
    <xf numFmtId="0" fontId="14" fillId="0" borderId="0" xfId="7" applyFont="1" applyAlignment="1" applyProtection="1">
      <alignment vertical="top"/>
      <protection locked="0"/>
    </xf>
    <xf numFmtId="0" fontId="14" fillId="0" borderId="0" xfId="7" applyFont="1" applyAlignment="1" applyProtection="1">
      <alignment horizontal="center" vertical="top" shrinkToFit="1"/>
      <protection locked="0"/>
    </xf>
    <xf numFmtId="0" fontId="6" fillId="0" borderId="0" xfId="7" applyFont="1">
      <alignment vertical="center"/>
    </xf>
    <xf numFmtId="0" fontId="14" fillId="0" borderId="0" xfId="7" applyFont="1" applyAlignment="1" applyProtection="1">
      <alignment vertical="center" shrinkToFit="1"/>
      <protection locked="0"/>
    </xf>
    <xf numFmtId="0" fontId="11" fillId="0" borderId="0" xfId="7" applyFont="1" applyAlignment="1" applyProtection="1">
      <alignment vertical="center" shrinkToFit="1"/>
      <protection locked="0"/>
    </xf>
    <xf numFmtId="0" fontId="10" fillId="0" borderId="0" xfId="7" applyFont="1" applyProtection="1">
      <alignment vertical="center"/>
      <protection locked="0"/>
    </xf>
    <xf numFmtId="0" fontId="14" fillId="0" borderId="0" xfId="7" applyFont="1" applyAlignment="1" applyProtection="1">
      <alignment horizontal="center" vertical="center" shrinkToFit="1"/>
      <protection locked="0"/>
    </xf>
    <xf numFmtId="0" fontId="9" fillId="0" borderId="10" xfId="7" applyFont="1" applyBorder="1" applyAlignment="1" applyProtection="1">
      <alignment horizontal="center" wrapText="1"/>
      <protection locked="0"/>
    </xf>
    <xf numFmtId="0" fontId="9" fillId="0" borderId="50" xfId="7" applyFont="1" applyBorder="1" applyAlignment="1" applyProtection="1">
      <alignment horizontal="center" wrapText="1"/>
      <protection locked="0"/>
    </xf>
    <xf numFmtId="0" fontId="16" fillId="0" borderId="13" xfId="7" applyFont="1" applyBorder="1" applyProtection="1">
      <alignment vertical="center"/>
      <protection locked="0"/>
    </xf>
    <xf numFmtId="0" fontId="9" fillId="0" borderId="1" xfId="9" applyFont="1" applyBorder="1" applyAlignment="1" applyProtection="1">
      <alignment vertical="top" wrapText="1"/>
      <protection locked="0"/>
    </xf>
    <xf numFmtId="0" fontId="9" fillId="0" borderId="59" xfId="9" applyFont="1" applyBorder="1" applyAlignment="1" applyProtection="1">
      <alignment vertical="top" wrapText="1"/>
      <protection locked="0"/>
    </xf>
    <xf numFmtId="0" fontId="16" fillId="0" borderId="58" xfId="7" applyFont="1" applyBorder="1" applyAlignment="1" applyProtection="1">
      <alignment horizontal="center" vertical="center" wrapText="1"/>
      <protection locked="0"/>
    </xf>
    <xf numFmtId="0" fontId="17" fillId="0" borderId="4" xfId="7" applyFont="1" applyBorder="1" applyAlignment="1" applyProtection="1">
      <alignment horizontal="center" vertical="center" wrapText="1"/>
      <protection locked="0"/>
    </xf>
    <xf numFmtId="0" fontId="17" fillId="0" borderId="30" xfId="7" applyFont="1" applyBorder="1" applyAlignment="1" applyProtection="1">
      <alignment horizontal="center" vertical="center" wrapText="1"/>
      <protection locked="0"/>
    </xf>
    <xf numFmtId="0" fontId="6" fillId="0" borderId="9" xfId="7" applyFont="1" applyBorder="1" applyAlignment="1" applyProtection="1">
      <alignment vertical="center" wrapText="1"/>
      <protection locked="0"/>
    </xf>
    <xf numFmtId="0" fontId="6" fillId="0" borderId="26" xfId="7" applyFont="1" applyBorder="1" applyAlignment="1" applyProtection="1">
      <alignment horizontal="center" vertical="center" shrinkToFit="1"/>
      <protection locked="0"/>
    </xf>
    <xf numFmtId="0" fontId="6" fillId="0" borderId="9" xfId="7" applyFont="1" applyBorder="1" applyAlignment="1" applyProtection="1">
      <alignment horizontal="center" vertical="center" shrinkToFit="1"/>
      <protection locked="0"/>
    </xf>
    <xf numFmtId="0" fontId="6" fillId="0" borderId="4" xfId="7" applyFont="1" applyBorder="1" applyAlignment="1" applyProtection="1">
      <alignment horizontal="center" vertical="center" shrinkToFit="1"/>
      <protection locked="0"/>
    </xf>
    <xf numFmtId="0" fontId="6" fillId="0" borderId="31" xfId="7" applyFont="1" applyBorder="1" applyAlignment="1" applyProtection="1">
      <alignment horizontal="center" vertical="center" shrinkToFit="1"/>
      <protection locked="0"/>
    </xf>
    <xf numFmtId="0" fontId="6" fillId="0" borderId="29" xfId="7" applyFont="1" applyBorder="1" applyAlignment="1" applyProtection="1">
      <alignment horizontal="center" vertical="center"/>
      <protection locked="0"/>
    </xf>
    <xf numFmtId="0" fontId="6" fillId="0" borderId="4" xfId="7" applyFont="1" applyBorder="1" applyAlignment="1" applyProtection="1">
      <alignment vertical="center" wrapText="1"/>
      <protection locked="0"/>
    </xf>
    <xf numFmtId="0" fontId="6" fillId="0" borderId="6" xfId="7" applyFont="1" applyBorder="1" applyAlignment="1" applyProtection="1">
      <alignment horizontal="center" vertical="center" shrinkToFit="1"/>
      <protection locked="0"/>
    </xf>
    <xf numFmtId="0" fontId="6" fillId="0" borderId="47" xfId="7" applyFont="1" applyBorder="1" applyAlignment="1" applyProtection="1">
      <alignment vertical="center" wrapText="1"/>
      <protection locked="0"/>
    </xf>
    <xf numFmtId="0" fontId="6" fillId="0" borderId="62" xfId="7" applyFont="1" applyBorder="1" applyAlignment="1" applyProtection="1">
      <alignment vertical="center" wrapText="1"/>
      <protection locked="0"/>
    </xf>
    <xf numFmtId="0" fontId="6" fillId="0" borderId="63" xfId="7" applyFont="1" applyBorder="1" applyAlignment="1" applyProtection="1">
      <alignment vertical="center" wrapText="1"/>
      <protection locked="0"/>
    </xf>
    <xf numFmtId="0" fontId="6" fillId="0" borderId="46" xfId="7" applyFont="1" applyBorder="1" applyAlignment="1" applyProtection="1">
      <alignment vertical="center" wrapText="1"/>
      <protection locked="0"/>
    </xf>
    <xf numFmtId="0" fontId="6" fillId="0" borderId="47" xfId="9" applyFont="1" applyBorder="1" applyAlignment="1" applyProtection="1">
      <alignment vertical="center" wrapText="1"/>
      <protection locked="0"/>
    </xf>
    <xf numFmtId="0" fontId="6" fillId="0" borderId="65" xfId="9" applyFont="1" applyBorder="1" applyAlignment="1" applyProtection="1">
      <alignment vertical="center" wrapText="1"/>
      <protection locked="0"/>
    </xf>
    <xf numFmtId="0" fontId="6" fillId="0" borderId="46" xfId="9" applyFont="1" applyBorder="1" applyAlignment="1" applyProtection="1">
      <alignment vertical="center" wrapText="1"/>
      <protection locked="0"/>
    </xf>
    <xf numFmtId="0" fontId="6" fillId="0" borderId="63" xfId="7" applyFont="1" applyBorder="1" applyAlignment="1" applyProtection="1">
      <alignment vertical="top" wrapText="1"/>
      <protection locked="0"/>
    </xf>
    <xf numFmtId="0" fontId="6" fillId="0" borderId="47" xfId="7" applyFont="1" applyBorder="1" applyAlignment="1" applyProtection="1">
      <alignment vertical="top" wrapText="1"/>
      <protection locked="0"/>
    </xf>
    <xf numFmtId="0" fontId="6" fillId="0" borderId="67" xfId="7" applyFont="1" applyBorder="1" applyAlignment="1" applyProtection="1">
      <alignment vertical="center" wrapText="1"/>
      <protection locked="0"/>
    </xf>
    <xf numFmtId="0" fontId="6" fillId="0" borderId="63" xfId="9" applyFont="1" applyBorder="1" applyAlignment="1" applyProtection="1">
      <alignment vertical="center" wrapText="1"/>
      <protection locked="0"/>
    </xf>
    <xf numFmtId="0" fontId="6" fillId="0" borderId="65" xfId="7" applyFont="1" applyBorder="1" applyAlignment="1" applyProtection="1">
      <alignment vertical="center" wrapText="1"/>
      <protection locked="0"/>
    </xf>
    <xf numFmtId="0" fontId="6" fillId="0" borderId="0" xfId="9" applyFont="1">
      <alignment vertical="center"/>
    </xf>
    <xf numFmtId="0" fontId="6" fillId="0" borderId="0" xfId="7" applyFont="1" applyAlignment="1">
      <alignment horizontal="center" vertical="center"/>
    </xf>
    <xf numFmtId="0" fontId="6" fillId="0" borderId="0" xfId="7" applyFont="1" applyAlignment="1">
      <alignment vertical="center" shrinkToFit="1"/>
    </xf>
    <xf numFmtId="0" fontId="9" fillId="0" borderId="0" xfId="7" applyFont="1">
      <alignment vertical="center"/>
    </xf>
    <xf numFmtId="0" fontId="9" fillId="0" borderId="16" xfId="0" applyFont="1" applyBorder="1">
      <alignment vertical="center"/>
    </xf>
    <xf numFmtId="0" fontId="9" fillId="0" borderId="11" xfId="7" applyFont="1" applyBorder="1" applyAlignment="1" applyProtection="1">
      <alignment horizontal="left" vertical="top" wrapText="1" shrinkToFit="1"/>
      <protection locked="0"/>
    </xf>
    <xf numFmtId="0" fontId="9" fillId="0" borderId="1" xfId="0" applyFont="1" applyBorder="1">
      <alignment vertical="center"/>
    </xf>
    <xf numFmtId="38" fontId="7" fillId="0" borderId="84" xfId="3" applyFont="1" applyFill="1" applyBorder="1" applyAlignment="1">
      <alignment vertical="center"/>
    </xf>
    <xf numFmtId="0" fontId="9" fillId="0" borderId="11" xfId="0" applyFont="1" applyBorder="1" applyAlignment="1">
      <alignment vertical="top" wrapText="1" shrinkToFit="1"/>
    </xf>
    <xf numFmtId="0" fontId="13" fillId="3" borderId="0" xfId="0" applyFont="1" applyFill="1" applyBorder="1" applyAlignment="1">
      <alignment horizontal="left" vertical="center"/>
    </xf>
    <xf numFmtId="0" fontId="1" fillId="0" borderId="0" xfId="7" applyFont="1" applyProtection="1">
      <alignment vertical="center"/>
      <protection locked="0"/>
    </xf>
    <xf numFmtId="0" fontId="9" fillId="0" borderId="4" xfId="0" applyFont="1" applyBorder="1" applyAlignment="1">
      <alignment vertical="center" wrapText="1" shrinkToFit="1"/>
    </xf>
    <xf numFmtId="0" fontId="9" fillId="0" borderId="4" xfId="0" applyFont="1" applyBorder="1" applyAlignment="1">
      <alignment horizontal="center" vertical="center" wrapText="1" shrinkToFit="1"/>
    </xf>
    <xf numFmtId="0" fontId="9" fillId="0" borderId="0" xfId="0" applyFont="1" applyBorder="1" applyAlignment="1">
      <alignment vertical="center" wrapText="1" shrinkToFit="1"/>
    </xf>
    <xf numFmtId="0" fontId="10" fillId="3" borderId="0" xfId="0" applyFont="1" applyFill="1" applyBorder="1" applyAlignment="1">
      <alignment horizontal="center" vertical="center"/>
    </xf>
    <xf numFmtId="0" fontId="10" fillId="3" borderId="0" xfId="0" applyFont="1" applyFill="1" applyBorder="1" applyAlignment="1">
      <alignment horizontal="left" vertical="center"/>
    </xf>
    <xf numFmtId="0" fontId="9" fillId="0" borderId="59" xfId="7" applyFont="1" applyBorder="1" applyAlignment="1" applyProtection="1">
      <alignment horizontal="center" wrapText="1"/>
      <protection locked="0"/>
    </xf>
    <xf numFmtId="0" fontId="6" fillId="0" borderId="69" xfId="7" applyFont="1" applyBorder="1" applyAlignment="1" applyProtection="1">
      <alignment vertical="center" wrapText="1"/>
      <protection locked="0"/>
    </xf>
    <xf numFmtId="0" fontId="9" fillId="0" borderId="0" xfId="0" applyFont="1" applyBorder="1">
      <alignment vertical="center"/>
    </xf>
    <xf numFmtId="0" fontId="9" fillId="0" borderId="0" xfId="0" applyFont="1" applyBorder="1" applyAlignment="1">
      <alignment horizontal="center" vertical="center" wrapText="1" shrinkToFit="1"/>
    </xf>
    <xf numFmtId="0" fontId="9" fillId="0" borderId="0" xfId="0" applyFont="1" applyFill="1" applyBorder="1" applyAlignment="1">
      <alignment vertical="center" wrapText="1" shrinkToFit="1"/>
    </xf>
    <xf numFmtId="0" fontId="9" fillId="3" borderId="4" xfId="7" applyFont="1" applyFill="1" applyBorder="1" applyAlignment="1" applyProtection="1">
      <alignment horizontal="center" vertical="center" shrinkToFit="1"/>
      <protection locked="0"/>
    </xf>
    <xf numFmtId="0" fontId="21" fillId="0" borderId="0" xfId="0" applyFont="1" applyBorder="1">
      <alignment vertical="center"/>
    </xf>
    <xf numFmtId="0" fontId="10" fillId="0" borderId="0" xfId="0" applyFont="1" applyBorder="1">
      <alignment vertical="center"/>
    </xf>
    <xf numFmtId="0" fontId="14" fillId="0" borderId="0" xfId="7" applyFont="1" applyBorder="1" applyProtection="1">
      <alignment vertical="center"/>
      <protection locked="0"/>
    </xf>
    <xf numFmtId="0" fontId="14" fillId="0" borderId="0" xfId="7" applyFont="1" applyBorder="1" applyAlignment="1" applyProtection="1">
      <alignment horizontal="center" vertical="center"/>
      <protection locked="0"/>
    </xf>
    <xf numFmtId="0" fontId="14" fillId="0" borderId="0" xfId="7" applyFont="1" applyBorder="1" applyAlignment="1" applyProtection="1">
      <alignment vertical="top"/>
      <protection locked="0"/>
    </xf>
    <xf numFmtId="0" fontId="14" fillId="0" borderId="0" xfId="7" applyFont="1" applyBorder="1" applyAlignment="1" applyProtection="1">
      <alignment horizontal="center" vertical="top" shrinkToFit="1"/>
      <protection locked="0"/>
    </xf>
    <xf numFmtId="0" fontId="21" fillId="0" borderId="0" xfId="7" applyFont="1" applyBorder="1" applyProtection="1">
      <alignment vertical="center"/>
      <protection locked="0"/>
    </xf>
    <xf numFmtId="0" fontId="14" fillId="0" borderId="0" xfId="7" applyFont="1" applyBorder="1" applyAlignment="1" applyProtection="1">
      <alignment vertical="center" shrinkToFit="1"/>
      <protection locked="0"/>
    </xf>
    <xf numFmtId="0" fontId="11" fillId="0" borderId="0" xfId="7" applyFont="1" applyBorder="1" applyAlignment="1" applyProtection="1">
      <alignment vertical="center" shrinkToFit="1"/>
      <protection locked="0"/>
    </xf>
    <xf numFmtId="0" fontId="9" fillId="0" borderId="16" xfId="0" applyFont="1" applyBorder="1" applyAlignment="1">
      <alignment horizontal="center" vertical="center" wrapText="1"/>
    </xf>
    <xf numFmtId="38" fontId="8" fillId="0" borderId="21" xfId="3" applyFont="1" applyFill="1" applyBorder="1" applyAlignment="1">
      <alignment horizontal="center" vertical="center" wrapText="1"/>
    </xf>
    <xf numFmtId="0" fontId="9" fillId="0" borderId="1" xfId="7" applyFont="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16" xfId="7" applyFont="1" applyBorder="1" applyAlignment="1" applyProtection="1">
      <alignment horizontal="center" vertical="top" wrapText="1"/>
      <protection locked="0"/>
    </xf>
    <xf numFmtId="0" fontId="9" fillId="0" borderId="87" xfId="7" applyFont="1" applyBorder="1" applyAlignment="1" applyProtection="1">
      <alignment horizontal="center" vertical="top" wrapText="1"/>
      <protection locked="0"/>
    </xf>
    <xf numFmtId="0" fontId="9" fillId="0" borderId="11" xfId="7" applyFont="1" applyBorder="1" applyAlignment="1" applyProtection="1">
      <alignment horizontal="center" vertical="center" wrapText="1"/>
      <protection locked="0"/>
    </xf>
    <xf numFmtId="0" fontId="6" fillId="0" borderId="78" xfId="7" applyFont="1" applyBorder="1" applyAlignment="1" applyProtection="1">
      <alignment horizontal="center" vertical="center" wrapText="1"/>
      <protection locked="0"/>
    </xf>
    <xf numFmtId="0" fontId="9" fillId="0" borderId="11" xfId="7" applyFont="1" applyBorder="1" applyAlignment="1" applyProtection="1">
      <alignment vertical="center" wrapText="1"/>
      <protection locked="0"/>
    </xf>
    <xf numFmtId="0" fontId="17" fillId="0" borderId="6" xfId="7" applyFont="1" applyBorder="1" applyAlignment="1" applyProtection="1">
      <alignment horizontal="center" vertical="center" wrapText="1"/>
      <protection locked="0"/>
    </xf>
    <xf numFmtId="0" fontId="9" fillId="0" borderId="58" xfId="7" applyFont="1" applyBorder="1" applyAlignment="1" applyProtection="1">
      <alignment horizontal="center" vertical="center" wrapText="1"/>
      <protection locked="0"/>
    </xf>
    <xf numFmtId="0" fontId="9" fillId="0" borderId="22" xfId="7" applyFont="1" applyBorder="1" applyAlignment="1" applyProtection="1">
      <alignment horizontal="center" wrapText="1"/>
      <protection locked="0"/>
    </xf>
    <xf numFmtId="0" fontId="9" fillId="0" borderId="11" xfId="7" applyFont="1" applyBorder="1" applyAlignment="1" applyProtection="1">
      <alignment horizontal="center" wrapText="1"/>
      <protection locked="0"/>
    </xf>
    <xf numFmtId="0" fontId="9" fillId="0" borderId="11" xfId="7" applyFont="1" applyBorder="1" applyAlignment="1" applyProtection="1">
      <alignment horizontal="center" vertical="center" shrinkToFit="1"/>
      <protection locked="0"/>
    </xf>
    <xf numFmtId="0" fontId="17" fillId="0" borderId="9" xfId="7" applyFont="1" applyBorder="1" applyAlignment="1" applyProtection="1">
      <alignment horizontal="center" vertical="center" wrapText="1"/>
      <protection locked="0"/>
    </xf>
    <xf numFmtId="0" fontId="14" fillId="0" borderId="0" xfId="7" applyFont="1" applyAlignment="1" applyProtection="1">
      <alignment horizontal="center" vertical="center"/>
      <protection locked="0"/>
    </xf>
    <xf numFmtId="0" fontId="9" fillId="3" borderId="0" xfId="7" applyFont="1" applyFill="1" applyBorder="1" applyAlignment="1" applyProtection="1">
      <alignment horizontal="left" vertical="center" wrapText="1"/>
      <protection locked="0"/>
    </xf>
    <xf numFmtId="0" fontId="9" fillId="3" borderId="6" xfId="7" applyFont="1" applyFill="1" applyBorder="1" applyAlignment="1" applyProtection="1">
      <alignment vertical="center"/>
      <protection locked="0"/>
    </xf>
    <xf numFmtId="0" fontId="9" fillId="3" borderId="4" xfId="7" applyFont="1" applyFill="1" applyBorder="1" applyAlignment="1" applyProtection="1">
      <alignment horizontal="center" vertical="center"/>
      <protection locked="0"/>
    </xf>
    <xf numFmtId="0" fontId="9" fillId="3" borderId="4" xfId="7" applyFont="1" applyFill="1" applyBorder="1" applyAlignment="1">
      <alignment horizontal="center" vertical="center"/>
    </xf>
    <xf numFmtId="0" fontId="9" fillId="3" borderId="3" xfId="7" applyFont="1" applyFill="1" applyBorder="1" applyAlignment="1" applyProtection="1">
      <alignment horizontal="center" vertical="center" textRotation="255" wrapText="1"/>
      <protection locked="0"/>
    </xf>
    <xf numFmtId="0" fontId="9" fillId="3" borderId="8" xfId="7" applyFont="1" applyFill="1" applyBorder="1" applyAlignment="1" applyProtection="1">
      <alignment horizontal="left" vertical="center" wrapText="1"/>
      <protection locked="0"/>
    </xf>
    <xf numFmtId="0" fontId="9" fillId="0" borderId="73" xfId="0" applyFont="1" applyBorder="1" applyAlignment="1">
      <alignment vertical="center" wrapText="1"/>
    </xf>
    <xf numFmtId="0" fontId="6" fillId="0" borderId="76" xfId="0" applyFont="1" applyBorder="1" applyAlignment="1">
      <alignment vertical="center" wrapText="1"/>
    </xf>
    <xf numFmtId="0" fontId="9" fillId="0" borderId="14" xfId="0" applyFont="1" applyBorder="1">
      <alignment vertical="center"/>
    </xf>
    <xf numFmtId="40" fontId="7" fillId="0" borderId="30" xfId="3" applyNumberFormat="1" applyFont="1" applyFill="1" applyBorder="1" applyAlignment="1">
      <alignment vertical="center" shrinkToFit="1"/>
    </xf>
    <xf numFmtId="38" fontId="7" fillId="0" borderId="41" xfId="3" applyFont="1" applyFill="1" applyBorder="1" applyAlignment="1">
      <alignment vertical="center"/>
    </xf>
    <xf numFmtId="0" fontId="23" fillId="0" borderId="11" xfId="7" applyFont="1" applyBorder="1" applyAlignment="1" applyProtection="1">
      <alignment horizontal="center" vertical="center" wrapText="1" shrinkToFit="1"/>
      <protection locked="0"/>
    </xf>
    <xf numFmtId="0" fontId="9" fillId="0" borderId="1" xfId="7" applyFont="1" applyBorder="1" applyAlignment="1" applyProtection="1">
      <alignment vertical="top" wrapText="1"/>
      <protection locked="0"/>
    </xf>
    <xf numFmtId="0" fontId="9" fillId="0" borderId="14" xfId="7" applyFont="1" applyBorder="1" applyAlignment="1" applyProtection="1">
      <alignment horizontal="center" vertical="top" wrapText="1"/>
      <protection locked="0"/>
    </xf>
    <xf numFmtId="0" fontId="17" fillId="0" borderId="11" xfId="7" applyFont="1" applyBorder="1" applyAlignment="1" applyProtection="1">
      <alignment horizontal="center" vertical="center" wrapText="1"/>
      <protection locked="0"/>
    </xf>
    <xf numFmtId="0" fontId="17" fillId="0" borderId="7" xfId="7" applyFont="1" applyBorder="1" applyAlignment="1" applyProtection="1">
      <alignment horizontal="center" vertical="center" wrapText="1"/>
      <protection locked="0"/>
    </xf>
    <xf numFmtId="0" fontId="17" fillId="0" borderId="16" xfId="7" applyFont="1" applyBorder="1" applyAlignment="1" applyProtection="1">
      <alignment vertical="center" wrapText="1"/>
      <protection locked="0"/>
    </xf>
    <xf numFmtId="0" fontId="17" fillId="0" borderId="1" xfId="7" applyFont="1" applyBorder="1" applyAlignment="1" applyProtection="1">
      <alignment vertical="center" wrapText="1"/>
      <protection locked="0"/>
    </xf>
    <xf numFmtId="0" fontId="9" fillId="0" borderId="11" xfId="7" applyFont="1" applyBorder="1" applyAlignment="1" applyProtection="1">
      <alignment vertical="center" textRotation="255" shrinkToFit="1"/>
      <protection locked="0"/>
    </xf>
    <xf numFmtId="0" fontId="9" fillId="0" borderId="1" xfId="7" applyFont="1" applyBorder="1" applyAlignment="1" applyProtection="1">
      <alignment horizontal="center" vertical="center" shrinkToFit="1"/>
      <protection locked="0"/>
    </xf>
    <xf numFmtId="0" fontId="2" fillId="0" borderId="87" xfId="7" applyFont="1" applyBorder="1" applyAlignment="1" applyProtection="1">
      <alignment horizontal="center" wrapText="1"/>
      <protection locked="0"/>
    </xf>
    <xf numFmtId="0" fontId="2" fillId="0" borderId="16" xfId="7" applyFont="1" applyBorder="1" applyAlignment="1" applyProtection="1">
      <alignment horizontal="center" wrapText="1"/>
      <protection locked="0"/>
    </xf>
    <xf numFmtId="0" fontId="9" fillId="0" borderId="1" xfId="9" applyFont="1" applyBorder="1" applyAlignment="1" applyProtection="1">
      <alignment horizontal="center" vertical="center" wrapText="1"/>
      <protection locked="0"/>
    </xf>
    <xf numFmtId="0" fontId="9" fillId="0" borderId="91" xfId="9" applyFont="1" applyBorder="1" applyAlignment="1" applyProtection="1">
      <alignment horizontal="center" vertical="center" wrapText="1"/>
      <protection locked="0"/>
    </xf>
    <xf numFmtId="0" fontId="2" fillId="0" borderId="16" xfId="7" quotePrefix="1" applyFont="1" applyBorder="1" applyAlignment="1" applyProtection="1">
      <alignment horizontal="center" vertical="top" wrapText="1"/>
      <protection locked="0"/>
    </xf>
    <xf numFmtId="0" fontId="2" fillId="0" borderId="16" xfId="7" applyFont="1" applyBorder="1" applyAlignment="1" applyProtection="1">
      <alignment horizontal="center" vertical="top" wrapText="1"/>
      <protection locked="0"/>
    </xf>
    <xf numFmtId="0" fontId="2" fillId="0" borderId="87" xfId="7" applyFont="1" applyBorder="1" applyAlignment="1" applyProtection="1">
      <alignment vertical="top" wrapText="1"/>
      <protection locked="0"/>
    </xf>
    <xf numFmtId="0" fontId="2" fillId="0" borderId="1" xfId="7" applyFont="1" applyBorder="1" applyAlignment="1" applyProtection="1">
      <alignment vertical="top" wrapText="1"/>
      <protection locked="0"/>
    </xf>
    <xf numFmtId="0" fontId="2" fillId="0" borderId="16" xfId="7" applyFont="1" applyBorder="1" applyAlignment="1" applyProtection="1">
      <alignment vertical="top" wrapText="1"/>
      <protection locked="0"/>
    </xf>
    <xf numFmtId="38" fontId="6" fillId="0" borderId="15" xfId="3" applyFont="1" applyFill="1" applyBorder="1" applyAlignment="1" applyProtection="1">
      <alignment horizontal="center" vertical="center"/>
      <protection locked="0"/>
    </xf>
    <xf numFmtId="181" fontId="6" fillId="0" borderId="28" xfId="1" applyNumberFormat="1" applyFont="1" applyFill="1" applyBorder="1" applyAlignment="1" applyProtection="1">
      <alignment horizontal="center" vertical="center" shrinkToFit="1"/>
      <protection locked="0"/>
    </xf>
    <xf numFmtId="0" fontId="6" fillId="0" borderId="69" xfId="9" applyFont="1" applyBorder="1" applyAlignment="1" applyProtection="1">
      <alignment vertical="center" wrapText="1"/>
      <protection locked="0"/>
    </xf>
    <xf numFmtId="0" fontId="6" fillId="0" borderId="89" xfId="7" applyFont="1" applyBorder="1" applyAlignment="1" applyProtection="1">
      <alignment horizontal="center" vertical="center" wrapText="1"/>
      <protection locked="0"/>
    </xf>
    <xf numFmtId="0" fontId="9" fillId="0" borderId="87" xfId="7" applyFont="1" applyBorder="1" applyAlignment="1" applyProtection="1">
      <alignment horizontal="center" vertical="top" wrapText="1"/>
      <protection locked="0"/>
    </xf>
    <xf numFmtId="0" fontId="9" fillId="0" borderId="16" xfId="7" applyFont="1" applyBorder="1" applyAlignment="1" applyProtection="1">
      <alignment horizontal="center" vertical="top" wrapText="1"/>
      <protection locked="0"/>
    </xf>
    <xf numFmtId="0" fontId="9" fillId="0" borderId="3" xfId="7" applyFont="1" applyBorder="1" applyAlignment="1" applyProtection="1">
      <alignment horizontal="center" vertical="top" wrapText="1"/>
      <protection locked="0"/>
    </xf>
    <xf numFmtId="0" fontId="9" fillId="0" borderId="3" xfId="7" applyFont="1" applyBorder="1" applyAlignment="1" applyProtection="1">
      <alignment horizontal="left" vertical="top" wrapText="1"/>
      <protection locked="0"/>
    </xf>
    <xf numFmtId="0" fontId="17" fillId="0" borderId="3" xfId="7" applyFont="1" applyBorder="1" applyAlignment="1" applyProtection="1">
      <alignment horizontal="center" vertical="top" wrapText="1"/>
      <protection locked="0"/>
    </xf>
    <xf numFmtId="0" fontId="14" fillId="0" borderId="0" xfId="7" applyFont="1" applyAlignment="1" applyProtection="1">
      <alignment horizontal="center" vertical="center"/>
      <protection locked="0"/>
    </xf>
    <xf numFmtId="0" fontId="17" fillId="0" borderId="3" xfId="7" applyFont="1" applyBorder="1" applyAlignment="1" applyProtection="1">
      <alignment horizontal="center" vertical="center" wrapText="1"/>
      <protection locked="0"/>
    </xf>
    <xf numFmtId="0" fontId="17" fillId="0" borderId="3" xfId="7" applyFont="1" applyBorder="1" applyAlignment="1" applyProtection="1">
      <alignment horizontal="left" vertical="top" wrapText="1"/>
      <protection locked="0"/>
    </xf>
    <xf numFmtId="0" fontId="17" fillId="0" borderId="7" xfId="7" applyFont="1" applyBorder="1" applyAlignment="1" applyProtection="1">
      <alignment vertical="top" wrapText="1"/>
      <protection locked="0"/>
    </xf>
    <xf numFmtId="0" fontId="2" fillId="0" borderId="3" xfId="7" applyFont="1" applyBorder="1" applyAlignment="1" applyProtection="1">
      <alignment horizontal="center" vertical="top" wrapText="1"/>
      <protection locked="0"/>
    </xf>
    <xf numFmtId="0" fontId="9" fillId="0" borderId="49" xfId="7" applyFont="1" applyBorder="1" applyAlignment="1" applyProtection="1">
      <alignment horizontal="center" vertical="top" wrapText="1"/>
      <protection locked="0"/>
    </xf>
    <xf numFmtId="0" fontId="2" fillId="0" borderId="21" xfId="7" applyFont="1" applyBorder="1" applyAlignment="1" applyProtection="1">
      <alignment horizontal="center" vertical="center" wrapText="1"/>
      <protection locked="0"/>
    </xf>
    <xf numFmtId="0" fontId="9" fillId="0" borderId="3" xfId="7" applyFont="1" applyBorder="1" applyAlignment="1" applyProtection="1">
      <alignment horizontal="center" vertical="center" wrapText="1"/>
      <protection locked="0"/>
    </xf>
    <xf numFmtId="0" fontId="9" fillId="0" borderId="61" xfId="7" applyFont="1" applyBorder="1" applyAlignment="1" applyProtection="1">
      <alignment horizontal="center" vertical="top" wrapText="1"/>
      <protection locked="0"/>
    </xf>
    <xf numFmtId="0" fontId="9" fillId="0" borderId="3" xfId="9" applyFont="1" applyBorder="1" applyAlignment="1" applyProtection="1">
      <alignment horizontal="center" vertical="center" wrapText="1"/>
      <protection locked="0"/>
    </xf>
    <xf numFmtId="0" fontId="9" fillId="0" borderId="3" xfId="7" applyFont="1" applyBorder="1" applyAlignment="1" applyProtection="1">
      <alignment horizontal="center" vertical="center" wrapText="1" shrinkToFit="1"/>
      <protection locked="0"/>
    </xf>
    <xf numFmtId="0" fontId="2" fillId="0" borderId="3" xfId="7" applyFont="1" applyBorder="1" applyAlignment="1" applyProtection="1">
      <alignment horizontal="left" vertical="top" wrapText="1"/>
      <protection locked="0"/>
    </xf>
    <xf numFmtId="0" fontId="9" fillId="0" borderId="3" xfId="7" applyFont="1" applyBorder="1" applyAlignment="1" applyProtection="1">
      <alignment horizontal="center" vertical="center" textRotation="255" wrapText="1"/>
      <protection locked="0"/>
    </xf>
    <xf numFmtId="0" fontId="9" fillId="0" borderId="3" xfId="7" applyFont="1" applyBorder="1" applyAlignment="1" applyProtection="1">
      <alignment horizontal="center" vertical="center" shrinkToFit="1"/>
      <protection locked="0"/>
    </xf>
    <xf numFmtId="0" fontId="9" fillId="0" borderId="22" xfId="7" applyFont="1" applyBorder="1" applyAlignment="1" applyProtection="1">
      <alignment horizontal="center" vertical="center" textRotation="255" wrapText="1"/>
      <protection locked="0"/>
    </xf>
    <xf numFmtId="0" fontId="14" fillId="0" borderId="0" xfId="7" applyFont="1" applyAlignment="1" applyProtection="1">
      <alignment horizontal="center" vertical="center"/>
      <protection locked="0"/>
    </xf>
    <xf numFmtId="0" fontId="9" fillId="0" borderId="87" xfId="0" applyFont="1" applyBorder="1" applyAlignment="1">
      <alignment horizontal="center" vertical="center"/>
    </xf>
    <xf numFmtId="0" fontId="9" fillId="4" borderId="3" xfId="7" applyFont="1" applyFill="1" applyBorder="1" applyAlignment="1" applyProtection="1">
      <alignment horizontal="center" vertical="center" wrapText="1"/>
      <protection locked="0"/>
    </xf>
    <xf numFmtId="0" fontId="9" fillId="0" borderId="3" xfId="7" applyFont="1" applyBorder="1" applyAlignment="1" applyProtection="1">
      <alignment vertical="center" textRotation="255" shrinkToFit="1"/>
      <protection locked="0"/>
    </xf>
    <xf numFmtId="0" fontId="9" fillId="0" borderId="16" xfId="7" applyFont="1" applyBorder="1" applyAlignment="1" applyProtection="1">
      <alignment horizontal="center" vertical="center" shrinkToFit="1"/>
      <protection locked="0"/>
    </xf>
    <xf numFmtId="0" fontId="2" fillId="0" borderId="49" xfId="7" applyFont="1" applyBorder="1" applyAlignment="1" applyProtection="1">
      <alignment horizontal="center" shrinkToFit="1"/>
      <protection locked="0"/>
    </xf>
    <xf numFmtId="0" fontId="9" fillId="0" borderId="7" xfId="7" applyFont="1" applyBorder="1" applyAlignment="1" applyProtection="1">
      <alignment horizontal="center" vertical="top" wrapText="1"/>
      <protection locked="0"/>
    </xf>
    <xf numFmtId="0" fontId="9" fillId="0" borderId="92" xfId="9" applyFont="1" applyBorder="1" applyAlignment="1" applyProtection="1">
      <alignment horizontal="center" vertical="center" wrapText="1"/>
      <protection locked="0"/>
    </xf>
    <xf numFmtId="0" fontId="2" fillId="0" borderId="16" xfId="7" applyFont="1" applyFill="1" applyBorder="1" applyAlignment="1" applyProtection="1">
      <alignment horizontal="center" wrapText="1"/>
      <protection locked="0"/>
    </xf>
    <xf numFmtId="0" fontId="9" fillId="0" borderId="16" xfId="7" applyFont="1" applyBorder="1" applyAlignment="1" applyProtection="1">
      <alignment horizontal="center" shrinkToFit="1"/>
      <protection locked="0"/>
    </xf>
    <xf numFmtId="0" fontId="17" fillId="0" borderId="16" xfId="7" applyFont="1" applyBorder="1" applyAlignment="1" applyProtection="1">
      <alignment horizontal="center" vertical="top" wrapText="1"/>
      <protection locked="0"/>
    </xf>
    <xf numFmtId="0" fontId="7" fillId="6" borderId="65" xfId="0" applyFont="1" applyFill="1" applyBorder="1" applyAlignment="1">
      <alignment horizontal="center" vertical="center"/>
    </xf>
    <xf numFmtId="0" fontId="6" fillId="6" borderId="63" xfId="7" applyFont="1" applyFill="1" applyBorder="1" applyAlignment="1" applyProtection="1">
      <alignment vertical="center" wrapText="1"/>
      <protection locked="0"/>
    </xf>
    <xf numFmtId="0" fontId="6" fillId="6" borderId="62" xfId="7" applyFont="1" applyFill="1" applyBorder="1" applyAlignment="1" applyProtection="1">
      <alignment horizontal="center" vertical="center" shrinkToFit="1"/>
      <protection locked="0"/>
    </xf>
    <xf numFmtId="0" fontId="6" fillId="6" borderId="63" xfId="7" applyFont="1" applyFill="1" applyBorder="1" applyAlignment="1" applyProtection="1">
      <alignment horizontal="center" vertical="center" shrinkToFit="1"/>
      <protection locked="0"/>
    </xf>
    <xf numFmtId="0" fontId="17" fillId="6" borderId="63" xfId="7" applyFont="1" applyFill="1" applyBorder="1" applyAlignment="1" applyProtection="1">
      <alignment horizontal="center" vertical="center" wrapText="1" shrinkToFit="1"/>
      <protection locked="0"/>
    </xf>
    <xf numFmtId="0" fontId="9" fillId="6" borderId="63" xfId="7" applyFont="1" applyFill="1" applyBorder="1" applyAlignment="1" applyProtection="1">
      <alignment horizontal="center" vertical="center" wrapText="1" shrinkToFit="1"/>
      <protection locked="0"/>
    </xf>
    <xf numFmtId="0" fontId="9" fillId="6" borderId="63" xfId="7" applyFont="1" applyFill="1" applyBorder="1" applyAlignment="1" applyProtection="1">
      <alignment horizontal="center" vertical="center" shrinkToFit="1"/>
      <protection locked="0"/>
    </xf>
    <xf numFmtId="0" fontId="6" fillId="6" borderId="47" xfId="7" applyFont="1" applyFill="1" applyBorder="1" applyAlignment="1" applyProtection="1">
      <alignment horizontal="center" vertical="center" shrinkToFit="1"/>
      <protection locked="0"/>
    </xf>
    <xf numFmtId="38" fontId="6" fillId="6" borderId="63" xfId="3" applyFont="1" applyFill="1" applyBorder="1" applyAlignment="1" applyProtection="1">
      <alignment horizontal="center" vertical="center"/>
      <protection locked="0"/>
    </xf>
    <xf numFmtId="38" fontId="6" fillId="6" borderId="69" xfId="3" applyFont="1" applyFill="1" applyBorder="1" applyAlignment="1" applyProtection="1">
      <alignment horizontal="center" vertical="center"/>
      <protection locked="0"/>
    </xf>
    <xf numFmtId="0" fontId="6" fillId="6" borderId="63" xfId="7" applyFont="1" applyFill="1" applyBorder="1" applyAlignment="1" applyProtection="1">
      <alignment horizontal="center" vertical="center"/>
      <protection locked="0"/>
    </xf>
    <xf numFmtId="0" fontId="6" fillId="6" borderId="69" xfId="7" applyFont="1" applyFill="1" applyBorder="1" applyAlignment="1" applyProtection="1">
      <alignment horizontal="center" vertical="center"/>
      <protection locked="0"/>
    </xf>
    <xf numFmtId="0" fontId="6" fillId="6" borderId="64" xfId="7" applyFont="1" applyFill="1" applyBorder="1" applyAlignment="1" applyProtection="1">
      <alignment horizontal="center" vertical="center"/>
      <protection locked="0"/>
    </xf>
    <xf numFmtId="38" fontId="6" fillId="6" borderId="62" xfId="3" applyFont="1" applyFill="1" applyBorder="1" applyAlignment="1" applyProtection="1">
      <alignment vertical="center" shrinkToFit="1"/>
      <protection locked="0"/>
    </xf>
    <xf numFmtId="38" fontId="6" fillId="6" borderId="63" xfId="3" applyFont="1" applyFill="1" applyBorder="1" applyAlignment="1" applyProtection="1">
      <alignment vertical="center" shrinkToFit="1"/>
      <protection locked="0"/>
    </xf>
    <xf numFmtId="38" fontId="6" fillId="6" borderId="65" xfId="3" applyFont="1" applyFill="1" applyBorder="1" applyAlignment="1" applyProtection="1">
      <alignment horizontal="center" vertical="center"/>
      <protection locked="0"/>
    </xf>
    <xf numFmtId="38" fontId="6" fillId="6" borderId="46" xfId="3" applyFont="1" applyFill="1" applyBorder="1" applyAlignment="1" applyProtection="1">
      <alignment horizontal="center" vertical="center"/>
      <protection locked="0"/>
    </xf>
    <xf numFmtId="38" fontId="6" fillId="6" borderId="47" xfId="3" applyFont="1" applyFill="1" applyBorder="1" applyAlignment="1" applyProtection="1">
      <alignment horizontal="center" vertical="center"/>
      <protection locked="0"/>
    </xf>
    <xf numFmtId="0" fontId="6" fillId="6" borderId="63" xfId="7" applyFont="1" applyFill="1" applyBorder="1" applyAlignment="1" applyProtection="1">
      <alignment horizontal="center" vertical="top" shrinkToFit="1"/>
      <protection locked="0"/>
    </xf>
    <xf numFmtId="38" fontId="6" fillId="6" borderId="63" xfId="3" applyFont="1" applyFill="1" applyBorder="1" applyAlignment="1" applyProtection="1">
      <alignment vertical="top" shrinkToFit="1"/>
      <protection locked="0"/>
    </xf>
    <xf numFmtId="181" fontId="6" fillId="6" borderId="47" xfId="1" applyNumberFormat="1" applyFont="1" applyFill="1" applyBorder="1" applyAlignment="1" applyProtection="1">
      <alignment vertical="top" shrinkToFit="1"/>
      <protection locked="0"/>
    </xf>
    <xf numFmtId="181" fontId="6" fillId="6" borderId="63" xfId="1" applyNumberFormat="1" applyFont="1" applyFill="1" applyBorder="1" applyAlignment="1" applyProtection="1">
      <alignment vertical="top" shrinkToFit="1"/>
      <protection locked="0"/>
    </xf>
    <xf numFmtId="0" fontId="6" fillId="6" borderId="46" xfId="7" applyFont="1" applyFill="1" applyBorder="1" applyAlignment="1" applyProtection="1">
      <alignment horizontal="center" vertical="center" shrinkToFit="1"/>
      <protection locked="0"/>
    </xf>
    <xf numFmtId="0" fontId="7" fillId="6" borderId="63" xfId="0" applyFont="1" applyFill="1" applyBorder="1" applyAlignment="1">
      <alignment horizontal="center" vertical="center"/>
    </xf>
    <xf numFmtId="0" fontId="10" fillId="3" borderId="4" xfId="7" applyFont="1" applyFill="1" applyBorder="1" applyAlignment="1" applyProtection="1">
      <alignment horizontal="center" vertical="center"/>
      <protection locked="0"/>
    </xf>
    <xf numFmtId="0" fontId="10" fillId="3" borderId="4" xfId="7" applyFont="1" applyFill="1" applyBorder="1" applyProtection="1">
      <alignment vertical="center"/>
      <protection locked="0"/>
    </xf>
    <xf numFmtId="0" fontId="6" fillId="5" borderId="9" xfId="7" applyFont="1" applyFill="1" applyBorder="1" applyAlignment="1" applyProtection="1">
      <alignment vertical="center" wrapText="1"/>
      <protection locked="0"/>
    </xf>
    <xf numFmtId="0" fontId="9" fillId="6" borderId="22" xfId="7" applyFont="1" applyFill="1" applyBorder="1" applyAlignment="1" applyProtection="1">
      <alignment horizontal="center" vertical="center" textRotation="255" shrinkToFit="1"/>
      <protection locked="0"/>
    </xf>
    <xf numFmtId="0" fontId="9" fillId="6" borderId="3" xfId="7" applyFont="1" applyFill="1" applyBorder="1" applyAlignment="1">
      <alignment horizontal="center" vertical="center" textRotation="255" wrapText="1" shrinkToFit="1"/>
    </xf>
    <xf numFmtId="0" fontId="6" fillId="5" borderId="26" xfId="7" applyFont="1" applyFill="1" applyBorder="1" applyAlignment="1" applyProtection="1">
      <alignment horizontal="center" vertical="center" shrinkToFit="1"/>
      <protection locked="0"/>
    </xf>
    <xf numFmtId="0" fontId="6" fillId="5" borderId="43" xfId="0" applyFont="1" applyFill="1" applyBorder="1" applyAlignment="1">
      <alignment horizontal="center" vertical="center"/>
    </xf>
    <xf numFmtId="0" fontId="6" fillId="0" borderId="4" xfId="0" applyFont="1" applyBorder="1" applyAlignment="1">
      <alignment horizontal="center" vertical="center"/>
    </xf>
    <xf numFmtId="0" fontId="6" fillId="5" borderId="9" xfId="7" applyFont="1" applyFill="1" applyBorder="1" applyAlignment="1" applyProtection="1">
      <alignment horizontal="center" vertical="center" wrapText="1" shrinkToFit="1"/>
      <protection locked="0"/>
    </xf>
    <xf numFmtId="0" fontId="7" fillId="7" borderId="9" xfId="7" applyFont="1" applyFill="1" applyBorder="1" applyAlignment="1" applyProtection="1">
      <alignment horizontal="center" vertical="center" wrapText="1" shrinkToFit="1"/>
      <protection locked="0"/>
    </xf>
    <xf numFmtId="0" fontId="6" fillId="5" borderId="15" xfId="7" applyFont="1" applyFill="1" applyBorder="1" applyAlignment="1" applyProtection="1">
      <alignment horizontal="center" vertical="center" wrapText="1" shrinkToFit="1"/>
      <protection locked="0"/>
    </xf>
    <xf numFmtId="0" fontId="6" fillId="5" borderId="9" xfId="7" applyFont="1" applyFill="1" applyBorder="1" applyAlignment="1" applyProtection="1">
      <alignment horizontal="center" vertical="center" shrinkToFit="1"/>
      <protection locked="0"/>
    </xf>
    <xf numFmtId="0" fontId="6" fillId="5" borderId="9" xfId="7" applyFont="1" applyFill="1" applyBorder="1" applyAlignment="1" applyProtection="1">
      <alignment horizontal="center" vertical="center"/>
      <protection locked="0"/>
    </xf>
    <xf numFmtId="0" fontId="9" fillId="0" borderId="16" xfId="7" applyFont="1" applyBorder="1" applyAlignment="1" applyProtection="1">
      <alignment horizontal="center" vertical="top" wrapText="1"/>
      <protection locked="0"/>
    </xf>
    <xf numFmtId="0" fontId="10" fillId="0" borderId="0" xfId="0" applyFont="1" applyAlignment="1">
      <alignment horizontal="left" vertical="center" wrapText="1"/>
    </xf>
    <xf numFmtId="0" fontId="9" fillId="0" borderId="16" xfId="9" applyFont="1" applyBorder="1" applyAlignment="1" applyProtection="1">
      <alignment horizontal="center" vertical="center" wrapText="1"/>
      <protection locked="0"/>
    </xf>
    <xf numFmtId="0" fontId="14" fillId="0" borderId="0" xfId="7" applyFont="1" applyAlignment="1" applyProtection="1">
      <alignment horizontal="center" vertical="center"/>
      <protection locked="0"/>
    </xf>
    <xf numFmtId="0" fontId="9" fillId="0" borderId="78" xfId="9" applyFont="1" applyBorder="1" applyAlignment="1" applyProtection="1">
      <alignment horizontal="center" vertical="center" wrapText="1"/>
      <protection locked="0"/>
    </xf>
    <xf numFmtId="0" fontId="6" fillId="6" borderId="70" xfId="7" applyFont="1" applyFill="1" applyBorder="1" applyAlignment="1" applyProtection="1">
      <alignment horizontal="center" vertical="center"/>
      <protection locked="0"/>
    </xf>
    <xf numFmtId="0" fontId="6" fillId="0" borderId="8" xfId="7" applyFont="1" applyBorder="1" applyAlignment="1" applyProtection="1">
      <alignment horizontal="center" vertical="center"/>
      <protection locked="0"/>
    </xf>
    <xf numFmtId="0" fontId="6" fillId="0" borderId="70" xfId="7" applyFont="1" applyBorder="1" applyAlignment="1" applyProtection="1">
      <alignment vertical="center" wrapText="1"/>
      <protection locked="0"/>
    </xf>
    <xf numFmtId="0" fontId="6" fillId="0" borderId="5" xfId="7" applyFont="1" applyBorder="1" applyAlignment="1" applyProtection="1">
      <alignment horizontal="center" vertical="center" wrapText="1"/>
      <protection locked="0"/>
    </xf>
    <xf numFmtId="0" fontId="6" fillId="0" borderId="29" xfId="7" applyFont="1" applyBorder="1" applyAlignment="1" applyProtection="1">
      <alignment horizontal="center" vertical="center" wrapText="1"/>
      <protection locked="0"/>
    </xf>
    <xf numFmtId="0" fontId="9" fillId="0" borderId="16" xfId="7" applyFont="1" applyBorder="1" applyAlignment="1" applyProtection="1">
      <alignment horizontal="center" vertical="center" wrapText="1"/>
      <protection locked="0"/>
    </xf>
    <xf numFmtId="0" fontId="9" fillId="0" borderId="10" xfId="9" applyFont="1" applyBorder="1" applyAlignment="1" applyProtection="1">
      <alignment vertical="top" wrapText="1"/>
      <protection locked="0"/>
    </xf>
    <xf numFmtId="0" fontId="9" fillId="4" borderId="1" xfId="9" applyFont="1" applyFill="1" applyBorder="1" applyAlignment="1" applyProtection="1">
      <alignment horizontal="center" vertical="center" wrapText="1"/>
      <protection locked="0"/>
    </xf>
    <xf numFmtId="0" fontId="9" fillId="4" borderId="16" xfId="9" applyFont="1" applyFill="1" applyBorder="1" applyAlignment="1" applyProtection="1">
      <alignment horizontal="center" vertical="center" wrapText="1"/>
      <protection locked="0"/>
    </xf>
    <xf numFmtId="179" fontId="6" fillId="6" borderId="63" xfId="2" applyNumberFormat="1" applyFont="1" applyFill="1" applyBorder="1" applyAlignment="1">
      <alignment horizontal="center" vertical="center"/>
    </xf>
    <xf numFmtId="182" fontId="7" fillId="0" borderId="4" xfId="3" applyNumberFormat="1" applyFont="1" applyFill="1" applyBorder="1" applyAlignment="1" applyProtection="1">
      <alignment vertical="center" shrinkToFit="1"/>
      <protection locked="0"/>
    </xf>
    <xf numFmtId="38" fontId="6" fillId="5" borderId="9" xfId="3" applyFont="1" applyFill="1" applyBorder="1" applyAlignment="1" applyProtection="1">
      <alignment vertical="center" shrinkToFit="1"/>
      <protection locked="0"/>
    </xf>
    <xf numFmtId="38" fontId="6" fillId="5" borderId="4" xfId="3" applyFont="1" applyFill="1" applyBorder="1" applyAlignment="1" applyProtection="1">
      <alignment vertical="center" shrinkToFit="1"/>
      <protection locked="0"/>
    </xf>
    <xf numFmtId="0" fontId="16" fillId="0" borderId="1" xfId="7" applyFont="1" applyBorder="1" applyAlignment="1" applyProtection="1">
      <alignment horizontal="center" vertical="center" wrapText="1"/>
      <protection locked="0"/>
    </xf>
    <xf numFmtId="0" fontId="9" fillId="0" borderId="4" xfId="7" applyFont="1" applyFill="1" applyBorder="1" applyAlignment="1" applyProtection="1">
      <alignment horizontal="center" vertical="center"/>
      <protection locked="0"/>
    </xf>
    <xf numFmtId="38" fontId="6" fillId="6" borderId="47" xfId="3" applyFont="1" applyFill="1" applyBorder="1" applyAlignment="1" applyProtection="1">
      <alignment vertical="top" shrinkToFit="1"/>
      <protection locked="0"/>
    </xf>
    <xf numFmtId="38" fontId="21" fillId="0" borderId="0" xfId="18" applyFont="1" applyProtection="1">
      <alignment vertical="center"/>
      <protection locked="0"/>
    </xf>
    <xf numFmtId="38" fontId="1" fillId="0" borderId="0" xfId="18" applyFont="1" applyProtection="1">
      <alignment vertical="center"/>
      <protection locked="0"/>
    </xf>
    <xf numFmtId="38" fontId="10" fillId="0" borderId="0" xfId="18" applyFont="1" applyProtection="1">
      <alignment vertical="center"/>
      <protection locked="0"/>
    </xf>
    <xf numFmtId="38" fontId="21" fillId="0" borderId="0" xfId="18" applyFont="1">
      <alignment vertical="center"/>
    </xf>
    <xf numFmtId="38" fontId="21" fillId="0" borderId="0" xfId="18" applyFont="1" applyBorder="1">
      <alignment vertical="center"/>
    </xf>
    <xf numFmtId="0" fontId="9" fillId="0" borderId="3" xfId="7" applyFont="1" applyBorder="1" applyAlignment="1" applyProtection="1">
      <alignment horizontal="center" vertical="top" wrapText="1"/>
      <protection locked="0"/>
    </xf>
    <xf numFmtId="0" fontId="9" fillId="0" borderId="16" xfId="7" applyFont="1" applyBorder="1" applyAlignment="1" applyProtection="1">
      <alignment horizontal="center" vertical="top" wrapText="1"/>
      <protection locked="0"/>
    </xf>
    <xf numFmtId="0" fontId="9" fillId="0" borderId="3" xfId="7" applyFont="1" applyBorder="1" applyAlignment="1" applyProtection="1">
      <alignment horizontal="center" vertical="center" wrapText="1"/>
      <protection locked="0"/>
    </xf>
    <xf numFmtId="0" fontId="9" fillId="0" borderId="7" xfId="9" applyFont="1" applyBorder="1" applyAlignment="1" applyProtection="1">
      <alignment horizontal="center" vertical="center" textRotation="255" wrapText="1"/>
      <protection locked="0"/>
    </xf>
    <xf numFmtId="0" fontId="9" fillId="0" borderId="17" xfId="9" applyFont="1" applyBorder="1" applyAlignment="1" applyProtection="1">
      <alignment horizontal="center" vertical="center" textRotation="255" wrapText="1"/>
      <protection locked="0"/>
    </xf>
    <xf numFmtId="0" fontId="9" fillId="0" borderId="3" xfId="9" applyFont="1" applyBorder="1" applyAlignment="1" applyProtection="1">
      <alignment horizontal="center" vertical="top" wrapText="1"/>
      <protection locked="0"/>
    </xf>
    <xf numFmtId="0" fontId="9" fillId="0" borderId="22" xfId="9" applyFont="1" applyBorder="1" applyAlignment="1" applyProtection="1">
      <alignment horizontal="center" vertical="center" textRotation="255" wrapText="1"/>
      <protection locked="0"/>
    </xf>
    <xf numFmtId="0" fontId="14" fillId="0" borderId="0" xfId="7" applyFont="1" applyAlignment="1" applyProtection="1">
      <alignment horizontal="center" vertical="center"/>
      <protection locked="0"/>
    </xf>
    <xf numFmtId="0" fontId="21" fillId="0" borderId="0" xfId="7" applyFont="1" applyAlignment="1" applyProtection="1">
      <alignment horizontal="center" vertical="center"/>
      <protection locked="0"/>
    </xf>
    <xf numFmtId="0" fontId="10" fillId="0" borderId="0" xfId="7" applyFont="1" applyAlignment="1" applyProtection="1">
      <alignment horizontal="center" vertical="center"/>
      <protection locked="0"/>
    </xf>
    <xf numFmtId="0" fontId="21" fillId="0" borderId="0" xfId="0" applyFont="1" applyAlignment="1">
      <alignment horizontal="center" vertical="center"/>
    </xf>
    <xf numFmtId="0" fontId="21" fillId="0" borderId="0" xfId="0" applyFont="1" applyBorder="1" applyAlignment="1">
      <alignment horizontal="center" vertical="center"/>
    </xf>
    <xf numFmtId="38" fontId="1" fillId="0" borderId="3" xfId="18" applyFont="1" applyBorder="1" applyProtection="1">
      <alignment vertical="center"/>
      <protection locked="0"/>
    </xf>
    <xf numFmtId="0" fontId="9" fillId="0" borderId="0" xfId="7" applyFont="1" applyAlignment="1" applyProtection="1">
      <alignment vertical="center" textRotation="255" wrapText="1"/>
      <protection locked="0"/>
    </xf>
    <xf numFmtId="0" fontId="9" fillId="4" borderId="16" xfId="7" applyFont="1" applyFill="1" applyBorder="1" applyAlignment="1" applyProtection="1">
      <alignment horizontal="center" vertical="top" wrapText="1"/>
      <protection locked="0"/>
    </xf>
    <xf numFmtId="38" fontId="6" fillId="5" borderId="15" xfId="3" applyNumberFormat="1" applyFont="1" applyFill="1" applyBorder="1" applyAlignment="1" applyProtection="1">
      <alignment horizontal="center" vertical="center"/>
      <protection locked="0"/>
    </xf>
    <xf numFmtId="2" fontId="6" fillId="0" borderId="63" xfId="7" applyNumberFormat="1" applyFont="1" applyBorder="1" applyAlignment="1" applyProtection="1">
      <alignment vertical="top" wrapText="1"/>
      <protection locked="0"/>
    </xf>
    <xf numFmtId="2" fontId="14" fillId="0" borderId="0" xfId="7" applyNumberFormat="1" applyFont="1" applyAlignment="1" applyProtection="1">
      <alignment horizontal="center" vertical="top" shrinkToFit="1"/>
      <protection locked="0"/>
    </xf>
    <xf numFmtId="2" fontId="14" fillId="0" borderId="0" xfId="7" applyNumberFormat="1" applyFont="1" applyAlignment="1" applyProtection="1">
      <alignment vertical="top"/>
      <protection locked="0"/>
    </xf>
    <xf numFmtId="2" fontId="10" fillId="0" borderId="0" xfId="0" applyNumberFormat="1" applyFont="1" applyAlignment="1">
      <alignment horizontal="center" vertical="center"/>
    </xf>
    <xf numFmtId="2" fontId="10" fillId="0" borderId="0" xfId="3" applyNumberFormat="1" applyFont="1" applyAlignment="1">
      <alignment horizontal="center" vertical="center"/>
    </xf>
    <xf numFmtId="2" fontId="14" fillId="0" borderId="0" xfId="7" applyNumberFormat="1" applyFont="1" applyBorder="1" applyAlignment="1" applyProtection="1">
      <alignment vertical="top"/>
      <protection locked="0"/>
    </xf>
    <xf numFmtId="181" fontId="6" fillId="0" borderId="9" xfId="1" applyNumberFormat="1" applyFont="1" applyFill="1" applyBorder="1" applyAlignment="1" applyProtection="1">
      <alignment horizontal="right" vertical="center" shrinkToFit="1"/>
      <protection locked="0"/>
    </xf>
    <xf numFmtId="2" fontId="6" fillId="0" borderId="4" xfId="3" applyNumberFormat="1" applyFont="1" applyFill="1" applyBorder="1" applyAlignment="1" applyProtection="1">
      <alignment horizontal="right" vertical="center" shrinkToFit="1"/>
      <protection locked="0"/>
    </xf>
    <xf numFmtId="0" fontId="6" fillId="5" borderId="9" xfId="3" applyNumberFormat="1" applyFont="1" applyFill="1" applyBorder="1" applyAlignment="1" applyProtection="1">
      <alignment horizontal="right" vertical="center" shrinkToFit="1"/>
      <protection locked="0"/>
    </xf>
    <xf numFmtId="178" fontId="6" fillId="5" borderId="15" xfId="19" applyNumberFormat="1" applyFont="1" applyFill="1" applyBorder="1" applyAlignment="1" applyProtection="1">
      <alignment horizontal="right" vertical="center" shrinkToFit="1"/>
      <protection locked="0"/>
    </xf>
    <xf numFmtId="0" fontId="6" fillId="0" borderId="19" xfId="1" applyNumberFormat="1" applyFont="1" applyFill="1" applyBorder="1" applyAlignment="1" applyProtection="1">
      <alignment horizontal="right" vertical="center" wrapText="1"/>
      <protection locked="0"/>
    </xf>
    <xf numFmtId="0" fontId="6" fillId="0" borderId="62" xfId="9" applyFont="1" applyBorder="1" applyAlignment="1" applyProtection="1">
      <alignment horizontal="center" vertical="center" wrapText="1"/>
      <protection locked="0"/>
    </xf>
    <xf numFmtId="181" fontId="6" fillId="6" borderId="68" xfId="1" applyNumberFormat="1" applyFont="1" applyFill="1" applyBorder="1" applyAlignment="1" applyProtection="1">
      <alignment horizontal="center" vertical="center" shrinkToFit="1"/>
      <protection locked="0"/>
    </xf>
    <xf numFmtId="181" fontId="6" fillId="0" borderId="18" xfId="1" applyNumberFormat="1" applyFont="1" applyFill="1" applyBorder="1" applyAlignment="1" applyProtection="1">
      <alignment horizontal="center" vertical="center" shrinkToFit="1"/>
      <protection locked="0"/>
    </xf>
    <xf numFmtId="0" fontId="6" fillId="0" borderId="63" xfId="9" applyFont="1" applyBorder="1" applyAlignment="1" applyProtection="1">
      <alignment horizontal="center" vertical="center" wrapText="1"/>
      <protection locked="0"/>
    </xf>
    <xf numFmtId="181" fontId="6" fillId="6" borderId="64" xfId="1" applyNumberFormat="1" applyFont="1" applyFill="1" applyBorder="1" applyAlignment="1" applyProtection="1">
      <alignment horizontal="center" vertical="center" shrinkToFit="1"/>
      <protection locked="0"/>
    </xf>
    <xf numFmtId="0" fontId="6" fillId="0" borderId="68" xfId="9" applyFont="1" applyBorder="1" applyAlignment="1" applyProtection="1">
      <alignment horizontal="center" vertical="center" wrapText="1"/>
      <protection locked="0"/>
    </xf>
    <xf numFmtId="0" fontId="14" fillId="0" borderId="0" xfId="7" applyFont="1" applyAlignment="1" applyProtection="1">
      <alignment horizontal="center" vertical="top"/>
      <protection locked="0"/>
    </xf>
    <xf numFmtId="0" fontId="6" fillId="7" borderId="9" xfId="7" applyFont="1" applyFill="1" applyBorder="1" applyAlignment="1" applyProtection="1">
      <alignment horizontal="center" vertical="center" shrinkToFit="1"/>
      <protection locked="0"/>
    </xf>
    <xf numFmtId="0" fontId="6" fillId="0" borderId="63" xfId="9" applyFont="1" applyBorder="1" applyAlignment="1" applyProtection="1">
      <alignment horizontal="center" vertical="top" wrapText="1"/>
      <protection locked="0"/>
    </xf>
    <xf numFmtId="0" fontId="14" fillId="0" borderId="0" xfId="7" applyFont="1" applyBorder="1" applyAlignment="1" applyProtection="1">
      <alignment horizontal="center" vertical="top"/>
      <protection locked="0"/>
    </xf>
    <xf numFmtId="181" fontId="6" fillId="6" borderId="63" xfId="1" applyNumberFormat="1" applyFont="1" applyFill="1" applyBorder="1" applyAlignment="1" applyProtection="1">
      <alignment horizontal="center" vertical="top" shrinkToFit="1"/>
      <protection locked="0"/>
    </xf>
    <xf numFmtId="0" fontId="9" fillId="0" borderId="93" xfId="9" applyFont="1" applyBorder="1" applyAlignment="1" applyProtection="1">
      <alignment horizontal="center" vertical="center" textRotation="255" wrapText="1"/>
      <protection locked="0"/>
    </xf>
    <xf numFmtId="0" fontId="9" fillId="0" borderId="24" xfId="9" applyFont="1" applyBorder="1" applyAlignment="1" applyProtection="1">
      <alignment horizontal="center" vertical="top" wrapText="1"/>
      <protection locked="0"/>
    </xf>
    <xf numFmtId="0" fontId="9" fillId="0" borderId="24" xfId="7" applyFont="1" applyBorder="1" applyAlignment="1" applyProtection="1">
      <alignment horizontal="center" vertical="top" wrapText="1"/>
      <protection locked="0"/>
    </xf>
    <xf numFmtId="0" fontId="9" fillId="0" borderId="24" xfId="7" applyFont="1" applyBorder="1" applyAlignment="1" applyProtection="1">
      <alignment horizontal="center" vertical="center" wrapText="1"/>
      <protection locked="0"/>
    </xf>
    <xf numFmtId="0" fontId="9" fillId="0" borderId="45" xfId="7" applyFont="1" applyBorder="1" applyAlignment="1" applyProtection="1">
      <alignment horizontal="center" vertical="top" wrapText="1"/>
      <protection locked="0"/>
    </xf>
    <xf numFmtId="0" fontId="1" fillId="0" borderId="3" xfId="7" applyFont="1" applyBorder="1" applyProtection="1">
      <alignment vertical="center"/>
      <protection locked="0"/>
    </xf>
    <xf numFmtId="38" fontId="1" fillId="5" borderId="4" xfId="18" applyFont="1" applyFill="1" applyBorder="1" applyProtection="1">
      <alignment vertical="center"/>
      <protection locked="0"/>
    </xf>
    <xf numFmtId="38" fontId="1" fillId="5" borderId="9" xfId="18" applyFont="1" applyFill="1" applyBorder="1" applyProtection="1">
      <alignment vertical="center"/>
      <protection locked="0"/>
    </xf>
    <xf numFmtId="0" fontId="1" fillId="6" borderId="63" xfId="7" applyFont="1" applyFill="1" applyBorder="1" applyProtection="1">
      <alignment vertical="center"/>
      <protection locked="0"/>
    </xf>
    <xf numFmtId="38" fontId="1" fillId="6" borderId="63" xfId="18" applyFont="1" applyFill="1" applyBorder="1" applyProtection="1">
      <alignment vertical="center"/>
      <protection locked="0"/>
    </xf>
    <xf numFmtId="0" fontId="1" fillId="5" borderId="4" xfId="7" applyFont="1" applyFill="1" applyBorder="1" applyProtection="1">
      <alignment vertical="center"/>
      <protection locked="0"/>
    </xf>
    <xf numFmtId="38" fontId="6" fillId="5" borderId="15" xfId="18" applyFont="1" applyFill="1" applyBorder="1" applyAlignment="1" applyProtection="1">
      <alignment horizontal="right" vertical="center"/>
      <protection locked="0"/>
    </xf>
    <xf numFmtId="38" fontId="6" fillId="0" borderId="15" xfId="18" applyFont="1" applyFill="1" applyBorder="1" applyAlignment="1" applyProtection="1">
      <alignment horizontal="right" vertical="center"/>
      <protection locked="0"/>
    </xf>
    <xf numFmtId="0" fontId="9" fillId="0" borderId="49" xfId="0" applyFont="1" applyBorder="1" applyAlignment="1">
      <alignment horizontal="center" vertical="center" wrapText="1"/>
    </xf>
    <xf numFmtId="0" fontId="9" fillId="0" borderId="22" xfId="0" applyFont="1" applyBorder="1" applyAlignment="1">
      <alignment horizontal="center" vertical="center" wrapText="1"/>
    </xf>
    <xf numFmtId="0" fontId="17" fillId="0" borderId="3" xfId="7" applyFont="1" applyBorder="1" applyAlignment="1" applyProtection="1">
      <alignment horizontal="center" vertical="top" wrapText="1"/>
      <protection locked="0"/>
    </xf>
    <xf numFmtId="0" fontId="9" fillId="0" borderId="16"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6" xfId="7" applyFont="1" applyBorder="1" applyAlignment="1" applyProtection="1">
      <alignment horizontal="center" vertical="top" wrapText="1"/>
      <protection locked="0"/>
    </xf>
    <xf numFmtId="0" fontId="17" fillId="0" borderId="3" xfId="7" applyFont="1" applyBorder="1" applyAlignment="1" applyProtection="1">
      <alignment horizontal="left" vertical="top" wrapText="1"/>
      <protection locked="0"/>
    </xf>
    <xf numFmtId="0" fontId="17" fillId="0" borderId="7" xfId="7" applyFont="1" applyBorder="1" applyAlignment="1" applyProtection="1">
      <alignment vertical="top" wrapText="1"/>
      <protection locked="0"/>
    </xf>
    <xf numFmtId="0" fontId="9" fillId="0" borderId="49" xfId="7" applyFont="1" applyBorder="1" applyAlignment="1" applyProtection="1">
      <alignment horizontal="center" vertical="top" wrapText="1"/>
      <protection locked="0"/>
    </xf>
    <xf numFmtId="0" fontId="2" fillId="0" borderId="3" xfId="7" applyFont="1" applyBorder="1" applyAlignment="1" applyProtection="1">
      <alignment horizontal="left" vertical="top" wrapText="1"/>
      <protection locked="0"/>
    </xf>
    <xf numFmtId="0" fontId="17" fillId="0" borderId="3" xfId="7" applyFont="1" applyBorder="1" applyAlignment="1" applyProtection="1">
      <alignment horizontal="center" vertical="center" wrapText="1"/>
      <protection locked="0"/>
    </xf>
    <xf numFmtId="0" fontId="25" fillId="0" borderId="0" xfId="7" applyFont="1" applyProtection="1">
      <alignment vertical="center"/>
      <protection locked="0"/>
    </xf>
    <xf numFmtId="38" fontId="1" fillId="5" borderId="53" xfId="18" applyFont="1" applyFill="1" applyBorder="1" applyProtection="1">
      <alignment vertical="center"/>
      <protection locked="0"/>
    </xf>
    <xf numFmtId="38" fontId="6" fillId="7" borderId="15" xfId="3" applyFont="1" applyFill="1" applyBorder="1" applyAlignment="1" applyProtection="1">
      <alignment horizontal="center" vertical="center"/>
      <protection locked="0"/>
    </xf>
    <xf numFmtId="38" fontId="26" fillId="0" borderId="0" xfId="18" applyFont="1" applyAlignment="1" applyProtection="1">
      <alignment vertical="center" shrinkToFit="1"/>
      <protection locked="0"/>
    </xf>
    <xf numFmtId="9" fontId="26" fillId="0" borderId="0" xfId="19" applyFont="1" applyAlignment="1" applyProtection="1">
      <alignment vertical="center" shrinkToFit="1"/>
      <protection locked="0"/>
    </xf>
    <xf numFmtId="38" fontId="21" fillId="0" borderId="0" xfId="18" applyFont="1" applyBorder="1" applyProtection="1">
      <alignment vertical="center"/>
      <protection locked="0"/>
    </xf>
    <xf numFmtId="38" fontId="1" fillId="0" borderId="0" xfId="18" applyFont="1" applyBorder="1" applyProtection="1">
      <alignment vertical="center"/>
      <protection locked="0"/>
    </xf>
    <xf numFmtId="0" fontId="27" fillId="0" borderId="0" xfId="7" applyFont="1" applyProtection="1">
      <alignment vertical="center"/>
      <protection locked="0"/>
    </xf>
    <xf numFmtId="0" fontId="7" fillId="0" borderId="3" xfId="7" applyFont="1" applyBorder="1" applyAlignment="1" applyProtection="1">
      <alignment horizontal="center" vertical="center" wrapText="1"/>
      <protection locked="0"/>
    </xf>
    <xf numFmtId="0" fontId="7" fillId="0" borderId="3" xfId="7" applyFont="1" applyBorder="1" applyAlignment="1" applyProtection="1">
      <alignment vertical="center" wrapText="1"/>
      <protection locked="0"/>
    </xf>
    <xf numFmtId="0" fontId="1" fillId="0" borderId="73" xfId="7" applyFont="1" applyBorder="1" applyProtection="1">
      <alignment vertical="center"/>
      <protection locked="0"/>
    </xf>
    <xf numFmtId="38" fontId="1" fillId="0" borderId="74" xfId="18" applyFont="1" applyBorder="1" applyProtection="1">
      <alignment vertical="center"/>
      <protection locked="0"/>
    </xf>
    <xf numFmtId="0" fontId="1" fillId="0" borderId="74" xfId="7" applyFont="1" applyBorder="1" applyProtection="1">
      <alignment vertical="center"/>
      <protection locked="0"/>
    </xf>
    <xf numFmtId="38" fontId="1" fillId="0" borderId="76" xfId="18" applyFont="1" applyBorder="1" applyProtection="1">
      <alignment vertical="center"/>
      <protection locked="0"/>
    </xf>
    <xf numFmtId="0" fontId="1" fillId="0" borderId="22" xfId="7" applyFont="1" applyBorder="1" applyProtection="1">
      <alignment vertical="center"/>
      <protection locked="0"/>
    </xf>
    <xf numFmtId="38" fontId="1" fillId="0" borderId="49" xfId="18" applyFont="1" applyBorder="1" applyProtection="1">
      <alignment vertical="center"/>
      <protection locked="0"/>
    </xf>
    <xf numFmtId="0" fontId="1" fillId="0" borderId="22" xfId="7" applyFont="1" applyBorder="1" applyAlignment="1" applyProtection="1">
      <alignment vertical="center" textRotation="255"/>
      <protection locked="0"/>
    </xf>
    <xf numFmtId="0" fontId="1" fillId="6" borderId="62" xfId="7" applyFont="1" applyFill="1" applyBorder="1" applyProtection="1">
      <alignment vertical="center"/>
      <protection locked="0"/>
    </xf>
    <xf numFmtId="38" fontId="1" fillId="6" borderId="46" xfId="18" applyFont="1" applyFill="1" applyBorder="1" applyProtection="1">
      <alignment vertical="center"/>
      <protection locked="0"/>
    </xf>
    <xf numFmtId="38" fontId="1" fillId="5" borderId="55" xfId="18" applyFont="1" applyFill="1" applyBorder="1" applyProtection="1">
      <alignment vertical="center"/>
      <protection locked="0"/>
    </xf>
    <xf numFmtId="38" fontId="1" fillId="5" borderId="31" xfId="18" applyFont="1" applyFill="1" applyBorder="1" applyProtection="1">
      <alignment vertical="center"/>
      <protection locked="0"/>
    </xf>
    <xf numFmtId="0" fontId="20" fillId="0" borderId="0" xfId="7" applyFont="1" applyProtection="1">
      <alignment vertical="center"/>
      <protection locked="0"/>
    </xf>
    <xf numFmtId="38" fontId="1" fillId="0" borderId="0" xfId="18" applyFont="1" applyFill="1" applyBorder="1" applyProtection="1">
      <alignment vertical="center"/>
      <protection locked="0"/>
    </xf>
    <xf numFmtId="38" fontId="1" fillId="0" borderId="0" xfId="18" applyFont="1" applyFill="1" applyProtection="1">
      <alignment vertical="center"/>
      <protection locked="0"/>
    </xf>
    <xf numFmtId="38" fontId="10" fillId="0" borderId="0" xfId="18" applyFont="1" applyFill="1" applyProtection="1">
      <alignment vertical="center"/>
      <protection locked="0"/>
    </xf>
    <xf numFmtId="38" fontId="21" fillId="0" borderId="0" xfId="18" applyFont="1" applyFill="1">
      <alignment vertical="center"/>
    </xf>
    <xf numFmtId="38" fontId="21" fillId="0" borderId="0" xfId="18" applyFont="1" applyFill="1" applyBorder="1">
      <alignment vertical="center"/>
    </xf>
    <xf numFmtId="38" fontId="21" fillId="0" borderId="0" xfId="18" applyFont="1" applyFill="1" applyProtection="1">
      <alignment vertical="center"/>
      <protection locked="0"/>
    </xf>
    <xf numFmtId="38" fontId="1" fillId="6" borderId="62" xfId="18" applyFont="1" applyFill="1" applyBorder="1" applyProtection="1">
      <alignment vertical="center"/>
      <protection locked="0"/>
    </xf>
    <xf numFmtId="38" fontId="1" fillId="5" borderId="27" xfId="18" applyFont="1" applyFill="1" applyBorder="1" applyProtection="1">
      <alignment vertical="center"/>
      <protection locked="0"/>
    </xf>
    <xf numFmtId="2" fontId="6" fillId="5" borderId="4" xfId="0" applyNumberFormat="1" applyFont="1" applyFill="1" applyBorder="1" applyAlignment="1">
      <alignment horizontal="right" vertical="center" wrapText="1" shrinkToFit="1"/>
    </xf>
    <xf numFmtId="38" fontId="21" fillId="0" borderId="0" xfId="18" applyFont="1" applyAlignment="1" applyProtection="1">
      <alignment horizontal="center" vertical="center"/>
      <protection locked="0"/>
    </xf>
    <xf numFmtId="0" fontId="27" fillId="0" borderId="0" xfId="7" applyFont="1" applyAlignment="1" applyProtection="1">
      <alignment horizontal="center" vertical="center"/>
      <protection locked="0"/>
    </xf>
    <xf numFmtId="38" fontId="1" fillId="6" borderId="63" xfId="18" applyFont="1" applyFill="1" applyBorder="1" applyAlignment="1" applyProtection="1">
      <alignment horizontal="center" vertical="center"/>
      <protection locked="0"/>
    </xf>
    <xf numFmtId="38" fontId="1" fillId="5" borderId="9" xfId="18" applyFont="1" applyFill="1" applyBorder="1" applyAlignment="1" applyProtection="1">
      <alignment horizontal="center" vertical="center"/>
      <protection locked="0"/>
    </xf>
    <xf numFmtId="38" fontId="1" fillId="0" borderId="0" xfId="18" applyFont="1" applyAlignment="1" applyProtection="1">
      <alignment horizontal="center" vertical="center"/>
      <protection locked="0"/>
    </xf>
    <xf numFmtId="38" fontId="10" fillId="0" borderId="0" xfId="18" applyFont="1" applyAlignment="1" applyProtection="1">
      <alignment horizontal="center" vertical="center"/>
      <protection locked="0"/>
    </xf>
    <xf numFmtId="38" fontId="21" fillId="0" borderId="0" xfId="18" applyFont="1" applyAlignment="1">
      <alignment horizontal="center" vertical="center"/>
    </xf>
    <xf numFmtId="38" fontId="21" fillId="0" borderId="0" xfId="18" applyFont="1" applyBorder="1" applyAlignment="1">
      <alignment horizontal="center" vertical="center"/>
    </xf>
    <xf numFmtId="38" fontId="7" fillId="5" borderId="9" xfId="18" applyFont="1" applyFill="1" applyBorder="1" applyAlignment="1" applyProtection="1">
      <alignment horizontal="center" vertical="center"/>
      <protection locked="0"/>
    </xf>
    <xf numFmtId="38" fontId="7" fillId="5" borderId="9" xfId="18" applyFont="1" applyFill="1" applyBorder="1" applyAlignment="1" applyProtection="1">
      <alignment horizontal="left" vertical="center"/>
      <protection locked="0"/>
    </xf>
    <xf numFmtId="0" fontId="21" fillId="4" borderId="0" xfId="7" applyFont="1" applyFill="1" applyProtection="1">
      <alignment vertical="center"/>
      <protection locked="0"/>
    </xf>
    <xf numFmtId="38" fontId="21" fillId="4" borderId="0" xfId="18" applyFont="1" applyFill="1" applyProtection="1">
      <alignment vertical="center"/>
      <protection locked="0"/>
    </xf>
    <xf numFmtId="38" fontId="21" fillId="4" borderId="0" xfId="18" applyFont="1" applyFill="1" applyAlignment="1" applyProtection="1">
      <alignment horizontal="center" vertical="center"/>
      <protection locked="0"/>
    </xf>
    <xf numFmtId="0" fontId="21" fillId="4" borderId="0" xfId="7" applyFont="1" applyFill="1" applyAlignment="1" applyProtection="1">
      <alignment horizontal="center" vertical="center"/>
      <protection locked="0"/>
    </xf>
    <xf numFmtId="0" fontId="17" fillId="4" borderId="6" xfId="7" applyFont="1" applyFill="1" applyBorder="1" applyAlignment="1" applyProtection="1">
      <alignment horizontal="center" vertical="center" wrapText="1"/>
      <protection locked="0"/>
    </xf>
    <xf numFmtId="0" fontId="17" fillId="4" borderId="16" xfId="7" applyFont="1" applyFill="1" applyBorder="1" applyAlignment="1" applyProtection="1">
      <alignment horizontal="center" vertical="top" wrapText="1"/>
      <protection locked="0"/>
    </xf>
    <xf numFmtId="0" fontId="7" fillId="5" borderId="88" xfId="7" applyFont="1" applyFill="1" applyBorder="1" applyAlignment="1" applyProtection="1">
      <alignment horizontal="center" vertical="center" shrinkToFit="1"/>
      <protection locked="0"/>
    </xf>
    <xf numFmtId="38" fontId="7" fillId="5" borderId="53" xfId="18" applyFont="1" applyFill="1" applyBorder="1" applyProtection="1">
      <alignment vertical="center"/>
      <protection locked="0"/>
    </xf>
    <xf numFmtId="38" fontId="7" fillId="5" borderId="55" xfId="18" applyFont="1" applyFill="1" applyBorder="1" applyProtection="1">
      <alignment vertical="center"/>
      <protection locked="0"/>
    </xf>
    <xf numFmtId="0" fontId="7" fillId="5" borderId="30" xfId="7" applyFont="1" applyFill="1" applyBorder="1" applyAlignment="1" applyProtection="1">
      <alignment horizontal="center" vertical="center" shrinkToFit="1"/>
      <protection locked="0"/>
    </xf>
    <xf numFmtId="38" fontId="7" fillId="5" borderId="4" xfId="18" applyFont="1" applyFill="1" applyBorder="1" applyProtection="1">
      <alignment vertical="center"/>
      <protection locked="0"/>
    </xf>
    <xf numFmtId="38" fontId="7" fillId="0" borderId="4" xfId="18" applyFont="1" applyBorder="1" applyProtection="1">
      <alignment vertical="center"/>
      <protection locked="0"/>
    </xf>
    <xf numFmtId="178" fontId="7" fillId="5" borderId="4" xfId="19" applyNumberFormat="1" applyFont="1" applyFill="1" applyBorder="1" applyAlignment="1" applyProtection="1">
      <alignment horizontal="right" vertical="center" shrinkToFit="1"/>
      <protection locked="0"/>
    </xf>
    <xf numFmtId="38" fontId="7" fillId="5" borderId="31" xfId="18" applyFont="1" applyFill="1" applyBorder="1" applyProtection="1">
      <alignment vertical="center"/>
      <protection locked="0"/>
    </xf>
    <xf numFmtId="0" fontId="7" fillId="5" borderId="95" xfId="7" applyFont="1" applyFill="1" applyBorder="1" applyAlignment="1" applyProtection="1">
      <alignment horizontal="center" vertical="center" shrinkToFit="1"/>
      <protection locked="0"/>
    </xf>
    <xf numFmtId="38" fontId="7" fillId="5" borderId="96" xfId="18" applyFont="1" applyFill="1" applyBorder="1" applyProtection="1">
      <alignment vertical="center"/>
      <protection locked="0"/>
    </xf>
    <xf numFmtId="38" fontId="7" fillId="0" borderId="96" xfId="18" applyFont="1" applyBorder="1" applyProtection="1">
      <alignment vertical="center"/>
      <protection locked="0"/>
    </xf>
    <xf numFmtId="183" fontId="7" fillId="0" borderId="30" xfId="18" applyNumberFormat="1" applyFont="1" applyFill="1" applyBorder="1" applyAlignment="1" applyProtection="1">
      <alignment horizontal="center" vertical="center"/>
      <protection locked="0"/>
    </xf>
    <xf numFmtId="184" fontId="7" fillId="0" borderId="4" xfId="18" applyNumberFormat="1" applyFont="1" applyFill="1" applyBorder="1" applyAlignment="1" applyProtection="1">
      <alignment horizontal="right" vertical="center"/>
      <protection locked="0"/>
    </xf>
    <xf numFmtId="184" fontId="7" fillId="5" borderId="4" xfId="18" applyNumberFormat="1" applyFont="1" applyFill="1" applyBorder="1" applyAlignment="1" applyProtection="1">
      <alignment horizontal="right" vertical="center"/>
      <protection locked="0"/>
    </xf>
    <xf numFmtId="178" fontId="7" fillId="5" borderId="4" xfId="19" applyNumberFormat="1" applyFont="1" applyFill="1" applyBorder="1" applyAlignment="1" applyProtection="1">
      <alignment horizontal="right" vertical="center"/>
      <protection locked="0"/>
    </xf>
    <xf numFmtId="183" fontId="7" fillId="0" borderId="9" xfId="18" applyNumberFormat="1" applyFont="1" applyFill="1" applyBorder="1" applyProtection="1">
      <alignment vertical="center"/>
      <protection locked="0"/>
    </xf>
    <xf numFmtId="183" fontId="7" fillId="0" borderId="4" xfId="18" applyNumberFormat="1" applyFont="1" applyFill="1" applyBorder="1" applyProtection="1">
      <alignment vertical="center"/>
      <protection locked="0"/>
    </xf>
    <xf numFmtId="183" fontId="7" fillId="0" borderId="96" xfId="18" applyNumberFormat="1" applyFont="1" applyFill="1" applyBorder="1" applyProtection="1">
      <alignment vertical="center"/>
      <protection locked="0"/>
    </xf>
    <xf numFmtId="38" fontId="7" fillId="0" borderId="0" xfId="18" applyFont="1" applyFill="1" applyProtection="1">
      <alignment vertical="center"/>
      <protection locked="0"/>
    </xf>
    <xf numFmtId="38" fontId="7" fillId="0" borderId="0" xfId="18" applyFont="1" applyProtection="1">
      <alignment vertical="center"/>
      <protection locked="0"/>
    </xf>
    <xf numFmtId="38" fontId="26" fillId="0" borderId="0" xfId="18" applyFont="1" applyFill="1">
      <alignment vertical="center"/>
    </xf>
    <xf numFmtId="38" fontId="26" fillId="0" borderId="0" xfId="18" applyFont="1">
      <alignment vertical="center"/>
    </xf>
    <xf numFmtId="38" fontId="26" fillId="0" borderId="0" xfId="18" applyFont="1" applyFill="1" applyBorder="1">
      <alignment vertical="center"/>
    </xf>
    <xf numFmtId="38" fontId="26" fillId="0" borderId="0" xfId="18" applyFont="1" applyBorder="1">
      <alignment vertical="center"/>
    </xf>
    <xf numFmtId="38" fontId="26" fillId="0" borderId="0" xfId="18" applyFont="1" applyFill="1" applyProtection="1">
      <alignment vertical="center"/>
      <protection locked="0"/>
    </xf>
    <xf numFmtId="38" fontId="26" fillId="0" borderId="0" xfId="18" applyFont="1" applyProtection="1">
      <alignment vertical="center"/>
      <protection locked="0"/>
    </xf>
    <xf numFmtId="0" fontId="7" fillId="0" borderId="23" xfId="7" applyFont="1" applyBorder="1" applyAlignment="1" applyProtection="1">
      <alignment vertical="center" textRotation="255"/>
      <protection locked="0"/>
    </xf>
    <xf numFmtId="38" fontId="7" fillId="0" borderId="24" xfId="18" applyFont="1" applyBorder="1" applyAlignment="1" applyProtection="1">
      <alignment horizontal="center" vertical="center" wrapText="1"/>
      <protection locked="0"/>
    </xf>
    <xf numFmtId="0" fontId="10" fillId="0" borderId="0" xfId="0" applyFont="1" applyAlignment="1" applyProtection="1">
      <alignment vertical="center" shrinkToFit="1"/>
      <protection locked="0"/>
    </xf>
    <xf numFmtId="38" fontId="1" fillId="5" borderId="88" xfId="18" applyFont="1" applyFill="1" applyBorder="1" applyProtection="1">
      <alignment vertical="center"/>
      <protection locked="0"/>
    </xf>
    <xf numFmtId="38" fontId="1" fillId="5" borderId="30" xfId="18" applyFont="1" applyFill="1" applyBorder="1" applyProtection="1">
      <alignment vertical="center"/>
      <protection locked="0"/>
    </xf>
    <xf numFmtId="38" fontId="21" fillId="0" borderId="0" xfId="18" applyFont="1" applyFill="1" applyBorder="1" applyProtection="1">
      <alignment vertical="center"/>
      <protection locked="0"/>
    </xf>
    <xf numFmtId="0" fontId="10" fillId="0" borderId="0" xfId="7" applyFont="1" applyFill="1" applyProtection="1">
      <alignment vertical="center"/>
      <protection locked="0"/>
    </xf>
    <xf numFmtId="0" fontId="14" fillId="0" borderId="0" xfId="7" applyFont="1" applyFill="1" applyAlignment="1" applyProtection="1">
      <alignment horizontal="center" vertical="center" shrinkToFit="1"/>
      <protection locked="0"/>
    </xf>
    <xf numFmtId="0" fontId="21" fillId="0" borderId="0" xfId="7" applyFont="1" applyFill="1" applyProtection="1">
      <alignment vertical="center"/>
      <protection locked="0"/>
    </xf>
    <xf numFmtId="0" fontId="27" fillId="0" borderId="0" xfId="7" applyFont="1" applyBorder="1" applyAlignment="1" applyProtection="1">
      <alignment horizontal="center" vertical="center" wrapText="1"/>
      <protection locked="0"/>
    </xf>
    <xf numFmtId="40" fontId="7" fillId="0" borderId="0" xfId="7" applyNumberFormat="1" applyFont="1" applyBorder="1" applyAlignment="1" applyProtection="1">
      <alignment horizontal="center" vertical="center" textRotation="255" wrapText="1"/>
      <protection locked="0"/>
    </xf>
    <xf numFmtId="0" fontId="1" fillId="6" borderId="46" xfId="7" applyFont="1" applyFill="1" applyBorder="1" applyProtection="1">
      <alignment vertical="center"/>
      <protection locked="0"/>
    </xf>
    <xf numFmtId="38" fontId="7" fillId="5" borderId="4" xfId="18" applyFont="1" applyFill="1" applyBorder="1" applyAlignment="1" applyProtection="1">
      <alignment horizontal="center" vertical="center"/>
      <protection locked="0"/>
    </xf>
    <xf numFmtId="0" fontId="7" fillId="0" borderId="0" xfId="7" applyFont="1" applyProtection="1">
      <alignment vertical="center"/>
      <protection locked="0"/>
    </xf>
    <xf numFmtId="0" fontId="7" fillId="0" borderId="0" xfId="7" applyFont="1" applyAlignment="1" applyProtection="1">
      <alignment horizontal="center" vertical="center" textRotation="255"/>
      <protection locked="0"/>
    </xf>
    <xf numFmtId="0" fontId="7" fillId="0" borderId="0" xfId="7" applyFont="1" applyBorder="1" applyAlignment="1" applyProtection="1">
      <alignment horizontal="center" vertical="center"/>
      <protection locked="0"/>
    </xf>
    <xf numFmtId="0" fontId="6" fillId="0" borderId="0" xfId="7" applyFont="1" applyProtection="1">
      <alignment vertical="center"/>
      <protection locked="0"/>
    </xf>
    <xf numFmtId="0" fontId="1" fillId="0" borderId="4" xfId="7" applyFont="1" applyBorder="1" applyAlignment="1" applyProtection="1">
      <alignment vertical="center" wrapText="1"/>
      <protection locked="0"/>
    </xf>
    <xf numFmtId="185" fontId="6" fillId="0" borderId="9" xfId="1" applyNumberFormat="1" applyFont="1" applyFill="1" applyBorder="1" applyAlignment="1" applyProtection="1">
      <alignment horizontal="center" vertical="center" shrinkToFit="1"/>
      <protection locked="0"/>
    </xf>
    <xf numFmtId="38" fontId="6" fillId="0" borderId="9" xfId="18" applyFont="1" applyFill="1" applyBorder="1" applyAlignment="1" applyProtection="1">
      <alignment horizontal="right" vertical="center" shrinkToFit="1"/>
      <protection locked="0"/>
    </xf>
    <xf numFmtId="0" fontId="7" fillId="0" borderId="0" xfId="7" applyFont="1" applyFill="1" applyBorder="1" applyAlignment="1" applyProtection="1">
      <alignment horizontal="center" vertical="center"/>
      <protection locked="0"/>
    </xf>
    <xf numFmtId="0" fontId="3" fillId="0" borderId="0" xfId="7" applyFont="1" applyFill="1" applyProtection="1">
      <alignment vertical="center"/>
      <protection locked="0"/>
    </xf>
    <xf numFmtId="0" fontId="21" fillId="4" borderId="0" xfId="7" applyFont="1" applyFill="1" applyBorder="1" applyAlignment="1" applyProtection="1">
      <alignment horizontal="center" vertical="center"/>
      <protection locked="0"/>
    </xf>
    <xf numFmtId="0" fontId="7" fillId="0" borderId="16" xfId="7" applyFont="1" applyFill="1" applyBorder="1" applyAlignment="1" applyProtection="1">
      <alignment vertical="center"/>
      <protection locked="0"/>
    </xf>
    <xf numFmtId="0" fontId="21" fillId="0" borderId="0" xfId="7" applyFont="1" applyFill="1" applyBorder="1" applyAlignment="1" applyProtection="1">
      <alignment horizontal="center" vertical="center"/>
      <protection locked="0"/>
    </xf>
    <xf numFmtId="0" fontId="7" fillId="0" borderId="0" xfId="7" applyFont="1" applyFill="1" applyBorder="1" applyAlignment="1" applyProtection="1">
      <alignment horizontal="center" vertical="center" textRotation="255"/>
      <protection locked="0"/>
    </xf>
    <xf numFmtId="38" fontId="7" fillId="0" borderId="0" xfId="18" applyFont="1" applyFill="1" applyBorder="1" applyAlignment="1" applyProtection="1">
      <alignment horizontal="center" vertical="center"/>
      <protection locked="0"/>
    </xf>
    <xf numFmtId="0" fontId="10" fillId="0" borderId="0" xfId="7"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7" fillId="0" borderId="0" xfId="7" applyFont="1" applyBorder="1" applyProtection="1">
      <alignment vertical="center"/>
      <protection locked="0"/>
    </xf>
    <xf numFmtId="38" fontId="7" fillId="0" borderId="0" xfId="18" applyFont="1" applyBorder="1" applyProtection="1">
      <alignment vertical="center"/>
      <protection locked="0"/>
    </xf>
    <xf numFmtId="0" fontId="7" fillId="5" borderId="4" xfId="7" applyFont="1" applyFill="1" applyBorder="1" applyProtection="1">
      <alignment vertical="center"/>
      <protection locked="0"/>
    </xf>
    <xf numFmtId="0" fontId="7" fillId="5" borderId="4" xfId="7" applyFont="1" applyFill="1" applyBorder="1" applyAlignment="1" applyProtection="1">
      <alignment horizontal="center" vertical="center"/>
      <protection locked="0"/>
    </xf>
    <xf numFmtId="0" fontId="1" fillId="5" borderId="88" xfId="7" applyFont="1" applyFill="1" applyBorder="1" applyProtection="1">
      <alignment vertical="center"/>
      <protection locked="0"/>
    </xf>
    <xf numFmtId="0" fontId="1" fillId="5" borderId="53" xfId="7" applyFont="1" applyFill="1" applyBorder="1" applyProtection="1">
      <alignment vertical="center"/>
      <protection locked="0"/>
    </xf>
    <xf numFmtId="0" fontId="1" fillId="5" borderId="55" xfId="7" applyFont="1" applyFill="1" applyBorder="1" applyProtection="1">
      <alignment vertical="center"/>
      <protection locked="0"/>
    </xf>
    <xf numFmtId="0" fontId="1" fillId="5" borderId="30" xfId="7" applyFont="1" applyFill="1" applyBorder="1" applyProtection="1">
      <alignment vertical="center"/>
      <protection locked="0"/>
    </xf>
    <xf numFmtId="0" fontId="1" fillId="5" borderId="31" xfId="7" applyFont="1" applyFill="1" applyBorder="1" applyProtection="1">
      <alignment vertical="center"/>
      <protection locked="0"/>
    </xf>
    <xf numFmtId="0" fontId="1" fillId="5" borderId="95" xfId="7" applyFont="1" applyFill="1" applyBorder="1" applyProtection="1">
      <alignment vertical="center"/>
      <protection locked="0"/>
    </xf>
    <xf numFmtId="0" fontId="1" fillId="5" borderId="96" xfId="7" applyFont="1" applyFill="1" applyBorder="1" applyProtection="1">
      <alignment vertical="center"/>
      <protection locked="0"/>
    </xf>
    <xf numFmtId="0" fontId="1" fillId="5" borderId="97" xfId="7" applyFont="1" applyFill="1" applyBorder="1" applyProtection="1">
      <alignment vertical="center"/>
      <protection locked="0"/>
    </xf>
    <xf numFmtId="9" fontId="7" fillId="5" borderId="4" xfId="19" applyFont="1" applyFill="1" applyBorder="1" applyAlignment="1" applyProtection="1">
      <alignment horizontal="center" vertical="center"/>
      <protection locked="0"/>
    </xf>
    <xf numFmtId="183" fontId="7" fillId="5" borderId="4" xfId="7" applyNumberFormat="1" applyFont="1" applyFill="1" applyBorder="1" applyAlignment="1" applyProtection="1">
      <alignment horizontal="center" vertical="center"/>
      <protection locked="0"/>
    </xf>
    <xf numFmtId="0" fontId="29" fillId="0" borderId="0" xfId="0" applyFont="1" applyAlignment="1" applyProtection="1">
      <alignment vertical="center" wrapText="1"/>
      <protection locked="0"/>
    </xf>
    <xf numFmtId="0" fontId="7" fillId="0" borderId="2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2" xfId="0" applyFont="1" applyBorder="1" applyAlignment="1">
      <alignment vertical="center" wrapText="1" shrinkToFit="1"/>
    </xf>
    <xf numFmtId="0" fontId="9" fillId="0" borderId="7" xfId="0" applyFont="1" applyBorder="1" applyAlignment="1">
      <alignment vertical="center" wrapText="1" shrinkToFit="1"/>
    </xf>
    <xf numFmtId="0" fontId="9" fillId="0" borderId="3" xfId="0" applyFont="1" applyBorder="1" applyAlignment="1">
      <alignment vertical="center" wrapText="1"/>
    </xf>
    <xf numFmtId="0" fontId="2" fillId="0" borderId="3" xfId="0" applyFont="1" applyBorder="1" applyAlignment="1">
      <alignment horizontal="center" vertical="center" wrapText="1"/>
    </xf>
    <xf numFmtId="0" fontId="2" fillId="0" borderId="49" xfId="0" applyFont="1" applyBorder="1" applyAlignment="1">
      <alignment horizontal="center" vertical="center" wrapText="1"/>
    </xf>
    <xf numFmtId="0" fontId="12" fillId="0" borderId="22" xfId="7" applyFont="1" applyBorder="1" applyAlignment="1" applyProtection="1">
      <alignment vertical="center" wrapText="1"/>
      <protection locked="0"/>
    </xf>
    <xf numFmtId="0" fontId="12" fillId="0" borderId="7" xfId="7" applyFont="1" applyBorder="1" applyAlignment="1" applyProtection="1">
      <alignment vertical="center" wrapText="1"/>
      <protection locked="0"/>
    </xf>
    <xf numFmtId="0" fontId="12" fillId="0" borderId="3" xfId="0" applyFont="1" applyBorder="1" applyAlignment="1">
      <alignment vertical="center" wrapText="1" shrinkToFit="1"/>
    </xf>
    <xf numFmtId="0" fontId="12" fillId="0" borderId="16" xfId="0" applyFont="1" applyBorder="1" applyAlignment="1">
      <alignment vertical="center" wrapText="1" shrinkToFit="1"/>
    </xf>
    <xf numFmtId="0" fontId="2" fillId="0" borderId="3"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16" xfId="0" applyFont="1" applyBorder="1" applyAlignment="1">
      <alignment horizontal="center" vertical="center" wrapText="1" shrinkToFit="1"/>
    </xf>
    <xf numFmtId="0" fontId="2" fillId="0" borderId="16" xfId="0" applyFont="1" applyBorder="1" applyAlignment="1">
      <alignment horizontal="center" vertical="center" wrapText="1"/>
    </xf>
    <xf numFmtId="0" fontId="9" fillId="0" borderId="22" xfId="0" applyFont="1" applyBorder="1" applyAlignment="1">
      <alignment vertical="center" wrapText="1"/>
    </xf>
    <xf numFmtId="0" fontId="9" fillId="0" borderId="49" xfId="0" applyFont="1" applyBorder="1" applyAlignment="1">
      <alignment vertical="center" wrapText="1"/>
    </xf>
    <xf numFmtId="0" fontId="9" fillId="0" borderId="87" xfId="0" applyFont="1" applyBorder="1" applyAlignment="1">
      <alignment vertical="center" wrapText="1"/>
    </xf>
    <xf numFmtId="38" fontId="7" fillId="0" borderId="21" xfId="3" applyFont="1" applyFill="1" applyBorder="1" applyAlignment="1">
      <alignment horizontal="center" vertical="top" textRotation="255" shrinkToFit="1"/>
    </xf>
    <xf numFmtId="0" fontId="7" fillId="0" borderId="87" xfId="0" applyFont="1" applyBorder="1" applyAlignment="1">
      <alignment horizontal="center" vertical="center"/>
    </xf>
    <xf numFmtId="176" fontId="7" fillId="0" borderId="16" xfId="0" applyNumberFormat="1" applyFont="1" applyBorder="1">
      <alignment vertical="center"/>
    </xf>
    <xf numFmtId="0" fontId="7" fillId="0" borderId="16" xfId="0" applyFont="1" applyBorder="1" applyAlignment="1">
      <alignment horizontal="center" vertical="center" shrinkToFit="1"/>
    </xf>
    <xf numFmtId="0" fontId="7" fillId="0" borderId="21" xfId="0" applyFont="1" applyBorder="1" applyAlignment="1">
      <alignment horizontal="center" vertical="center" shrinkToFit="1"/>
    </xf>
    <xf numFmtId="0" fontId="9" fillId="0" borderId="3" xfId="0" applyFont="1" applyBorder="1" applyAlignment="1">
      <alignment vertical="center" wrapText="1" shrinkToFit="1"/>
    </xf>
    <xf numFmtId="176" fontId="7" fillId="6" borderId="47" xfId="0" applyNumberFormat="1" applyFont="1" applyFill="1" applyBorder="1">
      <alignment vertical="center"/>
    </xf>
    <xf numFmtId="0" fontId="7" fillId="6" borderId="47" xfId="0" applyFont="1" applyFill="1" applyBorder="1" applyAlignment="1">
      <alignment horizontal="center" vertical="center" shrinkToFit="1"/>
    </xf>
    <xf numFmtId="0" fontId="7" fillId="6" borderId="89" xfId="0" applyFont="1" applyFill="1" applyBorder="1" applyAlignment="1">
      <alignment horizontal="center" vertical="center" shrinkToFit="1"/>
    </xf>
    <xf numFmtId="0" fontId="7" fillId="6" borderId="62" xfId="0" applyFont="1" applyFill="1" applyBorder="1" applyAlignment="1">
      <alignment horizontal="center" vertical="center" shrinkToFit="1"/>
    </xf>
    <xf numFmtId="0" fontId="9" fillId="6" borderId="63" xfId="0" applyFont="1" applyFill="1" applyBorder="1" applyAlignment="1">
      <alignment horizontal="center" vertical="center" shrinkToFit="1"/>
    </xf>
    <xf numFmtId="0" fontId="9" fillId="6" borderId="62" xfId="0" applyFont="1" applyFill="1" applyBorder="1" applyAlignment="1">
      <alignment vertical="center" wrapText="1" shrinkToFit="1"/>
    </xf>
    <xf numFmtId="0" fontId="9" fillId="6" borderId="64" xfId="0" applyFont="1" applyFill="1" applyBorder="1" applyAlignment="1">
      <alignment vertical="center" wrapText="1" shrinkToFit="1"/>
    </xf>
    <xf numFmtId="0" fontId="9" fillId="6" borderId="63" xfId="0" applyFont="1" applyFill="1" applyBorder="1" applyAlignment="1">
      <alignment vertical="center" wrapText="1"/>
    </xf>
    <xf numFmtId="0" fontId="2" fillId="6" borderId="63"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12" fillId="6" borderId="62" xfId="7" applyFont="1" applyFill="1" applyBorder="1" applyAlignment="1" applyProtection="1">
      <alignment vertical="center" wrapText="1"/>
      <protection locked="0"/>
    </xf>
    <xf numFmtId="0" fontId="12" fillId="6" borderId="64" xfId="7" applyFont="1" applyFill="1" applyBorder="1" applyAlignment="1" applyProtection="1">
      <alignment vertical="center" wrapText="1"/>
      <protection locked="0"/>
    </xf>
    <xf numFmtId="0" fontId="12" fillId="6" borderId="63" xfId="0" applyFont="1" applyFill="1" applyBorder="1" applyAlignment="1">
      <alignment vertical="center" wrapText="1" shrinkToFit="1"/>
    </xf>
    <xf numFmtId="0" fontId="12" fillId="6" borderId="47" xfId="0" applyFont="1" applyFill="1" applyBorder="1" applyAlignment="1">
      <alignment vertical="center" wrapText="1" shrinkToFit="1"/>
    </xf>
    <xf numFmtId="0" fontId="2" fillId="6" borderId="63" xfId="0" applyFont="1" applyFill="1" applyBorder="1" applyAlignment="1">
      <alignment horizontal="center" vertical="center" wrapText="1" shrinkToFit="1"/>
    </xf>
    <xf numFmtId="0" fontId="2" fillId="6" borderId="70" xfId="0" applyFont="1" applyFill="1" applyBorder="1" applyAlignment="1">
      <alignment horizontal="center" vertical="center" wrapText="1" shrinkToFit="1"/>
    </xf>
    <xf numFmtId="0" fontId="2" fillId="6" borderId="64" xfId="0" applyFont="1" applyFill="1" applyBorder="1" applyAlignment="1">
      <alignment horizontal="center" vertical="center" wrapText="1" shrinkToFit="1"/>
    </xf>
    <xf numFmtId="0" fontId="2" fillId="6" borderId="47" xfId="0" applyFont="1" applyFill="1" applyBorder="1" applyAlignment="1">
      <alignment horizontal="center" vertical="center" wrapText="1" shrinkToFit="1"/>
    </xf>
    <xf numFmtId="0" fontId="2" fillId="6" borderId="47" xfId="0" applyFont="1" applyFill="1" applyBorder="1" applyAlignment="1">
      <alignment horizontal="center" vertical="center" wrapText="1"/>
    </xf>
    <xf numFmtId="0" fontId="9" fillId="6" borderId="62" xfId="0" applyFont="1" applyFill="1" applyBorder="1" applyAlignment="1">
      <alignment vertical="center" wrapText="1"/>
    </xf>
    <xf numFmtId="0" fontId="9" fillId="6" borderId="46" xfId="0" applyFont="1" applyFill="1" applyBorder="1" applyAlignment="1">
      <alignment vertical="center" wrapText="1"/>
    </xf>
    <xf numFmtId="0" fontId="9" fillId="6" borderId="62" xfId="0" applyFont="1" applyFill="1" applyBorder="1" applyAlignment="1">
      <alignment horizontal="center" vertical="center" wrapText="1"/>
    </xf>
    <xf numFmtId="0" fontId="9" fillId="6" borderId="63" xfId="0" applyFont="1" applyFill="1" applyBorder="1" applyAlignment="1">
      <alignment horizontal="center" vertical="center" wrapText="1"/>
    </xf>
    <xf numFmtId="0" fontId="9" fillId="6" borderId="64"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65" xfId="0" applyFont="1" applyFill="1" applyBorder="1" applyAlignment="1">
      <alignment vertical="center" wrapText="1"/>
    </xf>
    <xf numFmtId="0" fontId="9" fillId="6" borderId="89" xfId="0" applyFont="1" applyFill="1" applyBorder="1" applyAlignment="1">
      <alignment horizontal="center" vertical="center" wrapText="1"/>
    </xf>
    <xf numFmtId="38" fontId="7" fillId="6" borderId="89" xfId="3" applyFont="1" applyFill="1" applyBorder="1" applyAlignment="1">
      <alignment horizontal="center" vertical="top" textRotation="255" shrinkToFit="1"/>
    </xf>
    <xf numFmtId="0" fontId="6" fillId="6" borderId="0" xfId="7" applyFont="1" applyFill="1" applyProtection="1">
      <alignment vertical="center"/>
      <protection locked="0"/>
    </xf>
    <xf numFmtId="38" fontId="7" fillId="0" borderId="38" xfId="3" applyFont="1" applyFill="1" applyBorder="1" applyAlignment="1">
      <alignment vertical="center" shrinkToFit="1"/>
    </xf>
    <xf numFmtId="38" fontId="12" fillId="0" borderId="24" xfId="3" applyFont="1" applyFill="1" applyBorder="1" applyAlignment="1">
      <alignment horizontal="center" vertical="center" wrapText="1" readingOrder="1"/>
    </xf>
    <xf numFmtId="38" fontId="7" fillId="0" borderId="40" xfId="3" applyFont="1" applyFill="1" applyBorder="1" applyAlignment="1">
      <alignment vertical="center" shrinkToFit="1"/>
    </xf>
    <xf numFmtId="0" fontId="9" fillId="10" borderId="11" xfId="7" applyFont="1" applyFill="1" applyBorder="1" applyAlignment="1" applyProtection="1">
      <alignment horizontal="center" wrapText="1"/>
      <protection locked="0"/>
    </xf>
    <xf numFmtId="0" fontId="2" fillId="10" borderId="16" xfId="7" applyFont="1" applyFill="1" applyBorder="1" applyAlignment="1" applyProtection="1">
      <alignment horizontal="center" wrapText="1"/>
      <protection locked="0"/>
    </xf>
    <xf numFmtId="0" fontId="2" fillId="10" borderId="16" xfId="7" quotePrefix="1" applyFont="1" applyFill="1" applyBorder="1" applyAlignment="1" applyProtection="1">
      <alignment horizontal="center" vertical="top" wrapText="1"/>
      <protection locked="0"/>
    </xf>
    <xf numFmtId="38" fontId="7" fillId="5" borderId="53" xfId="3" applyFont="1" applyFill="1" applyBorder="1" applyAlignment="1">
      <alignment vertical="center" shrinkToFit="1"/>
    </xf>
    <xf numFmtId="0" fontId="9" fillId="0" borderId="16" xfId="7" applyFont="1" applyFill="1" applyBorder="1" applyAlignment="1" applyProtection="1">
      <alignment horizontal="center" vertical="top" wrapText="1"/>
      <protection locked="0"/>
    </xf>
    <xf numFmtId="0" fontId="9" fillId="0" borderId="16" xfId="7" applyFont="1" applyFill="1" applyBorder="1" applyAlignment="1" applyProtection="1">
      <alignment horizontal="center" vertical="center" wrapText="1"/>
      <protection locked="0"/>
    </xf>
    <xf numFmtId="0" fontId="9" fillId="0" borderId="10" xfId="0" applyFont="1" applyFill="1" applyBorder="1">
      <alignment vertical="center"/>
    </xf>
    <xf numFmtId="0" fontId="9" fillId="0" borderId="0" xfId="0" applyFont="1" applyFill="1" applyBorder="1">
      <alignment vertical="center"/>
    </xf>
    <xf numFmtId="0" fontId="9" fillId="0" borderId="1" xfId="7" applyFont="1" applyFill="1" applyBorder="1" applyAlignment="1" applyProtection="1">
      <alignment horizontal="center" vertical="center" wrapText="1"/>
      <protection locked="0"/>
    </xf>
    <xf numFmtId="0" fontId="9" fillId="0" borderId="10" xfId="7" applyFont="1" applyFill="1" applyBorder="1" applyAlignment="1" applyProtection="1">
      <alignment horizontal="center" vertical="center" wrapText="1"/>
      <protection locked="0"/>
    </xf>
    <xf numFmtId="0" fontId="9" fillId="0" borderId="13" xfId="0" applyFont="1" applyFill="1" applyBorder="1">
      <alignment vertical="center"/>
    </xf>
    <xf numFmtId="0" fontId="9" fillId="0" borderId="16" xfId="0" applyFont="1" applyFill="1" applyBorder="1" applyAlignment="1">
      <alignment horizontal="left" vertical="center" wrapText="1"/>
    </xf>
    <xf numFmtId="0" fontId="9" fillId="0" borderId="4" xfId="7" applyFont="1" applyBorder="1" applyAlignment="1" applyProtection="1">
      <alignment horizontal="left" vertical="top" wrapText="1" shrinkToFit="1"/>
      <protection locked="0"/>
    </xf>
    <xf numFmtId="38" fontId="1" fillId="5" borderId="4" xfId="7" applyNumberFormat="1" applyFont="1" applyFill="1" applyBorder="1" applyProtection="1">
      <alignment vertical="center"/>
      <protection locked="0"/>
    </xf>
    <xf numFmtId="178" fontId="7" fillId="5" borderId="53" xfId="1" applyNumberFormat="1" applyFont="1" applyFill="1" applyBorder="1" applyAlignment="1">
      <alignment vertical="center" shrinkToFit="1"/>
    </xf>
    <xf numFmtId="0" fontId="7" fillId="5" borderId="52" xfId="0" applyFont="1" applyFill="1" applyBorder="1" applyAlignment="1">
      <alignment horizontal="center" vertical="center"/>
    </xf>
    <xf numFmtId="0" fontId="7" fillId="5" borderId="53" xfId="0" applyFont="1" applyFill="1" applyBorder="1">
      <alignment vertical="center"/>
    </xf>
    <xf numFmtId="0" fontId="7" fillId="5" borderId="54" xfId="0" applyFont="1" applyFill="1" applyBorder="1">
      <alignment vertical="center"/>
    </xf>
    <xf numFmtId="0" fontId="7" fillId="5" borderId="54" xfId="0" applyFont="1" applyFill="1" applyBorder="1" applyAlignment="1">
      <alignment vertical="center" shrinkToFit="1"/>
    </xf>
    <xf numFmtId="0" fontId="7" fillId="5" borderId="56" xfId="0" applyFont="1" applyFill="1" applyBorder="1" applyAlignment="1">
      <alignment vertical="center" shrinkToFit="1"/>
    </xf>
    <xf numFmtId="38" fontId="7" fillId="5" borderId="88" xfId="3" applyFont="1" applyFill="1" applyBorder="1" applyAlignment="1">
      <alignment vertical="center" shrinkToFit="1"/>
    </xf>
    <xf numFmtId="38" fontId="7" fillId="5" borderId="85" xfId="3" applyFont="1" applyFill="1" applyBorder="1" applyAlignment="1">
      <alignment vertical="center" shrinkToFit="1"/>
    </xf>
    <xf numFmtId="38" fontId="7" fillId="5" borderId="55" xfId="3" applyFont="1" applyFill="1" applyBorder="1" applyAlignment="1">
      <alignment vertical="center" shrinkToFit="1"/>
    </xf>
    <xf numFmtId="38" fontId="7" fillId="5" borderId="88" xfId="3" applyFont="1" applyFill="1" applyBorder="1" applyAlignment="1">
      <alignment vertical="center"/>
    </xf>
    <xf numFmtId="38" fontId="7" fillId="5" borderId="85" xfId="3" applyFont="1" applyFill="1" applyBorder="1" applyAlignment="1">
      <alignment vertical="center"/>
    </xf>
    <xf numFmtId="38" fontId="7" fillId="5" borderId="53" xfId="3" applyFont="1" applyFill="1" applyBorder="1" applyAlignment="1">
      <alignment vertical="center"/>
    </xf>
    <xf numFmtId="38" fontId="7" fillId="5" borderId="54" xfId="3" applyFont="1" applyFill="1" applyBorder="1" applyAlignment="1">
      <alignment vertical="center"/>
    </xf>
    <xf numFmtId="40" fontId="7" fillId="5" borderId="55" xfId="3" applyNumberFormat="1" applyFont="1" applyFill="1" applyBorder="1" applyAlignment="1">
      <alignment vertical="center"/>
    </xf>
    <xf numFmtId="40" fontId="7" fillId="5" borderId="54" xfId="3" applyNumberFormat="1" applyFont="1" applyFill="1" applyBorder="1" applyAlignment="1">
      <alignment vertical="center" shrinkToFit="1"/>
    </xf>
    <xf numFmtId="183" fontId="7" fillId="5" borderId="54" xfId="3" applyNumberFormat="1" applyFont="1" applyFill="1" applyBorder="1" applyAlignment="1">
      <alignment vertical="center" shrinkToFit="1"/>
    </xf>
    <xf numFmtId="38" fontId="7" fillId="0" borderId="55" xfId="3" applyFont="1" applyFill="1" applyBorder="1" applyAlignment="1">
      <alignment vertical="center" shrinkToFit="1"/>
    </xf>
    <xf numFmtId="1" fontId="7" fillId="5" borderId="52" xfId="3" applyNumberFormat="1" applyFont="1" applyFill="1" applyBorder="1" applyAlignment="1">
      <alignment vertical="center" shrinkToFit="1"/>
    </xf>
    <xf numFmtId="177" fontId="7" fillId="5" borderId="55" xfId="3" applyNumberFormat="1" applyFont="1" applyFill="1" applyBorder="1" applyAlignment="1">
      <alignment vertical="center" shrinkToFit="1"/>
    </xf>
    <xf numFmtId="0" fontId="7" fillId="5" borderId="43" xfId="0" applyFont="1" applyFill="1" applyBorder="1" applyAlignment="1">
      <alignment horizontal="center" vertical="center"/>
    </xf>
    <xf numFmtId="0" fontId="7" fillId="5" borderId="4" xfId="0" applyFont="1" applyFill="1" applyBorder="1">
      <alignment vertical="center"/>
    </xf>
    <xf numFmtId="0" fontId="7" fillId="5" borderId="6" xfId="0" applyFont="1" applyFill="1" applyBorder="1">
      <alignment vertical="center"/>
    </xf>
    <xf numFmtId="0" fontId="7" fillId="5" borderId="6" xfId="0" applyFont="1" applyFill="1" applyBorder="1" applyAlignment="1">
      <alignment vertical="center" shrinkToFit="1"/>
    </xf>
    <xf numFmtId="0" fontId="7" fillId="5" borderId="32" xfId="0" applyFont="1" applyFill="1" applyBorder="1" applyAlignment="1">
      <alignment vertical="center" shrinkToFit="1"/>
    </xf>
    <xf numFmtId="38" fontId="7" fillId="5" borderId="30" xfId="3" applyFont="1" applyFill="1" applyBorder="1" applyAlignment="1">
      <alignment vertical="center" shrinkToFit="1"/>
    </xf>
    <xf numFmtId="38" fontId="7" fillId="5" borderId="14" xfId="3" applyFont="1" applyFill="1" applyBorder="1" applyAlignment="1">
      <alignment vertical="center" shrinkToFit="1"/>
    </xf>
    <xf numFmtId="38" fontId="7" fillId="5" borderId="4" xfId="3" applyFont="1" applyFill="1" applyBorder="1" applyAlignment="1">
      <alignment vertical="center" shrinkToFit="1"/>
    </xf>
    <xf numFmtId="38" fontId="7" fillId="5" borderId="31" xfId="3" applyFont="1" applyFill="1" applyBorder="1" applyAlignment="1">
      <alignment vertical="center" shrinkToFit="1"/>
    </xf>
    <xf numFmtId="38" fontId="7" fillId="5" borderId="30" xfId="3" applyFont="1" applyFill="1" applyBorder="1" applyAlignment="1">
      <alignment vertical="center"/>
    </xf>
    <xf numFmtId="38" fontId="7" fillId="5" borderId="14" xfId="3" applyFont="1" applyFill="1" applyBorder="1" applyAlignment="1">
      <alignment vertical="center"/>
    </xf>
    <xf numFmtId="38" fontId="7" fillId="5" borderId="4" xfId="3" applyFont="1" applyFill="1" applyBorder="1" applyAlignment="1">
      <alignment vertical="center"/>
    </xf>
    <xf numFmtId="38" fontId="7" fillId="5" borderId="6" xfId="3" applyFont="1" applyFill="1" applyBorder="1" applyAlignment="1">
      <alignment vertical="center"/>
    </xf>
    <xf numFmtId="40" fontId="7" fillId="5" borderId="31" xfId="3" applyNumberFormat="1" applyFont="1" applyFill="1" applyBorder="1" applyAlignment="1">
      <alignment vertical="center"/>
    </xf>
    <xf numFmtId="178" fontId="7" fillId="5" borderId="4" xfId="1" applyNumberFormat="1" applyFont="1" applyFill="1" applyBorder="1" applyAlignment="1">
      <alignment vertical="center" shrinkToFit="1"/>
    </xf>
    <xf numFmtId="40" fontId="7" fillId="5" borderId="6" xfId="3" applyNumberFormat="1" applyFont="1" applyFill="1" applyBorder="1" applyAlignment="1">
      <alignment vertical="center" shrinkToFit="1"/>
    </xf>
    <xf numFmtId="183" fontId="7" fillId="5" borderId="6" xfId="3" applyNumberFormat="1" applyFont="1" applyFill="1" applyBorder="1" applyAlignment="1">
      <alignment vertical="center" shrinkToFit="1"/>
    </xf>
    <xf numFmtId="1" fontId="7" fillId="5" borderId="43" xfId="3" applyNumberFormat="1" applyFont="1" applyFill="1" applyBorder="1" applyAlignment="1">
      <alignment vertical="center" shrinkToFit="1"/>
    </xf>
    <xf numFmtId="177" fontId="7" fillId="5" borderId="31" xfId="3" applyNumberFormat="1" applyFont="1" applyFill="1" applyBorder="1" applyAlignment="1">
      <alignment vertical="center" shrinkToFit="1"/>
    </xf>
    <xf numFmtId="38" fontId="7" fillId="5" borderId="90" xfId="3" applyFont="1" applyFill="1" applyBorder="1" applyAlignment="1">
      <alignment vertical="center" shrinkToFit="1"/>
    </xf>
    <xf numFmtId="38" fontId="7" fillId="5" borderId="98" xfId="3" applyFont="1" applyFill="1" applyBorder="1" applyAlignment="1">
      <alignment vertical="center" shrinkToFit="1"/>
    </xf>
    <xf numFmtId="38" fontId="7" fillId="5" borderId="34" xfId="3" applyFont="1" applyFill="1" applyBorder="1" applyAlignment="1">
      <alignment vertical="center" shrinkToFit="1"/>
    </xf>
    <xf numFmtId="38" fontId="7" fillId="5" borderId="57" xfId="3" applyFont="1" applyFill="1" applyBorder="1" applyAlignment="1">
      <alignment vertical="center" shrinkToFit="1"/>
    </xf>
    <xf numFmtId="38" fontId="7" fillId="6" borderId="62" xfId="18" applyFont="1" applyFill="1" applyBorder="1" applyAlignment="1">
      <alignment horizontal="center" vertical="center" wrapText="1" readingOrder="1"/>
    </xf>
    <xf numFmtId="38" fontId="7" fillId="6" borderId="63" xfId="18" applyFont="1" applyFill="1" applyBorder="1" applyAlignment="1">
      <alignment horizontal="center" vertical="center" wrapText="1" readingOrder="1"/>
    </xf>
    <xf numFmtId="38" fontId="7" fillId="6" borderId="63" xfId="18" applyFont="1" applyFill="1" applyBorder="1" applyAlignment="1">
      <alignment horizontal="center" vertical="center" wrapText="1"/>
    </xf>
    <xf numFmtId="38" fontId="7" fillId="6" borderId="46" xfId="18" applyFont="1" applyFill="1" applyBorder="1" applyAlignment="1">
      <alignment horizontal="center" vertical="center" wrapText="1"/>
    </xf>
    <xf numFmtId="0" fontId="7" fillId="5" borderId="42" xfId="0" applyFont="1" applyFill="1" applyBorder="1" applyAlignment="1">
      <alignment horizontal="center" vertical="center"/>
    </xf>
    <xf numFmtId="0" fontId="27" fillId="0" borderId="0" xfId="7" applyFont="1" applyFill="1" applyProtection="1">
      <alignment vertical="center"/>
      <protection locked="0"/>
    </xf>
    <xf numFmtId="0" fontId="25" fillId="0" borderId="0" xfId="7" applyFont="1" applyFill="1" applyProtection="1">
      <alignment vertical="center"/>
      <protection locked="0"/>
    </xf>
    <xf numFmtId="0" fontId="27" fillId="0" borderId="0" xfId="7" applyFont="1" applyFill="1" applyAlignment="1" applyProtection="1">
      <alignment vertical="center" wrapText="1"/>
      <protection locked="0"/>
    </xf>
    <xf numFmtId="0" fontId="7" fillId="0" borderId="41" xfId="0" applyFont="1" applyBorder="1" applyAlignment="1">
      <alignment horizontal="center" vertical="center"/>
    </xf>
    <xf numFmtId="0" fontId="9" fillId="0" borderId="16" xfId="0" applyFont="1" applyBorder="1" applyAlignment="1">
      <alignment horizontal="center" vertical="center" shrinkToFit="1"/>
    </xf>
    <xf numFmtId="0" fontId="9" fillId="6" borderId="47" xfId="0" applyFont="1" applyFill="1" applyBorder="1" applyAlignment="1">
      <alignment horizontal="center" vertical="center" shrinkToFit="1"/>
    </xf>
    <xf numFmtId="0" fontId="2" fillId="0" borderId="20" xfId="9" applyFont="1" applyBorder="1" applyAlignment="1" applyProtection="1">
      <alignment horizontal="center" vertical="center" wrapText="1"/>
      <protection locked="0"/>
    </xf>
    <xf numFmtId="178" fontId="6" fillId="7" borderId="15" xfId="19" applyNumberFormat="1" applyFont="1" applyFill="1" applyBorder="1" applyAlignment="1" applyProtection="1">
      <alignment horizontal="right" vertical="center" shrinkToFit="1"/>
      <protection locked="0"/>
    </xf>
    <xf numFmtId="0" fontId="6" fillId="6" borderId="67" xfId="1" applyNumberFormat="1" applyFont="1" applyFill="1" applyBorder="1" applyAlignment="1" applyProtection="1">
      <alignment vertical="center" shrinkToFit="1"/>
      <protection locked="0"/>
    </xf>
    <xf numFmtId="0" fontId="14" fillId="0" borderId="0" xfId="7" applyNumberFormat="1" applyFont="1" applyProtection="1">
      <alignment vertical="center"/>
      <protection locked="0"/>
    </xf>
    <xf numFmtId="0" fontId="14" fillId="0" borderId="0" xfId="7" applyNumberFormat="1" applyFont="1" applyAlignment="1" applyProtection="1">
      <alignment horizontal="center" vertical="center" shrinkToFit="1"/>
      <protection locked="0"/>
    </xf>
    <xf numFmtId="0" fontId="2" fillId="0" borderId="20" xfId="9" applyNumberFormat="1" applyFont="1" applyBorder="1" applyAlignment="1" applyProtection="1">
      <alignment horizontal="center" vertical="center" wrapText="1"/>
      <protection locked="0"/>
    </xf>
    <xf numFmtId="0" fontId="6" fillId="0" borderId="19" xfId="1" applyNumberFormat="1" applyFont="1" applyFill="1" applyBorder="1" applyAlignment="1" applyProtection="1">
      <alignment horizontal="right" vertical="center" shrinkToFit="1"/>
      <protection locked="0"/>
    </xf>
    <xf numFmtId="0" fontId="6" fillId="0" borderId="47" xfId="7" applyNumberFormat="1" applyFont="1" applyBorder="1" applyAlignment="1" applyProtection="1">
      <alignment vertical="center" wrapText="1"/>
      <protection locked="0"/>
    </xf>
    <xf numFmtId="0" fontId="10" fillId="0" borderId="0" xfId="0" applyNumberFormat="1" applyFont="1" applyAlignment="1">
      <alignment horizontal="center" vertical="center"/>
    </xf>
    <xf numFmtId="0" fontId="14" fillId="0" borderId="0" xfId="7" applyNumberFormat="1" applyFont="1" applyBorder="1" applyProtection="1">
      <alignment vertical="center"/>
      <protection locked="0"/>
    </xf>
    <xf numFmtId="0" fontId="2" fillId="0" borderId="94" xfId="9" applyNumberFormat="1" applyFont="1" applyBorder="1" applyAlignment="1" applyProtection="1">
      <alignment horizontal="center" vertical="center" wrapText="1"/>
      <protection locked="0"/>
    </xf>
    <xf numFmtId="0" fontId="21" fillId="0" borderId="0" xfId="7" applyNumberFormat="1" applyFont="1" applyProtection="1">
      <alignment vertical="center"/>
      <protection locked="0"/>
    </xf>
    <xf numFmtId="0" fontId="21" fillId="0" borderId="0" xfId="0" applyNumberFormat="1" applyFont="1">
      <alignment vertical="center"/>
    </xf>
    <xf numFmtId="0" fontId="21" fillId="0" borderId="0" xfId="7" applyNumberFormat="1" applyFont="1" applyBorder="1" applyProtection="1">
      <alignment vertical="center"/>
      <protection locked="0"/>
    </xf>
    <xf numFmtId="0" fontId="6" fillId="6" borderId="47" xfId="1" applyNumberFormat="1" applyFont="1" applyFill="1" applyBorder="1" applyAlignment="1" applyProtection="1">
      <alignment vertical="center" shrinkToFit="1"/>
      <protection locked="0"/>
    </xf>
    <xf numFmtId="0" fontId="6" fillId="0" borderId="15" xfId="1" applyNumberFormat="1" applyFont="1" applyFill="1" applyBorder="1" applyAlignment="1" applyProtection="1">
      <alignment horizontal="right" vertical="center" shrinkToFit="1"/>
      <protection locked="0"/>
    </xf>
    <xf numFmtId="0" fontId="6" fillId="0" borderId="67" xfId="7" applyNumberFormat="1" applyFont="1" applyBorder="1" applyAlignment="1" applyProtection="1">
      <alignment vertical="center" wrapText="1"/>
      <protection locked="0"/>
    </xf>
    <xf numFmtId="0" fontId="2" fillId="0" borderId="16" xfId="9" applyNumberFormat="1" applyFont="1" applyBorder="1" applyAlignment="1" applyProtection="1">
      <alignment horizontal="center" vertical="center" wrapText="1"/>
      <protection locked="0"/>
    </xf>
    <xf numFmtId="0" fontId="21" fillId="0" borderId="0" xfId="0" applyFont="1" applyAlignment="1">
      <alignment horizontal="left" vertical="center"/>
    </xf>
    <xf numFmtId="0" fontId="9" fillId="7" borderId="16" xfId="7" applyFont="1" applyFill="1" applyBorder="1" applyAlignment="1" applyProtection="1">
      <alignment horizontal="center" vertical="top" wrapText="1"/>
      <protection locked="0"/>
    </xf>
    <xf numFmtId="38" fontId="6" fillId="0" borderId="15" xfId="3" applyFont="1" applyFill="1" applyBorder="1" applyAlignment="1" applyProtection="1">
      <alignment horizontal="right" vertical="center"/>
      <protection locked="0"/>
    </xf>
    <xf numFmtId="38" fontId="6" fillId="0" borderId="47" xfId="18" applyFont="1" applyBorder="1" applyAlignment="1" applyProtection="1">
      <alignment vertical="center" wrapText="1"/>
      <protection locked="0"/>
    </xf>
    <xf numFmtId="38" fontId="6" fillId="0" borderId="65" xfId="18" applyFont="1" applyBorder="1" applyAlignment="1" applyProtection="1">
      <alignment vertical="center" shrinkToFit="1"/>
      <protection locked="0"/>
    </xf>
    <xf numFmtId="38" fontId="6" fillId="0" borderId="63" xfId="18" applyFont="1" applyBorder="1" applyAlignment="1" applyProtection="1">
      <alignment vertical="center" wrapText="1"/>
      <protection locked="0"/>
    </xf>
    <xf numFmtId="0" fontId="9" fillId="7" borderId="4" xfId="0" applyFont="1" applyFill="1" applyBorder="1" applyAlignment="1">
      <alignment vertical="center" wrapText="1" shrinkToFit="1"/>
    </xf>
    <xf numFmtId="179" fontId="6" fillId="6" borderId="70" xfId="2" applyNumberFormat="1" applyFont="1" applyFill="1" applyBorder="1" applyAlignment="1">
      <alignment horizontal="center" vertical="center" shrinkToFit="1"/>
    </xf>
    <xf numFmtId="180" fontId="6" fillId="6" borderId="66" xfId="2" applyNumberFormat="1" applyFont="1" applyFill="1" applyBorder="1" applyAlignment="1">
      <alignment horizontal="center" vertical="center" shrinkToFit="1"/>
    </xf>
    <xf numFmtId="179" fontId="6" fillId="0" borderId="63" xfId="2" applyNumberFormat="1" applyFont="1" applyFill="1" applyBorder="1" applyAlignment="1">
      <alignment horizontal="center" vertical="center" shrinkToFit="1"/>
    </xf>
    <xf numFmtId="179" fontId="6" fillId="0" borderId="46" xfId="2" applyNumberFormat="1" applyFont="1" applyFill="1" applyBorder="1" applyAlignment="1">
      <alignment horizontal="center" vertical="center" shrinkToFit="1"/>
    </xf>
    <xf numFmtId="38" fontId="7" fillId="5" borderId="5" xfId="3" applyFont="1" applyFill="1" applyBorder="1" applyAlignment="1">
      <alignment vertical="center" shrinkToFit="1"/>
    </xf>
    <xf numFmtId="178" fontId="7" fillId="5" borderId="54" xfId="19" applyNumberFormat="1" applyFont="1" applyFill="1" applyBorder="1" applyAlignment="1">
      <alignment vertical="center" shrinkToFit="1"/>
    </xf>
    <xf numFmtId="178" fontId="7" fillId="5" borderId="6" xfId="19" applyNumberFormat="1" applyFont="1" applyFill="1" applyBorder="1" applyAlignment="1">
      <alignment vertical="center" shrinkToFit="1"/>
    </xf>
    <xf numFmtId="178" fontId="7" fillId="5" borderId="1" xfId="19" applyNumberFormat="1" applyFont="1" applyFill="1" applyBorder="1" applyAlignment="1">
      <alignment vertical="center" shrinkToFit="1"/>
    </xf>
    <xf numFmtId="178" fontId="7" fillId="5" borderId="99" xfId="19" applyNumberFormat="1" applyFont="1" applyFill="1" applyBorder="1" applyAlignment="1">
      <alignment vertical="center" shrinkToFit="1"/>
    </xf>
    <xf numFmtId="186" fontId="7" fillId="0" borderId="4" xfId="0" applyNumberFormat="1" applyFont="1" applyBorder="1" applyAlignment="1">
      <alignment vertical="center" shrinkToFit="1"/>
    </xf>
    <xf numFmtId="186" fontId="7" fillId="0" borderId="11" xfId="0" applyNumberFormat="1" applyFont="1" applyBorder="1" applyAlignment="1">
      <alignment vertical="center" shrinkToFit="1"/>
    </xf>
    <xf numFmtId="186" fontId="7" fillId="0" borderId="34" xfId="0" applyNumberFormat="1" applyFont="1" applyBorder="1" applyAlignment="1">
      <alignment vertical="center" shrinkToFit="1"/>
    </xf>
    <xf numFmtId="186" fontId="7" fillId="0" borderId="6" xfId="0" applyNumberFormat="1" applyFont="1" applyBorder="1" applyAlignment="1">
      <alignment vertical="center" shrinkToFit="1"/>
    </xf>
    <xf numFmtId="186" fontId="7" fillId="0" borderId="1" xfId="0" applyNumberFormat="1" applyFont="1" applyBorder="1" applyAlignment="1">
      <alignment vertical="center" shrinkToFit="1"/>
    </xf>
    <xf numFmtId="186" fontId="7" fillId="0" borderId="99" xfId="0" applyNumberFormat="1" applyFont="1" applyBorder="1" applyAlignment="1">
      <alignment vertical="center" shrinkToFit="1"/>
    </xf>
    <xf numFmtId="178" fontId="7" fillId="0" borderId="4" xfId="19" applyNumberFormat="1" applyFont="1" applyBorder="1" applyAlignment="1">
      <alignment vertical="center" shrinkToFit="1"/>
    </xf>
    <xf numFmtId="178" fontId="7" fillId="0" borderId="11" xfId="19" applyNumberFormat="1" applyFont="1" applyBorder="1" applyAlignment="1">
      <alignment vertical="center" shrinkToFit="1"/>
    </xf>
    <xf numFmtId="178" fontId="7" fillId="0" borderId="34" xfId="19" applyNumberFormat="1" applyFont="1" applyBorder="1" applyAlignment="1">
      <alignment vertical="center" shrinkToFit="1"/>
    </xf>
    <xf numFmtId="0" fontId="17" fillId="0" borderId="4" xfId="7" applyFont="1" applyFill="1" applyBorder="1" applyAlignment="1" applyProtection="1">
      <alignment horizontal="center" vertical="center" wrapText="1"/>
      <protection locked="0"/>
    </xf>
    <xf numFmtId="0" fontId="7" fillId="0" borderId="11" xfId="7" applyFont="1" applyFill="1" applyBorder="1" applyAlignment="1" applyProtection="1">
      <alignment horizontal="center" vertical="center" wrapText="1"/>
      <protection locked="0"/>
    </xf>
    <xf numFmtId="0" fontId="7" fillId="0" borderId="1" xfId="7" applyFont="1" applyFill="1" applyBorder="1" applyAlignment="1" applyProtection="1">
      <alignment horizontal="center" vertical="center" wrapText="1"/>
      <protection locked="0"/>
    </xf>
    <xf numFmtId="0" fontId="7" fillId="0" borderId="50" xfId="7" applyFont="1" applyFill="1" applyBorder="1" applyAlignment="1" applyProtection="1">
      <alignment horizontal="center" vertical="center" textRotation="255" wrapText="1"/>
      <protection locked="0"/>
    </xf>
    <xf numFmtId="0" fontId="9" fillId="0" borderId="49" xfId="7" applyFont="1" applyFill="1" applyBorder="1" applyAlignment="1" applyProtection="1">
      <alignment horizontal="center" vertical="top" wrapText="1"/>
      <protection locked="0"/>
    </xf>
    <xf numFmtId="0" fontId="14" fillId="0" borderId="0" xfId="7" applyFont="1" applyFill="1" applyAlignment="1" applyProtection="1">
      <alignment horizontal="center" vertical="center"/>
      <protection locked="0"/>
    </xf>
    <xf numFmtId="38" fontId="6" fillId="5" borderId="15" xfId="3" applyFont="1" applyFill="1" applyBorder="1" applyAlignment="1" applyProtection="1">
      <alignment horizontal="center" vertical="center"/>
      <protection locked="0"/>
    </xf>
    <xf numFmtId="38" fontId="6" fillId="5" borderId="27" xfId="3" applyFont="1" applyFill="1" applyBorder="1" applyAlignment="1" applyProtection="1">
      <alignment horizontal="center" vertical="center"/>
      <protection locked="0"/>
    </xf>
    <xf numFmtId="38" fontId="6" fillId="5" borderId="4" xfId="3" applyFont="1" applyFill="1" applyBorder="1" applyAlignment="1" applyProtection="1">
      <alignment horizontal="center" vertical="center"/>
      <protection locked="0"/>
    </xf>
    <xf numFmtId="38" fontId="6" fillId="5" borderId="31" xfId="3" applyFont="1" applyFill="1" applyBorder="1" applyAlignment="1" applyProtection="1">
      <alignment horizontal="center" vertical="center"/>
      <protection locked="0"/>
    </xf>
    <xf numFmtId="38" fontId="6" fillId="5" borderId="9" xfId="3" applyFont="1" applyFill="1" applyBorder="1" applyAlignment="1" applyProtection="1">
      <alignment horizontal="center" vertical="center"/>
      <protection locked="0"/>
    </xf>
    <xf numFmtId="38" fontId="26" fillId="13" borderId="0" xfId="18" applyFont="1" applyFill="1" applyAlignment="1" applyProtection="1">
      <alignment vertical="center" shrinkToFit="1"/>
      <protection locked="0"/>
    </xf>
    <xf numFmtId="0" fontId="7" fillId="0" borderId="7" xfId="0" applyFont="1" applyBorder="1" applyAlignment="1">
      <alignment horizontal="center" vertical="center" shrinkToFit="1"/>
    </xf>
    <xf numFmtId="0" fontId="7" fillId="6" borderId="64" xfId="0" applyFont="1" applyFill="1" applyBorder="1" applyAlignment="1">
      <alignment horizontal="center" vertical="center" shrinkToFit="1"/>
    </xf>
    <xf numFmtId="0" fontId="7" fillId="5" borderId="85" xfId="0" applyFont="1" applyFill="1" applyBorder="1" applyAlignment="1">
      <alignment vertical="center" wrapText="1" shrinkToFit="1"/>
    </xf>
    <xf numFmtId="0" fontId="7" fillId="5" borderId="14" xfId="0" applyFont="1" applyFill="1" applyBorder="1" applyAlignment="1">
      <alignment vertical="center" wrapText="1" shrinkToFit="1"/>
    </xf>
    <xf numFmtId="0" fontId="7" fillId="5" borderId="12" xfId="0" applyFont="1" applyFill="1" applyBorder="1" applyAlignment="1">
      <alignment vertical="center" wrapText="1" shrinkToFit="1"/>
    </xf>
    <xf numFmtId="0" fontId="7" fillId="0" borderId="35" xfId="0" applyFont="1" applyBorder="1" applyAlignment="1">
      <alignment horizontal="center" vertical="center"/>
    </xf>
    <xf numFmtId="0" fontId="7" fillId="0" borderId="88"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60" xfId="0" applyFont="1" applyFill="1" applyBorder="1" applyAlignment="1">
      <alignment horizontal="center" vertical="center" shrinkToFit="1"/>
    </xf>
    <xf numFmtId="0" fontId="31" fillId="0" borderId="0" xfId="0" applyFont="1" applyFill="1">
      <alignment vertical="center"/>
    </xf>
    <xf numFmtId="0" fontId="31" fillId="0" borderId="0" xfId="0" applyFont="1" applyAlignment="1">
      <alignment horizontal="center" vertical="center"/>
    </xf>
    <xf numFmtId="0" fontId="31" fillId="0" borderId="0" xfId="0" applyFont="1">
      <alignment vertical="center"/>
    </xf>
    <xf numFmtId="0" fontId="33" fillId="0" borderId="9" xfId="0" applyFont="1" applyBorder="1" applyAlignment="1">
      <alignment vertical="top" wrapText="1"/>
    </xf>
    <xf numFmtId="0" fontId="33" fillId="0" borderId="9" xfId="0" applyFont="1" applyBorder="1" applyAlignment="1">
      <alignment vertical="center" wrapText="1"/>
    </xf>
    <xf numFmtId="38" fontId="33" fillId="0" borderId="9" xfId="3" applyFont="1" applyFill="1" applyBorder="1" applyAlignment="1">
      <alignment horizontal="center" vertical="center" wrapText="1"/>
    </xf>
    <xf numFmtId="0" fontId="31" fillId="12" borderId="4" xfId="0" applyFont="1" applyFill="1" applyBorder="1" applyAlignment="1">
      <alignment horizontal="center" vertical="center"/>
    </xf>
    <xf numFmtId="0" fontId="31" fillId="12" borderId="4" xfId="0" applyFont="1" applyFill="1" applyBorder="1">
      <alignment vertical="center"/>
    </xf>
    <xf numFmtId="0" fontId="31" fillId="12" borderId="4" xfId="0" applyFont="1" applyFill="1" applyBorder="1" applyAlignment="1">
      <alignment horizontal="left" vertical="center"/>
    </xf>
    <xf numFmtId="0" fontId="31" fillId="0" borderId="4" xfId="0" applyFont="1" applyBorder="1" applyAlignment="1">
      <alignment horizontal="center" vertical="center"/>
    </xf>
    <xf numFmtId="0" fontId="33" fillId="5" borderId="11" xfId="0" applyFont="1" applyFill="1" applyBorder="1" applyAlignment="1">
      <alignment horizontal="center" vertical="center" wrapText="1"/>
    </xf>
    <xf numFmtId="0" fontId="33" fillId="5" borderId="4" xfId="0" applyFont="1" applyFill="1" applyBorder="1" applyAlignment="1">
      <alignment horizontal="center" vertical="center" wrapText="1"/>
    </xf>
    <xf numFmtId="49" fontId="33" fillId="5" borderId="3" xfId="0" applyNumberFormat="1" applyFont="1" applyFill="1" applyBorder="1" applyAlignment="1">
      <alignment horizontal="left" vertical="top" wrapText="1"/>
    </xf>
    <xf numFmtId="49" fontId="33" fillId="5" borderId="3" xfId="0" applyNumberFormat="1" applyFont="1" applyFill="1" applyBorder="1" applyAlignment="1">
      <alignment horizontal="center" vertical="top" wrapText="1"/>
    </xf>
    <xf numFmtId="0" fontId="33" fillId="5" borderId="3" xfId="0" applyFont="1" applyFill="1" applyBorder="1" applyAlignment="1">
      <alignment vertical="top" wrapText="1"/>
    </xf>
    <xf numFmtId="0" fontId="33" fillId="5" borderId="3" xfId="0" applyFont="1" applyFill="1" applyBorder="1" applyAlignment="1">
      <alignment horizontal="center" vertical="top" wrapText="1"/>
    </xf>
    <xf numFmtId="0" fontId="31" fillId="5" borderId="10" xfId="0" applyFont="1" applyFill="1" applyBorder="1">
      <alignment vertical="center"/>
    </xf>
    <xf numFmtId="0" fontId="31" fillId="5" borderId="10" xfId="0" applyFont="1" applyFill="1" applyBorder="1" applyAlignment="1">
      <alignment horizontal="left" vertical="center"/>
    </xf>
    <xf numFmtId="0" fontId="31" fillId="5" borderId="12" xfId="0" applyFont="1" applyFill="1" applyBorder="1">
      <alignment vertical="center"/>
    </xf>
    <xf numFmtId="0" fontId="32" fillId="5" borderId="16" xfId="0" applyFont="1" applyFill="1" applyBorder="1" applyAlignment="1">
      <alignment horizontal="center" vertical="center"/>
    </xf>
    <xf numFmtId="0" fontId="32" fillId="5" borderId="0" xfId="0" applyFont="1" applyFill="1" applyBorder="1">
      <alignment vertical="center"/>
    </xf>
    <xf numFmtId="0" fontId="32" fillId="5" borderId="0" xfId="0" applyFont="1" applyFill="1" applyBorder="1" applyAlignment="1">
      <alignment horizontal="center" vertical="center"/>
    </xf>
    <xf numFmtId="0" fontId="32" fillId="5" borderId="7" xfId="0" applyFont="1" applyFill="1" applyBorder="1" applyAlignment="1">
      <alignment horizontal="center" vertical="center"/>
    </xf>
    <xf numFmtId="0" fontId="33" fillId="5" borderId="9" xfId="0" applyFont="1" applyFill="1" applyBorder="1" applyAlignment="1">
      <alignment horizontal="center" vertical="top" wrapText="1"/>
    </xf>
    <xf numFmtId="0" fontId="31" fillId="5" borderId="1" xfId="0" applyFont="1" applyFill="1" applyBorder="1" applyAlignment="1">
      <alignment horizontal="left" vertical="center"/>
    </xf>
    <xf numFmtId="0" fontId="7" fillId="14" borderId="3" xfId="7" applyFont="1" applyFill="1" applyBorder="1" applyAlignment="1" applyProtection="1">
      <alignment horizontal="center" vertical="center" wrapText="1"/>
      <protection locked="0"/>
    </xf>
    <xf numFmtId="38" fontId="7" fillId="14" borderId="44" xfId="18" applyFont="1" applyFill="1" applyBorder="1" applyAlignment="1" applyProtection="1">
      <alignment horizontal="center" vertical="center"/>
      <protection locked="0"/>
    </xf>
    <xf numFmtId="178" fontId="7" fillId="5" borderId="53" xfId="19" applyNumberFormat="1" applyFont="1" applyFill="1" applyBorder="1" applyAlignment="1" applyProtection="1">
      <alignment horizontal="right" vertical="center" shrinkToFit="1"/>
      <protection locked="0"/>
    </xf>
    <xf numFmtId="0" fontId="9" fillId="0" borderId="3" xfId="7" applyFont="1" applyBorder="1" applyAlignment="1" applyProtection="1">
      <alignment horizontal="center" vertical="center" wrapText="1"/>
      <protection locked="0"/>
    </xf>
    <xf numFmtId="0" fontId="1" fillId="0" borderId="0" xfId="0" applyFont="1">
      <alignment vertical="center"/>
    </xf>
    <xf numFmtId="0" fontId="9" fillId="0" borderId="32" xfId="0" applyFont="1" applyBorder="1" applyAlignment="1">
      <alignment horizontal="center" vertical="center"/>
    </xf>
    <xf numFmtId="0" fontId="35" fillId="0" borderId="9" xfId="7" applyFont="1" applyBorder="1" applyAlignment="1" applyProtection="1">
      <alignment horizontal="left" vertical="center" wrapText="1"/>
      <protection locked="0"/>
    </xf>
    <xf numFmtId="0" fontId="35" fillId="0" borderId="27" xfId="7" applyFont="1" applyBorder="1" applyAlignment="1" applyProtection="1">
      <alignment horizontal="left" vertical="center" wrapText="1"/>
      <protection locked="0"/>
    </xf>
    <xf numFmtId="0" fontId="6" fillId="0" borderId="30" xfId="7" applyFont="1" applyBorder="1" applyAlignment="1" applyProtection="1">
      <alignment horizontal="center" vertical="center" shrinkToFit="1"/>
      <protection locked="0"/>
    </xf>
    <xf numFmtId="38" fontId="7" fillId="6" borderId="70" xfId="18" applyFont="1" applyFill="1" applyBorder="1" applyAlignment="1">
      <alignment horizontal="center" vertical="center" wrapText="1"/>
    </xf>
    <xf numFmtId="38" fontId="7" fillId="0" borderId="36" xfId="3" applyFont="1" applyFill="1" applyBorder="1" applyAlignment="1">
      <alignment vertical="center" shrinkToFit="1"/>
    </xf>
    <xf numFmtId="38" fontId="7" fillId="0" borderId="78" xfId="3" applyFont="1" applyFill="1" applyBorder="1" applyAlignment="1">
      <alignment vertical="center" shrinkToFit="1"/>
    </xf>
    <xf numFmtId="38" fontId="7" fillId="0" borderId="13" xfId="3" applyFont="1" applyFill="1" applyBorder="1" applyAlignment="1">
      <alignment vertical="center" shrinkToFit="1"/>
    </xf>
    <xf numFmtId="38" fontId="7" fillId="0" borderId="10" xfId="3" applyFont="1" applyFill="1" applyBorder="1" applyAlignment="1">
      <alignment vertical="center" shrinkToFit="1"/>
    </xf>
    <xf numFmtId="0" fontId="12" fillId="0" borderId="100" xfId="0" applyFont="1" applyBorder="1" applyAlignment="1">
      <alignment horizontal="center" vertical="center" wrapText="1"/>
    </xf>
    <xf numFmtId="0" fontId="12" fillId="0" borderId="44" xfId="0" applyFont="1" applyBorder="1" applyAlignment="1">
      <alignment horizontal="center" vertical="center" wrapText="1"/>
    </xf>
    <xf numFmtId="38" fontId="7" fillId="0" borderId="57" xfId="3" applyFont="1" applyFill="1" applyBorder="1" applyAlignment="1">
      <alignment vertical="center" shrinkToFit="1"/>
    </xf>
    <xf numFmtId="0" fontId="37" fillId="0" borderId="0" xfId="10" applyFont="1" applyAlignment="1">
      <alignment horizontal="left" vertical="center"/>
    </xf>
    <xf numFmtId="0" fontId="14" fillId="0" borderId="0" xfId="10" applyFont="1">
      <alignment vertical="center"/>
    </xf>
    <xf numFmtId="0" fontId="14" fillId="0" borderId="0" xfId="10" applyFont="1" applyAlignment="1">
      <alignment horizontal="left" vertical="center"/>
    </xf>
    <xf numFmtId="0" fontId="14" fillId="0" borderId="0" xfId="10" applyFont="1" applyAlignment="1">
      <alignment horizontal="center" vertical="center"/>
    </xf>
    <xf numFmtId="0" fontId="14" fillId="0" borderId="77" xfId="10" applyFont="1" applyBorder="1">
      <alignment vertical="center"/>
    </xf>
    <xf numFmtId="0" fontId="14" fillId="0" borderId="21" xfId="10" applyFont="1" applyBorder="1">
      <alignment vertical="center"/>
    </xf>
    <xf numFmtId="0" fontId="38" fillId="0" borderId="0" xfId="10" applyFont="1">
      <alignment vertical="center"/>
    </xf>
    <xf numFmtId="0" fontId="14" fillId="15" borderId="0" xfId="10" applyFont="1" applyFill="1">
      <alignment vertical="center"/>
    </xf>
    <xf numFmtId="187" fontId="14" fillId="15" borderId="43" xfId="3" applyNumberFormat="1" applyFont="1" applyFill="1" applyBorder="1" applyAlignment="1">
      <alignment vertical="center" shrinkToFit="1"/>
    </xf>
    <xf numFmtId="187" fontId="14" fillId="15" borderId="31" xfId="3" applyNumberFormat="1" applyFont="1" applyFill="1" applyBorder="1" applyAlignment="1">
      <alignment vertical="center" shrinkToFit="1"/>
    </xf>
    <xf numFmtId="0" fontId="39" fillId="0" borderId="0" xfId="10" applyFont="1">
      <alignment vertical="center"/>
    </xf>
    <xf numFmtId="187" fontId="14" fillId="15" borderId="101" xfId="3" applyNumberFormat="1" applyFont="1" applyFill="1" applyBorder="1" applyAlignment="1">
      <alignment vertical="center" shrinkToFit="1"/>
    </xf>
    <xf numFmtId="187" fontId="14" fillId="15" borderId="97" xfId="3" applyNumberFormat="1" applyFont="1" applyFill="1" applyBorder="1" applyAlignment="1">
      <alignment vertical="center" shrinkToFit="1"/>
    </xf>
    <xf numFmtId="187" fontId="14" fillId="0" borderId="0" xfId="3" applyNumberFormat="1" applyFont="1" applyFill="1" applyBorder="1" applyAlignment="1">
      <alignment horizontal="right" vertical="center" shrinkToFit="1"/>
    </xf>
    <xf numFmtId="0" fontId="39" fillId="0" borderId="0" xfId="10" applyFont="1" applyAlignment="1">
      <alignment horizontal="center" vertical="center"/>
    </xf>
    <xf numFmtId="0" fontId="14" fillId="0" borderId="81" xfId="10" applyFont="1" applyBorder="1" applyAlignment="1">
      <alignment horizontal="center" vertical="center"/>
    </xf>
    <xf numFmtId="38" fontId="14" fillId="0" borderId="30" xfId="3" applyFont="1" applyFill="1" applyBorder="1" applyAlignment="1">
      <alignment vertical="center" shrinkToFit="1"/>
    </xf>
    <xf numFmtId="38" fontId="14" fillId="0" borderId="31" xfId="3" applyFont="1" applyFill="1" applyBorder="1" applyAlignment="1">
      <alignment vertical="center" shrinkToFit="1"/>
    </xf>
    <xf numFmtId="38" fontId="14" fillId="0" borderId="30" xfId="3" applyFont="1" applyFill="1" applyBorder="1" applyAlignment="1">
      <alignment horizontal="right" vertical="center" shrinkToFit="1"/>
    </xf>
    <xf numFmtId="38" fontId="14" fillId="0" borderId="31" xfId="3" applyFont="1" applyFill="1" applyBorder="1" applyAlignment="1">
      <alignment horizontal="right" vertical="center" shrinkToFit="1"/>
    </xf>
    <xf numFmtId="38" fontId="14" fillId="0" borderId="30" xfId="3" applyFont="1" applyFill="1" applyBorder="1" applyAlignment="1">
      <alignment horizontal="right" vertical="center"/>
    </xf>
    <xf numFmtId="38" fontId="14" fillId="0" borderId="31" xfId="3" applyFont="1" applyBorder="1" applyAlignment="1">
      <alignment horizontal="right" vertical="center"/>
    </xf>
    <xf numFmtId="38" fontId="40" fillId="0" borderId="30" xfId="3" applyFont="1" applyFill="1" applyBorder="1" applyAlignment="1">
      <alignment horizontal="right" vertical="center" shrinkToFit="1"/>
    </xf>
    <xf numFmtId="38" fontId="40" fillId="0" borderId="31" xfId="3" applyFont="1" applyFill="1" applyBorder="1" applyAlignment="1">
      <alignment horizontal="right" vertical="center" shrinkToFit="1"/>
    </xf>
    <xf numFmtId="38" fontId="14" fillId="0" borderId="23" xfId="3" applyFont="1" applyFill="1" applyBorder="1" applyAlignment="1">
      <alignment horizontal="right" vertical="center" shrinkToFit="1"/>
    </xf>
    <xf numFmtId="38" fontId="14" fillId="0" borderId="44" xfId="3" applyFont="1" applyFill="1" applyBorder="1" applyAlignment="1">
      <alignment horizontal="right" vertical="center" shrinkToFit="1"/>
    </xf>
    <xf numFmtId="0" fontId="9" fillId="0" borderId="3" xfId="7" applyFont="1" applyBorder="1" applyAlignment="1" applyProtection="1">
      <alignment horizontal="center" vertical="center" wrapText="1"/>
      <protection locked="0"/>
    </xf>
    <xf numFmtId="0" fontId="3" fillId="0" borderId="0" xfId="10">
      <alignment vertical="center"/>
    </xf>
    <xf numFmtId="0" fontId="3" fillId="0" borderId="0" xfId="10" applyAlignment="1">
      <alignment vertical="center" wrapText="1"/>
    </xf>
    <xf numFmtId="0" fontId="3" fillId="0" borderId="0" xfId="10" applyAlignment="1">
      <alignment vertical="top"/>
    </xf>
    <xf numFmtId="0" fontId="3" fillId="0" borderId="0" xfId="10" applyAlignment="1">
      <alignment vertical="top" wrapText="1"/>
    </xf>
    <xf numFmtId="0" fontId="43" fillId="0" borderId="0" xfId="10" applyFont="1" applyAlignment="1">
      <alignment vertical="center" wrapText="1"/>
    </xf>
    <xf numFmtId="0" fontId="43" fillId="0" borderId="0" xfId="10" applyFont="1">
      <alignment vertical="center"/>
    </xf>
    <xf numFmtId="0" fontId="3" fillId="0" borderId="0" xfId="10" applyFont="1" applyAlignment="1">
      <alignment vertical="center"/>
    </xf>
    <xf numFmtId="0" fontId="14" fillId="0" borderId="0" xfId="0" applyFont="1" applyAlignment="1">
      <alignment horizontal="center" vertical="center"/>
    </xf>
    <xf numFmtId="0" fontId="39" fillId="0" borderId="0" xfId="0" applyFont="1" applyAlignment="1">
      <alignment horizontal="center" vertical="center"/>
    </xf>
    <xf numFmtId="0" fontId="14" fillId="15" borderId="32" xfId="0" applyFont="1" applyFill="1" applyBorder="1" applyAlignment="1">
      <alignment horizontal="center" vertical="center"/>
    </xf>
    <xf numFmtId="0" fontId="14" fillId="15" borderId="0" xfId="0" applyFont="1" applyFill="1">
      <alignment vertical="center"/>
    </xf>
    <xf numFmtId="0" fontId="14" fillId="15" borderId="0" xfId="7" applyFont="1" applyFill="1">
      <alignment vertical="center"/>
    </xf>
    <xf numFmtId="0" fontId="14" fillId="0" borderId="51" xfId="10" applyFont="1" applyBorder="1" applyAlignment="1">
      <alignment vertical="center" shrinkToFit="1"/>
    </xf>
    <xf numFmtId="0" fontId="14" fillId="0" borderId="0" xfId="10" applyFont="1" applyBorder="1" applyAlignment="1">
      <alignment vertical="center" wrapText="1"/>
    </xf>
    <xf numFmtId="187" fontId="14" fillId="0" borderId="13" xfId="3" applyNumberFormat="1" applyFont="1" applyFill="1" applyBorder="1" applyAlignment="1">
      <alignment vertical="center" shrinkToFit="1"/>
    </xf>
    <xf numFmtId="187" fontId="14" fillId="0" borderId="102" xfId="3" applyNumberFormat="1" applyFont="1" applyFill="1" applyBorder="1" applyAlignment="1">
      <alignment vertical="center" shrinkToFit="1"/>
    </xf>
    <xf numFmtId="0" fontId="14" fillId="0" borderId="0" xfId="7" applyFont="1" applyAlignment="1">
      <alignment vertical="center" wrapText="1"/>
    </xf>
    <xf numFmtId="0" fontId="6" fillId="0" borderId="9" xfId="7" applyFont="1" applyBorder="1" applyAlignment="1" applyProtection="1">
      <alignment vertical="center" wrapText="1"/>
      <protection locked="0"/>
    </xf>
    <xf numFmtId="0" fontId="6" fillId="0" borderId="4" xfId="7" applyFont="1" applyBorder="1" applyAlignment="1" applyProtection="1">
      <alignment vertical="center" wrapText="1"/>
      <protection locked="0"/>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9" xfId="7" applyFont="1" applyBorder="1" applyAlignment="1" applyProtection="1">
      <alignment vertical="center" wrapText="1"/>
      <protection locked="0"/>
    </xf>
    <xf numFmtId="0" fontId="6" fillId="0" borderId="4" xfId="7" applyFont="1" applyBorder="1" applyAlignment="1" applyProtection="1">
      <alignment vertical="center" wrapText="1"/>
      <protection locked="0"/>
    </xf>
    <xf numFmtId="0" fontId="6" fillId="0" borderId="4" xfId="7" applyFont="1" applyBorder="1" applyAlignment="1" applyProtection="1">
      <alignment vertical="center" wrapText="1"/>
      <protection locked="0"/>
    </xf>
    <xf numFmtId="0" fontId="6" fillId="0" borderId="9" xfId="7" applyFont="1" applyFill="1" applyBorder="1" applyAlignment="1" applyProtection="1">
      <alignment vertical="center" wrapText="1"/>
      <protection locked="0"/>
    </xf>
    <xf numFmtId="0" fontId="6" fillId="0" borderId="4" xfId="7" applyFont="1" applyFill="1" applyBorder="1" applyAlignment="1" applyProtection="1">
      <alignment vertical="center" wrapText="1"/>
      <protection locked="0"/>
    </xf>
    <xf numFmtId="0" fontId="6" fillId="0" borderId="9" xfId="7" applyFont="1" applyBorder="1" applyAlignment="1" applyProtection="1">
      <alignment horizontal="center" vertical="center" shrinkToFit="1"/>
      <protection locked="0"/>
    </xf>
    <xf numFmtId="0" fontId="7" fillId="7" borderId="9" xfId="7" applyFont="1" applyFill="1" applyBorder="1" applyAlignment="1" applyProtection="1">
      <alignment horizontal="center" vertical="center" wrapText="1" shrinkToFit="1"/>
      <protection locked="0"/>
    </xf>
    <xf numFmtId="0" fontId="6" fillId="0" borderId="9" xfId="7" applyFont="1" applyBorder="1" applyAlignment="1" applyProtection="1">
      <alignment horizontal="center" vertical="center" shrinkToFit="1"/>
      <protection locked="0"/>
    </xf>
    <xf numFmtId="0" fontId="6" fillId="0" borderId="9" xfId="7" applyFont="1" applyBorder="1" applyAlignment="1" applyProtection="1">
      <alignment horizontal="center" vertical="center" shrinkToFit="1"/>
      <protection locked="0"/>
    </xf>
    <xf numFmtId="0" fontId="6" fillId="7" borderId="9" xfId="7" applyFont="1" applyFill="1" applyBorder="1" applyAlignment="1" applyProtection="1">
      <alignment horizontal="center" vertical="center" shrinkToFit="1"/>
      <protection locked="0"/>
    </xf>
    <xf numFmtId="38" fontId="6" fillId="7" borderId="15" xfId="3" applyFont="1" applyFill="1" applyBorder="1" applyAlignment="1" applyProtection="1">
      <alignment horizontal="center" vertical="center"/>
      <protection locked="0"/>
    </xf>
    <xf numFmtId="38" fontId="6" fillId="0" borderId="15" xfId="3" applyFont="1" applyFill="1" applyBorder="1" applyAlignment="1" applyProtection="1">
      <alignment horizontal="right" vertical="center"/>
      <protection locked="0"/>
    </xf>
    <xf numFmtId="38" fontId="6" fillId="0" borderId="53" xfId="18" applyFont="1" applyBorder="1" applyAlignment="1" applyProtection="1">
      <alignment horizontal="right" vertical="center"/>
      <protection locked="0"/>
    </xf>
    <xf numFmtId="0" fontId="6" fillId="0" borderId="26" xfId="7" applyFont="1" applyBorder="1" applyAlignment="1" applyProtection="1">
      <alignment horizontal="center" vertical="center" shrinkToFit="1"/>
      <protection locked="0"/>
    </xf>
    <xf numFmtId="0" fontId="6" fillId="0" borderId="9" xfId="7" applyFont="1" applyBorder="1" applyAlignment="1" applyProtection="1">
      <alignment vertical="center" wrapText="1"/>
      <protection locked="0"/>
    </xf>
    <xf numFmtId="0" fontId="6" fillId="0" borderId="4" xfId="7" applyFont="1" applyBorder="1" applyAlignment="1" applyProtection="1">
      <alignment vertical="center" wrapText="1"/>
      <protection locked="0"/>
    </xf>
    <xf numFmtId="0" fontId="6" fillId="0" borderId="29" xfId="7" applyFont="1" applyBorder="1" applyAlignment="1" applyProtection="1">
      <alignment horizontal="left" vertical="center" wrapText="1"/>
      <protection locked="0"/>
    </xf>
    <xf numFmtId="0" fontId="6" fillId="0" borderId="8" xfId="7" applyFont="1" applyBorder="1" applyAlignment="1" applyProtection="1">
      <alignment horizontal="center" vertical="center"/>
      <protection locked="0"/>
    </xf>
    <xf numFmtId="0" fontId="6" fillId="0" borderId="5" xfId="7" applyFont="1" applyBorder="1" applyAlignment="1" applyProtection="1">
      <alignment horizontal="center" vertical="center" wrapText="1"/>
      <protection locked="0"/>
    </xf>
    <xf numFmtId="0" fontId="6" fillId="0" borderId="29" xfId="7" applyFont="1" applyBorder="1" applyAlignment="1" applyProtection="1">
      <alignment horizontal="center" vertical="center" wrapText="1"/>
      <protection locked="0"/>
    </xf>
    <xf numFmtId="38" fontId="6" fillId="0" borderId="26" xfId="3" applyFont="1" applyFill="1" applyBorder="1" applyAlignment="1" applyProtection="1">
      <alignment vertical="center" shrinkToFit="1"/>
      <protection locked="0"/>
    </xf>
    <xf numFmtId="38" fontId="6" fillId="0" borderId="30" xfId="3" applyFont="1" applyFill="1" applyBorder="1" applyAlignment="1" applyProtection="1">
      <alignment vertical="center" shrinkToFit="1"/>
      <protection locked="0"/>
    </xf>
    <xf numFmtId="38" fontId="6" fillId="0" borderId="9" xfId="3" applyFont="1" applyFill="1" applyBorder="1" applyAlignment="1" applyProtection="1">
      <alignment vertical="center" shrinkToFit="1"/>
      <protection locked="0"/>
    </xf>
    <xf numFmtId="38" fontId="6" fillId="0" borderId="4" xfId="3" applyFont="1" applyFill="1" applyBorder="1" applyAlignment="1" applyProtection="1">
      <alignment vertical="center" shrinkToFit="1"/>
      <protection locked="0"/>
    </xf>
    <xf numFmtId="182" fontId="7" fillId="0" borderId="53" xfId="3" applyNumberFormat="1" applyFont="1" applyFill="1" applyBorder="1" applyAlignment="1" applyProtection="1">
      <alignment vertical="center" shrinkToFit="1"/>
      <protection locked="0"/>
    </xf>
    <xf numFmtId="182" fontId="7" fillId="0" borderId="4" xfId="3" applyNumberFormat="1" applyFont="1" applyFill="1" applyBorder="1" applyAlignment="1" applyProtection="1">
      <alignment vertical="center" shrinkToFit="1"/>
      <protection locked="0"/>
    </xf>
    <xf numFmtId="38" fontId="6" fillId="0" borderId="42" xfId="3" applyFont="1" applyFill="1" applyBorder="1" applyAlignment="1" applyProtection="1">
      <alignment horizontal="center" vertical="center"/>
      <protection locked="0"/>
    </xf>
    <xf numFmtId="38" fontId="6" fillId="0" borderId="27" xfId="3" applyFont="1" applyFill="1" applyBorder="1" applyAlignment="1" applyProtection="1">
      <alignment horizontal="center" vertical="center"/>
      <protection locked="0"/>
    </xf>
    <xf numFmtId="38" fontId="6" fillId="0" borderId="9" xfId="3" applyFont="1" applyFill="1" applyBorder="1" applyAlignment="1" applyProtection="1">
      <alignment horizontal="center" vertical="center"/>
      <protection locked="0"/>
    </xf>
    <xf numFmtId="38" fontId="6" fillId="0" borderId="15" xfId="3" applyFont="1" applyFill="1" applyBorder="1" applyAlignment="1" applyProtection="1">
      <alignment horizontal="center" vertical="center"/>
      <protection locked="0"/>
    </xf>
    <xf numFmtId="38" fontId="6" fillId="0" borderId="53" xfId="3" applyFont="1" applyFill="1" applyBorder="1" applyAlignment="1" applyProtection="1">
      <alignment horizontal="center" vertical="center"/>
      <protection locked="0"/>
    </xf>
    <xf numFmtId="38" fontId="6" fillId="0" borderId="42" xfId="3" applyFont="1" applyFill="1" applyBorder="1" applyAlignment="1" applyProtection="1">
      <alignment horizontal="left" vertical="center"/>
      <protection locked="0"/>
    </xf>
    <xf numFmtId="38" fontId="6" fillId="0" borderId="15" xfId="18" applyFont="1" applyFill="1" applyBorder="1" applyAlignment="1" applyProtection="1">
      <alignment horizontal="right" vertical="center"/>
      <protection locked="0"/>
    </xf>
    <xf numFmtId="38" fontId="6" fillId="0" borderId="15" xfId="18" applyFont="1" applyFill="1" applyBorder="1" applyAlignment="1" applyProtection="1">
      <alignment horizontal="right" vertical="center"/>
      <protection locked="0"/>
    </xf>
    <xf numFmtId="38" fontId="6" fillId="0" borderId="15" xfId="3" applyFont="1" applyFill="1" applyBorder="1" applyAlignment="1" applyProtection="1">
      <alignment horizontal="center" vertical="center"/>
      <protection locked="0"/>
    </xf>
    <xf numFmtId="0" fontId="6" fillId="7" borderId="9" xfId="7" applyFont="1" applyFill="1" applyBorder="1" applyAlignment="1" applyProtection="1">
      <alignment horizontal="center" vertical="center" shrinkToFit="1"/>
      <protection locked="0"/>
    </xf>
    <xf numFmtId="38" fontId="6" fillId="12" borderId="15" xfId="3" applyFont="1" applyFill="1" applyBorder="1" applyAlignment="1" applyProtection="1">
      <alignment horizontal="center" vertical="center"/>
      <protection locked="0"/>
    </xf>
    <xf numFmtId="2" fontId="6" fillId="0" borderId="9" xfId="3" applyNumberFormat="1" applyFont="1" applyFill="1" applyBorder="1" applyAlignment="1" applyProtection="1">
      <alignment horizontal="right" vertical="center" shrinkToFit="1"/>
      <protection locked="0"/>
    </xf>
    <xf numFmtId="181" fontId="6" fillId="0" borderId="9" xfId="1" applyNumberFormat="1" applyFont="1" applyFill="1" applyBorder="1" applyAlignment="1" applyProtection="1">
      <alignment horizontal="right" vertical="center" shrinkToFit="1"/>
      <protection locked="0"/>
    </xf>
    <xf numFmtId="2" fontId="6" fillId="0" borderId="4" xfId="3" applyNumberFormat="1" applyFont="1" applyFill="1" applyBorder="1" applyAlignment="1" applyProtection="1">
      <alignment horizontal="right" vertical="center" shrinkToFit="1"/>
      <protection locked="0"/>
    </xf>
    <xf numFmtId="0" fontId="6" fillId="0" borderId="19" xfId="1" applyNumberFormat="1" applyFont="1" applyFill="1" applyBorder="1" applyAlignment="1" applyProtection="1">
      <alignment horizontal="right" vertical="center" wrapText="1"/>
      <protection locked="0"/>
    </xf>
    <xf numFmtId="181" fontId="6" fillId="0" borderId="18" xfId="1" applyNumberFormat="1" applyFont="1" applyFill="1" applyBorder="1" applyAlignment="1" applyProtection="1">
      <alignment horizontal="center" vertical="center" shrinkToFit="1"/>
      <protection locked="0"/>
    </xf>
    <xf numFmtId="185" fontId="6" fillId="0" borderId="9" xfId="1" applyNumberFormat="1" applyFont="1" applyFill="1" applyBorder="1" applyAlignment="1" applyProtection="1">
      <alignment horizontal="center" vertical="center" shrinkToFit="1"/>
      <protection locked="0"/>
    </xf>
    <xf numFmtId="38" fontId="6" fillId="0" borderId="9" xfId="18" applyFont="1" applyFill="1" applyBorder="1" applyAlignment="1" applyProtection="1">
      <alignment horizontal="right" vertical="center" shrinkToFit="1"/>
      <protection locked="0"/>
    </xf>
    <xf numFmtId="181" fontId="6" fillId="0" borderId="9" xfId="1" applyNumberFormat="1" applyFont="1" applyFill="1" applyBorder="1" applyAlignment="1" applyProtection="1">
      <alignment horizontal="right" vertical="center" shrinkToFit="1"/>
      <protection locked="0"/>
    </xf>
    <xf numFmtId="181" fontId="6" fillId="0" borderId="18" xfId="1" applyNumberFormat="1" applyFont="1" applyFill="1" applyBorder="1" applyAlignment="1" applyProtection="1">
      <alignment horizontal="center" vertical="center" shrinkToFit="1"/>
      <protection locked="0"/>
    </xf>
    <xf numFmtId="185" fontId="6" fillId="0" borderId="9" xfId="1" applyNumberFormat="1" applyFont="1" applyFill="1" applyBorder="1" applyAlignment="1" applyProtection="1">
      <alignment horizontal="center" vertical="center" shrinkToFit="1"/>
      <protection locked="0"/>
    </xf>
    <xf numFmtId="0" fontId="6" fillId="0" borderId="19" xfId="1" applyNumberFormat="1" applyFont="1" applyFill="1" applyBorder="1" applyAlignment="1" applyProtection="1">
      <alignment horizontal="right" vertical="center" shrinkToFit="1"/>
      <protection locked="0"/>
    </xf>
    <xf numFmtId="0" fontId="6" fillId="0" borderId="19" xfId="1" applyNumberFormat="1" applyFont="1" applyFill="1" applyBorder="1" applyAlignment="1" applyProtection="1">
      <alignment horizontal="right" vertical="center" shrinkToFit="1"/>
      <protection locked="0"/>
    </xf>
    <xf numFmtId="181" fontId="6" fillId="0" borderId="9" xfId="1" applyNumberFormat="1" applyFont="1" applyFill="1" applyBorder="1" applyAlignment="1" applyProtection="1">
      <alignment horizontal="right" vertical="center" shrinkToFit="1"/>
      <protection locked="0"/>
    </xf>
    <xf numFmtId="0" fontId="6" fillId="0" borderId="9" xfId="7" applyFont="1" applyBorder="1" applyAlignment="1" applyProtection="1">
      <alignment horizontal="center" vertical="center" shrinkToFit="1"/>
      <protection locked="0"/>
    </xf>
    <xf numFmtId="0" fontId="6" fillId="0" borderId="15" xfId="7" applyFont="1" applyBorder="1" applyAlignment="1" applyProtection="1">
      <alignment horizontal="center" vertical="center" shrinkToFit="1"/>
      <protection locked="0"/>
    </xf>
    <xf numFmtId="0" fontId="6" fillId="0" borderId="4" xfId="7" applyFont="1" applyBorder="1" applyAlignment="1" applyProtection="1">
      <alignment horizontal="center" vertical="center" shrinkToFit="1"/>
      <protection locked="0"/>
    </xf>
    <xf numFmtId="0" fontId="6" fillId="0" borderId="6" xfId="7" applyFont="1" applyBorder="1" applyAlignment="1" applyProtection="1">
      <alignment horizontal="center" vertical="center" shrinkToFit="1"/>
      <protection locked="0"/>
    </xf>
    <xf numFmtId="0" fontId="6" fillId="0" borderId="9" xfId="7" applyFont="1" applyBorder="1" applyAlignment="1" applyProtection="1">
      <alignment horizontal="center" vertical="center" shrinkToFit="1"/>
      <protection locked="0"/>
    </xf>
    <xf numFmtId="0" fontId="6" fillId="0" borderId="4" xfId="7" applyFont="1" applyBorder="1" applyAlignment="1" applyProtection="1">
      <alignment horizontal="center" vertical="center" shrinkToFit="1"/>
      <protection locked="0"/>
    </xf>
    <xf numFmtId="0" fontId="6" fillId="0" borderId="31" xfId="7" applyFont="1" applyBorder="1" applyAlignment="1" applyProtection="1">
      <alignment horizontal="center" vertical="center" shrinkToFit="1"/>
      <protection locked="0"/>
    </xf>
    <xf numFmtId="0" fontId="6" fillId="0" borderId="27" xfId="7" applyFont="1" applyBorder="1" applyAlignment="1" applyProtection="1">
      <alignment horizontal="center" vertical="center" shrinkToFit="1"/>
      <protection locked="0"/>
    </xf>
    <xf numFmtId="38" fontId="7" fillId="0" borderId="53" xfId="18" applyFont="1" applyBorder="1" applyProtection="1">
      <alignment vertical="center"/>
      <protection locked="0"/>
    </xf>
    <xf numFmtId="38" fontId="7" fillId="0" borderId="4" xfId="18" applyFont="1" applyBorder="1" applyProtection="1">
      <alignment vertical="center"/>
      <protection locked="0"/>
    </xf>
    <xf numFmtId="183" fontId="7" fillId="0" borderId="30" xfId="18" applyNumberFormat="1" applyFont="1" applyFill="1" applyBorder="1" applyAlignment="1" applyProtection="1">
      <alignment horizontal="center" vertical="center"/>
      <protection locked="0"/>
    </xf>
    <xf numFmtId="184" fontId="7" fillId="0" borderId="4" xfId="18" applyNumberFormat="1" applyFont="1" applyFill="1" applyBorder="1" applyAlignment="1" applyProtection="1">
      <alignment horizontal="right" vertical="center"/>
      <protection locked="0"/>
    </xf>
    <xf numFmtId="181" fontId="6" fillId="0" borderId="9" xfId="1" applyNumberFormat="1" applyFont="1" applyFill="1" applyBorder="1" applyAlignment="1" applyProtection="1">
      <alignment horizontal="right" vertical="center" shrinkToFit="1"/>
      <protection locked="0"/>
    </xf>
    <xf numFmtId="181" fontId="6" fillId="0" borderId="18" xfId="1" applyNumberFormat="1" applyFont="1" applyFill="1" applyBorder="1" applyAlignment="1" applyProtection="1">
      <alignment horizontal="center" vertical="center" shrinkToFit="1"/>
      <protection locked="0"/>
    </xf>
    <xf numFmtId="185" fontId="6" fillId="0" borderId="9" xfId="1" applyNumberFormat="1" applyFont="1" applyFill="1" applyBorder="1" applyAlignment="1" applyProtection="1">
      <alignment horizontal="center" vertical="center" shrinkToFit="1"/>
      <protection locked="0"/>
    </xf>
    <xf numFmtId="186" fontId="7" fillId="0" borderId="53" xfId="0" applyNumberFormat="1" applyFont="1" applyBorder="1" applyAlignment="1">
      <alignment vertical="center" shrinkToFit="1"/>
    </xf>
    <xf numFmtId="186" fontId="7" fillId="0" borderId="4" xfId="0" applyNumberFormat="1" applyFont="1" applyBorder="1" applyAlignment="1">
      <alignment vertical="center" shrinkToFit="1"/>
    </xf>
    <xf numFmtId="186" fontId="7" fillId="0" borderId="54" xfId="0" applyNumberFormat="1" applyFont="1" applyBorder="1" applyAlignment="1">
      <alignment vertical="center" shrinkToFit="1"/>
    </xf>
    <xf numFmtId="186" fontId="7" fillId="0" borderId="6" xfId="0" applyNumberFormat="1" applyFont="1" applyBorder="1" applyAlignment="1">
      <alignment vertical="center" shrinkToFit="1"/>
    </xf>
    <xf numFmtId="178" fontId="7" fillId="0" borderId="53" xfId="19" applyNumberFormat="1" applyFont="1" applyBorder="1" applyAlignment="1">
      <alignment vertical="center" shrinkToFit="1"/>
    </xf>
    <xf numFmtId="178" fontId="7" fillId="0" borderId="4" xfId="19" applyNumberFormat="1" applyFont="1" applyBorder="1" applyAlignment="1">
      <alignment vertical="center" shrinkToFit="1"/>
    </xf>
    <xf numFmtId="178" fontId="7" fillId="0" borderId="4" xfId="19" applyNumberFormat="1" applyFont="1" applyFill="1" applyBorder="1" applyAlignment="1">
      <alignment vertical="center" shrinkToFit="1"/>
    </xf>
    <xf numFmtId="40" fontId="7" fillId="0" borderId="4" xfId="3" applyNumberFormat="1" applyFont="1" applyFill="1" applyBorder="1" applyAlignment="1">
      <alignment vertical="center" shrinkToFit="1"/>
    </xf>
    <xf numFmtId="40" fontId="7" fillId="0" borderId="30" xfId="3" applyNumberFormat="1" applyFont="1" applyFill="1" applyBorder="1" applyAlignment="1">
      <alignment vertical="center" shrinkToFit="1"/>
    </xf>
    <xf numFmtId="40" fontId="7" fillId="0" borderId="53" xfId="3" applyNumberFormat="1" applyFont="1" applyFill="1" applyBorder="1" applyAlignment="1">
      <alignment vertical="center" shrinkToFit="1"/>
    </xf>
    <xf numFmtId="40" fontId="7" fillId="0" borderId="88" xfId="3" applyNumberFormat="1" applyFont="1" applyFill="1" applyBorder="1" applyAlignment="1">
      <alignment vertical="center" shrinkToFit="1"/>
    </xf>
    <xf numFmtId="40" fontId="7" fillId="0" borderId="4" xfId="3" applyNumberFormat="1" applyFont="1" applyFill="1" applyBorder="1" applyAlignment="1">
      <alignment vertical="center" shrinkToFit="1"/>
    </xf>
    <xf numFmtId="40" fontId="7" fillId="0" borderId="53" xfId="3" applyNumberFormat="1" applyFont="1" applyFill="1" applyBorder="1" applyAlignment="1">
      <alignment vertical="center" shrinkToFit="1"/>
    </xf>
    <xf numFmtId="40" fontId="7" fillId="0" borderId="4" xfId="3" applyNumberFormat="1" applyFont="1" applyFill="1" applyBorder="1" applyAlignment="1">
      <alignment vertical="center" shrinkToFit="1"/>
    </xf>
    <xf numFmtId="40" fontId="7" fillId="0" borderId="53" xfId="3" applyNumberFormat="1" applyFont="1" applyFill="1" applyBorder="1" applyAlignment="1">
      <alignment vertical="center" shrinkToFit="1"/>
    </xf>
    <xf numFmtId="40" fontId="7" fillId="0" borderId="4" xfId="3" applyNumberFormat="1" applyFont="1" applyFill="1" applyBorder="1" applyAlignment="1">
      <alignment vertical="center" shrinkToFit="1"/>
    </xf>
    <xf numFmtId="40" fontId="7" fillId="0" borderId="53" xfId="3" applyNumberFormat="1" applyFont="1" applyFill="1" applyBorder="1" applyAlignment="1">
      <alignment vertical="center" shrinkToFit="1"/>
    </xf>
    <xf numFmtId="40" fontId="7" fillId="0" borderId="6" xfId="3" applyNumberFormat="1" applyFont="1" applyFill="1" applyBorder="1" applyAlignment="1">
      <alignment vertical="center" shrinkToFit="1"/>
    </xf>
    <xf numFmtId="40" fontId="7" fillId="0" borderId="54" xfId="3" applyNumberFormat="1" applyFont="1" applyFill="1" applyBorder="1" applyAlignment="1">
      <alignment vertical="center" shrinkToFit="1"/>
    </xf>
    <xf numFmtId="0" fontId="1" fillId="0" borderId="0" xfId="0" applyFont="1" applyFill="1">
      <alignment vertical="center"/>
    </xf>
    <xf numFmtId="38" fontId="7" fillId="0" borderId="31" xfId="3" applyFont="1" applyFill="1" applyBorder="1" applyAlignment="1">
      <alignment vertical="center" shrinkToFit="1"/>
    </xf>
    <xf numFmtId="0" fontId="21" fillId="0" borderId="0" xfId="0" applyFont="1">
      <alignment vertical="center"/>
    </xf>
    <xf numFmtId="181" fontId="6" fillId="0" borderId="28" xfId="1" applyNumberFormat="1" applyFont="1" applyFill="1" applyBorder="1" applyAlignment="1" applyProtection="1">
      <alignment horizontal="center" vertical="center" shrinkToFit="1"/>
      <protection locked="0"/>
    </xf>
    <xf numFmtId="38" fontId="7" fillId="0" borderId="55" xfId="3" applyFont="1" applyFill="1" applyBorder="1" applyAlignment="1">
      <alignment vertical="center" shrinkToFit="1"/>
    </xf>
    <xf numFmtId="0" fontId="7" fillId="6" borderId="4" xfId="7" applyFont="1" applyFill="1" applyBorder="1" applyProtection="1">
      <alignment vertical="center"/>
      <protection locked="0"/>
    </xf>
    <xf numFmtId="0" fontId="7" fillId="6" borderId="0" xfId="7" applyFont="1" applyFill="1" applyProtection="1">
      <alignment vertical="center"/>
      <protection locked="0"/>
    </xf>
    <xf numFmtId="38" fontId="7" fillId="6" borderId="4" xfId="18" applyFont="1" applyFill="1" applyBorder="1" applyProtection="1">
      <alignment vertical="center"/>
      <protection locked="0"/>
    </xf>
    <xf numFmtId="0" fontId="7" fillId="6" borderId="4" xfId="7" applyFont="1" applyFill="1" applyBorder="1" applyAlignment="1" applyProtection="1">
      <alignment horizontal="center" vertical="center"/>
      <protection locked="0"/>
    </xf>
    <xf numFmtId="0" fontId="7" fillId="6" borderId="0" xfId="7" applyFont="1" applyFill="1" applyBorder="1" applyAlignment="1" applyProtection="1">
      <alignment horizontal="center" vertical="center"/>
      <protection locked="0"/>
    </xf>
    <xf numFmtId="0" fontId="1" fillId="6" borderId="0" xfId="7" applyFont="1" applyFill="1" applyProtection="1">
      <alignment vertical="center"/>
      <protection locked="0"/>
    </xf>
    <xf numFmtId="0" fontId="1" fillId="6" borderId="4" xfId="7" applyFont="1" applyFill="1" applyBorder="1" applyProtection="1">
      <alignment vertical="center"/>
      <protection locked="0"/>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29" xfId="0" applyFont="1" applyBorder="1" applyAlignment="1">
      <alignment horizontal="center" vertical="center" wrapText="1"/>
    </xf>
    <xf numFmtId="38" fontId="12" fillId="0" borderId="103" xfId="3" applyFont="1" applyFill="1" applyBorder="1" applyAlignment="1">
      <alignment horizontal="center" vertical="center" wrapText="1" readingOrder="1"/>
    </xf>
    <xf numFmtId="38" fontId="12" fillId="0" borderId="100" xfId="3" applyFont="1" applyFill="1" applyBorder="1" applyAlignment="1">
      <alignment horizontal="center" vertical="center" wrapText="1" readingOrder="1"/>
    </xf>
    <xf numFmtId="0" fontId="12" fillId="0" borderId="45" xfId="0" applyFont="1" applyBorder="1" applyAlignment="1">
      <alignment horizontal="center" vertical="center" wrapText="1"/>
    </xf>
    <xf numFmtId="0" fontId="7" fillId="5" borderId="56" xfId="19" applyNumberFormat="1" applyFont="1" applyFill="1" applyBorder="1" applyAlignment="1">
      <alignment vertical="center" shrinkToFit="1"/>
    </xf>
    <xf numFmtId="0" fontId="10" fillId="0" borderId="0" xfId="0" applyNumberFormat="1" applyFont="1" applyAlignment="1">
      <alignment vertical="center" shrinkToFit="1"/>
    </xf>
    <xf numFmtId="0" fontId="1" fillId="0" borderId="0" xfId="0" applyNumberFormat="1" applyFont="1" applyFill="1">
      <alignment vertical="center"/>
    </xf>
    <xf numFmtId="0" fontId="7" fillId="2" borderId="0" xfId="0" applyNumberFormat="1" applyFont="1" applyFill="1" applyAlignment="1">
      <alignment horizontal="center" vertical="center" shrinkToFit="1"/>
    </xf>
    <xf numFmtId="0" fontId="9" fillId="0" borderId="25" xfId="0" applyNumberFormat="1" applyFont="1" applyBorder="1" applyAlignment="1">
      <alignment horizontal="center" vertical="center" shrinkToFit="1"/>
    </xf>
    <xf numFmtId="0" fontId="9" fillId="6" borderId="89" xfId="0" applyNumberFormat="1" applyFont="1" applyFill="1" applyBorder="1" applyAlignment="1">
      <alignment horizontal="center" vertical="center" shrinkToFit="1"/>
    </xf>
    <xf numFmtId="0" fontId="7" fillId="5" borderId="32" xfId="19" applyNumberFormat="1" applyFont="1" applyFill="1" applyBorder="1" applyAlignment="1">
      <alignment vertical="center" shrinkToFit="1"/>
    </xf>
    <xf numFmtId="0" fontId="7" fillId="5" borderId="86" xfId="19" applyNumberFormat="1" applyFont="1" applyFill="1" applyBorder="1" applyAlignment="1">
      <alignment vertical="center" shrinkToFit="1"/>
    </xf>
    <xf numFmtId="0" fontId="7" fillId="5" borderId="104" xfId="19" applyNumberFormat="1" applyFont="1" applyFill="1" applyBorder="1" applyAlignment="1">
      <alignment vertical="center" shrinkToFit="1"/>
    </xf>
    <xf numFmtId="0" fontId="7" fillId="0" borderId="25" xfId="0" applyNumberFormat="1" applyFont="1" applyBorder="1" applyAlignment="1">
      <alignment horizontal="center" vertical="center"/>
    </xf>
    <xf numFmtId="0" fontId="9" fillId="0" borderId="75"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77" xfId="0" applyFont="1" applyBorder="1" applyAlignment="1">
      <alignment horizontal="center" vertical="center" wrapText="1" shrinkToFit="1"/>
    </xf>
    <xf numFmtId="0" fontId="9" fillId="0" borderId="21" xfId="0" applyFont="1" applyBorder="1" applyAlignment="1">
      <alignment horizontal="center" vertical="center" shrinkToFit="1"/>
    </xf>
    <xf numFmtId="38" fontId="9" fillId="4" borderId="11" xfId="3" applyFont="1" applyFill="1" applyBorder="1" applyAlignment="1">
      <alignment horizontal="center" vertical="center" wrapText="1" readingOrder="1"/>
    </xf>
    <xf numFmtId="38" fontId="9" fillId="4" borderId="3" xfId="3" applyFont="1" applyFill="1" applyBorder="1" applyAlignment="1">
      <alignment horizontal="center" vertical="center" wrapText="1" readingOrder="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7" applyFont="1" applyBorder="1" applyAlignment="1" applyProtection="1">
      <alignment horizontal="left" vertical="top" wrapText="1"/>
      <protection locked="0"/>
    </xf>
    <xf numFmtId="0" fontId="9" fillId="0" borderId="73" xfId="0" applyFont="1" applyBorder="1" applyAlignment="1">
      <alignment horizontal="center" vertical="center" wrapText="1"/>
    </xf>
    <xf numFmtId="0" fontId="9" fillId="0" borderId="22" xfId="0" applyFont="1" applyBorder="1" applyAlignment="1">
      <alignment horizontal="center" vertical="center" wrapText="1"/>
    </xf>
    <xf numFmtId="40" fontId="9" fillId="0" borderId="76" xfId="0" applyNumberFormat="1" applyFont="1" applyBorder="1" applyAlignment="1">
      <alignment horizontal="center" vertical="center" wrapText="1"/>
    </xf>
    <xf numFmtId="40" fontId="9" fillId="0" borderId="49" xfId="0" applyNumberFormat="1" applyFont="1" applyBorder="1" applyAlignment="1">
      <alignment horizontal="center" vertical="center" wrapText="1"/>
    </xf>
    <xf numFmtId="0" fontId="9" fillId="0" borderId="1" xfId="7" applyFont="1" applyBorder="1" applyAlignment="1" applyProtection="1">
      <alignment horizontal="center" vertical="top" wrapText="1"/>
      <protection locked="0"/>
    </xf>
    <xf numFmtId="0" fontId="9" fillId="0" borderId="16" xfId="7" applyFont="1" applyBorder="1" applyAlignment="1" applyProtection="1">
      <alignment horizontal="center" vertical="top" wrapText="1"/>
      <protection locked="0"/>
    </xf>
    <xf numFmtId="0" fontId="9" fillId="0" borderId="58" xfId="0" applyFont="1" applyBorder="1" applyAlignment="1">
      <alignment horizontal="center" vertical="center"/>
    </xf>
    <xf numFmtId="0" fontId="9" fillId="0" borderId="10" xfId="0" applyFont="1" applyBorder="1" applyAlignment="1">
      <alignment horizontal="center" vertical="center"/>
    </xf>
    <xf numFmtId="0" fontId="9" fillId="0" borderId="42" xfId="0" applyFont="1" applyBorder="1" applyAlignment="1">
      <alignment horizontal="center" vertical="center"/>
    </xf>
    <xf numFmtId="0" fontId="9" fillId="0" borderId="8" xfId="0" applyFont="1" applyBorder="1" applyAlignment="1">
      <alignment horizontal="center" vertical="center"/>
    </xf>
    <xf numFmtId="0" fontId="9" fillId="0" borderId="3" xfId="7" applyFont="1" applyBorder="1" applyAlignment="1" applyProtection="1">
      <alignment horizontal="center" vertical="top" wrapText="1"/>
      <protection locked="0"/>
    </xf>
    <xf numFmtId="0" fontId="9" fillId="0" borderId="11" xfId="7" applyFont="1" applyFill="1" applyBorder="1" applyAlignment="1" applyProtection="1">
      <alignment horizontal="center" vertical="top" wrapText="1"/>
      <protection locked="0"/>
    </xf>
    <xf numFmtId="0" fontId="9" fillId="0" borderId="3" xfId="7" applyFont="1" applyFill="1" applyBorder="1" applyAlignment="1" applyProtection="1">
      <alignment horizontal="center" vertical="top" wrapText="1"/>
      <protection locked="0"/>
    </xf>
    <xf numFmtId="0" fontId="9" fillId="0" borderId="42"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2" xfId="0" applyFont="1" applyBorder="1" applyAlignment="1">
      <alignment horizontal="center" vertical="center" shrinkToFit="1"/>
    </xf>
    <xf numFmtId="0" fontId="9" fillId="4" borderId="3"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left" vertical="top" wrapText="1" shrinkToFit="1"/>
    </xf>
    <xf numFmtId="0" fontId="9" fillId="0" borderId="3" xfId="0" applyFont="1" applyBorder="1" applyAlignment="1">
      <alignment horizontal="left" vertical="top" wrapText="1" shrinkToFit="1"/>
    </xf>
    <xf numFmtId="0" fontId="9" fillId="0" borderId="4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8" fillId="0" borderId="80" xfId="0" applyFont="1" applyBorder="1" applyAlignment="1">
      <alignment horizontal="center" vertical="center"/>
    </xf>
    <xf numFmtId="0" fontId="8" fillId="0" borderId="82" xfId="0" applyFont="1" applyBorder="1" applyAlignment="1">
      <alignment horizontal="center" vertical="center"/>
    </xf>
    <xf numFmtId="0" fontId="8" fillId="0" borderId="87" xfId="0" applyFont="1" applyBorder="1" applyAlignment="1">
      <alignment horizontal="center" vertical="center"/>
    </xf>
    <xf numFmtId="0" fontId="8" fillId="0" borderId="61" xfId="0" applyFont="1" applyBorder="1" applyAlignment="1">
      <alignment horizontal="center" vertical="center"/>
    </xf>
    <xf numFmtId="0" fontId="8" fillId="0" borderId="42" xfId="0" applyFont="1" applyBorder="1" applyAlignment="1">
      <alignment horizontal="center" vertical="center"/>
    </xf>
    <xf numFmtId="0" fontId="8" fillId="0" borderId="29" xfId="0" applyFont="1" applyBorder="1" applyAlignment="1">
      <alignment horizontal="center" vertical="center"/>
    </xf>
    <xf numFmtId="0" fontId="9" fillId="0" borderId="6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0" xfId="0" applyFont="1" applyAlignment="1">
      <alignment horizontal="left" vertical="center" wrapText="1"/>
    </xf>
    <xf numFmtId="0" fontId="9" fillId="0" borderId="11" xfId="7" applyFont="1" applyBorder="1" applyAlignment="1" applyProtection="1">
      <alignment horizontal="center" vertical="top" wrapText="1"/>
      <protection locked="0"/>
    </xf>
    <xf numFmtId="0" fontId="9" fillId="0" borderId="84" xfId="0" applyFont="1" applyBorder="1" applyAlignment="1">
      <alignment horizontal="center" vertical="center"/>
    </xf>
    <xf numFmtId="0" fontId="9" fillId="0" borderId="36" xfId="0" applyFont="1" applyBorder="1" applyAlignment="1">
      <alignment horizontal="center" vertical="center"/>
    </xf>
    <xf numFmtId="0" fontId="9" fillId="0" borderId="1" xfId="7" applyFont="1" applyBorder="1" applyAlignment="1" applyProtection="1">
      <alignment horizontal="center" vertical="center" wrapText="1"/>
      <protection locked="0"/>
    </xf>
    <xf numFmtId="0" fontId="9" fillId="0" borderId="12" xfId="7" applyFont="1" applyBorder="1" applyAlignment="1" applyProtection="1">
      <alignment horizontal="center" vertical="center" wrapText="1"/>
      <protection locked="0"/>
    </xf>
    <xf numFmtId="0" fontId="9" fillId="0" borderId="15" xfId="7" applyFont="1" applyBorder="1" applyAlignment="1" applyProtection="1">
      <alignment horizontal="center" vertical="center" wrapText="1"/>
      <protection locked="0"/>
    </xf>
    <xf numFmtId="0" fontId="9" fillId="0" borderId="5" xfId="7" applyFont="1" applyBorder="1" applyAlignment="1" applyProtection="1">
      <alignment horizontal="center" vertical="center" wrapText="1"/>
      <protection locked="0"/>
    </xf>
    <xf numFmtId="0" fontId="9" fillId="0" borderId="7"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176" fontId="9" fillId="0" borderId="74"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0" fontId="9" fillId="4" borderId="4" xfId="0" applyFont="1" applyFill="1" applyBorder="1" applyAlignment="1">
      <alignment horizontal="center" vertical="center" wrapText="1"/>
    </xf>
    <xf numFmtId="0" fontId="9" fillId="4" borderId="50" xfId="0" applyFont="1" applyFill="1" applyBorder="1" applyAlignment="1">
      <alignment horizontal="center" vertical="center" wrapText="1" shrinkToFit="1"/>
    </xf>
    <xf numFmtId="0" fontId="9" fillId="4" borderId="49" xfId="0" applyFont="1" applyFill="1" applyBorder="1" applyAlignment="1">
      <alignment horizontal="center" vertical="center" wrapText="1" shrinkToFit="1"/>
    </xf>
    <xf numFmtId="0" fontId="9" fillId="0" borderId="58" xfId="7" applyFont="1" applyBorder="1" applyAlignment="1" applyProtection="1">
      <alignment horizontal="center" vertical="top" wrapText="1"/>
      <protection locked="0"/>
    </xf>
    <xf numFmtId="0" fontId="9" fillId="0" borderId="87" xfId="7" applyFont="1" applyBorder="1" applyAlignment="1" applyProtection="1">
      <alignment horizontal="center" vertical="top" wrapText="1"/>
      <protection locked="0"/>
    </xf>
    <xf numFmtId="176" fontId="9" fillId="4" borderId="74" xfId="0" applyNumberFormat="1" applyFont="1" applyFill="1" applyBorder="1" applyAlignment="1">
      <alignment horizontal="center" vertical="center" wrapText="1"/>
    </xf>
    <xf numFmtId="176" fontId="9" fillId="4" borderId="3" xfId="0" applyNumberFormat="1" applyFont="1" applyFill="1" applyBorder="1" applyAlignment="1">
      <alignment horizontal="center" vertical="center" wrapText="1"/>
    </xf>
    <xf numFmtId="0" fontId="8" fillId="0" borderId="52"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lignment horizontal="center" vertical="center" shrinkToFit="1"/>
    </xf>
    <xf numFmtId="0" fontId="9" fillId="0" borderId="80" xfId="0" applyFont="1" applyBorder="1" applyAlignment="1">
      <alignment horizontal="center" vertical="center" wrapText="1" shrinkToFit="1"/>
    </xf>
    <xf numFmtId="0" fontId="9" fillId="0" borderId="81" xfId="0" applyFont="1" applyBorder="1" applyAlignment="1">
      <alignment horizontal="center" vertical="center" wrapText="1" shrinkToFit="1"/>
    </xf>
    <xf numFmtId="0" fontId="9" fillId="0" borderId="82" xfId="0" applyFont="1" applyBorder="1" applyAlignment="1">
      <alignment horizontal="center" vertical="center" wrapText="1" shrinkToFit="1"/>
    </xf>
    <xf numFmtId="0" fontId="9" fillId="0" borderId="87"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61" xfId="0" applyFont="1" applyBorder="1" applyAlignment="1">
      <alignment horizontal="center" vertical="center" wrapText="1" shrinkToFit="1"/>
    </xf>
    <xf numFmtId="0" fontId="9" fillId="0" borderId="42"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29" xfId="0" applyFont="1" applyBorder="1" applyAlignment="1">
      <alignment horizontal="center" vertical="center" wrapText="1" shrinkToFit="1"/>
    </xf>
    <xf numFmtId="0" fontId="9" fillId="4" borderId="22" xfId="0" applyFont="1" applyFill="1" applyBorder="1" applyAlignment="1">
      <alignment horizontal="center" vertical="center" wrapText="1" shrinkToFit="1"/>
    </xf>
    <xf numFmtId="0" fontId="9" fillId="4" borderId="1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8" fillId="0" borderId="51" xfId="7" applyFont="1" applyBorder="1" applyAlignment="1" applyProtection="1">
      <alignment horizontal="center" vertical="center"/>
      <protection locked="0"/>
    </xf>
    <xf numFmtId="0" fontId="9" fillId="0" borderId="10" xfId="7" applyFont="1" applyBorder="1" applyAlignment="1" applyProtection="1">
      <alignment horizontal="center" vertical="top" wrapText="1"/>
      <protection locked="0"/>
    </xf>
    <xf numFmtId="0" fontId="9" fillId="0" borderId="42" xfId="7" applyFont="1" applyBorder="1" applyAlignment="1" applyProtection="1">
      <alignment horizontal="center" vertical="top" wrapText="1"/>
      <protection locked="0"/>
    </xf>
    <xf numFmtId="0" fontId="9" fillId="0" borderId="8" xfId="7" applyFont="1" applyBorder="1" applyAlignment="1" applyProtection="1">
      <alignment horizontal="center" vertical="top" wrapText="1"/>
      <protection locked="0"/>
    </xf>
    <xf numFmtId="0" fontId="9" fillId="0" borderId="1" xfId="7" applyFont="1" applyFill="1" applyBorder="1" applyAlignment="1" applyProtection="1">
      <alignment horizontal="center" vertical="center" wrapText="1"/>
      <protection locked="0"/>
    </xf>
    <xf numFmtId="0" fontId="9" fillId="0" borderId="10" xfId="7" applyFont="1" applyFill="1" applyBorder="1" applyAlignment="1" applyProtection="1">
      <alignment horizontal="center" vertical="center" wrapText="1"/>
      <protection locked="0"/>
    </xf>
    <xf numFmtId="0" fontId="9" fillId="0" borderId="12" xfId="7" applyFont="1" applyFill="1" applyBorder="1" applyAlignment="1" applyProtection="1">
      <alignment horizontal="center" vertical="center" wrapText="1"/>
      <protection locked="0"/>
    </xf>
    <xf numFmtId="0" fontId="9" fillId="0" borderId="15" xfId="7" applyFont="1" applyFill="1" applyBorder="1" applyAlignment="1" applyProtection="1">
      <alignment horizontal="center" vertical="center" wrapText="1"/>
      <protection locked="0"/>
    </xf>
    <xf numFmtId="0" fontId="9" fillId="0" borderId="8" xfId="7" applyFont="1" applyFill="1" applyBorder="1" applyAlignment="1" applyProtection="1">
      <alignment horizontal="center" vertical="center" wrapText="1"/>
      <protection locked="0"/>
    </xf>
    <xf numFmtId="0" fontId="9" fillId="0" borderId="5" xfId="7" applyFont="1" applyFill="1" applyBorder="1" applyAlignment="1" applyProtection="1">
      <alignment horizontal="center" vertical="center" wrapText="1"/>
      <protection locked="0"/>
    </xf>
    <xf numFmtId="0" fontId="9" fillId="0" borderId="43" xfId="0" applyFont="1" applyBorder="1" applyAlignment="1">
      <alignment horizontal="center" vertical="center"/>
    </xf>
    <xf numFmtId="0" fontId="9" fillId="0" borderId="13" xfId="0" applyFont="1" applyBorder="1" applyAlignment="1">
      <alignment horizontal="center" vertical="center"/>
    </xf>
    <xf numFmtId="0" fontId="9" fillId="0" borderId="33" xfId="0" applyFont="1" applyBorder="1" applyAlignment="1">
      <alignment horizontal="center" vertical="center"/>
    </xf>
    <xf numFmtId="0" fontId="9" fillId="0" borderId="50" xfId="0" applyFont="1" applyBorder="1" applyAlignment="1">
      <alignment horizontal="left" vertical="top" wrapText="1" shrinkToFit="1"/>
    </xf>
    <xf numFmtId="0" fontId="9" fillId="0" borderId="49" xfId="0" applyFont="1" applyBorder="1" applyAlignment="1">
      <alignment horizontal="left" vertical="top" wrapText="1" shrinkToFit="1"/>
    </xf>
    <xf numFmtId="38" fontId="9" fillId="0" borderId="58" xfId="3" applyFont="1" applyFill="1" applyBorder="1" applyAlignment="1">
      <alignment horizontal="center" vertical="center" wrapText="1" readingOrder="1"/>
    </xf>
    <xf numFmtId="38" fontId="9" fillId="0" borderId="87" xfId="3" applyFont="1" applyFill="1" applyBorder="1" applyAlignment="1">
      <alignment horizontal="center" vertical="center" wrapText="1" readingOrder="1"/>
    </xf>
    <xf numFmtId="38" fontId="9" fillId="0" borderId="22" xfId="3" applyFont="1" applyFill="1" applyBorder="1" applyAlignment="1">
      <alignment horizontal="center" vertical="center" wrapText="1" readingOrder="1"/>
    </xf>
    <xf numFmtId="0" fontId="9" fillId="0" borderId="5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29" xfId="0" applyFont="1" applyBorder="1" applyAlignment="1">
      <alignment horizontal="center" vertical="center" wrapText="1"/>
    </xf>
    <xf numFmtId="0" fontId="9" fillId="4" borderId="31"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0" borderId="73" xfId="0" applyFont="1" applyBorder="1" applyAlignment="1">
      <alignment horizontal="center" vertical="center"/>
    </xf>
    <xf numFmtId="0" fontId="9" fillId="0" borderId="22" xfId="0" applyFont="1" applyBorder="1" applyAlignment="1">
      <alignment horizontal="center" vertical="center"/>
    </xf>
    <xf numFmtId="0" fontId="9" fillId="0" borderId="1"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60" xfId="0" applyFont="1" applyBorder="1" applyAlignment="1">
      <alignment horizontal="left" vertical="top" wrapText="1" shrinkToFit="1"/>
    </xf>
    <xf numFmtId="0" fontId="9" fillId="0" borderId="22" xfId="0" applyFont="1" applyBorder="1" applyAlignment="1">
      <alignment horizontal="left" vertical="top" wrapText="1" shrinkToFit="1"/>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3" xfId="7" applyFont="1" applyFill="1" applyBorder="1" applyAlignment="1" applyProtection="1">
      <alignment horizontal="left" vertical="top" wrapText="1"/>
      <protection locked="0"/>
    </xf>
    <xf numFmtId="0" fontId="9" fillId="4" borderId="5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8" fillId="0" borderId="52"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9" fillId="0" borderId="86" xfId="0" applyFont="1" applyBorder="1" applyAlignment="1">
      <alignment horizontal="center" vertical="center" textRotation="255" wrapText="1"/>
    </xf>
    <xf numFmtId="0" fontId="9" fillId="0" borderId="21" xfId="0" applyFont="1" applyBorder="1" applyAlignment="1">
      <alignment horizontal="center" vertical="center" textRotation="255" wrapText="1"/>
    </xf>
    <xf numFmtId="0" fontId="9" fillId="0" borderId="25" xfId="0" applyFont="1" applyBorder="1" applyAlignment="1">
      <alignment horizontal="center" vertical="center" textRotation="255" wrapText="1"/>
    </xf>
    <xf numFmtId="0" fontId="33" fillId="5" borderId="6"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17" fillId="0" borderId="11" xfId="7" applyFont="1" applyFill="1" applyBorder="1" applyAlignment="1" applyProtection="1">
      <alignment horizontal="center" vertical="top" wrapText="1"/>
      <protection locked="0"/>
    </xf>
    <xf numFmtId="0" fontId="17" fillId="0" borderId="3" xfId="7" applyFont="1" applyFill="1" applyBorder="1" applyAlignment="1" applyProtection="1">
      <alignment horizontal="center" vertical="top" wrapText="1"/>
      <protection locked="0"/>
    </xf>
    <xf numFmtId="0" fontId="9" fillId="0" borderId="1" xfId="0" applyFont="1" applyBorder="1" applyAlignment="1">
      <alignment horizontal="center" vertical="center" shrinkToFi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27" xfId="0" applyFont="1" applyBorder="1" applyAlignment="1">
      <alignment horizontal="center" vertical="center" wrapText="1"/>
    </xf>
    <xf numFmtId="0" fontId="8" fillId="0" borderId="80"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2" xfId="0" applyFont="1" applyBorder="1" applyAlignment="1">
      <alignment horizontal="center" vertical="center" shrinkToFit="1"/>
    </xf>
    <xf numFmtId="0" fontId="9" fillId="0" borderId="10" xfId="7" applyFont="1" applyBorder="1" applyAlignment="1" applyProtection="1">
      <alignment horizontal="center" vertical="center" wrapText="1"/>
      <protection locked="0"/>
    </xf>
    <xf numFmtId="0" fontId="9" fillId="0" borderId="8" xfId="7" applyFont="1" applyBorder="1" applyAlignment="1" applyProtection="1">
      <alignment horizontal="center" vertical="center" wrapText="1"/>
      <protection locked="0"/>
    </xf>
    <xf numFmtId="0" fontId="21" fillId="4" borderId="77"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9" fillId="0" borderId="77" xfId="0" applyNumberFormat="1" applyFont="1" applyBorder="1" applyAlignment="1">
      <alignment horizontal="center" vertical="center" wrapText="1" shrinkToFit="1"/>
    </xf>
    <xf numFmtId="0" fontId="9" fillId="0" borderId="21" xfId="0" applyNumberFormat="1" applyFont="1" applyBorder="1" applyAlignment="1">
      <alignment horizontal="center" vertical="center" wrapText="1" shrinkToFit="1"/>
    </xf>
    <xf numFmtId="38" fontId="33" fillId="5" borderId="11" xfId="3" applyFont="1" applyFill="1" applyBorder="1" applyAlignment="1">
      <alignment horizontal="center" vertical="top" textRotation="255" wrapText="1"/>
    </xf>
    <xf numFmtId="38" fontId="33" fillId="5" borderId="3" xfId="3" applyFont="1" applyFill="1" applyBorder="1" applyAlignment="1">
      <alignment horizontal="center" vertical="top" textRotation="255" wrapText="1"/>
    </xf>
    <xf numFmtId="38" fontId="33" fillId="5" borderId="9" xfId="3" applyFont="1" applyFill="1" applyBorder="1" applyAlignment="1">
      <alignment horizontal="center" vertical="top" textRotation="255" wrapText="1"/>
    </xf>
    <xf numFmtId="38" fontId="8" fillId="0" borderId="77" xfId="3" applyFont="1" applyFill="1" applyBorder="1" applyAlignment="1">
      <alignment horizontal="center" vertical="center" wrapText="1"/>
    </xf>
    <xf numFmtId="38" fontId="8" fillId="0" borderId="21" xfId="3" applyFont="1" applyFill="1" applyBorder="1" applyAlignment="1">
      <alignment horizontal="center" vertical="center" wrapText="1"/>
    </xf>
    <xf numFmtId="0" fontId="8" fillId="0" borderId="52"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shrinkToFit="1"/>
    </xf>
    <xf numFmtId="0" fontId="9" fillId="0" borderId="77" xfId="0" applyFont="1" applyBorder="1" applyAlignment="1">
      <alignment horizontal="center" vertical="center" wrapText="1"/>
    </xf>
    <xf numFmtId="0" fontId="9" fillId="0" borderId="21" xfId="0" applyFont="1" applyBorder="1" applyAlignment="1">
      <alignment horizontal="center" vertical="center" wrapText="1"/>
    </xf>
    <xf numFmtId="0" fontId="33" fillId="5" borderId="3" xfId="0" applyFont="1" applyFill="1" applyBorder="1" applyAlignment="1">
      <alignment horizontal="left" vertical="top" wrapText="1"/>
    </xf>
    <xf numFmtId="0" fontId="33" fillId="5" borderId="9" xfId="0" applyFont="1" applyFill="1" applyBorder="1" applyAlignment="1">
      <alignment horizontal="left" vertical="top" wrapText="1"/>
    </xf>
    <xf numFmtId="0" fontId="33" fillId="5" borderId="3" xfId="0" applyFont="1" applyFill="1" applyBorder="1" applyAlignment="1">
      <alignment vertical="top" wrapText="1"/>
    </xf>
    <xf numFmtId="0" fontId="33" fillId="5" borderId="9" xfId="0" applyFont="1" applyFill="1" applyBorder="1" applyAlignment="1">
      <alignment vertical="top" wrapText="1"/>
    </xf>
    <xf numFmtId="0" fontId="33" fillId="5" borderId="3" xfId="0" applyFont="1" applyFill="1" applyBorder="1" applyAlignment="1">
      <alignment horizontal="center" vertical="top" wrapText="1"/>
    </xf>
    <xf numFmtId="0" fontId="33" fillId="5" borderId="9" xfId="0" applyFont="1" applyFill="1" applyBorder="1" applyAlignment="1">
      <alignment horizontal="center" vertical="top" wrapText="1"/>
    </xf>
    <xf numFmtId="0" fontId="9" fillId="0" borderId="74" xfId="7" applyFont="1" applyBorder="1" applyAlignment="1" applyProtection="1">
      <alignment horizontal="center" vertical="center" wrapText="1"/>
      <protection locked="0"/>
    </xf>
    <xf numFmtId="0" fontId="9" fillId="0" borderId="3" xfId="7" applyFont="1" applyBorder="1" applyAlignment="1" applyProtection="1">
      <alignment horizontal="center" vertical="center" wrapText="1"/>
      <protection locked="0"/>
    </xf>
    <xf numFmtId="0" fontId="7" fillId="0" borderId="4" xfId="7" applyFont="1" applyBorder="1" applyAlignment="1" applyProtection="1">
      <alignment horizontal="center" vertical="center" wrapText="1"/>
      <protection locked="0"/>
    </xf>
    <xf numFmtId="0" fontId="9" fillId="0" borderId="4" xfId="7" applyFont="1" applyBorder="1" applyAlignment="1" applyProtection="1">
      <alignment horizontal="center" vertical="top" wrapText="1"/>
      <protection locked="0"/>
    </xf>
    <xf numFmtId="0" fontId="9" fillId="0" borderId="4" xfId="7" applyFont="1" applyBorder="1" applyAlignment="1" applyProtection="1">
      <alignment horizontal="center" vertical="center" wrapText="1"/>
      <protection locked="0"/>
    </xf>
    <xf numFmtId="38" fontId="7" fillId="0" borderId="11" xfId="7" applyNumberFormat="1" applyFont="1" applyFill="1" applyBorder="1" applyAlignment="1" applyProtection="1">
      <alignment horizontal="center" vertical="center" wrapText="1"/>
      <protection locked="0"/>
    </xf>
    <xf numFmtId="38" fontId="7" fillId="0" borderId="3" xfId="7" applyNumberFormat="1" applyFont="1" applyFill="1" applyBorder="1" applyAlignment="1" applyProtection="1">
      <alignment horizontal="center" vertical="center" wrapText="1"/>
      <protection locked="0"/>
    </xf>
    <xf numFmtId="38" fontId="7" fillId="0" borderId="11" xfId="18" applyFont="1" applyFill="1" applyBorder="1" applyAlignment="1" applyProtection="1">
      <alignment horizontal="center" vertical="center" wrapText="1"/>
      <protection locked="0"/>
    </xf>
    <xf numFmtId="38" fontId="7" fillId="0" borderId="3" xfId="18" applyFont="1" applyFill="1" applyBorder="1" applyAlignment="1" applyProtection="1">
      <alignment horizontal="center" vertical="center" wrapText="1"/>
      <protection locked="0"/>
    </xf>
    <xf numFmtId="38" fontId="7" fillId="0" borderId="6" xfId="18" applyFont="1" applyFill="1" applyBorder="1" applyAlignment="1" applyProtection="1">
      <alignment horizontal="center" vertical="center" wrapText="1"/>
      <protection locked="0"/>
    </xf>
    <xf numFmtId="38" fontId="7" fillId="0" borderId="14" xfId="18" applyFont="1" applyFill="1" applyBorder="1" applyAlignment="1" applyProtection="1">
      <alignment horizontal="center" vertical="center" wrapText="1"/>
      <protection locked="0"/>
    </xf>
    <xf numFmtId="0" fontId="7" fillId="0" borderId="11" xfId="7" applyFont="1" applyBorder="1" applyAlignment="1" applyProtection="1">
      <alignment horizontal="center" vertical="center" textRotation="255" shrinkToFit="1"/>
      <protection locked="0"/>
    </xf>
    <xf numFmtId="0" fontId="27" fillId="0" borderId="3" xfId="0" applyFont="1" applyBorder="1" applyAlignment="1">
      <alignment horizontal="center" vertical="center" textRotation="255" shrinkToFit="1"/>
    </xf>
    <xf numFmtId="0" fontId="27" fillId="0" borderId="9" xfId="0" applyFont="1" applyBorder="1" applyAlignment="1">
      <alignment horizontal="center" vertical="center" textRotation="255" shrinkToFit="1"/>
    </xf>
    <xf numFmtId="0" fontId="27" fillId="0" borderId="6"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4" xfId="0" applyFont="1" applyBorder="1" applyAlignment="1">
      <alignment horizontal="center" vertical="center" shrinkToFit="1"/>
    </xf>
    <xf numFmtId="0" fontId="7" fillId="0" borderId="1" xfId="7" applyFont="1" applyBorder="1" applyAlignment="1" applyProtection="1">
      <alignment horizontal="center" vertical="center" wrapText="1"/>
      <protection locked="0"/>
    </xf>
    <xf numFmtId="0" fontId="7" fillId="0" borderId="12" xfId="7" applyFont="1" applyBorder="1" applyAlignment="1" applyProtection="1">
      <alignment horizontal="center" vertical="center" wrapText="1"/>
      <protection locked="0"/>
    </xf>
    <xf numFmtId="0" fontId="7" fillId="0" borderId="15" xfId="7" applyFont="1" applyBorder="1" applyAlignment="1" applyProtection="1">
      <alignment horizontal="center" vertical="center" wrapText="1"/>
      <protection locked="0"/>
    </xf>
    <xf numFmtId="0" fontId="7" fillId="0" borderId="5" xfId="7" applyFont="1" applyBorder="1" applyAlignment="1" applyProtection="1">
      <alignment horizontal="center" vertical="center" wrapText="1"/>
      <protection locked="0"/>
    </xf>
    <xf numFmtId="0" fontId="7" fillId="0" borderId="11" xfId="7" applyFont="1" applyBorder="1" applyAlignment="1" applyProtection="1">
      <alignment horizontal="center" vertical="center" textRotation="255"/>
      <protection locked="0"/>
    </xf>
    <xf numFmtId="0" fontId="7" fillId="0" borderId="3" xfId="7" applyFont="1" applyBorder="1" applyAlignment="1" applyProtection="1">
      <alignment horizontal="center" vertical="center" textRotation="255"/>
      <protection locked="0"/>
    </xf>
    <xf numFmtId="0" fontId="7" fillId="0" borderId="9" xfId="7" applyFont="1" applyBorder="1" applyAlignment="1" applyProtection="1">
      <alignment horizontal="center" vertical="center" textRotation="255"/>
      <protection locked="0"/>
    </xf>
    <xf numFmtId="0" fontId="7" fillId="0" borderId="4" xfId="7" applyFont="1" applyBorder="1" applyAlignment="1" applyProtection="1">
      <alignment horizontal="center" vertical="center" textRotation="255"/>
      <protection locked="0"/>
    </xf>
    <xf numFmtId="0" fontId="27" fillId="0" borderId="3" xfId="0" applyFont="1" applyBorder="1" applyAlignment="1">
      <alignment horizontal="center" vertical="center" textRotation="255"/>
    </xf>
    <xf numFmtId="0" fontId="27" fillId="0" borderId="9" xfId="0" applyFont="1" applyBorder="1" applyAlignment="1">
      <alignment horizontal="center" vertical="center" textRotation="255"/>
    </xf>
    <xf numFmtId="0" fontId="7" fillId="4" borderId="4" xfId="7" applyFont="1" applyFill="1" applyBorder="1" applyAlignment="1" applyProtection="1">
      <alignment horizontal="center" vertical="center" textRotation="255"/>
      <protection locked="0"/>
    </xf>
    <xf numFmtId="0" fontId="7" fillId="0" borderId="5" xfId="7" applyFont="1" applyBorder="1" applyAlignment="1" applyProtection="1">
      <alignment horizontal="left" vertical="center" wrapText="1"/>
      <protection locked="0"/>
    </xf>
    <xf numFmtId="0" fontId="7" fillId="0" borderId="9" xfId="7" applyFont="1" applyBorder="1" applyAlignment="1" applyProtection="1">
      <alignment horizontal="left" vertical="center" wrapText="1"/>
      <protection locked="0"/>
    </xf>
    <xf numFmtId="0" fontId="7" fillId="0" borderId="15" xfId="7" applyFont="1" applyBorder="1" applyAlignment="1" applyProtection="1">
      <alignment horizontal="left" vertical="center" wrapText="1"/>
      <protection locked="0"/>
    </xf>
    <xf numFmtId="0" fontId="7" fillId="8" borderId="11" xfId="7" applyFont="1" applyFill="1" applyBorder="1" applyAlignment="1" applyProtection="1">
      <alignment horizontal="center" vertical="center" textRotation="255"/>
      <protection locked="0"/>
    </xf>
    <xf numFmtId="0" fontId="7" fillId="8" borderId="3" xfId="7" applyFont="1" applyFill="1" applyBorder="1" applyAlignment="1" applyProtection="1">
      <alignment horizontal="center" vertical="center" textRotation="255"/>
      <protection locked="0"/>
    </xf>
    <xf numFmtId="0" fontId="7" fillId="10" borderId="4" xfId="7" applyFont="1" applyFill="1" applyBorder="1" applyProtection="1">
      <alignment vertical="center"/>
      <protection locked="0"/>
    </xf>
    <xf numFmtId="0" fontId="27" fillId="0" borderId="1" xfId="0" applyFont="1" applyFill="1" applyBorder="1" applyAlignment="1">
      <alignment vertical="center" wrapText="1"/>
    </xf>
    <xf numFmtId="0" fontId="27" fillId="0" borderId="10" xfId="0" applyFont="1" applyFill="1" applyBorder="1" applyAlignment="1">
      <alignment vertical="center" wrapText="1"/>
    </xf>
    <xf numFmtId="0" fontId="27" fillId="0" borderId="12" xfId="0" applyFont="1" applyFill="1" applyBorder="1" applyAlignment="1">
      <alignment vertical="center" wrapText="1"/>
    </xf>
    <xf numFmtId="0" fontId="27" fillId="0" borderId="15" xfId="0" applyFont="1" applyFill="1" applyBorder="1" applyAlignment="1">
      <alignment vertical="center" wrapText="1"/>
    </xf>
    <xf numFmtId="0" fontId="27" fillId="0" borderId="8" xfId="0" applyFont="1" applyFill="1" applyBorder="1" applyAlignment="1">
      <alignment vertical="center" wrapText="1"/>
    </xf>
    <xf numFmtId="0" fontId="27" fillId="0" borderId="5" xfId="0" applyFont="1" applyFill="1" applyBorder="1" applyAlignment="1">
      <alignment vertical="center" wrapText="1"/>
    </xf>
    <xf numFmtId="0" fontId="30" fillId="0" borderId="11" xfId="0" applyFont="1" applyBorder="1" applyAlignment="1">
      <alignment horizontal="center" vertical="center" textRotation="255" wrapText="1"/>
    </xf>
    <xf numFmtId="0" fontId="30" fillId="0" borderId="3" xfId="0" applyFont="1" applyBorder="1" applyAlignment="1">
      <alignment horizontal="center" vertical="center" textRotation="255" wrapText="1"/>
    </xf>
    <xf numFmtId="0" fontId="30" fillId="0" borderId="9" xfId="0" applyFont="1" applyBorder="1" applyAlignment="1">
      <alignment horizontal="center" vertical="center" textRotation="255" wrapText="1"/>
    </xf>
    <xf numFmtId="0" fontId="30" fillId="0" borderId="3" xfId="0" applyFont="1" applyBorder="1" applyAlignment="1">
      <alignment horizontal="center" vertical="center" textRotation="255" shrinkToFit="1"/>
    </xf>
    <xf numFmtId="0" fontId="30" fillId="0" borderId="9" xfId="0" applyFont="1" applyBorder="1" applyAlignment="1">
      <alignment horizontal="center" vertical="center" textRotation="255" shrinkToFit="1"/>
    </xf>
    <xf numFmtId="0" fontId="7" fillId="0" borderId="11" xfId="7" applyFont="1" applyFill="1" applyBorder="1" applyAlignment="1" applyProtection="1">
      <alignment horizontal="center" vertical="center" textRotation="255" wrapText="1"/>
      <protection locked="0"/>
    </xf>
    <xf numFmtId="0" fontId="7" fillId="0" borderId="3" xfId="7" applyFont="1" applyFill="1" applyBorder="1" applyAlignment="1" applyProtection="1">
      <alignment horizontal="center" vertical="center" textRotation="255" wrapText="1"/>
      <protection locked="0"/>
    </xf>
    <xf numFmtId="0" fontId="7" fillId="0" borderId="4" xfId="7" applyFont="1" applyBorder="1" applyAlignment="1" applyProtection="1">
      <alignment horizontal="center" vertical="center" shrinkToFit="1"/>
      <protection locked="0"/>
    </xf>
    <xf numFmtId="0" fontId="7" fillId="0" borderId="11" xfId="7" applyFont="1" applyBorder="1" applyAlignment="1" applyProtection="1">
      <alignment horizontal="center" vertical="center" wrapText="1"/>
      <protection locked="0"/>
    </xf>
    <xf numFmtId="0" fontId="27" fillId="0" borderId="3" xfId="0" applyFont="1" applyBorder="1" applyAlignment="1">
      <alignment horizontal="center" vertical="center" wrapText="1"/>
    </xf>
    <xf numFmtId="0" fontId="27" fillId="0" borderId="9" xfId="0" applyFont="1" applyBorder="1" applyAlignment="1">
      <alignment horizontal="center" vertical="center" wrapText="1"/>
    </xf>
    <xf numFmtId="0" fontId="17" fillId="0" borderId="4" xfId="7" applyFont="1" applyBorder="1" applyAlignment="1" applyProtection="1">
      <alignment horizontal="center" vertical="top" wrapText="1"/>
      <protection locked="0"/>
    </xf>
    <xf numFmtId="0" fontId="17" fillId="0" borderId="11" xfId="7" applyFont="1" applyBorder="1" applyAlignment="1" applyProtection="1">
      <alignment horizontal="center" vertical="top" wrapText="1"/>
      <protection locked="0"/>
    </xf>
    <xf numFmtId="0" fontId="7" fillId="0" borderId="73" xfId="7" applyFont="1" applyBorder="1" applyAlignment="1" applyProtection="1">
      <alignment horizontal="center" vertical="center" textRotation="255" wrapText="1"/>
      <protection locked="0"/>
    </xf>
    <xf numFmtId="0" fontId="7" fillId="0" borderId="22" xfId="7" applyFont="1" applyBorder="1" applyAlignment="1" applyProtection="1">
      <alignment horizontal="center" vertical="center" textRotation="255" wrapText="1"/>
      <protection locked="0"/>
    </xf>
    <xf numFmtId="0" fontId="7" fillId="0" borderId="23" xfId="7" applyFont="1" applyBorder="1" applyAlignment="1" applyProtection="1">
      <alignment horizontal="center" vertical="center" textRotation="255" wrapText="1"/>
      <protection locked="0"/>
    </xf>
    <xf numFmtId="0" fontId="7" fillId="0" borderId="74" xfId="7" applyFont="1" applyBorder="1" applyAlignment="1" applyProtection="1">
      <alignment horizontal="center" vertical="center" textRotation="255" wrapText="1"/>
      <protection locked="0"/>
    </xf>
    <xf numFmtId="0" fontId="7" fillId="0" borderId="3" xfId="7" applyFont="1" applyBorder="1" applyAlignment="1" applyProtection="1">
      <alignment horizontal="center" vertical="center" textRotation="255" wrapText="1"/>
      <protection locked="0"/>
    </xf>
    <xf numFmtId="0" fontId="7" fillId="0" borderId="24" xfId="7" applyFont="1" applyBorder="1" applyAlignment="1" applyProtection="1">
      <alignment horizontal="center" vertical="center" textRotation="255" wrapText="1"/>
      <protection locked="0"/>
    </xf>
    <xf numFmtId="40" fontId="7" fillId="0" borderId="76" xfId="7" applyNumberFormat="1" applyFont="1" applyBorder="1" applyAlignment="1" applyProtection="1">
      <alignment horizontal="center" vertical="center" textRotation="255" wrapText="1"/>
      <protection locked="0"/>
    </xf>
    <xf numFmtId="40" fontId="7" fillId="0" borderId="49" xfId="7" applyNumberFormat="1" applyFont="1" applyBorder="1" applyAlignment="1" applyProtection="1">
      <alignment horizontal="center" vertical="center" textRotation="255" wrapText="1"/>
      <protection locked="0"/>
    </xf>
    <xf numFmtId="40" fontId="7" fillId="0" borderId="44" xfId="7" applyNumberFormat="1" applyFont="1" applyBorder="1" applyAlignment="1" applyProtection="1">
      <alignment horizontal="center" vertical="center" textRotation="255" wrapText="1"/>
      <protection locked="0"/>
    </xf>
    <xf numFmtId="0" fontId="17" fillId="0" borderId="3" xfId="7" applyFont="1" applyBorder="1" applyAlignment="1" applyProtection="1">
      <alignment horizontal="center" vertical="top" wrapText="1"/>
      <protection locked="0"/>
    </xf>
    <xf numFmtId="0" fontId="17" fillId="0" borderId="3" xfId="7" applyFont="1" applyBorder="1" applyAlignment="1" applyProtection="1">
      <alignment horizontal="center" vertical="center" wrapText="1"/>
      <protection locked="0"/>
    </xf>
    <xf numFmtId="0" fontId="17" fillId="0" borderId="3" xfId="7" applyFont="1" applyBorder="1" applyAlignment="1" applyProtection="1">
      <alignment horizontal="left" vertical="top" wrapText="1"/>
      <protection locked="0"/>
    </xf>
    <xf numFmtId="0" fontId="21" fillId="4" borderId="65" xfId="7" applyFont="1" applyFill="1" applyBorder="1" applyAlignment="1" applyProtection="1">
      <alignment horizontal="center" vertical="center"/>
      <protection locked="0"/>
    </xf>
    <xf numFmtId="0" fontId="21" fillId="4" borderId="70" xfId="7" applyFont="1" applyFill="1" applyBorder="1" applyAlignment="1" applyProtection="1">
      <alignment horizontal="center" vertical="center"/>
      <protection locked="0"/>
    </xf>
    <xf numFmtId="0" fontId="21" fillId="4" borderId="69" xfId="7" applyFont="1" applyFill="1" applyBorder="1" applyAlignment="1" applyProtection="1">
      <alignment horizontal="center" vertical="center"/>
      <protection locked="0"/>
    </xf>
    <xf numFmtId="0" fontId="34" fillId="0" borderId="26" xfId="7" applyFont="1" applyBorder="1" applyAlignment="1" applyProtection="1">
      <alignment horizontal="center" vertical="center" wrapText="1"/>
      <protection locked="0"/>
    </xf>
    <xf numFmtId="0" fontId="34" fillId="0" borderId="9" xfId="7" applyFont="1" applyBorder="1" applyAlignment="1" applyProtection="1">
      <alignment horizontal="center" vertical="center" wrapText="1"/>
      <protection locked="0"/>
    </xf>
    <xf numFmtId="0" fontId="36" fillId="0" borderId="30" xfId="7" applyFont="1" applyBorder="1" applyAlignment="1" applyProtection="1">
      <alignment horizontal="center" vertical="top" wrapText="1"/>
      <protection locked="0"/>
    </xf>
    <xf numFmtId="0" fontId="36" fillId="0" borderId="4" xfId="7" applyFont="1" applyBorder="1" applyAlignment="1" applyProtection="1">
      <alignment horizontal="center" vertical="top" wrapText="1"/>
      <protection locked="0"/>
    </xf>
    <xf numFmtId="0" fontId="36" fillId="0" borderId="31" xfId="7" applyFont="1" applyBorder="1" applyAlignment="1" applyProtection="1">
      <alignment horizontal="center" vertical="top" wrapText="1"/>
      <protection locked="0"/>
    </xf>
    <xf numFmtId="0" fontId="17" fillId="0" borderId="6" xfId="7" applyFont="1" applyBorder="1" applyAlignment="1" applyProtection="1">
      <alignment horizontal="center" vertical="top" wrapText="1"/>
      <protection locked="0"/>
    </xf>
    <xf numFmtId="0" fontId="17" fillId="0" borderId="1" xfId="7" applyFont="1" applyBorder="1" applyAlignment="1" applyProtection="1">
      <alignment horizontal="center" vertical="top" wrapText="1"/>
      <protection locked="0"/>
    </xf>
    <xf numFmtId="0" fontId="6" fillId="0" borderId="65" xfId="7" applyFont="1" applyBorder="1" applyAlignment="1" applyProtection="1">
      <alignment horizontal="center" vertical="center" wrapText="1"/>
      <protection locked="0"/>
    </xf>
    <xf numFmtId="0" fontId="6" fillId="0" borderId="70" xfId="7" applyFont="1" applyBorder="1" applyAlignment="1" applyProtection="1">
      <alignment horizontal="center" vertical="center" wrapText="1"/>
      <protection locked="0"/>
    </xf>
    <xf numFmtId="0" fontId="6" fillId="0" borderId="69" xfId="7" applyFont="1" applyBorder="1" applyAlignment="1" applyProtection="1">
      <alignment horizontal="center" vertical="center" wrapText="1"/>
      <protection locked="0"/>
    </xf>
    <xf numFmtId="0" fontId="9" fillId="0" borderId="52" xfId="7" applyFont="1" applyBorder="1" applyAlignment="1" applyProtection="1">
      <alignment horizontal="center" vertical="center"/>
      <protection locked="0"/>
    </xf>
    <xf numFmtId="0" fontId="9" fillId="0" borderId="78" xfId="7" applyFont="1" applyBorder="1" applyAlignment="1" applyProtection="1">
      <alignment horizontal="center" vertical="center"/>
      <protection locked="0"/>
    </xf>
    <xf numFmtId="0" fontId="9" fillId="0" borderId="85" xfId="7" applyFont="1" applyBorder="1" applyAlignment="1" applyProtection="1">
      <alignment horizontal="center" vertical="center"/>
      <protection locked="0"/>
    </xf>
    <xf numFmtId="0" fontId="9" fillId="0" borderId="54" xfId="7" applyFont="1" applyBorder="1" applyAlignment="1" applyProtection="1">
      <alignment horizontal="center" vertical="center" wrapText="1"/>
      <protection locked="0"/>
    </xf>
    <xf numFmtId="0" fontId="9" fillId="0" borderId="78" xfId="7" applyFont="1" applyBorder="1" applyAlignment="1" applyProtection="1">
      <alignment horizontal="center" vertical="center" wrapText="1"/>
      <protection locked="0"/>
    </xf>
    <xf numFmtId="0" fontId="9" fillId="0" borderId="54" xfId="7" applyFont="1" applyBorder="1" applyAlignment="1" applyProtection="1">
      <alignment horizontal="center" vertical="top" wrapText="1"/>
      <protection locked="0"/>
    </xf>
    <xf numFmtId="0" fontId="9" fillId="0" borderId="85" xfId="7" applyFont="1" applyBorder="1" applyAlignment="1" applyProtection="1">
      <alignment horizontal="center" vertical="top" wrapText="1"/>
      <protection locked="0"/>
    </xf>
    <xf numFmtId="0" fontId="9" fillId="0" borderId="85" xfId="7" applyFont="1" applyBorder="1" applyAlignment="1" applyProtection="1">
      <alignment horizontal="center" vertical="center" wrapText="1"/>
      <protection locked="0"/>
    </xf>
    <xf numFmtId="0" fontId="9" fillId="0" borderId="54" xfId="7" applyFont="1" applyBorder="1" applyAlignment="1" applyProtection="1">
      <alignment horizontal="center" vertical="center" wrapText="1" shrinkToFit="1"/>
      <protection locked="0"/>
    </xf>
    <xf numFmtId="0" fontId="9" fillId="0" borderId="78" xfId="7" applyFont="1" applyBorder="1" applyAlignment="1" applyProtection="1">
      <alignment horizontal="center" vertical="center" wrapText="1" shrinkToFit="1"/>
      <protection locked="0"/>
    </xf>
    <xf numFmtId="0" fontId="9" fillId="0" borderId="85" xfId="7" applyFont="1" applyBorder="1" applyAlignment="1" applyProtection="1">
      <alignment horizontal="center" vertical="center" wrapText="1" shrinkToFit="1"/>
      <protection locked="0"/>
    </xf>
    <xf numFmtId="0" fontId="9" fillId="0" borderId="16" xfId="7" applyFont="1" applyBorder="1" applyAlignment="1" applyProtection="1">
      <alignment horizontal="center" vertical="center" wrapText="1"/>
      <protection locked="0"/>
    </xf>
    <xf numFmtId="0" fontId="9" fillId="0" borderId="0" xfId="7" applyFont="1" applyBorder="1" applyAlignment="1" applyProtection="1">
      <alignment horizontal="center" vertical="center" wrapText="1"/>
      <protection locked="0"/>
    </xf>
    <xf numFmtId="0" fontId="9" fillId="0" borderId="7" xfId="7" applyFont="1" applyBorder="1" applyAlignment="1" applyProtection="1">
      <alignment horizontal="center" vertical="center" wrapText="1"/>
      <protection locked="0"/>
    </xf>
    <xf numFmtId="0" fontId="9" fillId="0" borderId="76" xfId="7" applyFont="1" applyBorder="1" applyAlignment="1" applyProtection="1">
      <alignment horizontal="center" vertical="top" wrapText="1"/>
      <protection locked="0"/>
    </xf>
    <xf numFmtId="0" fontId="9" fillId="0" borderId="49" xfId="7" applyFont="1" applyBorder="1" applyAlignment="1" applyProtection="1">
      <alignment horizontal="center" vertical="top" wrapText="1"/>
      <protection locked="0"/>
    </xf>
    <xf numFmtId="0" fontId="9" fillId="0" borderId="58" xfId="7" applyFont="1" applyBorder="1" applyAlignment="1" applyProtection="1">
      <alignment horizontal="center" vertical="center" wrapText="1"/>
      <protection locked="0"/>
    </xf>
    <xf numFmtId="0" fontId="9" fillId="0" borderId="42" xfId="7" applyFont="1" applyBorder="1" applyAlignment="1" applyProtection="1">
      <alignment horizontal="center" vertical="center" wrapText="1"/>
      <protection locked="0"/>
    </xf>
    <xf numFmtId="0" fontId="9" fillId="0" borderId="6" xfId="7" applyFont="1" applyBorder="1" applyAlignment="1" applyProtection="1">
      <alignment vertical="center"/>
      <protection locked="0"/>
    </xf>
    <xf numFmtId="0" fontId="9" fillId="0" borderId="13" xfId="7" applyFont="1" applyBorder="1" applyAlignment="1" applyProtection="1">
      <alignment vertical="center"/>
      <protection locked="0"/>
    </xf>
    <xf numFmtId="0" fontId="9" fillId="0" borderId="14" xfId="7" applyFont="1" applyBorder="1" applyAlignment="1" applyProtection="1">
      <alignment vertical="center"/>
      <protection locked="0"/>
    </xf>
    <xf numFmtId="0" fontId="17" fillId="0" borderId="6" xfId="7" applyFont="1" applyBorder="1" applyAlignment="1" applyProtection="1">
      <alignment horizontal="left" vertical="top" wrapText="1"/>
      <protection locked="0"/>
    </xf>
    <xf numFmtId="0" fontId="17" fillId="0" borderId="13" xfId="7" applyFont="1" applyBorder="1" applyAlignment="1" applyProtection="1">
      <alignment horizontal="left" vertical="top" wrapText="1"/>
      <protection locked="0"/>
    </xf>
    <xf numFmtId="0" fontId="17" fillId="0" borderId="14" xfId="7" applyFont="1" applyBorder="1" applyAlignment="1" applyProtection="1">
      <alignment horizontal="left" vertical="top" wrapText="1"/>
      <protection locked="0"/>
    </xf>
    <xf numFmtId="0" fontId="17" fillId="0" borderId="12" xfId="7" applyFont="1" applyBorder="1" applyAlignment="1" applyProtection="1">
      <alignment vertical="top" wrapText="1"/>
      <protection locked="0"/>
    </xf>
    <xf numFmtId="0" fontId="17" fillId="0" borderId="7" xfId="7" applyFont="1" applyBorder="1" applyAlignment="1" applyProtection="1">
      <alignment vertical="top" wrapText="1"/>
      <protection locked="0"/>
    </xf>
    <xf numFmtId="0" fontId="7" fillId="0" borderId="1" xfId="7" applyFont="1" applyBorder="1" applyAlignment="1" applyProtection="1">
      <alignment vertical="center" wrapText="1"/>
      <protection locked="0"/>
    </xf>
    <xf numFmtId="0" fontId="27" fillId="0" borderId="10" xfId="0" applyFont="1" applyBorder="1" applyAlignment="1">
      <alignment vertical="center" wrapText="1"/>
    </xf>
    <xf numFmtId="0" fontId="27" fillId="0" borderId="12" xfId="0" applyFont="1" applyBorder="1" applyAlignment="1">
      <alignment vertical="center" wrapText="1"/>
    </xf>
    <xf numFmtId="0" fontId="27" fillId="0" borderId="16"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15" xfId="0" applyFont="1" applyBorder="1" applyAlignment="1">
      <alignment vertical="center" wrapText="1"/>
    </xf>
    <xf numFmtId="0" fontId="27" fillId="0" borderId="8" xfId="0" applyFont="1" applyBorder="1" applyAlignment="1">
      <alignment vertical="center" wrapText="1"/>
    </xf>
    <xf numFmtId="0" fontId="27" fillId="0" borderId="5" xfId="0" applyFont="1" applyBorder="1" applyAlignment="1">
      <alignment vertical="center" wrapText="1"/>
    </xf>
    <xf numFmtId="0" fontId="17" fillId="4" borderId="6" xfId="7" applyFont="1" applyFill="1" applyBorder="1" applyAlignment="1" applyProtection="1">
      <alignment horizontal="center" vertical="top" wrapText="1"/>
      <protection locked="0"/>
    </xf>
    <xf numFmtId="0" fontId="17" fillId="4" borderId="1" xfId="7" applyFont="1" applyFill="1" applyBorder="1" applyAlignment="1" applyProtection="1">
      <alignment horizontal="center" vertical="top" wrapText="1"/>
      <protection locked="0"/>
    </xf>
    <xf numFmtId="0" fontId="7" fillId="0" borderId="6" xfId="7" applyFont="1" applyBorder="1" applyAlignment="1" applyProtection="1">
      <alignment horizontal="center" vertical="center" wrapText="1"/>
      <protection locked="0"/>
    </xf>
    <xf numFmtId="0" fontId="27" fillId="0" borderId="13" xfId="0" applyFont="1" applyBorder="1" applyAlignment="1">
      <alignment vertical="center" wrapText="1"/>
    </xf>
    <xf numFmtId="0" fontId="27" fillId="0" borderId="14" xfId="0" applyFont="1" applyBorder="1" applyAlignment="1">
      <alignment vertical="center" wrapText="1"/>
    </xf>
    <xf numFmtId="0" fontId="27" fillId="0" borderId="6" xfId="0" applyFont="1" applyBorder="1" applyAlignment="1">
      <alignment vertical="center" wrapText="1"/>
    </xf>
    <xf numFmtId="0" fontId="7" fillId="0" borderId="10" xfId="7" applyFont="1" applyBorder="1" applyAlignment="1" applyProtection="1">
      <alignment horizontal="center" vertical="center" wrapText="1"/>
      <protection locked="0"/>
    </xf>
    <xf numFmtId="0" fontId="27" fillId="0" borderId="10"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9" xfId="0" applyFont="1" applyBorder="1" applyAlignment="1">
      <alignment horizontal="center" vertical="center" wrapText="1"/>
    </xf>
    <xf numFmtId="0" fontId="7" fillId="9" borderId="12" xfId="7" applyFont="1" applyFill="1" applyBorder="1" applyAlignment="1" applyProtection="1">
      <alignment horizontal="center" vertical="center" wrapText="1"/>
      <protection locked="0"/>
    </xf>
    <xf numFmtId="0" fontId="7" fillId="9" borderId="3" xfId="7"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6" xfId="7" applyFont="1" applyFill="1" applyBorder="1" applyAlignment="1" applyProtection="1">
      <alignment horizontal="center" vertical="center" wrapText="1"/>
      <protection locked="0"/>
    </xf>
    <xf numFmtId="0" fontId="7" fillId="0" borderId="13" xfId="7" applyFont="1" applyFill="1" applyBorder="1" applyAlignment="1" applyProtection="1">
      <alignment horizontal="center" vertical="center" wrapText="1"/>
      <protection locked="0"/>
    </xf>
    <xf numFmtId="0" fontId="7" fillId="0" borderId="14" xfId="7" applyFont="1" applyFill="1" applyBorder="1" applyAlignment="1" applyProtection="1">
      <alignment horizontal="center" vertical="center" wrapText="1"/>
      <protection locked="0"/>
    </xf>
    <xf numFmtId="0" fontId="7" fillId="0" borderId="33" xfId="7" applyFont="1" applyFill="1" applyBorder="1" applyAlignment="1" applyProtection="1">
      <alignment horizontal="center" vertical="center" wrapText="1"/>
      <protection locked="0"/>
    </xf>
    <xf numFmtId="0" fontId="9" fillId="0" borderId="72" xfId="7" applyFont="1" applyBorder="1" applyAlignment="1" applyProtection="1">
      <alignment horizontal="center" vertical="center" wrapText="1"/>
      <protection locked="0"/>
    </xf>
    <xf numFmtId="0" fontId="9" fillId="0" borderId="13" xfId="7" applyFont="1" applyBorder="1" applyAlignment="1" applyProtection="1">
      <alignment horizontal="center" vertical="center" wrapText="1"/>
      <protection locked="0"/>
    </xf>
    <xf numFmtId="0" fontId="9" fillId="0" borderId="2" xfId="7" applyFont="1" applyBorder="1" applyAlignment="1" applyProtection="1">
      <alignment horizontal="center" vertical="center" wrapText="1"/>
      <protection locked="0"/>
    </xf>
    <xf numFmtId="0" fontId="9" fillId="0" borderId="83" xfId="9" applyFont="1" applyBorder="1" applyAlignment="1" applyProtection="1">
      <alignment horizontal="center" vertical="center" wrapText="1"/>
      <protection locked="0"/>
    </xf>
    <xf numFmtId="0" fontId="9" fillId="0" borderId="10" xfId="9" applyFont="1" applyBorder="1" applyAlignment="1" applyProtection="1">
      <alignment horizontal="center" vertical="center" wrapText="1"/>
      <protection locked="0"/>
    </xf>
    <xf numFmtId="0" fontId="9" fillId="0" borderId="17" xfId="9" applyFont="1" applyBorder="1" applyAlignment="1" applyProtection="1">
      <alignment horizontal="center" vertical="center" textRotation="255" wrapText="1"/>
      <protection locked="0"/>
    </xf>
    <xf numFmtId="0" fontId="2" fillId="0" borderId="71" xfId="9" applyNumberFormat="1" applyFont="1" applyBorder="1" applyAlignment="1" applyProtection="1">
      <alignment horizontal="center" vertical="center" wrapText="1"/>
      <protection locked="0"/>
    </xf>
    <xf numFmtId="0" fontId="2" fillId="0" borderId="20" xfId="9" applyNumberFormat="1" applyFont="1" applyBorder="1" applyAlignment="1" applyProtection="1">
      <alignment horizontal="center" vertical="center" wrapText="1"/>
      <protection locked="0"/>
    </xf>
    <xf numFmtId="0" fontId="9" fillId="0" borderId="11" xfId="9" applyFont="1" applyBorder="1" applyAlignment="1" applyProtection="1">
      <alignment horizontal="center" vertical="top" wrapText="1"/>
      <protection locked="0"/>
    </xf>
    <xf numFmtId="0" fontId="9" fillId="0" borderId="3" xfId="9" applyFont="1" applyBorder="1" applyAlignment="1" applyProtection="1">
      <alignment horizontal="center" vertical="top" wrapText="1"/>
      <protection locked="0"/>
    </xf>
    <xf numFmtId="0" fontId="9" fillId="0" borderId="11" xfId="7" applyFont="1" applyBorder="1" applyAlignment="1" applyProtection="1">
      <alignment horizontal="center" vertical="center" wrapText="1"/>
      <protection locked="0"/>
    </xf>
    <xf numFmtId="0" fontId="9" fillId="0" borderId="6" xfId="7" applyFont="1" applyBorder="1" applyAlignment="1" applyProtection="1">
      <alignment horizontal="center" vertical="top" wrapText="1"/>
      <protection locked="0"/>
    </xf>
    <xf numFmtId="0" fontId="2" fillId="0" borderId="4" xfId="7" applyFont="1" applyBorder="1" applyAlignment="1" applyProtection="1">
      <alignment horizontal="center" vertical="top" wrapText="1"/>
      <protection locked="0"/>
    </xf>
    <xf numFmtId="0" fontId="2" fillId="0" borderId="11" xfId="7" applyFont="1" applyBorder="1" applyAlignment="1" applyProtection="1">
      <alignment horizontal="center" vertical="top" wrapText="1"/>
      <protection locked="0"/>
    </xf>
    <xf numFmtId="0" fontId="2" fillId="0" borderId="11" xfId="7" applyFont="1" applyBorder="1" applyAlignment="1" applyProtection="1">
      <alignment horizontal="left" vertical="top" wrapText="1"/>
      <protection locked="0"/>
    </xf>
    <xf numFmtId="0" fontId="2" fillId="0" borderId="3" xfId="7" applyFont="1" applyBorder="1" applyAlignment="1" applyProtection="1">
      <alignment horizontal="left" vertical="top" wrapText="1"/>
      <protection locked="0"/>
    </xf>
    <xf numFmtId="0" fontId="2" fillId="0" borderId="1" xfId="9" applyNumberFormat="1" applyFont="1" applyBorder="1" applyAlignment="1" applyProtection="1">
      <alignment horizontal="center" vertical="center" wrapText="1"/>
      <protection locked="0"/>
    </xf>
    <xf numFmtId="0" fontId="2" fillId="0" borderId="16" xfId="9" applyNumberFormat="1" applyFont="1" applyBorder="1" applyAlignment="1" applyProtection="1">
      <alignment horizontal="center" vertical="center" wrapText="1"/>
      <protection locked="0"/>
    </xf>
    <xf numFmtId="0" fontId="6" fillId="0" borderId="52" xfId="9" applyFont="1" applyBorder="1" applyAlignment="1" applyProtection="1">
      <alignment horizontal="center" vertical="center" wrapText="1"/>
      <protection locked="0"/>
    </xf>
    <xf numFmtId="0" fontId="6" fillId="0" borderId="78" xfId="9" applyFont="1" applyBorder="1" applyAlignment="1" applyProtection="1">
      <alignment horizontal="center" vertical="center" wrapText="1"/>
      <protection locked="0"/>
    </xf>
    <xf numFmtId="0" fontId="6" fillId="0" borderId="79" xfId="9" applyFont="1" applyBorder="1" applyAlignment="1" applyProtection="1">
      <alignment horizontal="center" vertical="center" wrapText="1"/>
      <protection locked="0"/>
    </xf>
    <xf numFmtId="0" fontId="1" fillId="0" borderId="6" xfId="7" applyFont="1" applyBorder="1" applyAlignment="1" applyProtection="1">
      <alignment horizontal="center" vertical="center" wrapText="1"/>
      <protection locked="0"/>
    </xf>
    <xf numFmtId="0" fontId="1" fillId="0" borderId="13" xfId="7" applyFont="1" applyBorder="1" applyAlignment="1" applyProtection="1">
      <alignment horizontal="center" vertical="center"/>
      <protection locked="0"/>
    </xf>
    <xf numFmtId="0" fontId="1" fillId="0" borderId="33" xfId="7" applyFont="1" applyBorder="1" applyAlignment="1" applyProtection="1">
      <alignment horizontal="center" vertical="center"/>
      <protection locked="0"/>
    </xf>
    <xf numFmtId="0" fontId="9" fillId="0" borderId="59" xfId="7" applyFont="1" applyFill="1" applyBorder="1" applyAlignment="1" applyProtection="1">
      <alignment horizontal="center" vertical="center" wrapText="1"/>
      <protection locked="0"/>
    </xf>
    <xf numFmtId="0" fontId="9" fillId="0" borderId="16" xfId="7" applyFont="1" applyFill="1" applyBorder="1" applyAlignment="1" applyProtection="1">
      <alignment horizontal="center" vertical="center" wrapText="1"/>
      <protection locked="0"/>
    </xf>
    <xf numFmtId="0" fontId="9" fillId="0" borderId="61" xfId="7" applyFont="1" applyFill="1" applyBorder="1" applyAlignment="1" applyProtection="1">
      <alignment horizontal="center" vertical="center" wrapText="1"/>
      <protection locked="0"/>
    </xf>
    <xf numFmtId="0" fontId="9" fillId="0" borderId="29" xfId="7" applyFont="1" applyFill="1" applyBorder="1" applyAlignment="1" applyProtection="1">
      <alignment horizontal="center" vertical="center" wrapText="1"/>
      <protection locked="0"/>
    </xf>
    <xf numFmtId="0" fontId="9" fillId="0" borderId="7" xfId="9" applyFont="1" applyBorder="1" applyAlignment="1" applyProtection="1">
      <alignment horizontal="center" vertical="center" textRotation="255" wrapText="1"/>
      <protection locked="0"/>
    </xf>
    <xf numFmtId="0" fontId="9" fillId="7" borderId="6" xfId="7" applyFont="1" applyFill="1" applyBorder="1" applyAlignment="1" applyProtection="1">
      <alignment horizontal="center" vertical="top" wrapText="1"/>
      <protection locked="0"/>
    </xf>
    <xf numFmtId="0" fontId="9" fillId="7" borderId="1" xfId="7" applyFont="1" applyFill="1" applyBorder="1" applyAlignment="1" applyProtection="1">
      <alignment horizontal="center" vertical="top" wrapText="1"/>
      <protection locked="0"/>
    </xf>
    <xf numFmtId="0" fontId="9" fillId="0" borderId="3" xfId="7" applyFont="1" applyBorder="1" applyAlignment="1" applyProtection="1">
      <alignment horizontal="center" wrapText="1"/>
      <protection locked="0"/>
    </xf>
    <xf numFmtId="0" fontId="9" fillId="0" borderId="22" xfId="9" applyFont="1" applyBorder="1" applyAlignment="1" applyProtection="1">
      <alignment horizontal="center" vertical="center" textRotation="255" wrapText="1"/>
      <protection locked="0"/>
    </xf>
    <xf numFmtId="0" fontId="2" fillId="0" borderId="6" xfId="7" applyFont="1" applyBorder="1" applyAlignment="1" applyProtection="1">
      <alignment horizontal="center" vertical="center" wrapText="1" shrinkToFit="1"/>
      <protection locked="0"/>
    </xf>
    <xf numFmtId="0" fontId="2" fillId="0" borderId="13" xfId="7" applyFont="1" applyBorder="1" applyAlignment="1" applyProtection="1">
      <alignment horizontal="center" vertical="center" wrapText="1" shrinkToFit="1"/>
      <protection locked="0"/>
    </xf>
    <xf numFmtId="0" fontId="9" fillId="0" borderId="60" xfId="7" applyFont="1" applyBorder="1" applyAlignment="1" applyProtection="1">
      <alignment horizontal="center" vertical="center" textRotation="255" wrapText="1"/>
      <protection locked="0"/>
    </xf>
    <xf numFmtId="0" fontId="9" fillId="0" borderId="22" xfId="7" applyFont="1" applyBorder="1" applyAlignment="1" applyProtection="1">
      <alignment horizontal="center" vertical="center" textRotation="255" wrapText="1"/>
      <protection locked="0"/>
    </xf>
    <xf numFmtId="0" fontId="9" fillId="0" borderId="11" xfId="7" applyFont="1" applyBorder="1" applyAlignment="1" applyProtection="1">
      <alignment horizontal="center" vertical="center" wrapText="1" shrinkToFit="1"/>
      <protection locked="0"/>
    </xf>
    <xf numFmtId="0" fontId="9" fillId="0" borderId="3" xfId="7" applyFont="1" applyBorder="1" applyAlignment="1" applyProtection="1">
      <alignment horizontal="center" vertical="center" wrapText="1" shrinkToFit="1"/>
      <protection locked="0"/>
    </xf>
    <xf numFmtId="0" fontId="9" fillId="0" borderId="22" xfId="7" applyFont="1" applyBorder="1" applyAlignment="1" applyProtection="1">
      <alignment horizontal="center" wrapText="1"/>
      <protection locked="0"/>
    </xf>
    <xf numFmtId="0" fontId="9" fillId="0" borderId="59" xfId="7" applyFont="1" applyBorder="1" applyAlignment="1" applyProtection="1">
      <alignment horizontal="center" vertical="center" wrapText="1"/>
      <protection locked="0"/>
    </xf>
    <xf numFmtId="0" fontId="9" fillId="0" borderId="61" xfId="7" applyFont="1" applyBorder="1" applyAlignment="1" applyProtection="1">
      <alignment horizontal="center" vertical="center" wrapText="1"/>
      <protection locked="0"/>
    </xf>
    <xf numFmtId="0" fontId="9" fillId="0" borderId="29" xfId="7" applyFont="1" applyBorder="1" applyAlignment="1" applyProtection="1">
      <alignment horizontal="center" vertical="center" wrapText="1"/>
      <protection locked="0"/>
    </xf>
    <xf numFmtId="0" fontId="9" fillId="0" borderId="50" xfId="7" applyFont="1" applyBorder="1" applyAlignment="1" applyProtection="1">
      <alignment horizontal="center" vertical="top" wrapText="1"/>
      <protection locked="0"/>
    </xf>
    <xf numFmtId="0" fontId="9" fillId="0" borderId="43" xfId="7" applyFont="1" applyBorder="1" applyAlignment="1" applyProtection="1">
      <alignment horizontal="center" vertical="center" wrapText="1"/>
      <protection locked="0"/>
    </xf>
    <xf numFmtId="0" fontId="9" fillId="4" borderId="6" xfId="7" applyFont="1" applyFill="1" applyBorder="1" applyAlignment="1" applyProtection="1">
      <alignment horizontal="center" vertical="top" wrapText="1"/>
      <protection locked="0"/>
    </xf>
    <xf numFmtId="0" fontId="9" fillId="4" borderId="1" xfId="7" applyFont="1" applyFill="1" applyBorder="1" applyAlignment="1" applyProtection="1">
      <alignment horizontal="center" vertical="top" wrapText="1"/>
      <protection locked="0"/>
    </xf>
    <xf numFmtId="0" fontId="2" fillId="0" borderId="71" xfId="9" applyFont="1" applyBorder="1" applyAlignment="1" applyProtection="1">
      <alignment horizontal="center" vertical="center" wrapText="1"/>
      <protection locked="0"/>
    </xf>
    <xf numFmtId="0" fontId="2" fillId="0" borderId="20" xfId="9" applyFont="1" applyBorder="1" applyAlignment="1" applyProtection="1">
      <alignment horizontal="center" vertical="center" wrapText="1"/>
      <protection locked="0"/>
    </xf>
    <xf numFmtId="0" fontId="7" fillId="4" borderId="86" xfId="7" applyFont="1" applyFill="1" applyBorder="1" applyAlignment="1" applyProtection="1">
      <alignment vertical="top" textRotation="255" wrapText="1"/>
      <protection locked="0"/>
    </xf>
    <xf numFmtId="0" fontId="7" fillId="4" borderId="21" xfId="7" applyFont="1" applyFill="1" applyBorder="1" applyAlignment="1" applyProtection="1">
      <alignment vertical="top" textRotation="255" wrapText="1"/>
      <protection locked="0"/>
    </xf>
    <xf numFmtId="0" fontId="7" fillId="4" borderId="25" xfId="7" applyFont="1" applyFill="1" applyBorder="1" applyAlignment="1" applyProtection="1">
      <alignment vertical="top" textRotation="255" wrapText="1"/>
      <protection locked="0"/>
    </xf>
    <xf numFmtId="0" fontId="14" fillId="0" borderId="0" xfId="7" applyFont="1" applyAlignment="1" applyProtection="1">
      <alignment horizontal="center" vertical="center"/>
      <protection locked="0"/>
    </xf>
    <xf numFmtId="0" fontId="9" fillId="0" borderId="65" xfId="7" applyFont="1" applyBorder="1" applyAlignment="1" applyProtection="1">
      <alignment horizontal="center" vertical="center" wrapText="1"/>
      <protection locked="0"/>
    </xf>
    <xf numFmtId="0" fontId="9" fillId="0" borderId="70" xfId="7" applyFont="1" applyBorder="1" applyAlignment="1" applyProtection="1">
      <alignment horizontal="center" vertical="center" wrapText="1"/>
      <protection locked="0"/>
    </xf>
    <xf numFmtId="0" fontId="9" fillId="0" borderId="64" xfId="7" applyFont="1" applyBorder="1" applyAlignment="1" applyProtection="1">
      <alignment horizontal="center" vertical="center" wrapText="1"/>
      <protection locked="0"/>
    </xf>
    <xf numFmtId="0" fontId="9" fillId="0" borderId="60" xfId="7" applyFont="1" applyBorder="1" applyAlignment="1" applyProtection="1">
      <alignment horizontal="center" vertical="center" wrapText="1"/>
      <protection locked="0"/>
    </xf>
    <xf numFmtId="0" fontId="9" fillId="0" borderId="22" xfId="7" applyFont="1" applyBorder="1" applyAlignment="1" applyProtection="1">
      <alignment horizontal="center" vertical="center" wrapText="1"/>
      <protection locked="0"/>
    </xf>
    <xf numFmtId="0" fontId="9" fillId="4" borderId="11" xfId="7" applyFont="1" applyFill="1" applyBorder="1" applyAlignment="1" applyProtection="1">
      <alignment horizontal="center" vertical="center" wrapText="1"/>
      <protection locked="0"/>
    </xf>
    <xf numFmtId="0" fontId="9" fillId="4" borderId="3" xfId="7" applyFont="1" applyFill="1" applyBorder="1" applyAlignment="1" applyProtection="1">
      <alignment horizontal="center" vertical="center" wrapText="1"/>
      <protection locked="0"/>
    </xf>
    <xf numFmtId="0" fontId="9" fillId="10" borderId="11" xfId="7" applyFont="1" applyFill="1" applyBorder="1" applyAlignment="1" applyProtection="1">
      <alignment horizontal="center" vertical="center" wrapText="1"/>
      <protection locked="0"/>
    </xf>
    <xf numFmtId="0" fontId="9" fillId="10" borderId="3" xfId="7" applyFont="1" applyFill="1" applyBorder="1" applyAlignment="1" applyProtection="1">
      <alignment horizontal="center" vertical="center" wrapText="1"/>
      <protection locked="0"/>
    </xf>
    <xf numFmtId="0" fontId="9" fillId="0" borderId="3" xfId="7" applyFont="1" applyBorder="1" applyAlignment="1" applyProtection="1">
      <alignment horizontal="left" vertical="center" wrapText="1"/>
      <protection locked="0"/>
    </xf>
    <xf numFmtId="0" fontId="9" fillId="0" borderId="61" xfId="7" applyFont="1" applyBorder="1" applyAlignment="1" applyProtection="1">
      <alignment horizontal="center" vertical="top" wrapText="1"/>
      <protection locked="0"/>
    </xf>
    <xf numFmtId="0" fontId="9" fillId="0" borderId="16" xfId="9" applyFont="1" applyBorder="1" applyAlignment="1" applyProtection="1">
      <alignment horizontal="center" vertical="center" wrapText="1"/>
      <protection locked="0"/>
    </xf>
    <xf numFmtId="0" fontId="9" fillId="0" borderId="0" xfId="9" applyFont="1" applyBorder="1" applyAlignment="1" applyProtection="1">
      <alignment horizontal="center" vertical="center" wrapText="1"/>
      <protection locked="0"/>
    </xf>
    <xf numFmtId="0" fontId="9" fillId="0" borderId="61" xfId="9" applyFont="1" applyBorder="1" applyAlignment="1" applyProtection="1">
      <alignment horizontal="center" vertical="center" wrapText="1"/>
      <protection locked="0"/>
    </xf>
    <xf numFmtId="0" fontId="9" fillId="0" borderId="15" xfId="9" applyFont="1" applyBorder="1" applyAlignment="1" applyProtection="1">
      <alignment horizontal="center" vertical="center" wrapText="1"/>
      <protection locked="0"/>
    </xf>
    <xf numFmtId="0" fontId="9" fillId="0" borderId="8" xfId="9" applyFont="1" applyBorder="1" applyAlignment="1" applyProtection="1">
      <alignment horizontal="center" vertical="center" wrapText="1"/>
      <protection locked="0"/>
    </xf>
    <xf numFmtId="0" fontId="9" fillId="0" borderId="29" xfId="9" applyFont="1" applyBorder="1" applyAlignment="1" applyProtection="1">
      <alignment horizontal="center" vertical="center" wrapText="1"/>
      <protection locked="0"/>
    </xf>
    <xf numFmtId="0" fontId="9" fillId="0" borderId="16" xfId="7" applyFont="1" applyBorder="1" applyAlignment="1" applyProtection="1">
      <alignment horizontal="center" wrapText="1"/>
      <protection locked="0"/>
    </xf>
    <xf numFmtId="0" fontId="9" fillId="0" borderId="11" xfId="7" applyFont="1" applyBorder="1" applyAlignment="1" applyProtection="1">
      <alignment horizontal="center" vertical="center" textRotation="255" wrapText="1"/>
      <protection locked="0"/>
    </xf>
    <xf numFmtId="0" fontId="9" fillId="0" borderId="3" xfId="7" applyFont="1" applyBorder="1" applyAlignment="1" applyProtection="1">
      <alignment horizontal="center" vertical="center" textRotation="255" wrapText="1"/>
      <protection locked="0"/>
    </xf>
    <xf numFmtId="0" fontId="9" fillId="0" borderId="11" xfId="7" applyFont="1" applyBorder="1" applyAlignment="1" applyProtection="1">
      <alignment horizontal="center" vertical="center" shrinkToFit="1"/>
      <protection locked="0"/>
    </xf>
    <xf numFmtId="0" fontId="9" fillId="0" borderId="3" xfId="7" applyFont="1" applyBorder="1" applyAlignment="1" applyProtection="1">
      <alignment horizontal="center" vertical="center" shrinkToFit="1"/>
      <protection locked="0"/>
    </xf>
    <xf numFmtId="0" fontId="2" fillId="0" borderId="6" xfId="7" applyFont="1" applyBorder="1" applyAlignment="1" applyProtection="1">
      <alignment horizontal="center" vertical="center" wrapText="1"/>
      <protection locked="0"/>
    </xf>
    <xf numFmtId="0" fontId="2" fillId="0" borderId="14" xfId="7" applyFont="1" applyBorder="1" applyAlignment="1" applyProtection="1">
      <alignment horizontal="center" vertical="center" wrapText="1"/>
      <protection locked="0"/>
    </xf>
    <xf numFmtId="0" fontId="9" fillId="10" borderId="3" xfId="7" applyFont="1" applyFill="1" applyBorder="1" applyAlignment="1" applyProtection="1">
      <alignment horizontal="center" wrapText="1"/>
      <protection locked="0"/>
    </xf>
    <xf numFmtId="0" fontId="9" fillId="0" borderId="80" xfId="0" applyFont="1" applyBorder="1" applyAlignment="1">
      <alignment horizontal="center" vertical="center"/>
    </xf>
    <xf numFmtId="0" fontId="9" fillId="0" borderId="87" xfId="0" applyFont="1" applyBorder="1" applyAlignment="1">
      <alignment horizontal="center" vertical="center"/>
    </xf>
    <xf numFmtId="0" fontId="9" fillId="0" borderId="53" xfId="7" applyFont="1" applyBorder="1" applyAlignment="1" applyProtection="1">
      <alignment horizontal="center" vertical="center" wrapText="1"/>
      <protection locked="0"/>
    </xf>
    <xf numFmtId="0" fontId="9" fillId="0" borderId="80" xfId="7" applyFont="1" applyBorder="1" applyAlignment="1" applyProtection="1">
      <alignment horizontal="center" vertical="center" wrapText="1"/>
      <protection locked="0"/>
    </xf>
    <xf numFmtId="0" fontId="9" fillId="0" borderId="81" xfId="7" applyFont="1" applyBorder="1" applyAlignment="1" applyProtection="1">
      <alignment horizontal="center" vertical="center" wrapText="1"/>
      <protection locked="0"/>
    </xf>
    <xf numFmtId="0" fontId="9" fillId="0" borderId="82" xfId="7" applyFont="1" applyBorder="1" applyAlignment="1" applyProtection="1">
      <alignment horizontal="center" vertical="center" wrapText="1"/>
      <protection locked="0"/>
    </xf>
    <xf numFmtId="0" fontId="9" fillId="6" borderId="11" xfId="7" applyFont="1" applyFill="1" applyBorder="1" applyAlignment="1">
      <alignment horizontal="center" vertical="center" wrapText="1" shrinkToFit="1"/>
    </xf>
    <xf numFmtId="0" fontId="9" fillId="6" borderId="3" xfId="7" applyFont="1" applyFill="1" applyBorder="1" applyAlignment="1">
      <alignment horizontal="center" vertical="center" wrapText="1" shrinkToFit="1"/>
    </xf>
    <xf numFmtId="0" fontId="9" fillId="6" borderId="60" xfId="7" applyFont="1" applyFill="1" applyBorder="1" applyAlignment="1" applyProtection="1">
      <alignment horizontal="center" vertical="center" wrapText="1" shrinkToFit="1"/>
      <protection locked="0"/>
    </xf>
    <xf numFmtId="0" fontId="9" fillId="6" borderId="22" xfId="7" applyFont="1" applyFill="1" applyBorder="1" applyAlignment="1" applyProtection="1">
      <alignment horizontal="center" vertical="center" wrapText="1" shrinkToFit="1"/>
      <protection locked="0"/>
    </xf>
    <xf numFmtId="0" fontId="9" fillId="0" borderId="3" xfId="9" applyFont="1" applyBorder="1" applyAlignment="1" applyProtection="1">
      <alignment horizontal="center" vertical="center" wrapText="1"/>
      <protection locked="0"/>
    </xf>
    <xf numFmtId="0" fontId="9" fillId="0" borderId="1" xfId="7" applyFont="1" applyBorder="1" applyAlignment="1" applyProtection="1">
      <alignment horizontal="center" vertical="center" wrapText="1" shrinkToFit="1"/>
      <protection locked="0"/>
    </xf>
    <xf numFmtId="0" fontId="9" fillId="0" borderId="12" xfId="9" applyFont="1" applyBorder="1" applyAlignment="1" applyProtection="1">
      <alignment horizontal="center" vertical="center" wrapText="1"/>
      <protection locked="0"/>
    </xf>
    <xf numFmtId="0" fontId="9" fillId="0" borderId="7" xfId="9" applyFont="1" applyBorder="1" applyAlignment="1" applyProtection="1">
      <alignment horizontal="center" vertical="center" wrapText="1"/>
      <protection locked="0"/>
    </xf>
    <xf numFmtId="0" fontId="9" fillId="0" borderId="5" xfId="9" applyFont="1" applyBorder="1" applyAlignment="1" applyProtection="1">
      <alignment horizontal="center" vertical="center" wrapText="1"/>
      <protection locked="0"/>
    </xf>
    <xf numFmtId="0" fontId="9" fillId="0" borderId="10" xfId="7" applyFont="1" applyBorder="1" applyAlignment="1" applyProtection="1">
      <alignment horizontal="center" vertical="center" wrapText="1" shrinkToFit="1"/>
      <protection locked="0"/>
    </xf>
    <xf numFmtId="0" fontId="9" fillId="0" borderId="16" xfId="7" applyFont="1" applyBorder="1" applyAlignment="1" applyProtection="1">
      <alignment horizontal="center" vertical="center" wrapText="1" shrinkToFit="1"/>
      <protection locked="0"/>
    </xf>
    <xf numFmtId="0" fontId="9" fillId="0" borderId="0" xfId="7" applyFont="1" applyAlignment="1" applyProtection="1">
      <alignment horizontal="center" vertical="center" wrapText="1" shrinkToFit="1"/>
      <protection locked="0"/>
    </xf>
    <xf numFmtId="0" fontId="9" fillId="0" borderId="15" xfId="7" applyFont="1" applyBorder="1" applyAlignment="1" applyProtection="1">
      <alignment horizontal="center" vertical="center" wrapText="1" shrinkToFit="1"/>
      <protection locked="0"/>
    </xf>
    <xf numFmtId="0" fontId="9" fillId="0" borderId="8" xfId="7" applyFont="1" applyBorder="1" applyAlignment="1" applyProtection="1">
      <alignment horizontal="center" vertical="center" wrapText="1" shrinkToFit="1"/>
      <protection locked="0"/>
    </xf>
    <xf numFmtId="0" fontId="6" fillId="0" borderId="52" xfId="7" applyFont="1" applyBorder="1" applyAlignment="1" applyProtection="1">
      <alignment horizontal="center" vertical="center" wrapText="1"/>
      <protection locked="0"/>
    </xf>
    <xf numFmtId="0" fontId="6" fillId="0" borderId="78" xfId="7" applyFont="1" applyBorder="1" applyAlignment="1" applyProtection="1">
      <alignment horizontal="center" vertical="center" wrapText="1"/>
      <protection locked="0"/>
    </xf>
    <xf numFmtId="0" fontId="6" fillId="0" borderId="79" xfId="7" applyFont="1" applyBorder="1" applyAlignment="1" applyProtection="1">
      <alignment horizontal="center" vertical="center" wrapText="1"/>
      <protection locked="0"/>
    </xf>
    <xf numFmtId="0" fontId="9" fillId="0" borderId="52" xfId="9" applyFont="1" applyBorder="1" applyAlignment="1" applyProtection="1">
      <alignment horizontal="center" vertical="center" wrapText="1"/>
      <protection locked="0"/>
    </xf>
    <xf numFmtId="0" fontId="9" fillId="0" borderId="79" xfId="9" applyFont="1" applyBorder="1" applyAlignment="1" applyProtection="1">
      <alignment horizontal="center" vertical="center" wrapText="1"/>
      <protection locked="0"/>
    </xf>
    <xf numFmtId="0" fontId="9" fillId="0" borderId="58" xfId="7" applyFont="1" applyBorder="1" applyAlignment="1" applyProtection="1">
      <alignment horizontal="center" vertical="center" wrapText="1" shrinkToFit="1"/>
      <protection locked="0"/>
    </xf>
    <xf numFmtId="0" fontId="9" fillId="0" borderId="87" xfId="9" applyFont="1" applyBorder="1" applyAlignment="1" applyProtection="1">
      <alignment horizontal="center" vertical="center" wrapText="1"/>
      <protection locked="0"/>
    </xf>
    <xf numFmtId="0" fontId="9" fillId="0" borderId="42" xfId="9" applyFont="1" applyBorder="1" applyAlignment="1" applyProtection="1">
      <alignment horizontal="center" vertical="center" wrapText="1"/>
      <protection locked="0"/>
    </xf>
    <xf numFmtId="0" fontId="9" fillId="0" borderId="58" xfId="9" applyFont="1" applyBorder="1" applyAlignment="1" applyProtection="1">
      <alignment horizontal="center" vertical="center" wrapText="1"/>
      <protection locked="0"/>
    </xf>
    <xf numFmtId="0" fontId="2" fillId="0" borderId="86" xfId="7" applyFont="1" applyBorder="1" applyAlignment="1" applyProtection="1">
      <alignment horizontal="center" vertical="center" wrapText="1"/>
      <protection locked="0"/>
    </xf>
    <xf numFmtId="0" fontId="2" fillId="0" borderId="21" xfId="7" applyFont="1" applyBorder="1" applyAlignment="1" applyProtection="1">
      <alignment horizontal="center" vertical="center" wrapText="1"/>
      <protection locked="0"/>
    </xf>
    <xf numFmtId="0" fontId="1" fillId="0" borderId="43" xfId="7" applyFont="1" applyBorder="1" applyAlignment="1" applyProtection="1">
      <alignment horizontal="center" vertical="center"/>
      <protection locked="0"/>
    </xf>
    <xf numFmtId="0" fontId="1" fillId="0" borderId="14" xfId="7" applyFont="1" applyBorder="1" applyAlignment="1" applyProtection="1">
      <alignment horizontal="center" vertical="center"/>
      <protection locked="0"/>
    </xf>
    <xf numFmtId="0" fontId="7" fillId="4" borderId="4" xfId="7" applyFont="1" applyFill="1" applyBorder="1" applyAlignment="1" applyProtection="1">
      <alignment horizontal="center" vertical="center" textRotation="255" wrapText="1"/>
      <protection locked="0"/>
    </xf>
    <xf numFmtId="0" fontId="7" fillId="4" borderId="11" xfId="7" applyFont="1" applyFill="1" applyBorder="1" applyAlignment="1" applyProtection="1">
      <alignment horizontal="center" vertical="center" textRotation="255" wrapText="1"/>
      <protection locked="0"/>
    </xf>
    <xf numFmtId="0" fontId="9" fillId="4" borderId="50" xfId="7" applyFont="1" applyFill="1" applyBorder="1" applyAlignment="1" applyProtection="1">
      <alignment vertical="center" textRotation="255" wrapText="1"/>
      <protection locked="0"/>
    </xf>
    <xf numFmtId="0" fontId="16" fillId="4" borderId="49" xfId="7" applyFont="1" applyFill="1" applyBorder="1" applyAlignment="1" applyProtection="1">
      <alignment vertical="center" textRotation="255" wrapText="1"/>
      <protection locked="0"/>
    </xf>
    <xf numFmtId="0" fontId="16" fillId="4" borderId="44" xfId="7" applyFont="1" applyFill="1" applyBorder="1" applyAlignment="1" applyProtection="1">
      <alignment vertical="center" textRotation="255" wrapText="1"/>
      <protection locked="0"/>
    </xf>
    <xf numFmtId="0" fontId="9" fillId="0" borderId="54" xfId="7" applyFont="1" applyFill="1" applyBorder="1" applyAlignment="1" applyProtection="1">
      <alignment horizontal="center" vertical="center" wrapText="1"/>
      <protection locked="0"/>
    </xf>
    <xf numFmtId="0" fontId="9" fillId="0" borderId="78" xfId="7" applyFont="1" applyFill="1" applyBorder="1" applyAlignment="1" applyProtection="1">
      <alignment horizontal="center" vertical="center" wrapText="1"/>
      <protection locked="0"/>
    </xf>
    <xf numFmtId="0" fontId="7" fillId="0" borderId="52" xfId="7" applyFont="1" applyBorder="1" applyAlignment="1" applyProtection="1">
      <alignment horizontal="center" vertical="center" wrapText="1"/>
      <protection locked="0"/>
    </xf>
    <xf numFmtId="0" fontId="7" fillId="0" borderId="78" xfId="7" applyFont="1" applyBorder="1" applyAlignment="1" applyProtection="1">
      <alignment horizontal="center" vertical="center" wrapText="1"/>
      <protection locked="0"/>
    </xf>
    <xf numFmtId="0" fontId="7" fillId="0" borderId="79" xfId="7" applyFont="1" applyBorder="1" applyAlignment="1" applyProtection="1">
      <alignment horizontal="center" vertical="center" wrapText="1"/>
      <protection locked="0"/>
    </xf>
    <xf numFmtId="0" fontId="7" fillId="0" borderId="43" xfId="7" applyFont="1" applyBorder="1" applyAlignment="1" applyProtection="1">
      <alignment horizontal="center" vertical="center" wrapText="1"/>
      <protection locked="0"/>
    </xf>
    <xf numFmtId="0" fontId="7" fillId="0" borderId="13" xfId="7" applyFont="1" applyBorder="1" applyAlignment="1" applyProtection="1">
      <alignment horizontal="center" vertical="center" wrapText="1"/>
      <protection locked="0"/>
    </xf>
    <xf numFmtId="0" fontId="7" fillId="0" borderId="33" xfId="7" applyFont="1" applyBorder="1" applyAlignment="1" applyProtection="1">
      <alignment horizontal="center" vertical="center" wrapText="1"/>
      <protection locked="0"/>
    </xf>
    <xf numFmtId="0" fontId="7" fillId="0" borderId="60" xfId="7" applyFont="1" applyBorder="1" applyAlignment="1" applyProtection="1">
      <alignment horizontal="center" vertical="center" wrapText="1"/>
      <protection locked="0"/>
    </xf>
    <xf numFmtId="0" fontId="7" fillId="0" borderId="22" xfId="7" applyFont="1" applyBorder="1" applyAlignment="1" applyProtection="1">
      <alignment horizontal="center" vertical="center" wrapText="1"/>
      <protection locked="0"/>
    </xf>
    <xf numFmtId="0" fontId="7" fillId="11" borderId="4" xfId="7" applyFont="1" applyFill="1" applyBorder="1" applyAlignment="1" applyProtection="1">
      <alignment vertical="center"/>
      <protection locked="0"/>
    </xf>
    <xf numFmtId="0" fontId="9" fillId="4" borderId="53" xfId="7" applyFont="1" applyFill="1" applyBorder="1" applyAlignment="1" applyProtection="1">
      <alignment horizontal="center" vertical="center" wrapText="1"/>
      <protection locked="0"/>
    </xf>
    <xf numFmtId="0" fontId="9" fillId="4" borderId="4" xfId="7" applyFont="1" applyFill="1" applyBorder="1" applyAlignment="1" applyProtection="1">
      <alignment horizontal="center" vertical="center" wrapText="1"/>
      <protection locked="0"/>
    </xf>
    <xf numFmtId="0" fontId="9" fillId="4" borderId="74" xfId="7" applyFont="1" applyFill="1" applyBorder="1" applyAlignment="1" applyProtection="1">
      <alignment horizontal="center" vertical="center" wrapText="1"/>
      <protection locked="0"/>
    </xf>
    <xf numFmtId="0" fontId="14" fillId="0" borderId="61" xfId="10" applyFont="1" applyBorder="1" applyAlignment="1">
      <alignment horizontal="center" vertical="center" wrapText="1"/>
    </xf>
    <xf numFmtId="0" fontId="14" fillId="0" borderId="52" xfId="10" applyFont="1" applyBorder="1" applyAlignment="1">
      <alignment horizontal="center" vertical="center" wrapText="1"/>
    </xf>
    <xf numFmtId="0" fontId="14" fillId="0" borderId="79" xfId="10" applyFont="1" applyBorder="1" applyAlignment="1">
      <alignment horizontal="center" vertical="center" wrapText="1"/>
    </xf>
    <xf numFmtId="0" fontId="14" fillId="0" borderId="58" xfId="10" applyFont="1" applyBorder="1" applyAlignment="1">
      <alignment horizontal="center" vertical="center" wrapText="1"/>
    </xf>
    <xf numFmtId="0" fontId="14" fillId="0" borderId="87" xfId="10" applyFont="1" applyBorder="1" applyAlignment="1">
      <alignment horizontal="center" vertical="center" wrapText="1"/>
    </xf>
    <xf numFmtId="0" fontId="14" fillId="0" borderId="50" xfId="10" applyFont="1" applyBorder="1" applyAlignment="1">
      <alignment horizontal="center" vertical="center" wrapText="1"/>
    </xf>
    <xf numFmtId="0" fontId="14" fillId="0" borderId="49" xfId="10" applyFont="1" applyBorder="1" applyAlignment="1">
      <alignment horizontal="center" vertical="center" wrapText="1"/>
    </xf>
    <xf numFmtId="0" fontId="41" fillId="0" borderId="0" xfId="10" applyFont="1" applyAlignment="1">
      <alignment horizontal="center" vertical="center" wrapText="1"/>
    </xf>
    <xf numFmtId="0" fontId="14" fillId="0" borderId="0" xfId="10" applyFont="1" applyAlignment="1">
      <alignment horizontal="left" vertical="center" wrapText="1"/>
    </xf>
    <xf numFmtId="0" fontId="14" fillId="0" borderId="65" xfId="10" applyFont="1" applyBorder="1" applyAlignment="1">
      <alignment horizontal="center" vertical="center" wrapText="1"/>
    </xf>
    <xf numFmtId="0" fontId="14" fillId="0" borderId="69" xfId="10" applyFont="1" applyBorder="1" applyAlignment="1">
      <alignment horizontal="center" vertical="center" wrapText="1"/>
    </xf>
    <xf numFmtId="0" fontId="9" fillId="3" borderId="0" xfId="7" applyFont="1" applyFill="1" applyBorder="1" applyAlignment="1" applyProtection="1">
      <alignment horizontal="left" vertical="center" wrapText="1"/>
      <protection locked="0"/>
    </xf>
    <xf numFmtId="0" fontId="9" fillId="0" borderId="4" xfId="0" applyFont="1" applyBorder="1" applyAlignment="1">
      <alignment horizontal="center" vertical="center" wrapText="1"/>
    </xf>
    <xf numFmtId="0" fontId="9" fillId="3" borderId="4" xfId="7" applyFont="1" applyFill="1" applyBorder="1" applyAlignment="1" applyProtection="1">
      <alignment horizontal="center" vertical="center"/>
      <protection locked="0"/>
    </xf>
    <xf numFmtId="0" fontId="9" fillId="3" borderId="4" xfId="7" applyFont="1" applyFill="1" applyBorder="1" applyAlignment="1">
      <alignment horizontal="center" vertical="center"/>
    </xf>
    <xf numFmtId="0" fontId="9" fillId="0" borderId="4" xfId="0" applyFont="1" applyBorder="1" applyAlignment="1">
      <alignment horizontal="left" vertical="center" wrapText="1"/>
    </xf>
    <xf numFmtId="0" fontId="9" fillId="3" borderId="11" xfId="7" applyFont="1" applyFill="1" applyBorder="1" applyAlignment="1" applyProtection="1">
      <alignment horizontal="center" vertical="center" textRotation="255" wrapText="1"/>
      <protection locked="0"/>
    </xf>
    <xf numFmtId="0" fontId="9" fillId="3" borderId="3" xfId="7" applyFont="1" applyFill="1" applyBorder="1" applyAlignment="1" applyProtection="1">
      <alignment horizontal="center" vertical="center" textRotation="255" wrapText="1"/>
      <protection locked="0"/>
    </xf>
    <xf numFmtId="0" fontId="9" fillId="3" borderId="9" xfId="7" applyFont="1" applyFill="1" applyBorder="1" applyAlignment="1" applyProtection="1">
      <alignment horizontal="center" vertical="center" textRotation="255" wrapText="1"/>
      <protection locked="0"/>
    </xf>
    <xf numFmtId="0" fontId="9" fillId="3" borderId="4" xfId="7" applyFont="1" applyFill="1" applyBorder="1" applyAlignment="1" applyProtection="1">
      <alignment horizontal="left" vertical="center"/>
      <protection locked="0"/>
    </xf>
    <xf numFmtId="0" fontId="9" fillId="3" borderId="11" xfId="7" applyFont="1" applyFill="1" applyBorder="1" applyAlignment="1">
      <alignment horizontal="center" vertical="center"/>
    </xf>
    <xf numFmtId="0" fontId="9" fillId="3" borderId="3" xfId="7" applyFont="1" applyFill="1" applyBorder="1" applyAlignment="1">
      <alignment horizontal="center" vertical="center"/>
    </xf>
    <xf numFmtId="0" fontId="9" fillId="3" borderId="9" xfId="7" applyFont="1" applyFill="1" applyBorder="1" applyAlignment="1">
      <alignment horizontal="center" vertical="center"/>
    </xf>
    <xf numFmtId="0" fontId="9" fillId="3" borderId="6" xfId="7" applyFont="1" applyFill="1" applyBorder="1" applyAlignment="1" applyProtection="1">
      <alignment horizontal="center" vertical="center" wrapText="1"/>
      <protection locked="0"/>
    </xf>
    <xf numFmtId="0" fontId="9" fillId="3" borderId="13" xfId="7" applyFont="1" applyFill="1" applyBorder="1" applyAlignment="1" applyProtection="1">
      <alignment horizontal="center" vertical="center" wrapText="1"/>
      <protection locked="0"/>
    </xf>
    <xf numFmtId="0" fontId="9" fillId="3" borderId="14" xfId="7" applyFont="1" applyFill="1" applyBorder="1" applyAlignment="1" applyProtection="1">
      <alignment horizontal="center" vertical="center" wrapText="1"/>
      <protection locked="0"/>
    </xf>
    <xf numFmtId="0" fontId="9" fillId="3" borderId="11" xfId="7" applyFont="1" applyFill="1" applyBorder="1" applyAlignment="1" applyProtection="1">
      <alignment vertical="center"/>
      <protection locked="0"/>
    </xf>
    <xf numFmtId="0" fontId="9" fillId="3" borderId="9" xfId="7" applyFont="1" applyFill="1" applyBorder="1" applyAlignment="1" applyProtection="1">
      <alignment vertical="center"/>
      <protection locked="0"/>
    </xf>
    <xf numFmtId="0" fontId="9" fillId="3" borderId="1" xfId="7" applyFont="1" applyFill="1" applyBorder="1" applyAlignment="1" applyProtection="1">
      <alignment horizontal="left" vertical="center" wrapText="1"/>
      <protection locked="0"/>
    </xf>
    <xf numFmtId="0" fontId="9" fillId="3" borderId="10" xfId="7" applyFont="1" applyFill="1" applyBorder="1" applyAlignment="1" applyProtection="1">
      <alignment horizontal="left" vertical="center" wrapText="1"/>
      <protection locked="0"/>
    </xf>
    <xf numFmtId="0" fontId="9" fillId="3" borderId="12" xfId="7" applyFont="1" applyFill="1" applyBorder="1" applyAlignment="1" applyProtection="1">
      <alignment horizontal="left" vertical="center" wrapText="1"/>
      <protection locked="0"/>
    </xf>
    <xf numFmtId="0" fontId="9" fillId="3" borderId="15" xfId="7" applyFont="1" applyFill="1" applyBorder="1" applyAlignment="1" applyProtection="1">
      <alignment horizontal="left" vertical="center" wrapText="1"/>
      <protection locked="0"/>
    </xf>
    <xf numFmtId="0" fontId="9" fillId="3" borderId="8" xfId="7" applyFont="1" applyFill="1" applyBorder="1" applyAlignment="1" applyProtection="1">
      <alignment horizontal="left" vertical="center" wrapText="1"/>
      <protection locked="0"/>
    </xf>
    <xf numFmtId="0" fontId="9" fillId="3" borderId="5" xfId="7" applyFont="1" applyFill="1" applyBorder="1" applyAlignment="1" applyProtection="1">
      <alignment horizontal="left" vertical="center" wrapText="1"/>
      <protection locked="0"/>
    </xf>
    <xf numFmtId="0" fontId="9" fillId="3" borderId="11" xfId="7" applyFont="1" applyFill="1" applyBorder="1" applyAlignment="1" applyProtection="1">
      <alignment horizontal="left" vertical="center" wrapText="1"/>
      <protection locked="0"/>
    </xf>
    <xf numFmtId="0" fontId="9" fillId="3" borderId="9" xfId="7" applyFont="1" applyFill="1" applyBorder="1" applyAlignment="1" applyProtection="1">
      <alignment horizontal="left" vertical="center" wrapText="1"/>
      <protection locked="0"/>
    </xf>
    <xf numFmtId="0" fontId="9" fillId="0" borderId="1"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3" borderId="4" xfId="7" applyFont="1" applyFill="1" applyBorder="1" applyAlignment="1" applyProtection="1">
      <alignment horizontal="center" vertical="center" wrapText="1"/>
      <protection locked="0"/>
    </xf>
    <xf numFmtId="0" fontId="9" fillId="3" borderId="11" xfId="7" applyFont="1" applyFill="1" applyBorder="1" applyAlignment="1">
      <alignment horizontal="center" vertical="center" wrapText="1"/>
    </xf>
    <xf numFmtId="0" fontId="9" fillId="3" borderId="3" xfId="7" applyFont="1" applyFill="1" applyBorder="1" applyAlignment="1">
      <alignment horizontal="center" vertical="center" wrapText="1"/>
    </xf>
    <xf numFmtId="0" fontId="9" fillId="3" borderId="9" xfId="7" applyFont="1" applyFill="1" applyBorder="1" applyAlignment="1">
      <alignment horizontal="center" vertical="center" wrapText="1"/>
    </xf>
    <xf numFmtId="0" fontId="9" fillId="3" borderId="4" xfId="7" applyFont="1" applyFill="1" applyBorder="1" applyAlignment="1">
      <alignment horizontal="center" vertical="center" wrapText="1"/>
    </xf>
    <xf numFmtId="0" fontId="9" fillId="3" borderId="4" xfId="7" applyFont="1" applyFill="1" applyBorder="1" applyAlignment="1">
      <alignment horizontal="left" vertical="center"/>
    </xf>
    <xf numFmtId="0" fontId="9" fillId="0" borderId="4" xfId="0" applyFont="1" applyBorder="1" applyAlignment="1">
      <alignment horizontal="lef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xf>
    <xf numFmtId="0" fontId="9" fillId="3" borderId="11" xfId="7" applyFont="1" applyFill="1" applyBorder="1" applyAlignment="1" applyProtection="1">
      <alignment horizontal="center" vertical="center" textRotation="255"/>
      <protection locked="0"/>
    </xf>
    <xf numFmtId="0" fontId="9" fillId="3" borderId="3" xfId="7" applyFont="1" applyFill="1" applyBorder="1" applyAlignment="1" applyProtection="1">
      <alignment horizontal="center" vertical="center" textRotation="255"/>
      <protection locked="0"/>
    </xf>
    <xf numFmtId="0" fontId="9" fillId="3" borderId="9" xfId="7" applyFont="1" applyFill="1" applyBorder="1" applyAlignment="1" applyProtection="1">
      <alignment horizontal="center" vertical="center" textRotation="255"/>
      <protection locked="0"/>
    </xf>
    <xf numFmtId="0" fontId="9" fillId="0" borderId="4" xfId="0" applyFont="1" applyBorder="1" applyAlignment="1">
      <alignment horizontal="center" vertical="center"/>
    </xf>
    <xf numFmtId="0" fontId="3" fillId="0" borderId="0" xfId="10" applyAlignment="1">
      <alignment horizontal="left" vertical="top" wrapText="1"/>
    </xf>
    <xf numFmtId="0" fontId="3" fillId="0" borderId="0" xfId="10" applyAlignment="1">
      <alignment horizontal="left" vertical="center" wrapText="1"/>
    </xf>
    <xf numFmtId="0" fontId="3" fillId="0" borderId="0" xfId="10" applyAlignment="1">
      <alignment vertical="top" wrapText="1"/>
    </xf>
  </cellXfs>
  <cellStyles count="20">
    <cellStyle name="パーセント" xfId="19" builtinId="5"/>
    <cellStyle name="パーセント 2" xfId="1" xr:uid="{00000000-0005-0000-0000-000000000000}"/>
    <cellStyle name="パーセント 2 2" xfId="2" xr:uid="{00000000-0005-0000-0000-000001000000}"/>
    <cellStyle name="パーセント 3" xfId="17" xr:uid="{421359B8-5870-4ADE-8BB0-36192AF7883C}"/>
    <cellStyle name="桁区切り" xfId="18" builtinId="6"/>
    <cellStyle name="桁区切り 2" xfId="3" xr:uid="{00000000-0005-0000-0000-000002000000}"/>
    <cellStyle name="桁区切り 3" xfId="4" xr:uid="{00000000-0005-0000-0000-000003000000}"/>
    <cellStyle name="標準" xfId="0" builtinId="0"/>
    <cellStyle name="標準 10" xfId="5" xr:uid="{00000000-0005-0000-0000-000005000000}"/>
    <cellStyle name="標準 11" xfId="6" xr:uid="{00000000-0005-0000-0000-000006000000}"/>
    <cellStyle name="標準 2" xfId="7" xr:uid="{00000000-0005-0000-0000-000007000000}"/>
    <cellStyle name="標準 3" xfId="8" xr:uid="{00000000-0005-0000-0000-000008000000}"/>
    <cellStyle name="標準 3 2" xfId="9" xr:uid="{00000000-0005-0000-0000-000009000000}"/>
    <cellStyle name="標準 4" xfId="10" xr:uid="{00000000-0005-0000-0000-00000A000000}"/>
    <cellStyle name="標準 5" xfId="11" xr:uid="{00000000-0005-0000-0000-00000B000000}"/>
    <cellStyle name="標準 6" xfId="12" xr:uid="{00000000-0005-0000-0000-00000C000000}"/>
    <cellStyle name="標準 7" xfId="13" xr:uid="{00000000-0005-0000-0000-00000D000000}"/>
    <cellStyle name="標準 8" xfId="14" xr:uid="{00000000-0005-0000-0000-00000E000000}"/>
    <cellStyle name="標準 9" xfId="15" xr:uid="{00000000-0005-0000-0000-00000F000000}"/>
    <cellStyle name="未定義" xfId="16" xr:uid="{00000000-0005-0000-0000-000013000000}"/>
  </cellStyles>
  <dxfs count="36">
    <dxf>
      <fill>
        <patternFill>
          <bgColor rgb="FFFF0000"/>
        </patternFill>
      </fill>
    </dxf>
    <dxf>
      <font>
        <strike val="0"/>
      </font>
      <fill>
        <patternFill>
          <bgColor theme="0" tint="-0.24994659260841701"/>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ont>
        <strike val="0"/>
      </font>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事業費リスト"/>
      <sheetName val="MP検討会資料"/>
      <sheetName val="MP取込レイアウト"/>
      <sheetName val="MPシート"/>
      <sheetName val="明細シート"/>
      <sheetName val="採算表"/>
      <sheetName val="売上"/>
      <sheetName val="労務"/>
      <sheetName val="収量"/>
      <sheetName val="〇3年ﾊﾟﾀMAX"/>
      <sheetName val="3年ﾊﾟﾀmin"/>
      <sheetName val="切替方法"/>
      <sheetName val="×3年A増"/>
      <sheetName val="労務W割"/>
      <sheetName val="労務2019"/>
      <sheetName val="ＰＬ（年度）"/>
      <sheetName val="RPM・RPL"/>
      <sheetName val="分析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row r="3">
          <cell r="B3">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402D5-AD90-462B-B8E1-5F345701A787}">
  <sheetPr codeName="Sheet3"/>
  <dimension ref="A1:CQ44"/>
  <sheetViews>
    <sheetView showGridLines="0" showZeros="0" view="pageBreakPreview" zoomScale="90" zoomScaleNormal="90" zoomScaleSheetLayoutView="90" workbookViewId="0">
      <selection activeCell="J5" sqref="J5:P7"/>
    </sheetView>
  </sheetViews>
  <sheetFormatPr defaultColWidth="9" defaultRowHeight="13.5" outlineLevelCol="1"/>
  <cols>
    <col min="1" max="1" width="5" style="76" customWidth="1"/>
    <col min="2" max="2" width="5" style="844" customWidth="1"/>
    <col min="3" max="3" width="5" style="76" customWidth="1"/>
    <col min="4" max="4" width="5" style="844" customWidth="1"/>
    <col min="5" max="5" width="2.5" style="19" customWidth="1"/>
    <col min="6" max="6" width="7.875" style="88" customWidth="1"/>
    <col min="7" max="7" width="4.5" style="88" customWidth="1"/>
    <col min="8" max="10" width="4.5" style="20" customWidth="1"/>
    <col min="11" max="11" width="11.375" style="20" customWidth="1"/>
    <col min="12" max="15" width="7.5" style="20" customWidth="1"/>
    <col min="16" max="16" width="4.5" style="20" customWidth="1"/>
    <col min="17" max="17" width="5" style="865" customWidth="1"/>
    <col min="18" max="20" width="4.75" style="19" customWidth="1" outlineLevel="1"/>
    <col min="21" max="25" width="12.25" style="19" customWidth="1" outlineLevel="1"/>
    <col min="26" max="28" width="12.25" style="21" customWidth="1" outlineLevel="1"/>
    <col min="29" max="32" width="3.875" style="22" customWidth="1" outlineLevel="1"/>
    <col min="33" max="33" width="3.875" style="19" customWidth="1" outlineLevel="1"/>
    <col min="34" max="37" width="3.875" style="22" customWidth="1" outlineLevel="1"/>
    <col min="38" max="38" width="5.75" style="22" customWidth="1" outlineLevel="1"/>
    <col min="39" max="42" width="3.875" style="22" customWidth="1" outlineLevel="1"/>
    <col min="43" max="44" width="3.875" style="19" customWidth="1" outlineLevel="1"/>
    <col min="45" max="46" width="3.875" style="22" customWidth="1" outlineLevel="1"/>
    <col min="47" max="51" width="3.875" style="19" customWidth="1" outlineLevel="1"/>
    <col min="52" max="55" width="3.875" style="22" customWidth="1" outlineLevel="1"/>
    <col min="56" max="56" width="3.875" style="19" customWidth="1" outlineLevel="1"/>
    <col min="57" max="58" width="5.625" style="19" customWidth="1" outlineLevel="1"/>
    <col min="59" max="59" width="3.875" style="19" customWidth="1" outlineLevel="1"/>
    <col min="60" max="61" width="5.625" style="19" customWidth="1" outlineLevel="1"/>
    <col min="62" max="62" width="3.875" style="19" customWidth="1" outlineLevel="1"/>
    <col min="63" max="63" width="3.875" style="22" customWidth="1" outlineLevel="1"/>
    <col min="64" max="64" width="6.5" style="19" customWidth="1" outlineLevel="1"/>
    <col min="65" max="67" width="6.375" style="19" customWidth="1"/>
    <col min="68" max="68" width="2.875" style="19" customWidth="1"/>
    <col min="69" max="74" width="6.375" style="19" customWidth="1"/>
    <col min="75" max="75" width="2.875" style="19" customWidth="1"/>
    <col min="76" max="78" width="6.375" style="19" customWidth="1"/>
    <col min="79" max="81" width="5" style="19" customWidth="1"/>
    <col min="82" max="82" width="6.5" style="19" customWidth="1"/>
    <col min="83" max="83" width="5.125" style="19" customWidth="1"/>
    <col min="84" max="84" width="7.125" style="19" customWidth="1"/>
    <col min="85" max="85" width="4.625" style="19" customWidth="1"/>
    <col min="86" max="86" width="4.75" style="23" customWidth="1"/>
    <col min="87" max="87" width="10.5" style="76" customWidth="1"/>
    <col min="88" max="88" width="4.625" style="76" customWidth="1"/>
    <col min="89" max="89" width="6.375" style="310" customWidth="1"/>
    <col min="90" max="90" width="6.375" style="76" customWidth="1"/>
    <col min="91" max="91" width="7.875" style="76" customWidth="1"/>
    <col min="92" max="93" width="20.125" style="622" customWidth="1"/>
    <col min="94" max="94" width="4.375" style="76" customWidth="1"/>
    <col min="95" max="95" width="6.125" style="76" customWidth="1"/>
    <col min="96" max="16384" width="9" style="76"/>
  </cols>
  <sheetData>
    <row r="1" spans="1:95">
      <c r="CI1" s="697"/>
    </row>
    <row r="2" spans="1:95" s="2" customFormat="1">
      <c r="B2" s="842"/>
      <c r="D2" s="842"/>
      <c r="E2" s="1"/>
      <c r="F2" s="1"/>
      <c r="G2" s="1"/>
      <c r="H2" s="1"/>
      <c r="I2" s="1"/>
      <c r="J2" s="1"/>
      <c r="K2" s="1"/>
      <c r="L2" s="1"/>
      <c r="Q2" s="866"/>
      <c r="CI2" s="76"/>
      <c r="CK2" s="692" t="s">
        <v>625</v>
      </c>
      <c r="CL2" s="684"/>
      <c r="CM2" s="684"/>
      <c r="CN2" s="685"/>
      <c r="CO2" s="685"/>
      <c r="CP2" s="686"/>
      <c r="CQ2" s="668"/>
    </row>
    <row r="3" spans="1:95" ht="16.899999999999999" customHeight="1">
      <c r="E3" s="77" t="s">
        <v>436</v>
      </c>
      <c r="F3" s="76"/>
      <c r="G3" s="76"/>
      <c r="H3" s="78"/>
      <c r="I3" s="78"/>
      <c r="J3" s="78"/>
      <c r="K3" s="78"/>
      <c r="L3" s="78"/>
      <c r="M3" s="78"/>
      <c r="N3" s="6"/>
      <c r="O3" s="6"/>
      <c r="P3" s="6"/>
      <c r="Q3" s="867"/>
      <c r="R3" s="6"/>
      <c r="S3" s="6"/>
      <c r="T3" s="6"/>
      <c r="U3" s="6"/>
      <c r="V3" s="6"/>
      <c r="W3" s="6"/>
      <c r="X3" s="6"/>
      <c r="Y3" s="6"/>
      <c r="Z3" s="4"/>
      <c r="AA3" s="4"/>
      <c r="AB3" s="4"/>
      <c r="AC3" s="4"/>
      <c r="AD3" s="5"/>
      <c r="AE3" s="5"/>
      <c r="AF3" s="5"/>
      <c r="AG3" s="5"/>
      <c r="AH3" s="5"/>
      <c r="AI3" s="4"/>
      <c r="AJ3" s="4"/>
      <c r="AK3" s="4"/>
      <c r="AL3" s="4"/>
      <c r="AM3" s="4"/>
      <c r="AN3" s="5"/>
      <c r="AO3" s="5"/>
      <c r="AP3" s="5"/>
      <c r="AQ3" s="3"/>
      <c r="AR3" s="5"/>
      <c r="AS3" s="5"/>
      <c r="AT3" s="5"/>
      <c r="AU3" s="3"/>
      <c r="AV3" s="3"/>
      <c r="AW3" s="5"/>
      <c r="AX3" s="5"/>
      <c r="AY3" s="5"/>
      <c r="AZ3" s="5"/>
      <c r="BA3" s="5"/>
      <c r="BB3" s="5"/>
      <c r="BC3" s="5"/>
      <c r="BD3" s="5"/>
      <c r="BE3" s="5"/>
      <c r="BF3" s="3"/>
      <c r="BG3" s="3"/>
      <c r="BH3" s="3"/>
      <c r="BI3" s="5"/>
      <c r="BJ3" s="3"/>
      <c r="BK3" s="3"/>
      <c r="BL3" s="3"/>
      <c r="BM3" s="3"/>
      <c r="BN3" s="3"/>
      <c r="BO3" s="3"/>
      <c r="BP3" s="3"/>
      <c r="BQ3" s="3"/>
      <c r="BR3" s="3"/>
      <c r="BS3" s="3"/>
      <c r="BT3" s="3"/>
      <c r="BU3" s="3"/>
      <c r="BV3" s="3"/>
      <c r="BW3" s="3"/>
      <c r="BX3" s="3"/>
      <c r="BY3" s="3"/>
      <c r="BZ3" s="3"/>
      <c r="CA3" s="3"/>
      <c r="CB3" s="3"/>
      <c r="CC3" s="3"/>
      <c r="CD3" s="3"/>
      <c r="CE3" s="3"/>
      <c r="CF3" s="3"/>
      <c r="CG3" s="76"/>
      <c r="CH3" s="76"/>
      <c r="CK3" s="687"/>
      <c r="CL3" s="688"/>
      <c r="CM3" s="689" t="s">
        <v>610</v>
      </c>
      <c r="CN3" s="689" t="s">
        <v>610</v>
      </c>
      <c r="CO3" s="689" t="s">
        <v>610</v>
      </c>
      <c r="CP3" s="690"/>
      <c r="CQ3" s="669"/>
    </row>
    <row r="4" spans="1:95" ht="16.899999999999999" customHeight="1" thickBot="1">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2"/>
      <c r="AP4" s="952"/>
      <c r="AQ4" s="952"/>
      <c r="AR4" s="952"/>
      <c r="AS4" s="952"/>
      <c r="AT4" s="952"/>
      <c r="AU4" s="952"/>
      <c r="AV4" s="952"/>
      <c r="AW4" s="952"/>
      <c r="AX4" s="952"/>
      <c r="AY4" s="952"/>
      <c r="AZ4" s="952"/>
      <c r="BA4" s="952"/>
      <c r="BB4" s="952"/>
      <c r="BC4" s="952"/>
      <c r="BD4" s="952"/>
      <c r="BE4" s="952"/>
      <c r="BF4" s="952"/>
      <c r="BG4" s="952"/>
      <c r="BH4" s="952"/>
      <c r="BI4" s="952"/>
      <c r="BJ4" s="3"/>
      <c r="BK4" s="3"/>
      <c r="BL4" s="3"/>
      <c r="BM4" s="3"/>
      <c r="BN4" s="3"/>
      <c r="BO4" s="3"/>
      <c r="BP4" s="3"/>
      <c r="BQ4" s="3"/>
      <c r="BR4" s="3"/>
      <c r="BS4" s="3"/>
      <c r="BT4" s="3"/>
      <c r="BU4" s="3"/>
      <c r="BV4" s="3"/>
      <c r="BW4" s="3"/>
      <c r="BX4" s="3"/>
      <c r="BY4" s="3"/>
      <c r="BZ4" s="3"/>
      <c r="CA4" s="3"/>
      <c r="CB4" s="3"/>
      <c r="CC4" s="3"/>
      <c r="CD4" s="3"/>
      <c r="CE4" s="3"/>
      <c r="CF4" s="3"/>
      <c r="CG4" s="76"/>
      <c r="CH4" s="76"/>
      <c r="CK4" s="687" t="s">
        <v>604</v>
      </c>
      <c r="CL4" s="688"/>
      <c r="CM4" s="689" t="s">
        <v>611</v>
      </c>
      <c r="CN4" s="689" t="s">
        <v>611</v>
      </c>
      <c r="CO4" s="689" t="s">
        <v>611</v>
      </c>
      <c r="CP4" s="690"/>
      <c r="CQ4" s="669"/>
    </row>
    <row r="5" spans="1:95" ht="18" customHeight="1" thickBot="1">
      <c r="E5" s="976" t="s">
        <v>9</v>
      </c>
      <c r="F5" s="935" t="s">
        <v>473</v>
      </c>
      <c r="G5" s="928" t="s">
        <v>10</v>
      </c>
      <c r="H5" s="874" t="s">
        <v>2</v>
      </c>
      <c r="I5" s="876" t="s">
        <v>11</v>
      </c>
      <c r="J5" s="940" t="s">
        <v>666</v>
      </c>
      <c r="K5" s="941"/>
      <c r="L5" s="941"/>
      <c r="M5" s="941"/>
      <c r="N5" s="941"/>
      <c r="O5" s="941"/>
      <c r="P5" s="942"/>
      <c r="Q5" s="1014" t="s">
        <v>667</v>
      </c>
      <c r="R5" s="993" t="s">
        <v>7</v>
      </c>
      <c r="S5" s="994"/>
      <c r="T5" s="994"/>
      <c r="U5" s="994"/>
      <c r="V5" s="994"/>
      <c r="W5" s="994"/>
      <c r="X5" s="994"/>
      <c r="Y5" s="994"/>
      <c r="Z5" s="995"/>
      <c r="AA5" s="909" t="s">
        <v>649</v>
      </c>
      <c r="AB5" s="910"/>
      <c r="AC5" s="937" t="s">
        <v>12</v>
      </c>
      <c r="AD5" s="938"/>
      <c r="AE5" s="938"/>
      <c r="AF5" s="938"/>
      <c r="AG5" s="938"/>
      <c r="AH5" s="938"/>
      <c r="AI5" s="938"/>
      <c r="AJ5" s="938"/>
      <c r="AK5" s="939"/>
      <c r="AL5" s="1007" t="s">
        <v>383</v>
      </c>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9"/>
      <c r="BM5" s="1021" t="s">
        <v>386</v>
      </c>
      <c r="BN5" s="1022"/>
      <c r="BO5" s="1022"/>
      <c r="BP5" s="1022"/>
      <c r="BQ5" s="1022"/>
      <c r="BR5" s="1022"/>
      <c r="BS5" s="1022"/>
      <c r="BT5" s="1022"/>
      <c r="BU5" s="1022"/>
      <c r="BV5" s="1022"/>
      <c r="BW5" s="1022"/>
      <c r="BX5" s="1022"/>
      <c r="BY5" s="1022"/>
      <c r="BZ5" s="1022"/>
      <c r="CA5" s="1022"/>
      <c r="CB5" s="1022"/>
      <c r="CC5" s="1022"/>
      <c r="CD5" s="1023"/>
      <c r="CE5" s="179"/>
      <c r="CF5" s="180"/>
      <c r="CG5" s="1031" t="s">
        <v>315</v>
      </c>
      <c r="CH5" s="1019" t="s">
        <v>4</v>
      </c>
      <c r="CI5" s="1012" t="s">
        <v>627</v>
      </c>
      <c r="CK5" s="678" t="s">
        <v>613</v>
      </c>
      <c r="CL5" s="678" t="s">
        <v>606</v>
      </c>
      <c r="CM5" s="999" t="s">
        <v>609</v>
      </c>
      <c r="CN5" s="1000"/>
      <c r="CO5" s="679" t="s">
        <v>620</v>
      </c>
      <c r="CP5" s="1016" t="s">
        <v>624</v>
      </c>
      <c r="CQ5" s="670"/>
    </row>
    <row r="6" spans="1:95" ht="12.75" customHeight="1">
      <c r="E6" s="977"/>
      <c r="F6" s="936"/>
      <c r="G6" s="929"/>
      <c r="H6" s="875"/>
      <c r="I6" s="877"/>
      <c r="J6" s="943"/>
      <c r="K6" s="944"/>
      <c r="L6" s="944"/>
      <c r="M6" s="944"/>
      <c r="N6" s="944"/>
      <c r="O6" s="944"/>
      <c r="P6" s="945"/>
      <c r="Q6" s="1015"/>
      <c r="R6" s="967" t="s">
        <v>19</v>
      </c>
      <c r="S6" s="854"/>
      <c r="T6" s="855"/>
      <c r="U6" s="880" t="s">
        <v>3</v>
      </c>
      <c r="V6" s="854"/>
      <c r="W6" s="855"/>
      <c r="X6" s="880" t="s">
        <v>70</v>
      </c>
      <c r="Y6" s="854"/>
      <c r="Z6" s="859"/>
      <c r="AA6" s="911"/>
      <c r="AB6" s="912"/>
      <c r="AC6" s="962" t="s">
        <v>384</v>
      </c>
      <c r="AD6" s="963"/>
      <c r="AE6" s="963"/>
      <c r="AF6" s="963"/>
      <c r="AG6" s="963"/>
      <c r="AH6" s="963"/>
      <c r="AI6" s="963"/>
      <c r="AJ6" s="963"/>
      <c r="AK6" s="964"/>
      <c r="AL6" s="889" t="s">
        <v>385</v>
      </c>
      <c r="AM6" s="890"/>
      <c r="AN6" s="890"/>
      <c r="AO6" s="890"/>
      <c r="AP6" s="890"/>
      <c r="AQ6" s="890"/>
      <c r="AR6" s="890"/>
      <c r="AS6" s="890"/>
      <c r="AT6" s="890"/>
      <c r="AU6" s="890"/>
      <c r="AV6" s="890"/>
      <c r="AW6" s="890"/>
      <c r="AX6" s="890"/>
      <c r="AY6" s="890"/>
      <c r="AZ6" s="890"/>
      <c r="BA6" s="890"/>
      <c r="BB6" s="890"/>
      <c r="BC6" s="890"/>
      <c r="BD6" s="890"/>
      <c r="BE6" s="890"/>
      <c r="BF6" s="890"/>
      <c r="BG6" s="890"/>
      <c r="BH6" s="890"/>
      <c r="BI6" s="890"/>
      <c r="BJ6" s="890"/>
      <c r="BK6" s="883" t="s">
        <v>14</v>
      </c>
      <c r="BL6" s="885" t="s">
        <v>15</v>
      </c>
      <c r="BM6" s="986" t="s">
        <v>284</v>
      </c>
      <c r="BN6" s="984"/>
      <c r="BO6" s="984"/>
      <c r="BP6" s="985"/>
      <c r="BQ6" s="983" t="s">
        <v>16</v>
      </c>
      <c r="BR6" s="984"/>
      <c r="BS6" s="984"/>
      <c r="BT6" s="984"/>
      <c r="BU6" s="984"/>
      <c r="BV6" s="984"/>
      <c r="BW6" s="984"/>
      <c r="BX6" s="984"/>
      <c r="BY6" s="984"/>
      <c r="BZ6" s="984"/>
      <c r="CA6" s="984"/>
      <c r="CB6" s="984"/>
      <c r="CC6" s="985"/>
      <c r="CD6" s="1005" t="s">
        <v>339</v>
      </c>
      <c r="CE6" s="884" t="s">
        <v>17</v>
      </c>
      <c r="CF6" s="1004" t="s">
        <v>13</v>
      </c>
      <c r="CG6" s="1032"/>
      <c r="CH6" s="1020"/>
      <c r="CI6" s="1013"/>
      <c r="CK6" s="1037" t="s">
        <v>605</v>
      </c>
      <c r="CL6" s="1037" t="s">
        <v>607</v>
      </c>
      <c r="CM6" s="680" t="s">
        <v>608</v>
      </c>
      <c r="CN6" s="680" t="s">
        <v>612</v>
      </c>
      <c r="CO6" s="680" t="s">
        <v>619</v>
      </c>
      <c r="CP6" s="1017"/>
      <c r="CQ6" s="670"/>
    </row>
    <row r="7" spans="1:95" ht="38.25" customHeight="1">
      <c r="E7" s="977"/>
      <c r="F7" s="936"/>
      <c r="G7" s="929"/>
      <c r="H7" s="875"/>
      <c r="I7" s="877"/>
      <c r="J7" s="946"/>
      <c r="K7" s="947"/>
      <c r="L7" s="947"/>
      <c r="M7" s="947"/>
      <c r="N7" s="947"/>
      <c r="O7" s="947"/>
      <c r="P7" s="948"/>
      <c r="Q7" s="1015"/>
      <c r="R7" s="968"/>
      <c r="S7" s="857"/>
      <c r="T7" s="858"/>
      <c r="U7" s="903"/>
      <c r="V7" s="856"/>
      <c r="W7" s="858"/>
      <c r="X7" s="903"/>
      <c r="Y7" s="856"/>
      <c r="Z7" s="860"/>
      <c r="AA7" s="913"/>
      <c r="AB7" s="914"/>
      <c r="AC7" s="962" t="s">
        <v>253</v>
      </c>
      <c r="AD7" s="963"/>
      <c r="AE7" s="963"/>
      <c r="AF7" s="963"/>
      <c r="AG7" s="963"/>
      <c r="AH7" s="963"/>
      <c r="AI7" s="963"/>
      <c r="AJ7" s="963"/>
      <c r="AK7" s="964"/>
      <c r="AL7" s="891"/>
      <c r="AM7" s="892"/>
      <c r="AN7" s="892"/>
      <c r="AO7" s="892"/>
      <c r="AP7" s="892"/>
      <c r="AQ7" s="892"/>
      <c r="AR7" s="892"/>
      <c r="AS7" s="892"/>
      <c r="AT7" s="892"/>
      <c r="AU7" s="892"/>
      <c r="AV7" s="892"/>
      <c r="AW7" s="892"/>
      <c r="AX7" s="892"/>
      <c r="AY7" s="892"/>
      <c r="AZ7" s="892"/>
      <c r="BA7" s="892"/>
      <c r="BB7" s="892"/>
      <c r="BC7" s="892"/>
      <c r="BD7" s="892"/>
      <c r="BE7" s="892"/>
      <c r="BF7" s="892"/>
      <c r="BG7" s="892"/>
      <c r="BH7" s="892"/>
      <c r="BI7" s="892"/>
      <c r="BJ7" s="892"/>
      <c r="BK7" s="884"/>
      <c r="BL7" s="886"/>
      <c r="BM7" s="970" t="s">
        <v>18</v>
      </c>
      <c r="BN7" s="971"/>
      <c r="BO7" s="971"/>
      <c r="BP7" s="1024"/>
      <c r="BQ7" s="971" t="s">
        <v>285</v>
      </c>
      <c r="BR7" s="971"/>
      <c r="BS7" s="971"/>
      <c r="BT7" s="971"/>
      <c r="BU7" s="971"/>
      <c r="BV7" s="971"/>
      <c r="BW7" s="1024"/>
      <c r="BX7" s="978" t="s">
        <v>286</v>
      </c>
      <c r="BY7" s="979"/>
      <c r="BZ7" s="979"/>
      <c r="CA7" s="979"/>
      <c r="CB7" s="979"/>
      <c r="CC7" s="1025"/>
      <c r="CD7" s="1004"/>
      <c r="CE7" s="884"/>
      <c r="CF7" s="1004"/>
      <c r="CG7" s="1032"/>
      <c r="CH7" s="1020"/>
      <c r="CI7" s="698" t="s">
        <v>628</v>
      </c>
      <c r="CK7" s="1037"/>
      <c r="CL7" s="1037"/>
      <c r="CM7" s="681"/>
      <c r="CN7" s="1035" t="s">
        <v>621</v>
      </c>
      <c r="CO7" s="1033" t="s">
        <v>622</v>
      </c>
      <c r="CP7" s="1017"/>
      <c r="CQ7" s="670"/>
    </row>
    <row r="8" spans="1:95" ht="12.75" customHeight="1">
      <c r="E8" s="977"/>
      <c r="F8" s="936"/>
      <c r="G8" s="929"/>
      <c r="H8" s="875"/>
      <c r="I8" s="877"/>
      <c r="J8" s="949" t="s">
        <v>623</v>
      </c>
      <c r="K8" s="925" t="s">
        <v>316</v>
      </c>
      <c r="L8" s="926" t="s">
        <v>468</v>
      </c>
      <c r="M8" s="926" t="s">
        <v>337</v>
      </c>
      <c r="N8" s="927" t="s">
        <v>338</v>
      </c>
      <c r="O8" s="927" t="s">
        <v>469</v>
      </c>
      <c r="P8" s="931" t="s">
        <v>626</v>
      </c>
      <c r="Q8" s="1015"/>
      <c r="R8" s="969"/>
      <c r="S8" s="930" t="s">
        <v>593</v>
      </c>
      <c r="T8" s="930" t="s">
        <v>595</v>
      </c>
      <c r="U8" s="881"/>
      <c r="V8" s="930" t="s">
        <v>593</v>
      </c>
      <c r="W8" s="930" t="s">
        <v>595</v>
      </c>
      <c r="X8" s="881"/>
      <c r="Y8" s="930" t="s">
        <v>593</v>
      </c>
      <c r="Z8" s="974" t="s">
        <v>595</v>
      </c>
      <c r="AA8" s="989" t="s">
        <v>638</v>
      </c>
      <c r="AB8" s="990"/>
      <c r="AC8" s="970" t="s">
        <v>20</v>
      </c>
      <c r="AD8" s="971"/>
      <c r="AE8" s="971"/>
      <c r="AF8" s="971"/>
      <c r="AG8" s="971"/>
      <c r="AH8" s="971"/>
      <c r="AI8" s="971"/>
      <c r="AJ8" s="971"/>
      <c r="AK8" s="972"/>
      <c r="AL8" s="933" t="s">
        <v>21</v>
      </c>
      <c r="AM8" s="953"/>
      <c r="AN8" s="953"/>
      <c r="AO8" s="953"/>
      <c r="AP8" s="918" t="s">
        <v>22</v>
      </c>
      <c r="AQ8" s="921" t="s">
        <v>325</v>
      </c>
      <c r="AR8" s="922"/>
      <c r="AS8" s="921" t="s">
        <v>327</v>
      </c>
      <c r="AT8" s="922"/>
      <c r="AU8" s="1010" t="s">
        <v>328</v>
      </c>
      <c r="AV8" s="1010"/>
      <c r="AW8" s="1010"/>
      <c r="AX8" s="1010"/>
      <c r="AY8" s="922"/>
      <c r="AZ8" s="918" t="s">
        <v>330</v>
      </c>
      <c r="BA8" s="918" t="s">
        <v>331</v>
      </c>
      <c r="BB8" s="956" t="s">
        <v>332</v>
      </c>
      <c r="BC8" s="958"/>
      <c r="BD8" s="956" t="s">
        <v>334</v>
      </c>
      <c r="BE8" s="957"/>
      <c r="BF8" s="958"/>
      <c r="BG8" s="956" t="s">
        <v>471</v>
      </c>
      <c r="BH8" s="957"/>
      <c r="BI8" s="957"/>
      <c r="BJ8" s="894" t="s">
        <v>382</v>
      </c>
      <c r="BK8" s="884"/>
      <c r="BL8" s="886"/>
      <c r="BM8" s="906"/>
      <c r="BN8" s="907"/>
      <c r="BO8" s="907"/>
      <c r="BP8" s="908"/>
      <c r="BQ8" s="907"/>
      <c r="BR8" s="907"/>
      <c r="BS8" s="907"/>
      <c r="BT8" s="907"/>
      <c r="BU8" s="907"/>
      <c r="BV8" s="907"/>
      <c r="BW8" s="908"/>
      <c r="BX8" s="980"/>
      <c r="BY8" s="947"/>
      <c r="BZ8" s="947"/>
      <c r="CA8" s="947"/>
      <c r="CB8" s="947"/>
      <c r="CC8" s="1026"/>
      <c r="CD8" s="1006"/>
      <c r="CE8" s="884"/>
      <c r="CF8" s="1004"/>
      <c r="CG8" s="1032"/>
      <c r="CH8" s="1020"/>
      <c r="CI8" s="996" t="s">
        <v>629</v>
      </c>
      <c r="CK8" s="1037"/>
      <c r="CL8" s="1037"/>
      <c r="CM8" s="682"/>
      <c r="CN8" s="1035"/>
      <c r="CO8" s="1033"/>
      <c r="CP8" s="1017"/>
      <c r="CQ8" s="670"/>
    </row>
    <row r="9" spans="1:95" ht="21.6" customHeight="1">
      <c r="E9" s="977"/>
      <c r="F9" s="936"/>
      <c r="G9" s="929"/>
      <c r="H9" s="875"/>
      <c r="I9" s="877"/>
      <c r="J9" s="949"/>
      <c r="K9" s="925"/>
      <c r="L9" s="926"/>
      <c r="M9" s="926"/>
      <c r="N9" s="927"/>
      <c r="O9" s="927"/>
      <c r="P9" s="932"/>
      <c r="Q9" s="1015"/>
      <c r="R9" s="969"/>
      <c r="S9" s="930"/>
      <c r="T9" s="930"/>
      <c r="U9" s="881"/>
      <c r="V9" s="930"/>
      <c r="W9" s="930"/>
      <c r="X9" s="881"/>
      <c r="Y9" s="930"/>
      <c r="Z9" s="974"/>
      <c r="AA9" s="991"/>
      <c r="AB9" s="992"/>
      <c r="AC9" s="906"/>
      <c r="AD9" s="907"/>
      <c r="AE9" s="907"/>
      <c r="AF9" s="907"/>
      <c r="AG9" s="907"/>
      <c r="AH9" s="907"/>
      <c r="AI9" s="907"/>
      <c r="AJ9" s="907"/>
      <c r="AK9" s="973"/>
      <c r="AL9" s="954"/>
      <c r="AM9" s="955"/>
      <c r="AN9" s="955"/>
      <c r="AO9" s="955"/>
      <c r="AP9" s="893"/>
      <c r="AQ9" s="923"/>
      <c r="AR9" s="924"/>
      <c r="AS9" s="923"/>
      <c r="AT9" s="924"/>
      <c r="AU9" s="1011"/>
      <c r="AV9" s="1011"/>
      <c r="AW9" s="1011"/>
      <c r="AX9" s="1011"/>
      <c r="AY9" s="924"/>
      <c r="AZ9" s="893"/>
      <c r="BA9" s="893"/>
      <c r="BB9" s="959"/>
      <c r="BC9" s="961"/>
      <c r="BD9" s="959"/>
      <c r="BE9" s="960"/>
      <c r="BF9" s="961"/>
      <c r="BG9" s="959"/>
      <c r="BH9" s="960"/>
      <c r="BI9" s="960"/>
      <c r="BJ9" s="895"/>
      <c r="BK9" s="884"/>
      <c r="BL9" s="886"/>
      <c r="BM9" s="899" t="s">
        <v>30</v>
      </c>
      <c r="BN9" s="900"/>
      <c r="BO9" s="900"/>
      <c r="BP9" s="901"/>
      <c r="BQ9" s="900" t="s">
        <v>31</v>
      </c>
      <c r="BR9" s="900"/>
      <c r="BS9" s="901"/>
      <c r="BT9" s="1003" t="s">
        <v>32</v>
      </c>
      <c r="BU9" s="900"/>
      <c r="BV9" s="901"/>
      <c r="BW9" s="916" t="s">
        <v>33</v>
      </c>
      <c r="BX9" s="1003" t="s">
        <v>34</v>
      </c>
      <c r="BY9" s="900"/>
      <c r="BZ9" s="901"/>
      <c r="CA9" s="880" t="s">
        <v>33</v>
      </c>
      <c r="CB9" s="971"/>
      <c r="CC9" s="1024"/>
      <c r="CD9" s="1004" t="s">
        <v>340</v>
      </c>
      <c r="CE9" s="884"/>
      <c r="CF9" s="1004"/>
      <c r="CG9" s="1032"/>
      <c r="CH9" s="1020"/>
      <c r="CI9" s="997"/>
      <c r="CK9" s="1037"/>
      <c r="CL9" s="1037"/>
      <c r="CM9" s="683"/>
      <c r="CN9" s="1035"/>
      <c r="CO9" s="1033"/>
      <c r="CP9" s="1017"/>
      <c r="CQ9" s="670"/>
    </row>
    <row r="10" spans="1:95" ht="12.75" customHeight="1">
      <c r="E10" s="977"/>
      <c r="F10" s="936"/>
      <c r="G10" s="929"/>
      <c r="H10" s="875"/>
      <c r="I10" s="877"/>
      <c r="J10" s="949"/>
      <c r="K10" s="925"/>
      <c r="L10" s="926"/>
      <c r="M10" s="926"/>
      <c r="N10" s="927"/>
      <c r="O10" s="927"/>
      <c r="P10" s="932"/>
      <c r="Q10" s="1015"/>
      <c r="R10" s="969"/>
      <c r="S10" s="878" t="s">
        <v>594</v>
      </c>
      <c r="T10" s="878" t="s">
        <v>594</v>
      </c>
      <c r="U10" s="881"/>
      <c r="V10" s="902" t="s">
        <v>3</v>
      </c>
      <c r="W10" s="902" t="s">
        <v>3</v>
      </c>
      <c r="X10" s="881"/>
      <c r="Y10" s="902" t="s">
        <v>70</v>
      </c>
      <c r="Z10" s="975" t="s">
        <v>70</v>
      </c>
      <c r="AA10" s="950" t="s">
        <v>3</v>
      </c>
      <c r="AB10" s="988" t="s">
        <v>639</v>
      </c>
      <c r="AC10" s="981" t="s">
        <v>317</v>
      </c>
      <c r="AD10" s="904" t="s">
        <v>318</v>
      </c>
      <c r="AE10" s="904" t="s">
        <v>319</v>
      </c>
      <c r="AF10" s="904" t="s">
        <v>320</v>
      </c>
      <c r="AG10" s="904" t="s">
        <v>321</v>
      </c>
      <c r="AH10" s="978" t="s">
        <v>322</v>
      </c>
      <c r="AI10" s="979"/>
      <c r="AJ10" s="904" t="s">
        <v>323</v>
      </c>
      <c r="AK10" s="965" t="s">
        <v>324</v>
      </c>
      <c r="AL10" s="933" t="s">
        <v>35</v>
      </c>
      <c r="AM10" s="887" t="s">
        <v>254</v>
      </c>
      <c r="AN10" s="921" t="s">
        <v>255</v>
      </c>
      <c r="AO10" s="922"/>
      <c r="AP10" s="893"/>
      <c r="AQ10" s="159"/>
      <c r="AR10" s="181"/>
      <c r="AS10" s="165"/>
      <c r="AT10" s="165"/>
      <c r="AU10" s="144"/>
      <c r="AV10" s="132"/>
      <c r="AW10" s="79"/>
      <c r="AX10" s="79"/>
      <c r="AY10" s="130"/>
      <c r="AZ10" s="893"/>
      <c r="BA10" s="893"/>
      <c r="BB10" s="541"/>
      <c r="BC10" s="541"/>
      <c r="BD10" s="542"/>
      <c r="BE10" s="543"/>
      <c r="BF10" s="544"/>
      <c r="BG10" s="545"/>
      <c r="BH10" s="546"/>
      <c r="BI10" s="547"/>
      <c r="BJ10" s="895"/>
      <c r="BK10" s="884"/>
      <c r="BL10" s="886"/>
      <c r="BM10" s="896" t="s">
        <v>668</v>
      </c>
      <c r="BN10" s="897"/>
      <c r="BO10" s="897"/>
      <c r="BP10" s="898"/>
      <c r="BQ10" s="897" t="s">
        <v>602</v>
      </c>
      <c r="BR10" s="897"/>
      <c r="BS10" s="898"/>
      <c r="BT10" s="1030" t="s">
        <v>668</v>
      </c>
      <c r="BU10" s="897"/>
      <c r="BV10" s="898"/>
      <c r="BW10" s="881"/>
      <c r="BX10" s="897" t="s">
        <v>603</v>
      </c>
      <c r="BY10" s="897"/>
      <c r="BZ10" s="898"/>
      <c r="CA10" s="903"/>
      <c r="CB10" s="1027"/>
      <c r="CC10" s="1028"/>
      <c r="CD10" s="1004"/>
      <c r="CE10" s="884"/>
      <c r="CF10" s="1004"/>
      <c r="CG10" s="1032"/>
      <c r="CH10" s="158"/>
      <c r="CI10" s="997"/>
      <c r="CK10" s="1037"/>
      <c r="CL10" s="1037"/>
      <c r="CM10" s="683"/>
      <c r="CN10" s="1035"/>
      <c r="CO10" s="1033"/>
      <c r="CP10" s="1017"/>
      <c r="CQ10" s="670"/>
    </row>
    <row r="11" spans="1:95" ht="24.75" customHeight="1">
      <c r="E11" s="977"/>
      <c r="F11" s="936"/>
      <c r="G11" s="929"/>
      <c r="H11" s="875"/>
      <c r="I11" s="877"/>
      <c r="J11" s="949"/>
      <c r="K11" s="925"/>
      <c r="L11" s="926"/>
      <c r="M11" s="926"/>
      <c r="N11" s="927"/>
      <c r="O11" s="927"/>
      <c r="P11" s="932"/>
      <c r="Q11" s="1015"/>
      <c r="R11" s="969"/>
      <c r="S11" s="879"/>
      <c r="T11" s="879"/>
      <c r="U11" s="881"/>
      <c r="V11" s="902"/>
      <c r="W11" s="902"/>
      <c r="X11" s="881"/>
      <c r="Y11" s="902"/>
      <c r="Z11" s="975"/>
      <c r="AA11" s="951"/>
      <c r="AB11" s="975"/>
      <c r="AC11" s="982"/>
      <c r="AD11" s="905"/>
      <c r="AE11" s="905"/>
      <c r="AF11" s="905"/>
      <c r="AG11" s="905"/>
      <c r="AH11" s="980"/>
      <c r="AI11" s="947"/>
      <c r="AJ11" s="905"/>
      <c r="AK11" s="966"/>
      <c r="AL11" s="934"/>
      <c r="AM11" s="888"/>
      <c r="AN11" s="923"/>
      <c r="AO11" s="924"/>
      <c r="AP11" s="893"/>
      <c r="AQ11" s="882" t="s">
        <v>326</v>
      </c>
      <c r="AR11" s="918" t="s">
        <v>419</v>
      </c>
      <c r="AS11" s="882" t="s">
        <v>369</v>
      </c>
      <c r="AT11" s="882" t="s">
        <v>368</v>
      </c>
      <c r="AU11" s="893" t="s">
        <v>41</v>
      </c>
      <c r="AV11" s="893" t="s">
        <v>42</v>
      </c>
      <c r="AW11" s="893" t="s">
        <v>246</v>
      </c>
      <c r="AX11" s="893" t="s">
        <v>277</v>
      </c>
      <c r="AY11" s="893" t="s">
        <v>314</v>
      </c>
      <c r="AZ11" s="893"/>
      <c r="BA11" s="893"/>
      <c r="BB11" s="987" t="s">
        <v>470</v>
      </c>
      <c r="BC11" s="987" t="s">
        <v>333</v>
      </c>
      <c r="BD11" s="895" t="s">
        <v>43</v>
      </c>
      <c r="BE11" s="894" t="s">
        <v>247</v>
      </c>
      <c r="BF11" s="894" t="s">
        <v>404</v>
      </c>
      <c r="BG11" s="895" t="s">
        <v>44</v>
      </c>
      <c r="BH11" s="894" t="s">
        <v>336</v>
      </c>
      <c r="BI11" s="1001" t="s">
        <v>248</v>
      </c>
      <c r="BJ11" s="895"/>
      <c r="BK11" s="884"/>
      <c r="BL11" s="886"/>
      <c r="BM11" s="915" t="s">
        <v>36</v>
      </c>
      <c r="BN11" s="916" t="s">
        <v>287</v>
      </c>
      <c r="BO11" s="916" t="s">
        <v>37</v>
      </c>
      <c r="BP11" s="916" t="s">
        <v>33</v>
      </c>
      <c r="BQ11" s="916" t="s">
        <v>36</v>
      </c>
      <c r="BR11" s="916" t="s">
        <v>287</v>
      </c>
      <c r="BS11" s="916" t="s">
        <v>37</v>
      </c>
      <c r="BT11" s="916" t="s">
        <v>36</v>
      </c>
      <c r="BU11" s="880" t="s">
        <v>288</v>
      </c>
      <c r="BV11" s="916" t="s">
        <v>37</v>
      </c>
      <c r="BW11" s="881"/>
      <c r="BX11" s="916" t="s">
        <v>289</v>
      </c>
      <c r="BY11" s="880" t="s">
        <v>38</v>
      </c>
      <c r="BZ11" s="81"/>
      <c r="CA11" s="1029"/>
      <c r="CB11" s="907"/>
      <c r="CC11" s="908"/>
      <c r="CD11" s="1004"/>
      <c r="CE11" s="884"/>
      <c r="CF11" s="1004"/>
      <c r="CG11" s="1032"/>
      <c r="CH11" s="158"/>
      <c r="CI11" s="997"/>
      <c r="CK11" s="1037"/>
      <c r="CL11" s="1037"/>
      <c r="CM11" s="683"/>
      <c r="CN11" s="1035"/>
      <c r="CO11" s="1033"/>
      <c r="CP11" s="1017"/>
      <c r="CQ11" s="670"/>
    </row>
    <row r="12" spans="1:95" ht="106.5" customHeight="1">
      <c r="A12" s="479" t="s">
        <v>592</v>
      </c>
      <c r="B12" s="753" t="s">
        <v>664</v>
      </c>
      <c r="C12" s="479" t="s">
        <v>660</v>
      </c>
      <c r="D12" s="753" t="s">
        <v>665</v>
      </c>
      <c r="E12" s="977"/>
      <c r="F12" s="936"/>
      <c r="G12" s="929"/>
      <c r="H12" s="875"/>
      <c r="I12" s="877"/>
      <c r="J12" s="949"/>
      <c r="K12" s="925"/>
      <c r="L12" s="926"/>
      <c r="M12" s="926"/>
      <c r="N12" s="927"/>
      <c r="O12" s="927"/>
      <c r="P12" s="932"/>
      <c r="Q12" s="1015"/>
      <c r="R12" s="969"/>
      <c r="S12" s="879"/>
      <c r="T12" s="879"/>
      <c r="U12" s="881"/>
      <c r="V12" s="902"/>
      <c r="W12" s="902"/>
      <c r="X12" s="881"/>
      <c r="Y12" s="902"/>
      <c r="Z12" s="975"/>
      <c r="AA12" s="951"/>
      <c r="AB12" s="975"/>
      <c r="AC12" s="982"/>
      <c r="AD12" s="905"/>
      <c r="AE12" s="905"/>
      <c r="AF12" s="905"/>
      <c r="AG12" s="905"/>
      <c r="AH12" s="134" t="s">
        <v>260</v>
      </c>
      <c r="AI12" s="134" t="s">
        <v>261</v>
      </c>
      <c r="AJ12" s="905"/>
      <c r="AK12" s="966"/>
      <c r="AL12" s="934"/>
      <c r="AM12" s="888"/>
      <c r="AN12" s="131" t="s">
        <v>39</v>
      </c>
      <c r="AO12" s="82" t="s">
        <v>40</v>
      </c>
      <c r="AP12" s="80"/>
      <c r="AQ12" s="882"/>
      <c r="AR12" s="893"/>
      <c r="AS12" s="882"/>
      <c r="AT12" s="882"/>
      <c r="AU12" s="893"/>
      <c r="AV12" s="893"/>
      <c r="AW12" s="893"/>
      <c r="AX12" s="893"/>
      <c r="AY12" s="893"/>
      <c r="AZ12" s="80"/>
      <c r="BA12" s="80"/>
      <c r="BB12" s="987"/>
      <c r="BC12" s="987"/>
      <c r="BD12" s="895"/>
      <c r="BE12" s="895"/>
      <c r="BF12" s="895"/>
      <c r="BG12" s="895"/>
      <c r="BH12" s="895"/>
      <c r="BI12" s="1002"/>
      <c r="BJ12" s="548"/>
      <c r="BK12" s="884"/>
      <c r="BL12" s="886"/>
      <c r="BM12" s="884"/>
      <c r="BN12" s="881"/>
      <c r="BO12" s="881"/>
      <c r="BP12" s="881"/>
      <c r="BQ12" s="881"/>
      <c r="BR12" s="881"/>
      <c r="BS12" s="881"/>
      <c r="BT12" s="881"/>
      <c r="BU12" s="903"/>
      <c r="BV12" s="881"/>
      <c r="BW12" s="157"/>
      <c r="BX12" s="881"/>
      <c r="BY12" s="881"/>
      <c r="BZ12" s="157" t="s">
        <v>45</v>
      </c>
      <c r="CA12" s="157" t="s">
        <v>264</v>
      </c>
      <c r="CB12" s="157" t="s">
        <v>265</v>
      </c>
      <c r="CC12" s="157" t="s">
        <v>266</v>
      </c>
      <c r="CD12" s="1004"/>
      <c r="CE12" s="884"/>
      <c r="CF12" s="1004"/>
      <c r="CG12" s="1032"/>
      <c r="CH12" s="158"/>
      <c r="CI12" s="997"/>
      <c r="CK12" s="1038"/>
      <c r="CL12" s="1038"/>
      <c r="CM12" s="691"/>
      <c r="CN12" s="1036"/>
      <c r="CO12" s="1034"/>
      <c r="CP12" s="1018"/>
      <c r="CQ12" s="670"/>
    </row>
    <row r="13" spans="1:95" ht="14.25" thickBot="1">
      <c r="E13" s="499"/>
      <c r="F13" s="500"/>
      <c r="G13" s="500"/>
      <c r="H13" s="501"/>
      <c r="I13" s="502"/>
      <c r="J13" s="480"/>
      <c r="K13" s="659"/>
      <c r="L13" s="481" t="s">
        <v>55</v>
      </c>
      <c r="M13" s="481" t="s">
        <v>56</v>
      </c>
      <c r="N13" s="481" t="s">
        <v>56</v>
      </c>
      <c r="O13" s="602" t="s">
        <v>55</v>
      </c>
      <c r="P13" s="602" t="s">
        <v>55</v>
      </c>
      <c r="Q13" s="868"/>
      <c r="R13" s="861" t="s">
        <v>46</v>
      </c>
      <c r="S13" s="535" t="s">
        <v>46</v>
      </c>
      <c r="T13" s="862" t="s">
        <v>46</v>
      </c>
      <c r="U13" s="863" t="s">
        <v>5</v>
      </c>
      <c r="V13" s="83" t="s">
        <v>5</v>
      </c>
      <c r="W13" s="83" t="s">
        <v>5</v>
      </c>
      <c r="X13" s="83" t="s">
        <v>5</v>
      </c>
      <c r="Y13" s="83" t="s">
        <v>5</v>
      </c>
      <c r="Z13" s="708" t="s">
        <v>5</v>
      </c>
      <c r="AA13" s="707" t="s">
        <v>5</v>
      </c>
      <c r="AB13" s="83" t="s">
        <v>5</v>
      </c>
      <c r="AC13" s="482"/>
      <c r="AD13" s="483"/>
      <c r="AE13" s="483"/>
      <c r="AF13" s="483"/>
      <c r="AG13" s="484"/>
      <c r="AH13" s="485" t="s">
        <v>262</v>
      </c>
      <c r="AI13" s="485" t="s">
        <v>256</v>
      </c>
      <c r="AJ13" s="485"/>
      <c r="AK13" s="486"/>
      <c r="AL13" s="487"/>
      <c r="AM13" s="488"/>
      <c r="AN13" s="489" t="s">
        <v>47</v>
      </c>
      <c r="AO13" s="490" t="s">
        <v>48</v>
      </c>
      <c r="AP13" s="503"/>
      <c r="AQ13" s="491"/>
      <c r="AR13" s="491"/>
      <c r="AS13" s="492" t="s">
        <v>49</v>
      </c>
      <c r="AT13" s="491" t="s">
        <v>256</v>
      </c>
      <c r="AU13" s="492" t="s">
        <v>49</v>
      </c>
      <c r="AV13" s="493" t="s">
        <v>256</v>
      </c>
      <c r="AW13" s="491" t="s">
        <v>257</v>
      </c>
      <c r="AX13" s="491" t="s">
        <v>258</v>
      </c>
      <c r="AY13" s="491" t="s">
        <v>329</v>
      </c>
      <c r="AZ13" s="491"/>
      <c r="BA13" s="491"/>
      <c r="BB13" s="491" t="s">
        <v>49</v>
      </c>
      <c r="BC13" s="491" t="s">
        <v>50</v>
      </c>
      <c r="BD13" s="491"/>
      <c r="BE13" s="491" t="s">
        <v>51</v>
      </c>
      <c r="BF13" s="491" t="s">
        <v>52</v>
      </c>
      <c r="BG13" s="491"/>
      <c r="BH13" s="491" t="s">
        <v>51</v>
      </c>
      <c r="BI13" s="491" t="s">
        <v>52</v>
      </c>
      <c r="BJ13" s="494"/>
      <c r="BK13" s="495"/>
      <c r="BL13" s="496"/>
      <c r="BM13" s="352" t="s">
        <v>53</v>
      </c>
      <c r="BN13" s="355" t="s">
        <v>53</v>
      </c>
      <c r="BO13" s="355" t="s">
        <v>54</v>
      </c>
      <c r="BP13" s="355"/>
      <c r="BQ13" s="356" t="s">
        <v>55</v>
      </c>
      <c r="BR13" s="355" t="s">
        <v>55</v>
      </c>
      <c r="BS13" s="355" t="s">
        <v>56</v>
      </c>
      <c r="BT13" s="355" t="s">
        <v>55</v>
      </c>
      <c r="BU13" s="355" t="s">
        <v>55</v>
      </c>
      <c r="BV13" s="355" t="s">
        <v>54</v>
      </c>
      <c r="BW13" s="355"/>
      <c r="BX13" s="355" t="s">
        <v>55</v>
      </c>
      <c r="BY13" s="355" t="s">
        <v>55</v>
      </c>
      <c r="BZ13" s="355" t="s">
        <v>55</v>
      </c>
      <c r="CA13" s="354"/>
      <c r="CB13" s="354"/>
      <c r="CC13" s="354"/>
      <c r="CD13" s="351"/>
      <c r="CE13" s="497"/>
      <c r="CF13" s="496"/>
      <c r="CG13" s="1032"/>
      <c r="CH13" s="498"/>
      <c r="CI13" s="998"/>
      <c r="CK13" s="671"/>
      <c r="CL13" s="671"/>
      <c r="CM13" s="671"/>
      <c r="CN13" s="672"/>
      <c r="CO13" s="672"/>
      <c r="CP13" s="673"/>
      <c r="CQ13" s="670"/>
    </row>
    <row r="14" spans="1:95" ht="14.25" thickBot="1">
      <c r="E14" s="237"/>
      <c r="F14" s="504"/>
      <c r="G14" s="504"/>
      <c r="H14" s="505"/>
      <c r="I14" s="506"/>
      <c r="J14" s="507"/>
      <c r="K14" s="660"/>
      <c r="L14" s="508"/>
      <c r="M14" s="508"/>
      <c r="N14" s="508"/>
      <c r="O14" s="603"/>
      <c r="P14" s="603"/>
      <c r="Q14" s="869"/>
      <c r="R14" s="593">
        <f>SUBTOTAL(9,R15:R36)</f>
        <v>0</v>
      </c>
      <c r="S14" s="594">
        <f t="shared" ref="S14:Z14" si="0">SUBTOTAL(9,S15:S36)</f>
        <v>0</v>
      </c>
      <c r="T14" s="594">
        <f t="shared" si="0"/>
        <v>0</v>
      </c>
      <c r="U14" s="595">
        <f t="shared" si="0"/>
        <v>0</v>
      </c>
      <c r="V14" s="595">
        <f t="shared" si="0"/>
        <v>0</v>
      </c>
      <c r="W14" s="595">
        <f t="shared" si="0"/>
        <v>0</v>
      </c>
      <c r="X14" s="595">
        <f t="shared" si="0"/>
        <v>0</v>
      </c>
      <c r="Y14" s="595">
        <f t="shared" si="0"/>
        <v>0</v>
      </c>
      <c r="Z14" s="596">
        <f t="shared" si="0"/>
        <v>0</v>
      </c>
      <c r="AA14" s="702"/>
      <c r="AB14" s="596"/>
      <c r="AC14" s="509"/>
      <c r="AD14" s="510"/>
      <c r="AE14" s="510"/>
      <c r="AF14" s="510"/>
      <c r="AG14" s="511"/>
      <c r="AH14" s="512"/>
      <c r="AI14" s="512"/>
      <c r="AJ14" s="512"/>
      <c r="AK14" s="513"/>
      <c r="AL14" s="514"/>
      <c r="AM14" s="515"/>
      <c r="AN14" s="516"/>
      <c r="AO14" s="517"/>
      <c r="AP14" s="510"/>
      <c r="AQ14" s="518"/>
      <c r="AR14" s="518"/>
      <c r="AS14" s="519"/>
      <c r="AT14" s="520"/>
      <c r="AU14" s="519"/>
      <c r="AV14" s="521"/>
      <c r="AW14" s="518"/>
      <c r="AX14" s="518"/>
      <c r="AY14" s="520"/>
      <c r="AZ14" s="520"/>
      <c r="BA14" s="520"/>
      <c r="BB14" s="520"/>
      <c r="BC14" s="520"/>
      <c r="BD14" s="518"/>
      <c r="BE14" s="518"/>
      <c r="BF14" s="518"/>
      <c r="BG14" s="518"/>
      <c r="BH14" s="521"/>
      <c r="BI14" s="521"/>
      <c r="BJ14" s="522"/>
      <c r="BK14" s="523"/>
      <c r="BL14" s="524"/>
      <c r="BM14" s="525"/>
      <c r="BN14" s="526"/>
      <c r="BO14" s="526"/>
      <c r="BP14" s="526"/>
      <c r="BQ14" s="527"/>
      <c r="BR14" s="526"/>
      <c r="BS14" s="526"/>
      <c r="BT14" s="526"/>
      <c r="BU14" s="526"/>
      <c r="BV14" s="526"/>
      <c r="BW14" s="526"/>
      <c r="BX14" s="526"/>
      <c r="BY14" s="528"/>
      <c r="BZ14" s="528"/>
      <c r="CA14" s="528"/>
      <c r="CB14" s="528"/>
      <c r="CC14" s="528"/>
      <c r="CD14" s="529"/>
      <c r="CE14" s="530"/>
      <c r="CF14" s="524"/>
      <c r="CG14" s="531"/>
      <c r="CH14" s="532"/>
      <c r="CI14" s="532"/>
      <c r="CK14" s="674"/>
      <c r="CL14" s="675"/>
      <c r="CM14" s="675"/>
      <c r="CN14" s="676"/>
      <c r="CO14" s="676"/>
      <c r="CP14" s="675"/>
      <c r="CQ14" s="670"/>
    </row>
    <row r="15" spans="1:95" ht="30" customHeight="1">
      <c r="A15" s="748">
        <f>VLOOKUP($E15,'２個別表（構造転換）'!$C$13:$Z$312,2,FALSE)</f>
        <v>0</v>
      </c>
      <c r="B15" s="748">
        <f>IF(D15&gt;0,SUM($D$12:D15),0)</f>
        <v>0</v>
      </c>
      <c r="C15" s="748">
        <f>IF(G15&gt;0,IF(G15&lt;&gt;G14,1,0),0)</f>
        <v>0</v>
      </c>
      <c r="D15" s="748">
        <f>IF(AND(C15=1,SUMIF($A$12:$A$541,A15,$AB$12:$AB$541)&gt;0),1,0)</f>
        <v>0</v>
      </c>
      <c r="E15" s="552">
        <f>IF(ROW()-14&lt;='２個別表（構造転換）'!$F$12,ROW()-14,0)</f>
        <v>0</v>
      </c>
      <c r="F15" s="553">
        <f>IFERROR(VLOOKUP(E15,'２個別表（構造転換）'!$C$13:$S$312,8,FALSE),)</f>
        <v>0</v>
      </c>
      <c r="G15" s="554">
        <f>IFERROR(VLOOKUP(E15,'２個別表（構造転換）'!$C$13:$S$312,9,FALSE),)</f>
        <v>0</v>
      </c>
      <c r="H15" s="555">
        <f>IFERROR(VLOOKUP(E15,'２個別表（構造転換）'!$C$13:$S$312,10,FALSE),)</f>
        <v>0</v>
      </c>
      <c r="I15" s="556">
        <f>IFERROR(VLOOKUP(E15,'２個別表（構造転換）'!$C$13:$S$312,17,FALSE),)</f>
        <v>0</v>
      </c>
      <c r="J15" s="665"/>
      <c r="K15" s="661" t="str">
        <f>IFERROR(VLOOKUP(E15,'２個別表（構造転換）'!$C$13:$S$312,16,FALSE),)</f>
        <v/>
      </c>
      <c r="L15" s="823"/>
      <c r="M15" s="827"/>
      <c r="N15" s="827"/>
      <c r="O15" s="825"/>
      <c r="P15" s="634" t="str">
        <f>IF(AND($L15&gt;0,$O15&gt;0),(ROUNDDOWN((L15-O15)/L15,3)),"")</f>
        <v/>
      </c>
      <c r="Q15" s="864" t="str">
        <f>IF(CP15="〇",1,"")</f>
        <v/>
      </c>
      <c r="R15" s="557">
        <f>SUM(S15:T15)</f>
        <v>0</v>
      </c>
      <c r="S15" s="540">
        <f>SUMIFS('２個別表（構造転換）'!$H$13:$H$312,'２個別表（構造転換）'!$C$13:$C$312,E15,'２個別表（構造転換）'!$AI$13:$AI$312,"&lt;&gt;1")</f>
        <v>0</v>
      </c>
      <c r="T15" s="558">
        <f>SUMIFS('２個別表（構造転換）'!$H$13:$H$312,'２個別表（構造転換）'!$C$13:$C$312,E15,'２個別表（構造転換）'!$AI$13:$AI$312,1)</f>
        <v>0</v>
      </c>
      <c r="U15" s="540">
        <f>SUM(V15:W15)</f>
        <v>0</v>
      </c>
      <c r="V15" s="540">
        <f>SUMIFS('２個別表（構造転換）'!$AN$13:$AN$312,'２個別表（構造転換）'!$C$13:$C$312,E15,'２個別表（構造転換）'!$AI$13:$AI$312,"&lt;&gt;1")</f>
        <v>0</v>
      </c>
      <c r="W15" s="540">
        <f>SUMIFS('２個別表（構造転換）'!$BD$13:$BD$312,'２個別表（構造転換）'!$C$13:$C$312,E15,'２個別表（構造転換）'!$AI$13:$AI$312,1)</f>
        <v>0</v>
      </c>
      <c r="X15" s="540">
        <f>SUM(Y15:Z15)</f>
        <v>0</v>
      </c>
      <c r="Y15" s="540">
        <f>SUMIFS('２個別表（構造転換）'!$AO$13:$AO$312,'２個別表（構造転換）'!$C$13:$C$312,E15,'２個別表（構造転換）'!$AI$13:$AI$312,"&lt;&gt;1")</f>
        <v>0</v>
      </c>
      <c r="Z15" s="559">
        <f>SUMIFS('２個別表（構造転換）'!$BG$13:$BG$312,'２個別表（構造転換）'!$C$13:$C$312,E15,'２個別表（構造転換）'!$AI$13:$AI$312,1)</f>
        <v>0</v>
      </c>
      <c r="AA15" s="704"/>
      <c r="AB15" s="567"/>
      <c r="AC15" s="557">
        <f>SUMIFS('２個別表（構造転換）'!$MP$13:$MP$312,'２個別表（構造転換）'!$C$13:$C$312,E15)</f>
        <v>0</v>
      </c>
      <c r="AD15" s="558">
        <f>SUMIFS('２個別表（構造転換）'!$MQ$13:$MQ$312,'２個別表（構造転換）'!$C$13:$C$312,E15)</f>
        <v>0</v>
      </c>
      <c r="AE15" s="558">
        <f>SUMIFS('２個別表（構造転換）'!$MR$13:$MR$312,'２個別表（構造転換）'!$C$13:$C$312,E15)</f>
        <v>0</v>
      </c>
      <c r="AF15" s="558">
        <f>SUMIFS('２個別表（構造転換）'!$MS$13:$MS$312,'２個別表（構造転換）'!$C$13:$C$312,E15)</f>
        <v>0</v>
      </c>
      <c r="AG15" s="540">
        <f>SUMIFS('２個別表（構造転換）'!$MT$13:$MT$312,'２個別表（構造転換）'!$C$13:$C$312,E15)</f>
        <v>0</v>
      </c>
      <c r="AH15" s="540">
        <f>SUMIFS('２個別表（構造転換）'!$MU$13:$MU$312,'２個別表（構造転換）'!$C$13:$C$312,E15)</f>
        <v>0</v>
      </c>
      <c r="AI15" s="540">
        <f>SUMIFS('２個別表（構造転換）'!$MV$13:$MV$312,'２個別表（構造転換）'!$C$13:$C$312,E15)</f>
        <v>0</v>
      </c>
      <c r="AJ15" s="540">
        <f>SUMIFS('２個別表（構造転換）'!$MW$13:$MW$312,'２個別表（構造転換）'!$C$13:$C$312,E15)</f>
        <v>0</v>
      </c>
      <c r="AK15" s="559">
        <f>SUMIFS('２個別表（構造転換）'!$MX$13:$MX$312,'２個別表（構造転換）'!$C$13:$C$312,E15)</f>
        <v>0</v>
      </c>
      <c r="AL15" s="560">
        <f>SUMIFS('２個別表（構造転換）'!$MZ$13:$MZ$312,'２個別表（構造転換）'!$C$13:$C$312,E15)</f>
        <v>0</v>
      </c>
      <c r="AM15" s="561">
        <f>SUMIFS('２個別表（構造転換）'!$NA$13:$NA$312,'２個別表（構造転換）'!$C$13:$C$312,E15)</f>
        <v>0</v>
      </c>
      <c r="AN15" s="562">
        <f>SUMIFS('２個別表（構造転換）'!$NB$13:$NB$312,'２個別表（構造転換）'!$C$13:$C$312,E15)</f>
        <v>0</v>
      </c>
      <c r="AO15" s="562">
        <f>SUMIFS('２個別表（構造転換）'!$NC$13:$NC$312,'２個別表（構造転換）'!$C$13:$C$312,E15)</f>
        <v>0</v>
      </c>
      <c r="AP15" s="561">
        <f>SUMIFS('２個別表（構造転換）'!$ND$13:$ND$312,'２個別表（構造転換）'!$C$13:$C$312,E15)</f>
        <v>0</v>
      </c>
      <c r="AQ15" s="562">
        <f>SUMIFS('２個別表（構造転換）'!$JW$13:$JW$312,'２個別表（構造転換）'!$C$13:$C$312,E15)</f>
        <v>0</v>
      </c>
      <c r="AR15" s="562">
        <f>SUMIFS('２個別表（構造転換）'!$JX$13:$JX$312,'２個別表（構造転換）'!$C$13:$C$312,E15)</f>
        <v>0</v>
      </c>
      <c r="AS15" s="561">
        <f>SUMIFS('２個別表（構造転換）'!$JY$13:$JY$312,'２個別表（構造転換）'!$C$13:$C$312,E15)</f>
        <v>0</v>
      </c>
      <c r="AT15" s="561">
        <f>SUMIFS('２個別表（構造転換）'!$NE$13:$NE$312,'２個別表（構造転換）'!$C$13:$C$312,E15)</f>
        <v>0</v>
      </c>
      <c r="AU15" s="562">
        <f>SUMIFS('２個別表（構造転換）'!$KB$13:$KB$312,'２個別表（構造転換）'!$C$13:$C$312,E15)</f>
        <v>0</v>
      </c>
      <c r="AV15" s="562">
        <f>SUMIFS('２個別表（構造転換）'!$KC$13:$KC$312,'２個別表（構造転換）'!$C$13:$C$312,E15)</f>
        <v>0</v>
      </c>
      <c r="AW15" s="562">
        <f>SUMIFS('２個別表（構造転換）'!$KD$13:$KD$312,'２個別表（構造転換）'!$C$13:$C$312,E15)</f>
        <v>0</v>
      </c>
      <c r="AX15" s="562">
        <f>SUMIFS('２個別表（構造転換）'!$KE$13:$KE$312,'２個別表（構造転換）'!$C$13:$C$312,E15)</f>
        <v>0</v>
      </c>
      <c r="AY15" s="561">
        <f>SUMIFS('２個別表（構造転換）'!$KF$13:$KF$312,'２個別表（構造転換）'!$C$13:$C$312,E15)</f>
        <v>0</v>
      </c>
      <c r="AZ15" s="561">
        <f>SUMIFS('２個別表（構造転換）'!$NF$13:$NF$312,'２個別表（構造転換）'!$C$13:$C$312,E15)</f>
        <v>0</v>
      </c>
      <c r="BA15" s="561">
        <f>SUMIFS('２個別表（構造転換）'!$NG$13:$NG$312,'２個別表（構造転換）'!$C$13:$C$312,E15)</f>
        <v>0</v>
      </c>
      <c r="BB15" s="561">
        <f>SUMIFS('２個別表（構造転換）'!$KL$13:$KL$312,'２個別表（構造転換）'!$C$13:$C$312,E15)</f>
        <v>0</v>
      </c>
      <c r="BC15" s="561">
        <f>SUMIFS('２個別表（構造転換）'!$KM$13:$KM$312,'２個別表（構造転換）'!$C$13:$C$312,E15)</f>
        <v>0</v>
      </c>
      <c r="BD15" s="562">
        <f>SUMIFS('２個別表（構造転換）'!$KN$13:$KN$312,'２個別表（構造転換）'!$C$13:$C$312,E15)</f>
        <v>0</v>
      </c>
      <c r="BE15" s="562">
        <f>SUMIFS('２個別表（構造転換）'!$KO$13:$KO$312,'２個別表（構造転換）'!$C$13:$C$312,E15)</f>
        <v>0</v>
      </c>
      <c r="BF15" s="562">
        <f>SUMIFS('２個別表（構造転換）'!$KP$13:$KP$312,'２個別表（構造転換）'!$C$13:$C$312,E15)</f>
        <v>0</v>
      </c>
      <c r="BG15" s="562">
        <f>SUMIFS('２個別表（構造転換）'!$KQ$13:$KQ$312,'２個別表（構造転換）'!$C$13:$C$312,E15)</f>
        <v>0</v>
      </c>
      <c r="BH15" s="563">
        <f>SUMIFS('２個別表（構造転換）'!$KR$13:$KR$312,'２個別表（構造転換）'!$C$13:$C$312,E15)</f>
        <v>0</v>
      </c>
      <c r="BI15" s="563">
        <f>SUMIFS('２個別表（構造転換）'!$KS$13:$KS$312,'２個別表（構造転換）'!$C$13:$C$312,E15)</f>
        <v>0</v>
      </c>
      <c r="BJ15" s="563">
        <f>SUMIFS('２個別表（構造転換）'!$KT$13:$KT$312,'２個別表（構造転換）'!$C$13:$C$312,E15)</f>
        <v>0</v>
      </c>
      <c r="BK15" s="560">
        <f>SUM(AL15:BJ15)</f>
        <v>0</v>
      </c>
      <c r="BL15" s="564">
        <f>IF(R15&gt;0,BK15/R15,)</f>
        <v>0</v>
      </c>
      <c r="BM15" s="833"/>
      <c r="BN15" s="832"/>
      <c r="BO15" s="551">
        <f>IF(BN15&gt;0,ROUNDDOWN(BN15/BM15,3),0)</f>
        <v>0</v>
      </c>
      <c r="BP15" s="540">
        <f>IF(BO15&gt;=0.8,2,0)</f>
        <v>0</v>
      </c>
      <c r="BQ15" s="835"/>
      <c r="BR15" s="835"/>
      <c r="BS15" s="551">
        <f>IF(BR15&gt;0,ROUNDDOWN(BR15/BQ15,3),0)</f>
        <v>0</v>
      </c>
      <c r="BT15" s="837"/>
      <c r="BU15" s="837"/>
      <c r="BV15" s="551">
        <f>IF(BU15&gt;0,ROUNDDOWN(BU15/BT15,3),0)</f>
        <v>0</v>
      </c>
      <c r="BW15" s="540">
        <f>IF(AND(BR15&gt;0,BU15&gt;0),IF((BU15/BT15-BR15/BQ15)&gt;=0.1,1,0),0)</f>
        <v>0</v>
      </c>
      <c r="BX15" s="839"/>
      <c r="BY15" s="565">
        <f>IF(BX15&gt;0,BU15-BX15,0)</f>
        <v>0</v>
      </c>
      <c r="BZ15" s="841"/>
      <c r="CA15" s="566">
        <f>IF(0&lt;BY15,IF(AND(0.3&lt;=BZ15/BY15,BZ15/BY15&lt;0.5),1,0),0)</f>
        <v>0</v>
      </c>
      <c r="CB15" s="566">
        <f t="shared" ref="CB15" si="1">IF(0&lt;BY15,IF(AND(0.5&lt;=BZ15/BY15,BZ15/BY15&lt;0.8),2,0),0)</f>
        <v>0</v>
      </c>
      <c r="CC15" s="566">
        <f>IF(0&lt;BY15,IF(0.8&lt;=BZ15/BY15,3,0),0)</f>
        <v>0</v>
      </c>
      <c r="CD15" s="846"/>
      <c r="CE15" s="568">
        <f>SUM(BP15,BW15,CA15:CD15)</f>
        <v>0</v>
      </c>
      <c r="CF15" s="569">
        <f>BL15+CE15</f>
        <v>0</v>
      </c>
      <c r="CG15" s="845" t="s">
        <v>101</v>
      </c>
      <c r="CH15" s="84"/>
      <c r="CI15" s="85"/>
      <c r="CK15" s="677" t="str">
        <f t="shared" ref="CK15:CK36" si="2">IF(AND(E15&gt;0,J15&lt;&gt;1),IF(F15=$CK$4,1,2),"")</f>
        <v/>
      </c>
      <c r="CL15" s="677">
        <f>IFERROR(IF(J15&lt;&gt;1,VLOOKUP(E15,'２個別表（構造転換）'!$C$13:$S$312,11,FALSE),),)</f>
        <v>0</v>
      </c>
      <c r="CM15" s="677">
        <f t="shared" ref="CM15:CM36" si="3">IF(CK15&lt;&gt;"",IF(N15&gt;=M15,$CM$3,$CM$4),)</f>
        <v>0</v>
      </c>
      <c r="CN15" s="677">
        <f t="shared" ref="CN15:CN36" si="4">IF(CK15&lt;&gt;"",IF($N15&gt;=0.8,$CN$3,IF(AND($CK15=2,OR($CL15=3,$CL15=4),OR($M15&lt;0.5,$M15&gt;=0.6),$N15&gt;=0.6),$CN$3,IF(AND($CK15=2,OR($CL15=3,$CL15=4),AND($M15&gt;=0.5,$M15&lt;0.6),$N15&gt;=$M15+0.1),$CN$3,$CN$4))),)</f>
        <v>0</v>
      </c>
      <c r="CO15" s="677">
        <f t="shared" ref="CO15:CO36" si="5">IF(CK15&lt;&gt;"",IF(AND($P15&lt;0.1,OR($CL15=1,$CL15=2)),$CO$3,IF(AND($P15&lt;0.2,OR($CL15=3,$CL15=4)),$CO$3,$CO$4)),)</f>
        <v>0</v>
      </c>
      <c r="CP15" s="677" t="str">
        <f>IF(J15=1,"",IF(AND(J15&lt;&gt;1,CM15=$CM$3,CN15=$CN$3,CO15=$CO$3),"〇","×"))</f>
        <v>×</v>
      </c>
      <c r="CQ15" s="670"/>
    </row>
    <row r="16" spans="1:95" ht="30" customHeight="1">
      <c r="A16" s="748">
        <f>VLOOKUP($E16,'２個別表（構造転換）'!$C$13:$Z$312,2,FALSE)</f>
        <v>0</v>
      </c>
      <c r="B16" s="748">
        <f>IF(D16&gt;0,SUM($D$12:D16),0)</f>
        <v>0</v>
      </c>
      <c r="C16" s="748">
        <f t="shared" ref="C16:C36" si="6">IF(G16&gt;0,IF(G16&lt;&gt;G15,1,0),0)</f>
        <v>0</v>
      </c>
      <c r="D16" s="748">
        <f t="shared" ref="D16:D36" si="7">IF(AND(C16=1,SUMIF($A$12:$A$541,A16,$AB$12:$AB$541)&gt;0),1,0)</f>
        <v>0</v>
      </c>
      <c r="E16" s="570">
        <f>IF(ROW()-14&lt;='２個別表（構造転換）'!$F$12,ROW()-14,0)</f>
        <v>0</v>
      </c>
      <c r="F16" s="571">
        <f>IFERROR(VLOOKUP(E16,'２個別表（構造転換）'!$C$13:$S$312,8,FALSE),)</f>
        <v>0</v>
      </c>
      <c r="G16" s="572">
        <f>IFERROR(VLOOKUP(E16,'２個別表（構造転換）'!$C$13:$S$312,9,FALSE),)</f>
        <v>0</v>
      </c>
      <c r="H16" s="573">
        <f>IFERROR(VLOOKUP(E16,'２個別表（構造転換）'!$C$13:$S$312,10,FALSE),)</f>
        <v>0</v>
      </c>
      <c r="I16" s="574">
        <f>IFERROR(VLOOKUP(E16,'２個別表（構造転換）'!$C$13:$S$312,17,FALSE),)</f>
        <v>0</v>
      </c>
      <c r="J16" s="666"/>
      <c r="K16" s="662" t="str">
        <f>IFERROR(VLOOKUP(E16,'２個別表（構造転換）'!$C$13:$S$312,16,FALSE),)</f>
        <v/>
      </c>
      <c r="L16" s="824"/>
      <c r="M16" s="828"/>
      <c r="N16" s="828"/>
      <c r="O16" s="826"/>
      <c r="P16" s="635" t="str">
        <f t="shared" ref="P16:P36" si="8">IF(AND($L16&gt;0,$O16&gt;0),(ROUNDDOWN((L16-O16)/L16,3)),"")</f>
        <v/>
      </c>
      <c r="Q16" s="870" t="str">
        <f t="shared" ref="Q16:Q36" si="9">IF(CP16="〇",1,"")</f>
        <v/>
      </c>
      <c r="R16" s="575">
        <f t="shared" ref="R16:R36" si="10">SUM(S16:T16)</f>
        <v>0</v>
      </c>
      <c r="S16" s="633">
        <f>SUMIFS('２個別表（構造転換）'!$H$13:$H$312,'２個別表（構造転換）'!$C$13:$C$312,E16,'２個別表（構造転換）'!$AI$13:$AI$312,"&lt;&gt;1")</f>
        <v>0</v>
      </c>
      <c r="T16" s="576">
        <f>SUMIFS('２個別表（構造転換）'!$H$13:$H$312,'２個別表（構造転換）'!$C$13:$C$312,E16,'２個別表（構造転換）'!$AI$13:$AI$312,1)</f>
        <v>0</v>
      </c>
      <c r="U16" s="577">
        <f t="shared" ref="U16:U36" si="11">SUM(V16:W16)</f>
        <v>0</v>
      </c>
      <c r="V16" s="577">
        <f>SUMIFS('２個別表（構造転換）'!$AN$13:$AN$312,'２個別表（構造転換）'!$C$13:$C$312,E16,'２個別表（構造転換）'!$AI$13:$AI$312,"&lt;&gt;1")</f>
        <v>0</v>
      </c>
      <c r="W16" s="577">
        <f>SUMIFS('２個別表（構造転換）'!$BD$13:$BD$312,'２個別表（構造転換）'!$C$13:$C$312,E16,'２個別表（構造転換）'!$AI$13:$AI$312,1)</f>
        <v>0</v>
      </c>
      <c r="X16" s="577">
        <f t="shared" ref="X16:X36" si="12">SUM(Y16:Z16)</f>
        <v>0</v>
      </c>
      <c r="Y16" s="577">
        <f>SUMIFS('２個別表（構造転換）'!$AO$13:$AO$312,'２個別表（構造転換）'!$C$13:$C$312,E16,'２個別表（構造転換）'!$AI$13:$AI$312,"&lt;&gt;1")</f>
        <v>0</v>
      </c>
      <c r="Z16" s="578">
        <f>SUMIFS('２個別表（構造転換）'!$BG$13:$BG$312,'２個別表（構造転換）'!$C$13:$C$312,E16,'２個別表（構造転換）'!$AI$13:$AI$312,1)</f>
        <v>0</v>
      </c>
      <c r="AA16" s="705"/>
      <c r="AB16" s="8"/>
      <c r="AC16" s="575">
        <f>SUMIFS('２個別表（構造転換）'!$MP$13:$MP$312,'２個別表（構造転換）'!$C$13:$C$312,E16)</f>
        <v>0</v>
      </c>
      <c r="AD16" s="576">
        <f>SUMIFS('２個別表（構造転換）'!$MQ$13:$MQ$312,'２個別表（構造転換）'!$C$13:$C$312,E16)</f>
        <v>0</v>
      </c>
      <c r="AE16" s="576">
        <f>SUMIFS('２個別表（構造転換）'!$MR$13:$MR$312,'２個別表（構造転換）'!$C$13:$C$312,E16)</f>
        <v>0</v>
      </c>
      <c r="AF16" s="576">
        <f>SUMIFS('２個別表（構造転換）'!$MS$13:$MS$312,'２個別表（構造転換）'!$C$13:$C$312,E16)</f>
        <v>0</v>
      </c>
      <c r="AG16" s="577">
        <f>SUMIFS('２個別表（構造転換）'!$MT$13:$MT$312,'２個別表（構造転換）'!$C$13:$C$312,E16)</f>
        <v>0</v>
      </c>
      <c r="AH16" s="577">
        <f>SUMIFS('２個別表（構造転換）'!$MU$13:$MU$312,'２個別表（構造転換）'!$C$13:$C$312,E16)</f>
        <v>0</v>
      </c>
      <c r="AI16" s="577">
        <f>SUMIFS('２個別表（構造転換）'!$MV$13:$MV$312,'２個別表（構造転換）'!$C$13:$C$312,E16)</f>
        <v>0</v>
      </c>
      <c r="AJ16" s="577">
        <f>SUMIFS('２個別表（構造転換）'!$MW$13:$MW$312,'２個別表（構造転換）'!$C$13:$C$312,E16)</f>
        <v>0</v>
      </c>
      <c r="AK16" s="578">
        <f>SUMIFS('２個別表（構造転換）'!$MX$13:$MX$312,'２個別表（構造転換）'!$C$13:$C$312,E16)</f>
        <v>0</v>
      </c>
      <c r="AL16" s="579">
        <f>SUMIFS('２個別表（構造転換）'!$MZ$13:$MZ$312,'２個別表（構造転換）'!$C$13:$C$312,E16)</f>
        <v>0</v>
      </c>
      <c r="AM16" s="580">
        <f>SUMIFS('２個別表（構造転換）'!$NA$13:$NA$312,'２個別表（構造転換）'!$C$13:$C$312,E16)</f>
        <v>0</v>
      </c>
      <c r="AN16" s="581">
        <f>SUMIFS('２個別表（構造転換）'!$NB$13:$NB$312,'２個別表（構造転換）'!$C$13:$C$312,E16)</f>
        <v>0</v>
      </c>
      <c r="AO16" s="581">
        <f>SUMIFS('２個別表（構造転換）'!$NC$13:$NC$312,'２個別表（構造転換）'!$C$13:$C$312,E16)</f>
        <v>0</v>
      </c>
      <c r="AP16" s="580">
        <f>SUMIFS('２個別表（構造転換）'!$ND$13:$ND$312,'２個別表（構造転換）'!$C$13:$C$312,E16)</f>
        <v>0</v>
      </c>
      <c r="AQ16" s="581">
        <f>SUMIFS('２個別表（構造転換）'!$JW$13:$JW$312,'２個別表（構造転換）'!$C$13:$C$312,E16)</f>
        <v>0</v>
      </c>
      <c r="AR16" s="581">
        <f>SUMIFS('２個別表（構造転換）'!$JX$13:$JX$312,'２個別表（構造転換）'!$C$13:$C$312,E16)</f>
        <v>0</v>
      </c>
      <c r="AS16" s="580">
        <f>SUMIFS('２個別表（構造転換）'!$JY$13:$JY$312,'２個別表（構造転換）'!$C$13:$C$312,E16)</f>
        <v>0</v>
      </c>
      <c r="AT16" s="580">
        <f>SUMIFS('２個別表（構造転換）'!$NE$13:$NE$312,'２個別表（構造転換）'!$C$13:$C$312,E16)</f>
        <v>0</v>
      </c>
      <c r="AU16" s="581">
        <f>SUMIFS('２個別表（構造転換）'!$KB$13:$KB$312,'２個別表（構造転換）'!$C$13:$C$312,E16)</f>
        <v>0</v>
      </c>
      <c r="AV16" s="581">
        <f>SUMIFS('２個別表（構造転換）'!$KC$13:$KC$312,'２個別表（構造転換）'!$C$13:$C$312,E16)</f>
        <v>0</v>
      </c>
      <c r="AW16" s="581">
        <f>SUMIFS('２個別表（構造転換）'!$KD$13:$KD$312,'２個別表（構造転換）'!$C$13:$C$312,E16)</f>
        <v>0</v>
      </c>
      <c r="AX16" s="581">
        <f>SUMIFS('２個別表（構造転換）'!$KE$13:$KE$312,'２個別表（構造転換）'!$C$13:$C$312,E16)</f>
        <v>0</v>
      </c>
      <c r="AY16" s="580">
        <f>SUMIFS('２個別表（構造転換）'!$KF$13:$KF$312,'２個別表（構造転換）'!$C$13:$C$312,E16)</f>
        <v>0</v>
      </c>
      <c r="AZ16" s="580">
        <f>SUMIFS('２個別表（構造転換）'!$NF$13:$NF$312,'２個別表（構造転換）'!$C$13:$C$312,E16)</f>
        <v>0</v>
      </c>
      <c r="BA16" s="580">
        <f>SUMIFS('２個別表（構造転換）'!$NG$13:$NG$312,'２個別表（構造転換）'!$C$13:$C$312,E16)</f>
        <v>0</v>
      </c>
      <c r="BB16" s="580">
        <f>SUMIFS('２個別表（構造転換）'!$KL$13:$KL$312,'２個別表（構造転換）'!$C$13:$C$312,E16)</f>
        <v>0</v>
      </c>
      <c r="BC16" s="580">
        <f>SUMIFS('２個別表（構造転換）'!$KM$13:$KM$312,'２個別表（構造転換）'!$C$13:$C$312,E16)</f>
        <v>0</v>
      </c>
      <c r="BD16" s="581">
        <f>SUMIFS('２個別表（構造転換）'!$KN$13:$KN$312,'２個別表（構造転換）'!$C$13:$C$312,E16)</f>
        <v>0</v>
      </c>
      <c r="BE16" s="581">
        <f>SUMIFS('２個別表（構造転換）'!$KO$13:$KO$312,'２個別表（構造転換）'!$C$13:$C$312,E16)</f>
        <v>0</v>
      </c>
      <c r="BF16" s="581">
        <f>SUMIFS('２個別表（構造転換）'!$KP$13:$KP$312,'２個別表（構造転換）'!$C$13:$C$312,E16)</f>
        <v>0</v>
      </c>
      <c r="BG16" s="581">
        <f>SUMIFS('２個別表（構造転換）'!$KQ$13:$KQ$312,'２個別表（構造転換）'!$C$13:$C$312,E16)</f>
        <v>0</v>
      </c>
      <c r="BH16" s="582">
        <f>SUMIFS('２個別表（構造転換）'!$KR$13:$KR$312,'２個別表（構造転換）'!$C$13:$C$312,E16)</f>
        <v>0</v>
      </c>
      <c r="BI16" s="582">
        <f>SUMIFS('２個別表（構造転換）'!$KS$13:$KS$312,'２個別表（構造転換）'!$C$13:$C$312,E16)</f>
        <v>0</v>
      </c>
      <c r="BJ16" s="582">
        <f>SUMIFS('２個別表（構造転換）'!$KT$13:$KT$312,'２個別表（構造転換）'!$C$13:$C$312,E16)</f>
        <v>0</v>
      </c>
      <c r="BK16" s="579">
        <f t="shared" ref="BK16:BK32" si="13">SUM(AL16:BJ16)</f>
        <v>0</v>
      </c>
      <c r="BL16" s="583">
        <f t="shared" ref="BL16:BL32" si="14">IF(R16&gt;0,BK16/R16,)</f>
        <v>0</v>
      </c>
      <c r="BM16" s="831"/>
      <c r="BN16" s="830"/>
      <c r="BO16" s="584">
        <f t="shared" ref="BO16:BO32" si="15">IF(BN16&gt;0,ROUNDDOWN(BN16/BM16,3),0)</f>
        <v>0</v>
      </c>
      <c r="BP16" s="577">
        <f t="shared" ref="BP16:BP32" si="16">IF(BO16&gt;=0.8,2,0)</f>
        <v>0</v>
      </c>
      <c r="BQ16" s="834"/>
      <c r="BR16" s="834"/>
      <c r="BS16" s="584">
        <f t="shared" ref="BS16:BS36" si="17">IF(BR16&gt;0,ROUNDDOWN(BR16/BQ16,3),0)</f>
        <v>0</v>
      </c>
      <c r="BT16" s="836"/>
      <c r="BU16" s="836"/>
      <c r="BV16" s="584">
        <f t="shared" ref="BV16:BV32" si="18">IF(BU16&gt;0,ROUNDDOWN(BU16/BT16,3),0)</f>
        <v>0</v>
      </c>
      <c r="BW16" s="577">
        <f>IF(AND(BR16&gt;0,BU16&gt;0),IF((BU16/BT16-BR16/BQ16)&gt;=0.1,1,0),0)</f>
        <v>0</v>
      </c>
      <c r="BX16" s="838"/>
      <c r="BY16" s="585">
        <f t="shared" ref="BY16:BY36" si="19">IF(BX16&gt;0,BU16-BX16,0)</f>
        <v>0</v>
      </c>
      <c r="BZ16" s="840"/>
      <c r="CA16" s="586">
        <f t="shared" ref="CA16:CA32" si="20">IF(0&lt;BY16,IF(AND(0.3&lt;=BZ16/BY16,BZ16/BY16&lt;0.5),1,0),0)</f>
        <v>0</v>
      </c>
      <c r="CB16" s="586">
        <f t="shared" ref="CB16:CB32" si="21">IF(0&lt;BY16,IF(AND(0.5&lt;=BZ16/BY16,BZ16/BY16&lt;0.8),2,0),0)</f>
        <v>0</v>
      </c>
      <c r="CC16" s="586">
        <f t="shared" ref="CC16:CC32" si="22">IF(0&lt;BY16,IF(0.8&lt;=BZ16/BY16,3,0),0)</f>
        <v>0</v>
      </c>
      <c r="CD16" s="843"/>
      <c r="CE16" s="587">
        <f t="shared" ref="CE16:CE32" si="23">SUM(BP16,BW16,CA16:CD16)</f>
        <v>0</v>
      </c>
      <c r="CF16" s="588">
        <f t="shared" ref="CF16:CF32" si="24">BL16+CE16</f>
        <v>0</v>
      </c>
      <c r="CG16" s="845" t="s">
        <v>101</v>
      </c>
      <c r="CH16" s="85"/>
      <c r="CI16" s="85"/>
      <c r="CK16" s="677" t="str">
        <f t="shared" si="2"/>
        <v/>
      </c>
      <c r="CL16" s="677">
        <f>IFERROR(IF(J16&lt;&gt;1,VLOOKUP(E16,'２個別表（構造転換）'!$C$13:$S$312,11,FALSE),),)</f>
        <v>0</v>
      </c>
      <c r="CM16" s="677">
        <f t="shared" si="3"/>
        <v>0</v>
      </c>
      <c r="CN16" s="677">
        <f t="shared" si="4"/>
        <v>0</v>
      </c>
      <c r="CO16" s="677">
        <f t="shared" si="5"/>
        <v>0</v>
      </c>
      <c r="CP16" s="677" t="str">
        <f t="shared" ref="CP16:CP36" si="25">IF(J16=1,"",IF(AND(J16&lt;&gt;1,CM16=$CM$3,CN16=$CN$3,CO16=$CO$3),"〇","×"))</f>
        <v>×</v>
      </c>
      <c r="CQ16" s="670"/>
    </row>
    <row r="17" spans="1:95" ht="30" customHeight="1">
      <c r="A17" s="748">
        <f>VLOOKUP($E17,'２個別表（構造転換）'!$C$13:$Z$312,2,FALSE)</f>
        <v>0</v>
      </c>
      <c r="B17" s="748">
        <f>IF(D17&gt;0,SUM($D$12:D17),0)</f>
        <v>0</v>
      </c>
      <c r="C17" s="748">
        <f t="shared" si="6"/>
        <v>0</v>
      </c>
      <c r="D17" s="748">
        <f t="shared" si="7"/>
        <v>0</v>
      </c>
      <c r="E17" s="570">
        <f>IF(ROW()-14&lt;='２個別表（構造転換）'!$F$12,ROW()-14,0)</f>
        <v>0</v>
      </c>
      <c r="F17" s="571">
        <f>IFERROR(VLOOKUP(E17,'２個別表（構造転換）'!$C$13:$S$312,8,FALSE),)</f>
        <v>0</v>
      </c>
      <c r="G17" s="572">
        <f>IFERROR(VLOOKUP(E17,'２個別表（構造転換）'!$C$13:$S$312,9,FALSE),)</f>
        <v>0</v>
      </c>
      <c r="H17" s="573">
        <f>IFERROR(VLOOKUP(E17,'２個別表（構造転換）'!$C$13:$S$312,10,FALSE),)</f>
        <v>0</v>
      </c>
      <c r="I17" s="574">
        <f>IFERROR(VLOOKUP(E17,'２個別表（構造転換）'!$C$13:$S$312,17,FALSE),)</f>
        <v>0</v>
      </c>
      <c r="J17" s="666"/>
      <c r="K17" s="662" t="str">
        <f>IFERROR(VLOOKUP(E17,'２個別表（構造転換）'!$C$13:$S$312,16,FALSE),)</f>
        <v/>
      </c>
      <c r="L17" s="824"/>
      <c r="M17" s="828"/>
      <c r="N17" s="828"/>
      <c r="O17" s="826"/>
      <c r="P17" s="635" t="str">
        <f t="shared" si="8"/>
        <v/>
      </c>
      <c r="Q17" s="870" t="str">
        <f t="shared" si="9"/>
        <v/>
      </c>
      <c r="R17" s="575">
        <f t="shared" si="10"/>
        <v>0</v>
      </c>
      <c r="S17" s="576">
        <f>SUMIFS('２個別表（構造転換）'!$H$13:$H$312,'２個別表（構造転換）'!$C$13:$C$312,E17,'２個別表（構造転換）'!$AI$13:$AI$312,"&lt;&gt;1")</f>
        <v>0</v>
      </c>
      <c r="T17" s="576">
        <f>SUMIFS('２個別表（構造転換）'!$H$13:$H$312,'２個別表（構造転換）'!$C$13:$C$312,E17,'２個別表（構造転換）'!$AI$13:$AI$312,1)</f>
        <v>0</v>
      </c>
      <c r="U17" s="577">
        <f t="shared" si="11"/>
        <v>0</v>
      </c>
      <c r="V17" s="577">
        <f>SUMIFS('２個別表（構造転換）'!$AN$13:$AN$312,'２個別表（構造転換）'!$C$13:$C$312,E17,'２個別表（構造転換）'!$AI$13:$AI$312,"&lt;&gt;1")</f>
        <v>0</v>
      </c>
      <c r="W17" s="577">
        <f>SUMIFS('２個別表（構造転換）'!$BD$13:$BD$312,'２個別表（構造転換）'!$C$13:$C$312,E17,'２個別表（構造転換）'!$AI$13:$AI$312,1)</f>
        <v>0</v>
      </c>
      <c r="X17" s="577">
        <f t="shared" si="12"/>
        <v>0</v>
      </c>
      <c r="Y17" s="577">
        <f>SUMIFS('２個別表（構造転換）'!$AO$13:$AO$312,'２個別表（構造転換）'!$C$13:$C$312,E17,'２個別表（構造転換）'!$AI$13:$AI$312,"&lt;&gt;1")</f>
        <v>0</v>
      </c>
      <c r="Z17" s="578">
        <f>SUMIFS('２個別表（構造転換）'!$BG$13:$BG$312,'２個別表（構造転換）'!$C$13:$C$312,E17,'２個別表（構造転換）'!$AI$13:$AI$312,1)</f>
        <v>0</v>
      </c>
      <c r="AA17" s="705"/>
      <c r="AB17" s="8"/>
      <c r="AC17" s="575">
        <f>SUMIFS('２個別表（構造転換）'!$MP$13:$MP$312,'２個別表（構造転換）'!$C$13:$C$312,E17)</f>
        <v>0</v>
      </c>
      <c r="AD17" s="576">
        <f>SUMIFS('２個別表（構造転換）'!$MQ$13:$MQ$312,'２個別表（構造転換）'!$C$13:$C$312,E17)</f>
        <v>0</v>
      </c>
      <c r="AE17" s="576">
        <f>SUMIFS('２個別表（構造転換）'!$MR$13:$MR$312,'２個別表（構造転換）'!$C$13:$C$312,E17)</f>
        <v>0</v>
      </c>
      <c r="AF17" s="576">
        <f>SUMIFS('２個別表（構造転換）'!$MS$13:$MS$312,'２個別表（構造転換）'!$C$13:$C$312,E17)</f>
        <v>0</v>
      </c>
      <c r="AG17" s="577">
        <f>SUMIFS('２個別表（構造転換）'!$MT$13:$MT$312,'２個別表（構造転換）'!$C$13:$C$312,E17)</f>
        <v>0</v>
      </c>
      <c r="AH17" s="577">
        <f>SUMIFS('２個別表（構造転換）'!$MU$13:$MU$312,'２個別表（構造転換）'!$C$13:$C$312,E17)</f>
        <v>0</v>
      </c>
      <c r="AI17" s="577">
        <f>SUMIFS('２個別表（構造転換）'!$MV$13:$MV$312,'２個別表（構造転換）'!$C$13:$C$312,E17)</f>
        <v>0</v>
      </c>
      <c r="AJ17" s="577">
        <f>SUMIFS('２個別表（構造転換）'!$MW$13:$MW$312,'２個別表（構造転換）'!$C$13:$C$312,E17)</f>
        <v>0</v>
      </c>
      <c r="AK17" s="578">
        <f>SUMIFS('２個別表（構造転換）'!$MX$13:$MX$312,'２個別表（構造転換）'!$C$13:$C$312,E17)</f>
        <v>0</v>
      </c>
      <c r="AL17" s="579">
        <f>SUMIFS('２個別表（構造転換）'!$MZ$13:$MZ$312,'２個別表（構造転換）'!$C$13:$C$312,E17)</f>
        <v>0</v>
      </c>
      <c r="AM17" s="580">
        <f>SUMIFS('２個別表（構造転換）'!$NA$13:$NA$312,'２個別表（構造転換）'!$C$13:$C$312,E17)</f>
        <v>0</v>
      </c>
      <c r="AN17" s="581">
        <f>SUMIFS('２個別表（構造転換）'!$NB$13:$NB$312,'２個別表（構造転換）'!$C$13:$C$312,E17)</f>
        <v>0</v>
      </c>
      <c r="AO17" s="581">
        <f>SUMIFS('２個別表（構造転換）'!$NC$13:$NC$312,'２個別表（構造転換）'!$C$13:$C$312,E17)</f>
        <v>0</v>
      </c>
      <c r="AP17" s="580">
        <f>SUMIFS('２個別表（構造転換）'!$ND$13:$ND$312,'２個別表（構造転換）'!$C$13:$C$312,E17)</f>
        <v>0</v>
      </c>
      <c r="AQ17" s="581">
        <f>SUMIFS('２個別表（構造転換）'!$JW$13:$JW$312,'２個別表（構造転換）'!$C$13:$C$312,E17)</f>
        <v>0</v>
      </c>
      <c r="AR17" s="581">
        <f>SUMIFS('２個別表（構造転換）'!$JX$13:$JX$312,'２個別表（構造転換）'!$C$13:$C$312,E17)</f>
        <v>0</v>
      </c>
      <c r="AS17" s="580">
        <f>SUMIFS('２個別表（構造転換）'!$JY$13:$JY$312,'２個別表（構造転換）'!$C$13:$C$312,E17)</f>
        <v>0</v>
      </c>
      <c r="AT17" s="580">
        <f>SUMIFS('２個別表（構造転換）'!$NE$13:$NE$312,'２個別表（構造転換）'!$C$13:$C$312,E17)</f>
        <v>0</v>
      </c>
      <c r="AU17" s="581">
        <f>SUMIFS('２個別表（構造転換）'!$KB$13:$KB$312,'２個別表（構造転換）'!$C$13:$C$312,E17)</f>
        <v>0</v>
      </c>
      <c r="AV17" s="581">
        <f>SUMIFS('２個別表（構造転換）'!$KC$13:$KC$312,'２個別表（構造転換）'!$C$13:$C$312,E17)</f>
        <v>0</v>
      </c>
      <c r="AW17" s="581">
        <f>SUMIFS('２個別表（構造転換）'!$KD$13:$KD$312,'２個別表（構造転換）'!$C$13:$C$312,E17)</f>
        <v>0</v>
      </c>
      <c r="AX17" s="581">
        <f>SUMIFS('２個別表（構造転換）'!$KE$13:$KE$312,'２個別表（構造転換）'!$C$13:$C$312,E17)</f>
        <v>0</v>
      </c>
      <c r="AY17" s="580">
        <f>SUMIFS('２個別表（構造転換）'!$KF$13:$KF$312,'２個別表（構造転換）'!$C$13:$C$312,E17)</f>
        <v>0</v>
      </c>
      <c r="AZ17" s="580">
        <f>SUMIFS('２個別表（構造転換）'!$NF$13:$NF$312,'２個別表（構造転換）'!$C$13:$C$312,E17)</f>
        <v>0</v>
      </c>
      <c r="BA17" s="580">
        <f>SUMIFS('２個別表（構造転換）'!$NG$13:$NG$312,'２個別表（構造転換）'!$C$13:$C$312,E17)</f>
        <v>0</v>
      </c>
      <c r="BB17" s="580">
        <f>SUMIFS('２個別表（構造転換）'!$KL$13:$KL$312,'２個別表（構造転換）'!$C$13:$C$312,E17)</f>
        <v>0</v>
      </c>
      <c r="BC17" s="580">
        <f>SUMIFS('２個別表（構造転換）'!$KM$13:$KM$312,'２個別表（構造転換）'!$C$13:$C$312,E17)</f>
        <v>0</v>
      </c>
      <c r="BD17" s="581">
        <f>SUMIFS('２個別表（構造転換）'!$KN$13:$KN$312,'２個別表（構造転換）'!$C$13:$C$312,E17)</f>
        <v>0</v>
      </c>
      <c r="BE17" s="581">
        <f>SUMIFS('２個別表（構造転換）'!$KO$13:$KO$312,'２個別表（構造転換）'!$C$13:$C$312,E17)</f>
        <v>0</v>
      </c>
      <c r="BF17" s="581">
        <f>SUMIFS('２個別表（構造転換）'!$KP$13:$KP$312,'２個別表（構造転換）'!$C$13:$C$312,E17)</f>
        <v>0</v>
      </c>
      <c r="BG17" s="581">
        <f>SUMIFS('２個別表（構造転換）'!$KQ$13:$KQ$312,'２個別表（構造転換）'!$C$13:$C$312,E17)</f>
        <v>0</v>
      </c>
      <c r="BH17" s="582">
        <f>SUMIFS('２個別表（構造転換）'!$KR$13:$KR$312,'２個別表（構造転換）'!$C$13:$C$312,E17)</f>
        <v>0</v>
      </c>
      <c r="BI17" s="582">
        <f>SUMIFS('２個別表（構造転換）'!$KS$13:$KS$312,'２個別表（構造転換）'!$C$13:$C$312,E17)</f>
        <v>0</v>
      </c>
      <c r="BJ17" s="582">
        <f>SUMIFS('２個別表（構造転換）'!$KT$13:$KT$312,'２個別表（構造転換）'!$C$13:$C$312,E17)</f>
        <v>0</v>
      </c>
      <c r="BK17" s="579">
        <f t="shared" si="13"/>
        <v>0</v>
      </c>
      <c r="BL17" s="583">
        <f t="shared" si="14"/>
        <v>0</v>
      </c>
      <c r="BM17" s="831"/>
      <c r="BN17" s="830"/>
      <c r="BO17" s="584">
        <f t="shared" si="15"/>
        <v>0</v>
      </c>
      <c r="BP17" s="577">
        <f t="shared" si="16"/>
        <v>0</v>
      </c>
      <c r="BQ17" s="834"/>
      <c r="BR17" s="834"/>
      <c r="BS17" s="584">
        <f t="shared" si="17"/>
        <v>0</v>
      </c>
      <c r="BT17" s="836"/>
      <c r="BU17" s="836"/>
      <c r="BV17" s="584">
        <f t="shared" si="18"/>
        <v>0</v>
      </c>
      <c r="BW17" s="577">
        <f t="shared" ref="BW17:BW32" si="26">IF(AND(BR17&gt;0,BU17&gt;0),IF((BU17/BT17-BR17/BQ17)&gt;=0.1,1,0),0)</f>
        <v>0</v>
      </c>
      <c r="BX17" s="838"/>
      <c r="BY17" s="585">
        <f t="shared" si="19"/>
        <v>0</v>
      </c>
      <c r="BZ17" s="840"/>
      <c r="CA17" s="586">
        <f t="shared" si="20"/>
        <v>0</v>
      </c>
      <c r="CB17" s="586">
        <f t="shared" si="21"/>
        <v>0</v>
      </c>
      <c r="CC17" s="586">
        <f t="shared" si="22"/>
        <v>0</v>
      </c>
      <c r="CD17" s="843"/>
      <c r="CE17" s="587">
        <f t="shared" si="23"/>
        <v>0</v>
      </c>
      <c r="CF17" s="588">
        <f t="shared" si="24"/>
        <v>0</v>
      </c>
      <c r="CG17" s="845" t="s">
        <v>101</v>
      </c>
      <c r="CH17" s="85"/>
      <c r="CI17" s="85"/>
      <c r="CK17" s="677" t="str">
        <f t="shared" si="2"/>
        <v/>
      </c>
      <c r="CL17" s="677">
        <f>IFERROR(IF(J17&lt;&gt;1,VLOOKUP(E17,'２個別表（構造転換）'!$C$13:$S$312,11,FALSE),),)</f>
        <v>0</v>
      </c>
      <c r="CM17" s="677">
        <f t="shared" si="3"/>
        <v>0</v>
      </c>
      <c r="CN17" s="677">
        <f t="shared" si="4"/>
        <v>0</v>
      </c>
      <c r="CO17" s="677">
        <f t="shared" si="5"/>
        <v>0</v>
      </c>
      <c r="CP17" s="677" t="str">
        <f t="shared" si="25"/>
        <v>×</v>
      </c>
      <c r="CQ17" s="670"/>
    </row>
    <row r="18" spans="1:95" ht="30" customHeight="1">
      <c r="A18" s="748">
        <f>VLOOKUP($E18,'２個別表（構造転換）'!$C$13:$Z$312,2,FALSE)</f>
        <v>0</v>
      </c>
      <c r="B18" s="748">
        <f>IF(D18&gt;0,SUM($D$12:D18),0)</f>
        <v>0</v>
      </c>
      <c r="C18" s="748">
        <f t="shared" si="6"/>
        <v>0</v>
      </c>
      <c r="D18" s="748">
        <f t="shared" si="7"/>
        <v>0</v>
      </c>
      <c r="E18" s="570">
        <f>IF(ROW()-14&lt;='２個別表（構造転換）'!$F$12,ROW()-14,0)</f>
        <v>0</v>
      </c>
      <c r="F18" s="571">
        <f>IFERROR(VLOOKUP(E18,'２個別表（構造転換）'!$C$13:$S$312,8,FALSE),)</f>
        <v>0</v>
      </c>
      <c r="G18" s="572">
        <f>IFERROR(VLOOKUP(E18,'２個別表（構造転換）'!$C$13:$S$312,9,FALSE),)</f>
        <v>0</v>
      </c>
      <c r="H18" s="573">
        <f>IFERROR(VLOOKUP(E18,'２個別表（構造転換）'!$C$13:$S$312,10,FALSE),)</f>
        <v>0</v>
      </c>
      <c r="I18" s="574">
        <f>IFERROR(VLOOKUP(E18,'２個別表（構造転換）'!$C$13:$S$312,17,FALSE),)</f>
        <v>0</v>
      </c>
      <c r="J18" s="666"/>
      <c r="K18" s="662" t="str">
        <f>IFERROR(VLOOKUP(E18,'２個別表（構造転換）'!$C$13:$S$312,16,FALSE),)</f>
        <v/>
      </c>
      <c r="L18" s="824"/>
      <c r="M18" s="828"/>
      <c r="N18" s="828"/>
      <c r="O18" s="826"/>
      <c r="P18" s="635" t="str">
        <f t="shared" si="8"/>
        <v/>
      </c>
      <c r="Q18" s="870" t="str">
        <f t="shared" si="9"/>
        <v/>
      </c>
      <c r="R18" s="575">
        <f t="shared" si="10"/>
        <v>0</v>
      </c>
      <c r="S18" s="576">
        <f>SUMIFS('２個別表（構造転換）'!$H$13:$H$312,'２個別表（構造転換）'!$C$13:$C$312,E18,'２個別表（構造転換）'!$AI$13:$AI$312,"&lt;&gt;1")</f>
        <v>0</v>
      </c>
      <c r="T18" s="576">
        <f>SUMIFS('２個別表（構造転換）'!$H$13:$H$312,'２個別表（構造転換）'!$C$13:$C$312,E18,'２個別表（構造転換）'!$AI$13:$AI$312,1)</f>
        <v>0</v>
      </c>
      <c r="U18" s="577">
        <f t="shared" si="11"/>
        <v>0</v>
      </c>
      <c r="V18" s="577">
        <f>SUMIFS('２個別表（構造転換）'!$AN$13:$AN$312,'２個別表（構造転換）'!$C$13:$C$312,E18,'２個別表（構造転換）'!$AI$13:$AI$312,"&lt;&gt;1")</f>
        <v>0</v>
      </c>
      <c r="W18" s="577">
        <f>SUMIFS('２個別表（構造転換）'!$BD$13:$BD$312,'２個別表（構造転換）'!$C$13:$C$312,E18,'２個別表（構造転換）'!$AI$13:$AI$312,1)</f>
        <v>0</v>
      </c>
      <c r="X18" s="577">
        <f t="shared" si="12"/>
        <v>0</v>
      </c>
      <c r="Y18" s="577">
        <f>SUMIFS('２個別表（構造転換）'!$AO$13:$AO$312,'２個別表（構造転換）'!$C$13:$C$312,E18,'２個別表（構造転換）'!$AI$13:$AI$312,"&lt;&gt;1")</f>
        <v>0</v>
      </c>
      <c r="Z18" s="578">
        <f>SUMIFS('２個別表（構造転換）'!$BG$13:$BG$312,'２個別表（構造転換）'!$C$13:$C$312,E18,'２個別表（構造転換）'!$AI$13:$AI$312,1)</f>
        <v>0</v>
      </c>
      <c r="AA18" s="705"/>
      <c r="AB18" s="8"/>
      <c r="AC18" s="575">
        <f>SUMIFS('２個別表（構造転換）'!$MP$13:$MP$312,'２個別表（構造転換）'!$C$13:$C$312,E18)</f>
        <v>0</v>
      </c>
      <c r="AD18" s="576">
        <f>SUMIFS('２個別表（構造転換）'!$MQ$13:$MQ$312,'２個別表（構造転換）'!$C$13:$C$312,E18)</f>
        <v>0</v>
      </c>
      <c r="AE18" s="576">
        <f>SUMIFS('２個別表（構造転換）'!$MR$13:$MR$312,'２個別表（構造転換）'!$C$13:$C$312,E18)</f>
        <v>0</v>
      </c>
      <c r="AF18" s="576">
        <f>SUMIFS('２個別表（構造転換）'!$MS$13:$MS$312,'２個別表（構造転換）'!$C$13:$C$312,E18)</f>
        <v>0</v>
      </c>
      <c r="AG18" s="577">
        <f>SUMIFS('２個別表（構造転換）'!$MT$13:$MT$312,'２個別表（構造転換）'!$C$13:$C$312,E18)</f>
        <v>0</v>
      </c>
      <c r="AH18" s="577">
        <f>SUMIFS('２個別表（構造転換）'!$MU$13:$MU$312,'２個別表（構造転換）'!$C$13:$C$312,E18)</f>
        <v>0</v>
      </c>
      <c r="AI18" s="577">
        <f>SUMIFS('２個別表（構造転換）'!$MV$13:$MV$312,'２個別表（構造転換）'!$C$13:$C$312,E18)</f>
        <v>0</v>
      </c>
      <c r="AJ18" s="577">
        <f>SUMIFS('２個別表（構造転換）'!$MW$13:$MW$312,'２個別表（構造転換）'!$C$13:$C$312,E18)</f>
        <v>0</v>
      </c>
      <c r="AK18" s="578">
        <f>SUMIFS('２個別表（構造転換）'!$MX$13:$MX$312,'２個別表（構造転換）'!$C$13:$C$312,E18)</f>
        <v>0</v>
      </c>
      <c r="AL18" s="579">
        <f>SUMIFS('２個別表（構造転換）'!$MZ$13:$MZ$312,'２個別表（構造転換）'!$C$13:$C$312,E18)</f>
        <v>0</v>
      </c>
      <c r="AM18" s="580">
        <f>SUMIFS('２個別表（構造転換）'!$NA$13:$NA$312,'２個別表（構造転換）'!$C$13:$C$312,E18)</f>
        <v>0</v>
      </c>
      <c r="AN18" s="581">
        <f>SUMIFS('２個別表（構造転換）'!$NB$13:$NB$312,'２個別表（構造転換）'!$C$13:$C$312,E18)</f>
        <v>0</v>
      </c>
      <c r="AO18" s="581">
        <f>SUMIFS('２個別表（構造転換）'!$NC$13:$NC$312,'２個別表（構造転換）'!$C$13:$C$312,E18)</f>
        <v>0</v>
      </c>
      <c r="AP18" s="580">
        <f>SUMIFS('２個別表（構造転換）'!$ND$13:$ND$312,'２個別表（構造転換）'!$C$13:$C$312,E18)</f>
        <v>0</v>
      </c>
      <c r="AQ18" s="581">
        <f>SUMIFS('２個別表（構造転換）'!$JW$13:$JW$312,'２個別表（構造転換）'!$C$13:$C$312,E18)</f>
        <v>0</v>
      </c>
      <c r="AR18" s="581">
        <f>SUMIFS('２個別表（構造転換）'!$JX$13:$JX$312,'２個別表（構造転換）'!$C$13:$C$312,E18)</f>
        <v>0</v>
      </c>
      <c r="AS18" s="580">
        <f>SUMIFS('２個別表（構造転換）'!$JY$13:$JY$312,'２個別表（構造転換）'!$C$13:$C$312,E18)</f>
        <v>0</v>
      </c>
      <c r="AT18" s="580">
        <f>SUMIFS('２個別表（構造転換）'!$NE$13:$NE$312,'２個別表（構造転換）'!$C$13:$C$312,E18)</f>
        <v>0</v>
      </c>
      <c r="AU18" s="581">
        <f>SUMIFS('２個別表（構造転換）'!$KB$13:$KB$312,'２個別表（構造転換）'!$C$13:$C$312,E18)</f>
        <v>0</v>
      </c>
      <c r="AV18" s="581">
        <f>SUMIFS('２個別表（構造転換）'!$KC$13:$KC$312,'２個別表（構造転換）'!$C$13:$C$312,E18)</f>
        <v>0</v>
      </c>
      <c r="AW18" s="581">
        <f>SUMIFS('２個別表（構造転換）'!$KD$13:$KD$312,'２個別表（構造転換）'!$C$13:$C$312,E18)</f>
        <v>0</v>
      </c>
      <c r="AX18" s="581">
        <f>SUMIFS('２個別表（構造転換）'!$KE$13:$KE$312,'２個別表（構造転換）'!$C$13:$C$312,E18)</f>
        <v>0</v>
      </c>
      <c r="AY18" s="580">
        <f>SUMIFS('２個別表（構造転換）'!$KF$13:$KF$312,'２個別表（構造転換）'!$C$13:$C$312,E18)</f>
        <v>0</v>
      </c>
      <c r="AZ18" s="580">
        <f>SUMIFS('２個別表（構造転換）'!$NF$13:$NF$312,'２個別表（構造転換）'!$C$13:$C$312,E18)</f>
        <v>0</v>
      </c>
      <c r="BA18" s="580">
        <f>SUMIFS('２個別表（構造転換）'!$NG$13:$NG$312,'２個別表（構造転換）'!$C$13:$C$312,E18)</f>
        <v>0</v>
      </c>
      <c r="BB18" s="580">
        <f>SUMIFS('２個別表（構造転換）'!$KL$13:$KL$312,'２個別表（構造転換）'!$C$13:$C$312,E18)</f>
        <v>0</v>
      </c>
      <c r="BC18" s="580">
        <f>SUMIFS('２個別表（構造転換）'!$KM$13:$KM$312,'２個別表（構造転換）'!$C$13:$C$312,E18)</f>
        <v>0</v>
      </c>
      <c r="BD18" s="581">
        <f>SUMIFS('２個別表（構造転換）'!$KN$13:$KN$312,'２個別表（構造転換）'!$C$13:$C$312,E18)</f>
        <v>0</v>
      </c>
      <c r="BE18" s="581">
        <f>SUMIFS('２個別表（構造転換）'!$KO$13:$KO$312,'２個別表（構造転換）'!$C$13:$C$312,E18)</f>
        <v>0</v>
      </c>
      <c r="BF18" s="581">
        <f>SUMIFS('２個別表（構造転換）'!$KP$13:$KP$312,'２個別表（構造転換）'!$C$13:$C$312,E18)</f>
        <v>0</v>
      </c>
      <c r="BG18" s="581">
        <f>SUMIFS('２個別表（構造転換）'!$KQ$13:$KQ$312,'２個別表（構造転換）'!$C$13:$C$312,E18)</f>
        <v>0</v>
      </c>
      <c r="BH18" s="582">
        <f>SUMIFS('２個別表（構造転換）'!$KR$13:$KR$312,'２個別表（構造転換）'!$C$13:$C$312,E18)</f>
        <v>0</v>
      </c>
      <c r="BI18" s="582">
        <f>SUMIFS('２個別表（構造転換）'!$KS$13:$KS$312,'２個別表（構造転換）'!$C$13:$C$312,E18)</f>
        <v>0</v>
      </c>
      <c r="BJ18" s="582">
        <f>SUMIFS('２個別表（構造転換）'!$KT$13:$KT$312,'２個別表（構造転換）'!$C$13:$C$312,E18)</f>
        <v>0</v>
      </c>
      <c r="BK18" s="579">
        <f t="shared" si="13"/>
        <v>0</v>
      </c>
      <c r="BL18" s="583">
        <f t="shared" si="14"/>
        <v>0</v>
      </c>
      <c r="BM18" s="831"/>
      <c r="BN18" s="830"/>
      <c r="BO18" s="584">
        <f t="shared" si="15"/>
        <v>0</v>
      </c>
      <c r="BP18" s="577">
        <f t="shared" si="16"/>
        <v>0</v>
      </c>
      <c r="BQ18" s="834"/>
      <c r="BR18" s="834"/>
      <c r="BS18" s="584">
        <f t="shared" si="17"/>
        <v>0</v>
      </c>
      <c r="BT18" s="836"/>
      <c r="BU18" s="836"/>
      <c r="BV18" s="584">
        <f t="shared" si="18"/>
        <v>0</v>
      </c>
      <c r="BW18" s="577">
        <f t="shared" si="26"/>
        <v>0</v>
      </c>
      <c r="BX18" s="838"/>
      <c r="BY18" s="585">
        <f t="shared" si="19"/>
        <v>0</v>
      </c>
      <c r="BZ18" s="840"/>
      <c r="CA18" s="586">
        <f t="shared" si="20"/>
        <v>0</v>
      </c>
      <c r="CB18" s="586">
        <f t="shared" si="21"/>
        <v>0</v>
      </c>
      <c r="CC18" s="586">
        <f t="shared" si="22"/>
        <v>0</v>
      </c>
      <c r="CD18" s="843"/>
      <c r="CE18" s="587">
        <f t="shared" si="23"/>
        <v>0</v>
      </c>
      <c r="CF18" s="588">
        <f t="shared" si="24"/>
        <v>0</v>
      </c>
      <c r="CG18" s="845" t="s">
        <v>101</v>
      </c>
      <c r="CH18" s="85"/>
      <c r="CI18" s="85"/>
      <c r="CK18" s="677" t="str">
        <f t="shared" si="2"/>
        <v/>
      </c>
      <c r="CL18" s="677">
        <f>IFERROR(IF(J18&lt;&gt;1,VLOOKUP(E18,'２個別表（構造転換）'!$C$13:$S$312,11,FALSE),),)</f>
        <v>0</v>
      </c>
      <c r="CM18" s="677">
        <f t="shared" si="3"/>
        <v>0</v>
      </c>
      <c r="CN18" s="677">
        <f t="shared" si="4"/>
        <v>0</v>
      </c>
      <c r="CO18" s="677">
        <f t="shared" si="5"/>
        <v>0</v>
      </c>
      <c r="CP18" s="677" t="str">
        <f t="shared" si="25"/>
        <v>×</v>
      </c>
      <c r="CQ18" s="670"/>
    </row>
    <row r="19" spans="1:95" ht="30" customHeight="1">
      <c r="A19" s="748">
        <f>VLOOKUP($E19,'２個別表（構造転換）'!$C$13:$Z$312,2,FALSE)</f>
        <v>0</v>
      </c>
      <c r="B19" s="748">
        <f>IF(D19&gt;0,SUM($D$12:D19),0)</f>
        <v>0</v>
      </c>
      <c r="C19" s="748">
        <f t="shared" si="6"/>
        <v>0</v>
      </c>
      <c r="D19" s="748">
        <f t="shared" si="7"/>
        <v>0</v>
      </c>
      <c r="E19" s="570">
        <f>IF(ROW()-14&lt;='２個別表（構造転換）'!$F$12,ROW()-14,0)</f>
        <v>0</v>
      </c>
      <c r="F19" s="571">
        <f>IFERROR(VLOOKUP(E19,'２個別表（構造転換）'!$C$13:$S$312,8,FALSE),)</f>
        <v>0</v>
      </c>
      <c r="G19" s="572">
        <f>IFERROR(VLOOKUP(E19,'２個別表（構造転換）'!$C$13:$S$312,9,FALSE),)</f>
        <v>0</v>
      </c>
      <c r="H19" s="573">
        <f>IFERROR(VLOOKUP(E19,'２個別表（構造転換）'!$C$13:$S$312,10,FALSE),)</f>
        <v>0</v>
      </c>
      <c r="I19" s="574">
        <f>IFERROR(VLOOKUP(E19,'２個別表（構造転換）'!$C$13:$S$312,17,FALSE),)</f>
        <v>0</v>
      </c>
      <c r="J19" s="666"/>
      <c r="K19" s="662" t="str">
        <f>IFERROR(VLOOKUP(E19,'２個別表（構造転換）'!$C$13:$S$312,16,FALSE),)</f>
        <v/>
      </c>
      <c r="L19" s="824"/>
      <c r="M19" s="828"/>
      <c r="N19" s="828"/>
      <c r="O19" s="826"/>
      <c r="P19" s="635" t="str">
        <f t="shared" si="8"/>
        <v/>
      </c>
      <c r="Q19" s="870" t="str">
        <f t="shared" si="9"/>
        <v/>
      </c>
      <c r="R19" s="575">
        <f t="shared" si="10"/>
        <v>0</v>
      </c>
      <c r="S19" s="576">
        <f>SUMIFS('２個別表（構造転換）'!$H$13:$H$312,'２個別表（構造転換）'!$C$13:$C$312,E19,'２個別表（構造転換）'!$AI$13:$AI$312,"&lt;&gt;1")</f>
        <v>0</v>
      </c>
      <c r="T19" s="576">
        <f>SUMIFS('２個別表（構造転換）'!$H$13:$H$312,'２個別表（構造転換）'!$C$13:$C$312,E19,'２個別表（構造転換）'!$AI$13:$AI$312,1)</f>
        <v>0</v>
      </c>
      <c r="U19" s="577">
        <f t="shared" si="11"/>
        <v>0</v>
      </c>
      <c r="V19" s="577">
        <f>SUMIFS('２個別表（構造転換）'!$AN$13:$AN$312,'２個別表（構造転換）'!$C$13:$C$312,E19,'２個別表（構造転換）'!$AI$13:$AI$312,"&lt;&gt;1")</f>
        <v>0</v>
      </c>
      <c r="W19" s="577">
        <f>SUMIFS('２個別表（構造転換）'!$BD$13:$BD$312,'２個別表（構造転換）'!$C$13:$C$312,E19,'２個別表（構造転換）'!$AI$13:$AI$312,1)</f>
        <v>0</v>
      </c>
      <c r="X19" s="577">
        <f t="shared" si="12"/>
        <v>0</v>
      </c>
      <c r="Y19" s="577">
        <f>SUMIFS('２個別表（構造転換）'!$AO$13:$AO$312,'２個別表（構造転換）'!$C$13:$C$312,E19,'２個別表（構造転換）'!$AI$13:$AI$312,"&lt;&gt;1")</f>
        <v>0</v>
      </c>
      <c r="Z19" s="578">
        <f>SUMIFS('２個別表（構造転換）'!$BG$13:$BG$312,'２個別表（構造転換）'!$C$13:$C$312,E19,'２個別表（構造転換）'!$AI$13:$AI$312,1)</f>
        <v>0</v>
      </c>
      <c r="AA19" s="705"/>
      <c r="AB19" s="8"/>
      <c r="AC19" s="575">
        <f>SUMIFS('２個別表（構造転換）'!$MP$13:$MP$312,'２個別表（構造転換）'!$C$13:$C$312,E19)</f>
        <v>0</v>
      </c>
      <c r="AD19" s="576">
        <f>SUMIFS('２個別表（構造転換）'!$MQ$13:$MQ$312,'２個別表（構造転換）'!$C$13:$C$312,E19)</f>
        <v>0</v>
      </c>
      <c r="AE19" s="576">
        <f>SUMIFS('２個別表（構造転換）'!$MR$13:$MR$312,'２個別表（構造転換）'!$C$13:$C$312,E19)</f>
        <v>0</v>
      </c>
      <c r="AF19" s="576">
        <f>SUMIFS('２個別表（構造転換）'!$MS$13:$MS$312,'２個別表（構造転換）'!$C$13:$C$312,E19)</f>
        <v>0</v>
      </c>
      <c r="AG19" s="577">
        <f>SUMIFS('２個別表（構造転換）'!$MT$13:$MT$312,'２個別表（構造転換）'!$C$13:$C$312,E19)</f>
        <v>0</v>
      </c>
      <c r="AH19" s="577">
        <f>SUMIFS('２個別表（構造転換）'!$MU$13:$MU$312,'２個別表（構造転換）'!$C$13:$C$312,E19)</f>
        <v>0</v>
      </c>
      <c r="AI19" s="577">
        <f>SUMIFS('２個別表（構造転換）'!$MV$13:$MV$312,'２個別表（構造転換）'!$C$13:$C$312,E19)</f>
        <v>0</v>
      </c>
      <c r="AJ19" s="577">
        <f>SUMIFS('２個別表（構造転換）'!$MW$13:$MW$312,'２個別表（構造転換）'!$C$13:$C$312,E19)</f>
        <v>0</v>
      </c>
      <c r="AK19" s="578">
        <f>SUMIFS('２個別表（構造転換）'!$MX$13:$MX$312,'２個別表（構造転換）'!$C$13:$C$312,E19)</f>
        <v>0</v>
      </c>
      <c r="AL19" s="579">
        <f>SUMIFS('２個別表（構造転換）'!$MZ$13:$MZ$312,'２個別表（構造転換）'!$C$13:$C$312,E19)</f>
        <v>0</v>
      </c>
      <c r="AM19" s="580">
        <f>SUMIFS('２個別表（構造転換）'!$NA$13:$NA$312,'２個別表（構造転換）'!$C$13:$C$312,E19)</f>
        <v>0</v>
      </c>
      <c r="AN19" s="581">
        <f>SUMIFS('２個別表（構造転換）'!$NB$13:$NB$312,'２個別表（構造転換）'!$C$13:$C$312,E19)</f>
        <v>0</v>
      </c>
      <c r="AO19" s="581">
        <f>SUMIFS('２個別表（構造転換）'!$NC$13:$NC$312,'２個別表（構造転換）'!$C$13:$C$312,E19)</f>
        <v>0</v>
      </c>
      <c r="AP19" s="580">
        <f>SUMIFS('２個別表（構造転換）'!$ND$13:$ND$312,'２個別表（構造転換）'!$C$13:$C$312,E19)</f>
        <v>0</v>
      </c>
      <c r="AQ19" s="581">
        <f>SUMIFS('２個別表（構造転換）'!$JW$13:$JW$312,'２個別表（構造転換）'!$C$13:$C$312,E19)</f>
        <v>0</v>
      </c>
      <c r="AR19" s="581">
        <f>SUMIFS('２個別表（構造転換）'!$JX$13:$JX$312,'２個別表（構造転換）'!$C$13:$C$312,E19)</f>
        <v>0</v>
      </c>
      <c r="AS19" s="580">
        <f>SUMIFS('２個別表（構造転換）'!$JY$13:$JY$312,'２個別表（構造転換）'!$C$13:$C$312,E19)</f>
        <v>0</v>
      </c>
      <c r="AT19" s="580">
        <f>SUMIFS('２個別表（構造転換）'!$NE$13:$NE$312,'２個別表（構造転換）'!$C$13:$C$312,E19)</f>
        <v>0</v>
      </c>
      <c r="AU19" s="581">
        <f>SUMIFS('２個別表（構造転換）'!$KB$13:$KB$312,'２個別表（構造転換）'!$C$13:$C$312,E19)</f>
        <v>0</v>
      </c>
      <c r="AV19" s="581">
        <f>SUMIFS('２個別表（構造転換）'!$KC$13:$KC$312,'２個別表（構造転換）'!$C$13:$C$312,E19)</f>
        <v>0</v>
      </c>
      <c r="AW19" s="581">
        <f>SUMIFS('２個別表（構造転換）'!$KD$13:$KD$312,'２個別表（構造転換）'!$C$13:$C$312,E19)</f>
        <v>0</v>
      </c>
      <c r="AX19" s="581">
        <f>SUMIFS('２個別表（構造転換）'!$KE$13:$KE$312,'２個別表（構造転換）'!$C$13:$C$312,E19)</f>
        <v>0</v>
      </c>
      <c r="AY19" s="580">
        <f>SUMIFS('２個別表（構造転換）'!$KF$13:$KF$312,'２個別表（構造転換）'!$C$13:$C$312,E19)</f>
        <v>0</v>
      </c>
      <c r="AZ19" s="580">
        <f>SUMIFS('２個別表（構造転換）'!$NF$13:$NF$312,'２個別表（構造転換）'!$C$13:$C$312,E19)</f>
        <v>0</v>
      </c>
      <c r="BA19" s="580">
        <f>SUMIFS('２個別表（構造転換）'!$NG$13:$NG$312,'２個別表（構造転換）'!$C$13:$C$312,E19)</f>
        <v>0</v>
      </c>
      <c r="BB19" s="580">
        <f>SUMIFS('２個別表（構造転換）'!$KL$13:$KL$312,'２個別表（構造転換）'!$C$13:$C$312,E19)</f>
        <v>0</v>
      </c>
      <c r="BC19" s="580">
        <f>SUMIFS('２個別表（構造転換）'!$KM$13:$KM$312,'２個別表（構造転換）'!$C$13:$C$312,E19)</f>
        <v>0</v>
      </c>
      <c r="BD19" s="581">
        <f>SUMIFS('２個別表（構造転換）'!$KN$13:$KN$312,'２個別表（構造転換）'!$C$13:$C$312,E19)</f>
        <v>0</v>
      </c>
      <c r="BE19" s="581">
        <f>SUMIFS('２個別表（構造転換）'!$KO$13:$KO$312,'２個別表（構造転換）'!$C$13:$C$312,E19)</f>
        <v>0</v>
      </c>
      <c r="BF19" s="581">
        <f>SUMIFS('２個別表（構造転換）'!$KP$13:$KP$312,'２個別表（構造転換）'!$C$13:$C$312,E19)</f>
        <v>0</v>
      </c>
      <c r="BG19" s="581">
        <f>SUMIFS('２個別表（構造転換）'!$KQ$13:$KQ$312,'２個別表（構造転換）'!$C$13:$C$312,E19)</f>
        <v>0</v>
      </c>
      <c r="BH19" s="582">
        <f>SUMIFS('２個別表（構造転換）'!$KR$13:$KR$312,'２個別表（構造転換）'!$C$13:$C$312,E19)</f>
        <v>0</v>
      </c>
      <c r="BI19" s="582">
        <f>SUMIFS('２個別表（構造転換）'!$KS$13:$KS$312,'２個別表（構造転換）'!$C$13:$C$312,E19)</f>
        <v>0</v>
      </c>
      <c r="BJ19" s="582">
        <f>SUMIFS('２個別表（構造転換）'!$KT$13:$KT$312,'２個別表（構造転換）'!$C$13:$C$312,E19)</f>
        <v>0</v>
      </c>
      <c r="BK19" s="579">
        <f t="shared" si="13"/>
        <v>0</v>
      </c>
      <c r="BL19" s="583">
        <f t="shared" si="14"/>
        <v>0</v>
      </c>
      <c r="BM19" s="831"/>
      <c r="BN19" s="830"/>
      <c r="BO19" s="584">
        <f t="shared" si="15"/>
        <v>0</v>
      </c>
      <c r="BP19" s="577">
        <f t="shared" si="16"/>
        <v>0</v>
      </c>
      <c r="BQ19" s="834"/>
      <c r="BR19" s="834"/>
      <c r="BS19" s="584">
        <f t="shared" si="17"/>
        <v>0</v>
      </c>
      <c r="BT19" s="836"/>
      <c r="BU19" s="836"/>
      <c r="BV19" s="584">
        <f t="shared" si="18"/>
        <v>0</v>
      </c>
      <c r="BW19" s="577">
        <f t="shared" si="26"/>
        <v>0</v>
      </c>
      <c r="BX19" s="838"/>
      <c r="BY19" s="585">
        <f t="shared" si="19"/>
        <v>0</v>
      </c>
      <c r="BZ19" s="840"/>
      <c r="CA19" s="586">
        <f t="shared" si="20"/>
        <v>0</v>
      </c>
      <c r="CB19" s="586">
        <f t="shared" si="21"/>
        <v>0</v>
      </c>
      <c r="CC19" s="586">
        <f t="shared" si="22"/>
        <v>0</v>
      </c>
      <c r="CD19" s="843"/>
      <c r="CE19" s="587">
        <f t="shared" si="23"/>
        <v>0</v>
      </c>
      <c r="CF19" s="588">
        <f t="shared" si="24"/>
        <v>0</v>
      </c>
      <c r="CG19" s="845" t="s">
        <v>101</v>
      </c>
      <c r="CH19" s="85"/>
      <c r="CI19" s="85"/>
      <c r="CK19" s="677" t="str">
        <f t="shared" si="2"/>
        <v/>
      </c>
      <c r="CL19" s="677">
        <f>IFERROR(IF(J19&lt;&gt;1,VLOOKUP(E19,'２個別表（構造転換）'!$C$13:$S$312,11,FALSE),),)</f>
        <v>0</v>
      </c>
      <c r="CM19" s="677">
        <f t="shared" si="3"/>
        <v>0</v>
      </c>
      <c r="CN19" s="677">
        <f t="shared" si="4"/>
        <v>0</v>
      </c>
      <c r="CO19" s="677">
        <f t="shared" si="5"/>
        <v>0</v>
      </c>
      <c r="CP19" s="677" t="str">
        <f t="shared" si="25"/>
        <v>×</v>
      </c>
      <c r="CQ19" s="670"/>
    </row>
    <row r="20" spans="1:95" ht="30" customHeight="1">
      <c r="A20" s="748">
        <f>VLOOKUP($E20,'２個別表（構造転換）'!$C$13:$Z$312,2,FALSE)</f>
        <v>0</v>
      </c>
      <c r="B20" s="748">
        <f>IF(D20&gt;0,SUM($D$12:D20),0)</f>
        <v>0</v>
      </c>
      <c r="C20" s="748">
        <f t="shared" si="6"/>
        <v>0</v>
      </c>
      <c r="D20" s="748">
        <f t="shared" si="7"/>
        <v>0</v>
      </c>
      <c r="E20" s="570">
        <f>IF(ROW()-14&lt;='２個別表（構造転換）'!$F$12,ROW()-14,0)</f>
        <v>0</v>
      </c>
      <c r="F20" s="571">
        <f>IFERROR(VLOOKUP(E20,'２個別表（構造転換）'!$C$13:$S$312,8,FALSE),)</f>
        <v>0</v>
      </c>
      <c r="G20" s="572">
        <f>IFERROR(VLOOKUP(E20,'２個別表（構造転換）'!$C$13:$S$312,9,FALSE),)</f>
        <v>0</v>
      </c>
      <c r="H20" s="573">
        <f>IFERROR(VLOOKUP(E20,'２個別表（構造転換）'!$C$13:$S$312,10,FALSE),)</f>
        <v>0</v>
      </c>
      <c r="I20" s="574">
        <f>IFERROR(VLOOKUP(E20,'２個別表（構造転換）'!$C$13:$S$312,17,FALSE),)</f>
        <v>0</v>
      </c>
      <c r="J20" s="666"/>
      <c r="K20" s="662" t="str">
        <f>IFERROR(VLOOKUP(E20,'２個別表（構造転換）'!$C$13:$S$312,16,FALSE),)</f>
        <v/>
      </c>
      <c r="L20" s="824"/>
      <c r="M20" s="828"/>
      <c r="N20" s="828"/>
      <c r="O20" s="826"/>
      <c r="P20" s="635" t="str">
        <f t="shared" si="8"/>
        <v/>
      </c>
      <c r="Q20" s="870" t="str">
        <f t="shared" si="9"/>
        <v/>
      </c>
      <c r="R20" s="575">
        <f t="shared" si="10"/>
        <v>0</v>
      </c>
      <c r="S20" s="576">
        <f>SUMIFS('２個別表（構造転換）'!$H$13:$H$312,'２個別表（構造転換）'!$C$13:$C$312,E20,'２個別表（構造転換）'!$AI$13:$AI$312,"&lt;&gt;1")</f>
        <v>0</v>
      </c>
      <c r="T20" s="576">
        <f>SUMIFS('２個別表（構造転換）'!$H$13:$H$312,'２個別表（構造転換）'!$C$13:$C$312,E20,'２個別表（構造転換）'!$AI$13:$AI$312,1)</f>
        <v>0</v>
      </c>
      <c r="U20" s="577">
        <f t="shared" si="11"/>
        <v>0</v>
      </c>
      <c r="V20" s="577">
        <f>SUMIFS('２個別表（構造転換）'!$AN$13:$AN$312,'２個別表（構造転換）'!$C$13:$C$312,E20,'２個別表（構造転換）'!$AI$13:$AI$312,"&lt;&gt;1")</f>
        <v>0</v>
      </c>
      <c r="W20" s="577">
        <f>SUMIFS('２個別表（構造転換）'!$BD$13:$BD$312,'２個別表（構造転換）'!$C$13:$C$312,E20,'２個別表（構造転換）'!$AI$13:$AI$312,1)</f>
        <v>0</v>
      </c>
      <c r="X20" s="577">
        <f t="shared" si="12"/>
        <v>0</v>
      </c>
      <c r="Y20" s="577">
        <f>SUMIFS('２個別表（構造転換）'!$AO$13:$AO$312,'２個別表（構造転換）'!$C$13:$C$312,E20,'２個別表（構造転換）'!$AI$13:$AI$312,"&lt;&gt;1")</f>
        <v>0</v>
      </c>
      <c r="Z20" s="578">
        <f>SUMIFS('２個別表（構造転換）'!$BG$13:$BG$312,'２個別表（構造転換）'!$C$13:$C$312,E20,'２個別表（構造転換）'!$AI$13:$AI$312,1)</f>
        <v>0</v>
      </c>
      <c r="AA20" s="705"/>
      <c r="AB20" s="8"/>
      <c r="AC20" s="575">
        <f>SUMIFS('２個別表（構造転換）'!$MP$13:$MP$312,'２個別表（構造転換）'!$C$13:$C$312,E20)</f>
        <v>0</v>
      </c>
      <c r="AD20" s="576">
        <f>SUMIFS('２個別表（構造転換）'!$MQ$13:$MQ$312,'２個別表（構造転換）'!$C$13:$C$312,E20)</f>
        <v>0</v>
      </c>
      <c r="AE20" s="576">
        <f>SUMIFS('２個別表（構造転換）'!$MR$13:$MR$312,'２個別表（構造転換）'!$C$13:$C$312,E20)</f>
        <v>0</v>
      </c>
      <c r="AF20" s="576">
        <f>SUMIFS('２個別表（構造転換）'!$MS$13:$MS$312,'２個別表（構造転換）'!$C$13:$C$312,E20)</f>
        <v>0</v>
      </c>
      <c r="AG20" s="577">
        <f>SUMIFS('２個別表（構造転換）'!$MT$13:$MT$312,'２個別表（構造転換）'!$C$13:$C$312,E20)</f>
        <v>0</v>
      </c>
      <c r="AH20" s="577">
        <f>SUMIFS('２個別表（構造転換）'!$MU$13:$MU$312,'２個別表（構造転換）'!$C$13:$C$312,E20)</f>
        <v>0</v>
      </c>
      <c r="AI20" s="577">
        <f>SUMIFS('２個別表（構造転換）'!$MV$13:$MV$312,'２個別表（構造転換）'!$C$13:$C$312,E20)</f>
        <v>0</v>
      </c>
      <c r="AJ20" s="577">
        <f>SUMIFS('２個別表（構造転換）'!$MW$13:$MW$312,'２個別表（構造転換）'!$C$13:$C$312,E20)</f>
        <v>0</v>
      </c>
      <c r="AK20" s="578">
        <f>SUMIFS('２個別表（構造転換）'!$MX$13:$MX$312,'２個別表（構造転換）'!$C$13:$C$312,E20)</f>
        <v>0</v>
      </c>
      <c r="AL20" s="579">
        <f>SUMIFS('２個別表（構造転換）'!$MZ$13:$MZ$312,'２個別表（構造転換）'!$C$13:$C$312,E20)</f>
        <v>0</v>
      </c>
      <c r="AM20" s="580">
        <f>SUMIFS('２個別表（構造転換）'!$NA$13:$NA$312,'２個別表（構造転換）'!$C$13:$C$312,E20)</f>
        <v>0</v>
      </c>
      <c r="AN20" s="581">
        <f>SUMIFS('２個別表（構造転換）'!$NB$13:$NB$312,'２個別表（構造転換）'!$C$13:$C$312,E20)</f>
        <v>0</v>
      </c>
      <c r="AO20" s="581">
        <f>SUMIFS('２個別表（構造転換）'!$NC$13:$NC$312,'２個別表（構造転換）'!$C$13:$C$312,E20)</f>
        <v>0</v>
      </c>
      <c r="AP20" s="580">
        <f>SUMIFS('２個別表（構造転換）'!$ND$13:$ND$312,'２個別表（構造転換）'!$C$13:$C$312,E20)</f>
        <v>0</v>
      </c>
      <c r="AQ20" s="581">
        <f>SUMIFS('２個別表（構造転換）'!$JW$13:$JW$312,'２個別表（構造転換）'!$C$13:$C$312,E20)</f>
        <v>0</v>
      </c>
      <c r="AR20" s="581">
        <f>SUMIFS('２個別表（構造転換）'!$JX$13:$JX$312,'２個別表（構造転換）'!$C$13:$C$312,E20)</f>
        <v>0</v>
      </c>
      <c r="AS20" s="580">
        <f>SUMIFS('２個別表（構造転換）'!$JY$13:$JY$312,'２個別表（構造転換）'!$C$13:$C$312,E20)</f>
        <v>0</v>
      </c>
      <c r="AT20" s="580">
        <f>SUMIFS('２個別表（構造転換）'!$NE$13:$NE$312,'２個別表（構造転換）'!$C$13:$C$312,E20)</f>
        <v>0</v>
      </c>
      <c r="AU20" s="581">
        <f>SUMIFS('２個別表（構造転換）'!$KB$13:$KB$312,'２個別表（構造転換）'!$C$13:$C$312,E20)</f>
        <v>0</v>
      </c>
      <c r="AV20" s="581">
        <f>SUMIFS('２個別表（構造転換）'!$KC$13:$KC$312,'２個別表（構造転換）'!$C$13:$C$312,E20)</f>
        <v>0</v>
      </c>
      <c r="AW20" s="581">
        <f>SUMIFS('２個別表（構造転換）'!$KD$13:$KD$312,'２個別表（構造転換）'!$C$13:$C$312,E20)</f>
        <v>0</v>
      </c>
      <c r="AX20" s="581">
        <f>SUMIFS('２個別表（構造転換）'!$KE$13:$KE$312,'２個別表（構造転換）'!$C$13:$C$312,E20)</f>
        <v>0</v>
      </c>
      <c r="AY20" s="580">
        <f>SUMIFS('２個別表（構造転換）'!$KF$13:$KF$312,'２個別表（構造転換）'!$C$13:$C$312,E20)</f>
        <v>0</v>
      </c>
      <c r="AZ20" s="580">
        <f>SUMIFS('２個別表（構造転換）'!$NF$13:$NF$312,'２個別表（構造転換）'!$C$13:$C$312,E20)</f>
        <v>0</v>
      </c>
      <c r="BA20" s="580">
        <f>SUMIFS('２個別表（構造転換）'!$NG$13:$NG$312,'２個別表（構造転換）'!$C$13:$C$312,E20)</f>
        <v>0</v>
      </c>
      <c r="BB20" s="580">
        <f>SUMIFS('２個別表（構造転換）'!$KL$13:$KL$312,'２個別表（構造転換）'!$C$13:$C$312,E20)</f>
        <v>0</v>
      </c>
      <c r="BC20" s="580">
        <f>SUMIFS('２個別表（構造転換）'!$KM$13:$KM$312,'２個別表（構造転換）'!$C$13:$C$312,E20)</f>
        <v>0</v>
      </c>
      <c r="BD20" s="581">
        <f>SUMIFS('２個別表（構造転換）'!$KN$13:$KN$312,'２個別表（構造転換）'!$C$13:$C$312,E20)</f>
        <v>0</v>
      </c>
      <c r="BE20" s="581">
        <f>SUMIFS('２個別表（構造転換）'!$KO$13:$KO$312,'２個別表（構造転換）'!$C$13:$C$312,E20)</f>
        <v>0</v>
      </c>
      <c r="BF20" s="581">
        <f>SUMIFS('２個別表（構造転換）'!$KP$13:$KP$312,'２個別表（構造転換）'!$C$13:$C$312,E20)</f>
        <v>0</v>
      </c>
      <c r="BG20" s="581">
        <f>SUMIFS('２個別表（構造転換）'!$KQ$13:$KQ$312,'２個別表（構造転換）'!$C$13:$C$312,E20)</f>
        <v>0</v>
      </c>
      <c r="BH20" s="582">
        <f>SUMIFS('２個別表（構造転換）'!$KR$13:$KR$312,'２個別表（構造転換）'!$C$13:$C$312,E20)</f>
        <v>0</v>
      </c>
      <c r="BI20" s="582">
        <f>SUMIFS('２個別表（構造転換）'!$KS$13:$KS$312,'２個別表（構造転換）'!$C$13:$C$312,E20)</f>
        <v>0</v>
      </c>
      <c r="BJ20" s="582">
        <f>SUMIFS('２個別表（構造転換）'!$KT$13:$KT$312,'２個別表（構造転換）'!$C$13:$C$312,E20)</f>
        <v>0</v>
      </c>
      <c r="BK20" s="579">
        <f t="shared" si="13"/>
        <v>0</v>
      </c>
      <c r="BL20" s="583">
        <f t="shared" si="14"/>
        <v>0</v>
      </c>
      <c r="BM20" s="831"/>
      <c r="BN20" s="830"/>
      <c r="BO20" s="584">
        <f t="shared" si="15"/>
        <v>0</v>
      </c>
      <c r="BP20" s="577">
        <f t="shared" si="16"/>
        <v>0</v>
      </c>
      <c r="BQ20" s="834"/>
      <c r="BR20" s="834"/>
      <c r="BS20" s="584">
        <f t="shared" si="17"/>
        <v>0</v>
      </c>
      <c r="BT20" s="836"/>
      <c r="BU20" s="836"/>
      <c r="BV20" s="584">
        <f t="shared" si="18"/>
        <v>0</v>
      </c>
      <c r="BW20" s="577">
        <f t="shared" si="26"/>
        <v>0</v>
      </c>
      <c r="BX20" s="838"/>
      <c r="BY20" s="585">
        <f t="shared" si="19"/>
        <v>0</v>
      </c>
      <c r="BZ20" s="840"/>
      <c r="CA20" s="586">
        <f t="shared" si="20"/>
        <v>0</v>
      </c>
      <c r="CB20" s="586">
        <f t="shared" si="21"/>
        <v>0</v>
      </c>
      <c r="CC20" s="586">
        <f t="shared" si="22"/>
        <v>0</v>
      </c>
      <c r="CD20" s="843"/>
      <c r="CE20" s="587">
        <f t="shared" si="23"/>
        <v>0</v>
      </c>
      <c r="CF20" s="588">
        <f t="shared" si="24"/>
        <v>0</v>
      </c>
      <c r="CG20" s="845" t="s">
        <v>101</v>
      </c>
      <c r="CH20" s="85"/>
      <c r="CI20" s="85"/>
      <c r="CK20" s="677" t="str">
        <f t="shared" si="2"/>
        <v/>
      </c>
      <c r="CL20" s="677">
        <f>IFERROR(IF(J20&lt;&gt;1,VLOOKUP(E20,'２個別表（構造転換）'!$C$13:$S$312,11,FALSE),),)</f>
        <v>0</v>
      </c>
      <c r="CM20" s="677">
        <f t="shared" si="3"/>
        <v>0</v>
      </c>
      <c r="CN20" s="677">
        <f t="shared" si="4"/>
        <v>0</v>
      </c>
      <c r="CO20" s="677">
        <f t="shared" si="5"/>
        <v>0</v>
      </c>
      <c r="CP20" s="677" t="str">
        <f t="shared" si="25"/>
        <v>×</v>
      </c>
      <c r="CQ20" s="670"/>
    </row>
    <row r="21" spans="1:95" ht="30" customHeight="1">
      <c r="A21" s="748">
        <f>VLOOKUP($E21,'２個別表（構造転換）'!$C$13:$Z$312,2,FALSE)</f>
        <v>0</v>
      </c>
      <c r="B21" s="748">
        <f>IF(D21&gt;0,SUM($D$12:D21),0)</f>
        <v>0</v>
      </c>
      <c r="C21" s="748">
        <f t="shared" si="6"/>
        <v>0</v>
      </c>
      <c r="D21" s="748">
        <f t="shared" si="7"/>
        <v>0</v>
      </c>
      <c r="E21" s="570">
        <f>IF(ROW()-14&lt;='２個別表（構造転換）'!$F$12,ROW()-14,0)</f>
        <v>0</v>
      </c>
      <c r="F21" s="571">
        <f>IFERROR(VLOOKUP(E21,'２個別表（構造転換）'!$C$13:$S$312,8,FALSE),)</f>
        <v>0</v>
      </c>
      <c r="G21" s="572">
        <f>IFERROR(VLOOKUP(E21,'２個別表（構造転換）'!$C$13:$S$312,9,FALSE),)</f>
        <v>0</v>
      </c>
      <c r="H21" s="573">
        <f>IFERROR(VLOOKUP(E21,'２個別表（構造転換）'!$C$13:$S$312,10,FALSE),)</f>
        <v>0</v>
      </c>
      <c r="I21" s="574">
        <f>IFERROR(VLOOKUP(E21,'２個別表（構造転換）'!$C$13:$S$312,17,FALSE),)</f>
        <v>0</v>
      </c>
      <c r="J21" s="666"/>
      <c r="K21" s="662" t="str">
        <f>IFERROR(VLOOKUP(E21,'２個別表（構造転換）'!$C$13:$S$312,16,FALSE),)</f>
        <v/>
      </c>
      <c r="L21" s="824"/>
      <c r="M21" s="828"/>
      <c r="N21" s="828"/>
      <c r="O21" s="826"/>
      <c r="P21" s="635" t="str">
        <f t="shared" si="8"/>
        <v/>
      </c>
      <c r="Q21" s="870" t="str">
        <f t="shared" si="9"/>
        <v/>
      </c>
      <c r="R21" s="575">
        <f t="shared" si="10"/>
        <v>0</v>
      </c>
      <c r="S21" s="576">
        <f>SUMIFS('２個別表（構造転換）'!$H$13:$H$312,'２個別表（構造転換）'!$C$13:$C$312,E21,'２個別表（構造転換）'!$AI$13:$AI$312,"&lt;&gt;1")</f>
        <v>0</v>
      </c>
      <c r="T21" s="576">
        <f>SUMIFS('２個別表（構造転換）'!$H$13:$H$312,'２個別表（構造転換）'!$C$13:$C$312,E21,'２個別表（構造転換）'!$AI$13:$AI$312,1)</f>
        <v>0</v>
      </c>
      <c r="U21" s="577">
        <f t="shared" si="11"/>
        <v>0</v>
      </c>
      <c r="V21" s="577">
        <f>SUMIFS('２個別表（構造転換）'!$AN$13:$AN$312,'２個別表（構造転換）'!$C$13:$C$312,E21,'２個別表（構造転換）'!$AI$13:$AI$312,"&lt;&gt;1")</f>
        <v>0</v>
      </c>
      <c r="W21" s="577">
        <f>SUMIFS('２個別表（構造転換）'!$BD$13:$BD$312,'２個別表（構造転換）'!$C$13:$C$312,E21,'２個別表（構造転換）'!$AI$13:$AI$312,1)</f>
        <v>0</v>
      </c>
      <c r="X21" s="577">
        <f t="shared" si="12"/>
        <v>0</v>
      </c>
      <c r="Y21" s="577">
        <f>SUMIFS('２個別表（構造転換）'!$AO$13:$AO$312,'２個別表（構造転換）'!$C$13:$C$312,E21,'２個別表（構造転換）'!$AI$13:$AI$312,"&lt;&gt;1")</f>
        <v>0</v>
      </c>
      <c r="Z21" s="578">
        <f>SUMIFS('２個別表（構造転換）'!$BG$13:$BG$312,'２個別表（構造転換）'!$C$13:$C$312,E21,'２個別表（構造転換）'!$AI$13:$AI$312,1)</f>
        <v>0</v>
      </c>
      <c r="AA21" s="705"/>
      <c r="AB21" s="8"/>
      <c r="AC21" s="575">
        <f>SUMIFS('２個別表（構造転換）'!$MP$13:$MP$312,'２個別表（構造転換）'!$C$13:$C$312,E21)</f>
        <v>0</v>
      </c>
      <c r="AD21" s="576">
        <f>SUMIFS('２個別表（構造転換）'!$MQ$13:$MQ$312,'２個別表（構造転換）'!$C$13:$C$312,E21)</f>
        <v>0</v>
      </c>
      <c r="AE21" s="576">
        <f>SUMIFS('２個別表（構造転換）'!$MR$13:$MR$312,'２個別表（構造転換）'!$C$13:$C$312,E21)</f>
        <v>0</v>
      </c>
      <c r="AF21" s="576">
        <f>SUMIFS('２個別表（構造転換）'!$MS$13:$MS$312,'２個別表（構造転換）'!$C$13:$C$312,E21)</f>
        <v>0</v>
      </c>
      <c r="AG21" s="577">
        <f>SUMIFS('２個別表（構造転換）'!$MT$13:$MT$312,'２個別表（構造転換）'!$C$13:$C$312,E21)</f>
        <v>0</v>
      </c>
      <c r="AH21" s="577">
        <f>SUMIFS('２個別表（構造転換）'!$MU$13:$MU$312,'２個別表（構造転換）'!$C$13:$C$312,E21)</f>
        <v>0</v>
      </c>
      <c r="AI21" s="577">
        <f>SUMIFS('２個別表（構造転換）'!$MV$13:$MV$312,'２個別表（構造転換）'!$C$13:$C$312,E21)</f>
        <v>0</v>
      </c>
      <c r="AJ21" s="577">
        <f>SUMIFS('２個別表（構造転換）'!$MW$13:$MW$312,'２個別表（構造転換）'!$C$13:$C$312,E21)</f>
        <v>0</v>
      </c>
      <c r="AK21" s="578">
        <f>SUMIFS('２個別表（構造転換）'!$MX$13:$MX$312,'２個別表（構造転換）'!$C$13:$C$312,E21)</f>
        <v>0</v>
      </c>
      <c r="AL21" s="579">
        <f>SUMIFS('２個別表（構造転換）'!$MZ$13:$MZ$312,'２個別表（構造転換）'!$C$13:$C$312,E21)</f>
        <v>0</v>
      </c>
      <c r="AM21" s="580">
        <f>SUMIFS('２個別表（構造転換）'!$NA$13:$NA$312,'２個別表（構造転換）'!$C$13:$C$312,E21)</f>
        <v>0</v>
      </c>
      <c r="AN21" s="581">
        <f>SUMIFS('２個別表（構造転換）'!$NB$13:$NB$312,'２個別表（構造転換）'!$C$13:$C$312,E21)</f>
        <v>0</v>
      </c>
      <c r="AO21" s="581">
        <f>SUMIFS('２個別表（構造転換）'!$NC$13:$NC$312,'２個別表（構造転換）'!$C$13:$C$312,E21)</f>
        <v>0</v>
      </c>
      <c r="AP21" s="580">
        <f>SUMIFS('２個別表（構造転換）'!$ND$13:$ND$312,'２個別表（構造転換）'!$C$13:$C$312,E21)</f>
        <v>0</v>
      </c>
      <c r="AQ21" s="581">
        <f>SUMIFS('２個別表（構造転換）'!$JW$13:$JW$312,'２個別表（構造転換）'!$C$13:$C$312,E21)</f>
        <v>0</v>
      </c>
      <c r="AR21" s="581">
        <f>SUMIFS('２個別表（構造転換）'!$JX$13:$JX$312,'２個別表（構造転換）'!$C$13:$C$312,E21)</f>
        <v>0</v>
      </c>
      <c r="AS21" s="580">
        <f>SUMIFS('２個別表（構造転換）'!$JY$13:$JY$312,'２個別表（構造転換）'!$C$13:$C$312,E21)</f>
        <v>0</v>
      </c>
      <c r="AT21" s="580">
        <f>SUMIFS('２個別表（構造転換）'!$NE$13:$NE$312,'２個別表（構造転換）'!$C$13:$C$312,E21)</f>
        <v>0</v>
      </c>
      <c r="AU21" s="581">
        <f>SUMIFS('２個別表（構造転換）'!$KB$13:$KB$312,'２個別表（構造転換）'!$C$13:$C$312,E21)</f>
        <v>0</v>
      </c>
      <c r="AV21" s="581">
        <f>SUMIFS('２個別表（構造転換）'!$KC$13:$KC$312,'２個別表（構造転換）'!$C$13:$C$312,E21)</f>
        <v>0</v>
      </c>
      <c r="AW21" s="581">
        <f>SUMIFS('２個別表（構造転換）'!$KD$13:$KD$312,'２個別表（構造転換）'!$C$13:$C$312,E21)</f>
        <v>0</v>
      </c>
      <c r="AX21" s="581">
        <f>SUMIFS('２個別表（構造転換）'!$KE$13:$KE$312,'２個別表（構造転換）'!$C$13:$C$312,E21)</f>
        <v>0</v>
      </c>
      <c r="AY21" s="580">
        <f>SUMIFS('２個別表（構造転換）'!$KF$13:$KF$312,'２個別表（構造転換）'!$C$13:$C$312,E21)</f>
        <v>0</v>
      </c>
      <c r="AZ21" s="580">
        <f>SUMIFS('２個別表（構造転換）'!$NF$13:$NF$312,'２個別表（構造転換）'!$C$13:$C$312,E21)</f>
        <v>0</v>
      </c>
      <c r="BA21" s="580">
        <f>SUMIFS('２個別表（構造転換）'!$NG$13:$NG$312,'２個別表（構造転換）'!$C$13:$C$312,E21)</f>
        <v>0</v>
      </c>
      <c r="BB21" s="580">
        <f>SUMIFS('２個別表（構造転換）'!$KL$13:$KL$312,'２個別表（構造転換）'!$C$13:$C$312,E21)</f>
        <v>0</v>
      </c>
      <c r="BC21" s="580">
        <f>SUMIFS('２個別表（構造転換）'!$KM$13:$KM$312,'２個別表（構造転換）'!$C$13:$C$312,E21)</f>
        <v>0</v>
      </c>
      <c r="BD21" s="581">
        <f>SUMIFS('２個別表（構造転換）'!$KN$13:$KN$312,'２個別表（構造転換）'!$C$13:$C$312,E21)</f>
        <v>0</v>
      </c>
      <c r="BE21" s="581">
        <f>SUMIFS('２個別表（構造転換）'!$KO$13:$KO$312,'２個別表（構造転換）'!$C$13:$C$312,E21)</f>
        <v>0</v>
      </c>
      <c r="BF21" s="581">
        <f>SUMIFS('２個別表（構造転換）'!$KP$13:$KP$312,'２個別表（構造転換）'!$C$13:$C$312,E21)</f>
        <v>0</v>
      </c>
      <c r="BG21" s="581">
        <f>SUMIFS('２個別表（構造転換）'!$KQ$13:$KQ$312,'２個別表（構造転換）'!$C$13:$C$312,E21)</f>
        <v>0</v>
      </c>
      <c r="BH21" s="582">
        <f>SUMIFS('２個別表（構造転換）'!$KR$13:$KR$312,'２個別表（構造転換）'!$C$13:$C$312,E21)</f>
        <v>0</v>
      </c>
      <c r="BI21" s="582">
        <f>SUMIFS('２個別表（構造転換）'!$KS$13:$KS$312,'２個別表（構造転換）'!$C$13:$C$312,E21)</f>
        <v>0</v>
      </c>
      <c r="BJ21" s="582">
        <f>SUMIFS('２個別表（構造転換）'!$KT$13:$KT$312,'２個別表（構造転換）'!$C$13:$C$312,E21)</f>
        <v>0</v>
      </c>
      <c r="BK21" s="579">
        <f t="shared" si="13"/>
        <v>0</v>
      </c>
      <c r="BL21" s="583">
        <f t="shared" si="14"/>
        <v>0</v>
      </c>
      <c r="BM21" s="831"/>
      <c r="BN21" s="830"/>
      <c r="BO21" s="584">
        <f t="shared" si="15"/>
        <v>0</v>
      </c>
      <c r="BP21" s="577">
        <f t="shared" si="16"/>
        <v>0</v>
      </c>
      <c r="BQ21" s="834"/>
      <c r="BR21" s="834"/>
      <c r="BS21" s="584">
        <f t="shared" si="17"/>
        <v>0</v>
      </c>
      <c r="BT21" s="836"/>
      <c r="BU21" s="836"/>
      <c r="BV21" s="584">
        <f t="shared" si="18"/>
        <v>0</v>
      </c>
      <c r="BW21" s="577">
        <f t="shared" si="26"/>
        <v>0</v>
      </c>
      <c r="BX21" s="838"/>
      <c r="BY21" s="585">
        <f t="shared" si="19"/>
        <v>0</v>
      </c>
      <c r="BZ21" s="840"/>
      <c r="CA21" s="586">
        <f t="shared" si="20"/>
        <v>0</v>
      </c>
      <c r="CB21" s="586">
        <f t="shared" si="21"/>
        <v>0</v>
      </c>
      <c r="CC21" s="586">
        <f t="shared" si="22"/>
        <v>0</v>
      </c>
      <c r="CD21" s="843"/>
      <c r="CE21" s="587">
        <f t="shared" si="23"/>
        <v>0</v>
      </c>
      <c r="CF21" s="588">
        <f t="shared" si="24"/>
        <v>0</v>
      </c>
      <c r="CG21" s="845" t="s">
        <v>101</v>
      </c>
      <c r="CH21" s="85"/>
      <c r="CI21" s="85"/>
      <c r="CK21" s="677" t="str">
        <f t="shared" si="2"/>
        <v/>
      </c>
      <c r="CL21" s="677">
        <f>IFERROR(IF(J21&lt;&gt;1,VLOOKUP(E21,'２個別表（構造転換）'!$C$13:$S$312,11,FALSE),),)</f>
        <v>0</v>
      </c>
      <c r="CM21" s="677">
        <f t="shared" si="3"/>
        <v>0</v>
      </c>
      <c r="CN21" s="677">
        <f t="shared" si="4"/>
        <v>0</v>
      </c>
      <c r="CO21" s="677">
        <f t="shared" si="5"/>
        <v>0</v>
      </c>
      <c r="CP21" s="677" t="str">
        <f t="shared" si="25"/>
        <v>×</v>
      </c>
      <c r="CQ21" s="670"/>
    </row>
    <row r="22" spans="1:95" ht="30" customHeight="1">
      <c r="A22" s="748">
        <f>VLOOKUP($E22,'２個別表（構造転換）'!$C$13:$Z$312,2,FALSE)</f>
        <v>0</v>
      </c>
      <c r="B22" s="748">
        <f>IF(D22&gt;0,SUM($D$12:D22),0)</f>
        <v>0</v>
      </c>
      <c r="C22" s="748">
        <f t="shared" si="6"/>
        <v>0</v>
      </c>
      <c r="D22" s="748">
        <f t="shared" si="7"/>
        <v>0</v>
      </c>
      <c r="E22" s="570">
        <f>IF(ROW()-14&lt;='２個別表（構造転換）'!$F$12,ROW()-14,0)</f>
        <v>0</v>
      </c>
      <c r="F22" s="571">
        <f>IFERROR(VLOOKUP(E22,'２個別表（構造転換）'!$C$13:$S$312,8,FALSE),)</f>
        <v>0</v>
      </c>
      <c r="G22" s="572">
        <f>IFERROR(VLOOKUP(E22,'２個別表（構造転換）'!$C$13:$S$312,9,FALSE),)</f>
        <v>0</v>
      </c>
      <c r="H22" s="573">
        <f>IFERROR(VLOOKUP(E22,'２個別表（構造転換）'!$C$13:$S$312,10,FALSE),)</f>
        <v>0</v>
      </c>
      <c r="I22" s="574">
        <f>IFERROR(VLOOKUP(E22,'２個別表（構造転換）'!$C$13:$S$312,17,FALSE),)</f>
        <v>0</v>
      </c>
      <c r="J22" s="666"/>
      <c r="K22" s="662" t="str">
        <f>IFERROR(VLOOKUP(E22,'２個別表（構造転換）'!$C$13:$S$312,16,FALSE),)</f>
        <v/>
      </c>
      <c r="L22" s="824"/>
      <c r="M22" s="828"/>
      <c r="N22" s="828"/>
      <c r="O22" s="826"/>
      <c r="P22" s="635" t="str">
        <f t="shared" si="8"/>
        <v/>
      </c>
      <c r="Q22" s="870" t="str">
        <f t="shared" si="9"/>
        <v/>
      </c>
      <c r="R22" s="575">
        <f t="shared" si="10"/>
        <v>0</v>
      </c>
      <c r="S22" s="576">
        <f>SUMIFS('２個別表（構造転換）'!$H$13:$H$312,'２個別表（構造転換）'!$C$13:$C$312,E22,'２個別表（構造転換）'!$AI$13:$AI$312,"&lt;&gt;1")</f>
        <v>0</v>
      </c>
      <c r="T22" s="576">
        <f>SUMIFS('２個別表（構造転換）'!$H$13:$H$312,'２個別表（構造転換）'!$C$13:$C$312,E22,'２個別表（構造転換）'!$AI$13:$AI$312,1)</f>
        <v>0</v>
      </c>
      <c r="U22" s="577">
        <f t="shared" si="11"/>
        <v>0</v>
      </c>
      <c r="V22" s="577">
        <f>SUMIFS('２個別表（構造転換）'!$AN$13:$AN$312,'２個別表（構造転換）'!$C$13:$C$312,E22,'２個別表（構造転換）'!$AI$13:$AI$312,"&lt;&gt;1")</f>
        <v>0</v>
      </c>
      <c r="W22" s="577">
        <f>SUMIFS('２個別表（構造転換）'!$BD$13:$BD$312,'２個別表（構造転換）'!$C$13:$C$312,E22,'２個別表（構造転換）'!$AI$13:$AI$312,1)</f>
        <v>0</v>
      </c>
      <c r="X22" s="577">
        <f t="shared" si="12"/>
        <v>0</v>
      </c>
      <c r="Y22" s="577">
        <f>SUMIFS('２個別表（構造転換）'!$AO$13:$AO$312,'２個別表（構造転換）'!$C$13:$C$312,E22,'２個別表（構造転換）'!$AI$13:$AI$312,"&lt;&gt;1")</f>
        <v>0</v>
      </c>
      <c r="Z22" s="578">
        <f>SUMIFS('２個別表（構造転換）'!$BG$13:$BG$312,'２個別表（構造転換）'!$C$13:$C$312,E22,'２個別表（構造転換）'!$AI$13:$AI$312,1)</f>
        <v>0</v>
      </c>
      <c r="AA22" s="705"/>
      <c r="AB22" s="8"/>
      <c r="AC22" s="575">
        <f>SUMIFS('２個別表（構造転換）'!$MP$13:$MP$312,'２個別表（構造転換）'!$C$13:$C$312,E22)</f>
        <v>0</v>
      </c>
      <c r="AD22" s="576">
        <f>SUMIFS('２個別表（構造転換）'!$MQ$13:$MQ$312,'２個別表（構造転換）'!$C$13:$C$312,E22)</f>
        <v>0</v>
      </c>
      <c r="AE22" s="576">
        <f>SUMIFS('２個別表（構造転換）'!$MR$13:$MR$312,'２個別表（構造転換）'!$C$13:$C$312,E22)</f>
        <v>0</v>
      </c>
      <c r="AF22" s="576">
        <f>SUMIFS('２個別表（構造転換）'!$MS$13:$MS$312,'２個別表（構造転換）'!$C$13:$C$312,E22)</f>
        <v>0</v>
      </c>
      <c r="AG22" s="577">
        <f>SUMIFS('２個別表（構造転換）'!$MT$13:$MT$312,'２個別表（構造転換）'!$C$13:$C$312,E22)</f>
        <v>0</v>
      </c>
      <c r="AH22" s="577">
        <f>SUMIFS('２個別表（構造転換）'!$MU$13:$MU$312,'２個別表（構造転換）'!$C$13:$C$312,E22)</f>
        <v>0</v>
      </c>
      <c r="AI22" s="577">
        <f>SUMIFS('２個別表（構造転換）'!$MV$13:$MV$312,'２個別表（構造転換）'!$C$13:$C$312,E22)</f>
        <v>0</v>
      </c>
      <c r="AJ22" s="577">
        <f>SUMIFS('２個別表（構造転換）'!$MW$13:$MW$312,'２個別表（構造転換）'!$C$13:$C$312,E22)</f>
        <v>0</v>
      </c>
      <c r="AK22" s="578">
        <f>SUMIFS('２個別表（構造転換）'!$MX$13:$MX$312,'２個別表（構造転換）'!$C$13:$C$312,E22)</f>
        <v>0</v>
      </c>
      <c r="AL22" s="579">
        <f>SUMIFS('２個別表（構造転換）'!$MZ$13:$MZ$312,'２個別表（構造転換）'!$C$13:$C$312,E22)</f>
        <v>0</v>
      </c>
      <c r="AM22" s="580">
        <f>SUMIFS('２個別表（構造転換）'!$NA$13:$NA$312,'２個別表（構造転換）'!$C$13:$C$312,E22)</f>
        <v>0</v>
      </c>
      <c r="AN22" s="581">
        <f>SUMIFS('２個別表（構造転換）'!$NB$13:$NB$312,'２個別表（構造転換）'!$C$13:$C$312,E22)</f>
        <v>0</v>
      </c>
      <c r="AO22" s="581">
        <f>SUMIFS('２個別表（構造転換）'!$NC$13:$NC$312,'２個別表（構造転換）'!$C$13:$C$312,E22)</f>
        <v>0</v>
      </c>
      <c r="AP22" s="580">
        <f>SUMIFS('２個別表（構造転換）'!$ND$13:$ND$312,'２個別表（構造転換）'!$C$13:$C$312,E22)</f>
        <v>0</v>
      </c>
      <c r="AQ22" s="581">
        <f>SUMIFS('２個別表（構造転換）'!$JW$13:$JW$312,'２個別表（構造転換）'!$C$13:$C$312,E22)</f>
        <v>0</v>
      </c>
      <c r="AR22" s="581">
        <f>SUMIFS('２個別表（構造転換）'!$JX$13:$JX$312,'２個別表（構造転換）'!$C$13:$C$312,E22)</f>
        <v>0</v>
      </c>
      <c r="AS22" s="580">
        <f>SUMIFS('２個別表（構造転換）'!$JY$13:$JY$312,'２個別表（構造転換）'!$C$13:$C$312,E22)</f>
        <v>0</v>
      </c>
      <c r="AT22" s="580">
        <f>SUMIFS('２個別表（構造転換）'!$NE$13:$NE$312,'２個別表（構造転換）'!$C$13:$C$312,E22)</f>
        <v>0</v>
      </c>
      <c r="AU22" s="581">
        <f>SUMIFS('２個別表（構造転換）'!$KB$13:$KB$312,'２個別表（構造転換）'!$C$13:$C$312,E22)</f>
        <v>0</v>
      </c>
      <c r="AV22" s="581">
        <f>SUMIFS('２個別表（構造転換）'!$KC$13:$KC$312,'２個別表（構造転換）'!$C$13:$C$312,E22)</f>
        <v>0</v>
      </c>
      <c r="AW22" s="581">
        <f>SUMIFS('２個別表（構造転換）'!$KD$13:$KD$312,'２個別表（構造転換）'!$C$13:$C$312,E22)</f>
        <v>0</v>
      </c>
      <c r="AX22" s="581">
        <f>SUMIFS('２個別表（構造転換）'!$KE$13:$KE$312,'２個別表（構造転換）'!$C$13:$C$312,E22)</f>
        <v>0</v>
      </c>
      <c r="AY22" s="580">
        <f>SUMIFS('２個別表（構造転換）'!$KF$13:$KF$312,'２個別表（構造転換）'!$C$13:$C$312,E22)</f>
        <v>0</v>
      </c>
      <c r="AZ22" s="580">
        <f>SUMIFS('２個別表（構造転換）'!$NF$13:$NF$312,'２個別表（構造転換）'!$C$13:$C$312,E22)</f>
        <v>0</v>
      </c>
      <c r="BA22" s="580">
        <f>SUMIFS('２個別表（構造転換）'!$NG$13:$NG$312,'２個別表（構造転換）'!$C$13:$C$312,E22)</f>
        <v>0</v>
      </c>
      <c r="BB22" s="580">
        <f>SUMIFS('２個別表（構造転換）'!$KL$13:$KL$312,'２個別表（構造転換）'!$C$13:$C$312,E22)</f>
        <v>0</v>
      </c>
      <c r="BC22" s="580">
        <f>SUMIFS('２個別表（構造転換）'!$KM$13:$KM$312,'２個別表（構造転換）'!$C$13:$C$312,E22)</f>
        <v>0</v>
      </c>
      <c r="BD22" s="581">
        <f>SUMIFS('２個別表（構造転換）'!$KN$13:$KN$312,'２個別表（構造転換）'!$C$13:$C$312,E22)</f>
        <v>0</v>
      </c>
      <c r="BE22" s="581">
        <f>SUMIFS('２個別表（構造転換）'!$KO$13:$KO$312,'２個別表（構造転換）'!$C$13:$C$312,E22)</f>
        <v>0</v>
      </c>
      <c r="BF22" s="581">
        <f>SUMIFS('２個別表（構造転換）'!$KP$13:$KP$312,'２個別表（構造転換）'!$C$13:$C$312,E22)</f>
        <v>0</v>
      </c>
      <c r="BG22" s="581">
        <f>SUMIFS('２個別表（構造転換）'!$KQ$13:$KQ$312,'２個別表（構造転換）'!$C$13:$C$312,E22)</f>
        <v>0</v>
      </c>
      <c r="BH22" s="582">
        <f>SUMIFS('２個別表（構造転換）'!$KR$13:$KR$312,'２個別表（構造転換）'!$C$13:$C$312,E22)</f>
        <v>0</v>
      </c>
      <c r="BI22" s="582">
        <f>SUMIFS('２個別表（構造転換）'!$KS$13:$KS$312,'２個別表（構造転換）'!$C$13:$C$312,E22)</f>
        <v>0</v>
      </c>
      <c r="BJ22" s="582">
        <f>SUMIFS('２個別表（構造転換）'!$KT$13:$KT$312,'２個別表（構造転換）'!$C$13:$C$312,E22)</f>
        <v>0</v>
      </c>
      <c r="BK22" s="579">
        <f t="shared" si="13"/>
        <v>0</v>
      </c>
      <c r="BL22" s="583">
        <f t="shared" si="14"/>
        <v>0</v>
      </c>
      <c r="BM22" s="831"/>
      <c r="BN22" s="830"/>
      <c r="BO22" s="584">
        <f t="shared" si="15"/>
        <v>0</v>
      </c>
      <c r="BP22" s="577">
        <f t="shared" si="16"/>
        <v>0</v>
      </c>
      <c r="BQ22" s="834"/>
      <c r="BR22" s="834"/>
      <c r="BS22" s="584">
        <f t="shared" si="17"/>
        <v>0</v>
      </c>
      <c r="BT22" s="836"/>
      <c r="BU22" s="836"/>
      <c r="BV22" s="584">
        <f t="shared" si="18"/>
        <v>0</v>
      </c>
      <c r="BW22" s="577">
        <f t="shared" si="26"/>
        <v>0</v>
      </c>
      <c r="BX22" s="838"/>
      <c r="BY22" s="585">
        <f t="shared" si="19"/>
        <v>0</v>
      </c>
      <c r="BZ22" s="840"/>
      <c r="CA22" s="586">
        <f t="shared" si="20"/>
        <v>0</v>
      </c>
      <c r="CB22" s="586">
        <f t="shared" si="21"/>
        <v>0</v>
      </c>
      <c r="CC22" s="586">
        <f t="shared" si="22"/>
        <v>0</v>
      </c>
      <c r="CD22" s="843"/>
      <c r="CE22" s="587">
        <f t="shared" si="23"/>
        <v>0</v>
      </c>
      <c r="CF22" s="588">
        <f t="shared" si="24"/>
        <v>0</v>
      </c>
      <c r="CG22" s="845" t="s">
        <v>101</v>
      </c>
      <c r="CH22" s="85"/>
      <c r="CI22" s="85"/>
      <c r="CK22" s="677" t="str">
        <f t="shared" si="2"/>
        <v/>
      </c>
      <c r="CL22" s="677">
        <f>IFERROR(IF(J22&lt;&gt;1,VLOOKUP(E22,'２個別表（構造転換）'!$C$13:$S$312,11,FALSE),),)</f>
        <v>0</v>
      </c>
      <c r="CM22" s="677">
        <f t="shared" si="3"/>
        <v>0</v>
      </c>
      <c r="CN22" s="677">
        <f t="shared" si="4"/>
        <v>0</v>
      </c>
      <c r="CO22" s="677">
        <f t="shared" si="5"/>
        <v>0</v>
      </c>
      <c r="CP22" s="677" t="str">
        <f t="shared" si="25"/>
        <v>×</v>
      </c>
      <c r="CQ22" s="670"/>
    </row>
    <row r="23" spans="1:95" ht="30" customHeight="1">
      <c r="A23" s="748">
        <f>VLOOKUP($E23,'２個別表（構造転換）'!$C$13:$Z$312,2,FALSE)</f>
        <v>0</v>
      </c>
      <c r="B23" s="748">
        <f>IF(D23&gt;0,SUM($D$12:D23),0)</f>
        <v>0</v>
      </c>
      <c r="C23" s="748">
        <f t="shared" si="6"/>
        <v>0</v>
      </c>
      <c r="D23" s="748">
        <f t="shared" si="7"/>
        <v>0</v>
      </c>
      <c r="E23" s="570">
        <f>IF(ROW()-14&lt;='２個別表（構造転換）'!$F$12,ROW()-14,0)</f>
        <v>0</v>
      </c>
      <c r="F23" s="571">
        <f>IFERROR(VLOOKUP(E23,'２個別表（構造転換）'!$C$13:$S$312,8,FALSE),)</f>
        <v>0</v>
      </c>
      <c r="G23" s="572">
        <f>IFERROR(VLOOKUP(E23,'２個別表（構造転換）'!$C$13:$S$312,9,FALSE),)</f>
        <v>0</v>
      </c>
      <c r="H23" s="573">
        <f>IFERROR(VLOOKUP(E23,'２個別表（構造転換）'!$C$13:$S$312,10,FALSE),)</f>
        <v>0</v>
      </c>
      <c r="I23" s="574">
        <f>IFERROR(VLOOKUP(E23,'２個別表（構造転換）'!$C$13:$S$312,17,FALSE),)</f>
        <v>0</v>
      </c>
      <c r="J23" s="666"/>
      <c r="K23" s="662" t="str">
        <f>IFERROR(VLOOKUP(E23,'２個別表（構造転換）'!$C$13:$S$312,16,FALSE),)</f>
        <v/>
      </c>
      <c r="L23" s="824"/>
      <c r="M23" s="829"/>
      <c r="N23" s="829"/>
      <c r="O23" s="826"/>
      <c r="P23" s="635" t="str">
        <f t="shared" si="8"/>
        <v/>
      </c>
      <c r="Q23" s="870" t="str">
        <f t="shared" si="9"/>
        <v/>
      </c>
      <c r="R23" s="575">
        <f t="shared" si="10"/>
        <v>0</v>
      </c>
      <c r="S23" s="576">
        <f>SUMIFS('２個別表（構造転換）'!$H$13:$H$312,'２個別表（構造転換）'!$C$13:$C$312,E23,'２個別表（構造転換）'!$AI$13:$AI$312,"&lt;&gt;1")</f>
        <v>0</v>
      </c>
      <c r="T23" s="576">
        <f>SUMIFS('２個別表（構造転換）'!$H$13:$H$312,'２個別表（構造転換）'!$C$13:$C$312,E23,'２個別表（構造転換）'!$AI$13:$AI$312,1)</f>
        <v>0</v>
      </c>
      <c r="U23" s="577">
        <f t="shared" si="11"/>
        <v>0</v>
      </c>
      <c r="V23" s="577">
        <f>SUMIFS('２個別表（構造転換）'!$AN$13:$AN$312,'２個別表（構造転換）'!$C$13:$C$312,E23,'２個別表（構造転換）'!$AI$13:$AI$312,"&lt;&gt;1")</f>
        <v>0</v>
      </c>
      <c r="W23" s="577">
        <f>SUMIFS('２個別表（構造転換）'!$BD$13:$BD$312,'２個別表（構造転換）'!$C$13:$C$312,E23,'２個別表（構造転換）'!$AI$13:$AI$312,1)</f>
        <v>0</v>
      </c>
      <c r="X23" s="577">
        <f t="shared" si="12"/>
        <v>0</v>
      </c>
      <c r="Y23" s="577">
        <f>SUMIFS('２個別表（構造転換）'!$AO$13:$AO$312,'２個別表（構造転換）'!$C$13:$C$312,E23,'２個別表（構造転換）'!$AI$13:$AI$312,"&lt;&gt;1")</f>
        <v>0</v>
      </c>
      <c r="Z23" s="578">
        <f>SUMIFS('２個別表（構造転換）'!$BG$13:$BG$312,'２個別表（構造転換）'!$C$13:$C$312,E23,'２個別表（構造転換）'!$AI$13:$AI$312,1)</f>
        <v>0</v>
      </c>
      <c r="AA23" s="705"/>
      <c r="AB23" s="8"/>
      <c r="AC23" s="575">
        <f>SUMIFS('２個別表（構造転換）'!$MP$13:$MP$312,'２個別表（構造転換）'!$C$13:$C$312,E23)</f>
        <v>0</v>
      </c>
      <c r="AD23" s="576">
        <f>SUMIFS('２個別表（構造転換）'!$MQ$13:$MQ$312,'２個別表（構造転換）'!$C$13:$C$312,E23)</f>
        <v>0</v>
      </c>
      <c r="AE23" s="576">
        <f>SUMIFS('２個別表（構造転換）'!$MR$13:$MR$312,'２個別表（構造転換）'!$C$13:$C$312,E23)</f>
        <v>0</v>
      </c>
      <c r="AF23" s="576">
        <f>SUMIFS('２個別表（構造転換）'!$MS$13:$MS$312,'２個別表（構造転換）'!$C$13:$C$312,E23)</f>
        <v>0</v>
      </c>
      <c r="AG23" s="577">
        <f>SUMIFS('２個別表（構造転換）'!$MT$13:$MT$312,'２個別表（構造転換）'!$C$13:$C$312,E23)</f>
        <v>0</v>
      </c>
      <c r="AH23" s="577">
        <f>SUMIFS('２個別表（構造転換）'!$MU$13:$MU$312,'２個別表（構造転換）'!$C$13:$C$312,E23)</f>
        <v>0</v>
      </c>
      <c r="AI23" s="577">
        <f>SUMIFS('２個別表（構造転換）'!$MV$13:$MV$312,'２個別表（構造転換）'!$C$13:$C$312,E23)</f>
        <v>0</v>
      </c>
      <c r="AJ23" s="577">
        <f>SUMIFS('２個別表（構造転換）'!$MW$13:$MW$312,'２個別表（構造転換）'!$C$13:$C$312,E23)</f>
        <v>0</v>
      </c>
      <c r="AK23" s="578">
        <f>SUMIFS('２個別表（構造転換）'!$MX$13:$MX$312,'２個別表（構造転換）'!$C$13:$C$312,E23)</f>
        <v>0</v>
      </c>
      <c r="AL23" s="579">
        <f>SUMIFS('２個別表（構造転換）'!$MZ$13:$MZ$312,'２個別表（構造転換）'!$C$13:$C$312,E23)</f>
        <v>0</v>
      </c>
      <c r="AM23" s="580">
        <f>SUMIFS('２個別表（構造転換）'!$NA$13:$NA$312,'２個別表（構造転換）'!$C$13:$C$312,E23)</f>
        <v>0</v>
      </c>
      <c r="AN23" s="581">
        <f>SUMIFS('２個別表（構造転換）'!$NB$13:$NB$312,'２個別表（構造転換）'!$C$13:$C$312,E23)</f>
        <v>0</v>
      </c>
      <c r="AO23" s="581">
        <f>SUMIFS('２個別表（構造転換）'!$NC$13:$NC$312,'２個別表（構造転換）'!$C$13:$C$312,E23)</f>
        <v>0</v>
      </c>
      <c r="AP23" s="580">
        <f>SUMIFS('２個別表（構造転換）'!$ND$13:$ND$312,'２個別表（構造転換）'!$C$13:$C$312,E23)</f>
        <v>0</v>
      </c>
      <c r="AQ23" s="581">
        <f>SUMIFS('２個別表（構造転換）'!$JW$13:$JW$312,'２個別表（構造転換）'!$C$13:$C$312,E23)</f>
        <v>0</v>
      </c>
      <c r="AR23" s="581">
        <f>SUMIFS('２個別表（構造転換）'!$JX$13:$JX$312,'２個別表（構造転換）'!$C$13:$C$312,E23)</f>
        <v>0</v>
      </c>
      <c r="AS23" s="580">
        <f>SUMIFS('２個別表（構造転換）'!$JY$13:$JY$312,'２個別表（構造転換）'!$C$13:$C$312,E23)</f>
        <v>0</v>
      </c>
      <c r="AT23" s="580">
        <f>SUMIFS('２個別表（構造転換）'!$NE$13:$NE$312,'２個別表（構造転換）'!$C$13:$C$312,E23)</f>
        <v>0</v>
      </c>
      <c r="AU23" s="581">
        <f>SUMIFS('２個別表（構造転換）'!$KB$13:$KB$312,'２個別表（構造転換）'!$C$13:$C$312,E23)</f>
        <v>0</v>
      </c>
      <c r="AV23" s="581">
        <f>SUMIFS('２個別表（構造転換）'!$KC$13:$KC$312,'２個別表（構造転換）'!$C$13:$C$312,E23)</f>
        <v>0</v>
      </c>
      <c r="AW23" s="581">
        <f>SUMIFS('２個別表（構造転換）'!$KD$13:$KD$312,'２個別表（構造転換）'!$C$13:$C$312,E23)</f>
        <v>0</v>
      </c>
      <c r="AX23" s="581">
        <f>SUMIFS('２個別表（構造転換）'!$KE$13:$KE$312,'２個別表（構造転換）'!$C$13:$C$312,E23)</f>
        <v>0</v>
      </c>
      <c r="AY23" s="580">
        <f>SUMIFS('２個別表（構造転換）'!$KF$13:$KF$312,'２個別表（構造転換）'!$C$13:$C$312,E23)</f>
        <v>0</v>
      </c>
      <c r="AZ23" s="580">
        <f>SUMIFS('２個別表（構造転換）'!$NF$13:$NF$312,'２個別表（構造転換）'!$C$13:$C$312,E23)</f>
        <v>0</v>
      </c>
      <c r="BA23" s="580">
        <f>SUMIFS('２個別表（構造転換）'!$NG$13:$NG$312,'２個別表（構造転換）'!$C$13:$C$312,E23)</f>
        <v>0</v>
      </c>
      <c r="BB23" s="580">
        <f>SUMIFS('２個別表（構造転換）'!$KL$13:$KL$312,'２個別表（構造転換）'!$C$13:$C$312,E23)</f>
        <v>0</v>
      </c>
      <c r="BC23" s="580">
        <f>SUMIFS('２個別表（構造転換）'!$KM$13:$KM$312,'２個別表（構造転換）'!$C$13:$C$312,E23)</f>
        <v>0</v>
      </c>
      <c r="BD23" s="581">
        <f>SUMIFS('２個別表（構造転換）'!$KN$13:$KN$312,'２個別表（構造転換）'!$C$13:$C$312,E23)</f>
        <v>0</v>
      </c>
      <c r="BE23" s="581">
        <f>SUMIFS('２個別表（構造転換）'!$KO$13:$KO$312,'２個別表（構造転換）'!$C$13:$C$312,E23)</f>
        <v>0</v>
      </c>
      <c r="BF23" s="581">
        <f>SUMIFS('２個別表（構造転換）'!$KP$13:$KP$312,'２個別表（構造転換）'!$C$13:$C$312,E23)</f>
        <v>0</v>
      </c>
      <c r="BG23" s="581">
        <f>SUMIFS('２個別表（構造転換）'!$KQ$13:$KQ$312,'２個別表（構造転換）'!$C$13:$C$312,E23)</f>
        <v>0</v>
      </c>
      <c r="BH23" s="582">
        <f>SUMIFS('２個別表（構造転換）'!$KR$13:$KR$312,'２個別表（構造転換）'!$C$13:$C$312,E23)</f>
        <v>0</v>
      </c>
      <c r="BI23" s="582">
        <f>SUMIFS('２個別表（構造転換）'!$KS$13:$KS$312,'２個別表（構造転換）'!$C$13:$C$312,E23)</f>
        <v>0</v>
      </c>
      <c r="BJ23" s="582">
        <f>SUMIFS('２個別表（構造転換）'!$KT$13:$KT$312,'２個別表（構造転換）'!$C$13:$C$312,E23)</f>
        <v>0</v>
      </c>
      <c r="BK23" s="579">
        <f t="shared" si="13"/>
        <v>0</v>
      </c>
      <c r="BL23" s="583">
        <f t="shared" si="14"/>
        <v>0</v>
      </c>
      <c r="BM23" s="831"/>
      <c r="BN23" s="830"/>
      <c r="BO23" s="584">
        <f t="shared" si="15"/>
        <v>0</v>
      </c>
      <c r="BP23" s="577">
        <f t="shared" si="16"/>
        <v>0</v>
      </c>
      <c r="BQ23" s="834"/>
      <c r="BR23" s="834"/>
      <c r="BS23" s="584">
        <f t="shared" si="17"/>
        <v>0</v>
      </c>
      <c r="BT23" s="836"/>
      <c r="BU23" s="836"/>
      <c r="BV23" s="584">
        <f t="shared" si="18"/>
        <v>0</v>
      </c>
      <c r="BW23" s="577">
        <f t="shared" si="26"/>
        <v>0</v>
      </c>
      <c r="BX23" s="838"/>
      <c r="BY23" s="585">
        <f t="shared" si="19"/>
        <v>0</v>
      </c>
      <c r="BZ23" s="840"/>
      <c r="CA23" s="586">
        <f t="shared" si="20"/>
        <v>0</v>
      </c>
      <c r="CB23" s="586">
        <f t="shared" si="21"/>
        <v>0</v>
      </c>
      <c r="CC23" s="586">
        <f t="shared" si="22"/>
        <v>0</v>
      </c>
      <c r="CD23" s="843"/>
      <c r="CE23" s="587">
        <f t="shared" si="23"/>
        <v>0</v>
      </c>
      <c r="CF23" s="588">
        <f t="shared" si="24"/>
        <v>0</v>
      </c>
      <c r="CG23" s="845" t="s">
        <v>101</v>
      </c>
      <c r="CH23" s="85"/>
      <c r="CI23" s="85"/>
      <c r="CK23" s="677" t="str">
        <f t="shared" si="2"/>
        <v/>
      </c>
      <c r="CL23" s="677">
        <f>IFERROR(IF(J23&lt;&gt;1,VLOOKUP(E23,'２個別表（構造転換）'!$C$13:$S$312,11,FALSE),),)</f>
        <v>0</v>
      </c>
      <c r="CM23" s="677">
        <f t="shared" si="3"/>
        <v>0</v>
      </c>
      <c r="CN23" s="677">
        <f t="shared" si="4"/>
        <v>0</v>
      </c>
      <c r="CO23" s="677">
        <f t="shared" si="5"/>
        <v>0</v>
      </c>
      <c r="CP23" s="677" t="str">
        <f t="shared" si="25"/>
        <v>×</v>
      </c>
      <c r="CQ23" s="670"/>
    </row>
    <row r="24" spans="1:95" ht="30" customHeight="1">
      <c r="A24" s="748">
        <f>VLOOKUP($E24,'２個別表（構造転換）'!$C$13:$Z$312,2,FALSE)</f>
        <v>0</v>
      </c>
      <c r="B24" s="748">
        <f>IF(D24&gt;0,SUM($D$12:D24),0)</f>
        <v>0</v>
      </c>
      <c r="C24" s="748">
        <f t="shared" si="6"/>
        <v>0</v>
      </c>
      <c r="D24" s="748">
        <f t="shared" si="7"/>
        <v>0</v>
      </c>
      <c r="E24" s="570">
        <f>IF(ROW()-14&lt;='２個別表（構造転換）'!$F$12,ROW()-14,0)</f>
        <v>0</v>
      </c>
      <c r="F24" s="571">
        <f>IFERROR(VLOOKUP(E24,'２個別表（構造転換）'!$C$13:$S$312,8,FALSE),)</f>
        <v>0</v>
      </c>
      <c r="G24" s="572">
        <f>IFERROR(VLOOKUP(E24,'２個別表（構造転換）'!$C$13:$S$312,9,FALSE),)</f>
        <v>0</v>
      </c>
      <c r="H24" s="573">
        <f>IFERROR(VLOOKUP(E24,'２個別表（構造転換）'!$C$13:$S$312,10,FALSE),)</f>
        <v>0</v>
      </c>
      <c r="I24" s="574">
        <f>IFERROR(VLOOKUP(E24,'２個別表（構造転換）'!$C$13:$S$312,17,FALSE),)</f>
        <v>0</v>
      </c>
      <c r="J24" s="666"/>
      <c r="K24" s="662" t="str">
        <f>IFERROR(VLOOKUP(E24,'２個別表（構造転換）'!$C$13:$S$312,16,FALSE),)</f>
        <v/>
      </c>
      <c r="L24" s="638"/>
      <c r="M24" s="644"/>
      <c r="N24" s="644"/>
      <c r="O24" s="641"/>
      <c r="P24" s="635" t="str">
        <f t="shared" si="8"/>
        <v/>
      </c>
      <c r="Q24" s="870" t="str">
        <f t="shared" si="9"/>
        <v/>
      </c>
      <c r="R24" s="575">
        <f t="shared" si="10"/>
        <v>0</v>
      </c>
      <c r="S24" s="576">
        <f>SUMIFS('２個別表（構造転換）'!$H$13:$H$312,'２個別表（構造転換）'!$C$13:$C$312,E24,'２個別表（構造転換）'!$AI$13:$AI$312,"&lt;&gt;1")</f>
        <v>0</v>
      </c>
      <c r="T24" s="576">
        <f>SUMIFS('２個別表（構造転換）'!$H$13:$H$312,'２個別表（構造転換）'!$C$13:$C$312,E24,'２個別表（構造転換）'!$AI$13:$AI$312,1)</f>
        <v>0</v>
      </c>
      <c r="U24" s="577">
        <f t="shared" si="11"/>
        <v>0</v>
      </c>
      <c r="V24" s="577">
        <f>SUMIFS('２個別表（構造転換）'!$AN$13:$AN$312,'２個別表（構造転換）'!$C$13:$C$312,E24,'２個別表（構造転換）'!$AI$13:$AI$312,"&lt;&gt;1")</f>
        <v>0</v>
      </c>
      <c r="W24" s="577">
        <f>SUMIFS('２個別表（構造転換）'!$BD$13:$BD$312,'２個別表（構造転換）'!$C$13:$C$312,E24,'２個別表（構造転換）'!$AI$13:$AI$312,1)</f>
        <v>0</v>
      </c>
      <c r="X24" s="577">
        <f t="shared" si="12"/>
        <v>0</v>
      </c>
      <c r="Y24" s="577">
        <f>SUMIFS('２個別表（構造転換）'!$AO$13:$AO$312,'２個別表（構造転換）'!$C$13:$C$312,E24,'２個別表（構造転換）'!$AI$13:$AI$312,"&lt;&gt;1")</f>
        <v>0</v>
      </c>
      <c r="Z24" s="578">
        <f>SUMIFS('２個別表（構造転換）'!$BG$13:$BG$312,'２個別表（構造転換）'!$C$13:$C$312,E24,'２個別表（構造転換）'!$AI$13:$AI$312,1)</f>
        <v>0</v>
      </c>
      <c r="AA24" s="705"/>
      <c r="AB24" s="8"/>
      <c r="AC24" s="575">
        <f>SUMIFS('２個別表（構造転換）'!$MP$13:$MP$312,'２個別表（構造転換）'!$C$13:$C$312,E24)</f>
        <v>0</v>
      </c>
      <c r="AD24" s="576">
        <f>SUMIFS('２個別表（構造転換）'!$MQ$13:$MQ$312,'２個別表（構造転換）'!$C$13:$C$312,E24)</f>
        <v>0</v>
      </c>
      <c r="AE24" s="576">
        <f>SUMIFS('２個別表（構造転換）'!$MR$13:$MR$312,'２個別表（構造転換）'!$C$13:$C$312,E24)</f>
        <v>0</v>
      </c>
      <c r="AF24" s="576">
        <f>SUMIFS('２個別表（構造転換）'!$MS$13:$MS$312,'２個別表（構造転換）'!$C$13:$C$312,E24)</f>
        <v>0</v>
      </c>
      <c r="AG24" s="577">
        <f>SUMIFS('２個別表（構造転換）'!$MT$13:$MT$312,'２個別表（構造転換）'!$C$13:$C$312,E24)</f>
        <v>0</v>
      </c>
      <c r="AH24" s="577">
        <f>SUMIFS('２個別表（構造転換）'!$MU$13:$MU$312,'２個別表（構造転換）'!$C$13:$C$312,E24)</f>
        <v>0</v>
      </c>
      <c r="AI24" s="577">
        <f>SUMIFS('２個別表（構造転換）'!$MV$13:$MV$312,'２個別表（構造転換）'!$C$13:$C$312,E24)</f>
        <v>0</v>
      </c>
      <c r="AJ24" s="577">
        <f>SUMIFS('２個別表（構造転換）'!$MW$13:$MW$312,'２個別表（構造転換）'!$C$13:$C$312,E24)</f>
        <v>0</v>
      </c>
      <c r="AK24" s="578">
        <f>SUMIFS('２個別表（構造転換）'!$MX$13:$MX$312,'２個別表（構造転換）'!$C$13:$C$312,E24)</f>
        <v>0</v>
      </c>
      <c r="AL24" s="579">
        <f>SUMIFS('２個別表（構造転換）'!$MZ$13:$MZ$312,'２個別表（構造転換）'!$C$13:$C$312,E24)</f>
        <v>0</v>
      </c>
      <c r="AM24" s="580">
        <f>SUMIFS('２個別表（構造転換）'!$NA$13:$NA$312,'２個別表（構造転換）'!$C$13:$C$312,E24)</f>
        <v>0</v>
      </c>
      <c r="AN24" s="581">
        <f>SUMIFS('２個別表（構造転換）'!$NB$13:$NB$312,'２個別表（構造転換）'!$C$13:$C$312,E24)</f>
        <v>0</v>
      </c>
      <c r="AO24" s="581">
        <f>SUMIFS('２個別表（構造転換）'!$NC$13:$NC$312,'２個別表（構造転換）'!$C$13:$C$312,E24)</f>
        <v>0</v>
      </c>
      <c r="AP24" s="580">
        <f>SUMIFS('２個別表（構造転換）'!$ND$13:$ND$312,'２個別表（構造転換）'!$C$13:$C$312,E24)</f>
        <v>0</v>
      </c>
      <c r="AQ24" s="581">
        <f>SUMIFS('２個別表（構造転換）'!$JW$13:$JW$312,'２個別表（構造転換）'!$C$13:$C$312,E24)</f>
        <v>0</v>
      </c>
      <c r="AR24" s="581">
        <f>SUMIFS('２個別表（構造転換）'!$JX$13:$JX$312,'２個別表（構造転換）'!$C$13:$C$312,E24)</f>
        <v>0</v>
      </c>
      <c r="AS24" s="580">
        <f>SUMIFS('２個別表（構造転換）'!$JY$13:$JY$312,'２個別表（構造転換）'!$C$13:$C$312,E24)</f>
        <v>0</v>
      </c>
      <c r="AT24" s="580">
        <f>SUMIFS('２個別表（構造転換）'!$NE$13:$NE$312,'２個別表（構造転換）'!$C$13:$C$312,E24)</f>
        <v>0</v>
      </c>
      <c r="AU24" s="581">
        <f>SUMIFS('２個別表（構造転換）'!$KB$13:$KB$312,'２個別表（構造転換）'!$C$13:$C$312,E24)</f>
        <v>0</v>
      </c>
      <c r="AV24" s="581">
        <f>SUMIFS('２個別表（構造転換）'!$KC$13:$KC$312,'２個別表（構造転換）'!$C$13:$C$312,E24)</f>
        <v>0</v>
      </c>
      <c r="AW24" s="581">
        <f>SUMIFS('２個別表（構造転換）'!$KD$13:$KD$312,'２個別表（構造転換）'!$C$13:$C$312,E24)</f>
        <v>0</v>
      </c>
      <c r="AX24" s="581">
        <f>SUMIFS('２個別表（構造転換）'!$KE$13:$KE$312,'２個別表（構造転換）'!$C$13:$C$312,E24)</f>
        <v>0</v>
      </c>
      <c r="AY24" s="580">
        <f>SUMIFS('２個別表（構造転換）'!$KF$13:$KF$312,'２個別表（構造転換）'!$C$13:$C$312,E24)</f>
        <v>0</v>
      </c>
      <c r="AZ24" s="580">
        <f>SUMIFS('２個別表（構造転換）'!$NF$13:$NF$312,'２個別表（構造転換）'!$C$13:$C$312,E24)</f>
        <v>0</v>
      </c>
      <c r="BA24" s="580">
        <f>SUMIFS('２個別表（構造転換）'!$NG$13:$NG$312,'２個別表（構造転換）'!$C$13:$C$312,E24)</f>
        <v>0</v>
      </c>
      <c r="BB24" s="580">
        <f>SUMIFS('２個別表（構造転換）'!$KL$13:$KL$312,'２個別表（構造転換）'!$C$13:$C$312,E24)</f>
        <v>0</v>
      </c>
      <c r="BC24" s="580">
        <f>SUMIFS('２個別表（構造転換）'!$KM$13:$KM$312,'２個別表（構造転換）'!$C$13:$C$312,E24)</f>
        <v>0</v>
      </c>
      <c r="BD24" s="581">
        <f>SUMIFS('２個別表（構造転換）'!$KN$13:$KN$312,'２個別表（構造転換）'!$C$13:$C$312,E24)</f>
        <v>0</v>
      </c>
      <c r="BE24" s="581">
        <f>SUMIFS('２個別表（構造転換）'!$KO$13:$KO$312,'２個別表（構造転換）'!$C$13:$C$312,E24)</f>
        <v>0</v>
      </c>
      <c r="BF24" s="581">
        <f>SUMIFS('２個別表（構造転換）'!$KP$13:$KP$312,'２個別表（構造転換）'!$C$13:$C$312,E24)</f>
        <v>0</v>
      </c>
      <c r="BG24" s="581">
        <f>SUMIFS('２個別表（構造転換）'!$KQ$13:$KQ$312,'２個別表（構造転換）'!$C$13:$C$312,E24)</f>
        <v>0</v>
      </c>
      <c r="BH24" s="582">
        <f>SUMIFS('２個別表（構造転換）'!$KR$13:$KR$312,'２個別表（構造転換）'!$C$13:$C$312,E24)</f>
        <v>0</v>
      </c>
      <c r="BI24" s="582">
        <f>SUMIFS('２個別表（構造転換）'!$KS$13:$KS$312,'２個別表（構造転換）'!$C$13:$C$312,E24)</f>
        <v>0</v>
      </c>
      <c r="BJ24" s="582">
        <f>SUMIFS('２個別表（構造転換）'!$KT$13:$KT$312,'２個別表（構造転換）'!$C$13:$C$312,E24)</f>
        <v>0</v>
      </c>
      <c r="BK24" s="579">
        <f t="shared" si="13"/>
        <v>0</v>
      </c>
      <c r="BL24" s="583">
        <f t="shared" si="14"/>
        <v>0</v>
      </c>
      <c r="BM24" s="182"/>
      <c r="BN24" s="10"/>
      <c r="BO24" s="584">
        <f t="shared" si="15"/>
        <v>0</v>
      </c>
      <c r="BP24" s="577">
        <f t="shared" si="16"/>
        <v>0</v>
      </c>
      <c r="BQ24" s="10"/>
      <c r="BR24" s="10"/>
      <c r="BS24" s="584">
        <f t="shared" si="17"/>
        <v>0</v>
      </c>
      <c r="BT24" s="10"/>
      <c r="BU24" s="10"/>
      <c r="BV24" s="584">
        <f t="shared" si="18"/>
        <v>0</v>
      </c>
      <c r="BW24" s="577">
        <f t="shared" si="26"/>
        <v>0</v>
      </c>
      <c r="BX24" s="10"/>
      <c r="BY24" s="585">
        <f t="shared" si="19"/>
        <v>0</v>
      </c>
      <c r="BZ24" s="11"/>
      <c r="CA24" s="586">
        <f t="shared" si="20"/>
        <v>0</v>
      </c>
      <c r="CB24" s="586">
        <f t="shared" si="21"/>
        <v>0</v>
      </c>
      <c r="CC24" s="586">
        <f t="shared" si="22"/>
        <v>0</v>
      </c>
      <c r="CD24" s="8"/>
      <c r="CE24" s="587">
        <f t="shared" si="23"/>
        <v>0</v>
      </c>
      <c r="CF24" s="588">
        <f t="shared" si="24"/>
        <v>0</v>
      </c>
      <c r="CG24" s="845" t="s">
        <v>101</v>
      </c>
      <c r="CH24" s="85"/>
      <c r="CI24" s="85"/>
      <c r="CK24" s="677" t="str">
        <f t="shared" si="2"/>
        <v/>
      </c>
      <c r="CL24" s="677">
        <f>IFERROR(IF(J24&lt;&gt;1,VLOOKUP(E24,'２個別表（構造転換）'!$C$13:$S$312,11,FALSE),),)</f>
        <v>0</v>
      </c>
      <c r="CM24" s="677">
        <f t="shared" si="3"/>
        <v>0</v>
      </c>
      <c r="CN24" s="677">
        <f t="shared" si="4"/>
        <v>0</v>
      </c>
      <c r="CO24" s="677">
        <f t="shared" si="5"/>
        <v>0</v>
      </c>
      <c r="CP24" s="677" t="str">
        <f t="shared" si="25"/>
        <v>×</v>
      </c>
      <c r="CQ24" s="670"/>
    </row>
    <row r="25" spans="1:95" ht="30" customHeight="1">
      <c r="A25" s="748">
        <f>VLOOKUP($E25,'２個別表（構造転換）'!$C$13:$Z$312,2,FALSE)</f>
        <v>0</v>
      </c>
      <c r="B25" s="748">
        <f>IF(D25&gt;0,SUM($D$12:D25),0)</f>
        <v>0</v>
      </c>
      <c r="C25" s="748">
        <f t="shared" si="6"/>
        <v>0</v>
      </c>
      <c r="D25" s="748">
        <f t="shared" si="7"/>
        <v>0</v>
      </c>
      <c r="E25" s="570">
        <f>IF(ROW()-14&lt;='２個別表（構造転換）'!$F$12,ROW()-14,0)</f>
        <v>0</v>
      </c>
      <c r="F25" s="571">
        <f>IFERROR(VLOOKUP(E25,'２個別表（構造転換）'!$C$13:$S$312,8,FALSE),)</f>
        <v>0</v>
      </c>
      <c r="G25" s="572">
        <f>IFERROR(VLOOKUP(E25,'２個別表（構造転換）'!$C$13:$S$312,9,FALSE),)</f>
        <v>0</v>
      </c>
      <c r="H25" s="573">
        <f>IFERROR(VLOOKUP(E25,'２個別表（構造転換）'!$C$13:$S$312,10,FALSE),)</f>
        <v>0</v>
      </c>
      <c r="I25" s="574">
        <f>IFERROR(VLOOKUP(E25,'２個別表（構造転換）'!$C$13:$S$312,17,FALSE),)</f>
        <v>0</v>
      </c>
      <c r="J25" s="666"/>
      <c r="K25" s="662" t="str">
        <f>IFERROR(VLOOKUP(E25,'２個別表（構造転換）'!$C$13:$S$312,16,FALSE),)</f>
        <v/>
      </c>
      <c r="L25" s="638"/>
      <c r="M25" s="644"/>
      <c r="N25" s="644"/>
      <c r="O25" s="641"/>
      <c r="P25" s="635" t="str">
        <f t="shared" si="8"/>
        <v/>
      </c>
      <c r="Q25" s="870" t="str">
        <f t="shared" si="9"/>
        <v/>
      </c>
      <c r="R25" s="575">
        <f t="shared" si="10"/>
        <v>0</v>
      </c>
      <c r="S25" s="576">
        <f>SUMIFS('２個別表（構造転換）'!$H$13:$H$312,'２個別表（構造転換）'!$C$13:$C$312,E25,'２個別表（構造転換）'!$AI$13:$AI$312,"&lt;&gt;1")</f>
        <v>0</v>
      </c>
      <c r="T25" s="576">
        <f>SUMIFS('２個別表（構造転換）'!$H$13:$H$312,'２個別表（構造転換）'!$C$13:$C$312,E25,'２個別表（構造転換）'!$AI$13:$AI$312,1)</f>
        <v>0</v>
      </c>
      <c r="U25" s="577">
        <f t="shared" si="11"/>
        <v>0</v>
      </c>
      <c r="V25" s="577">
        <f>SUMIFS('２個別表（構造転換）'!$AN$13:$AN$312,'２個別表（構造転換）'!$C$13:$C$312,E25,'２個別表（構造転換）'!$AI$13:$AI$312,"&lt;&gt;1")</f>
        <v>0</v>
      </c>
      <c r="W25" s="577">
        <f>SUMIFS('２個別表（構造転換）'!$BD$13:$BD$312,'２個別表（構造転換）'!$C$13:$C$312,E25,'２個別表（構造転換）'!$AI$13:$AI$312,1)</f>
        <v>0</v>
      </c>
      <c r="X25" s="577">
        <f t="shared" si="12"/>
        <v>0</v>
      </c>
      <c r="Y25" s="577">
        <f>SUMIFS('２個別表（構造転換）'!$AO$13:$AO$312,'２個別表（構造転換）'!$C$13:$C$312,E25,'２個別表（構造転換）'!$AI$13:$AI$312,"&lt;&gt;1")</f>
        <v>0</v>
      </c>
      <c r="Z25" s="578">
        <f>SUMIFS('２個別表（構造転換）'!$BG$13:$BG$312,'２個別表（構造転換）'!$C$13:$C$312,E25,'２個別表（構造転換）'!$AI$13:$AI$312,1)</f>
        <v>0</v>
      </c>
      <c r="AA25" s="705"/>
      <c r="AB25" s="8"/>
      <c r="AC25" s="575">
        <f>SUMIFS('２個別表（構造転換）'!$MP$13:$MP$312,'２個別表（構造転換）'!$C$13:$C$312,E25)</f>
        <v>0</v>
      </c>
      <c r="AD25" s="576">
        <f>SUMIFS('２個別表（構造転換）'!$MQ$13:$MQ$312,'２個別表（構造転換）'!$C$13:$C$312,E25)</f>
        <v>0</v>
      </c>
      <c r="AE25" s="576">
        <f>SUMIFS('２個別表（構造転換）'!$MR$13:$MR$312,'２個別表（構造転換）'!$C$13:$C$312,E25)</f>
        <v>0</v>
      </c>
      <c r="AF25" s="576">
        <f>SUMIFS('２個別表（構造転換）'!$MS$13:$MS$312,'２個別表（構造転換）'!$C$13:$C$312,E25)</f>
        <v>0</v>
      </c>
      <c r="AG25" s="577">
        <f>SUMIFS('２個別表（構造転換）'!$MT$13:$MT$312,'２個別表（構造転換）'!$C$13:$C$312,E25)</f>
        <v>0</v>
      </c>
      <c r="AH25" s="577">
        <f>SUMIFS('２個別表（構造転換）'!$MU$13:$MU$312,'２個別表（構造転換）'!$C$13:$C$312,E25)</f>
        <v>0</v>
      </c>
      <c r="AI25" s="577">
        <f>SUMIFS('２個別表（構造転換）'!$MV$13:$MV$312,'２個別表（構造転換）'!$C$13:$C$312,E25)</f>
        <v>0</v>
      </c>
      <c r="AJ25" s="577">
        <f>SUMIFS('２個別表（構造転換）'!$MW$13:$MW$312,'２個別表（構造転換）'!$C$13:$C$312,E25)</f>
        <v>0</v>
      </c>
      <c r="AK25" s="578">
        <f>SUMIFS('２個別表（構造転換）'!$MX$13:$MX$312,'２個別表（構造転換）'!$C$13:$C$312,E25)</f>
        <v>0</v>
      </c>
      <c r="AL25" s="579">
        <f>SUMIFS('２個別表（構造転換）'!$MZ$13:$MZ$312,'２個別表（構造転換）'!$C$13:$C$312,E25)</f>
        <v>0</v>
      </c>
      <c r="AM25" s="580">
        <f>SUMIFS('２個別表（構造転換）'!$NA$13:$NA$312,'２個別表（構造転換）'!$C$13:$C$312,E25)</f>
        <v>0</v>
      </c>
      <c r="AN25" s="581">
        <f>SUMIFS('２個別表（構造転換）'!$NB$13:$NB$312,'２個別表（構造転換）'!$C$13:$C$312,E25)</f>
        <v>0</v>
      </c>
      <c r="AO25" s="581">
        <f>SUMIFS('２個別表（構造転換）'!$NC$13:$NC$312,'２個別表（構造転換）'!$C$13:$C$312,E25)</f>
        <v>0</v>
      </c>
      <c r="AP25" s="580">
        <f>SUMIFS('２個別表（構造転換）'!$ND$13:$ND$312,'２個別表（構造転換）'!$C$13:$C$312,E25)</f>
        <v>0</v>
      </c>
      <c r="AQ25" s="581">
        <f>SUMIFS('２個別表（構造転換）'!$JW$13:$JW$312,'２個別表（構造転換）'!$C$13:$C$312,E25)</f>
        <v>0</v>
      </c>
      <c r="AR25" s="581">
        <f>SUMIFS('２個別表（構造転換）'!$JX$13:$JX$312,'２個別表（構造転換）'!$C$13:$C$312,E25)</f>
        <v>0</v>
      </c>
      <c r="AS25" s="580">
        <f>SUMIFS('２個別表（構造転換）'!$JY$13:$JY$312,'２個別表（構造転換）'!$C$13:$C$312,E25)</f>
        <v>0</v>
      </c>
      <c r="AT25" s="580">
        <f>SUMIFS('２個別表（構造転換）'!$NE$13:$NE$312,'２個別表（構造転換）'!$C$13:$C$312,E25)</f>
        <v>0</v>
      </c>
      <c r="AU25" s="581">
        <f>SUMIFS('２個別表（構造転換）'!$KB$13:$KB$312,'２個別表（構造転換）'!$C$13:$C$312,E25)</f>
        <v>0</v>
      </c>
      <c r="AV25" s="581">
        <f>SUMIFS('２個別表（構造転換）'!$KC$13:$KC$312,'２個別表（構造転換）'!$C$13:$C$312,E25)</f>
        <v>0</v>
      </c>
      <c r="AW25" s="581">
        <f>SUMIFS('２個別表（構造転換）'!$KD$13:$KD$312,'２個別表（構造転換）'!$C$13:$C$312,E25)</f>
        <v>0</v>
      </c>
      <c r="AX25" s="581">
        <f>SUMIFS('２個別表（構造転換）'!$KE$13:$KE$312,'２個別表（構造転換）'!$C$13:$C$312,E25)</f>
        <v>0</v>
      </c>
      <c r="AY25" s="580">
        <f>SUMIFS('２個別表（構造転換）'!$KF$13:$KF$312,'２個別表（構造転換）'!$C$13:$C$312,E25)</f>
        <v>0</v>
      </c>
      <c r="AZ25" s="580">
        <f>SUMIFS('２個別表（構造転換）'!$NF$13:$NF$312,'２個別表（構造転換）'!$C$13:$C$312,E25)</f>
        <v>0</v>
      </c>
      <c r="BA25" s="580">
        <f>SUMIFS('２個別表（構造転換）'!$NG$13:$NG$312,'２個別表（構造転換）'!$C$13:$C$312,E25)</f>
        <v>0</v>
      </c>
      <c r="BB25" s="580">
        <f>SUMIFS('２個別表（構造転換）'!$KL$13:$KL$312,'２個別表（構造転換）'!$C$13:$C$312,E25)</f>
        <v>0</v>
      </c>
      <c r="BC25" s="580">
        <f>SUMIFS('２個別表（構造転換）'!$KM$13:$KM$312,'２個別表（構造転換）'!$C$13:$C$312,E25)</f>
        <v>0</v>
      </c>
      <c r="BD25" s="581">
        <f>SUMIFS('２個別表（構造転換）'!$KN$13:$KN$312,'２個別表（構造転換）'!$C$13:$C$312,E25)</f>
        <v>0</v>
      </c>
      <c r="BE25" s="581">
        <f>SUMIFS('２個別表（構造転換）'!$KO$13:$KO$312,'２個別表（構造転換）'!$C$13:$C$312,E25)</f>
        <v>0</v>
      </c>
      <c r="BF25" s="581">
        <f>SUMIFS('２個別表（構造転換）'!$KP$13:$KP$312,'２個別表（構造転換）'!$C$13:$C$312,E25)</f>
        <v>0</v>
      </c>
      <c r="BG25" s="581">
        <f>SUMIFS('２個別表（構造転換）'!$KQ$13:$KQ$312,'２個別表（構造転換）'!$C$13:$C$312,E25)</f>
        <v>0</v>
      </c>
      <c r="BH25" s="582">
        <f>SUMIFS('２個別表（構造転換）'!$KR$13:$KR$312,'２個別表（構造転換）'!$C$13:$C$312,E25)</f>
        <v>0</v>
      </c>
      <c r="BI25" s="582">
        <f>SUMIFS('２個別表（構造転換）'!$KS$13:$KS$312,'２個別表（構造転換）'!$C$13:$C$312,E25)</f>
        <v>0</v>
      </c>
      <c r="BJ25" s="582">
        <f>SUMIFS('２個別表（構造転換）'!$KT$13:$KT$312,'２個別表（構造転換）'!$C$13:$C$312,E25)</f>
        <v>0</v>
      </c>
      <c r="BK25" s="579">
        <f t="shared" si="13"/>
        <v>0</v>
      </c>
      <c r="BL25" s="583">
        <f t="shared" si="14"/>
        <v>0</v>
      </c>
      <c r="BM25" s="182"/>
      <c r="BN25" s="10"/>
      <c r="BO25" s="584">
        <f t="shared" si="15"/>
        <v>0</v>
      </c>
      <c r="BP25" s="577">
        <f t="shared" si="16"/>
        <v>0</v>
      </c>
      <c r="BQ25" s="10"/>
      <c r="BR25" s="10"/>
      <c r="BS25" s="584">
        <f t="shared" si="17"/>
        <v>0</v>
      </c>
      <c r="BT25" s="10"/>
      <c r="BU25" s="10"/>
      <c r="BV25" s="584">
        <f t="shared" si="18"/>
        <v>0</v>
      </c>
      <c r="BW25" s="577">
        <f t="shared" si="26"/>
        <v>0</v>
      </c>
      <c r="BX25" s="10"/>
      <c r="BY25" s="585">
        <f t="shared" si="19"/>
        <v>0</v>
      </c>
      <c r="BZ25" s="11"/>
      <c r="CA25" s="586">
        <f t="shared" si="20"/>
        <v>0</v>
      </c>
      <c r="CB25" s="586">
        <f t="shared" si="21"/>
        <v>0</v>
      </c>
      <c r="CC25" s="586">
        <f t="shared" si="22"/>
        <v>0</v>
      </c>
      <c r="CD25" s="8"/>
      <c r="CE25" s="587">
        <f t="shared" si="23"/>
        <v>0</v>
      </c>
      <c r="CF25" s="588">
        <f t="shared" si="24"/>
        <v>0</v>
      </c>
      <c r="CG25" s="845" t="s">
        <v>101</v>
      </c>
      <c r="CH25" s="85"/>
      <c r="CI25" s="85"/>
      <c r="CK25" s="677" t="str">
        <f t="shared" si="2"/>
        <v/>
      </c>
      <c r="CL25" s="677">
        <f>IFERROR(IF(J25&lt;&gt;1,VLOOKUP(E25,'２個別表（構造転換）'!$C$13:$S$312,11,FALSE),),)</f>
        <v>0</v>
      </c>
      <c r="CM25" s="677">
        <f t="shared" si="3"/>
        <v>0</v>
      </c>
      <c r="CN25" s="677">
        <f t="shared" si="4"/>
        <v>0</v>
      </c>
      <c r="CO25" s="677">
        <f t="shared" si="5"/>
        <v>0</v>
      </c>
      <c r="CP25" s="677" t="str">
        <f t="shared" si="25"/>
        <v>×</v>
      </c>
      <c r="CQ25" s="670"/>
    </row>
    <row r="26" spans="1:95" ht="30" customHeight="1">
      <c r="A26" s="748">
        <f>VLOOKUP($E26,'２個別表（構造転換）'!$C$13:$Z$312,2,FALSE)</f>
        <v>0</v>
      </c>
      <c r="B26" s="748">
        <f>IF(D26&gt;0,SUM($D$12:D26),0)</f>
        <v>0</v>
      </c>
      <c r="C26" s="748">
        <f t="shared" si="6"/>
        <v>0</v>
      </c>
      <c r="D26" s="748">
        <f t="shared" si="7"/>
        <v>0</v>
      </c>
      <c r="E26" s="570">
        <f>IF(ROW()-14&lt;='２個別表（構造転換）'!$F$12,ROW()-14,0)</f>
        <v>0</v>
      </c>
      <c r="F26" s="571">
        <f>IFERROR(VLOOKUP(E26,'２個別表（構造転換）'!$C$13:$S$312,8,FALSE),)</f>
        <v>0</v>
      </c>
      <c r="G26" s="572">
        <f>IFERROR(VLOOKUP(E26,'２個別表（構造転換）'!$C$13:$S$312,9,FALSE),)</f>
        <v>0</v>
      </c>
      <c r="H26" s="573">
        <f>IFERROR(VLOOKUP(E26,'２個別表（構造転換）'!$C$13:$S$312,10,FALSE),)</f>
        <v>0</v>
      </c>
      <c r="I26" s="574">
        <f>IFERROR(VLOOKUP(E26,'２個別表（構造転換）'!$C$13:$S$312,17,FALSE),)</f>
        <v>0</v>
      </c>
      <c r="J26" s="666"/>
      <c r="K26" s="662" t="str">
        <f>IFERROR(VLOOKUP(E26,'２個別表（構造転換）'!$C$13:$S$312,16,FALSE),)</f>
        <v/>
      </c>
      <c r="L26" s="638"/>
      <c r="M26" s="644"/>
      <c r="N26" s="644"/>
      <c r="O26" s="641"/>
      <c r="P26" s="635" t="str">
        <f t="shared" si="8"/>
        <v/>
      </c>
      <c r="Q26" s="870" t="str">
        <f t="shared" si="9"/>
        <v/>
      </c>
      <c r="R26" s="575">
        <f t="shared" si="10"/>
        <v>0</v>
      </c>
      <c r="S26" s="576">
        <f>SUMIFS('２個別表（構造転換）'!$H$13:$H$312,'２個別表（構造転換）'!$C$13:$C$312,E26,'２個別表（構造転換）'!$AI$13:$AI$312,"&lt;&gt;1")</f>
        <v>0</v>
      </c>
      <c r="T26" s="576">
        <f>SUMIFS('２個別表（構造転換）'!$H$13:$H$312,'２個別表（構造転換）'!$C$13:$C$312,E26,'２個別表（構造転換）'!$AI$13:$AI$312,1)</f>
        <v>0</v>
      </c>
      <c r="U26" s="577">
        <f t="shared" si="11"/>
        <v>0</v>
      </c>
      <c r="V26" s="577">
        <f>SUMIFS('２個別表（構造転換）'!$AN$13:$AN$312,'２個別表（構造転換）'!$C$13:$C$312,E26,'２個別表（構造転換）'!$AI$13:$AI$312,"&lt;&gt;1")</f>
        <v>0</v>
      </c>
      <c r="W26" s="577">
        <f>SUMIFS('２個別表（構造転換）'!$BD$13:$BD$312,'２個別表（構造転換）'!$C$13:$C$312,E26,'２個別表（構造転換）'!$AI$13:$AI$312,1)</f>
        <v>0</v>
      </c>
      <c r="X26" s="577">
        <f t="shared" si="12"/>
        <v>0</v>
      </c>
      <c r="Y26" s="577">
        <f>SUMIFS('２個別表（構造転換）'!$AO$13:$AO$312,'２個別表（構造転換）'!$C$13:$C$312,E26,'２個別表（構造転換）'!$AI$13:$AI$312,"&lt;&gt;1")</f>
        <v>0</v>
      </c>
      <c r="Z26" s="578">
        <f>SUMIFS('２個別表（構造転換）'!$BG$13:$BG$312,'２個別表（構造転換）'!$C$13:$C$312,E26,'２個別表（構造転換）'!$AI$13:$AI$312,1)</f>
        <v>0</v>
      </c>
      <c r="AA26" s="705"/>
      <c r="AB26" s="8"/>
      <c r="AC26" s="575">
        <f>SUMIFS('２個別表（構造転換）'!$MP$13:$MP$312,'２個別表（構造転換）'!$C$13:$C$312,E26)</f>
        <v>0</v>
      </c>
      <c r="AD26" s="576">
        <f>SUMIFS('２個別表（構造転換）'!$MQ$13:$MQ$312,'２個別表（構造転換）'!$C$13:$C$312,E26)</f>
        <v>0</v>
      </c>
      <c r="AE26" s="576">
        <f>SUMIFS('２個別表（構造転換）'!$MR$13:$MR$312,'２個別表（構造転換）'!$C$13:$C$312,E26)</f>
        <v>0</v>
      </c>
      <c r="AF26" s="576">
        <f>SUMIFS('２個別表（構造転換）'!$MS$13:$MS$312,'２個別表（構造転換）'!$C$13:$C$312,E26)</f>
        <v>0</v>
      </c>
      <c r="AG26" s="577">
        <f>SUMIFS('２個別表（構造転換）'!$MT$13:$MT$312,'２個別表（構造転換）'!$C$13:$C$312,E26)</f>
        <v>0</v>
      </c>
      <c r="AH26" s="577">
        <f>SUMIFS('２個別表（構造転換）'!$MU$13:$MU$312,'２個別表（構造転換）'!$C$13:$C$312,E26)</f>
        <v>0</v>
      </c>
      <c r="AI26" s="577">
        <f>SUMIFS('２個別表（構造転換）'!$MV$13:$MV$312,'２個別表（構造転換）'!$C$13:$C$312,E26)</f>
        <v>0</v>
      </c>
      <c r="AJ26" s="577">
        <f>SUMIFS('２個別表（構造転換）'!$MW$13:$MW$312,'２個別表（構造転換）'!$C$13:$C$312,E26)</f>
        <v>0</v>
      </c>
      <c r="AK26" s="578">
        <f>SUMIFS('２個別表（構造転換）'!$MX$13:$MX$312,'２個別表（構造転換）'!$C$13:$C$312,E26)</f>
        <v>0</v>
      </c>
      <c r="AL26" s="579">
        <f>SUMIFS('２個別表（構造転換）'!$MZ$13:$MZ$312,'２個別表（構造転換）'!$C$13:$C$312,E26)</f>
        <v>0</v>
      </c>
      <c r="AM26" s="580">
        <f>SUMIFS('２個別表（構造転換）'!$NA$13:$NA$312,'２個別表（構造転換）'!$C$13:$C$312,E26)</f>
        <v>0</v>
      </c>
      <c r="AN26" s="581">
        <f>SUMIFS('２個別表（構造転換）'!$NB$13:$NB$312,'２個別表（構造転換）'!$C$13:$C$312,E26)</f>
        <v>0</v>
      </c>
      <c r="AO26" s="581">
        <f>SUMIFS('２個別表（構造転換）'!$NC$13:$NC$312,'２個別表（構造転換）'!$C$13:$C$312,E26)</f>
        <v>0</v>
      </c>
      <c r="AP26" s="580">
        <f>SUMIFS('２個別表（構造転換）'!$ND$13:$ND$312,'２個別表（構造転換）'!$C$13:$C$312,E26)</f>
        <v>0</v>
      </c>
      <c r="AQ26" s="581">
        <f>SUMIFS('２個別表（構造転換）'!$JW$13:$JW$312,'２個別表（構造転換）'!$C$13:$C$312,E26)</f>
        <v>0</v>
      </c>
      <c r="AR26" s="581">
        <f>SUMIFS('２個別表（構造転換）'!$JX$13:$JX$312,'２個別表（構造転換）'!$C$13:$C$312,E26)</f>
        <v>0</v>
      </c>
      <c r="AS26" s="580">
        <f>SUMIFS('２個別表（構造転換）'!$JY$13:$JY$312,'２個別表（構造転換）'!$C$13:$C$312,E26)</f>
        <v>0</v>
      </c>
      <c r="AT26" s="580">
        <f>SUMIFS('２個別表（構造転換）'!$NE$13:$NE$312,'２個別表（構造転換）'!$C$13:$C$312,E26)</f>
        <v>0</v>
      </c>
      <c r="AU26" s="581">
        <f>SUMIFS('２個別表（構造転換）'!$KB$13:$KB$312,'２個別表（構造転換）'!$C$13:$C$312,E26)</f>
        <v>0</v>
      </c>
      <c r="AV26" s="581">
        <f>SUMIFS('２個別表（構造転換）'!$KC$13:$KC$312,'２個別表（構造転換）'!$C$13:$C$312,E26)</f>
        <v>0</v>
      </c>
      <c r="AW26" s="581">
        <f>SUMIFS('２個別表（構造転換）'!$KD$13:$KD$312,'２個別表（構造転換）'!$C$13:$C$312,E26)</f>
        <v>0</v>
      </c>
      <c r="AX26" s="581">
        <f>SUMIFS('２個別表（構造転換）'!$KE$13:$KE$312,'２個別表（構造転換）'!$C$13:$C$312,E26)</f>
        <v>0</v>
      </c>
      <c r="AY26" s="580">
        <f>SUMIFS('２個別表（構造転換）'!$KF$13:$KF$312,'２個別表（構造転換）'!$C$13:$C$312,E26)</f>
        <v>0</v>
      </c>
      <c r="AZ26" s="580">
        <f>SUMIFS('２個別表（構造転換）'!$NF$13:$NF$312,'２個別表（構造転換）'!$C$13:$C$312,E26)</f>
        <v>0</v>
      </c>
      <c r="BA26" s="580">
        <f>SUMIFS('２個別表（構造転換）'!$NG$13:$NG$312,'２個別表（構造転換）'!$C$13:$C$312,E26)</f>
        <v>0</v>
      </c>
      <c r="BB26" s="580">
        <f>SUMIFS('２個別表（構造転換）'!$KL$13:$KL$312,'２個別表（構造転換）'!$C$13:$C$312,E26)</f>
        <v>0</v>
      </c>
      <c r="BC26" s="580">
        <f>SUMIFS('２個別表（構造転換）'!$KM$13:$KM$312,'２個別表（構造転換）'!$C$13:$C$312,E26)</f>
        <v>0</v>
      </c>
      <c r="BD26" s="581">
        <f>SUMIFS('２個別表（構造転換）'!$KN$13:$KN$312,'２個別表（構造転換）'!$C$13:$C$312,E26)</f>
        <v>0</v>
      </c>
      <c r="BE26" s="581">
        <f>SUMIFS('２個別表（構造転換）'!$KO$13:$KO$312,'２個別表（構造転換）'!$C$13:$C$312,E26)</f>
        <v>0</v>
      </c>
      <c r="BF26" s="581">
        <f>SUMIFS('２個別表（構造転換）'!$KP$13:$KP$312,'２個別表（構造転換）'!$C$13:$C$312,E26)</f>
        <v>0</v>
      </c>
      <c r="BG26" s="581">
        <f>SUMIFS('２個別表（構造転換）'!$KQ$13:$KQ$312,'２個別表（構造転換）'!$C$13:$C$312,E26)</f>
        <v>0</v>
      </c>
      <c r="BH26" s="582">
        <f>SUMIFS('２個別表（構造転換）'!$KR$13:$KR$312,'２個別表（構造転換）'!$C$13:$C$312,E26)</f>
        <v>0</v>
      </c>
      <c r="BI26" s="582">
        <f>SUMIFS('２個別表（構造転換）'!$KS$13:$KS$312,'２個別表（構造転換）'!$C$13:$C$312,E26)</f>
        <v>0</v>
      </c>
      <c r="BJ26" s="582">
        <f>SUMIFS('２個別表（構造転換）'!$KT$13:$KT$312,'２個別表（構造転換）'!$C$13:$C$312,E26)</f>
        <v>0</v>
      </c>
      <c r="BK26" s="579">
        <f t="shared" si="13"/>
        <v>0</v>
      </c>
      <c r="BL26" s="583">
        <f t="shared" si="14"/>
        <v>0</v>
      </c>
      <c r="BM26" s="182"/>
      <c r="BN26" s="10"/>
      <c r="BO26" s="584">
        <f t="shared" si="15"/>
        <v>0</v>
      </c>
      <c r="BP26" s="577">
        <f t="shared" si="16"/>
        <v>0</v>
      </c>
      <c r="BQ26" s="10"/>
      <c r="BR26" s="10"/>
      <c r="BS26" s="584">
        <f t="shared" si="17"/>
        <v>0</v>
      </c>
      <c r="BT26" s="10"/>
      <c r="BU26" s="10"/>
      <c r="BV26" s="584">
        <f t="shared" si="18"/>
        <v>0</v>
      </c>
      <c r="BW26" s="577">
        <f t="shared" si="26"/>
        <v>0</v>
      </c>
      <c r="BX26" s="10"/>
      <c r="BY26" s="585">
        <f t="shared" si="19"/>
        <v>0</v>
      </c>
      <c r="BZ26" s="11"/>
      <c r="CA26" s="586">
        <f t="shared" si="20"/>
        <v>0</v>
      </c>
      <c r="CB26" s="586">
        <f t="shared" si="21"/>
        <v>0</v>
      </c>
      <c r="CC26" s="586">
        <f t="shared" si="22"/>
        <v>0</v>
      </c>
      <c r="CD26" s="8"/>
      <c r="CE26" s="587">
        <f t="shared" si="23"/>
        <v>0</v>
      </c>
      <c r="CF26" s="588">
        <f t="shared" si="24"/>
        <v>0</v>
      </c>
      <c r="CG26" s="845" t="s">
        <v>101</v>
      </c>
      <c r="CH26" s="85"/>
      <c r="CI26" s="85"/>
      <c r="CK26" s="677" t="str">
        <f t="shared" si="2"/>
        <v/>
      </c>
      <c r="CL26" s="677">
        <f>IFERROR(IF(J26&lt;&gt;1,VLOOKUP(E26,'２個別表（構造転換）'!$C$13:$S$312,11,FALSE),),)</f>
        <v>0</v>
      </c>
      <c r="CM26" s="677">
        <f t="shared" si="3"/>
        <v>0</v>
      </c>
      <c r="CN26" s="677">
        <f t="shared" si="4"/>
        <v>0</v>
      </c>
      <c r="CO26" s="677">
        <f t="shared" si="5"/>
        <v>0</v>
      </c>
      <c r="CP26" s="677" t="str">
        <f t="shared" si="25"/>
        <v>×</v>
      </c>
      <c r="CQ26" s="670"/>
    </row>
    <row r="27" spans="1:95" ht="30" customHeight="1">
      <c r="A27" s="748">
        <f>VLOOKUP($E27,'２個別表（構造転換）'!$C$13:$Z$312,2,FALSE)</f>
        <v>0</v>
      </c>
      <c r="B27" s="748">
        <f>IF(D27&gt;0,SUM($D$12:D27),0)</f>
        <v>0</v>
      </c>
      <c r="C27" s="748">
        <f t="shared" si="6"/>
        <v>0</v>
      </c>
      <c r="D27" s="748">
        <f t="shared" si="7"/>
        <v>0</v>
      </c>
      <c r="E27" s="570">
        <f>IF(ROW()-14&lt;='２個別表（構造転換）'!$F$12,ROW()-14,0)</f>
        <v>0</v>
      </c>
      <c r="F27" s="571">
        <f>IFERROR(VLOOKUP(E27,'２個別表（構造転換）'!$C$13:$S$312,8,FALSE),)</f>
        <v>0</v>
      </c>
      <c r="G27" s="572">
        <f>IFERROR(VLOOKUP(E27,'２個別表（構造転換）'!$C$13:$S$312,9,FALSE),)</f>
        <v>0</v>
      </c>
      <c r="H27" s="573">
        <f>IFERROR(VLOOKUP(E27,'２個別表（構造転換）'!$C$13:$S$312,10,FALSE),)</f>
        <v>0</v>
      </c>
      <c r="I27" s="574">
        <f>IFERROR(VLOOKUP(E27,'２個別表（構造転換）'!$C$13:$S$312,17,FALSE),)</f>
        <v>0</v>
      </c>
      <c r="J27" s="666"/>
      <c r="K27" s="662" t="str">
        <f>IFERROR(VLOOKUP(E27,'２個別表（構造転換）'!$C$13:$S$312,16,FALSE),)</f>
        <v/>
      </c>
      <c r="L27" s="638"/>
      <c r="M27" s="644"/>
      <c r="N27" s="644"/>
      <c r="O27" s="641"/>
      <c r="P27" s="635" t="str">
        <f t="shared" si="8"/>
        <v/>
      </c>
      <c r="Q27" s="870" t="str">
        <f t="shared" si="9"/>
        <v/>
      </c>
      <c r="R27" s="575">
        <f t="shared" si="10"/>
        <v>0</v>
      </c>
      <c r="S27" s="576">
        <f>SUMIFS('２個別表（構造転換）'!$H$13:$H$312,'２個別表（構造転換）'!$C$13:$C$312,E27,'２個別表（構造転換）'!$AI$13:$AI$312,"&lt;&gt;1")</f>
        <v>0</v>
      </c>
      <c r="T27" s="576">
        <f>SUMIFS('２個別表（構造転換）'!$H$13:$H$312,'２個別表（構造転換）'!$C$13:$C$312,E27,'２個別表（構造転換）'!$AI$13:$AI$312,1)</f>
        <v>0</v>
      </c>
      <c r="U27" s="577">
        <f t="shared" si="11"/>
        <v>0</v>
      </c>
      <c r="V27" s="577">
        <f>SUMIFS('２個別表（構造転換）'!$AN$13:$AN$312,'２個別表（構造転換）'!$C$13:$C$312,E27,'２個別表（構造転換）'!$AI$13:$AI$312,"&lt;&gt;1")</f>
        <v>0</v>
      </c>
      <c r="W27" s="577">
        <f>SUMIFS('２個別表（構造転換）'!$BD$13:$BD$312,'２個別表（構造転換）'!$C$13:$C$312,E27,'２個別表（構造転換）'!$AI$13:$AI$312,1)</f>
        <v>0</v>
      </c>
      <c r="X27" s="577">
        <f t="shared" si="12"/>
        <v>0</v>
      </c>
      <c r="Y27" s="577">
        <f>SUMIFS('２個別表（構造転換）'!$AO$13:$AO$312,'２個別表（構造転換）'!$C$13:$C$312,E27,'２個別表（構造転換）'!$AI$13:$AI$312,"&lt;&gt;1")</f>
        <v>0</v>
      </c>
      <c r="Z27" s="578">
        <f>SUMIFS('２個別表（構造転換）'!$BG$13:$BG$312,'２個別表（構造転換）'!$C$13:$C$312,E27,'２個別表（構造転換）'!$AI$13:$AI$312,1)</f>
        <v>0</v>
      </c>
      <c r="AA27" s="705"/>
      <c r="AB27" s="8"/>
      <c r="AC27" s="575">
        <f>SUMIFS('２個別表（構造転換）'!$MP$13:$MP$312,'２個別表（構造転換）'!$C$13:$C$312,E27)</f>
        <v>0</v>
      </c>
      <c r="AD27" s="576">
        <f>SUMIFS('２個別表（構造転換）'!$MQ$13:$MQ$312,'２個別表（構造転換）'!$C$13:$C$312,E27)</f>
        <v>0</v>
      </c>
      <c r="AE27" s="576">
        <f>SUMIFS('２個別表（構造転換）'!$MR$13:$MR$312,'２個別表（構造転換）'!$C$13:$C$312,E27)</f>
        <v>0</v>
      </c>
      <c r="AF27" s="576">
        <f>SUMIFS('２個別表（構造転換）'!$MS$13:$MS$312,'２個別表（構造転換）'!$C$13:$C$312,E27)</f>
        <v>0</v>
      </c>
      <c r="AG27" s="577">
        <f>SUMIFS('２個別表（構造転換）'!$MT$13:$MT$312,'２個別表（構造転換）'!$C$13:$C$312,E27)</f>
        <v>0</v>
      </c>
      <c r="AH27" s="577">
        <f>SUMIFS('２個別表（構造転換）'!$MU$13:$MU$312,'２個別表（構造転換）'!$C$13:$C$312,E27)</f>
        <v>0</v>
      </c>
      <c r="AI27" s="577">
        <f>SUMIFS('２個別表（構造転換）'!$MV$13:$MV$312,'２個別表（構造転換）'!$C$13:$C$312,E27)</f>
        <v>0</v>
      </c>
      <c r="AJ27" s="577">
        <f>SUMIFS('２個別表（構造転換）'!$MW$13:$MW$312,'２個別表（構造転換）'!$C$13:$C$312,E27)</f>
        <v>0</v>
      </c>
      <c r="AK27" s="578">
        <f>SUMIFS('２個別表（構造転換）'!$MX$13:$MX$312,'２個別表（構造転換）'!$C$13:$C$312,E27)</f>
        <v>0</v>
      </c>
      <c r="AL27" s="579">
        <f>SUMIFS('２個別表（構造転換）'!$MZ$13:$MZ$312,'２個別表（構造転換）'!$C$13:$C$312,E27)</f>
        <v>0</v>
      </c>
      <c r="AM27" s="580">
        <f>SUMIFS('２個別表（構造転換）'!$NA$13:$NA$312,'２個別表（構造転換）'!$C$13:$C$312,E27)</f>
        <v>0</v>
      </c>
      <c r="AN27" s="581">
        <f>SUMIFS('２個別表（構造転換）'!$NB$13:$NB$312,'２個別表（構造転換）'!$C$13:$C$312,E27)</f>
        <v>0</v>
      </c>
      <c r="AO27" s="581">
        <f>SUMIFS('２個別表（構造転換）'!$NC$13:$NC$312,'２個別表（構造転換）'!$C$13:$C$312,E27)</f>
        <v>0</v>
      </c>
      <c r="AP27" s="580">
        <f>SUMIFS('２個別表（構造転換）'!$ND$13:$ND$312,'２個別表（構造転換）'!$C$13:$C$312,E27)</f>
        <v>0</v>
      </c>
      <c r="AQ27" s="581">
        <f>SUMIFS('２個別表（構造転換）'!$JW$13:$JW$312,'２個別表（構造転換）'!$C$13:$C$312,E27)</f>
        <v>0</v>
      </c>
      <c r="AR27" s="581">
        <f>SUMIFS('２個別表（構造転換）'!$JX$13:$JX$312,'２個別表（構造転換）'!$C$13:$C$312,E27)</f>
        <v>0</v>
      </c>
      <c r="AS27" s="580">
        <f>SUMIFS('２個別表（構造転換）'!$JY$13:$JY$312,'２個別表（構造転換）'!$C$13:$C$312,E27)</f>
        <v>0</v>
      </c>
      <c r="AT27" s="580">
        <f>SUMIFS('２個別表（構造転換）'!$NE$13:$NE$312,'２個別表（構造転換）'!$C$13:$C$312,E27)</f>
        <v>0</v>
      </c>
      <c r="AU27" s="581">
        <f>SUMIFS('２個別表（構造転換）'!$KB$13:$KB$312,'２個別表（構造転換）'!$C$13:$C$312,E27)</f>
        <v>0</v>
      </c>
      <c r="AV27" s="581">
        <f>SUMIFS('２個別表（構造転換）'!$KC$13:$KC$312,'２個別表（構造転換）'!$C$13:$C$312,E27)</f>
        <v>0</v>
      </c>
      <c r="AW27" s="581">
        <f>SUMIFS('２個別表（構造転換）'!$KD$13:$KD$312,'２個別表（構造転換）'!$C$13:$C$312,E27)</f>
        <v>0</v>
      </c>
      <c r="AX27" s="581">
        <f>SUMIFS('２個別表（構造転換）'!$KE$13:$KE$312,'２個別表（構造転換）'!$C$13:$C$312,E27)</f>
        <v>0</v>
      </c>
      <c r="AY27" s="580">
        <f>SUMIFS('２個別表（構造転換）'!$KF$13:$KF$312,'２個別表（構造転換）'!$C$13:$C$312,E27)</f>
        <v>0</v>
      </c>
      <c r="AZ27" s="580">
        <f>SUMIFS('２個別表（構造転換）'!$NF$13:$NF$312,'２個別表（構造転換）'!$C$13:$C$312,E27)</f>
        <v>0</v>
      </c>
      <c r="BA27" s="580">
        <f>SUMIFS('２個別表（構造転換）'!$NG$13:$NG$312,'２個別表（構造転換）'!$C$13:$C$312,E27)</f>
        <v>0</v>
      </c>
      <c r="BB27" s="580">
        <f>SUMIFS('２個別表（構造転換）'!$KL$13:$KL$312,'２個別表（構造転換）'!$C$13:$C$312,E27)</f>
        <v>0</v>
      </c>
      <c r="BC27" s="580">
        <f>SUMIFS('２個別表（構造転換）'!$KM$13:$KM$312,'２個別表（構造転換）'!$C$13:$C$312,E27)</f>
        <v>0</v>
      </c>
      <c r="BD27" s="581">
        <f>SUMIFS('２個別表（構造転換）'!$KN$13:$KN$312,'２個別表（構造転換）'!$C$13:$C$312,E27)</f>
        <v>0</v>
      </c>
      <c r="BE27" s="581">
        <f>SUMIFS('２個別表（構造転換）'!$KO$13:$KO$312,'２個別表（構造転換）'!$C$13:$C$312,E27)</f>
        <v>0</v>
      </c>
      <c r="BF27" s="581">
        <f>SUMIFS('２個別表（構造転換）'!$KP$13:$KP$312,'２個別表（構造転換）'!$C$13:$C$312,E27)</f>
        <v>0</v>
      </c>
      <c r="BG27" s="581">
        <f>SUMIFS('２個別表（構造転換）'!$KQ$13:$KQ$312,'２個別表（構造転換）'!$C$13:$C$312,E27)</f>
        <v>0</v>
      </c>
      <c r="BH27" s="582">
        <f>SUMIFS('２個別表（構造転換）'!$KR$13:$KR$312,'２個別表（構造転換）'!$C$13:$C$312,E27)</f>
        <v>0</v>
      </c>
      <c r="BI27" s="582">
        <f>SUMIFS('２個別表（構造転換）'!$KS$13:$KS$312,'２個別表（構造転換）'!$C$13:$C$312,E27)</f>
        <v>0</v>
      </c>
      <c r="BJ27" s="582">
        <f>SUMIFS('２個別表（構造転換）'!$KT$13:$KT$312,'２個別表（構造転換）'!$C$13:$C$312,E27)</f>
        <v>0</v>
      </c>
      <c r="BK27" s="579">
        <f t="shared" si="13"/>
        <v>0</v>
      </c>
      <c r="BL27" s="583">
        <f t="shared" si="14"/>
        <v>0</v>
      </c>
      <c r="BM27" s="182"/>
      <c r="BN27" s="10"/>
      <c r="BO27" s="584">
        <f t="shared" si="15"/>
        <v>0</v>
      </c>
      <c r="BP27" s="577">
        <f t="shared" si="16"/>
        <v>0</v>
      </c>
      <c r="BQ27" s="10"/>
      <c r="BR27" s="10"/>
      <c r="BS27" s="584">
        <f t="shared" si="17"/>
        <v>0</v>
      </c>
      <c r="BT27" s="10"/>
      <c r="BU27" s="10"/>
      <c r="BV27" s="584">
        <f t="shared" si="18"/>
        <v>0</v>
      </c>
      <c r="BW27" s="577">
        <f t="shared" si="26"/>
        <v>0</v>
      </c>
      <c r="BX27" s="10"/>
      <c r="BY27" s="585">
        <f t="shared" si="19"/>
        <v>0</v>
      </c>
      <c r="BZ27" s="11"/>
      <c r="CA27" s="586">
        <f t="shared" si="20"/>
        <v>0</v>
      </c>
      <c r="CB27" s="586">
        <f t="shared" si="21"/>
        <v>0</v>
      </c>
      <c r="CC27" s="586">
        <f t="shared" si="22"/>
        <v>0</v>
      </c>
      <c r="CD27" s="8"/>
      <c r="CE27" s="587">
        <f t="shared" si="23"/>
        <v>0</v>
      </c>
      <c r="CF27" s="588">
        <f t="shared" si="24"/>
        <v>0</v>
      </c>
      <c r="CG27" s="845" t="s">
        <v>101</v>
      </c>
      <c r="CH27" s="85"/>
      <c r="CI27" s="85"/>
      <c r="CK27" s="677" t="str">
        <f t="shared" si="2"/>
        <v/>
      </c>
      <c r="CL27" s="677">
        <f>IFERROR(IF(J27&lt;&gt;1,VLOOKUP(E27,'２個別表（構造転換）'!$C$13:$S$312,11,FALSE),),)</f>
        <v>0</v>
      </c>
      <c r="CM27" s="677">
        <f t="shared" si="3"/>
        <v>0</v>
      </c>
      <c r="CN27" s="677">
        <f t="shared" si="4"/>
        <v>0</v>
      </c>
      <c r="CO27" s="677">
        <f t="shared" si="5"/>
        <v>0</v>
      </c>
      <c r="CP27" s="677" t="str">
        <f t="shared" si="25"/>
        <v>×</v>
      </c>
      <c r="CQ27" s="670"/>
    </row>
    <row r="28" spans="1:95" ht="30" customHeight="1">
      <c r="A28" s="748">
        <f>VLOOKUP($E28,'２個別表（構造転換）'!$C$13:$Z$312,2,FALSE)</f>
        <v>0</v>
      </c>
      <c r="B28" s="748">
        <f>IF(D28&gt;0,SUM($D$12:D28),0)</f>
        <v>0</v>
      </c>
      <c r="C28" s="748">
        <f t="shared" si="6"/>
        <v>0</v>
      </c>
      <c r="D28" s="748">
        <f t="shared" si="7"/>
        <v>0</v>
      </c>
      <c r="E28" s="570">
        <f>IF(ROW()-14&lt;='２個別表（構造転換）'!$F$12,ROW()-14,0)</f>
        <v>0</v>
      </c>
      <c r="F28" s="571">
        <f>IFERROR(VLOOKUP(E28,'２個別表（構造転換）'!$C$13:$S$312,8,FALSE),)</f>
        <v>0</v>
      </c>
      <c r="G28" s="572">
        <f>IFERROR(VLOOKUP(E28,'２個別表（構造転換）'!$C$13:$S$312,9,FALSE),)</f>
        <v>0</v>
      </c>
      <c r="H28" s="573">
        <f>IFERROR(VLOOKUP(E28,'２個別表（構造転換）'!$C$13:$S$312,10,FALSE),)</f>
        <v>0</v>
      </c>
      <c r="I28" s="574">
        <f>IFERROR(VLOOKUP(E28,'２個別表（構造転換）'!$C$13:$S$312,17,FALSE),)</f>
        <v>0</v>
      </c>
      <c r="J28" s="666"/>
      <c r="K28" s="662" t="str">
        <f>IFERROR(VLOOKUP(E28,'２個別表（構造転換）'!$C$13:$S$312,16,FALSE),)</f>
        <v/>
      </c>
      <c r="L28" s="638"/>
      <c r="M28" s="644"/>
      <c r="N28" s="644"/>
      <c r="O28" s="641"/>
      <c r="P28" s="635" t="str">
        <f t="shared" si="8"/>
        <v/>
      </c>
      <c r="Q28" s="870" t="str">
        <f t="shared" si="9"/>
        <v/>
      </c>
      <c r="R28" s="575">
        <f t="shared" si="10"/>
        <v>0</v>
      </c>
      <c r="S28" s="576">
        <f>SUMIFS('２個別表（構造転換）'!$H$13:$H$312,'２個別表（構造転換）'!$C$13:$C$312,E28,'２個別表（構造転換）'!$AI$13:$AI$312,"&lt;&gt;1")</f>
        <v>0</v>
      </c>
      <c r="T28" s="576">
        <f>SUMIFS('２個別表（構造転換）'!$H$13:$H$312,'２個別表（構造転換）'!$C$13:$C$312,E28,'２個別表（構造転換）'!$AI$13:$AI$312,1)</f>
        <v>0</v>
      </c>
      <c r="U28" s="577">
        <f t="shared" si="11"/>
        <v>0</v>
      </c>
      <c r="V28" s="577">
        <f>SUMIFS('２個別表（構造転換）'!$AN$13:$AN$312,'２個別表（構造転換）'!$C$13:$C$312,E28,'２個別表（構造転換）'!$AI$13:$AI$312,"&lt;&gt;1")</f>
        <v>0</v>
      </c>
      <c r="W28" s="577">
        <f>SUMIFS('２個別表（構造転換）'!$BD$13:$BD$312,'２個別表（構造転換）'!$C$13:$C$312,E28,'２個別表（構造転換）'!$AI$13:$AI$312,1)</f>
        <v>0</v>
      </c>
      <c r="X28" s="577">
        <f t="shared" si="12"/>
        <v>0</v>
      </c>
      <c r="Y28" s="577">
        <f>SUMIFS('２個別表（構造転換）'!$AO$13:$AO$312,'２個別表（構造転換）'!$C$13:$C$312,E28,'２個別表（構造転換）'!$AI$13:$AI$312,"&lt;&gt;1")</f>
        <v>0</v>
      </c>
      <c r="Z28" s="578">
        <f>SUMIFS('２個別表（構造転換）'!$BG$13:$BG$312,'２個別表（構造転換）'!$C$13:$C$312,E28,'２個別表（構造転換）'!$AI$13:$AI$312,1)</f>
        <v>0</v>
      </c>
      <c r="AA28" s="705"/>
      <c r="AB28" s="8"/>
      <c r="AC28" s="575">
        <f>SUMIFS('２個別表（構造転換）'!$MP$13:$MP$312,'２個別表（構造転換）'!$C$13:$C$312,E28)</f>
        <v>0</v>
      </c>
      <c r="AD28" s="576">
        <f>SUMIFS('２個別表（構造転換）'!$MQ$13:$MQ$312,'２個別表（構造転換）'!$C$13:$C$312,E28)</f>
        <v>0</v>
      </c>
      <c r="AE28" s="576">
        <f>SUMIFS('２個別表（構造転換）'!$MR$13:$MR$312,'２個別表（構造転換）'!$C$13:$C$312,E28)</f>
        <v>0</v>
      </c>
      <c r="AF28" s="576">
        <f>SUMIFS('２個別表（構造転換）'!$MS$13:$MS$312,'２個別表（構造転換）'!$C$13:$C$312,E28)</f>
        <v>0</v>
      </c>
      <c r="AG28" s="577">
        <f>SUMIFS('２個別表（構造転換）'!$MT$13:$MT$312,'２個別表（構造転換）'!$C$13:$C$312,E28)</f>
        <v>0</v>
      </c>
      <c r="AH28" s="577">
        <f>SUMIFS('２個別表（構造転換）'!$MU$13:$MU$312,'２個別表（構造転換）'!$C$13:$C$312,E28)</f>
        <v>0</v>
      </c>
      <c r="AI28" s="577">
        <f>SUMIFS('２個別表（構造転換）'!$MV$13:$MV$312,'２個別表（構造転換）'!$C$13:$C$312,E28)</f>
        <v>0</v>
      </c>
      <c r="AJ28" s="577">
        <f>SUMIFS('２個別表（構造転換）'!$MW$13:$MW$312,'２個別表（構造転換）'!$C$13:$C$312,E28)</f>
        <v>0</v>
      </c>
      <c r="AK28" s="578">
        <f>SUMIFS('２個別表（構造転換）'!$MX$13:$MX$312,'２個別表（構造転換）'!$C$13:$C$312,E28)</f>
        <v>0</v>
      </c>
      <c r="AL28" s="579">
        <f>SUMIFS('２個別表（構造転換）'!$MZ$13:$MZ$312,'２個別表（構造転換）'!$C$13:$C$312,E28)</f>
        <v>0</v>
      </c>
      <c r="AM28" s="580">
        <f>SUMIFS('２個別表（構造転換）'!$NA$13:$NA$312,'２個別表（構造転換）'!$C$13:$C$312,E28)</f>
        <v>0</v>
      </c>
      <c r="AN28" s="581">
        <f>SUMIFS('２個別表（構造転換）'!$NB$13:$NB$312,'２個別表（構造転換）'!$C$13:$C$312,E28)</f>
        <v>0</v>
      </c>
      <c r="AO28" s="581">
        <f>SUMIFS('２個別表（構造転換）'!$NC$13:$NC$312,'２個別表（構造転換）'!$C$13:$C$312,E28)</f>
        <v>0</v>
      </c>
      <c r="AP28" s="580">
        <f>SUMIFS('２個別表（構造転換）'!$ND$13:$ND$312,'２個別表（構造転換）'!$C$13:$C$312,E28)</f>
        <v>0</v>
      </c>
      <c r="AQ28" s="581">
        <f>SUMIFS('２個別表（構造転換）'!$JW$13:$JW$312,'２個別表（構造転換）'!$C$13:$C$312,E28)</f>
        <v>0</v>
      </c>
      <c r="AR28" s="581">
        <f>SUMIFS('２個別表（構造転換）'!$JX$13:$JX$312,'２個別表（構造転換）'!$C$13:$C$312,E28)</f>
        <v>0</v>
      </c>
      <c r="AS28" s="580">
        <f>SUMIFS('２個別表（構造転換）'!$JY$13:$JY$312,'２個別表（構造転換）'!$C$13:$C$312,E28)</f>
        <v>0</v>
      </c>
      <c r="AT28" s="580">
        <f>SUMIFS('２個別表（構造転換）'!$NE$13:$NE$312,'２個別表（構造転換）'!$C$13:$C$312,E28)</f>
        <v>0</v>
      </c>
      <c r="AU28" s="581">
        <f>SUMIFS('２個別表（構造転換）'!$KB$13:$KB$312,'２個別表（構造転換）'!$C$13:$C$312,E28)</f>
        <v>0</v>
      </c>
      <c r="AV28" s="581">
        <f>SUMIFS('２個別表（構造転換）'!$KC$13:$KC$312,'２個別表（構造転換）'!$C$13:$C$312,E28)</f>
        <v>0</v>
      </c>
      <c r="AW28" s="581">
        <f>SUMIFS('２個別表（構造転換）'!$KD$13:$KD$312,'２個別表（構造転換）'!$C$13:$C$312,E28)</f>
        <v>0</v>
      </c>
      <c r="AX28" s="581">
        <f>SUMIFS('２個別表（構造転換）'!$KE$13:$KE$312,'２個別表（構造転換）'!$C$13:$C$312,E28)</f>
        <v>0</v>
      </c>
      <c r="AY28" s="580">
        <f>SUMIFS('２個別表（構造転換）'!$KF$13:$KF$312,'２個別表（構造転換）'!$C$13:$C$312,E28)</f>
        <v>0</v>
      </c>
      <c r="AZ28" s="580">
        <f>SUMIFS('２個別表（構造転換）'!$NF$13:$NF$312,'２個別表（構造転換）'!$C$13:$C$312,E28)</f>
        <v>0</v>
      </c>
      <c r="BA28" s="580">
        <f>SUMIFS('２個別表（構造転換）'!$NG$13:$NG$312,'２個別表（構造転換）'!$C$13:$C$312,E28)</f>
        <v>0</v>
      </c>
      <c r="BB28" s="580">
        <f>SUMIFS('２個別表（構造転換）'!$KL$13:$KL$312,'２個別表（構造転換）'!$C$13:$C$312,E28)</f>
        <v>0</v>
      </c>
      <c r="BC28" s="580">
        <f>SUMIFS('２個別表（構造転換）'!$KM$13:$KM$312,'２個別表（構造転換）'!$C$13:$C$312,E28)</f>
        <v>0</v>
      </c>
      <c r="BD28" s="581">
        <f>SUMIFS('２個別表（構造転換）'!$KN$13:$KN$312,'２個別表（構造転換）'!$C$13:$C$312,E28)</f>
        <v>0</v>
      </c>
      <c r="BE28" s="581">
        <f>SUMIFS('２個別表（構造転換）'!$KO$13:$KO$312,'２個別表（構造転換）'!$C$13:$C$312,E28)</f>
        <v>0</v>
      </c>
      <c r="BF28" s="581">
        <f>SUMIFS('２個別表（構造転換）'!$KP$13:$KP$312,'２個別表（構造転換）'!$C$13:$C$312,E28)</f>
        <v>0</v>
      </c>
      <c r="BG28" s="581">
        <f>SUMIFS('２個別表（構造転換）'!$KQ$13:$KQ$312,'２個別表（構造転換）'!$C$13:$C$312,E28)</f>
        <v>0</v>
      </c>
      <c r="BH28" s="582">
        <f>SUMIFS('２個別表（構造転換）'!$KR$13:$KR$312,'２個別表（構造転換）'!$C$13:$C$312,E28)</f>
        <v>0</v>
      </c>
      <c r="BI28" s="582">
        <f>SUMIFS('２個別表（構造転換）'!$KS$13:$KS$312,'２個別表（構造転換）'!$C$13:$C$312,E28)</f>
        <v>0</v>
      </c>
      <c r="BJ28" s="582">
        <f>SUMIFS('２個別表（構造転換）'!$KT$13:$KT$312,'２個別表（構造転換）'!$C$13:$C$312,E28)</f>
        <v>0</v>
      </c>
      <c r="BK28" s="579">
        <f t="shared" si="13"/>
        <v>0</v>
      </c>
      <c r="BL28" s="583">
        <f t="shared" si="14"/>
        <v>0</v>
      </c>
      <c r="BM28" s="182"/>
      <c r="BN28" s="10"/>
      <c r="BO28" s="584">
        <f t="shared" si="15"/>
        <v>0</v>
      </c>
      <c r="BP28" s="577">
        <f t="shared" si="16"/>
        <v>0</v>
      </c>
      <c r="BQ28" s="10"/>
      <c r="BR28" s="10"/>
      <c r="BS28" s="584">
        <f t="shared" si="17"/>
        <v>0</v>
      </c>
      <c r="BT28" s="10"/>
      <c r="BU28" s="10"/>
      <c r="BV28" s="584">
        <f t="shared" si="18"/>
        <v>0</v>
      </c>
      <c r="BW28" s="577">
        <f t="shared" si="26"/>
        <v>0</v>
      </c>
      <c r="BX28" s="10"/>
      <c r="BY28" s="585">
        <f t="shared" si="19"/>
        <v>0</v>
      </c>
      <c r="BZ28" s="11"/>
      <c r="CA28" s="586">
        <f t="shared" si="20"/>
        <v>0</v>
      </c>
      <c r="CB28" s="586">
        <f t="shared" si="21"/>
        <v>0</v>
      </c>
      <c r="CC28" s="586">
        <f t="shared" si="22"/>
        <v>0</v>
      </c>
      <c r="CD28" s="8"/>
      <c r="CE28" s="587">
        <f t="shared" si="23"/>
        <v>0</v>
      </c>
      <c r="CF28" s="588">
        <f t="shared" si="24"/>
        <v>0</v>
      </c>
      <c r="CG28" s="845" t="s">
        <v>101</v>
      </c>
      <c r="CH28" s="85"/>
      <c r="CI28" s="85"/>
      <c r="CK28" s="677" t="str">
        <f t="shared" si="2"/>
        <v/>
      </c>
      <c r="CL28" s="677">
        <f>IFERROR(IF(J28&lt;&gt;1,VLOOKUP(E28,'２個別表（構造転換）'!$C$13:$S$312,11,FALSE),),)</f>
        <v>0</v>
      </c>
      <c r="CM28" s="677">
        <f t="shared" si="3"/>
        <v>0</v>
      </c>
      <c r="CN28" s="677">
        <f t="shared" si="4"/>
        <v>0</v>
      </c>
      <c r="CO28" s="677">
        <f t="shared" si="5"/>
        <v>0</v>
      </c>
      <c r="CP28" s="677" t="str">
        <f t="shared" si="25"/>
        <v>×</v>
      </c>
      <c r="CQ28" s="670"/>
    </row>
    <row r="29" spans="1:95" ht="30" customHeight="1">
      <c r="A29" s="748">
        <f>VLOOKUP($E29,'２個別表（構造転換）'!$C$13:$Z$312,2,FALSE)</f>
        <v>0</v>
      </c>
      <c r="B29" s="748">
        <f>IF(D29&gt;0,SUM($D$12:D29),0)</f>
        <v>0</v>
      </c>
      <c r="C29" s="748">
        <f t="shared" si="6"/>
        <v>0</v>
      </c>
      <c r="D29" s="748">
        <f t="shared" si="7"/>
        <v>0</v>
      </c>
      <c r="E29" s="570">
        <f>IF(ROW()-14&lt;='２個別表（構造転換）'!$F$12,ROW()-14,0)</f>
        <v>0</v>
      </c>
      <c r="F29" s="571">
        <f>IFERROR(VLOOKUP(E29,'２個別表（構造転換）'!$C$13:$S$312,8,FALSE),)</f>
        <v>0</v>
      </c>
      <c r="G29" s="572">
        <f>IFERROR(VLOOKUP(E29,'２個別表（構造転換）'!$C$13:$S$312,9,FALSE),)</f>
        <v>0</v>
      </c>
      <c r="H29" s="573">
        <f>IFERROR(VLOOKUP(E29,'２個別表（構造転換）'!$C$13:$S$312,10,FALSE),)</f>
        <v>0</v>
      </c>
      <c r="I29" s="574">
        <f>IFERROR(VLOOKUP(E29,'２個別表（構造転換）'!$C$13:$S$312,17,FALSE),)</f>
        <v>0</v>
      </c>
      <c r="J29" s="666"/>
      <c r="K29" s="662" t="str">
        <f>IFERROR(VLOOKUP(E29,'２個別表（構造転換）'!$C$13:$S$312,16,FALSE),)</f>
        <v/>
      </c>
      <c r="L29" s="638"/>
      <c r="M29" s="644"/>
      <c r="N29" s="644"/>
      <c r="O29" s="641"/>
      <c r="P29" s="635" t="str">
        <f t="shared" si="8"/>
        <v/>
      </c>
      <c r="Q29" s="870" t="str">
        <f t="shared" si="9"/>
        <v/>
      </c>
      <c r="R29" s="575">
        <f t="shared" si="10"/>
        <v>0</v>
      </c>
      <c r="S29" s="576">
        <f>SUMIFS('２個別表（構造転換）'!$H$13:$H$312,'２個別表（構造転換）'!$C$13:$C$312,E29,'２個別表（構造転換）'!$AI$13:$AI$312,"&lt;&gt;1")</f>
        <v>0</v>
      </c>
      <c r="T29" s="576">
        <f>SUMIFS('２個別表（構造転換）'!$H$13:$H$312,'２個別表（構造転換）'!$C$13:$C$312,E29,'２個別表（構造転換）'!$AI$13:$AI$312,1)</f>
        <v>0</v>
      </c>
      <c r="U29" s="577">
        <f t="shared" si="11"/>
        <v>0</v>
      </c>
      <c r="V29" s="577">
        <f>SUMIFS('２個別表（構造転換）'!$AN$13:$AN$312,'２個別表（構造転換）'!$C$13:$C$312,E29,'２個別表（構造転換）'!$AI$13:$AI$312,"&lt;&gt;1")</f>
        <v>0</v>
      </c>
      <c r="W29" s="577">
        <f>SUMIFS('２個別表（構造転換）'!$BD$13:$BD$312,'２個別表（構造転換）'!$C$13:$C$312,E29,'２個別表（構造転換）'!$AI$13:$AI$312,1)</f>
        <v>0</v>
      </c>
      <c r="X29" s="577">
        <f t="shared" si="12"/>
        <v>0</v>
      </c>
      <c r="Y29" s="577">
        <f>SUMIFS('２個別表（構造転換）'!$AO$13:$AO$312,'２個別表（構造転換）'!$C$13:$C$312,E29,'２個別表（構造転換）'!$AI$13:$AI$312,"&lt;&gt;1")</f>
        <v>0</v>
      </c>
      <c r="Z29" s="578">
        <f>SUMIFS('２個別表（構造転換）'!$BG$13:$BG$312,'２個別表（構造転換）'!$C$13:$C$312,E29,'２個別表（構造転換）'!$AI$13:$AI$312,1)</f>
        <v>0</v>
      </c>
      <c r="AA29" s="705"/>
      <c r="AB29" s="8"/>
      <c r="AC29" s="575">
        <f>SUMIFS('２個別表（構造転換）'!$MP$13:$MP$312,'２個別表（構造転換）'!$C$13:$C$312,E29)</f>
        <v>0</v>
      </c>
      <c r="AD29" s="576">
        <f>SUMIFS('２個別表（構造転換）'!$MQ$13:$MQ$312,'２個別表（構造転換）'!$C$13:$C$312,E29)</f>
        <v>0</v>
      </c>
      <c r="AE29" s="576">
        <f>SUMIFS('２個別表（構造転換）'!$MR$13:$MR$312,'２個別表（構造転換）'!$C$13:$C$312,E29)</f>
        <v>0</v>
      </c>
      <c r="AF29" s="576">
        <f>SUMIFS('２個別表（構造転換）'!$MS$13:$MS$312,'２個別表（構造転換）'!$C$13:$C$312,E29)</f>
        <v>0</v>
      </c>
      <c r="AG29" s="577">
        <f>SUMIFS('２個別表（構造転換）'!$MT$13:$MT$312,'２個別表（構造転換）'!$C$13:$C$312,E29)</f>
        <v>0</v>
      </c>
      <c r="AH29" s="577">
        <f>SUMIFS('２個別表（構造転換）'!$MU$13:$MU$312,'２個別表（構造転換）'!$C$13:$C$312,E29)</f>
        <v>0</v>
      </c>
      <c r="AI29" s="577">
        <f>SUMIFS('２個別表（構造転換）'!$MV$13:$MV$312,'２個別表（構造転換）'!$C$13:$C$312,E29)</f>
        <v>0</v>
      </c>
      <c r="AJ29" s="577">
        <f>SUMIFS('２個別表（構造転換）'!$MW$13:$MW$312,'２個別表（構造転換）'!$C$13:$C$312,E29)</f>
        <v>0</v>
      </c>
      <c r="AK29" s="578">
        <f>SUMIFS('２個別表（構造転換）'!$MX$13:$MX$312,'２個別表（構造転換）'!$C$13:$C$312,E29)</f>
        <v>0</v>
      </c>
      <c r="AL29" s="579">
        <f>SUMIFS('２個別表（構造転換）'!$MZ$13:$MZ$312,'２個別表（構造転換）'!$C$13:$C$312,E29)</f>
        <v>0</v>
      </c>
      <c r="AM29" s="580">
        <f>SUMIFS('２個別表（構造転換）'!$NA$13:$NA$312,'２個別表（構造転換）'!$C$13:$C$312,E29)</f>
        <v>0</v>
      </c>
      <c r="AN29" s="581">
        <f>SUMIFS('２個別表（構造転換）'!$NB$13:$NB$312,'２個別表（構造転換）'!$C$13:$C$312,E29)</f>
        <v>0</v>
      </c>
      <c r="AO29" s="581">
        <f>SUMIFS('２個別表（構造転換）'!$NC$13:$NC$312,'２個別表（構造転換）'!$C$13:$C$312,E29)</f>
        <v>0</v>
      </c>
      <c r="AP29" s="580">
        <f>SUMIFS('２個別表（構造転換）'!$ND$13:$ND$312,'２個別表（構造転換）'!$C$13:$C$312,E29)</f>
        <v>0</v>
      </c>
      <c r="AQ29" s="581">
        <f>SUMIFS('２個別表（構造転換）'!$JW$13:$JW$312,'２個別表（構造転換）'!$C$13:$C$312,E29)</f>
        <v>0</v>
      </c>
      <c r="AR29" s="581">
        <f>SUMIFS('２個別表（構造転換）'!$JX$13:$JX$312,'２個別表（構造転換）'!$C$13:$C$312,E29)</f>
        <v>0</v>
      </c>
      <c r="AS29" s="580">
        <f>SUMIFS('２個別表（構造転換）'!$JY$13:$JY$312,'２個別表（構造転換）'!$C$13:$C$312,E29)</f>
        <v>0</v>
      </c>
      <c r="AT29" s="580">
        <f>SUMIFS('２個別表（構造転換）'!$NE$13:$NE$312,'２個別表（構造転換）'!$C$13:$C$312,E29)</f>
        <v>0</v>
      </c>
      <c r="AU29" s="581">
        <f>SUMIFS('２個別表（構造転換）'!$KB$13:$KB$312,'２個別表（構造転換）'!$C$13:$C$312,E29)</f>
        <v>0</v>
      </c>
      <c r="AV29" s="581">
        <f>SUMIFS('２個別表（構造転換）'!$KC$13:$KC$312,'２個別表（構造転換）'!$C$13:$C$312,E29)</f>
        <v>0</v>
      </c>
      <c r="AW29" s="581">
        <f>SUMIFS('２個別表（構造転換）'!$KD$13:$KD$312,'２個別表（構造転換）'!$C$13:$C$312,E29)</f>
        <v>0</v>
      </c>
      <c r="AX29" s="581">
        <f>SUMIFS('２個別表（構造転換）'!$KE$13:$KE$312,'２個別表（構造転換）'!$C$13:$C$312,E29)</f>
        <v>0</v>
      </c>
      <c r="AY29" s="580">
        <f>SUMIFS('２個別表（構造転換）'!$KF$13:$KF$312,'２個別表（構造転換）'!$C$13:$C$312,E29)</f>
        <v>0</v>
      </c>
      <c r="AZ29" s="580">
        <f>SUMIFS('２個別表（構造転換）'!$NF$13:$NF$312,'２個別表（構造転換）'!$C$13:$C$312,E29)</f>
        <v>0</v>
      </c>
      <c r="BA29" s="580">
        <f>SUMIFS('２個別表（構造転換）'!$NG$13:$NG$312,'２個別表（構造転換）'!$C$13:$C$312,E29)</f>
        <v>0</v>
      </c>
      <c r="BB29" s="580">
        <f>SUMIFS('２個別表（構造転換）'!$KL$13:$KL$312,'２個別表（構造転換）'!$C$13:$C$312,E29)</f>
        <v>0</v>
      </c>
      <c r="BC29" s="580">
        <f>SUMIFS('２個別表（構造転換）'!$KM$13:$KM$312,'２個別表（構造転換）'!$C$13:$C$312,E29)</f>
        <v>0</v>
      </c>
      <c r="BD29" s="581">
        <f>SUMIFS('２個別表（構造転換）'!$KN$13:$KN$312,'２個別表（構造転換）'!$C$13:$C$312,E29)</f>
        <v>0</v>
      </c>
      <c r="BE29" s="581">
        <f>SUMIFS('２個別表（構造転換）'!$KO$13:$KO$312,'２個別表（構造転換）'!$C$13:$C$312,E29)</f>
        <v>0</v>
      </c>
      <c r="BF29" s="581">
        <f>SUMIFS('２個別表（構造転換）'!$KP$13:$KP$312,'２個別表（構造転換）'!$C$13:$C$312,E29)</f>
        <v>0</v>
      </c>
      <c r="BG29" s="581">
        <f>SUMIFS('２個別表（構造転換）'!$KQ$13:$KQ$312,'２個別表（構造転換）'!$C$13:$C$312,E29)</f>
        <v>0</v>
      </c>
      <c r="BH29" s="582">
        <f>SUMIFS('２個別表（構造転換）'!$KR$13:$KR$312,'２個別表（構造転換）'!$C$13:$C$312,E29)</f>
        <v>0</v>
      </c>
      <c r="BI29" s="582">
        <f>SUMIFS('２個別表（構造転換）'!$KS$13:$KS$312,'２個別表（構造転換）'!$C$13:$C$312,E29)</f>
        <v>0</v>
      </c>
      <c r="BJ29" s="582">
        <f>SUMIFS('２個別表（構造転換）'!$KT$13:$KT$312,'２個別表（構造転換）'!$C$13:$C$312,E29)</f>
        <v>0</v>
      </c>
      <c r="BK29" s="579">
        <f t="shared" si="13"/>
        <v>0</v>
      </c>
      <c r="BL29" s="583">
        <f t="shared" si="14"/>
        <v>0</v>
      </c>
      <c r="BM29" s="182"/>
      <c r="BN29" s="10"/>
      <c r="BO29" s="584">
        <f t="shared" si="15"/>
        <v>0</v>
      </c>
      <c r="BP29" s="577">
        <f t="shared" si="16"/>
        <v>0</v>
      </c>
      <c r="BQ29" s="10"/>
      <c r="BR29" s="10"/>
      <c r="BS29" s="584">
        <f t="shared" si="17"/>
        <v>0</v>
      </c>
      <c r="BT29" s="10"/>
      <c r="BU29" s="10"/>
      <c r="BV29" s="584">
        <f t="shared" si="18"/>
        <v>0</v>
      </c>
      <c r="BW29" s="577">
        <f t="shared" si="26"/>
        <v>0</v>
      </c>
      <c r="BX29" s="10"/>
      <c r="BY29" s="585">
        <f t="shared" si="19"/>
        <v>0</v>
      </c>
      <c r="BZ29" s="11"/>
      <c r="CA29" s="586">
        <f t="shared" si="20"/>
        <v>0</v>
      </c>
      <c r="CB29" s="586">
        <f t="shared" si="21"/>
        <v>0</v>
      </c>
      <c r="CC29" s="586">
        <f t="shared" si="22"/>
        <v>0</v>
      </c>
      <c r="CD29" s="8"/>
      <c r="CE29" s="587">
        <f t="shared" si="23"/>
        <v>0</v>
      </c>
      <c r="CF29" s="588">
        <f t="shared" si="24"/>
        <v>0</v>
      </c>
      <c r="CG29" s="845" t="s">
        <v>101</v>
      </c>
      <c r="CH29" s="85"/>
      <c r="CI29" s="85"/>
      <c r="CK29" s="677" t="str">
        <f t="shared" si="2"/>
        <v/>
      </c>
      <c r="CL29" s="677">
        <f>IFERROR(IF(J29&lt;&gt;1,VLOOKUP(E29,'２個別表（構造転換）'!$C$13:$S$312,11,FALSE),),)</f>
        <v>0</v>
      </c>
      <c r="CM29" s="677">
        <f t="shared" si="3"/>
        <v>0</v>
      </c>
      <c r="CN29" s="677">
        <f t="shared" si="4"/>
        <v>0</v>
      </c>
      <c r="CO29" s="677">
        <f t="shared" si="5"/>
        <v>0</v>
      </c>
      <c r="CP29" s="677" t="str">
        <f t="shared" si="25"/>
        <v>×</v>
      </c>
      <c r="CQ29" s="670"/>
    </row>
    <row r="30" spans="1:95" ht="30" customHeight="1">
      <c r="A30" s="748">
        <f>VLOOKUP($E30,'２個別表（構造転換）'!$C$13:$Z$312,2,FALSE)</f>
        <v>0</v>
      </c>
      <c r="B30" s="748">
        <f>IF(D30&gt;0,SUM($D$12:D30),0)</f>
        <v>0</v>
      </c>
      <c r="C30" s="748">
        <f t="shared" si="6"/>
        <v>0</v>
      </c>
      <c r="D30" s="748">
        <f t="shared" si="7"/>
        <v>0</v>
      </c>
      <c r="E30" s="570">
        <f>IF(ROW()-14&lt;='２個別表（構造転換）'!$F$12,ROW()-14,0)</f>
        <v>0</v>
      </c>
      <c r="F30" s="571">
        <f>IFERROR(VLOOKUP(E30,'２個別表（構造転換）'!$C$13:$S$312,8,FALSE),)</f>
        <v>0</v>
      </c>
      <c r="G30" s="572">
        <f>IFERROR(VLOOKUP(E30,'２個別表（構造転換）'!$C$13:$S$312,9,FALSE),)</f>
        <v>0</v>
      </c>
      <c r="H30" s="573">
        <f>IFERROR(VLOOKUP(E30,'２個別表（構造転換）'!$C$13:$S$312,10,FALSE),)</f>
        <v>0</v>
      </c>
      <c r="I30" s="574">
        <f>IFERROR(VLOOKUP(E30,'２個別表（構造転換）'!$C$13:$S$312,17,FALSE),)</f>
        <v>0</v>
      </c>
      <c r="J30" s="666"/>
      <c r="K30" s="662" t="str">
        <f>IFERROR(VLOOKUP(E30,'２個別表（構造転換）'!$C$13:$S$312,16,FALSE),)</f>
        <v/>
      </c>
      <c r="L30" s="638"/>
      <c r="M30" s="644"/>
      <c r="N30" s="644"/>
      <c r="O30" s="641"/>
      <c r="P30" s="635" t="str">
        <f t="shared" si="8"/>
        <v/>
      </c>
      <c r="Q30" s="870" t="str">
        <f t="shared" si="9"/>
        <v/>
      </c>
      <c r="R30" s="575">
        <f t="shared" si="10"/>
        <v>0</v>
      </c>
      <c r="S30" s="576">
        <f>SUMIFS('２個別表（構造転換）'!$H$13:$H$312,'２個別表（構造転換）'!$C$13:$C$312,E30,'２個別表（構造転換）'!$AI$13:$AI$312,"&lt;&gt;1")</f>
        <v>0</v>
      </c>
      <c r="T30" s="576">
        <f>SUMIFS('２個別表（構造転換）'!$H$13:$H$312,'２個別表（構造転換）'!$C$13:$C$312,E30,'２個別表（構造転換）'!$AI$13:$AI$312,1)</f>
        <v>0</v>
      </c>
      <c r="U30" s="577">
        <f t="shared" si="11"/>
        <v>0</v>
      </c>
      <c r="V30" s="577">
        <f>SUMIFS('２個別表（構造転換）'!$AN$13:$AN$312,'２個別表（構造転換）'!$C$13:$C$312,E30,'２個別表（構造転換）'!$AI$13:$AI$312,"&lt;&gt;1")</f>
        <v>0</v>
      </c>
      <c r="W30" s="577">
        <f>SUMIFS('２個別表（構造転換）'!$BD$13:$BD$312,'２個別表（構造転換）'!$C$13:$C$312,E30,'２個別表（構造転換）'!$AI$13:$AI$312,1)</f>
        <v>0</v>
      </c>
      <c r="X30" s="577">
        <f t="shared" si="12"/>
        <v>0</v>
      </c>
      <c r="Y30" s="577">
        <f>SUMIFS('２個別表（構造転換）'!$AO$13:$AO$312,'２個別表（構造転換）'!$C$13:$C$312,E30,'２個別表（構造転換）'!$AI$13:$AI$312,"&lt;&gt;1")</f>
        <v>0</v>
      </c>
      <c r="Z30" s="578">
        <f>SUMIFS('２個別表（構造転換）'!$BG$13:$BG$312,'２個別表（構造転換）'!$C$13:$C$312,E30,'２個別表（構造転換）'!$AI$13:$AI$312,1)</f>
        <v>0</v>
      </c>
      <c r="AA30" s="705"/>
      <c r="AB30" s="8"/>
      <c r="AC30" s="575">
        <f>SUMIFS('２個別表（構造転換）'!$MP$13:$MP$312,'２個別表（構造転換）'!$C$13:$C$312,E30)</f>
        <v>0</v>
      </c>
      <c r="AD30" s="576">
        <f>SUMIFS('２個別表（構造転換）'!$MQ$13:$MQ$312,'２個別表（構造転換）'!$C$13:$C$312,E30)</f>
        <v>0</v>
      </c>
      <c r="AE30" s="576">
        <f>SUMIFS('２個別表（構造転換）'!$MR$13:$MR$312,'２個別表（構造転換）'!$C$13:$C$312,E30)</f>
        <v>0</v>
      </c>
      <c r="AF30" s="576">
        <f>SUMIFS('２個別表（構造転換）'!$MS$13:$MS$312,'２個別表（構造転換）'!$C$13:$C$312,E30)</f>
        <v>0</v>
      </c>
      <c r="AG30" s="577">
        <f>SUMIFS('２個別表（構造転換）'!$MT$13:$MT$312,'２個別表（構造転換）'!$C$13:$C$312,E30)</f>
        <v>0</v>
      </c>
      <c r="AH30" s="577">
        <f>SUMIFS('２個別表（構造転換）'!$MU$13:$MU$312,'２個別表（構造転換）'!$C$13:$C$312,E30)</f>
        <v>0</v>
      </c>
      <c r="AI30" s="577">
        <f>SUMIFS('２個別表（構造転換）'!$MV$13:$MV$312,'２個別表（構造転換）'!$C$13:$C$312,E30)</f>
        <v>0</v>
      </c>
      <c r="AJ30" s="577">
        <f>SUMIFS('２個別表（構造転換）'!$MW$13:$MW$312,'２個別表（構造転換）'!$C$13:$C$312,E30)</f>
        <v>0</v>
      </c>
      <c r="AK30" s="578">
        <f>SUMIFS('２個別表（構造転換）'!$MX$13:$MX$312,'２個別表（構造転換）'!$C$13:$C$312,E30)</f>
        <v>0</v>
      </c>
      <c r="AL30" s="579">
        <f>SUMIFS('２個別表（構造転換）'!$MZ$13:$MZ$312,'２個別表（構造転換）'!$C$13:$C$312,E30)</f>
        <v>0</v>
      </c>
      <c r="AM30" s="580">
        <f>SUMIFS('２個別表（構造転換）'!$NA$13:$NA$312,'２個別表（構造転換）'!$C$13:$C$312,E30)</f>
        <v>0</v>
      </c>
      <c r="AN30" s="581">
        <f>SUMIFS('２個別表（構造転換）'!$NB$13:$NB$312,'２個別表（構造転換）'!$C$13:$C$312,E30)</f>
        <v>0</v>
      </c>
      <c r="AO30" s="581">
        <f>SUMIFS('２個別表（構造転換）'!$NC$13:$NC$312,'２個別表（構造転換）'!$C$13:$C$312,E30)</f>
        <v>0</v>
      </c>
      <c r="AP30" s="580">
        <f>SUMIFS('２個別表（構造転換）'!$ND$13:$ND$312,'２個別表（構造転換）'!$C$13:$C$312,E30)</f>
        <v>0</v>
      </c>
      <c r="AQ30" s="581">
        <f>SUMIFS('２個別表（構造転換）'!$JW$13:$JW$312,'２個別表（構造転換）'!$C$13:$C$312,E30)</f>
        <v>0</v>
      </c>
      <c r="AR30" s="581">
        <f>SUMIFS('２個別表（構造転換）'!$JX$13:$JX$312,'２個別表（構造転換）'!$C$13:$C$312,E30)</f>
        <v>0</v>
      </c>
      <c r="AS30" s="580">
        <f>SUMIFS('２個別表（構造転換）'!$JY$13:$JY$312,'２個別表（構造転換）'!$C$13:$C$312,E30)</f>
        <v>0</v>
      </c>
      <c r="AT30" s="580">
        <f>SUMIFS('２個別表（構造転換）'!$NE$13:$NE$312,'２個別表（構造転換）'!$C$13:$C$312,E30)</f>
        <v>0</v>
      </c>
      <c r="AU30" s="581">
        <f>SUMIFS('２個別表（構造転換）'!$KB$13:$KB$312,'２個別表（構造転換）'!$C$13:$C$312,E30)</f>
        <v>0</v>
      </c>
      <c r="AV30" s="581">
        <f>SUMIFS('２個別表（構造転換）'!$KC$13:$KC$312,'２個別表（構造転換）'!$C$13:$C$312,E30)</f>
        <v>0</v>
      </c>
      <c r="AW30" s="581">
        <f>SUMIFS('２個別表（構造転換）'!$KD$13:$KD$312,'２個別表（構造転換）'!$C$13:$C$312,E30)</f>
        <v>0</v>
      </c>
      <c r="AX30" s="581">
        <f>SUMIFS('２個別表（構造転換）'!$KE$13:$KE$312,'２個別表（構造転換）'!$C$13:$C$312,E30)</f>
        <v>0</v>
      </c>
      <c r="AY30" s="580">
        <f>SUMIFS('２個別表（構造転換）'!$KF$13:$KF$312,'２個別表（構造転換）'!$C$13:$C$312,E30)</f>
        <v>0</v>
      </c>
      <c r="AZ30" s="580">
        <f>SUMIFS('２個別表（構造転換）'!$NF$13:$NF$312,'２個別表（構造転換）'!$C$13:$C$312,E30)</f>
        <v>0</v>
      </c>
      <c r="BA30" s="580">
        <f>SUMIFS('２個別表（構造転換）'!$NG$13:$NG$312,'２個別表（構造転換）'!$C$13:$C$312,E30)</f>
        <v>0</v>
      </c>
      <c r="BB30" s="580">
        <f>SUMIFS('２個別表（構造転換）'!$KL$13:$KL$312,'２個別表（構造転換）'!$C$13:$C$312,E30)</f>
        <v>0</v>
      </c>
      <c r="BC30" s="580">
        <f>SUMIFS('２個別表（構造転換）'!$KM$13:$KM$312,'２個別表（構造転換）'!$C$13:$C$312,E30)</f>
        <v>0</v>
      </c>
      <c r="BD30" s="581">
        <f>SUMIFS('２個別表（構造転換）'!$KN$13:$KN$312,'２個別表（構造転換）'!$C$13:$C$312,E30)</f>
        <v>0</v>
      </c>
      <c r="BE30" s="581">
        <f>SUMIFS('２個別表（構造転換）'!$KO$13:$KO$312,'２個別表（構造転換）'!$C$13:$C$312,E30)</f>
        <v>0</v>
      </c>
      <c r="BF30" s="581">
        <f>SUMIFS('２個別表（構造転換）'!$KP$13:$KP$312,'２個別表（構造転換）'!$C$13:$C$312,E30)</f>
        <v>0</v>
      </c>
      <c r="BG30" s="581">
        <f>SUMIFS('２個別表（構造転換）'!$KQ$13:$KQ$312,'２個別表（構造転換）'!$C$13:$C$312,E30)</f>
        <v>0</v>
      </c>
      <c r="BH30" s="582">
        <f>SUMIFS('２個別表（構造転換）'!$KR$13:$KR$312,'２個別表（構造転換）'!$C$13:$C$312,E30)</f>
        <v>0</v>
      </c>
      <c r="BI30" s="582">
        <f>SUMIFS('２個別表（構造転換）'!$KS$13:$KS$312,'２個別表（構造転換）'!$C$13:$C$312,E30)</f>
        <v>0</v>
      </c>
      <c r="BJ30" s="582">
        <f>SUMIFS('２個別表（構造転換）'!$KT$13:$KT$312,'２個別表（構造転換）'!$C$13:$C$312,E30)</f>
        <v>0</v>
      </c>
      <c r="BK30" s="579">
        <f t="shared" si="13"/>
        <v>0</v>
      </c>
      <c r="BL30" s="583">
        <f t="shared" si="14"/>
        <v>0</v>
      </c>
      <c r="BM30" s="182"/>
      <c r="BN30" s="10"/>
      <c r="BO30" s="584">
        <f t="shared" si="15"/>
        <v>0</v>
      </c>
      <c r="BP30" s="577">
        <f t="shared" si="16"/>
        <v>0</v>
      </c>
      <c r="BQ30" s="10"/>
      <c r="BR30" s="10"/>
      <c r="BS30" s="584">
        <f t="shared" si="17"/>
        <v>0</v>
      </c>
      <c r="BT30" s="10"/>
      <c r="BU30" s="10"/>
      <c r="BV30" s="584">
        <f t="shared" si="18"/>
        <v>0</v>
      </c>
      <c r="BW30" s="577">
        <f t="shared" si="26"/>
        <v>0</v>
      </c>
      <c r="BX30" s="10"/>
      <c r="BY30" s="585">
        <f t="shared" si="19"/>
        <v>0</v>
      </c>
      <c r="BZ30" s="11"/>
      <c r="CA30" s="586">
        <f t="shared" si="20"/>
        <v>0</v>
      </c>
      <c r="CB30" s="586">
        <f t="shared" si="21"/>
        <v>0</v>
      </c>
      <c r="CC30" s="586">
        <f t="shared" si="22"/>
        <v>0</v>
      </c>
      <c r="CD30" s="8"/>
      <c r="CE30" s="587">
        <f t="shared" si="23"/>
        <v>0</v>
      </c>
      <c r="CF30" s="588">
        <f t="shared" si="24"/>
        <v>0</v>
      </c>
      <c r="CG30" s="845" t="s">
        <v>101</v>
      </c>
      <c r="CH30" s="85"/>
      <c r="CI30" s="85"/>
      <c r="CK30" s="677" t="str">
        <f t="shared" si="2"/>
        <v/>
      </c>
      <c r="CL30" s="677">
        <f>IFERROR(IF(J30&lt;&gt;1,VLOOKUP(E30,'２個別表（構造転換）'!$C$13:$S$312,11,FALSE),),)</f>
        <v>0</v>
      </c>
      <c r="CM30" s="677">
        <f t="shared" si="3"/>
        <v>0</v>
      </c>
      <c r="CN30" s="677">
        <f t="shared" si="4"/>
        <v>0</v>
      </c>
      <c r="CO30" s="677">
        <f t="shared" si="5"/>
        <v>0</v>
      </c>
      <c r="CP30" s="677" t="str">
        <f t="shared" si="25"/>
        <v>×</v>
      </c>
      <c r="CQ30" s="670"/>
    </row>
    <row r="31" spans="1:95" ht="30" customHeight="1">
      <c r="A31" s="748">
        <f>VLOOKUP($E31,'２個別表（構造転換）'!$C$13:$Z$312,2,FALSE)</f>
        <v>0</v>
      </c>
      <c r="B31" s="748">
        <f>IF(D31&gt;0,SUM($D$12:D31),0)</f>
        <v>0</v>
      </c>
      <c r="C31" s="748">
        <f t="shared" si="6"/>
        <v>0</v>
      </c>
      <c r="D31" s="748">
        <f t="shared" si="7"/>
        <v>0</v>
      </c>
      <c r="E31" s="570">
        <f>IF(ROW()-14&lt;='２個別表（構造転換）'!$F$12,ROW()-14,0)</f>
        <v>0</v>
      </c>
      <c r="F31" s="571">
        <f>IFERROR(VLOOKUP(E31,'２個別表（構造転換）'!$C$13:$S$312,8,FALSE),)</f>
        <v>0</v>
      </c>
      <c r="G31" s="572">
        <f>IFERROR(VLOOKUP(E31,'２個別表（構造転換）'!$C$13:$S$312,9,FALSE),)</f>
        <v>0</v>
      </c>
      <c r="H31" s="573">
        <f>IFERROR(VLOOKUP(E31,'２個別表（構造転換）'!$C$13:$S$312,10,FALSE),)</f>
        <v>0</v>
      </c>
      <c r="I31" s="574">
        <f>IFERROR(VLOOKUP(E31,'２個別表（構造転換）'!$C$13:$S$312,17,FALSE),)</f>
        <v>0</v>
      </c>
      <c r="J31" s="666"/>
      <c r="K31" s="662" t="str">
        <f>IFERROR(VLOOKUP(E31,'２個別表（構造転換）'!$C$13:$S$312,16,FALSE),)</f>
        <v/>
      </c>
      <c r="L31" s="638"/>
      <c r="M31" s="644"/>
      <c r="N31" s="644"/>
      <c r="O31" s="641"/>
      <c r="P31" s="635" t="str">
        <f t="shared" si="8"/>
        <v/>
      </c>
      <c r="Q31" s="870" t="str">
        <f t="shared" si="9"/>
        <v/>
      </c>
      <c r="R31" s="575">
        <f t="shared" si="10"/>
        <v>0</v>
      </c>
      <c r="S31" s="576">
        <f>SUMIFS('２個別表（構造転換）'!$H$13:$H$312,'２個別表（構造転換）'!$C$13:$C$312,E31,'２個別表（構造転換）'!$AI$13:$AI$312,"&lt;&gt;1")</f>
        <v>0</v>
      </c>
      <c r="T31" s="576">
        <f>SUMIFS('２個別表（構造転換）'!$H$13:$H$312,'２個別表（構造転換）'!$C$13:$C$312,E31,'２個別表（構造転換）'!$AI$13:$AI$312,1)</f>
        <v>0</v>
      </c>
      <c r="U31" s="577">
        <f t="shared" si="11"/>
        <v>0</v>
      </c>
      <c r="V31" s="577">
        <f>SUMIFS('２個別表（構造転換）'!$AN$13:$AN$312,'２個別表（構造転換）'!$C$13:$C$312,E31,'２個別表（構造転換）'!$AI$13:$AI$312,"&lt;&gt;1")</f>
        <v>0</v>
      </c>
      <c r="W31" s="577">
        <f>SUMIFS('２個別表（構造転換）'!$BD$13:$BD$312,'２個別表（構造転換）'!$C$13:$C$312,E31,'２個別表（構造転換）'!$AI$13:$AI$312,1)</f>
        <v>0</v>
      </c>
      <c r="X31" s="577">
        <f t="shared" si="12"/>
        <v>0</v>
      </c>
      <c r="Y31" s="577">
        <f>SUMIFS('２個別表（構造転換）'!$AO$13:$AO$312,'２個別表（構造転換）'!$C$13:$C$312,E31,'２個別表（構造転換）'!$AI$13:$AI$312,"&lt;&gt;1")</f>
        <v>0</v>
      </c>
      <c r="Z31" s="578">
        <f>SUMIFS('２個別表（構造転換）'!$BG$13:$BG$312,'２個別表（構造転換）'!$C$13:$C$312,E31,'２個別表（構造転換）'!$AI$13:$AI$312,1)</f>
        <v>0</v>
      </c>
      <c r="AA31" s="705"/>
      <c r="AB31" s="8"/>
      <c r="AC31" s="575">
        <f>SUMIFS('２個別表（構造転換）'!$MP$13:$MP$312,'２個別表（構造転換）'!$C$13:$C$312,E31)</f>
        <v>0</v>
      </c>
      <c r="AD31" s="576">
        <f>SUMIFS('２個別表（構造転換）'!$MQ$13:$MQ$312,'２個別表（構造転換）'!$C$13:$C$312,E31)</f>
        <v>0</v>
      </c>
      <c r="AE31" s="576">
        <f>SUMIFS('２個別表（構造転換）'!$MR$13:$MR$312,'２個別表（構造転換）'!$C$13:$C$312,E31)</f>
        <v>0</v>
      </c>
      <c r="AF31" s="576">
        <f>SUMIFS('２個別表（構造転換）'!$MS$13:$MS$312,'２個別表（構造転換）'!$C$13:$C$312,E31)</f>
        <v>0</v>
      </c>
      <c r="AG31" s="577">
        <f>SUMIFS('２個別表（構造転換）'!$MT$13:$MT$312,'２個別表（構造転換）'!$C$13:$C$312,E31)</f>
        <v>0</v>
      </c>
      <c r="AH31" s="577">
        <f>SUMIFS('２個別表（構造転換）'!$MU$13:$MU$312,'２個別表（構造転換）'!$C$13:$C$312,E31)</f>
        <v>0</v>
      </c>
      <c r="AI31" s="577">
        <f>SUMIFS('２個別表（構造転換）'!$MV$13:$MV$312,'２個別表（構造転換）'!$C$13:$C$312,E31)</f>
        <v>0</v>
      </c>
      <c r="AJ31" s="577">
        <f>SUMIFS('２個別表（構造転換）'!$MW$13:$MW$312,'２個別表（構造転換）'!$C$13:$C$312,E31)</f>
        <v>0</v>
      </c>
      <c r="AK31" s="578">
        <f>SUMIFS('２個別表（構造転換）'!$MX$13:$MX$312,'２個別表（構造転換）'!$C$13:$C$312,E31)</f>
        <v>0</v>
      </c>
      <c r="AL31" s="579">
        <f>SUMIFS('２個別表（構造転換）'!$MZ$13:$MZ$312,'２個別表（構造転換）'!$C$13:$C$312,E31)</f>
        <v>0</v>
      </c>
      <c r="AM31" s="580">
        <f>SUMIFS('２個別表（構造転換）'!$NA$13:$NA$312,'２個別表（構造転換）'!$C$13:$C$312,E31)</f>
        <v>0</v>
      </c>
      <c r="AN31" s="581">
        <f>SUMIFS('２個別表（構造転換）'!$NB$13:$NB$312,'２個別表（構造転換）'!$C$13:$C$312,E31)</f>
        <v>0</v>
      </c>
      <c r="AO31" s="581">
        <f>SUMIFS('２個別表（構造転換）'!$NC$13:$NC$312,'２個別表（構造転換）'!$C$13:$C$312,E31)</f>
        <v>0</v>
      </c>
      <c r="AP31" s="580">
        <f>SUMIFS('２個別表（構造転換）'!$ND$13:$ND$312,'２個別表（構造転換）'!$C$13:$C$312,E31)</f>
        <v>0</v>
      </c>
      <c r="AQ31" s="581">
        <f>SUMIFS('２個別表（構造転換）'!$JW$13:$JW$312,'２個別表（構造転換）'!$C$13:$C$312,E31)</f>
        <v>0</v>
      </c>
      <c r="AR31" s="581">
        <f>SUMIFS('２個別表（構造転換）'!$JX$13:$JX$312,'２個別表（構造転換）'!$C$13:$C$312,E31)</f>
        <v>0</v>
      </c>
      <c r="AS31" s="580">
        <f>SUMIFS('２個別表（構造転換）'!$JY$13:$JY$312,'２個別表（構造転換）'!$C$13:$C$312,E31)</f>
        <v>0</v>
      </c>
      <c r="AT31" s="580">
        <f>SUMIFS('２個別表（構造転換）'!$NE$13:$NE$312,'２個別表（構造転換）'!$C$13:$C$312,E31)</f>
        <v>0</v>
      </c>
      <c r="AU31" s="581">
        <f>SUMIFS('２個別表（構造転換）'!$KB$13:$KB$312,'２個別表（構造転換）'!$C$13:$C$312,E31)</f>
        <v>0</v>
      </c>
      <c r="AV31" s="581">
        <f>SUMIFS('２個別表（構造転換）'!$KC$13:$KC$312,'２個別表（構造転換）'!$C$13:$C$312,E31)</f>
        <v>0</v>
      </c>
      <c r="AW31" s="581">
        <f>SUMIFS('２個別表（構造転換）'!$KD$13:$KD$312,'２個別表（構造転換）'!$C$13:$C$312,E31)</f>
        <v>0</v>
      </c>
      <c r="AX31" s="581">
        <f>SUMIFS('２個別表（構造転換）'!$KE$13:$KE$312,'２個別表（構造転換）'!$C$13:$C$312,E31)</f>
        <v>0</v>
      </c>
      <c r="AY31" s="580">
        <f>SUMIFS('２個別表（構造転換）'!$KF$13:$KF$312,'２個別表（構造転換）'!$C$13:$C$312,E31)</f>
        <v>0</v>
      </c>
      <c r="AZ31" s="580">
        <f>SUMIFS('２個別表（構造転換）'!$NF$13:$NF$312,'２個別表（構造転換）'!$C$13:$C$312,E31)</f>
        <v>0</v>
      </c>
      <c r="BA31" s="580">
        <f>SUMIFS('２個別表（構造転換）'!$NG$13:$NG$312,'２個別表（構造転換）'!$C$13:$C$312,E31)</f>
        <v>0</v>
      </c>
      <c r="BB31" s="580">
        <f>SUMIFS('２個別表（構造転換）'!$KL$13:$KL$312,'２個別表（構造転換）'!$C$13:$C$312,E31)</f>
        <v>0</v>
      </c>
      <c r="BC31" s="580">
        <f>SUMIFS('２個別表（構造転換）'!$KM$13:$KM$312,'２個別表（構造転換）'!$C$13:$C$312,E31)</f>
        <v>0</v>
      </c>
      <c r="BD31" s="581">
        <f>SUMIFS('２個別表（構造転換）'!$KN$13:$KN$312,'２個別表（構造転換）'!$C$13:$C$312,E31)</f>
        <v>0</v>
      </c>
      <c r="BE31" s="581">
        <f>SUMIFS('２個別表（構造転換）'!$KO$13:$KO$312,'２個別表（構造転換）'!$C$13:$C$312,E31)</f>
        <v>0</v>
      </c>
      <c r="BF31" s="581">
        <f>SUMIFS('２個別表（構造転換）'!$KP$13:$KP$312,'２個別表（構造転換）'!$C$13:$C$312,E31)</f>
        <v>0</v>
      </c>
      <c r="BG31" s="581">
        <f>SUMIFS('２個別表（構造転換）'!$KQ$13:$KQ$312,'２個別表（構造転換）'!$C$13:$C$312,E31)</f>
        <v>0</v>
      </c>
      <c r="BH31" s="582">
        <f>SUMIFS('２個別表（構造転換）'!$KR$13:$KR$312,'２個別表（構造転換）'!$C$13:$C$312,E31)</f>
        <v>0</v>
      </c>
      <c r="BI31" s="582">
        <f>SUMIFS('２個別表（構造転換）'!$KS$13:$KS$312,'２個別表（構造転換）'!$C$13:$C$312,E31)</f>
        <v>0</v>
      </c>
      <c r="BJ31" s="582">
        <f>SUMIFS('２個別表（構造転換）'!$KT$13:$KT$312,'２個別表（構造転換）'!$C$13:$C$312,E31)</f>
        <v>0</v>
      </c>
      <c r="BK31" s="579">
        <f t="shared" si="13"/>
        <v>0</v>
      </c>
      <c r="BL31" s="583">
        <f t="shared" si="14"/>
        <v>0</v>
      </c>
      <c r="BM31" s="182"/>
      <c r="BN31" s="10"/>
      <c r="BO31" s="584">
        <f t="shared" si="15"/>
        <v>0</v>
      </c>
      <c r="BP31" s="577">
        <f t="shared" si="16"/>
        <v>0</v>
      </c>
      <c r="BQ31" s="10"/>
      <c r="BR31" s="10"/>
      <c r="BS31" s="584">
        <f t="shared" si="17"/>
        <v>0</v>
      </c>
      <c r="BT31" s="10"/>
      <c r="BU31" s="10"/>
      <c r="BV31" s="584">
        <f t="shared" si="18"/>
        <v>0</v>
      </c>
      <c r="BW31" s="577">
        <f t="shared" si="26"/>
        <v>0</v>
      </c>
      <c r="BX31" s="10"/>
      <c r="BY31" s="585">
        <f t="shared" si="19"/>
        <v>0</v>
      </c>
      <c r="BZ31" s="11"/>
      <c r="CA31" s="586">
        <f t="shared" si="20"/>
        <v>0</v>
      </c>
      <c r="CB31" s="586">
        <f t="shared" si="21"/>
        <v>0</v>
      </c>
      <c r="CC31" s="586">
        <f t="shared" si="22"/>
        <v>0</v>
      </c>
      <c r="CD31" s="8"/>
      <c r="CE31" s="587">
        <f t="shared" si="23"/>
        <v>0</v>
      </c>
      <c r="CF31" s="588">
        <f t="shared" si="24"/>
        <v>0</v>
      </c>
      <c r="CG31" s="845" t="s">
        <v>101</v>
      </c>
      <c r="CH31" s="85"/>
      <c r="CI31" s="85"/>
      <c r="CK31" s="677" t="str">
        <f t="shared" si="2"/>
        <v/>
      </c>
      <c r="CL31" s="677">
        <f>IFERROR(IF(J31&lt;&gt;1,VLOOKUP(E31,'２個別表（構造転換）'!$C$13:$S$312,11,FALSE),),)</f>
        <v>0</v>
      </c>
      <c r="CM31" s="677">
        <f t="shared" si="3"/>
        <v>0</v>
      </c>
      <c r="CN31" s="677">
        <f t="shared" si="4"/>
        <v>0</v>
      </c>
      <c r="CO31" s="677">
        <f t="shared" si="5"/>
        <v>0</v>
      </c>
      <c r="CP31" s="677" t="str">
        <f t="shared" si="25"/>
        <v>×</v>
      </c>
      <c r="CQ31" s="670"/>
    </row>
    <row r="32" spans="1:95" ht="30" customHeight="1">
      <c r="A32" s="748">
        <f>VLOOKUP($E32,'２個別表（構造転換）'!$C$13:$Z$312,2,FALSE)</f>
        <v>0</v>
      </c>
      <c r="B32" s="748">
        <f>IF(D32&gt;0,SUM($D$12:D32),0)</f>
        <v>0</v>
      </c>
      <c r="C32" s="748">
        <f t="shared" si="6"/>
        <v>0</v>
      </c>
      <c r="D32" s="748">
        <f t="shared" si="7"/>
        <v>0</v>
      </c>
      <c r="E32" s="570">
        <f>IF(ROW()-14&lt;='２個別表（構造転換）'!$F$12,ROW()-14,0)</f>
        <v>0</v>
      </c>
      <c r="F32" s="571">
        <f>IFERROR(VLOOKUP(E32,'２個別表（構造転換）'!$C$13:$S$312,8,FALSE),)</f>
        <v>0</v>
      </c>
      <c r="G32" s="572">
        <f>IFERROR(VLOOKUP(E32,'２個別表（構造転換）'!$C$13:$S$312,9,FALSE),)</f>
        <v>0</v>
      </c>
      <c r="H32" s="573">
        <f>IFERROR(VLOOKUP(E32,'２個別表（構造転換）'!$C$13:$S$312,10,FALSE),)</f>
        <v>0</v>
      </c>
      <c r="I32" s="574">
        <f>IFERROR(VLOOKUP(E32,'２個別表（構造転換）'!$C$13:$S$312,17,FALSE),)</f>
        <v>0</v>
      </c>
      <c r="J32" s="666"/>
      <c r="K32" s="662" t="str">
        <f>IFERROR(VLOOKUP(E32,'２個別表（構造転換）'!$C$13:$S$312,16,FALSE),)</f>
        <v/>
      </c>
      <c r="L32" s="638"/>
      <c r="M32" s="644"/>
      <c r="N32" s="644"/>
      <c r="O32" s="641"/>
      <c r="P32" s="635" t="str">
        <f t="shared" si="8"/>
        <v/>
      </c>
      <c r="Q32" s="870" t="str">
        <f t="shared" si="9"/>
        <v/>
      </c>
      <c r="R32" s="575">
        <f t="shared" si="10"/>
        <v>0</v>
      </c>
      <c r="S32" s="576">
        <f>SUMIFS('２個別表（構造転換）'!$H$13:$H$312,'２個別表（構造転換）'!$C$13:$C$312,E32,'２個別表（構造転換）'!$AI$13:$AI$312,"&lt;&gt;1")</f>
        <v>0</v>
      </c>
      <c r="T32" s="576">
        <f>SUMIFS('２個別表（構造転換）'!$H$13:$H$312,'２個別表（構造転換）'!$C$13:$C$312,E32,'２個別表（構造転換）'!$AI$13:$AI$312,1)</f>
        <v>0</v>
      </c>
      <c r="U32" s="577">
        <f t="shared" si="11"/>
        <v>0</v>
      </c>
      <c r="V32" s="577">
        <f>SUMIFS('２個別表（構造転換）'!$AN$13:$AN$312,'２個別表（構造転換）'!$C$13:$C$312,E32,'２個別表（構造転換）'!$AI$13:$AI$312,"&lt;&gt;1")</f>
        <v>0</v>
      </c>
      <c r="W32" s="577">
        <f>SUMIFS('２個別表（構造転換）'!$BD$13:$BD$312,'２個別表（構造転換）'!$C$13:$C$312,E32,'２個別表（構造転換）'!$AI$13:$AI$312,1)</f>
        <v>0</v>
      </c>
      <c r="X32" s="577">
        <f t="shared" si="12"/>
        <v>0</v>
      </c>
      <c r="Y32" s="577">
        <f>SUMIFS('２個別表（構造転換）'!$AO$13:$AO$312,'２個別表（構造転換）'!$C$13:$C$312,E32,'２個別表（構造転換）'!$AI$13:$AI$312,"&lt;&gt;1")</f>
        <v>0</v>
      </c>
      <c r="Z32" s="578">
        <f>SUMIFS('２個別表（構造転換）'!$BG$13:$BG$312,'２個別表（構造転換）'!$C$13:$C$312,E32,'２個別表（構造転換）'!$AI$13:$AI$312,1)</f>
        <v>0</v>
      </c>
      <c r="AA32" s="705"/>
      <c r="AB32" s="8"/>
      <c r="AC32" s="575">
        <f>SUMIFS('２個別表（構造転換）'!$MP$13:$MP$312,'２個別表（構造転換）'!$C$13:$C$312,E32)</f>
        <v>0</v>
      </c>
      <c r="AD32" s="576">
        <f>SUMIFS('２個別表（構造転換）'!$MQ$13:$MQ$312,'２個別表（構造転換）'!$C$13:$C$312,E32)</f>
        <v>0</v>
      </c>
      <c r="AE32" s="576">
        <f>SUMIFS('２個別表（構造転換）'!$MR$13:$MR$312,'２個別表（構造転換）'!$C$13:$C$312,E32)</f>
        <v>0</v>
      </c>
      <c r="AF32" s="576">
        <f>SUMIFS('２個別表（構造転換）'!$MS$13:$MS$312,'２個別表（構造転換）'!$C$13:$C$312,E32)</f>
        <v>0</v>
      </c>
      <c r="AG32" s="577">
        <f>SUMIFS('２個別表（構造転換）'!$MT$13:$MT$312,'２個別表（構造転換）'!$C$13:$C$312,E32)</f>
        <v>0</v>
      </c>
      <c r="AH32" s="577">
        <f>SUMIFS('２個別表（構造転換）'!$MU$13:$MU$312,'２個別表（構造転換）'!$C$13:$C$312,E32)</f>
        <v>0</v>
      </c>
      <c r="AI32" s="577">
        <f>SUMIFS('２個別表（構造転換）'!$MV$13:$MV$312,'２個別表（構造転換）'!$C$13:$C$312,E32)</f>
        <v>0</v>
      </c>
      <c r="AJ32" s="577">
        <f>SUMIFS('２個別表（構造転換）'!$MW$13:$MW$312,'２個別表（構造転換）'!$C$13:$C$312,E32)</f>
        <v>0</v>
      </c>
      <c r="AK32" s="578">
        <f>SUMIFS('２個別表（構造転換）'!$MX$13:$MX$312,'２個別表（構造転換）'!$C$13:$C$312,E32)</f>
        <v>0</v>
      </c>
      <c r="AL32" s="579">
        <f>SUMIFS('２個別表（構造転換）'!$MZ$13:$MZ$312,'２個別表（構造転換）'!$C$13:$C$312,E32)</f>
        <v>0</v>
      </c>
      <c r="AM32" s="580">
        <f>SUMIFS('２個別表（構造転換）'!$NA$13:$NA$312,'２個別表（構造転換）'!$C$13:$C$312,E32)</f>
        <v>0</v>
      </c>
      <c r="AN32" s="581">
        <f>SUMIFS('２個別表（構造転換）'!$NB$13:$NB$312,'２個別表（構造転換）'!$C$13:$C$312,E32)</f>
        <v>0</v>
      </c>
      <c r="AO32" s="581">
        <f>SUMIFS('２個別表（構造転換）'!$NC$13:$NC$312,'２個別表（構造転換）'!$C$13:$C$312,E32)</f>
        <v>0</v>
      </c>
      <c r="AP32" s="580">
        <f>SUMIFS('２個別表（構造転換）'!$ND$13:$ND$312,'２個別表（構造転換）'!$C$13:$C$312,E32)</f>
        <v>0</v>
      </c>
      <c r="AQ32" s="581">
        <f>SUMIFS('２個別表（構造転換）'!$JW$13:$JW$312,'２個別表（構造転換）'!$C$13:$C$312,E32)</f>
        <v>0</v>
      </c>
      <c r="AR32" s="581">
        <f>SUMIFS('２個別表（構造転換）'!$JX$13:$JX$312,'２個別表（構造転換）'!$C$13:$C$312,E32)</f>
        <v>0</v>
      </c>
      <c r="AS32" s="580">
        <f>SUMIFS('２個別表（構造転換）'!$JY$13:$JY$312,'２個別表（構造転換）'!$C$13:$C$312,E32)</f>
        <v>0</v>
      </c>
      <c r="AT32" s="580">
        <f>SUMIFS('２個別表（構造転換）'!$NE$13:$NE$312,'２個別表（構造転換）'!$C$13:$C$312,E32)</f>
        <v>0</v>
      </c>
      <c r="AU32" s="581">
        <f>SUMIFS('２個別表（構造転換）'!$KB$13:$KB$312,'２個別表（構造転換）'!$C$13:$C$312,E32)</f>
        <v>0</v>
      </c>
      <c r="AV32" s="581">
        <f>SUMIFS('２個別表（構造転換）'!$KC$13:$KC$312,'２個別表（構造転換）'!$C$13:$C$312,E32)</f>
        <v>0</v>
      </c>
      <c r="AW32" s="581">
        <f>SUMIFS('２個別表（構造転換）'!$KD$13:$KD$312,'２個別表（構造転換）'!$C$13:$C$312,E32)</f>
        <v>0</v>
      </c>
      <c r="AX32" s="581">
        <f>SUMIFS('２個別表（構造転換）'!$KE$13:$KE$312,'２個別表（構造転換）'!$C$13:$C$312,E32)</f>
        <v>0</v>
      </c>
      <c r="AY32" s="580">
        <f>SUMIFS('２個別表（構造転換）'!$KF$13:$KF$312,'２個別表（構造転換）'!$C$13:$C$312,E32)</f>
        <v>0</v>
      </c>
      <c r="AZ32" s="580">
        <f>SUMIFS('２個別表（構造転換）'!$NF$13:$NF$312,'２個別表（構造転換）'!$C$13:$C$312,E32)</f>
        <v>0</v>
      </c>
      <c r="BA32" s="580">
        <f>SUMIFS('２個別表（構造転換）'!$NG$13:$NG$312,'２個別表（構造転換）'!$C$13:$C$312,E32)</f>
        <v>0</v>
      </c>
      <c r="BB32" s="580">
        <f>SUMIFS('２個別表（構造転換）'!$KL$13:$KL$312,'２個別表（構造転換）'!$C$13:$C$312,E32)</f>
        <v>0</v>
      </c>
      <c r="BC32" s="580">
        <f>SUMIFS('２個別表（構造転換）'!$KM$13:$KM$312,'２個別表（構造転換）'!$C$13:$C$312,E32)</f>
        <v>0</v>
      </c>
      <c r="BD32" s="581">
        <f>SUMIFS('２個別表（構造転換）'!$KN$13:$KN$312,'２個別表（構造転換）'!$C$13:$C$312,E32)</f>
        <v>0</v>
      </c>
      <c r="BE32" s="581">
        <f>SUMIFS('２個別表（構造転換）'!$KO$13:$KO$312,'２個別表（構造転換）'!$C$13:$C$312,E32)</f>
        <v>0</v>
      </c>
      <c r="BF32" s="581">
        <f>SUMIFS('２個別表（構造転換）'!$KP$13:$KP$312,'２個別表（構造転換）'!$C$13:$C$312,E32)</f>
        <v>0</v>
      </c>
      <c r="BG32" s="581">
        <f>SUMIFS('２個別表（構造転換）'!$KQ$13:$KQ$312,'２個別表（構造転換）'!$C$13:$C$312,E32)</f>
        <v>0</v>
      </c>
      <c r="BH32" s="582">
        <f>SUMIFS('２個別表（構造転換）'!$KR$13:$KR$312,'２個別表（構造転換）'!$C$13:$C$312,E32)</f>
        <v>0</v>
      </c>
      <c r="BI32" s="582">
        <f>SUMIFS('２個別表（構造転換）'!$KS$13:$KS$312,'２個別表（構造転換）'!$C$13:$C$312,E32)</f>
        <v>0</v>
      </c>
      <c r="BJ32" s="582">
        <f>SUMIFS('２個別表（構造転換）'!$KT$13:$KT$312,'２個別表（構造転換）'!$C$13:$C$312,E32)</f>
        <v>0</v>
      </c>
      <c r="BK32" s="579">
        <f t="shared" si="13"/>
        <v>0</v>
      </c>
      <c r="BL32" s="583">
        <f t="shared" si="14"/>
        <v>0</v>
      </c>
      <c r="BM32" s="182"/>
      <c r="BN32" s="10"/>
      <c r="BO32" s="584">
        <f t="shared" si="15"/>
        <v>0</v>
      </c>
      <c r="BP32" s="577">
        <f t="shared" si="16"/>
        <v>0</v>
      </c>
      <c r="BQ32" s="10"/>
      <c r="BR32" s="10"/>
      <c r="BS32" s="584">
        <f t="shared" si="17"/>
        <v>0</v>
      </c>
      <c r="BT32" s="10"/>
      <c r="BU32" s="10"/>
      <c r="BV32" s="584">
        <f t="shared" si="18"/>
        <v>0</v>
      </c>
      <c r="BW32" s="577">
        <f t="shared" si="26"/>
        <v>0</v>
      </c>
      <c r="BX32" s="10"/>
      <c r="BY32" s="585">
        <f t="shared" si="19"/>
        <v>0</v>
      </c>
      <c r="BZ32" s="11"/>
      <c r="CA32" s="586">
        <f t="shared" si="20"/>
        <v>0</v>
      </c>
      <c r="CB32" s="586">
        <f t="shared" si="21"/>
        <v>0</v>
      </c>
      <c r="CC32" s="586">
        <f t="shared" si="22"/>
        <v>0</v>
      </c>
      <c r="CD32" s="8"/>
      <c r="CE32" s="587">
        <f t="shared" si="23"/>
        <v>0</v>
      </c>
      <c r="CF32" s="588">
        <f t="shared" si="24"/>
        <v>0</v>
      </c>
      <c r="CG32" s="845" t="s">
        <v>101</v>
      </c>
      <c r="CH32" s="85"/>
      <c r="CI32" s="85"/>
      <c r="CK32" s="677" t="str">
        <f t="shared" si="2"/>
        <v/>
      </c>
      <c r="CL32" s="677">
        <f>IFERROR(IF(J32&lt;&gt;1,VLOOKUP(E32,'２個別表（構造転換）'!$C$13:$S$312,11,FALSE),),)</f>
        <v>0</v>
      </c>
      <c r="CM32" s="677">
        <f t="shared" si="3"/>
        <v>0</v>
      </c>
      <c r="CN32" s="677">
        <f t="shared" si="4"/>
        <v>0</v>
      </c>
      <c r="CO32" s="677">
        <f t="shared" si="5"/>
        <v>0</v>
      </c>
      <c r="CP32" s="677" t="str">
        <f t="shared" si="25"/>
        <v>×</v>
      </c>
      <c r="CQ32" s="670"/>
    </row>
    <row r="33" spans="1:95" ht="30" customHeight="1">
      <c r="A33" s="748">
        <f>VLOOKUP($E33,'２個別表（構造転換）'!$C$13:$Z$312,2,FALSE)</f>
        <v>0</v>
      </c>
      <c r="B33" s="748">
        <f>IF(D33&gt;0,SUM($D$12:D33),0)</f>
        <v>0</v>
      </c>
      <c r="C33" s="748">
        <f t="shared" si="6"/>
        <v>0</v>
      </c>
      <c r="D33" s="748">
        <f t="shared" si="7"/>
        <v>0</v>
      </c>
      <c r="E33" s="597">
        <f>IF(ROW()-14&lt;='２個別表（構造転換）'!$F$12,ROW()-14,0)</f>
        <v>0</v>
      </c>
      <c r="F33" s="571">
        <f>IFERROR(VLOOKUP(E33,'２個別表（構造転換）'!$C$13:$S$312,8,FALSE),)</f>
        <v>0</v>
      </c>
      <c r="G33" s="572">
        <f>IFERROR(VLOOKUP(E33,'２個別表（構造転換）'!$C$13:$S$312,9,FALSE),)</f>
        <v>0</v>
      </c>
      <c r="H33" s="573">
        <f>IFERROR(VLOOKUP(E33,'２個別表（構造転換）'!$C$13:$S$312,10,FALSE),)</f>
        <v>0</v>
      </c>
      <c r="I33" s="574">
        <f>IFERROR(VLOOKUP(E33,'２個別表（構造転換）'!$C$13:$S$312,17,FALSE),)</f>
        <v>0</v>
      </c>
      <c r="J33" s="666"/>
      <c r="K33" s="662" t="str">
        <f>IFERROR(VLOOKUP(E33,'２個別表（構造転換）'!$C$13:$S$312,16,FALSE),)</f>
        <v/>
      </c>
      <c r="L33" s="639"/>
      <c r="M33" s="645"/>
      <c r="N33" s="645"/>
      <c r="O33" s="642"/>
      <c r="P33" s="636" t="str">
        <f t="shared" si="8"/>
        <v/>
      </c>
      <c r="Q33" s="871" t="str">
        <f t="shared" si="9"/>
        <v/>
      </c>
      <c r="R33" s="575">
        <f t="shared" si="10"/>
        <v>0</v>
      </c>
      <c r="S33" s="576">
        <f>SUMIFS('２個別表（構造転換）'!$H$13:$H$312,'２個別表（構造転換）'!$C$13:$C$312,E33,'２個別表（構造転換）'!$AI$13:$AI$312,"&lt;&gt;1")</f>
        <v>0</v>
      </c>
      <c r="T33" s="576">
        <f>SUMIFS('２個別表（構造転換）'!$H$13:$H$312,'２個別表（構造転換）'!$C$13:$C$312,E33,'２個別表（構造転換）'!$AI$13:$AI$312,1)</f>
        <v>0</v>
      </c>
      <c r="U33" s="577">
        <f t="shared" si="11"/>
        <v>0</v>
      </c>
      <c r="V33" s="577">
        <f>SUMIFS('２個別表（構造転換）'!$AN$13:$AN$312,'２個別表（構造転換）'!$C$13:$C$312,E33,'２個別表（構造転換）'!$AI$13:$AI$312,"&lt;&gt;1")</f>
        <v>0</v>
      </c>
      <c r="W33" s="577">
        <f>SUMIFS('２個別表（構造転換）'!$BD$13:$BD$312,'２個別表（構造転換）'!$C$13:$C$312,E33,'２個別表（構造転換）'!$AI$13:$AI$312,1)</f>
        <v>0</v>
      </c>
      <c r="X33" s="577">
        <f t="shared" si="12"/>
        <v>0</v>
      </c>
      <c r="Y33" s="577">
        <f>SUMIFS('２個別表（構造転換）'!$AO$13:$AO$312,'２個別表（構造転換）'!$C$13:$C$312,E33,'２個別表（構造転換）'!$AI$13:$AI$312,"&lt;&gt;1")</f>
        <v>0</v>
      </c>
      <c r="Z33" s="578">
        <f>SUMIFS('２個別表（構造転換）'!$BG$13:$BG$312,'２個別表（構造転換）'!$C$13:$C$312,E33,'２個別表（構造転換）'!$AI$13:$AI$312,1)</f>
        <v>0</v>
      </c>
      <c r="AA33" s="705"/>
      <c r="AB33" s="8"/>
      <c r="AC33" s="575">
        <f>SUMIFS('２個別表（構造転換）'!$MP$13:$MP$312,'２個別表（構造転換）'!$C$13:$C$312,E33)</f>
        <v>0</v>
      </c>
      <c r="AD33" s="576">
        <f>SUMIFS('２個別表（構造転換）'!$MQ$13:$MQ$312,'２個別表（構造転換）'!$C$13:$C$312,E33)</f>
        <v>0</v>
      </c>
      <c r="AE33" s="576">
        <f>SUMIFS('２個別表（構造転換）'!$MR$13:$MR$312,'２個別表（構造転換）'!$C$13:$C$312,E33)</f>
        <v>0</v>
      </c>
      <c r="AF33" s="576">
        <f>SUMIFS('２個別表（構造転換）'!$MS$13:$MS$312,'２個別表（構造転換）'!$C$13:$C$312,E33)</f>
        <v>0</v>
      </c>
      <c r="AG33" s="577">
        <f>SUMIFS('２個別表（構造転換）'!$MT$13:$MT$312,'２個別表（構造転換）'!$C$13:$C$312,E33)</f>
        <v>0</v>
      </c>
      <c r="AH33" s="577">
        <f>SUMIFS('２個別表（構造転換）'!$MU$13:$MU$312,'２個別表（構造転換）'!$C$13:$C$312,E33)</f>
        <v>0</v>
      </c>
      <c r="AI33" s="577">
        <f>SUMIFS('２個別表（構造転換）'!$MV$13:$MV$312,'２個別表（構造転換）'!$C$13:$C$312,E33)</f>
        <v>0</v>
      </c>
      <c r="AJ33" s="577">
        <f>SUMIFS('２個別表（構造転換）'!$MW$13:$MW$312,'２個別表（構造転換）'!$C$13:$C$312,E33)</f>
        <v>0</v>
      </c>
      <c r="AK33" s="578">
        <f>SUMIFS('２個別表（構造転換）'!$MX$13:$MX$312,'２個別表（構造転換）'!$C$13:$C$312,E33)</f>
        <v>0</v>
      </c>
      <c r="AL33" s="579">
        <f>SUMIFS('２個別表（構造転換）'!$MZ$13:$MZ$312,'２個別表（構造転換）'!$C$13:$C$312,E33)</f>
        <v>0</v>
      </c>
      <c r="AM33" s="580">
        <f>SUMIFS('２個別表（構造転換）'!$NA$13:$NA$312,'２個別表（構造転換）'!$C$13:$C$312,E33)</f>
        <v>0</v>
      </c>
      <c r="AN33" s="581">
        <f>SUMIFS('２個別表（構造転換）'!$NB$13:$NB$312,'２個別表（構造転換）'!$C$13:$C$312,E33)</f>
        <v>0</v>
      </c>
      <c r="AO33" s="581">
        <f>SUMIFS('２個別表（構造転換）'!$NC$13:$NC$312,'２個別表（構造転換）'!$C$13:$C$312,E33)</f>
        <v>0</v>
      </c>
      <c r="AP33" s="580">
        <f>SUMIFS('２個別表（構造転換）'!$ND$13:$ND$312,'２個別表（構造転換）'!$C$13:$C$312,E33)</f>
        <v>0</v>
      </c>
      <c r="AQ33" s="581">
        <f>SUMIFS('２個別表（構造転換）'!$JW$13:$JW$312,'２個別表（構造転換）'!$C$13:$C$312,E33)</f>
        <v>0</v>
      </c>
      <c r="AR33" s="581">
        <f>SUMIFS('２個別表（構造転換）'!$JX$13:$JX$312,'２個別表（構造転換）'!$C$13:$C$312,E33)</f>
        <v>0</v>
      </c>
      <c r="AS33" s="580">
        <f>SUMIFS('２個別表（構造転換）'!$JY$13:$JY$312,'２個別表（構造転換）'!$C$13:$C$312,E33)</f>
        <v>0</v>
      </c>
      <c r="AT33" s="580">
        <f>SUMIFS('２個別表（構造転換）'!$NE$13:$NE$312,'２個別表（構造転換）'!$C$13:$C$312,E33)</f>
        <v>0</v>
      </c>
      <c r="AU33" s="581">
        <f>SUMIFS('２個別表（構造転換）'!$KB$13:$KB$312,'２個別表（構造転換）'!$C$13:$C$312,E33)</f>
        <v>0</v>
      </c>
      <c r="AV33" s="581">
        <f>SUMIFS('２個別表（構造転換）'!$KC$13:$KC$312,'２個別表（構造転換）'!$C$13:$C$312,E33)</f>
        <v>0</v>
      </c>
      <c r="AW33" s="581">
        <f>SUMIFS('２個別表（構造転換）'!$KD$13:$KD$312,'２個別表（構造転換）'!$C$13:$C$312,E33)</f>
        <v>0</v>
      </c>
      <c r="AX33" s="581">
        <f>SUMIFS('２個別表（構造転換）'!$KE$13:$KE$312,'２個別表（構造転換）'!$C$13:$C$312,E33)</f>
        <v>0</v>
      </c>
      <c r="AY33" s="580">
        <f>SUMIFS('２個別表（構造転換）'!$KF$13:$KF$312,'２個別表（構造転換）'!$C$13:$C$312,E33)</f>
        <v>0</v>
      </c>
      <c r="AZ33" s="580">
        <f>SUMIFS('２個別表（構造転換）'!$NF$13:$NF$312,'２個別表（構造転換）'!$C$13:$C$312,E33)</f>
        <v>0</v>
      </c>
      <c r="BA33" s="580">
        <f>SUMIFS('２個別表（構造転換）'!$NG$13:$NG$312,'２個別表（構造転換）'!$C$13:$C$312,E33)</f>
        <v>0</v>
      </c>
      <c r="BB33" s="580">
        <f>SUMIFS('２個別表（構造転換）'!$KL$13:$KL$312,'２個別表（構造転換）'!$C$13:$C$312,E33)</f>
        <v>0</v>
      </c>
      <c r="BC33" s="580">
        <f>SUMIFS('２個別表（構造転換）'!$KM$13:$KM$312,'２個別表（構造転換）'!$C$13:$C$312,E33)</f>
        <v>0</v>
      </c>
      <c r="BD33" s="581">
        <f>SUMIFS('２個別表（構造転換）'!$KN$13:$KN$312,'２個別表（構造転換）'!$C$13:$C$312,E33)</f>
        <v>0</v>
      </c>
      <c r="BE33" s="581">
        <f>SUMIFS('２個別表（構造転換）'!$KO$13:$KO$312,'２個別表（構造転換）'!$C$13:$C$312,E33)</f>
        <v>0</v>
      </c>
      <c r="BF33" s="581">
        <f>SUMIFS('２個別表（構造転換）'!$KP$13:$KP$312,'２個別表（構造転換）'!$C$13:$C$312,E33)</f>
        <v>0</v>
      </c>
      <c r="BG33" s="581">
        <f>SUMIFS('２個別表（構造転換）'!$KQ$13:$KQ$312,'２個別表（構造転換）'!$C$13:$C$312,E33)</f>
        <v>0</v>
      </c>
      <c r="BH33" s="582">
        <f>SUMIFS('２個別表（構造転換）'!$KR$13:$KR$312,'２個別表（構造転換）'!$C$13:$C$312,E33)</f>
        <v>0</v>
      </c>
      <c r="BI33" s="582">
        <f>SUMIFS('２個別表（構造転換）'!$KS$13:$KS$312,'２個別表（構造転換）'!$C$13:$C$312,E33)</f>
        <v>0</v>
      </c>
      <c r="BJ33" s="582">
        <f>SUMIFS('２個別表（構造転換）'!$KT$13:$KT$312,'２個別表（構造転換）'!$C$13:$C$312,E33)</f>
        <v>0</v>
      </c>
      <c r="BK33" s="579">
        <f t="shared" ref="BK33:BK36" si="27">SUM(AL33:BJ33)</f>
        <v>0</v>
      </c>
      <c r="BL33" s="583">
        <f t="shared" ref="BL33:BL36" si="28">IF(R33&gt;0,BK33/R33,)</f>
        <v>0</v>
      </c>
      <c r="BM33" s="182"/>
      <c r="BN33" s="10"/>
      <c r="BO33" s="584">
        <f t="shared" ref="BO33:BO36" si="29">IF(BN33&gt;0,ROUNDDOWN(BN33/BM33,3),0)</f>
        <v>0</v>
      </c>
      <c r="BP33" s="577">
        <f t="shared" ref="BP33:BP36" si="30">IF(BO33&gt;=0.8,2,0)</f>
        <v>0</v>
      </c>
      <c r="BQ33" s="9"/>
      <c r="BR33" s="10"/>
      <c r="BS33" s="584">
        <f t="shared" si="17"/>
        <v>0</v>
      </c>
      <c r="BT33" s="10"/>
      <c r="BU33" s="10"/>
      <c r="BV33" s="584">
        <f t="shared" ref="BV33:BV36" si="31">IF(BU33&gt;0,ROUNDDOWN(BU33/BT33,3),0)</f>
        <v>0</v>
      </c>
      <c r="BW33" s="577">
        <f t="shared" ref="BW33:BW36" si="32">IF(AND(BR33&gt;0,BU33&gt;0),IF((BU33/BT33-BR33/BQ33)&gt;=0.1,1,0),0)</f>
        <v>0</v>
      </c>
      <c r="BX33" s="10"/>
      <c r="BY33" s="585">
        <f t="shared" si="19"/>
        <v>0</v>
      </c>
      <c r="BZ33" s="11"/>
      <c r="CA33" s="586">
        <f t="shared" ref="CA33:CA36" si="33">IF(0&lt;BY33,IF(AND(0.3&lt;=BZ33/BY33,BZ33/BY33&lt;0.5),1,0),0)</f>
        <v>0</v>
      </c>
      <c r="CB33" s="586">
        <f t="shared" ref="CB33:CB36" si="34">IF(0&lt;BY33,IF(AND(0.5&lt;=BZ33/BY33,BZ33/BY33&lt;0.8),2,0),0)</f>
        <v>0</v>
      </c>
      <c r="CC33" s="586">
        <f t="shared" ref="CC33:CC36" si="35">IF(0&lt;BY33,IF(0.8&lt;=BZ33/BY33,3,0),0)</f>
        <v>0</v>
      </c>
      <c r="CD33" s="8"/>
      <c r="CE33" s="587">
        <f t="shared" ref="CE33:CE36" si="36">SUM(BP33,BW33,CA33:CD33)</f>
        <v>0</v>
      </c>
      <c r="CF33" s="588">
        <f t="shared" ref="CF33:CF36" si="37">BL33+CE33</f>
        <v>0</v>
      </c>
      <c r="CG33" s="845" t="s">
        <v>101</v>
      </c>
      <c r="CH33" s="85"/>
      <c r="CI33" s="85"/>
      <c r="CK33" s="677" t="str">
        <f t="shared" si="2"/>
        <v/>
      </c>
      <c r="CL33" s="677">
        <f>IFERROR(IF(J33&lt;&gt;1,VLOOKUP(E33,'２個別表（構造転換）'!$C$13:$S$312,11,FALSE),),)</f>
        <v>0</v>
      </c>
      <c r="CM33" s="677">
        <f t="shared" si="3"/>
        <v>0</v>
      </c>
      <c r="CN33" s="677">
        <f t="shared" si="4"/>
        <v>0</v>
      </c>
      <c r="CO33" s="677">
        <f t="shared" si="5"/>
        <v>0</v>
      </c>
      <c r="CP33" s="677" t="str">
        <f t="shared" si="25"/>
        <v>×</v>
      </c>
      <c r="CQ33" s="670"/>
    </row>
    <row r="34" spans="1:95" ht="30" customHeight="1">
      <c r="A34" s="748">
        <f>VLOOKUP($E34,'２個別表（構造転換）'!$C$13:$Z$312,2,FALSE)</f>
        <v>0</v>
      </c>
      <c r="B34" s="748">
        <f>IF(D34&gt;0,SUM($D$12:D34),0)</f>
        <v>0</v>
      </c>
      <c r="C34" s="748">
        <f t="shared" si="6"/>
        <v>0</v>
      </c>
      <c r="D34" s="748">
        <f t="shared" si="7"/>
        <v>0</v>
      </c>
      <c r="E34" s="597">
        <f>IF(ROW()-14&lt;='２個別表（構造転換）'!$F$12,ROW()-14,0)</f>
        <v>0</v>
      </c>
      <c r="F34" s="571">
        <f>IFERROR(VLOOKUP(E34,'２個別表（構造転換）'!$C$13:$S$312,8,FALSE),)</f>
        <v>0</v>
      </c>
      <c r="G34" s="572">
        <f>IFERROR(VLOOKUP(E34,'２個別表（構造転換）'!$C$13:$S$312,9,FALSE),)</f>
        <v>0</v>
      </c>
      <c r="H34" s="573">
        <f>IFERROR(VLOOKUP(E34,'２個別表（構造転換）'!$C$13:$S$312,10,FALSE),)</f>
        <v>0</v>
      </c>
      <c r="I34" s="574">
        <f>IFERROR(VLOOKUP(E34,'２個別表（構造転換）'!$C$13:$S$312,17,FALSE),)</f>
        <v>0</v>
      </c>
      <c r="J34" s="666"/>
      <c r="K34" s="662" t="str">
        <f>IFERROR(VLOOKUP(E34,'２個別表（構造転換）'!$C$13:$S$312,16,FALSE),)</f>
        <v/>
      </c>
      <c r="L34" s="639"/>
      <c r="M34" s="645"/>
      <c r="N34" s="645"/>
      <c r="O34" s="642"/>
      <c r="P34" s="636" t="str">
        <f t="shared" si="8"/>
        <v/>
      </c>
      <c r="Q34" s="871" t="str">
        <f t="shared" si="9"/>
        <v/>
      </c>
      <c r="R34" s="575">
        <f t="shared" si="10"/>
        <v>0</v>
      </c>
      <c r="S34" s="576">
        <f>SUMIFS('２個別表（構造転換）'!$H$13:$H$312,'２個別表（構造転換）'!$C$13:$C$312,E34,'２個別表（構造転換）'!$AI$13:$AI$312,"&lt;&gt;1")</f>
        <v>0</v>
      </c>
      <c r="T34" s="576">
        <f>SUMIFS('２個別表（構造転換）'!$H$13:$H$312,'２個別表（構造転換）'!$C$13:$C$312,E34,'２個別表（構造転換）'!$AI$13:$AI$312,1)</f>
        <v>0</v>
      </c>
      <c r="U34" s="577">
        <f t="shared" si="11"/>
        <v>0</v>
      </c>
      <c r="V34" s="577">
        <f>SUMIFS('２個別表（構造転換）'!$AN$13:$AN$312,'２個別表（構造転換）'!$C$13:$C$312,E34,'２個別表（構造転換）'!$AI$13:$AI$312,"&lt;&gt;1")</f>
        <v>0</v>
      </c>
      <c r="W34" s="577">
        <f>SUMIFS('２個別表（構造転換）'!$BD$13:$BD$312,'２個別表（構造転換）'!$C$13:$C$312,E34,'２個別表（構造転換）'!$AI$13:$AI$312,1)</f>
        <v>0</v>
      </c>
      <c r="X34" s="577">
        <f t="shared" si="12"/>
        <v>0</v>
      </c>
      <c r="Y34" s="577">
        <f>SUMIFS('２個別表（構造転換）'!$AO$13:$AO$312,'２個別表（構造転換）'!$C$13:$C$312,E34,'２個別表（構造転換）'!$AI$13:$AI$312,"&lt;&gt;1")</f>
        <v>0</v>
      </c>
      <c r="Z34" s="578">
        <f>SUMIFS('２個別表（構造転換）'!$BG$13:$BG$312,'２個別表（構造転換）'!$C$13:$C$312,E34,'２個別表（構造転換）'!$AI$13:$AI$312,1)</f>
        <v>0</v>
      </c>
      <c r="AA34" s="705"/>
      <c r="AB34" s="8"/>
      <c r="AC34" s="575">
        <f>SUMIFS('２個別表（構造転換）'!$MP$13:$MP$312,'２個別表（構造転換）'!$C$13:$C$312,E34)</f>
        <v>0</v>
      </c>
      <c r="AD34" s="576">
        <f>SUMIFS('２個別表（構造転換）'!$MQ$13:$MQ$312,'２個別表（構造転換）'!$C$13:$C$312,E34)</f>
        <v>0</v>
      </c>
      <c r="AE34" s="576">
        <f>SUMIFS('２個別表（構造転換）'!$MR$13:$MR$312,'２個別表（構造転換）'!$C$13:$C$312,E34)</f>
        <v>0</v>
      </c>
      <c r="AF34" s="576">
        <f>SUMIFS('２個別表（構造転換）'!$MS$13:$MS$312,'２個別表（構造転換）'!$C$13:$C$312,E34)</f>
        <v>0</v>
      </c>
      <c r="AG34" s="577">
        <f>SUMIFS('２個別表（構造転換）'!$MT$13:$MT$312,'２個別表（構造転換）'!$C$13:$C$312,E34)</f>
        <v>0</v>
      </c>
      <c r="AH34" s="577">
        <f>SUMIFS('２個別表（構造転換）'!$MU$13:$MU$312,'２個別表（構造転換）'!$C$13:$C$312,E34)</f>
        <v>0</v>
      </c>
      <c r="AI34" s="577">
        <f>SUMIFS('２個別表（構造転換）'!$MV$13:$MV$312,'２個別表（構造転換）'!$C$13:$C$312,E34)</f>
        <v>0</v>
      </c>
      <c r="AJ34" s="577">
        <f>SUMIFS('２個別表（構造転換）'!$MW$13:$MW$312,'２個別表（構造転換）'!$C$13:$C$312,E34)</f>
        <v>0</v>
      </c>
      <c r="AK34" s="578">
        <f>SUMIFS('２個別表（構造転換）'!$MX$13:$MX$312,'２個別表（構造転換）'!$C$13:$C$312,E34)</f>
        <v>0</v>
      </c>
      <c r="AL34" s="579">
        <f>SUMIFS('２個別表（構造転換）'!$MZ$13:$MZ$312,'２個別表（構造転換）'!$C$13:$C$312,E34)</f>
        <v>0</v>
      </c>
      <c r="AM34" s="580">
        <f>SUMIFS('２個別表（構造転換）'!$NA$13:$NA$312,'２個別表（構造転換）'!$C$13:$C$312,E34)</f>
        <v>0</v>
      </c>
      <c r="AN34" s="581">
        <f>SUMIFS('２個別表（構造転換）'!$NB$13:$NB$312,'２個別表（構造転換）'!$C$13:$C$312,E34)</f>
        <v>0</v>
      </c>
      <c r="AO34" s="581">
        <f>SUMIFS('２個別表（構造転換）'!$NC$13:$NC$312,'２個別表（構造転換）'!$C$13:$C$312,E34)</f>
        <v>0</v>
      </c>
      <c r="AP34" s="580">
        <f>SUMIFS('２個別表（構造転換）'!$ND$13:$ND$312,'２個別表（構造転換）'!$C$13:$C$312,E34)</f>
        <v>0</v>
      </c>
      <c r="AQ34" s="581">
        <f>SUMIFS('２個別表（構造転換）'!$JW$13:$JW$312,'２個別表（構造転換）'!$C$13:$C$312,E34)</f>
        <v>0</v>
      </c>
      <c r="AR34" s="581">
        <f>SUMIFS('２個別表（構造転換）'!$JX$13:$JX$312,'２個別表（構造転換）'!$C$13:$C$312,E34)</f>
        <v>0</v>
      </c>
      <c r="AS34" s="580">
        <f>SUMIFS('２個別表（構造転換）'!$JY$13:$JY$312,'２個別表（構造転換）'!$C$13:$C$312,E34)</f>
        <v>0</v>
      </c>
      <c r="AT34" s="580">
        <f>SUMIFS('２個別表（構造転換）'!$NE$13:$NE$312,'２個別表（構造転換）'!$C$13:$C$312,E34)</f>
        <v>0</v>
      </c>
      <c r="AU34" s="581">
        <f>SUMIFS('２個別表（構造転換）'!$KB$13:$KB$312,'２個別表（構造転換）'!$C$13:$C$312,E34)</f>
        <v>0</v>
      </c>
      <c r="AV34" s="581">
        <f>SUMIFS('２個別表（構造転換）'!$KC$13:$KC$312,'２個別表（構造転換）'!$C$13:$C$312,E34)</f>
        <v>0</v>
      </c>
      <c r="AW34" s="581">
        <f>SUMIFS('２個別表（構造転換）'!$KD$13:$KD$312,'２個別表（構造転換）'!$C$13:$C$312,E34)</f>
        <v>0</v>
      </c>
      <c r="AX34" s="581">
        <f>SUMIFS('２個別表（構造転換）'!$KE$13:$KE$312,'２個別表（構造転換）'!$C$13:$C$312,E34)</f>
        <v>0</v>
      </c>
      <c r="AY34" s="580">
        <f>SUMIFS('２個別表（構造転換）'!$KF$13:$KF$312,'２個別表（構造転換）'!$C$13:$C$312,E34)</f>
        <v>0</v>
      </c>
      <c r="AZ34" s="580">
        <f>SUMIFS('２個別表（構造転換）'!$NF$13:$NF$312,'２個別表（構造転換）'!$C$13:$C$312,E34)</f>
        <v>0</v>
      </c>
      <c r="BA34" s="580">
        <f>SUMIFS('２個別表（構造転換）'!$NG$13:$NG$312,'２個別表（構造転換）'!$C$13:$C$312,E34)</f>
        <v>0</v>
      </c>
      <c r="BB34" s="580">
        <f>SUMIFS('２個別表（構造転換）'!$KL$13:$KL$312,'２個別表（構造転換）'!$C$13:$C$312,E34)</f>
        <v>0</v>
      </c>
      <c r="BC34" s="580">
        <f>SUMIFS('２個別表（構造転換）'!$KM$13:$KM$312,'２個別表（構造転換）'!$C$13:$C$312,E34)</f>
        <v>0</v>
      </c>
      <c r="BD34" s="581">
        <f>SUMIFS('２個別表（構造転換）'!$KN$13:$KN$312,'２個別表（構造転換）'!$C$13:$C$312,E34)</f>
        <v>0</v>
      </c>
      <c r="BE34" s="581">
        <f>SUMIFS('２個別表（構造転換）'!$KO$13:$KO$312,'２個別表（構造転換）'!$C$13:$C$312,E34)</f>
        <v>0</v>
      </c>
      <c r="BF34" s="581">
        <f>SUMIFS('２個別表（構造転換）'!$KP$13:$KP$312,'２個別表（構造転換）'!$C$13:$C$312,E34)</f>
        <v>0</v>
      </c>
      <c r="BG34" s="581">
        <f>SUMIFS('２個別表（構造転換）'!$KQ$13:$KQ$312,'２個別表（構造転換）'!$C$13:$C$312,E34)</f>
        <v>0</v>
      </c>
      <c r="BH34" s="582">
        <f>SUMIFS('２個別表（構造転換）'!$KR$13:$KR$312,'２個別表（構造転換）'!$C$13:$C$312,E34)</f>
        <v>0</v>
      </c>
      <c r="BI34" s="582">
        <f>SUMIFS('２個別表（構造転換）'!$KS$13:$KS$312,'２個別表（構造転換）'!$C$13:$C$312,E34)</f>
        <v>0</v>
      </c>
      <c r="BJ34" s="582">
        <f>SUMIFS('２個別表（構造転換）'!$KT$13:$KT$312,'２個別表（構造転換）'!$C$13:$C$312,E34)</f>
        <v>0</v>
      </c>
      <c r="BK34" s="579">
        <f t="shared" si="27"/>
        <v>0</v>
      </c>
      <c r="BL34" s="583">
        <f t="shared" si="28"/>
        <v>0</v>
      </c>
      <c r="BM34" s="182"/>
      <c r="BN34" s="10"/>
      <c r="BO34" s="584">
        <f t="shared" si="29"/>
        <v>0</v>
      </c>
      <c r="BP34" s="577">
        <f t="shared" si="30"/>
        <v>0</v>
      </c>
      <c r="BQ34" s="9"/>
      <c r="BR34" s="10"/>
      <c r="BS34" s="584">
        <f t="shared" si="17"/>
        <v>0</v>
      </c>
      <c r="BT34" s="10"/>
      <c r="BU34" s="10"/>
      <c r="BV34" s="584">
        <f t="shared" si="31"/>
        <v>0</v>
      </c>
      <c r="BW34" s="577">
        <f t="shared" si="32"/>
        <v>0</v>
      </c>
      <c r="BX34" s="10"/>
      <c r="BY34" s="585">
        <f t="shared" si="19"/>
        <v>0</v>
      </c>
      <c r="BZ34" s="11"/>
      <c r="CA34" s="586">
        <f t="shared" si="33"/>
        <v>0</v>
      </c>
      <c r="CB34" s="586">
        <f t="shared" si="34"/>
        <v>0</v>
      </c>
      <c r="CC34" s="586">
        <f t="shared" si="35"/>
        <v>0</v>
      </c>
      <c r="CD34" s="8"/>
      <c r="CE34" s="587">
        <f t="shared" si="36"/>
        <v>0</v>
      </c>
      <c r="CF34" s="588">
        <f t="shared" si="37"/>
        <v>0</v>
      </c>
      <c r="CG34" s="845" t="s">
        <v>101</v>
      </c>
      <c r="CH34" s="85"/>
      <c r="CI34" s="85"/>
      <c r="CK34" s="677" t="str">
        <f t="shared" si="2"/>
        <v/>
      </c>
      <c r="CL34" s="677">
        <f>IFERROR(IF(J34&lt;&gt;1,VLOOKUP(E34,'２個別表（構造転換）'!$C$13:$S$312,11,FALSE),),)</f>
        <v>0</v>
      </c>
      <c r="CM34" s="677">
        <f t="shared" si="3"/>
        <v>0</v>
      </c>
      <c r="CN34" s="677">
        <f t="shared" si="4"/>
        <v>0</v>
      </c>
      <c r="CO34" s="677">
        <f t="shared" si="5"/>
        <v>0</v>
      </c>
      <c r="CP34" s="677" t="str">
        <f t="shared" si="25"/>
        <v>×</v>
      </c>
      <c r="CQ34" s="670"/>
    </row>
    <row r="35" spans="1:95" ht="30" customHeight="1">
      <c r="A35" s="748">
        <f>VLOOKUP($E35,'２個別表（構造転換）'!$C$13:$Z$312,2,FALSE)</f>
        <v>0</v>
      </c>
      <c r="B35" s="748">
        <f>IF(D35&gt;0,SUM($D$12:D35),0)</f>
        <v>0</v>
      </c>
      <c r="C35" s="748">
        <f t="shared" si="6"/>
        <v>0</v>
      </c>
      <c r="D35" s="748">
        <f t="shared" si="7"/>
        <v>0</v>
      </c>
      <c r="E35" s="597">
        <f>IF(ROW()-14&lt;='２個別表（構造転換）'!$F$12,ROW()-14,0)</f>
        <v>0</v>
      </c>
      <c r="F35" s="571">
        <f>IFERROR(VLOOKUP(E35,'２個別表（構造転換）'!$C$13:$S$312,8,FALSE),)</f>
        <v>0</v>
      </c>
      <c r="G35" s="572">
        <f>IFERROR(VLOOKUP(E35,'２個別表（構造転換）'!$C$13:$S$312,9,FALSE),)</f>
        <v>0</v>
      </c>
      <c r="H35" s="573">
        <f>IFERROR(VLOOKUP(E35,'２個別表（構造転換）'!$C$13:$S$312,10,FALSE),)</f>
        <v>0</v>
      </c>
      <c r="I35" s="574">
        <f>IFERROR(VLOOKUP(E35,'２個別表（構造転換）'!$C$13:$S$312,17,FALSE),)</f>
        <v>0</v>
      </c>
      <c r="J35" s="666"/>
      <c r="K35" s="662" t="str">
        <f>IFERROR(VLOOKUP(E35,'２個別表（構造転換）'!$C$13:$S$312,16,FALSE),)</f>
        <v/>
      </c>
      <c r="L35" s="639"/>
      <c r="M35" s="645"/>
      <c r="N35" s="645"/>
      <c r="O35" s="642"/>
      <c r="P35" s="636" t="str">
        <f t="shared" si="8"/>
        <v/>
      </c>
      <c r="Q35" s="871" t="str">
        <f t="shared" si="9"/>
        <v/>
      </c>
      <c r="R35" s="575">
        <f t="shared" si="10"/>
        <v>0</v>
      </c>
      <c r="S35" s="576">
        <f>SUMIFS('２個別表（構造転換）'!$H$13:$H$312,'２個別表（構造転換）'!$C$13:$C$312,E35,'２個別表（構造転換）'!$AI$13:$AI$312,"&lt;&gt;1")</f>
        <v>0</v>
      </c>
      <c r="T35" s="576">
        <f>SUMIFS('２個別表（構造転換）'!$H$13:$H$312,'２個別表（構造転換）'!$C$13:$C$312,E35,'２個別表（構造転換）'!$AI$13:$AI$312,1)</f>
        <v>0</v>
      </c>
      <c r="U35" s="577">
        <f t="shared" si="11"/>
        <v>0</v>
      </c>
      <c r="V35" s="577">
        <f>SUMIFS('２個別表（構造転換）'!$AN$13:$AN$312,'２個別表（構造転換）'!$C$13:$C$312,E35,'２個別表（構造転換）'!$AI$13:$AI$312,"&lt;&gt;1")</f>
        <v>0</v>
      </c>
      <c r="W35" s="577">
        <f>SUMIFS('２個別表（構造転換）'!$BD$13:$BD$312,'２個別表（構造転換）'!$C$13:$C$312,E35,'２個別表（構造転換）'!$AI$13:$AI$312,1)</f>
        <v>0</v>
      </c>
      <c r="X35" s="577">
        <f t="shared" si="12"/>
        <v>0</v>
      </c>
      <c r="Y35" s="577">
        <f>SUMIFS('２個別表（構造転換）'!$AO$13:$AO$312,'２個別表（構造転換）'!$C$13:$C$312,E35,'２個別表（構造転換）'!$AI$13:$AI$312,"&lt;&gt;1")</f>
        <v>0</v>
      </c>
      <c r="Z35" s="578">
        <f>SUMIFS('２個別表（構造転換）'!$BG$13:$BG$312,'２個別表（構造転換）'!$C$13:$C$312,E35,'２個別表（構造転換）'!$AI$13:$AI$312,1)</f>
        <v>0</v>
      </c>
      <c r="AA35" s="705"/>
      <c r="AB35" s="8"/>
      <c r="AC35" s="575">
        <f>SUMIFS('２個別表（構造転換）'!$MP$13:$MP$312,'２個別表（構造転換）'!$C$13:$C$312,E35)</f>
        <v>0</v>
      </c>
      <c r="AD35" s="576">
        <f>SUMIFS('２個別表（構造転換）'!$MQ$13:$MQ$312,'２個別表（構造転換）'!$C$13:$C$312,E35)</f>
        <v>0</v>
      </c>
      <c r="AE35" s="576">
        <f>SUMIFS('２個別表（構造転換）'!$MR$13:$MR$312,'２個別表（構造転換）'!$C$13:$C$312,E35)</f>
        <v>0</v>
      </c>
      <c r="AF35" s="576">
        <f>SUMIFS('２個別表（構造転換）'!$MS$13:$MS$312,'２個別表（構造転換）'!$C$13:$C$312,E35)</f>
        <v>0</v>
      </c>
      <c r="AG35" s="577">
        <f>SUMIFS('２個別表（構造転換）'!$MT$13:$MT$312,'２個別表（構造転換）'!$C$13:$C$312,E35)</f>
        <v>0</v>
      </c>
      <c r="AH35" s="577">
        <f>SUMIFS('２個別表（構造転換）'!$MU$13:$MU$312,'２個別表（構造転換）'!$C$13:$C$312,E35)</f>
        <v>0</v>
      </c>
      <c r="AI35" s="577">
        <f>SUMIFS('２個別表（構造転換）'!$MV$13:$MV$312,'２個別表（構造転換）'!$C$13:$C$312,E35)</f>
        <v>0</v>
      </c>
      <c r="AJ35" s="577">
        <f>SUMIFS('２個別表（構造転換）'!$MW$13:$MW$312,'２個別表（構造転換）'!$C$13:$C$312,E35)</f>
        <v>0</v>
      </c>
      <c r="AK35" s="578">
        <f>SUMIFS('２個別表（構造転換）'!$MX$13:$MX$312,'２個別表（構造転換）'!$C$13:$C$312,E35)</f>
        <v>0</v>
      </c>
      <c r="AL35" s="579">
        <f>SUMIFS('２個別表（構造転換）'!$MZ$13:$MZ$312,'２個別表（構造転換）'!$C$13:$C$312,E35)</f>
        <v>0</v>
      </c>
      <c r="AM35" s="580">
        <f>SUMIFS('２個別表（構造転換）'!$NA$13:$NA$312,'２個別表（構造転換）'!$C$13:$C$312,E35)</f>
        <v>0</v>
      </c>
      <c r="AN35" s="581">
        <f>SUMIFS('２個別表（構造転換）'!$NB$13:$NB$312,'２個別表（構造転換）'!$C$13:$C$312,E35)</f>
        <v>0</v>
      </c>
      <c r="AO35" s="581">
        <f>SUMIFS('２個別表（構造転換）'!$NC$13:$NC$312,'２個別表（構造転換）'!$C$13:$C$312,E35)</f>
        <v>0</v>
      </c>
      <c r="AP35" s="580">
        <f>SUMIFS('２個別表（構造転換）'!$ND$13:$ND$312,'２個別表（構造転換）'!$C$13:$C$312,E35)</f>
        <v>0</v>
      </c>
      <c r="AQ35" s="581">
        <f>SUMIFS('２個別表（構造転換）'!$JW$13:$JW$312,'２個別表（構造転換）'!$C$13:$C$312,E35)</f>
        <v>0</v>
      </c>
      <c r="AR35" s="581">
        <f>SUMIFS('２個別表（構造転換）'!$JX$13:$JX$312,'２個別表（構造転換）'!$C$13:$C$312,E35)</f>
        <v>0</v>
      </c>
      <c r="AS35" s="580">
        <f>SUMIFS('２個別表（構造転換）'!$JY$13:$JY$312,'２個別表（構造転換）'!$C$13:$C$312,E35)</f>
        <v>0</v>
      </c>
      <c r="AT35" s="580">
        <f>SUMIFS('２個別表（構造転換）'!$NE$13:$NE$312,'２個別表（構造転換）'!$C$13:$C$312,E35)</f>
        <v>0</v>
      </c>
      <c r="AU35" s="581">
        <f>SUMIFS('２個別表（構造転換）'!$KB$13:$KB$312,'２個別表（構造転換）'!$C$13:$C$312,E35)</f>
        <v>0</v>
      </c>
      <c r="AV35" s="581">
        <f>SUMIFS('２個別表（構造転換）'!$KC$13:$KC$312,'２個別表（構造転換）'!$C$13:$C$312,E35)</f>
        <v>0</v>
      </c>
      <c r="AW35" s="581">
        <f>SUMIFS('２個別表（構造転換）'!$KD$13:$KD$312,'２個別表（構造転換）'!$C$13:$C$312,E35)</f>
        <v>0</v>
      </c>
      <c r="AX35" s="581">
        <f>SUMIFS('２個別表（構造転換）'!$KE$13:$KE$312,'２個別表（構造転換）'!$C$13:$C$312,E35)</f>
        <v>0</v>
      </c>
      <c r="AY35" s="580">
        <f>SUMIFS('２個別表（構造転換）'!$KF$13:$KF$312,'２個別表（構造転換）'!$C$13:$C$312,E35)</f>
        <v>0</v>
      </c>
      <c r="AZ35" s="580">
        <f>SUMIFS('２個別表（構造転換）'!$NF$13:$NF$312,'２個別表（構造転換）'!$C$13:$C$312,E35)</f>
        <v>0</v>
      </c>
      <c r="BA35" s="580">
        <f>SUMIFS('２個別表（構造転換）'!$NG$13:$NG$312,'２個別表（構造転換）'!$C$13:$C$312,E35)</f>
        <v>0</v>
      </c>
      <c r="BB35" s="580">
        <f>SUMIFS('２個別表（構造転換）'!$KL$13:$KL$312,'２個別表（構造転換）'!$C$13:$C$312,E35)</f>
        <v>0</v>
      </c>
      <c r="BC35" s="580">
        <f>SUMIFS('２個別表（構造転換）'!$KM$13:$KM$312,'２個別表（構造転換）'!$C$13:$C$312,E35)</f>
        <v>0</v>
      </c>
      <c r="BD35" s="581">
        <f>SUMIFS('２個別表（構造転換）'!$KN$13:$KN$312,'２個別表（構造転換）'!$C$13:$C$312,E35)</f>
        <v>0</v>
      </c>
      <c r="BE35" s="581">
        <f>SUMIFS('２個別表（構造転換）'!$KO$13:$KO$312,'２個別表（構造転換）'!$C$13:$C$312,E35)</f>
        <v>0</v>
      </c>
      <c r="BF35" s="581">
        <f>SUMIFS('２個別表（構造転換）'!$KP$13:$KP$312,'２個別表（構造転換）'!$C$13:$C$312,E35)</f>
        <v>0</v>
      </c>
      <c r="BG35" s="581">
        <f>SUMIFS('２個別表（構造転換）'!$KQ$13:$KQ$312,'２個別表（構造転換）'!$C$13:$C$312,E35)</f>
        <v>0</v>
      </c>
      <c r="BH35" s="582">
        <f>SUMIFS('２個別表（構造転換）'!$KR$13:$KR$312,'２個別表（構造転換）'!$C$13:$C$312,E35)</f>
        <v>0</v>
      </c>
      <c r="BI35" s="582">
        <f>SUMIFS('２個別表（構造転換）'!$KS$13:$KS$312,'２個別表（構造転換）'!$C$13:$C$312,E35)</f>
        <v>0</v>
      </c>
      <c r="BJ35" s="582">
        <f>SUMIFS('２個別表（構造転換）'!$KT$13:$KT$312,'２個別表（構造転換）'!$C$13:$C$312,E35)</f>
        <v>0</v>
      </c>
      <c r="BK35" s="579">
        <f t="shared" si="27"/>
        <v>0</v>
      </c>
      <c r="BL35" s="583">
        <f t="shared" si="28"/>
        <v>0</v>
      </c>
      <c r="BM35" s="182"/>
      <c r="BN35" s="10"/>
      <c r="BO35" s="584">
        <f t="shared" si="29"/>
        <v>0</v>
      </c>
      <c r="BP35" s="577">
        <f t="shared" si="30"/>
        <v>0</v>
      </c>
      <c r="BQ35" s="9"/>
      <c r="BR35" s="10"/>
      <c r="BS35" s="584">
        <f t="shared" si="17"/>
        <v>0</v>
      </c>
      <c r="BT35" s="10"/>
      <c r="BU35" s="10"/>
      <c r="BV35" s="584">
        <f t="shared" si="31"/>
        <v>0</v>
      </c>
      <c r="BW35" s="577">
        <f t="shared" si="32"/>
        <v>0</v>
      </c>
      <c r="BX35" s="10"/>
      <c r="BY35" s="585">
        <f t="shared" si="19"/>
        <v>0</v>
      </c>
      <c r="BZ35" s="11"/>
      <c r="CA35" s="586">
        <f t="shared" si="33"/>
        <v>0</v>
      </c>
      <c r="CB35" s="586">
        <f t="shared" si="34"/>
        <v>0</v>
      </c>
      <c r="CC35" s="586">
        <f t="shared" si="35"/>
        <v>0</v>
      </c>
      <c r="CD35" s="8"/>
      <c r="CE35" s="587">
        <f t="shared" si="36"/>
        <v>0</v>
      </c>
      <c r="CF35" s="588">
        <f t="shared" si="37"/>
        <v>0</v>
      </c>
      <c r="CG35" s="845" t="s">
        <v>101</v>
      </c>
      <c r="CH35" s="85"/>
      <c r="CI35" s="85"/>
      <c r="CK35" s="677" t="str">
        <f t="shared" si="2"/>
        <v/>
      </c>
      <c r="CL35" s="677">
        <f>IFERROR(IF(J35&lt;&gt;1,VLOOKUP(E35,'２個別表（構造転換）'!$C$13:$S$312,11,FALSE),),)</f>
        <v>0</v>
      </c>
      <c r="CM35" s="677">
        <f t="shared" si="3"/>
        <v>0</v>
      </c>
      <c r="CN35" s="677">
        <f t="shared" si="4"/>
        <v>0</v>
      </c>
      <c r="CO35" s="677">
        <f t="shared" si="5"/>
        <v>0</v>
      </c>
      <c r="CP35" s="677" t="str">
        <f t="shared" si="25"/>
        <v>×</v>
      </c>
      <c r="CQ35" s="670"/>
    </row>
    <row r="36" spans="1:95" ht="30" customHeight="1" thickBot="1">
      <c r="A36" s="748">
        <f>VLOOKUP($E36,'２個別表（構造転換）'!$C$13:$Z$312,2,FALSE)</f>
        <v>0</v>
      </c>
      <c r="B36" s="748">
        <f>IF(D36&gt;0,SUM($D$12:D36),0)</f>
        <v>0</v>
      </c>
      <c r="C36" s="748">
        <f t="shared" si="6"/>
        <v>0</v>
      </c>
      <c r="D36" s="748">
        <f t="shared" si="7"/>
        <v>0</v>
      </c>
      <c r="E36" s="597">
        <f>IF(ROW()-14&lt;='２個別表（構造転換）'!$F$12,ROW()-14,0)</f>
        <v>0</v>
      </c>
      <c r="F36" s="571">
        <f>IFERROR(VLOOKUP(E36,'２個別表（構造転換）'!$C$13:$S$312,8,FALSE),)</f>
        <v>0</v>
      </c>
      <c r="G36" s="572">
        <f>IFERROR(VLOOKUP(E36,'２個別表（構造転換）'!$C$13:$S$312,9,FALSE),)</f>
        <v>0</v>
      </c>
      <c r="H36" s="573">
        <f>IFERROR(VLOOKUP(E36,'２個別表（構造転換）'!$C$13:$S$312,10,FALSE),)</f>
        <v>0</v>
      </c>
      <c r="I36" s="574">
        <f>IFERROR(VLOOKUP(E36,'２個別表（構造転換）'!$C$13:$S$312,17,FALSE),)</f>
        <v>0</v>
      </c>
      <c r="J36" s="667"/>
      <c r="K36" s="663" t="str">
        <f>IFERROR(VLOOKUP(E36,'２個別表（構造転換）'!$C$13:$S$312,16,FALSE),)</f>
        <v/>
      </c>
      <c r="L36" s="640"/>
      <c r="M36" s="646"/>
      <c r="N36" s="646"/>
      <c r="O36" s="643"/>
      <c r="P36" s="637" t="str">
        <f t="shared" si="8"/>
        <v/>
      </c>
      <c r="Q36" s="872" t="str">
        <f t="shared" si="9"/>
        <v/>
      </c>
      <c r="R36" s="589">
        <f t="shared" si="10"/>
        <v>0</v>
      </c>
      <c r="S36" s="590">
        <f>SUMIFS('２個別表（構造転換）'!$H$13:$H$312,'２個別表（構造転換）'!$C$13:$C$312,E36,'２個別表（構造転換）'!$AI$13:$AI$312,"&lt;&gt;1")</f>
        <v>0</v>
      </c>
      <c r="T36" s="590">
        <f>SUMIFS('２個別表（構造転換）'!$H$13:$H$312,'２個別表（構造転換）'!$C$13:$C$312,E36,'２個別表（構造転換）'!$AI$13:$AI$312,1)</f>
        <v>0</v>
      </c>
      <c r="U36" s="591">
        <f t="shared" si="11"/>
        <v>0</v>
      </c>
      <c r="V36" s="591">
        <f>SUMIFS('２個別表（構造転換）'!$AN$13:$AN$312,'２個別表（構造転換）'!$C$13:$C$312,E36,'２個別表（構造転換）'!$AI$13:$AI$312,"&lt;&gt;1")</f>
        <v>0</v>
      </c>
      <c r="W36" s="591">
        <f>SUMIFS('２個別表（構造転換）'!$BD$13:$BD$312,'２個別表（構造転換）'!$C$13:$C$312,E36,'２個別表（構造転換）'!$AI$13:$AI$312,1)</f>
        <v>0</v>
      </c>
      <c r="X36" s="591">
        <f t="shared" si="12"/>
        <v>0</v>
      </c>
      <c r="Y36" s="591">
        <f>SUMIFS('２個別表（構造転換）'!$AO$13:$AO$312,'２個別表（構造転換）'!$C$13:$C$312,E36,'２個別表（構造転換）'!$AI$13:$AI$312,"&lt;&gt;1")</f>
        <v>0</v>
      </c>
      <c r="Z36" s="592">
        <f>SUMIFS('２個別表（構造転換）'!$BG$13:$BG$312,'２個別表（構造転換）'!$C$13:$C$312,E36,'２個別表（構造転換）'!$AI$13:$AI$312,1)</f>
        <v>0</v>
      </c>
      <c r="AA36" s="706"/>
      <c r="AB36" s="709"/>
      <c r="AC36" s="575">
        <f>SUMIFS('２個別表（構造転換）'!$MP$13:$MP$312,'２個別表（構造転換）'!$C$13:$C$312,E36)</f>
        <v>0</v>
      </c>
      <c r="AD36" s="576">
        <f>SUMIFS('２個別表（構造転換）'!$MQ$13:$MQ$312,'２個別表（構造転換）'!$C$13:$C$312,E36)</f>
        <v>0</v>
      </c>
      <c r="AE36" s="576">
        <f>SUMIFS('２個別表（構造転換）'!$MR$13:$MR$312,'２個別表（構造転換）'!$C$13:$C$312,E36)</f>
        <v>0</v>
      </c>
      <c r="AF36" s="576">
        <f>SUMIFS('２個別表（構造転換）'!$MS$13:$MS$312,'２個別表（構造転換）'!$C$13:$C$312,E36)</f>
        <v>0</v>
      </c>
      <c r="AG36" s="577">
        <f>SUMIFS('２個別表（構造転換）'!$MT$13:$MT$312,'２個別表（構造転換）'!$C$13:$C$312,E36)</f>
        <v>0</v>
      </c>
      <c r="AH36" s="577">
        <f>SUMIFS('２個別表（構造転換）'!$MU$13:$MU$312,'２個別表（構造転換）'!$C$13:$C$312,E36)</f>
        <v>0</v>
      </c>
      <c r="AI36" s="577">
        <f>SUMIFS('２個別表（構造転換）'!$MV$13:$MV$312,'２個別表（構造転換）'!$C$13:$C$312,E36)</f>
        <v>0</v>
      </c>
      <c r="AJ36" s="577">
        <f>SUMIFS('２個別表（構造転換）'!$MW$13:$MW$312,'２個別表（構造転換）'!$C$13:$C$312,E36)</f>
        <v>0</v>
      </c>
      <c r="AK36" s="578">
        <f>SUMIFS('２個別表（構造転換）'!$MX$13:$MX$312,'２個別表（構造転換）'!$C$13:$C$312,E36)</f>
        <v>0</v>
      </c>
      <c r="AL36" s="579">
        <f>SUMIFS('２個別表（構造転換）'!$MZ$13:$MZ$312,'２個別表（構造転換）'!$C$13:$C$312,E36)</f>
        <v>0</v>
      </c>
      <c r="AM36" s="580">
        <f>SUMIFS('２個別表（構造転換）'!$NA$13:$NA$312,'２個別表（構造転換）'!$C$13:$C$312,E36)</f>
        <v>0</v>
      </c>
      <c r="AN36" s="581">
        <f>SUMIFS('２個別表（構造転換）'!$NB$13:$NB$312,'２個別表（構造転換）'!$C$13:$C$312,E36)</f>
        <v>0</v>
      </c>
      <c r="AO36" s="581">
        <f>SUMIFS('２個別表（構造転換）'!$NC$13:$NC$312,'２個別表（構造転換）'!$C$13:$C$312,E36)</f>
        <v>0</v>
      </c>
      <c r="AP36" s="580">
        <f>SUMIFS('２個別表（構造転換）'!$ND$13:$ND$312,'２個別表（構造転換）'!$C$13:$C$312,E36)</f>
        <v>0</v>
      </c>
      <c r="AQ36" s="581">
        <f>SUMIFS('２個別表（構造転換）'!$JW$13:$JW$312,'２個別表（構造転換）'!$C$13:$C$312,E36)</f>
        <v>0</v>
      </c>
      <c r="AR36" s="581">
        <f>SUMIFS('２個別表（構造転換）'!$JX$13:$JX$312,'２個別表（構造転換）'!$C$13:$C$312,E36)</f>
        <v>0</v>
      </c>
      <c r="AS36" s="580">
        <f>SUMIFS('２個別表（構造転換）'!$JY$13:$JY$312,'２個別表（構造転換）'!$C$13:$C$312,E36)</f>
        <v>0</v>
      </c>
      <c r="AT36" s="580">
        <f>SUMIFS('２個別表（構造転換）'!$NE$13:$NE$312,'２個別表（構造転換）'!$C$13:$C$312,E36)</f>
        <v>0</v>
      </c>
      <c r="AU36" s="581">
        <f>SUMIFS('２個別表（構造転換）'!$KB$13:$KB$312,'２個別表（構造転換）'!$C$13:$C$312,E36)</f>
        <v>0</v>
      </c>
      <c r="AV36" s="581">
        <f>SUMIFS('２個別表（構造転換）'!$KC$13:$KC$312,'２個別表（構造転換）'!$C$13:$C$312,E36)</f>
        <v>0</v>
      </c>
      <c r="AW36" s="581">
        <f>SUMIFS('２個別表（構造転換）'!$KD$13:$KD$312,'２個別表（構造転換）'!$C$13:$C$312,E36)</f>
        <v>0</v>
      </c>
      <c r="AX36" s="581">
        <f>SUMIFS('２個別表（構造転換）'!$KE$13:$KE$312,'２個別表（構造転換）'!$C$13:$C$312,E36)</f>
        <v>0</v>
      </c>
      <c r="AY36" s="580">
        <f>SUMIFS('２個別表（構造転換）'!$KF$13:$KF$312,'２個別表（構造転換）'!$C$13:$C$312,E36)</f>
        <v>0</v>
      </c>
      <c r="AZ36" s="580">
        <f>SUMIFS('２個別表（構造転換）'!$NF$13:$NF$312,'２個別表（構造転換）'!$C$13:$C$312,E36)</f>
        <v>0</v>
      </c>
      <c r="BA36" s="580">
        <f>SUMIFS('２個別表（構造転換）'!$NG$13:$NG$312,'２個別表（構造転換）'!$C$13:$C$312,E36)</f>
        <v>0</v>
      </c>
      <c r="BB36" s="580">
        <f>SUMIFS('２個別表（構造転換）'!$KL$13:$KL$312,'２個別表（構造転換）'!$C$13:$C$312,E36)</f>
        <v>0</v>
      </c>
      <c r="BC36" s="580">
        <f>SUMIFS('２個別表（構造転換）'!$KM$13:$KM$312,'２個別表（構造転換）'!$C$13:$C$312,E36)</f>
        <v>0</v>
      </c>
      <c r="BD36" s="581">
        <f>SUMIFS('２個別表（構造転換）'!$KN$13:$KN$312,'２個別表（構造転換）'!$C$13:$C$312,E36)</f>
        <v>0</v>
      </c>
      <c r="BE36" s="581">
        <f>SUMIFS('２個別表（構造転換）'!$KO$13:$KO$312,'２個別表（構造転換）'!$C$13:$C$312,E36)</f>
        <v>0</v>
      </c>
      <c r="BF36" s="581">
        <f>SUMIFS('２個別表（構造転換）'!$KP$13:$KP$312,'２個別表（構造転換）'!$C$13:$C$312,E36)</f>
        <v>0</v>
      </c>
      <c r="BG36" s="581">
        <f>SUMIFS('２個別表（構造転換）'!$KQ$13:$KQ$312,'２個別表（構造転換）'!$C$13:$C$312,E36)</f>
        <v>0</v>
      </c>
      <c r="BH36" s="582">
        <f>SUMIFS('２個別表（構造転換）'!$KR$13:$KR$312,'２個別表（構造転換）'!$C$13:$C$312,E36)</f>
        <v>0</v>
      </c>
      <c r="BI36" s="582">
        <f>SUMIFS('２個別表（構造転換）'!$KS$13:$KS$312,'２個別表（構造転換）'!$C$13:$C$312,E36)</f>
        <v>0</v>
      </c>
      <c r="BJ36" s="582">
        <f>SUMIFS('２個別表（構造転換）'!$KT$13:$KT$312,'２個別表（構造転換）'!$C$13:$C$312,E36)</f>
        <v>0</v>
      </c>
      <c r="BK36" s="579">
        <f t="shared" si="27"/>
        <v>0</v>
      </c>
      <c r="BL36" s="583">
        <f t="shared" si="28"/>
        <v>0</v>
      </c>
      <c r="BM36" s="182"/>
      <c r="BN36" s="10"/>
      <c r="BO36" s="584">
        <f t="shared" si="29"/>
        <v>0</v>
      </c>
      <c r="BP36" s="577">
        <f t="shared" si="30"/>
        <v>0</v>
      </c>
      <c r="BQ36" s="9"/>
      <c r="BR36" s="10"/>
      <c r="BS36" s="584">
        <f t="shared" si="17"/>
        <v>0</v>
      </c>
      <c r="BT36" s="10"/>
      <c r="BU36" s="10"/>
      <c r="BV36" s="584">
        <f t="shared" si="31"/>
        <v>0</v>
      </c>
      <c r="BW36" s="577">
        <f t="shared" si="32"/>
        <v>0</v>
      </c>
      <c r="BX36" s="10"/>
      <c r="BY36" s="585">
        <f t="shared" si="19"/>
        <v>0</v>
      </c>
      <c r="BZ36" s="11"/>
      <c r="CA36" s="586">
        <f t="shared" si="33"/>
        <v>0</v>
      </c>
      <c r="CB36" s="586">
        <f t="shared" si="34"/>
        <v>0</v>
      </c>
      <c r="CC36" s="586">
        <f t="shared" si="35"/>
        <v>0</v>
      </c>
      <c r="CD36" s="8"/>
      <c r="CE36" s="587">
        <f t="shared" si="36"/>
        <v>0</v>
      </c>
      <c r="CF36" s="588">
        <f t="shared" si="37"/>
        <v>0</v>
      </c>
      <c r="CG36" s="845" t="s">
        <v>101</v>
      </c>
      <c r="CH36" s="85"/>
      <c r="CI36" s="85"/>
      <c r="CK36" s="677" t="str">
        <f t="shared" si="2"/>
        <v/>
      </c>
      <c r="CL36" s="677">
        <f>IFERROR(IF(J36&lt;&gt;1,VLOOKUP(E36,'２個別表（構造転換）'!$C$13:$S$312,11,FALSE),),)</f>
        <v>0</v>
      </c>
      <c r="CM36" s="677">
        <f t="shared" si="3"/>
        <v>0</v>
      </c>
      <c r="CN36" s="677">
        <f t="shared" si="4"/>
        <v>0</v>
      </c>
      <c r="CO36" s="677">
        <f t="shared" si="5"/>
        <v>0</v>
      </c>
      <c r="CP36" s="677" t="str">
        <f t="shared" si="25"/>
        <v>×</v>
      </c>
      <c r="CQ36" s="670"/>
    </row>
    <row r="37" spans="1:95" ht="30" customHeight="1" thickTop="1" thickBot="1">
      <c r="E37" s="919" t="s">
        <v>57</v>
      </c>
      <c r="F37" s="920"/>
      <c r="G37" s="920"/>
      <c r="H37" s="920"/>
      <c r="I37" s="601"/>
      <c r="J37" s="664"/>
      <c r="K37" s="86"/>
      <c r="L37" s="86"/>
      <c r="M37" s="86"/>
      <c r="N37" s="86"/>
      <c r="O37" s="86"/>
      <c r="P37" s="86"/>
      <c r="Q37" s="873"/>
      <c r="R37" s="12"/>
      <c r="S37" s="536"/>
      <c r="T37" s="536"/>
      <c r="U37" s="534"/>
      <c r="V37" s="534"/>
      <c r="W37" s="534"/>
      <c r="X37" s="534"/>
      <c r="Y37" s="13"/>
      <c r="Z37" s="13"/>
      <c r="AA37" s="703"/>
      <c r="AB37" s="703"/>
      <c r="AC37" s="14"/>
      <c r="AD37" s="18"/>
      <c r="AE37" s="18"/>
      <c r="AF37" s="18"/>
      <c r="AG37" s="15"/>
      <c r="AH37" s="15"/>
      <c r="AI37" s="15"/>
      <c r="AJ37" s="15"/>
      <c r="AK37" s="17"/>
      <c r="AL37" s="14"/>
      <c r="AM37" s="18"/>
      <c r="AN37" s="15"/>
      <c r="AO37" s="15"/>
      <c r="AP37" s="18"/>
      <c r="AQ37" s="15"/>
      <c r="AR37" s="15"/>
      <c r="AS37" s="18"/>
      <c r="AT37" s="18"/>
      <c r="AU37" s="15"/>
      <c r="AV37" s="15"/>
      <c r="AW37" s="15"/>
      <c r="AX37" s="15"/>
      <c r="AY37" s="18"/>
      <c r="AZ37" s="18"/>
      <c r="BA37" s="18"/>
      <c r="BB37" s="18"/>
      <c r="BC37" s="18"/>
      <c r="BD37" s="15"/>
      <c r="BE37" s="15"/>
      <c r="BF37" s="15"/>
      <c r="BG37" s="15"/>
      <c r="BH37" s="16"/>
      <c r="BI37" s="16"/>
      <c r="BJ37" s="16"/>
      <c r="BK37" s="14"/>
      <c r="BL37" s="17"/>
      <c r="BM37" s="14"/>
      <c r="BN37" s="15"/>
      <c r="BO37" s="15"/>
      <c r="BP37" s="15"/>
      <c r="BQ37" s="18"/>
      <c r="BR37" s="15"/>
      <c r="BS37" s="15"/>
      <c r="BT37" s="15"/>
      <c r="BU37" s="15"/>
      <c r="BV37" s="15"/>
      <c r="BW37" s="15"/>
      <c r="BX37" s="15"/>
      <c r="BY37" s="16"/>
      <c r="BZ37" s="16"/>
      <c r="CA37" s="16"/>
      <c r="CB37" s="16"/>
      <c r="CC37" s="16"/>
      <c r="CD37" s="17"/>
      <c r="CE37" s="133"/>
      <c r="CF37" s="17"/>
      <c r="CG37" s="183"/>
      <c r="CH37" s="87"/>
      <c r="CI37" s="87"/>
      <c r="CK37" s="669"/>
      <c r="CL37" s="669"/>
      <c r="CM37" s="669"/>
      <c r="CN37" s="669"/>
      <c r="CO37" s="669"/>
      <c r="CP37" s="669"/>
      <c r="CQ37" s="670"/>
    </row>
    <row r="38" spans="1:95">
      <c r="AC38" s="19"/>
      <c r="AD38" s="19"/>
      <c r="AE38" s="19"/>
      <c r="AF38" s="19"/>
      <c r="AP38" s="19"/>
      <c r="AS38" s="19"/>
      <c r="AT38" s="19"/>
      <c r="AZ38" s="19"/>
      <c r="BA38" s="19"/>
      <c r="BB38" s="19"/>
      <c r="BC38" s="19"/>
      <c r="BK38" s="19"/>
      <c r="CF38" s="23"/>
      <c r="CG38" s="23"/>
      <c r="CH38" s="76"/>
      <c r="CL38" s="310"/>
      <c r="CM38" s="310"/>
      <c r="CN38" s="310"/>
      <c r="CO38" s="310"/>
      <c r="CP38" s="310"/>
    </row>
    <row r="39" spans="1:95">
      <c r="E39" s="24" t="s">
        <v>58</v>
      </c>
      <c r="F39" s="24" t="s">
        <v>403</v>
      </c>
      <c r="G39" s="24"/>
      <c r="H39" s="25"/>
      <c r="CL39" s="310"/>
      <c r="CM39" s="310"/>
      <c r="CN39" s="310"/>
      <c r="CO39" s="310"/>
      <c r="CP39" s="310"/>
    </row>
    <row r="40" spans="1:95">
      <c r="E40" s="24"/>
      <c r="F40" s="24" t="s">
        <v>283</v>
      </c>
      <c r="G40" s="24"/>
      <c r="H40" s="25"/>
      <c r="CL40" s="310"/>
      <c r="CM40" s="310"/>
      <c r="CN40" s="310"/>
      <c r="CO40" s="310"/>
      <c r="CP40" s="310"/>
    </row>
    <row r="41" spans="1:95">
      <c r="E41" s="24"/>
      <c r="F41" s="24" t="s">
        <v>311</v>
      </c>
      <c r="G41" s="24"/>
      <c r="H41" s="25"/>
    </row>
    <row r="42" spans="1:95">
      <c r="E42" s="24"/>
      <c r="F42" s="24" t="s">
        <v>435</v>
      </c>
      <c r="G42" s="24"/>
      <c r="H42" s="25"/>
    </row>
    <row r="43" spans="1:95" ht="25.5" customHeight="1">
      <c r="E43" s="24"/>
      <c r="F43" s="917" t="s">
        <v>437</v>
      </c>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row>
    <row r="44" spans="1:95" ht="25.5" customHeight="1">
      <c r="F44" s="917" t="s">
        <v>438</v>
      </c>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row>
  </sheetData>
  <mergeCells count="129">
    <mergeCell ref="Q5:Q12"/>
    <mergeCell ref="T8:T9"/>
    <mergeCell ref="V8:V9"/>
    <mergeCell ref="W8:W9"/>
    <mergeCell ref="CP5:CP12"/>
    <mergeCell ref="CH5:CH9"/>
    <mergeCell ref="BM5:CD5"/>
    <mergeCell ref="BM7:BP7"/>
    <mergeCell ref="BQ7:BW7"/>
    <mergeCell ref="BX7:CC8"/>
    <mergeCell ref="BW9:BW11"/>
    <mergeCell ref="BX9:BZ9"/>
    <mergeCell ref="CA9:CC11"/>
    <mergeCell ref="BQ10:BS10"/>
    <mergeCell ref="BT10:BV10"/>
    <mergeCell ref="BX10:BZ10"/>
    <mergeCell ref="BV11:BV12"/>
    <mergeCell ref="BT11:BT12"/>
    <mergeCell ref="CG5:CG13"/>
    <mergeCell ref="BQ9:BS9"/>
    <mergeCell ref="CO7:CO12"/>
    <mergeCell ref="CN7:CN12"/>
    <mergeCell ref="CL6:CL12"/>
    <mergeCell ref="CK6:CK12"/>
    <mergeCell ref="AW11:AW12"/>
    <mergeCell ref="AB10:AB12"/>
    <mergeCell ref="AA8:AB9"/>
    <mergeCell ref="R5:Z5"/>
    <mergeCell ref="CI8:CI13"/>
    <mergeCell ref="CM5:CN5"/>
    <mergeCell ref="BH11:BH12"/>
    <mergeCell ref="BI11:BI12"/>
    <mergeCell ref="BT9:BV9"/>
    <mergeCell ref="BX11:BX12"/>
    <mergeCell ref="CF6:CF12"/>
    <mergeCell ref="CE6:CE12"/>
    <mergeCell ref="CD6:CD8"/>
    <mergeCell ref="CD9:CD12"/>
    <mergeCell ref="BU11:BU12"/>
    <mergeCell ref="AL5:BL5"/>
    <mergeCell ref="BG8:BI9"/>
    <mergeCell ref="AQ8:AR9"/>
    <mergeCell ref="BQ11:BQ12"/>
    <mergeCell ref="BD11:BD12"/>
    <mergeCell ref="BE11:BE12"/>
    <mergeCell ref="AP8:AP11"/>
    <mergeCell ref="AU8:AY9"/>
    <mergeCell ref="CI5:CI6"/>
    <mergeCell ref="BS11:BS12"/>
    <mergeCell ref="BR11:BR12"/>
    <mergeCell ref="BG11:BG12"/>
    <mergeCell ref="BQ6:CC6"/>
    <mergeCell ref="BM6:BP6"/>
    <mergeCell ref="BO11:BO12"/>
    <mergeCell ref="BP11:BP12"/>
    <mergeCell ref="BB11:BB12"/>
    <mergeCell ref="BC11:BC12"/>
    <mergeCell ref="E4:BI4"/>
    <mergeCell ref="F43:AK43"/>
    <mergeCell ref="AZ8:AZ11"/>
    <mergeCell ref="AL8:AO9"/>
    <mergeCell ref="BD8:BF9"/>
    <mergeCell ref="BB8:BC9"/>
    <mergeCell ref="V10:V12"/>
    <mergeCell ref="BA8:BA11"/>
    <mergeCell ref="AC6:AK6"/>
    <mergeCell ref="AJ10:AJ12"/>
    <mergeCell ref="AK10:AK12"/>
    <mergeCell ref="R6:R12"/>
    <mergeCell ref="U6:U12"/>
    <mergeCell ref="AC7:AK7"/>
    <mergeCell ref="AC8:AK9"/>
    <mergeCell ref="Z8:Z9"/>
    <mergeCell ref="Y10:Y12"/>
    <mergeCell ref="Z10:Z12"/>
    <mergeCell ref="T10:T12"/>
    <mergeCell ref="E5:E12"/>
    <mergeCell ref="AH10:AI11"/>
    <mergeCell ref="AC10:AC12"/>
    <mergeCell ref="AD10:AD12"/>
    <mergeCell ref="Y8:Y9"/>
    <mergeCell ref="F44:AK44"/>
    <mergeCell ref="AR11:AR12"/>
    <mergeCell ref="AV11:AV12"/>
    <mergeCell ref="AU11:AU12"/>
    <mergeCell ref="E37:H37"/>
    <mergeCell ref="AN10:AO11"/>
    <mergeCell ref="AT11:AT12"/>
    <mergeCell ref="K8:K12"/>
    <mergeCell ref="L8:L12"/>
    <mergeCell ref="M8:M12"/>
    <mergeCell ref="N8:N12"/>
    <mergeCell ref="AS8:AT9"/>
    <mergeCell ref="AS11:AS12"/>
    <mergeCell ref="AE10:AE12"/>
    <mergeCell ref="G5:G12"/>
    <mergeCell ref="S8:S9"/>
    <mergeCell ref="P8:P12"/>
    <mergeCell ref="AL10:AL12"/>
    <mergeCell ref="F5:F12"/>
    <mergeCell ref="AC5:AK5"/>
    <mergeCell ref="O8:O12"/>
    <mergeCell ref="J5:P7"/>
    <mergeCell ref="J8:J12"/>
    <mergeCell ref="AA10:AA12"/>
    <mergeCell ref="H5:H12"/>
    <mergeCell ref="I5:I12"/>
    <mergeCell ref="S10:S12"/>
    <mergeCell ref="BY11:BY12"/>
    <mergeCell ref="AQ11:AQ12"/>
    <mergeCell ref="BK6:BK12"/>
    <mergeCell ref="BL6:BL12"/>
    <mergeCell ref="AM10:AM12"/>
    <mergeCell ref="AL6:BJ7"/>
    <mergeCell ref="AX11:AX12"/>
    <mergeCell ref="AY11:AY12"/>
    <mergeCell ref="BJ8:BJ11"/>
    <mergeCell ref="BM10:BP10"/>
    <mergeCell ref="BM9:BP9"/>
    <mergeCell ref="W10:W12"/>
    <mergeCell ref="X6:X12"/>
    <mergeCell ref="AF10:AF12"/>
    <mergeCell ref="AG10:AG12"/>
    <mergeCell ref="BF11:BF12"/>
    <mergeCell ref="BM8:BP8"/>
    <mergeCell ref="AA5:AB7"/>
    <mergeCell ref="BQ8:BW8"/>
    <mergeCell ref="BM11:BM12"/>
    <mergeCell ref="BN11:BN12"/>
  </mergeCells>
  <phoneticPr fontId="5"/>
  <dataValidations count="1">
    <dataValidation type="list" allowBlank="1" showInputMessage="1" showErrorMessage="1" sqref="CG15:CG36" xr:uid="{E290F087-E7EA-49E5-83FB-146FBDA11F45}">
      <formula1>"□,■"</formula1>
    </dataValidation>
  </dataValidations>
  <pageMargins left="0.23622047244094491" right="0.23622047244094491" top="0.74803149606299213" bottom="0.74803149606299213" header="0.31496062992125984" footer="0.31496062992125984"/>
  <pageSetup paperSize="9" scale="65" fitToWidth="0" fitToHeight="0" pageOrder="overThenDown" orientation="landscape" r:id="rId1"/>
  <colBreaks count="2" manualBreakCount="2">
    <brk id="28" min="1" max="43" man="1"/>
    <brk id="64" min="1" max="43"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3400-58EC-4D96-AF46-C7D35D7CAAB6}">
  <sheetPr codeName="Sheet13">
    <pageSetUpPr fitToPage="1"/>
  </sheetPr>
  <dimension ref="A1:NG324"/>
  <sheetViews>
    <sheetView showGridLines="0" showZeros="0" tabSelected="1" view="pageBreakPreview" zoomScale="89" zoomScaleNormal="89" zoomScaleSheetLayoutView="89" workbookViewId="0">
      <selection activeCell="P5" sqref="P5:P10"/>
    </sheetView>
  </sheetViews>
  <sheetFormatPr defaultColWidth="9" defaultRowHeight="13.5" outlineLevelCol="2"/>
  <cols>
    <col min="1" max="1" width="9" style="90"/>
    <col min="2" max="8" width="2.75" style="90" customWidth="1"/>
    <col min="9" max="9" width="3.125" style="89" customWidth="1"/>
    <col min="10" max="10" width="6.375" style="89" customWidth="1"/>
    <col min="11" max="11" width="5.625" style="89" customWidth="1"/>
    <col min="12" max="16" width="7.125" style="89" customWidth="1"/>
    <col min="17" max="17" width="3.875" style="89" customWidth="1"/>
    <col min="18" max="18" width="11.875" style="89" customWidth="1"/>
    <col min="19" max="19" width="5.625" style="89" customWidth="1"/>
    <col min="20" max="20" width="2.5" style="89" customWidth="1"/>
    <col min="21" max="21" width="18" style="89" customWidth="1"/>
    <col min="22" max="22" width="2.5" style="172" customWidth="1"/>
    <col min="23" max="23" width="13.75" style="94" customWidth="1"/>
    <col min="24" max="24" width="8.75" style="94" customWidth="1"/>
    <col min="25" max="25" width="2.5" style="94" customWidth="1"/>
    <col min="26" max="26" width="11.625" style="94" customWidth="1"/>
    <col min="27" max="27" width="2.5" style="95" customWidth="1"/>
    <col min="28" max="28" width="11.625" style="94" customWidth="1"/>
    <col min="29" max="29" width="4.5" style="172" customWidth="1"/>
    <col min="30" max="30" width="13.25" style="172" customWidth="1"/>
    <col min="31" max="31" width="2.5" style="89" customWidth="1"/>
    <col min="32" max="32" width="13.625" style="89" customWidth="1"/>
    <col min="33" max="33" width="2.5" style="89" customWidth="1"/>
    <col min="34" max="34" width="24.625" style="89" customWidth="1"/>
    <col min="35" max="35" width="3.75" style="89" customWidth="1"/>
    <col min="36" max="36" width="3.25" style="172" customWidth="1"/>
    <col min="37" max="38" width="5.875" style="172" customWidth="1"/>
    <col min="39" max="39" width="5.875" style="226" customWidth="1"/>
    <col min="40" max="45" width="11.125" style="89" customWidth="1"/>
    <col min="46" max="46" width="9.5" style="89" customWidth="1"/>
    <col min="47" max="48" width="11.125" style="89" customWidth="1"/>
    <col min="49" max="49" width="3.5" style="172" customWidth="1"/>
    <col min="50" max="51" width="3.5" style="277" customWidth="1"/>
    <col min="52" max="52" width="3.625" style="172" customWidth="1"/>
    <col min="53" max="53" width="12.875" style="172" customWidth="1"/>
    <col min="54" max="54" width="7.25" style="172" customWidth="1"/>
    <col min="55" max="55" width="11.25" style="307" customWidth="1"/>
    <col min="56" max="61" width="12.5" style="172" customWidth="1"/>
    <col min="62" max="65" width="5" style="172" customWidth="1"/>
    <col min="66" max="66" width="5.75" style="307" customWidth="1"/>
    <col min="67" max="67" width="3" style="333" customWidth="1"/>
    <col min="68" max="71" width="7.125" style="318" customWidth="1"/>
    <col min="72" max="72" width="3" style="91" customWidth="1"/>
    <col min="73" max="73" width="5.875" style="91" customWidth="1"/>
    <col min="74" max="74" width="7.125" style="91" customWidth="1"/>
    <col min="75" max="75" width="2.25" style="89" customWidth="1"/>
    <col min="76" max="76" width="5.75" style="307" customWidth="1" outlineLevel="1"/>
    <col min="77" max="77" width="3.75" style="333" customWidth="1" outlineLevel="1"/>
    <col min="78" max="81" width="10.75" style="91" customWidth="1" outlineLevel="1"/>
    <col min="82" max="82" width="3" style="91" customWidth="1" outlineLevel="1"/>
    <col min="83" max="83" width="5.875" style="91" customWidth="1" outlineLevel="1"/>
    <col min="84" max="84" width="2.5" style="607" customWidth="1" outlineLevel="1"/>
    <col min="85" max="85" width="5.75" style="307" customWidth="1" outlineLevel="1"/>
    <col min="86" max="86" width="3.75" style="333" customWidth="1" outlineLevel="1"/>
    <col min="87" max="90" width="6.625" style="91" customWidth="1" outlineLevel="1"/>
    <col min="91" max="91" width="3" style="91" customWidth="1" outlineLevel="1"/>
    <col min="92" max="92" width="5.875" style="91" customWidth="1" outlineLevel="1"/>
    <col min="93" max="93" width="2.375" style="607" customWidth="1" outlineLevel="1"/>
    <col min="94" max="94" width="5.75" style="307" customWidth="1" outlineLevel="1"/>
    <col min="95" max="95" width="3.75" style="333" customWidth="1" outlineLevel="1"/>
    <col min="96" max="99" width="6.625" style="91" customWidth="1" outlineLevel="1"/>
    <col min="100" max="100" width="3" style="91" customWidth="1" outlineLevel="1"/>
    <col min="101" max="101" width="5.875" style="91" customWidth="1" outlineLevel="1"/>
    <col min="102" max="102" width="2.375" style="607" customWidth="1" outlineLevel="1"/>
    <col min="103" max="103" width="5.75" style="307" hidden="1" customWidth="1" outlineLevel="1"/>
    <col min="104" max="104" width="3.75" style="333" hidden="1" customWidth="1" outlineLevel="1"/>
    <col min="105" max="108" width="6.625" style="91" hidden="1" customWidth="1" outlineLevel="1"/>
    <col min="109" max="109" width="3" style="91" hidden="1" customWidth="1" outlineLevel="1"/>
    <col min="110" max="110" width="5.875" style="91" hidden="1" customWidth="1" outlineLevel="1"/>
    <col min="111" max="111" width="2.375" style="607" hidden="1" customWidth="1" outlineLevel="1"/>
    <col min="112" max="112" width="5.75" style="307" hidden="1" customWidth="1" outlineLevel="1"/>
    <col min="113" max="113" width="3.75" style="333" hidden="1" customWidth="1" outlineLevel="1"/>
    <col min="114" max="117" width="6.625" style="91" hidden="1" customWidth="1" outlineLevel="1"/>
    <col min="118" max="118" width="3" style="91" hidden="1" customWidth="1" outlineLevel="1"/>
    <col min="119" max="119" width="5.875" style="91" hidden="1" customWidth="1" outlineLevel="1"/>
    <col min="120" max="120" width="2.375" style="607" hidden="1" customWidth="1" outlineLevel="1"/>
    <col min="121" max="121" width="5.75" style="307" hidden="1" customWidth="1" outlineLevel="1"/>
    <col min="122" max="122" width="3.75" style="333" hidden="1" customWidth="1" outlineLevel="1"/>
    <col min="123" max="126" width="6.625" style="91" hidden="1" customWidth="1" outlineLevel="1"/>
    <col min="127" max="127" width="3" style="91" hidden="1" customWidth="1" outlineLevel="1"/>
    <col min="128" max="128" width="5.875" style="91" hidden="1" customWidth="1" outlineLevel="1"/>
    <col min="129" max="129" width="2.375" style="607" hidden="1" customWidth="1" outlineLevel="1"/>
    <col min="130" max="130" width="5.75" style="307" hidden="1" customWidth="1" outlineLevel="1"/>
    <col min="131" max="131" width="3.75" style="333" hidden="1" customWidth="1" outlineLevel="1"/>
    <col min="132" max="135" width="6.625" style="91" hidden="1" customWidth="1" outlineLevel="1"/>
    <col min="136" max="136" width="3" style="91" hidden="1" customWidth="1" outlineLevel="1"/>
    <col min="137" max="137" width="5.875" style="91" hidden="1" customWidth="1" outlineLevel="1"/>
    <col min="138" max="138" width="2.375" style="607" hidden="1" customWidth="1" outlineLevel="1"/>
    <col min="139" max="139" width="5.75" style="307" hidden="1" customWidth="1" outlineLevel="1"/>
    <col min="140" max="140" width="3.75" style="333" hidden="1" customWidth="1" outlineLevel="1"/>
    <col min="141" max="144" width="6.625" style="91" hidden="1" customWidth="1" outlineLevel="1"/>
    <col min="145" max="145" width="3" style="91" hidden="1" customWidth="1" outlineLevel="1"/>
    <col min="146" max="146" width="5.875" style="91" hidden="1" customWidth="1" outlineLevel="1"/>
    <col min="147" max="147" width="2.375" style="607" hidden="1" customWidth="1" outlineLevel="1"/>
    <col min="148" max="148" width="3.5" style="89" customWidth="1" outlineLevel="1"/>
    <col min="149" max="149" width="2.625" style="97" customWidth="1" outlineLevel="1" collapsed="1"/>
    <col min="150" max="157" width="2.625" style="90" customWidth="1" outlineLevel="1"/>
    <col min="158" max="164" width="2.25" style="90" customWidth="1" outlineLevel="1"/>
    <col min="165" max="165" width="3" style="90" customWidth="1" outlineLevel="1"/>
    <col min="166" max="169" width="2.25" style="90" customWidth="1" outlineLevel="1"/>
    <col min="170" max="176" width="4.125" style="90" customWidth="1" outlineLevel="1"/>
    <col min="177" max="179" width="2.875" style="90" customWidth="1" outlineLevel="1"/>
    <col min="180" max="181" width="4.125" style="90" customWidth="1" outlineLevel="1"/>
    <col min="182" max="182" width="2.875" style="90" customWidth="1" outlineLevel="1"/>
    <col min="183" max="184" width="2.875" style="90" customWidth="1" outlineLevel="2"/>
    <col min="185" max="187" width="2.875" style="90" customWidth="1" outlineLevel="1"/>
    <col min="188" max="188" width="3.5" style="90" customWidth="1" outlineLevel="1"/>
    <col min="189" max="190" width="4.125" style="90" customWidth="1" outlineLevel="1"/>
    <col min="191" max="193" width="2.5" style="90" customWidth="1" outlineLevel="1"/>
    <col min="194" max="195" width="4.125" style="90" customWidth="1" outlineLevel="1"/>
    <col min="196" max="196" width="2.25" style="90" customWidth="1" outlineLevel="1"/>
    <col min="197" max="197" width="2.375" style="90" customWidth="1" outlineLevel="1"/>
    <col min="198" max="198" width="3.625" style="90" customWidth="1" outlineLevel="1"/>
    <col min="199" max="199" width="2.625" style="90" customWidth="1" outlineLevel="1"/>
    <col min="200" max="201" width="4.125" style="90" customWidth="1" outlineLevel="1"/>
    <col min="202" max="202" width="2.875" style="90" customWidth="1" outlineLevel="1"/>
    <col min="203" max="203" width="4.75" style="90" customWidth="1" outlineLevel="1"/>
    <col min="204" max="204" width="4.125" style="90" customWidth="1" outlineLevel="1"/>
    <col min="205" max="206" width="11.125" style="295" customWidth="1" outlineLevel="1"/>
    <col min="207" max="207" width="6.375" style="90" customWidth="1" outlineLevel="1"/>
    <col min="208" max="208" width="11.125" style="295" customWidth="1" outlineLevel="1"/>
    <col min="209" max="209" width="3.75" style="390" customWidth="1"/>
    <col min="210" max="210" width="5.75" style="434" customWidth="1" outlineLevel="1"/>
    <col min="211" max="213" width="7.5" style="435" customWidth="1" outlineLevel="1"/>
    <col min="214" max="214" width="8.625" style="435" customWidth="1" outlineLevel="1"/>
    <col min="215" max="217" width="7.5" style="434" customWidth="1" outlineLevel="1"/>
    <col min="218" max="218" width="3.5" style="295" customWidth="1" outlineLevel="1"/>
    <col min="219" max="222" width="4" style="394" customWidth="1" outlineLevel="1"/>
    <col min="223" max="223" width="3.75" style="394" customWidth="1" outlineLevel="1"/>
    <col min="224" max="253" width="2.875" style="295" customWidth="1" outlineLevel="1"/>
    <col min="254" max="254" width="5.75" style="390" customWidth="1"/>
    <col min="255" max="270" width="2.625" style="295" customWidth="1"/>
    <col min="271" max="306" width="3.125" style="295" customWidth="1"/>
    <col min="307" max="308" width="5.5" style="90" customWidth="1"/>
    <col min="309" max="309" width="6" style="90" customWidth="1"/>
    <col min="310" max="310" width="6.625" style="90" customWidth="1"/>
    <col min="311" max="311" width="4.5" style="90" customWidth="1"/>
    <col min="312" max="315" width="5.125" style="90" customWidth="1"/>
    <col min="316" max="316" width="4.5" style="90" customWidth="1"/>
    <col min="317" max="317" width="3.5" style="90" customWidth="1"/>
    <col min="318" max="318" width="22.75" style="90" customWidth="1"/>
    <col min="319" max="325" width="3.5" style="90" customWidth="1"/>
    <col min="326" max="328" width="3.25" style="90" customWidth="1"/>
    <col min="329" max="329" width="4.125" style="90" customWidth="1"/>
    <col min="330" max="335" width="11.5" style="295" customWidth="1"/>
    <col min="336" max="336" width="3" style="308" customWidth="1"/>
    <col min="337" max="338" width="11.5" style="90" customWidth="1"/>
    <col min="339" max="339" width="11.5" style="295" customWidth="1"/>
    <col min="340" max="340" width="3" style="308" customWidth="1"/>
    <col min="341" max="343" width="11.5" style="90" customWidth="1"/>
    <col min="344" max="344" width="3" style="308" customWidth="1"/>
    <col min="345" max="347" width="11.5" style="90" customWidth="1"/>
    <col min="348" max="348" width="3" style="308" customWidth="1"/>
    <col min="349" max="349" width="3" style="460" customWidth="1"/>
    <col min="350" max="350" width="5.125" style="90" customWidth="1"/>
    <col min="351" max="352" width="3.25" style="90" customWidth="1"/>
    <col min="353" max="362" width="3.625" style="90" customWidth="1"/>
    <col min="363" max="363" width="2.75" style="90" customWidth="1"/>
    <col min="364" max="367" width="3.75" style="90" customWidth="1"/>
    <col min="368" max="371" width="2.375" style="90" customWidth="1"/>
    <col min="372" max="16384" width="9" style="90"/>
  </cols>
  <sheetData>
    <row r="1" spans="1:371">
      <c r="V1" s="211"/>
      <c r="AC1" s="211"/>
      <c r="AD1" s="211"/>
      <c r="AJ1" s="211"/>
      <c r="AK1" s="211"/>
      <c r="AL1" s="211"/>
      <c r="AW1" s="211"/>
      <c r="AZ1" s="211"/>
      <c r="BA1" s="211"/>
      <c r="BB1" s="211"/>
      <c r="BD1" s="211"/>
      <c r="BE1" s="211"/>
      <c r="BF1" s="211"/>
      <c r="BG1" s="211"/>
      <c r="BH1" s="211"/>
      <c r="BI1" s="211"/>
      <c r="BJ1" s="211"/>
      <c r="BK1" s="211"/>
      <c r="BL1" s="211"/>
      <c r="BM1" s="211"/>
      <c r="BP1" s="91"/>
      <c r="BQ1" s="91"/>
      <c r="BR1" s="91"/>
      <c r="BS1" s="91"/>
      <c r="ES1" s="443"/>
      <c r="ET1" s="444"/>
      <c r="EU1" s="444"/>
      <c r="EV1" s="444"/>
      <c r="EW1" s="444"/>
      <c r="EX1" s="444"/>
      <c r="EY1" s="444"/>
      <c r="EZ1" s="444"/>
      <c r="FA1" s="444"/>
      <c r="FB1" s="444"/>
      <c r="FC1" s="444"/>
      <c r="FD1" s="444"/>
      <c r="FE1" s="444"/>
      <c r="FF1" s="444"/>
      <c r="FG1" s="444"/>
      <c r="FH1" s="444"/>
      <c r="FI1" s="444"/>
      <c r="FJ1" s="444"/>
      <c r="FK1" s="444"/>
      <c r="FL1" s="444"/>
      <c r="FM1" s="444"/>
      <c r="FN1" s="444"/>
      <c r="FO1" s="444"/>
      <c r="FP1" s="444"/>
      <c r="FQ1" s="444"/>
      <c r="FR1" s="444"/>
      <c r="FS1" s="444"/>
      <c r="FT1" s="444"/>
      <c r="FU1" s="444"/>
      <c r="FV1" s="444"/>
      <c r="FW1" s="444"/>
      <c r="FX1" s="444"/>
      <c r="FY1" s="444"/>
      <c r="FZ1" s="444"/>
      <c r="GA1" s="444"/>
      <c r="GB1" s="444"/>
      <c r="GC1" s="444"/>
      <c r="GD1" s="444"/>
      <c r="GE1" s="444"/>
      <c r="GF1" s="444"/>
      <c r="GG1" s="444"/>
      <c r="GH1" s="444"/>
      <c r="GI1" s="444"/>
      <c r="GJ1" s="444"/>
      <c r="GK1" s="444"/>
      <c r="GL1" s="444"/>
      <c r="GM1" s="444"/>
      <c r="GN1" s="444"/>
      <c r="GO1" s="444"/>
      <c r="GP1" s="444"/>
      <c r="GQ1" s="444"/>
      <c r="GR1" s="444"/>
      <c r="GS1" s="444"/>
      <c r="GT1" s="444"/>
      <c r="GV1" s="404"/>
      <c r="GW1" s="405"/>
      <c r="GX1" s="405"/>
      <c r="GY1" s="404"/>
      <c r="GZ1" s="405"/>
      <c r="HA1" s="405"/>
      <c r="HB1" s="405"/>
      <c r="HC1" s="405"/>
      <c r="HD1" s="405"/>
      <c r="HE1" s="405"/>
      <c r="HF1" s="405"/>
      <c r="HG1" s="405"/>
      <c r="HH1" s="405"/>
      <c r="HI1" s="405"/>
      <c r="HJ1" s="405"/>
      <c r="HK1" s="406"/>
      <c r="HL1" s="406"/>
      <c r="HM1" s="406"/>
      <c r="HN1" s="406"/>
      <c r="HO1" s="406"/>
      <c r="HP1" s="405"/>
      <c r="HQ1" s="405"/>
      <c r="HR1" s="405"/>
      <c r="HS1" s="405"/>
      <c r="HT1" s="405"/>
      <c r="HU1" s="405"/>
      <c r="HV1" s="405"/>
      <c r="HW1" s="405"/>
      <c r="HX1" s="405"/>
      <c r="HY1" s="405"/>
      <c r="HZ1" s="405"/>
      <c r="IA1" s="405"/>
      <c r="IB1" s="405"/>
      <c r="IC1" s="405"/>
      <c r="ID1" s="405"/>
      <c r="IE1" s="405"/>
      <c r="IF1" s="405"/>
      <c r="IG1" s="405"/>
      <c r="IH1" s="405"/>
      <c r="II1" s="405"/>
      <c r="IJ1" s="405"/>
      <c r="IK1" s="405"/>
      <c r="IL1" s="405"/>
      <c r="IM1" s="405"/>
      <c r="IN1" s="405"/>
      <c r="IO1" s="405"/>
      <c r="IP1" s="405"/>
      <c r="IQ1" s="405"/>
      <c r="IR1" s="405"/>
      <c r="IS1" s="405"/>
      <c r="IT1" s="405"/>
      <c r="IU1" s="405"/>
      <c r="IV1" s="405"/>
      <c r="IW1" s="405"/>
      <c r="IX1" s="405"/>
      <c r="IY1" s="405"/>
      <c r="IZ1" s="405"/>
      <c r="JA1" s="405"/>
      <c r="JB1" s="405"/>
      <c r="JC1" s="405"/>
      <c r="JD1" s="405"/>
      <c r="JE1" s="405"/>
      <c r="JF1" s="405"/>
      <c r="JG1" s="405"/>
      <c r="JH1" s="405"/>
      <c r="JI1" s="405"/>
      <c r="JJ1" s="405"/>
      <c r="JK1" s="405"/>
      <c r="JL1" s="405"/>
      <c r="JM1" s="405"/>
      <c r="JN1" s="405"/>
      <c r="JO1" s="405"/>
      <c r="JP1" s="405"/>
      <c r="JQ1" s="405"/>
      <c r="JR1" s="405"/>
      <c r="JS1" s="405"/>
      <c r="JT1" s="405"/>
      <c r="JU1" s="405"/>
      <c r="JV1" s="405"/>
      <c r="JW1" s="405"/>
      <c r="JX1" s="405"/>
      <c r="JY1" s="405"/>
      <c r="JZ1" s="405"/>
      <c r="KA1" s="405"/>
      <c r="KB1" s="405"/>
      <c r="KC1" s="405"/>
      <c r="KD1" s="405"/>
      <c r="KE1" s="405"/>
      <c r="KF1" s="405"/>
      <c r="KG1" s="405"/>
      <c r="KH1" s="405"/>
      <c r="KI1" s="405"/>
      <c r="KJ1" s="405"/>
      <c r="KK1" s="405"/>
      <c r="KL1" s="405"/>
      <c r="KM1" s="405"/>
      <c r="KN1" s="405"/>
      <c r="KO1" s="405"/>
      <c r="KP1" s="405"/>
      <c r="KQ1" s="405"/>
      <c r="KR1" s="405"/>
      <c r="KS1" s="405"/>
      <c r="KT1" s="405"/>
      <c r="KU1" s="404"/>
      <c r="KV1" s="404"/>
      <c r="KW1" s="404"/>
      <c r="KX1" s="404"/>
      <c r="KY1" s="404"/>
      <c r="KZ1" s="404"/>
      <c r="LA1" s="404"/>
      <c r="LB1" s="404"/>
      <c r="LC1" s="404"/>
      <c r="LD1" s="404"/>
      <c r="LE1" s="404"/>
      <c r="LF1" s="404"/>
      <c r="LG1" s="404"/>
      <c r="LH1" s="404"/>
      <c r="LI1" s="404"/>
      <c r="LJ1" s="404"/>
      <c r="LK1" s="404"/>
      <c r="LL1" s="404"/>
      <c r="LM1" s="404"/>
      <c r="LN1" s="404"/>
      <c r="LO1" s="404"/>
      <c r="LP1" s="404"/>
      <c r="LQ1" s="404"/>
      <c r="LR1" s="405"/>
      <c r="LS1" s="405"/>
      <c r="LT1" s="405"/>
      <c r="LU1" s="405"/>
      <c r="LV1" s="405"/>
      <c r="LW1" s="405"/>
      <c r="LX1" s="407"/>
      <c r="LY1" s="404"/>
      <c r="LZ1" s="404"/>
      <c r="MA1" s="405"/>
      <c r="MB1" s="407"/>
      <c r="MC1" s="404"/>
      <c r="MD1" s="404"/>
      <c r="ME1" s="404"/>
      <c r="MF1" s="407"/>
      <c r="MG1" s="404"/>
      <c r="MH1" s="404"/>
      <c r="MI1" s="404"/>
      <c r="MJ1" s="407"/>
      <c r="MK1" s="458"/>
      <c r="ML1" s="404"/>
      <c r="MM1" s="404"/>
      <c r="MN1" s="404"/>
      <c r="MO1" s="404"/>
      <c r="MP1" s="404"/>
      <c r="MQ1" s="404"/>
      <c r="MR1" s="404"/>
      <c r="MS1" s="404"/>
      <c r="MT1" s="404"/>
      <c r="MU1" s="404"/>
      <c r="MV1" s="404"/>
      <c r="MW1" s="404"/>
      <c r="MX1" s="404"/>
      <c r="MY1" s="404"/>
      <c r="MZ1" s="404"/>
      <c r="NA1" s="404"/>
      <c r="NB1" s="404"/>
      <c r="NC1" s="404"/>
      <c r="ND1" s="404"/>
      <c r="NE1" s="404"/>
      <c r="NF1" s="404"/>
      <c r="NG1" s="404"/>
    </row>
    <row r="2" spans="1:371">
      <c r="V2" s="211"/>
      <c r="AC2" s="211"/>
      <c r="AD2" s="211"/>
      <c r="AJ2" s="211"/>
      <c r="AK2" s="211"/>
      <c r="AL2" s="211"/>
      <c r="AW2" s="211"/>
      <c r="AZ2" s="211"/>
      <c r="BA2" s="211"/>
      <c r="BB2" s="211"/>
      <c r="BD2" s="211"/>
      <c r="BE2" s="211"/>
      <c r="BF2" s="211"/>
      <c r="BG2" s="211"/>
      <c r="BH2" s="211"/>
      <c r="BI2" s="211"/>
      <c r="BJ2" s="211"/>
      <c r="BK2" s="211"/>
      <c r="BL2" s="211"/>
      <c r="BM2" s="211"/>
      <c r="BP2" s="91"/>
      <c r="BQ2" s="91"/>
      <c r="BR2" s="91"/>
      <c r="BS2" s="91"/>
      <c r="ES2" s="658">
        <v>3000000</v>
      </c>
      <c r="ET2" s="366">
        <v>6000000</v>
      </c>
      <c r="EU2" s="367">
        <v>0.1</v>
      </c>
      <c r="EV2" s="367">
        <v>0.15</v>
      </c>
      <c r="EW2" s="367">
        <v>0.2</v>
      </c>
      <c r="EX2" s="367">
        <v>0.3</v>
      </c>
      <c r="EY2" s="367">
        <v>0.4</v>
      </c>
      <c r="EZ2" s="367">
        <v>0.5</v>
      </c>
      <c r="FA2" s="367">
        <v>0.6</v>
      </c>
      <c r="FB2" s="366">
        <v>1000000</v>
      </c>
      <c r="FC2" s="366">
        <v>1500000</v>
      </c>
      <c r="FD2" s="366">
        <v>3000000</v>
      </c>
      <c r="FE2" s="366">
        <v>4000000</v>
      </c>
      <c r="FF2" s="366">
        <v>6500000</v>
      </c>
      <c r="FG2" s="366">
        <v>10000000</v>
      </c>
      <c r="FH2" s="366">
        <v>15000000</v>
      </c>
      <c r="HA2" s="295"/>
      <c r="HB2" s="295"/>
      <c r="HC2" s="295"/>
      <c r="HD2" s="295"/>
      <c r="HE2" s="295"/>
      <c r="HF2" s="295"/>
      <c r="HG2" s="295"/>
      <c r="HH2" s="295"/>
      <c r="HI2" s="295"/>
    </row>
    <row r="3" spans="1:371">
      <c r="I3" s="89" t="s">
        <v>482</v>
      </c>
      <c r="BP3" s="91"/>
      <c r="BQ3" s="91"/>
      <c r="BR3" s="91"/>
      <c r="BS3" s="91"/>
      <c r="HA3" s="295"/>
      <c r="HB3" s="295"/>
      <c r="HC3" s="295"/>
      <c r="HD3" s="295"/>
      <c r="HE3" s="295"/>
      <c r="HF3" s="295"/>
      <c r="HG3" s="295"/>
      <c r="HH3" s="295"/>
      <c r="HI3" s="295"/>
      <c r="IU3" s="438">
        <v>1</v>
      </c>
      <c r="IV3" s="438">
        <v>2</v>
      </c>
      <c r="IW3" s="438">
        <v>1</v>
      </c>
      <c r="IX3" s="438">
        <v>2</v>
      </c>
      <c r="IY3" s="438">
        <v>3</v>
      </c>
      <c r="IZ3" s="438">
        <v>4</v>
      </c>
      <c r="JA3" s="438">
        <v>5</v>
      </c>
      <c r="JB3" s="438">
        <v>6</v>
      </c>
      <c r="JC3" s="438">
        <v>7</v>
      </c>
      <c r="JD3" s="438">
        <v>1</v>
      </c>
      <c r="JE3" s="438">
        <v>2</v>
      </c>
      <c r="JF3" s="438">
        <v>3</v>
      </c>
      <c r="JG3" s="438">
        <v>4</v>
      </c>
      <c r="JH3" s="438">
        <v>5</v>
      </c>
      <c r="JI3" s="438">
        <v>6</v>
      </c>
      <c r="JJ3" s="438">
        <v>7</v>
      </c>
      <c r="JK3" s="438">
        <v>2</v>
      </c>
      <c r="JL3" s="438">
        <v>3</v>
      </c>
      <c r="JM3" s="438">
        <v>4</v>
      </c>
      <c r="JN3" s="438">
        <v>5</v>
      </c>
      <c r="JO3" s="438">
        <v>6</v>
      </c>
      <c r="JP3" s="438">
        <v>7</v>
      </c>
      <c r="JQ3" s="438">
        <v>6</v>
      </c>
      <c r="JR3" s="438">
        <v>5</v>
      </c>
      <c r="JS3" s="438">
        <v>4</v>
      </c>
      <c r="JT3" s="438">
        <v>3</v>
      </c>
      <c r="JU3" s="438">
        <v>2</v>
      </c>
      <c r="JV3" s="438">
        <v>1</v>
      </c>
      <c r="JW3" s="438">
        <v>1</v>
      </c>
      <c r="JX3" s="438">
        <v>1</v>
      </c>
      <c r="JY3" s="438">
        <v>1</v>
      </c>
      <c r="JZ3" s="438">
        <v>1</v>
      </c>
      <c r="KA3" s="438">
        <v>2</v>
      </c>
      <c r="KB3" s="438">
        <v>1</v>
      </c>
      <c r="KC3" s="438">
        <v>1</v>
      </c>
      <c r="KD3" s="438">
        <v>1</v>
      </c>
      <c r="KE3" s="438">
        <v>1</v>
      </c>
      <c r="KF3" s="295">
        <v>1</v>
      </c>
      <c r="KG3" s="295">
        <v>1</v>
      </c>
      <c r="KH3" s="295">
        <v>1</v>
      </c>
      <c r="KI3" s="295">
        <v>1</v>
      </c>
      <c r="KJ3" s="295">
        <v>2</v>
      </c>
      <c r="KK3" s="295">
        <v>3</v>
      </c>
      <c r="KL3" s="295">
        <v>1</v>
      </c>
      <c r="KM3" s="295">
        <v>1</v>
      </c>
      <c r="KN3" s="295">
        <v>2</v>
      </c>
      <c r="KO3" s="295">
        <v>3</v>
      </c>
      <c r="KP3" s="295">
        <v>1</v>
      </c>
      <c r="KQ3" s="295">
        <v>1</v>
      </c>
      <c r="KR3" s="295">
        <v>1</v>
      </c>
      <c r="KS3" s="295">
        <v>1</v>
      </c>
      <c r="KT3" s="295">
        <v>3</v>
      </c>
    </row>
    <row r="4" spans="1:371" ht="25.5" customHeight="1" thickBot="1">
      <c r="I4" s="77" t="s">
        <v>439</v>
      </c>
      <c r="J4" s="77"/>
      <c r="K4" s="93"/>
      <c r="AO4" s="652"/>
      <c r="AP4" s="652"/>
      <c r="BL4" s="652"/>
      <c r="BM4" s="652"/>
      <c r="BN4" s="97"/>
      <c r="BO4" s="92"/>
      <c r="BP4" s="92"/>
      <c r="BQ4" s="92"/>
      <c r="BR4" s="92"/>
      <c r="BS4" s="92"/>
      <c r="BT4" s="92"/>
      <c r="BU4" s="92"/>
      <c r="BV4" s="92"/>
      <c r="BW4" s="97"/>
      <c r="BX4" s="97"/>
      <c r="BY4" s="92"/>
      <c r="BZ4" s="92"/>
      <c r="CA4" s="92"/>
      <c r="CB4" s="92"/>
      <c r="CC4" s="92"/>
      <c r="CD4" s="92"/>
      <c r="CE4" s="92"/>
      <c r="CF4" s="608"/>
      <c r="CG4" s="97"/>
      <c r="CH4" s="92"/>
      <c r="CI4" s="92"/>
      <c r="CJ4" s="92"/>
      <c r="CK4" s="92"/>
      <c r="CL4" s="92"/>
      <c r="CM4" s="92"/>
      <c r="CN4" s="92"/>
      <c r="CO4" s="608"/>
      <c r="CP4" s="97"/>
      <c r="CQ4" s="92"/>
      <c r="CR4" s="92"/>
      <c r="CS4" s="92"/>
      <c r="CT4" s="92"/>
      <c r="CU4" s="92"/>
      <c r="CV4" s="92"/>
      <c r="CW4" s="92"/>
      <c r="CX4" s="608"/>
      <c r="CY4" s="97"/>
      <c r="CZ4" s="92"/>
      <c r="DA4" s="92"/>
      <c r="DB4" s="92"/>
      <c r="DC4" s="92"/>
      <c r="DD4" s="92"/>
      <c r="DE4" s="92"/>
      <c r="DF4" s="92"/>
      <c r="DG4" s="608"/>
      <c r="DH4" s="97"/>
      <c r="DI4" s="92"/>
      <c r="DJ4" s="92"/>
      <c r="DK4" s="92"/>
      <c r="DL4" s="92"/>
      <c r="DM4" s="92"/>
      <c r="DN4" s="92"/>
      <c r="DO4" s="92"/>
      <c r="DP4" s="608"/>
      <c r="DQ4" s="97"/>
      <c r="DR4" s="92"/>
      <c r="DS4" s="92"/>
      <c r="DT4" s="92"/>
      <c r="DU4" s="92"/>
      <c r="DV4" s="92"/>
      <c r="DW4" s="92"/>
      <c r="DX4" s="92"/>
      <c r="DY4" s="608"/>
      <c r="DZ4" s="97"/>
      <c r="EA4" s="92"/>
      <c r="EB4" s="92"/>
      <c r="EC4" s="92"/>
      <c r="ED4" s="92"/>
      <c r="EE4" s="92"/>
      <c r="EF4" s="92"/>
      <c r="EG4" s="92"/>
      <c r="EH4" s="608"/>
      <c r="EI4" s="97"/>
      <c r="EJ4" s="92"/>
      <c r="EK4" s="92"/>
      <c r="EL4" s="92"/>
      <c r="EM4" s="92"/>
      <c r="EN4" s="92"/>
      <c r="EO4" s="92"/>
      <c r="EP4" s="92"/>
      <c r="EQ4" s="608"/>
      <c r="ER4" s="97"/>
      <c r="ES4" s="443"/>
      <c r="GY4" s="444"/>
      <c r="HA4" s="295"/>
      <c r="HB4" s="295"/>
      <c r="HC4" s="295"/>
      <c r="HD4" s="295"/>
      <c r="HE4" s="295"/>
      <c r="HF4" s="295"/>
      <c r="HG4" s="295"/>
      <c r="HH4" s="295"/>
      <c r="HI4" s="295"/>
      <c r="IU4" s="442" t="s">
        <v>559</v>
      </c>
      <c r="IV4" s="390"/>
      <c r="IW4" s="390"/>
      <c r="IX4" s="390"/>
      <c r="IY4" s="390"/>
      <c r="IZ4" s="390"/>
      <c r="JA4" s="390"/>
      <c r="JB4" s="390"/>
      <c r="JC4" s="390"/>
      <c r="JD4" s="390"/>
      <c r="JE4" s="390"/>
      <c r="JF4" s="390"/>
      <c r="JG4" s="390"/>
      <c r="JH4" s="390"/>
      <c r="JI4" s="390"/>
      <c r="JJ4" s="390"/>
      <c r="JK4" s="390"/>
      <c r="JL4" s="390"/>
      <c r="JM4" s="390"/>
      <c r="JN4" s="390"/>
      <c r="JO4" s="390"/>
      <c r="KK4" s="652"/>
      <c r="KZ4" s="457" t="s">
        <v>564</v>
      </c>
    </row>
    <row r="5" spans="1:371" ht="22.5" customHeight="1" thickBot="1">
      <c r="I5" s="1250" t="s">
        <v>9</v>
      </c>
      <c r="J5" s="1299" t="s">
        <v>473</v>
      </c>
      <c r="K5" s="1252" t="s">
        <v>1</v>
      </c>
      <c r="L5" s="1252" t="s">
        <v>2</v>
      </c>
      <c r="M5" s="1039" t="s">
        <v>656</v>
      </c>
      <c r="N5" s="1039" t="s">
        <v>657</v>
      </c>
      <c r="O5" s="1039" t="s">
        <v>658</v>
      </c>
      <c r="P5" s="1039" t="s">
        <v>659</v>
      </c>
      <c r="Q5" s="1301" t="s">
        <v>483</v>
      </c>
      <c r="R5" s="1039" t="s">
        <v>251</v>
      </c>
      <c r="S5" s="1252" t="s">
        <v>59</v>
      </c>
      <c r="T5" s="1270" t="s">
        <v>60</v>
      </c>
      <c r="U5" s="1271"/>
      <c r="V5" s="1271"/>
      <c r="W5" s="1271"/>
      <c r="X5" s="1271"/>
      <c r="Y5" s="1271"/>
      <c r="Z5" s="1271"/>
      <c r="AA5" s="1271"/>
      <c r="AB5" s="1271"/>
      <c r="AC5" s="164"/>
      <c r="AD5" s="164"/>
      <c r="AE5" s="1270" t="s">
        <v>308</v>
      </c>
      <c r="AF5" s="1271"/>
      <c r="AG5" s="1271"/>
      <c r="AH5" s="1271"/>
      <c r="AI5" s="1271"/>
      <c r="AJ5" s="1272"/>
      <c r="AK5" s="1273" t="s">
        <v>61</v>
      </c>
      <c r="AL5" s="1274"/>
      <c r="AM5" s="278"/>
      <c r="AN5" s="1190" t="s">
        <v>62</v>
      </c>
      <c r="AO5" s="1191"/>
      <c r="AP5" s="1191"/>
      <c r="AQ5" s="1191"/>
      <c r="AR5" s="1191"/>
      <c r="AS5" s="1191"/>
      <c r="AT5" s="1191"/>
      <c r="AU5" s="1191"/>
      <c r="AV5" s="1192"/>
      <c r="AW5" s="1190" t="s">
        <v>6</v>
      </c>
      <c r="AX5" s="1191"/>
      <c r="AY5" s="1191"/>
      <c r="AZ5" s="1192"/>
      <c r="BA5" s="1190" t="s">
        <v>393</v>
      </c>
      <c r="BB5" s="1191"/>
      <c r="BC5" s="1191"/>
      <c r="BD5" s="1191"/>
      <c r="BE5" s="1191"/>
      <c r="BF5" s="1191"/>
      <c r="BG5" s="1191"/>
      <c r="BH5" s="1191"/>
      <c r="BI5" s="1191"/>
      <c r="BJ5" s="1191"/>
      <c r="BK5" s="1191"/>
      <c r="BL5" s="1191"/>
      <c r="BM5" s="1192"/>
      <c r="BN5" s="1253" t="s">
        <v>299</v>
      </c>
      <c r="BO5" s="1254"/>
      <c r="BP5" s="1254"/>
      <c r="BQ5" s="1254"/>
      <c r="BR5" s="1254"/>
      <c r="BS5" s="1254"/>
      <c r="BT5" s="1254"/>
      <c r="BU5" s="1254"/>
      <c r="BV5" s="1254"/>
      <c r="BW5" s="1254"/>
      <c r="BX5" s="1254"/>
      <c r="BY5" s="1254"/>
      <c r="BZ5" s="1254"/>
      <c r="CA5" s="1254"/>
      <c r="CB5" s="1254"/>
      <c r="CC5" s="1254"/>
      <c r="CD5" s="1254"/>
      <c r="CE5" s="1254"/>
      <c r="CF5" s="1254"/>
      <c r="CG5" s="1254"/>
      <c r="CH5" s="1254"/>
      <c r="CI5" s="1254"/>
      <c r="CJ5" s="1254"/>
      <c r="CK5" s="1254"/>
      <c r="CL5" s="1254"/>
      <c r="CM5" s="1254"/>
      <c r="CN5" s="1254"/>
      <c r="CO5" s="1254"/>
      <c r="CP5" s="1254"/>
      <c r="CQ5" s="1254"/>
      <c r="CR5" s="1254"/>
      <c r="CS5" s="1254"/>
      <c r="CT5" s="1254"/>
      <c r="CU5" s="1254"/>
      <c r="CV5" s="1254"/>
      <c r="CW5" s="1254"/>
      <c r="CX5" s="1254"/>
      <c r="CY5" s="1254"/>
      <c r="CZ5" s="1254"/>
      <c r="DA5" s="1254"/>
      <c r="DB5" s="1254"/>
      <c r="DC5" s="1254"/>
      <c r="DD5" s="1254"/>
      <c r="DE5" s="1254"/>
      <c r="DF5" s="1254"/>
      <c r="DG5" s="1254"/>
      <c r="DH5" s="1254"/>
      <c r="DI5" s="1254"/>
      <c r="DJ5" s="1254"/>
      <c r="DK5" s="1254"/>
      <c r="DL5" s="1254"/>
      <c r="DM5" s="1254"/>
      <c r="DN5" s="1254"/>
      <c r="DO5" s="1254"/>
      <c r="DP5" s="1254"/>
      <c r="DQ5" s="1254"/>
      <c r="DR5" s="1254"/>
      <c r="DS5" s="1254"/>
      <c r="DT5" s="1254"/>
      <c r="DU5" s="1254"/>
      <c r="DV5" s="1254"/>
      <c r="DW5" s="1254"/>
      <c r="DX5" s="1254"/>
      <c r="DY5" s="1254"/>
      <c r="DZ5" s="1254"/>
      <c r="EA5" s="1254"/>
      <c r="EB5" s="1254"/>
      <c r="EC5" s="1254"/>
      <c r="ED5" s="1254"/>
      <c r="EE5" s="1254"/>
      <c r="EF5" s="1254"/>
      <c r="EG5" s="1254"/>
      <c r="EH5" s="1254"/>
      <c r="EI5" s="1254"/>
      <c r="EJ5" s="1254"/>
      <c r="EK5" s="1254"/>
      <c r="EL5" s="1254"/>
      <c r="EM5" s="1254"/>
      <c r="EN5" s="1254"/>
      <c r="EO5" s="1254"/>
      <c r="EP5" s="1254"/>
      <c r="EQ5" s="1254"/>
      <c r="ER5" s="1255"/>
      <c r="ES5" s="1115" t="s">
        <v>387</v>
      </c>
      <c r="ET5" s="1116"/>
      <c r="EU5" s="1116"/>
      <c r="EV5" s="1116"/>
      <c r="EW5" s="1116"/>
      <c r="EX5" s="1116"/>
      <c r="EY5" s="1116"/>
      <c r="EZ5" s="1116"/>
      <c r="FA5" s="1116"/>
      <c r="FB5" s="1116"/>
      <c r="FC5" s="1116"/>
      <c r="FD5" s="1116"/>
      <c r="FE5" s="1116"/>
      <c r="FF5" s="1116"/>
      <c r="FG5" s="1116"/>
      <c r="FH5" s="1116"/>
      <c r="FI5" s="1116"/>
      <c r="FJ5" s="1116"/>
      <c r="FK5" s="1116"/>
      <c r="FL5" s="1116"/>
      <c r="FM5" s="1116"/>
      <c r="FN5" s="1116"/>
      <c r="FO5" s="1116"/>
      <c r="FP5" s="1116"/>
      <c r="FQ5" s="1116"/>
      <c r="FR5" s="1116"/>
      <c r="FS5" s="1116"/>
      <c r="FT5" s="1116"/>
      <c r="FU5" s="1116"/>
      <c r="FV5" s="1116"/>
      <c r="FW5" s="1116"/>
      <c r="FX5" s="1116"/>
      <c r="FY5" s="1116"/>
      <c r="FZ5" s="1116"/>
      <c r="GA5" s="1116"/>
      <c r="GB5" s="1116"/>
      <c r="GC5" s="1116"/>
      <c r="GD5" s="1116"/>
      <c r="GE5" s="1116"/>
      <c r="GF5" s="1116"/>
      <c r="GG5" s="1116"/>
      <c r="GH5" s="1116"/>
      <c r="GI5" s="1116"/>
      <c r="GJ5" s="1116"/>
      <c r="GK5" s="1116"/>
      <c r="GL5" s="1116"/>
      <c r="GM5" s="1116"/>
      <c r="GN5" s="1116"/>
      <c r="GO5" s="1116"/>
      <c r="GP5" s="1116"/>
      <c r="GQ5" s="1116"/>
      <c r="GR5" s="1116"/>
      <c r="GS5" s="1116"/>
      <c r="GT5" s="1117"/>
      <c r="GV5" s="368" t="s">
        <v>511</v>
      </c>
      <c r="GW5" s="368"/>
      <c r="GX5" s="368"/>
      <c r="GY5" s="154"/>
      <c r="GZ5" s="368"/>
      <c r="HA5" s="368"/>
      <c r="HB5" s="384" t="s">
        <v>524</v>
      </c>
      <c r="HC5" s="370"/>
      <c r="HD5" s="370"/>
      <c r="HE5" s="370"/>
      <c r="HF5" s="370"/>
      <c r="HG5" s="370"/>
      <c r="HH5" s="370"/>
      <c r="HI5" s="370"/>
      <c r="HJ5" s="370"/>
      <c r="HK5" s="395"/>
      <c r="HL5" s="395"/>
      <c r="HM5" s="395"/>
      <c r="HN5" s="395"/>
      <c r="HO5" s="395"/>
      <c r="HP5" s="395"/>
      <c r="HQ5" s="395"/>
      <c r="HR5" s="395"/>
      <c r="HS5" s="395"/>
      <c r="HT5" s="395"/>
      <c r="HU5" s="395"/>
      <c r="HV5" s="395"/>
      <c r="HW5" s="395"/>
      <c r="HX5" s="395"/>
      <c r="HY5" s="395"/>
      <c r="HZ5" s="395"/>
      <c r="IA5" s="395"/>
      <c r="IB5" s="395"/>
      <c r="IC5" s="395"/>
      <c r="ID5" s="395"/>
      <c r="IE5" s="395"/>
      <c r="IF5" s="395"/>
      <c r="IG5" s="395"/>
      <c r="IH5" s="395"/>
      <c r="II5" s="395"/>
      <c r="IJ5" s="395"/>
      <c r="IK5" s="395"/>
      <c r="IL5" s="395"/>
      <c r="IM5" s="395"/>
      <c r="IN5" s="395"/>
      <c r="IO5" s="395"/>
      <c r="IP5" s="395"/>
      <c r="IQ5" s="395"/>
      <c r="IR5" s="395"/>
      <c r="IS5" s="395"/>
      <c r="IT5" s="441"/>
      <c r="IU5" s="1115" t="s">
        <v>387</v>
      </c>
      <c r="IV5" s="1116"/>
      <c r="IW5" s="1116"/>
      <c r="IX5" s="1116"/>
      <c r="IY5" s="1116"/>
      <c r="IZ5" s="1116"/>
      <c r="JA5" s="1116"/>
      <c r="JB5" s="1116"/>
      <c r="JC5" s="1116"/>
      <c r="JD5" s="1116"/>
      <c r="JE5" s="1116"/>
      <c r="JF5" s="1116"/>
      <c r="JG5" s="1116"/>
      <c r="JH5" s="1116"/>
      <c r="JI5" s="1116"/>
      <c r="JJ5" s="1116"/>
      <c r="JK5" s="1116"/>
      <c r="JL5" s="1116"/>
      <c r="JM5" s="1116"/>
      <c r="JN5" s="1116"/>
      <c r="JO5" s="1116"/>
      <c r="JP5" s="1116"/>
      <c r="JQ5" s="1116"/>
      <c r="JR5" s="1116"/>
      <c r="JS5" s="1116"/>
      <c r="JT5" s="1116"/>
      <c r="JU5" s="1116"/>
      <c r="JV5" s="1116"/>
      <c r="JW5" s="1116"/>
      <c r="JX5" s="1116"/>
      <c r="JY5" s="1116"/>
      <c r="JZ5" s="1116"/>
      <c r="KA5" s="1116"/>
      <c r="KB5" s="1116"/>
      <c r="KC5" s="1116"/>
      <c r="KD5" s="1116"/>
      <c r="KE5" s="1116"/>
      <c r="KF5" s="1116"/>
      <c r="KG5" s="1116"/>
      <c r="KH5" s="1116"/>
      <c r="KI5" s="1116"/>
      <c r="KJ5" s="1116"/>
      <c r="KK5" s="1116"/>
      <c r="KL5" s="1116"/>
      <c r="KM5" s="1116"/>
      <c r="KN5" s="1116"/>
      <c r="KO5" s="1116"/>
      <c r="KP5" s="1116"/>
      <c r="KQ5" s="1116"/>
      <c r="KR5" s="1116"/>
      <c r="KS5" s="1116"/>
      <c r="KT5" s="1117"/>
      <c r="KU5" s="1105" t="s">
        <v>627</v>
      </c>
      <c r="KV5" s="1106"/>
      <c r="KW5" s="1106"/>
      <c r="KX5" s="1107"/>
      <c r="KZ5" s="1093" t="s">
        <v>561</v>
      </c>
      <c r="LA5" s="1096" t="s">
        <v>562</v>
      </c>
      <c r="LB5" s="1096" t="s">
        <v>563</v>
      </c>
      <c r="LC5" s="1099" t="s">
        <v>560</v>
      </c>
      <c r="LE5" s="136" t="s">
        <v>523</v>
      </c>
      <c r="LF5" s="136"/>
      <c r="LG5" s="136"/>
      <c r="LH5" s="136"/>
      <c r="LI5" s="136"/>
      <c r="LJ5" s="136"/>
      <c r="LK5" s="136"/>
      <c r="LL5" s="136"/>
      <c r="LM5" s="136"/>
      <c r="LN5" s="363" t="s">
        <v>522</v>
      </c>
      <c r="LO5" s="363"/>
      <c r="LP5" s="363"/>
      <c r="LQ5" s="90" t="s">
        <v>585</v>
      </c>
      <c r="ML5" s="598" t="s">
        <v>577</v>
      </c>
      <c r="MM5" s="599"/>
      <c r="MN5" s="363"/>
    </row>
    <row r="6" spans="1:371" s="136" customFormat="1" ht="31.5" customHeight="1">
      <c r="I6" s="1251"/>
      <c r="J6" s="1300"/>
      <c r="K6" s="1043"/>
      <c r="L6" s="1043"/>
      <c r="M6" s="1040"/>
      <c r="N6" s="1040"/>
      <c r="O6" s="1040"/>
      <c r="P6" s="1040"/>
      <c r="Q6" s="1231"/>
      <c r="R6" s="1040"/>
      <c r="S6" s="1043"/>
      <c r="T6" s="1258" t="s">
        <v>63</v>
      </c>
      <c r="U6" s="1182" t="s">
        <v>64</v>
      </c>
      <c r="V6" s="1261" t="s">
        <v>65</v>
      </c>
      <c r="W6" s="1262"/>
      <c r="X6" s="1261" t="s">
        <v>66</v>
      </c>
      <c r="Y6" s="1265"/>
      <c r="Z6" s="1265"/>
      <c r="AA6" s="1265"/>
      <c r="AB6" s="1265"/>
      <c r="AC6" s="921" t="s">
        <v>420</v>
      </c>
      <c r="AD6" s="1212"/>
      <c r="AE6" s="1275" t="s">
        <v>67</v>
      </c>
      <c r="AF6" s="1262"/>
      <c r="AG6" s="1256" t="s">
        <v>224</v>
      </c>
      <c r="AH6" s="98"/>
      <c r="AI6" s="1182" t="s">
        <v>341</v>
      </c>
      <c r="AJ6" s="142"/>
      <c r="AK6" s="169"/>
      <c r="AL6" s="99"/>
      <c r="AM6" s="1221" t="s">
        <v>489</v>
      </c>
      <c r="AN6" s="167"/>
      <c r="AO6" s="100"/>
      <c r="AP6" s="100"/>
      <c r="AQ6" s="100"/>
      <c r="AR6" s="100"/>
      <c r="AS6" s="100"/>
      <c r="AT6" s="101"/>
      <c r="AU6" s="285"/>
      <c r="AV6" s="102"/>
      <c r="AW6" s="103"/>
      <c r="AX6" s="1283" t="s">
        <v>491</v>
      </c>
      <c r="AY6" s="292"/>
      <c r="AZ6" s="1285" t="s">
        <v>492</v>
      </c>
      <c r="BA6" s="1281" t="s">
        <v>388</v>
      </c>
      <c r="BB6" s="1194"/>
      <c r="BC6" s="1194"/>
      <c r="BD6" s="1194"/>
      <c r="BE6" s="1194"/>
      <c r="BF6" s="1194"/>
      <c r="BG6" s="1194"/>
      <c r="BH6" s="1194"/>
      <c r="BI6" s="1282"/>
      <c r="BJ6" s="1193" t="s">
        <v>399</v>
      </c>
      <c r="BK6" s="1194"/>
      <c r="BL6" s="1194"/>
      <c r="BM6" s="1195"/>
      <c r="BN6" s="1135"/>
      <c r="BO6" s="1011"/>
      <c r="BP6" s="1011"/>
      <c r="BQ6" s="1011"/>
      <c r="BR6" s="1011"/>
      <c r="BS6" s="1011"/>
      <c r="BT6" s="1011"/>
      <c r="BU6" s="1011"/>
      <c r="BV6" s="1011"/>
      <c r="BW6" s="1011"/>
      <c r="BX6" s="1011"/>
      <c r="BY6" s="1011"/>
      <c r="BZ6" s="1011"/>
      <c r="CA6" s="1011"/>
      <c r="CB6" s="1011"/>
      <c r="CC6" s="1011"/>
      <c r="CD6" s="1011"/>
      <c r="CE6" s="1011"/>
      <c r="CF6" s="1011"/>
      <c r="CG6" s="1011"/>
      <c r="CH6" s="1011"/>
      <c r="CI6" s="1011"/>
      <c r="CJ6" s="1011"/>
      <c r="CK6" s="1011"/>
      <c r="CL6" s="1011"/>
      <c r="CM6" s="1011"/>
      <c r="CN6" s="1011"/>
      <c r="CO6" s="1011"/>
      <c r="CP6" s="1011"/>
      <c r="CQ6" s="1011"/>
      <c r="CR6" s="1011"/>
      <c r="CS6" s="1011"/>
      <c r="CT6" s="1011"/>
      <c r="CU6" s="1011"/>
      <c r="CV6" s="1011"/>
      <c r="CW6" s="1011"/>
      <c r="CX6" s="1011"/>
      <c r="CY6" s="1011"/>
      <c r="CZ6" s="1011"/>
      <c r="DA6" s="1011"/>
      <c r="DB6" s="1011"/>
      <c r="DC6" s="1011"/>
      <c r="DD6" s="1011"/>
      <c r="DE6" s="1011"/>
      <c r="DF6" s="1011"/>
      <c r="DG6" s="1011"/>
      <c r="DH6" s="1011"/>
      <c r="DI6" s="1011"/>
      <c r="DJ6" s="1011"/>
      <c r="DK6" s="1011"/>
      <c r="DL6" s="1011"/>
      <c r="DM6" s="1011"/>
      <c r="DN6" s="1011"/>
      <c r="DO6" s="1011"/>
      <c r="DP6" s="1011"/>
      <c r="DQ6" s="1011"/>
      <c r="DR6" s="1011"/>
      <c r="DS6" s="1011"/>
      <c r="DT6" s="1011"/>
      <c r="DU6" s="1011"/>
      <c r="DV6" s="1011"/>
      <c r="DW6" s="1011"/>
      <c r="DX6" s="1011"/>
      <c r="DY6" s="1011"/>
      <c r="DZ6" s="1011"/>
      <c r="EA6" s="1011"/>
      <c r="EB6" s="1011"/>
      <c r="EC6" s="1011"/>
      <c r="ED6" s="1011"/>
      <c r="EE6" s="1011"/>
      <c r="EF6" s="1011"/>
      <c r="EG6" s="1011"/>
      <c r="EH6" s="1011"/>
      <c r="EI6" s="1011"/>
      <c r="EJ6" s="1011"/>
      <c r="EK6" s="1011"/>
      <c r="EL6" s="1011"/>
      <c r="EM6" s="1011"/>
      <c r="EN6" s="1011"/>
      <c r="EO6" s="1011"/>
      <c r="EP6" s="1011"/>
      <c r="EQ6" s="1011"/>
      <c r="ER6" s="1214"/>
      <c r="ES6" s="1118" t="s">
        <v>428</v>
      </c>
      <c r="ET6" s="1119"/>
      <c r="EU6" s="1119"/>
      <c r="EV6" s="1119"/>
      <c r="EW6" s="1119"/>
      <c r="EX6" s="1119"/>
      <c r="EY6" s="1119"/>
      <c r="EZ6" s="1119"/>
      <c r="FA6" s="1119"/>
      <c r="FB6" s="1119"/>
      <c r="FC6" s="1119"/>
      <c r="FD6" s="1119"/>
      <c r="FE6" s="1119"/>
      <c r="FF6" s="1119"/>
      <c r="FG6" s="1119"/>
      <c r="FH6" s="1119"/>
      <c r="FI6" s="1119"/>
      <c r="FJ6" s="1119"/>
      <c r="FK6" s="1119"/>
      <c r="FL6" s="1119"/>
      <c r="FM6" s="1120"/>
      <c r="FN6" s="1288" t="s">
        <v>22</v>
      </c>
      <c r="FO6" s="1289"/>
      <c r="FP6" s="1289"/>
      <c r="FQ6" s="1289"/>
      <c r="FR6" s="1289"/>
      <c r="FS6" s="1289"/>
      <c r="FT6" s="1289"/>
      <c r="FU6" s="1123" t="s">
        <v>367</v>
      </c>
      <c r="FV6" s="1124"/>
      <c r="FW6" s="1121" t="s">
        <v>372</v>
      </c>
      <c r="FX6" s="1122"/>
      <c r="FY6" s="1125"/>
      <c r="FZ6" s="1126" t="s">
        <v>328</v>
      </c>
      <c r="GA6" s="1127"/>
      <c r="GB6" s="1127"/>
      <c r="GC6" s="1127"/>
      <c r="GD6" s="1127"/>
      <c r="GE6" s="1127"/>
      <c r="GF6" s="1128"/>
      <c r="GG6" s="1121" t="s">
        <v>330</v>
      </c>
      <c r="GH6" s="1122"/>
      <c r="GI6" s="1126" t="s">
        <v>376</v>
      </c>
      <c r="GJ6" s="1127"/>
      <c r="GK6" s="1128"/>
      <c r="GL6" s="1121" t="s">
        <v>380</v>
      </c>
      <c r="GM6" s="1122"/>
      <c r="GN6" s="1121" t="s">
        <v>334</v>
      </c>
      <c r="GO6" s="1122"/>
      <c r="GP6" s="1125"/>
      <c r="GQ6" s="1129" t="s">
        <v>381</v>
      </c>
      <c r="GR6" s="1130"/>
      <c r="GS6" s="1131"/>
      <c r="GT6" s="1132" t="s">
        <v>382</v>
      </c>
      <c r="GV6" s="373"/>
      <c r="GW6" s="374"/>
      <c r="GX6" s="374"/>
      <c r="GY6" s="375"/>
      <c r="GZ6" s="376"/>
      <c r="HA6" s="369"/>
      <c r="HB6" s="1290" t="s">
        <v>525</v>
      </c>
      <c r="HC6" s="1291"/>
      <c r="HD6" s="1291"/>
      <c r="HE6" s="1291"/>
      <c r="HF6" s="1291"/>
      <c r="HG6" s="1291"/>
      <c r="HH6" s="1291"/>
      <c r="HI6" s="1291"/>
      <c r="HJ6" s="1291"/>
      <c r="HK6" s="1291"/>
      <c r="HL6" s="1291"/>
      <c r="HM6" s="1291"/>
      <c r="HN6" s="1291"/>
      <c r="HO6" s="1291"/>
      <c r="HP6" s="1291"/>
      <c r="HQ6" s="1291"/>
      <c r="HR6" s="1291"/>
      <c r="HS6" s="1291"/>
      <c r="HT6" s="1291"/>
      <c r="HU6" s="1291"/>
      <c r="HV6" s="1291"/>
      <c r="HW6" s="1291"/>
      <c r="HX6" s="1291"/>
      <c r="HY6" s="1291"/>
      <c r="HZ6" s="1291"/>
      <c r="IA6" s="1291"/>
      <c r="IB6" s="1291"/>
      <c r="IC6" s="1291"/>
      <c r="ID6" s="1291"/>
      <c r="IE6" s="1291"/>
      <c r="IF6" s="1291"/>
      <c r="IG6" s="1291"/>
      <c r="IH6" s="1291"/>
      <c r="II6" s="1291"/>
      <c r="IJ6" s="1291"/>
      <c r="IK6" s="1291"/>
      <c r="IL6" s="1291"/>
      <c r="IM6" s="1291"/>
      <c r="IN6" s="1291"/>
      <c r="IO6" s="1291"/>
      <c r="IP6" s="1291"/>
      <c r="IQ6" s="1291"/>
      <c r="IR6" s="1291"/>
      <c r="IS6" s="1292"/>
      <c r="IT6" s="385"/>
      <c r="IU6" s="1118" t="s">
        <v>428</v>
      </c>
      <c r="IV6" s="1119"/>
      <c r="IW6" s="1119"/>
      <c r="IX6" s="1119"/>
      <c r="IY6" s="1119"/>
      <c r="IZ6" s="1119"/>
      <c r="JA6" s="1119"/>
      <c r="JB6" s="1119"/>
      <c r="JC6" s="1119"/>
      <c r="JD6" s="1119"/>
      <c r="JE6" s="1119"/>
      <c r="JF6" s="1119"/>
      <c r="JG6" s="1119"/>
      <c r="JH6" s="1119"/>
      <c r="JI6" s="1119"/>
      <c r="JJ6" s="1119"/>
      <c r="JK6" s="1119"/>
      <c r="JL6" s="1119"/>
      <c r="JM6" s="1119"/>
      <c r="JN6" s="1119"/>
      <c r="JO6" s="1120"/>
      <c r="JP6" s="1121" t="s">
        <v>22</v>
      </c>
      <c r="JQ6" s="1122"/>
      <c r="JR6" s="1122"/>
      <c r="JS6" s="1122"/>
      <c r="JT6" s="1122"/>
      <c r="JU6" s="1122"/>
      <c r="JV6" s="1122"/>
      <c r="JW6" s="1123" t="s">
        <v>367</v>
      </c>
      <c r="JX6" s="1124"/>
      <c r="JY6" s="1121" t="s">
        <v>372</v>
      </c>
      <c r="JZ6" s="1122"/>
      <c r="KA6" s="1125"/>
      <c r="KB6" s="1126" t="s">
        <v>328</v>
      </c>
      <c r="KC6" s="1127"/>
      <c r="KD6" s="1127"/>
      <c r="KE6" s="1127"/>
      <c r="KF6" s="1128"/>
      <c r="KG6" s="1121" t="s">
        <v>330</v>
      </c>
      <c r="KH6" s="1122"/>
      <c r="KI6" s="1126" t="s">
        <v>376</v>
      </c>
      <c r="KJ6" s="1127"/>
      <c r="KK6" s="1128"/>
      <c r="KL6" s="1121" t="s">
        <v>380</v>
      </c>
      <c r="KM6" s="1122"/>
      <c r="KN6" s="1121" t="s">
        <v>334</v>
      </c>
      <c r="KO6" s="1122"/>
      <c r="KP6" s="1125"/>
      <c r="KQ6" s="1129" t="s">
        <v>381</v>
      </c>
      <c r="KR6" s="1130"/>
      <c r="KS6" s="1131"/>
      <c r="KT6" s="1132" t="s">
        <v>382</v>
      </c>
      <c r="KU6" s="1108" t="s">
        <v>630</v>
      </c>
      <c r="KV6" s="1109"/>
      <c r="KW6" s="699" t="s">
        <v>631</v>
      </c>
      <c r="KX6" s="700" t="s">
        <v>632</v>
      </c>
      <c r="KZ6" s="1094"/>
      <c r="LA6" s="1097"/>
      <c r="LB6" s="1097"/>
      <c r="LC6" s="1100"/>
      <c r="LD6" s="445"/>
      <c r="LE6" s="1087" t="s">
        <v>566</v>
      </c>
      <c r="LF6" s="1056"/>
      <c r="LG6" s="1053" t="s">
        <v>570</v>
      </c>
      <c r="LH6" s="1054"/>
      <c r="LI6" s="1055"/>
      <c r="LJ6" s="1056" t="s">
        <v>572</v>
      </c>
      <c r="LK6" s="1056"/>
      <c r="LL6" s="1056"/>
      <c r="LM6" s="1064" t="s">
        <v>575</v>
      </c>
      <c r="LN6" s="1061" t="s">
        <v>516</v>
      </c>
      <c r="LO6" s="1067" t="s">
        <v>576</v>
      </c>
      <c r="LP6" s="449"/>
      <c r="LQ6" s="1073" t="s">
        <v>520</v>
      </c>
      <c r="LR6" s="1073"/>
      <c r="LS6" s="1073"/>
      <c r="LT6" s="1073"/>
      <c r="LU6" s="1073"/>
      <c r="LV6" s="1073"/>
      <c r="LW6" s="1073"/>
      <c r="LX6" s="1073"/>
      <c r="LY6" s="1073"/>
      <c r="LZ6" s="1073"/>
      <c r="MA6" s="1073"/>
      <c r="MB6" s="1073"/>
      <c r="MC6" s="1298" t="s">
        <v>521</v>
      </c>
      <c r="MD6" s="1298"/>
      <c r="ME6" s="1298"/>
      <c r="MF6" s="1298"/>
      <c r="MG6" s="1298"/>
      <c r="MH6" s="1298"/>
      <c r="MI6" s="1298"/>
      <c r="MJ6" s="1298"/>
      <c r="MK6" s="459"/>
      <c r="ML6" s="1068"/>
      <c r="MM6" s="1069"/>
      <c r="MN6" s="1070"/>
      <c r="MP6" s="598" t="s">
        <v>591</v>
      </c>
      <c r="MQ6" s="600"/>
      <c r="MR6" s="600"/>
      <c r="MS6" s="600"/>
      <c r="MT6" s="600"/>
      <c r="MU6" s="600"/>
      <c r="MV6" s="600"/>
      <c r="MW6" s="600"/>
      <c r="MX6" s="600"/>
    </row>
    <row r="7" spans="1:371" s="136" customFormat="1" ht="24.75" customHeight="1">
      <c r="I7" s="1251"/>
      <c r="J7" s="1300"/>
      <c r="K7" s="1043"/>
      <c r="L7" s="1043"/>
      <c r="M7" s="1040"/>
      <c r="N7" s="1040"/>
      <c r="O7" s="1040"/>
      <c r="P7" s="1040"/>
      <c r="Q7" s="1231"/>
      <c r="R7" s="1040"/>
      <c r="S7" s="1043"/>
      <c r="T7" s="1259"/>
      <c r="U7" s="1260"/>
      <c r="V7" s="1236"/>
      <c r="W7" s="1263"/>
      <c r="X7" s="1266"/>
      <c r="Y7" s="1267"/>
      <c r="Z7" s="1267"/>
      <c r="AA7" s="1267"/>
      <c r="AB7" s="1267"/>
      <c r="AC7" s="1129"/>
      <c r="AD7" s="1213"/>
      <c r="AE7" s="1276"/>
      <c r="AF7" s="1263"/>
      <c r="AG7" s="1257"/>
      <c r="AH7" s="1234" t="s">
        <v>68</v>
      </c>
      <c r="AI7" s="1040"/>
      <c r="AJ7" s="1235" t="s">
        <v>225</v>
      </c>
      <c r="AK7" s="893" t="s">
        <v>226</v>
      </c>
      <c r="AL7" s="1133" t="s">
        <v>227</v>
      </c>
      <c r="AM7" s="1222"/>
      <c r="AN7" s="168"/>
      <c r="AO7" s="537"/>
      <c r="AP7" s="184"/>
      <c r="AQ7" s="163"/>
      <c r="AR7" s="163"/>
      <c r="AS7" s="159"/>
      <c r="AT7" s="1236" t="s">
        <v>69</v>
      </c>
      <c r="AU7" s="1237"/>
      <c r="AV7" s="1238"/>
      <c r="AW7" s="934" t="s">
        <v>228</v>
      </c>
      <c r="AX7" s="1283"/>
      <c r="AY7" s="888" t="s">
        <v>229</v>
      </c>
      <c r="AZ7" s="1286"/>
      <c r="BA7" s="1228" t="s">
        <v>389</v>
      </c>
      <c r="BB7" s="1230" t="s">
        <v>504</v>
      </c>
      <c r="BC7" s="1182" t="s">
        <v>421</v>
      </c>
      <c r="BD7" s="1182" t="s">
        <v>424</v>
      </c>
      <c r="BE7" s="1182" t="s">
        <v>390</v>
      </c>
      <c r="BF7" s="1182" t="s">
        <v>391</v>
      </c>
      <c r="BG7" s="1232" t="s">
        <v>425</v>
      </c>
      <c r="BH7" s="1182" t="s">
        <v>392</v>
      </c>
      <c r="BI7" s="1182" t="s">
        <v>426</v>
      </c>
      <c r="BJ7" s="1182" t="s">
        <v>422</v>
      </c>
      <c r="BK7" s="1182" t="s">
        <v>423</v>
      </c>
      <c r="BL7" s="956" t="s">
        <v>427</v>
      </c>
      <c r="BM7" s="1196"/>
      <c r="BN7" s="1216" t="s">
        <v>550</v>
      </c>
      <c r="BO7" s="1173"/>
      <c r="BP7" s="1173"/>
      <c r="BQ7" s="1173"/>
      <c r="BR7" s="1173"/>
      <c r="BS7" s="1173"/>
      <c r="BT7" s="1173"/>
      <c r="BU7" s="1173"/>
      <c r="BV7" s="1173"/>
      <c r="BW7" s="1174"/>
      <c r="BX7" s="1172" t="s">
        <v>267</v>
      </c>
      <c r="BY7" s="1173"/>
      <c r="BZ7" s="1173"/>
      <c r="CA7" s="1173"/>
      <c r="CB7" s="1173"/>
      <c r="CC7" s="1173"/>
      <c r="CD7" s="1173"/>
      <c r="CE7" s="1173"/>
      <c r="CF7" s="1174"/>
      <c r="CG7" s="1172" t="s">
        <v>268</v>
      </c>
      <c r="CH7" s="1173"/>
      <c r="CI7" s="1173"/>
      <c r="CJ7" s="1173"/>
      <c r="CK7" s="1173"/>
      <c r="CL7" s="1173"/>
      <c r="CM7" s="1173"/>
      <c r="CN7" s="1173"/>
      <c r="CO7" s="1174"/>
      <c r="CP7" s="1172" t="s">
        <v>505</v>
      </c>
      <c r="CQ7" s="1173"/>
      <c r="CR7" s="1173"/>
      <c r="CS7" s="1173"/>
      <c r="CT7" s="1173"/>
      <c r="CU7" s="1173"/>
      <c r="CV7" s="1173"/>
      <c r="CW7" s="1173"/>
      <c r="CX7" s="1174"/>
      <c r="CY7" s="1172" t="s">
        <v>506</v>
      </c>
      <c r="CZ7" s="1173"/>
      <c r="DA7" s="1173"/>
      <c r="DB7" s="1173"/>
      <c r="DC7" s="1173"/>
      <c r="DD7" s="1173"/>
      <c r="DE7" s="1173"/>
      <c r="DF7" s="1173"/>
      <c r="DG7" s="1174"/>
      <c r="DH7" s="1172" t="s">
        <v>507</v>
      </c>
      <c r="DI7" s="1173"/>
      <c r="DJ7" s="1173"/>
      <c r="DK7" s="1173"/>
      <c r="DL7" s="1173"/>
      <c r="DM7" s="1173"/>
      <c r="DN7" s="1173"/>
      <c r="DO7" s="1173"/>
      <c r="DP7" s="1174"/>
      <c r="DQ7" s="1172" t="s">
        <v>508</v>
      </c>
      <c r="DR7" s="1173"/>
      <c r="DS7" s="1173"/>
      <c r="DT7" s="1173"/>
      <c r="DU7" s="1173"/>
      <c r="DV7" s="1173"/>
      <c r="DW7" s="1173"/>
      <c r="DX7" s="1173"/>
      <c r="DY7" s="1174"/>
      <c r="DZ7" s="1172" t="s">
        <v>509</v>
      </c>
      <c r="EA7" s="1173"/>
      <c r="EB7" s="1173"/>
      <c r="EC7" s="1173"/>
      <c r="ED7" s="1173"/>
      <c r="EE7" s="1173"/>
      <c r="EF7" s="1173"/>
      <c r="EG7" s="1173"/>
      <c r="EH7" s="1174"/>
      <c r="EI7" s="1172" t="s">
        <v>510</v>
      </c>
      <c r="EJ7" s="1173"/>
      <c r="EK7" s="1173"/>
      <c r="EL7" s="1173"/>
      <c r="EM7" s="1173"/>
      <c r="EN7" s="1173"/>
      <c r="EO7" s="1173"/>
      <c r="EP7" s="1173"/>
      <c r="EQ7" s="1173"/>
      <c r="ER7" s="1279" t="s">
        <v>309</v>
      </c>
      <c r="ES7" s="1134" t="s">
        <v>35</v>
      </c>
      <c r="ET7" s="922"/>
      <c r="EU7" s="921" t="s">
        <v>254</v>
      </c>
      <c r="EV7" s="1010"/>
      <c r="EW7" s="1010"/>
      <c r="EX7" s="1010"/>
      <c r="EY7" s="1010"/>
      <c r="EZ7" s="1010"/>
      <c r="FA7" s="922"/>
      <c r="FB7" s="1136" t="s">
        <v>255</v>
      </c>
      <c r="FC7" s="1137"/>
      <c r="FD7" s="1137"/>
      <c r="FE7" s="1137"/>
      <c r="FF7" s="1137"/>
      <c r="FG7" s="1137"/>
      <c r="FH7" s="1137"/>
      <c r="FI7" s="1137"/>
      <c r="FJ7" s="1137"/>
      <c r="FK7" s="1137"/>
      <c r="FL7" s="1137"/>
      <c r="FM7" s="1138"/>
      <c r="FN7" s="647" t="s">
        <v>353</v>
      </c>
      <c r="FO7" s="647" t="s">
        <v>355</v>
      </c>
      <c r="FP7" s="647" t="s">
        <v>357</v>
      </c>
      <c r="FQ7" s="647" t="s">
        <v>359</v>
      </c>
      <c r="FR7" s="647" t="s">
        <v>361</v>
      </c>
      <c r="FS7" s="647" t="s">
        <v>363</v>
      </c>
      <c r="FT7" s="647" t="s">
        <v>365</v>
      </c>
      <c r="FU7" s="185"/>
      <c r="FV7" s="186"/>
      <c r="FW7" s="166" t="s">
        <v>370</v>
      </c>
      <c r="FX7" s="104" t="s">
        <v>374</v>
      </c>
      <c r="FY7" s="104" t="s">
        <v>375</v>
      </c>
      <c r="FZ7" s="166" t="s">
        <v>49</v>
      </c>
      <c r="GA7" s="408" t="s">
        <v>49</v>
      </c>
      <c r="GB7" s="408" t="s">
        <v>49</v>
      </c>
      <c r="GC7" s="187" t="s">
        <v>50</v>
      </c>
      <c r="GD7" s="188" t="s">
        <v>249</v>
      </c>
      <c r="GE7" s="188" t="s">
        <v>263</v>
      </c>
      <c r="GF7" s="188" t="s">
        <v>259</v>
      </c>
      <c r="GG7" s="166" t="s">
        <v>370</v>
      </c>
      <c r="GH7" s="104" t="s">
        <v>371</v>
      </c>
      <c r="GI7" s="104" t="s">
        <v>51</v>
      </c>
      <c r="GJ7" s="188" t="s">
        <v>52</v>
      </c>
      <c r="GK7" s="188" t="s">
        <v>87</v>
      </c>
      <c r="GL7" s="166" t="s">
        <v>370</v>
      </c>
      <c r="GM7" s="104" t="s">
        <v>371</v>
      </c>
      <c r="GN7" s="189"/>
      <c r="GO7" s="171" t="s">
        <v>51</v>
      </c>
      <c r="GP7" s="171" t="s">
        <v>52</v>
      </c>
      <c r="GQ7" s="190"/>
      <c r="GR7" s="104" t="s">
        <v>51</v>
      </c>
      <c r="GS7" s="104" t="s">
        <v>52</v>
      </c>
      <c r="GT7" s="1133"/>
      <c r="GV7" s="377"/>
      <c r="GW7" s="312"/>
      <c r="GX7" s="312"/>
      <c r="GY7" s="343"/>
      <c r="GZ7" s="378"/>
      <c r="HA7" s="369"/>
      <c r="HB7" s="1293"/>
      <c r="HC7" s="1294"/>
      <c r="HD7" s="1294"/>
      <c r="HE7" s="1294"/>
      <c r="HF7" s="1294"/>
      <c r="HG7" s="1294"/>
      <c r="HH7" s="1294"/>
      <c r="HI7" s="1294"/>
      <c r="HJ7" s="1294"/>
      <c r="HK7" s="1294"/>
      <c r="HL7" s="1294"/>
      <c r="HM7" s="1294"/>
      <c r="HN7" s="1294"/>
      <c r="HO7" s="1294"/>
      <c r="HP7" s="1294"/>
      <c r="HQ7" s="1294"/>
      <c r="HR7" s="1294"/>
      <c r="HS7" s="1294"/>
      <c r="HT7" s="1294"/>
      <c r="HU7" s="1294"/>
      <c r="HV7" s="1294"/>
      <c r="HW7" s="1294"/>
      <c r="HX7" s="1294"/>
      <c r="HY7" s="1294"/>
      <c r="HZ7" s="1294"/>
      <c r="IA7" s="1294"/>
      <c r="IB7" s="1294"/>
      <c r="IC7" s="1294"/>
      <c r="ID7" s="1294"/>
      <c r="IE7" s="1294"/>
      <c r="IF7" s="1294"/>
      <c r="IG7" s="1294"/>
      <c r="IH7" s="1294"/>
      <c r="II7" s="1294"/>
      <c r="IJ7" s="1294"/>
      <c r="IK7" s="1294"/>
      <c r="IL7" s="1294"/>
      <c r="IM7" s="1294"/>
      <c r="IN7" s="1294"/>
      <c r="IO7" s="1294"/>
      <c r="IP7" s="1294"/>
      <c r="IQ7" s="1294"/>
      <c r="IR7" s="1294"/>
      <c r="IS7" s="1295"/>
      <c r="IT7" s="385"/>
      <c r="IU7" s="1134" t="s">
        <v>35</v>
      </c>
      <c r="IV7" s="922"/>
      <c r="IW7" s="921" t="s">
        <v>254</v>
      </c>
      <c r="IX7" s="1010"/>
      <c r="IY7" s="1010"/>
      <c r="IZ7" s="1010"/>
      <c r="JA7" s="1010"/>
      <c r="JB7" s="1010"/>
      <c r="JC7" s="922"/>
      <c r="JD7" s="1136" t="s">
        <v>255</v>
      </c>
      <c r="JE7" s="1137"/>
      <c r="JF7" s="1137"/>
      <c r="JG7" s="1137"/>
      <c r="JH7" s="1137"/>
      <c r="JI7" s="1137"/>
      <c r="JJ7" s="1137"/>
      <c r="JK7" s="1137"/>
      <c r="JL7" s="1137"/>
      <c r="JM7" s="1137"/>
      <c r="JN7" s="1137"/>
      <c r="JO7" s="1138"/>
      <c r="JP7" s="104" t="s">
        <v>353</v>
      </c>
      <c r="JQ7" s="104" t="s">
        <v>355</v>
      </c>
      <c r="JR7" s="104" t="s">
        <v>357</v>
      </c>
      <c r="JS7" s="104" t="s">
        <v>359</v>
      </c>
      <c r="JT7" s="104" t="s">
        <v>361</v>
      </c>
      <c r="JU7" s="104" t="s">
        <v>363</v>
      </c>
      <c r="JV7" s="104" t="s">
        <v>365</v>
      </c>
      <c r="JW7" s="185"/>
      <c r="JX7" s="186"/>
      <c r="JY7" s="166" t="s">
        <v>370</v>
      </c>
      <c r="JZ7" s="104" t="s">
        <v>374</v>
      </c>
      <c r="KA7" s="104" t="s">
        <v>375</v>
      </c>
      <c r="KB7" s="166" t="s">
        <v>49</v>
      </c>
      <c r="KC7" s="187" t="s">
        <v>50</v>
      </c>
      <c r="KD7" s="188" t="s">
        <v>249</v>
      </c>
      <c r="KE7" s="188" t="s">
        <v>263</v>
      </c>
      <c r="KF7" s="188" t="s">
        <v>259</v>
      </c>
      <c r="KG7" s="166" t="s">
        <v>370</v>
      </c>
      <c r="KH7" s="104" t="s">
        <v>371</v>
      </c>
      <c r="KI7" s="104" t="s">
        <v>51</v>
      </c>
      <c r="KJ7" s="188" t="s">
        <v>52</v>
      </c>
      <c r="KK7" s="188" t="s">
        <v>87</v>
      </c>
      <c r="KL7" s="166" t="s">
        <v>370</v>
      </c>
      <c r="KM7" s="104" t="s">
        <v>371</v>
      </c>
      <c r="KN7" s="189"/>
      <c r="KO7" s="171" t="s">
        <v>51</v>
      </c>
      <c r="KP7" s="171" t="s">
        <v>52</v>
      </c>
      <c r="KQ7" s="190"/>
      <c r="KR7" s="104" t="s">
        <v>51</v>
      </c>
      <c r="KS7" s="104" t="s">
        <v>52</v>
      </c>
      <c r="KT7" s="1133"/>
      <c r="KU7" s="1110" t="s">
        <v>633</v>
      </c>
      <c r="KV7" s="1111" t="s">
        <v>634</v>
      </c>
      <c r="KW7" s="1111" t="s">
        <v>635</v>
      </c>
      <c r="KX7" s="1112" t="s">
        <v>636</v>
      </c>
      <c r="KZ7" s="1094"/>
      <c r="LA7" s="1097"/>
      <c r="LB7" s="1097"/>
      <c r="LC7" s="1100"/>
      <c r="LD7" s="446"/>
      <c r="LE7" s="1061" t="s">
        <v>78</v>
      </c>
      <c r="LF7" s="1088" t="s">
        <v>74</v>
      </c>
      <c r="LG7" s="1057" t="s">
        <v>567</v>
      </c>
      <c r="LH7" s="1057" t="s">
        <v>568</v>
      </c>
      <c r="LI7" s="1058"/>
      <c r="LJ7" s="1057" t="s">
        <v>567</v>
      </c>
      <c r="LK7" s="1057" t="s">
        <v>568</v>
      </c>
      <c r="LL7" s="1058"/>
      <c r="LM7" s="1064"/>
      <c r="LN7" s="1062"/>
      <c r="LO7" s="1067"/>
      <c r="LP7" s="450"/>
      <c r="LQ7" s="1085" t="s">
        <v>494</v>
      </c>
      <c r="LR7" s="1046" t="s">
        <v>3</v>
      </c>
      <c r="LS7" s="1046" t="s">
        <v>495</v>
      </c>
      <c r="LT7" s="1048" t="s">
        <v>498</v>
      </c>
      <c r="LU7" s="1049"/>
      <c r="LV7" s="1046" t="s">
        <v>497</v>
      </c>
      <c r="LW7" s="1046" t="s">
        <v>565</v>
      </c>
      <c r="LX7" s="1071" t="s">
        <v>501</v>
      </c>
      <c r="LY7" s="1044" t="s">
        <v>503</v>
      </c>
      <c r="LZ7" s="1044" t="s">
        <v>502</v>
      </c>
      <c r="MA7" s="1046" t="s">
        <v>496</v>
      </c>
      <c r="MB7" s="1071" t="s">
        <v>517</v>
      </c>
      <c r="MC7" s="1044" t="s">
        <v>519</v>
      </c>
      <c r="MD7" s="1044" t="s">
        <v>518</v>
      </c>
      <c r="ME7" s="1046" t="s">
        <v>565</v>
      </c>
      <c r="MF7" s="1071" t="s">
        <v>501</v>
      </c>
      <c r="MG7" s="1044" t="s">
        <v>503</v>
      </c>
      <c r="MH7" s="1044" t="s">
        <v>502</v>
      </c>
      <c r="MI7" s="1046" t="s">
        <v>496</v>
      </c>
      <c r="MJ7" s="1071" t="s">
        <v>517</v>
      </c>
      <c r="MK7" s="461"/>
      <c r="ML7" s="1074" t="s">
        <v>586</v>
      </c>
      <c r="MM7" s="1075"/>
      <c r="MN7" s="1076"/>
      <c r="MP7" s="1041" t="s">
        <v>405</v>
      </c>
      <c r="MQ7" s="1041" t="s">
        <v>579</v>
      </c>
      <c r="MR7" s="1041" t="s">
        <v>23</v>
      </c>
      <c r="MS7" s="1041" t="s">
        <v>580</v>
      </c>
      <c r="MT7" s="1041" t="s">
        <v>408</v>
      </c>
      <c r="MU7" s="1041" t="s">
        <v>28</v>
      </c>
      <c r="MV7" s="1041" t="s">
        <v>280</v>
      </c>
      <c r="MW7" s="1041" t="s">
        <v>409</v>
      </c>
      <c r="MX7" s="1041" t="s">
        <v>584</v>
      </c>
      <c r="MZ7" s="1042" t="s">
        <v>21</v>
      </c>
      <c r="NA7" s="1042"/>
      <c r="NB7" s="1042"/>
      <c r="NC7" s="1042"/>
      <c r="ND7" s="1042" t="s">
        <v>598</v>
      </c>
      <c r="NE7" s="1042" t="s">
        <v>599</v>
      </c>
      <c r="NF7" s="1042" t="s">
        <v>600</v>
      </c>
      <c r="NG7" s="1042" t="s">
        <v>601</v>
      </c>
    </row>
    <row r="8" spans="1:371" s="136" customFormat="1" ht="39.75" customHeight="1">
      <c r="I8" s="1251"/>
      <c r="J8" s="1300"/>
      <c r="K8" s="1043"/>
      <c r="L8" s="1043"/>
      <c r="M8" s="1040"/>
      <c r="N8" s="1040"/>
      <c r="O8" s="1040"/>
      <c r="P8" s="1040"/>
      <c r="Q8" s="1231"/>
      <c r="R8" s="1040"/>
      <c r="S8" s="1043"/>
      <c r="T8" s="1259"/>
      <c r="U8" s="1260"/>
      <c r="V8" s="1239"/>
      <c r="W8" s="1264"/>
      <c r="X8" s="1268"/>
      <c r="Y8" s="1269"/>
      <c r="Z8" s="1269"/>
      <c r="AA8" s="1269"/>
      <c r="AB8" s="1269"/>
      <c r="AC8" s="923"/>
      <c r="AD8" s="1214"/>
      <c r="AE8" s="1277"/>
      <c r="AF8" s="1264"/>
      <c r="AG8" s="1257"/>
      <c r="AH8" s="1234"/>
      <c r="AI8" s="1040"/>
      <c r="AJ8" s="1235"/>
      <c r="AK8" s="893"/>
      <c r="AL8" s="1133"/>
      <c r="AM8" s="1222"/>
      <c r="AN8" s="1211" t="s">
        <v>3</v>
      </c>
      <c r="AO8" s="1249" t="s">
        <v>70</v>
      </c>
      <c r="AP8" s="1203" t="s">
        <v>71</v>
      </c>
      <c r="AQ8" s="1203" t="s">
        <v>72</v>
      </c>
      <c r="AR8" s="1203" t="s">
        <v>73</v>
      </c>
      <c r="AS8" s="1242" t="s">
        <v>6</v>
      </c>
      <c r="AT8" s="1236"/>
      <c r="AU8" s="1237"/>
      <c r="AV8" s="1238"/>
      <c r="AW8" s="934"/>
      <c r="AX8" s="1283"/>
      <c r="AY8" s="888"/>
      <c r="AZ8" s="1286"/>
      <c r="BA8" s="1229"/>
      <c r="BB8" s="1231"/>
      <c r="BC8" s="1040"/>
      <c r="BD8" s="1040"/>
      <c r="BE8" s="1040"/>
      <c r="BF8" s="1040"/>
      <c r="BG8" s="1233"/>
      <c r="BH8" s="1040"/>
      <c r="BI8" s="1040"/>
      <c r="BJ8" s="1040"/>
      <c r="BK8" s="1040"/>
      <c r="BL8" s="1197"/>
      <c r="BM8" s="1198"/>
      <c r="BN8" s="1278"/>
      <c r="BO8" s="1176"/>
      <c r="BP8" s="1176"/>
      <c r="BQ8" s="1176"/>
      <c r="BR8" s="1176"/>
      <c r="BS8" s="1176"/>
      <c r="BT8" s="1176"/>
      <c r="BU8" s="1176"/>
      <c r="BV8" s="1176"/>
      <c r="BW8" s="1219" t="s">
        <v>307</v>
      </c>
      <c r="BX8" s="1175" t="s">
        <v>402</v>
      </c>
      <c r="BY8" s="1176"/>
      <c r="BZ8" s="1176"/>
      <c r="CA8" s="1176"/>
      <c r="CB8" s="1176"/>
      <c r="CC8" s="1176"/>
      <c r="CD8" s="1176"/>
      <c r="CE8" s="1176"/>
      <c r="CF8" s="1178" t="s">
        <v>307</v>
      </c>
      <c r="CG8" s="1175"/>
      <c r="CH8" s="1176"/>
      <c r="CI8" s="1176"/>
      <c r="CJ8" s="1176"/>
      <c r="CK8" s="1176"/>
      <c r="CL8" s="1176"/>
      <c r="CM8" s="1176"/>
      <c r="CN8" s="1176"/>
      <c r="CO8" s="1178" t="s">
        <v>307</v>
      </c>
      <c r="CP8" s="1175"/>
      <c r="CQ8" s="1176"/>
      <c r="CR8" s="1176"/>
      <c r="CS8" s="1176"/>
      <c r="CT8" s="1176"/>
      <c r="CU8" s="1176"/>
      <c r="CV8" s="1176"/>
      <c r="CW8" s="1176"/>
      <c r="CX8" s="1178" t="s">
        <v>307</v>
      </c>
      <c r="CY8" s="1175"/>
      <c r="CZ8" s="1176"/>
      <c r="DA8" s="1176"/>
      <c r="DB8" s="1176"/>
      <c r="DC8" s="1176"/>
      <c r="DD8" s="1176"/>
      <c r="DE8" s="1176"/>
      <c r="DF8" s="1176"/>
      <c r="DG8" s="1178" t="s">
        <v>307</v>
      </c>
      <c r="DH8" s="1175"/>
      <c r="DI8" s="1176"/>
      <c r="DJ8" s="1176"/>
      <c r="DK8" s="1176"/>
      <c r="DL8" s="1176"/>
      <c r="DM8" s="1176"/>
      <c r="DN8" s="1176"/>
      <c r="DO8" s="1176"/>
      <c r="DP8" s="1178" t="s">
        <v>307</v>
      </c>
      <c r="DQ8" s="1175"/>
      <c r="DR8" s="1176"/>
      <c r="DS8" s="1176"/>
      <c r="DT8" s="1176"/>
      <c r="DU8" s="1176"/>
      <c r="DV8" s="1176"/>
      <c r="DW8" s="1176"/>
      <c r="DX8" s="1176"/>
      <c r="DY8" s="1178" t="s">
        <v>307</v>
      </c>
      <c r="DZ8" s="1175"/>
      <c r="EA8" s="1176"/>
      <c r="EB8" s="1176"/>
      <c r="EC8" s="1176"/>
      <c r="ED8" s="1176"/>
      <c r="EE8" s="1176"/>
      <c r="EF8" s="1176"/>
      <c r="EG8" s="1176"/>
      <c r="EH8" s="1178" t="s">
        <v>307</v>
      </c>
      <c r="EI8" s="1176"/>
      <c r="EJ8" s="1176"/>
      <c r="EK8" s="1176"/>
      <c r="EL8" s="1176"/>
      <c r="EM8" s="1176"/>
      <c r="EN8" s="1176"/>
      <c r="EO8" s="1176"/>
      <c r="EP8" s="1176"/>
      <c r="EQ8" s="1188" t="s">
        <v>307</v>
      </c>
      <c r="ER8" s="1280"/>
      <c r="ES8" s="1135"/>
      <c r="ET8" s="924"/>
      <c r="EU8" s="923"/>
      <c r="EV8" s="1011"/>
      <c r="EW8" s="1011"/>
      <c r="EX8" s="1011"/>
      <c r="EY8" s="1011"/>
      <c r="EZ8" s="1011"/>
      <c r="FA8" s="924"/>
      <c r="FB8" s="1139" t="s">
        <v>270</v>
      </c>
      <c r="FC8" s="1140"/>
      <c r="FD8" s="1140"/>
      <c r="FE8" s="1140"/>
      <c r="FF8" s="1140"/>
      <c r="FG8" s="1140"/>
      <c r="FH8" s="1141"/>
      <c r="FI8" s="1139" t="s">
        <v>446</v>
      </c>
      <c r="FJ8" s="1140"/>
      <c r="FK8" s="1140"/>
      <c r="FL8" s="1140"/>
      <c r="FM8" s="1140"/>
      <c r="FN8" s="1184" t="s">
        <v>354</v>
      </c>
      <c r="FO8" s="1184" t="s">
        <v>356</v>
      </c>
      <c r="FP8" s="1184" t="s">
        <v>358</v>
      </c>
      <c r="FQ8" s="1184" t="s">
        <v>360</v>
      </c>
      <c r="FR8" s="1184" t="s">
        <v>362</v>
      </c>
      <c r="FS8" s="1184" t="s">
        <v>364</v>
      </c>
      <c r="FT8" s="1186" t="s">
        <v>366</v>
      </c>
      <c r="FU8" s="1102" t="s">
        <v>429</v>
      </c>
      <c r="FV8" s="1092" t="s">
        <v>419</v>
      </c>
      <c r="FW8" s="1091" t="s">
        <v>373</v>
      </c>
      <c r="FX8" s="1091" t="s">
        <v>430</v>
      </c>
      <c r="FY8" s="1091" t="s">
        <v>431</v>
      </c>
      <c r="FZ8" s="1113" t="s">
        <v>41</v>
      </c>
      <c r="GA8" s="1153" t="s">
        <v>557</v>
      </c>
      <c r="GB8" s="1153" t="s">
        <v>558</v>
      </c>
      <c r="GC8" s="1092" t="s">
        <v>42</v>
      </c>
      <c r="GD8" s="1092" t="s">
        <v>250</v>
      </c>
      <c r="GE8" s="1092" t="s">
        <v>277</v>
      </c>
      <c r="GF8" s="1142" t="s">
        <v>313</v>
      </c>
      <c r="GG8" s="1091" t="s">
        <v>377</v>
      </c>
      <c r="GH8" s="1091" t="s">
        <v>378</v>
      </c>
      <c r="GI8" s="1091" t="s">
        <v>274</v>
      </c>
      <c r="GJ8" s="1091" t="s">
        <v>275</v>
      </c>
      <c r="GK8" s="1091" t="s">
        <v>276</v>
      </c>
      <c r="GL8" s="1091" t="s">
        <v>472</v>
      </c>
      <c r="GM8" s="1091" t="s">
        <v>379</v>
      </c>
      <c r="GN8" s="1002" t="s">
        <v>43</v>
      </c>
      <c r="GO8" s="1092" t="s">
        <v>247</v>
      </c>
      <c r="GP8" s="1092" t="s">
        <v>335</v>
      </c>
      <c r="GQ8" s="1103" t="s">
        <v>44</v>
      </c>
      <c r="GR8" s="1104" t="s">
        <v>336</v>
      </c>
      <c r="GS8" s="1104" t="s">
        <v>248</v>
      </c>
      <c r="GT8" s="1133"/>
      <c r="GV8" s="379"/>
      <c r="GW8" s="1144" t="s">
        <v>552</v>
      </c>
      <c r="GX8" s="1145"/>
      <c r="GY8" s="1145"/>
      <c r="GZ8" s="1146"/>
      <c r="HA8" s="369"/>
      <c r="HB8" s="1296" t="s">
        <v>526</v>
      </c>
      <c r="HC8" s="1144" t="s">
        <v>553</v>
      </c>
      <c r="HD8" s="1145"/>
      <c r="HE8" s="1145"/>
      <c r="HF8" s="1146"/>
      <c r="HG8" s="1144" t="s">
        <v>527</v>
      </c>
      <c r="HH8" s="1145"/>
      <c r="HI8" s="1146"/>
      <c r="HJ8" s="1155" t="s">
        <v>528</v>
      </c>
      <c r="HK8" s="1156"/>
      <c r="HL8" s="1156"/>
      <c r="HM8" s="1156"/>
      <c r="HN8" s="1156"/>
      <c r="HO8" s="1157"/>
      <c r="HP8" s="1159" t="s">
        <v>529</v>
      </c>
      <c r="HQ8" s="1160"/>
      <c r="HR8" s="1160"/>
      <c r="HS8" s="1160"/>
      <c r="HT8" s="1160"/>
      <c r="HU8" s="1160"/>
      <c r="HV8" s="1160"/>
      <c r="HW8" s="1160"/>
      <c r="HX8" s="1160"/>
      <c r="HY8" s="1160"/>
      <c r="HZ8" s="1160"/>
      <c r="IA8" s="1160"/>
      <c r="IB8" s="1160"/>
      <c r="IC8" s="1160"/>
      <c r="ID8" s="1160"/>
      <c r="IE8" s="1160"/>
      <c r="IF8" s="1160"/>
      <c r="IG8" s="1160"/>
      <c r="IH8" s="1160"/>
      <c r="II8" s="1160"/>
      <c r="IJ8" s="1160"/>
      <c r="IK8" s="1160"/>
      <c r="IL8" s="1160"/>
      <c r="IM8" s="1160"/>
      <c r="IN8" s="1160"/>
      <c r="IO8" s="1160"/>
      <c r="IP8" s="1160"/>
      <c r="IQ8" s="1160"/>
      <c r="IR8" s="1160"/>
      <c r="IS8" s="1161"/>
      <c r="IT8" s="385"/>
      <c r="IU8" s="1135"/>
      <c r="IV8" s="924"/>
      <c r="IW8" s="923"/>
      <c r="IX8" s="1011"/>
      <c r="IY8" s="1011"/>
      <c r="IZ8" s="1011"/>
      <c r="JA8" s="1011"/>
      <c r="JB8" s="1011"/>
      <c r="JC8" s="924"/>
      <c r="JD8" s="1139" t="s">
        <v>270</v>
      </c>
      <c r="JE8" s="1140"/>
      <c r="JF8" s="1140"/>
      <c r="JG8" s="1140"/>
      <c r="JH8" s="1140"/>
      <c r="JI8" s="1140"/>
      <c r="JJ8" s="1141"/>
      <c r="JK8" s="1139" t="s">
        <v>446</v>
      </c>
      <c r="JL8" s="1140"/>
      <c r="JM8" s="1140"/>
      <c r="JN8" s="1140"/>
      <c r="JO8" s="1140"/>
      <c r="JP8" s="1184" t="s">
        <v>354</v>
      </c>
      <c r="JQ8" s="1184" t="s">
        <v>356</v>
      </c>
      <c r="JR8" s="1184" t="s">
        <v>358</v>
      </c>
      <c r="JS8" s="1184" t="s">
        <v>360</v>
      </c>
      <c r="JT8" s="1184" t="s">
        <v>362</v>
      </c>
      <c r="JU8" s="1184" t="s">
        <v>364</v>
      </c>
      <c r="JV8" s="1186" t="s">
        <v>366</v>
      </c>
      <c r="JW8" s="1102" t="s">
        <v>429</v>
      </c>
      <c r="JX8" s="1092" t="s">
        <v>419</v>
      </c>
      <c r="JY8" s="1091" t="s">
        <v>373</v>
      </c>
      <c r="JZ8" s="1091" t="s">
        <v>430</v>
      </c>
      <c r="KA8" s="1091" t="s">
        <v>431</v>
      </c>
      <c r="KB8" s="1113" t="s">
        <v>41</v>
      </c>
      <c r="KC8" s="1092" t="s">
        <v>42</v>
      </c>
      <c r="KD8" s="1092" t="s">
        <v>250</v>
      </c>
      <c r="KE8" s="1092" t="s">
        <v>277</v>
      </c>
      <c r="KF8" s="1142" t="s">
        <v>313</v>
      </c>
      <c r="KG8" s="1091" t="s">
        <v>377</v>
      </c>
      <c r="KH8" s="1091" t="s">
        <v>378</v>
      </c>
      <c r="KI8" s="1091" t="s">
        <v>274</v>
      </c>
      <c r="KJ8" s="1091" t="s">
        <v>275</v>
      </c>
      <c r="KK8" s="1091" t="s">
        <v>276</v>
      </c>
      <c r="KL8" s="1091" t="s">
        <v>472</v>
      </c>
      <c r="KM8" s="1091" t="s">
        <v>379</v>
      </c>
      <c r="KN8" s="1002" t="s">
        <v>43</v>
      </c>
      <c r="KO8" s="1092" t="s">
        <v>247</v>
      </c>
      <c r="KP8" s="1092" t="s">
        <v>335</v>
      </c>
      <c r="KQ8" s="1103" t="s">
        <v>44</v>
      </c>
      <c r="KR8" s="1104" t="s">
        <v>336</v>
      </c>
      <c r="KS8" s="1104" t="s">
        <v>248</v>
      </c>
      <c r="KT8" s="1133"/>
      <c r="KU8" s="1110"/>
      <c r="KV8" s="1111"/>
      <c r="KW8" s="1111"/>
      <c r="KX8" s="1112"/>
      <c r="KZ8" s="1094"/>
      <c r="LA8" s="1097"/>
      <c r="LB8" s="1097"/>
      <c r="LC8" s="1100"/>
      <c r="LD8" s="446"/>
      <c r="LE8" s="1065"/>
      <c r="LF8" s="1089"/>
      <c r="LG8" s="1059"/>
      <c r="LH8" s="1059"/>
      <c r="LI8" s="1060"/>
      <c r="LJ8" s="1059"/>
      <c r="LK8" s="1059"/>
      <c r="LL8" s="1060"/>
      <c r="LM8" s="1064"/>
      <c r="LN8" s="1062"/>
      <c r="LO8" s="1067"/>
      <c r="LP8" s="450"/>
      <c r="LQ8" s="1086"/>
      <c r="LR8" s="1047"/>
      <c r="LS8" s="1047"/>
      <c r="LT8" s="1046" t="s">
        <v>499</v>
      </c>
      <c r="LU8" s="1046" t="s">
        <v>500</v>
      </c>
      <c r="LV8" s="1047"/>
      <c r="LW8" s="1047"/>
      <c r="LX8" s="1072"/>
      <c r="LY8" s="1045"/>
      <c r="LZ8" s="1045"/>
      <c r="MA8" s="1047"/>
      <c r="MB8" s="1072"/>
      <c r="MC8" s="1045"/>
      <c r="MD8" s="1045"/>
      <c r="ME8" s="1047"/>
      <c r="MF8" s="1072"/>
      <c r="MG8" s="1045"/>
      <c r="MH8" s="1045"/>
      <c r="MI8" s="1047"/>
      <c r="MJ8" s="1072"/>
      <c r="MK8" s="461"/>
      <c r="ML8" s="1077"/>
      <c r="MM8" s="1078"/>
      <c r="MN8" s="1079"/>
      <c r="MP8" s="1041"/>
      <c r="MQ8" s="1041"/>
      <c r="MR8" s="1041"/>
      <c r="MS8" s="1041"/>
      <c r="MT8" s="1041"/>
      <c r="MU8" s="1041"/>
      <c r="MV8" s="1041"/>
      <c r="MW8" s="1041"/>
      <c r="MX8" s="1041"/>
      <c r="MZ8" s="1042"/>
      <c r="NA8" s="1042"/>
      <c r="NB8" s="1042"/>
      <c r="NC8" s="1042"/>
      <c r="ND8" s="1042"/>
      <c r="NE8" s="1042"/>
      <c r="NF8" s="1042"/>
      <c r="NG8" s="1042"/>
    </row>
    <row r="9" spans="1:371" s="136" customFormat="1" ht="36" customHeight="1">
      <c r="I9" s="1251"/>
      <c r="J9" s="1300"/>
      <c r="K9" s="1043"/>
      <c r="L9" s="1043"/>
      <c r="M9" s="1040"/>
      <c r="N9" s="1040"/>
      <c r="O9" s="1040"/>
      <c r="P9" s="1040"/>
      <c r="Q9" s="1231"/>
      <c r="R9" s="1040"/>
      <c r="S9" s="1043"/>
      <c r="T9" s="1259"/>
      <c r="U9" s="1260"/>
      <c r="V9" s="1243" t="s">
        <v>78</v>
      </c>
      <c r="W9" s="1245" t="s">
        <v>74</v>
      </c>
      <c r="X9" s="1209" t="s">
        <v>75</v>
      </c>
      <c r="Y9" s="1247" t="s">
        <v>230</v>
      </c>
      <c r="Z9" s="1248"/>
      <c r="AA9" s="1205" t="s">
        <v>76</v>
      </c>
      <c r="AB9" s="1206"/>
      <c r="AC9" s="918" t="s">
        <v>80</v>
      </c>
      <c r="AD9" s="1215" t="s">
        <v>81</v>
      </c>
      <c r="AE9" s="1207" t="s">
        <v>78</v>
      </c>
      <c r="AF9" s="1209" t="s">
        <v>74</v>
      </c>
      <c r="AG9" s="1257"/>
      <c r="AH9" s="882" t="s">
        <v>77</v>
      </c>
      <c r="AI9" s="1040"/>
      <c r="AJ9" s="1235"/>
      <c r="AK9" s="893"/>
      <c r="AL9" s="1133"/>
      <c r="AM9" s="1222"/>
      <c r="AN9" s="1211"/>
      <c r="AO9" s="1249"/>
      <c r="AP9" s="1203"/>
      <c r="AQ9" s="1203"/>
      <c r="AR9" s="1203"/>
      <c r="AS9" s="1242"/>
      <c r="AT9" s="1239"/>
      <c r="AU9" s="1240"/>
      <c r="AV9" s="1241"/>
      <c r="AW9" s="934"/>
      <c r="AX9" s="1283"/>
      <c r="AY9" s="888"/>
      <c r="AZ9" s="1286"/>
      <c r="BA9" s="1229"/>
      <c r="BB9" s="1231"/>
      <c r="BC9" s="1040"/>
      <c r="BD9" s="1040"/>
      <c r="BE9" s="1040"/>
      <c r="BF9" s="1040"/>
      <c r="BG9" s="1233"/>
      <c r="BH9" s="1040"/>
      <c r="BI9" s="1040"/>
      <c r="BJ9" s="1040"/>
      <c r="BK9" s="1040"/>
      <c r="BL9" s="959"/>
      <c r="BM9" s="1199"/>
      <c r="BN9" s="1204" t="s">
        <v>79</v>
      </c>
      <c r="BO9" s="1180" t="s">
        <v>80</v>
      </c>
      <c r="BP9" s="1042" t="s">
        <v>81</v>
      </c>
      <c r="BQ9" s="918" t="s">
        <v>82</v>
      </c>
      <c r="BR9" s="918" t="s">
        <v>83</v>
      </c>
      <c r="BS9" s="1042" t="s">
        <v>84</v>
      </c>
      <c r="BT9" s="1182" t="s">
        <v>85</v>
      </c>
      <c r="BU9" s="1183" t="s">
        <v>86</v>
      </c>
      <c r="BV9" s="1217" t="s">
        <v>493</v>
      </c>
      <c r="BW9" s="1220"/>
      <c r="BX9" s="1177" t="s">
        <v>79</v>
      </c>
      <c r="BY9" s="1180" t="s">
        <v>80</v>
      </c>
      <c r="BZ9" s="1042" t="s">
        <v>81</v>
      </c>
      <c r="CA9" s="918" t="s">
        <v>82</v>
      </c>
      <c r="CB9" s="918" t="s">
        <v>83</v>
      </c>
      <c r="CC9" s="1042" t="s">
        <v>84</v>
      </c>
      <c r="CD9" s="1182" t="s">
        <v>85</v>
      </c>
      <c r="CE9" s="1201" t="s">
        <v>221</v>
      </c>
      <c r="CF9" s="1179"/>
      <c r="CG9" s="1177" t="s">
        <v>79</v>
      </c>
      <c r="CH9" s="1180" t="s">
        <v>80</v>
      </c>
      <c r="CI9" s="1042" t="s">
        <v>81</v>
      </c>
      <c r="CJ9" s="918" t="s">
        <v>82</v>
      </c>
      <c r="CK9" s="918" t="s">
        <v>83</v>
      </c>
      <c r="CL9" s="1042" t="s">
        <v>84</v>
      </c>
      <c r="CM9" s="1182" t="s">
        <v>85</v>
      </c>
      <c r="CN9" s="1183" t="s">
        <v>221</v>
      </c>
      <c r="CO9" s="1179"/>
      <c r="CP9" s="1177" t="s">
        <v>79</v>
      </c>
      <c r="CQ9" s="1180" t="s">
        <v>80</v>
      </c>
      <c r="CR9" s="1042" t="s">
        <v>81</v>
      </c>
      <c r="CS9" s="918" t="s">
        <v>82</v>
      </c>
      <c r="CT9" s="918" t="s">
        <v>83</v>
      </c>
      <c r="CU9" s="1042" t="s">
        <v>84</v>
      </c>
      <c r="CV9" s="1182" t="s">
        <v>85</v>
      </c>
      <c r="CW9" s="1183" t="s">
        <v>221</v>
      </c>
      <c r="CX9" s="1179"/>
      <c r="CY9" s="1177" t="s">
        <v>79</v>
      </c>
      <c r="CZ9" s="1180" t="s">
        <v>80</v>
      </c>
      <c r="DA9" s="1042" t="s">
        <v>81</v>
      </c>
      <c r="DB9" s="918" t="s">
        <v>82</v>
      </c>
      <c r="DC9" s="918" t="s">
        <v>83</v>
      </c>
      <c r="DD9" s="1042" t="s">
        <v>84</v>
      </c>
      <c r="DE9" s="1182" t="s">
        <v>85</v>
      </c>
      <c r="DF9" s="1183" t="s">
        <v>221</v>
      </c>
      <c r="DG9" s="1179"/>
      <c r="DH9" s="1177" t="s">
        <v>79</v>
      </c>
      <c r="DI9" s="1180" t="s">
        <v>80</v>
      </c>
      <c r="DJ9" s="1042" t="s">
        <v>81</v>
      </c>
      <c r="DK9" s="918" t="s">
        <v>82</v>
      </c>
      <c r="DL9" s="918" t="s">
        <v>83</v>
      </c>
      <c r="DM9" s="1042" t="s">
        <v>84</v>
      </c>
      <c r="DN9" s="1182" t="s">
        <v>85</v>
      </c>
      <c r="DO9" s="1183" t="s">
        <v>221</v>
      </c>
      <c r="DP9" s="1179"/>
      <c r="DQ9" s="1177" t="s">
        <v>79</v>
      </c>
      <c r="DR9" s="1180" t="s">
        <v>80</v>
      </c>
      <c r="DS9" s="1042" t="s">
        <v>81</v>
      </c>
      <c r="DT9" s="918" t="s">
        <v>82</v>
      </c>
      <c r="DU9" s="918" t="s">
        <v>83</v>
      </c>
      <c r="DV9" s="1042" t="s">
        <v>84</v>
      </c>
      <c r="DW9" s="1182" t="s">
        <v>85</v>
      </c>
      <c r="DX9" s="1183" t="s">
        <v>221</v>
      </c>
      <c r="DY9" s="1179"/>
      <c r="DZ9" s="1177" t="s">
        <v>79</v>
      </c>
      <c r="EA9" s="1180" t="s">
        <v>80</v>
      </c>
      <c r="EB9" s="1042" t="s">
        <v>81</v>
      </c>
      <c r="EC9" s="918" t="s">
        <v>82</v>
      </c>
      <c r="ED9" s="918" t="s">
        <v>83</v>
      </c>
      <c r="EE9" s="1042" t="s">
        <v>84</v>
      </c>
      <c r="EF9" s="1182" t="s">
        <v>85</v>
      </c>
      <c r="EG9" s="1183" t="s">
        <v>221</v>
      </c>
      <c r="EH9" s="1179"/>
      <c r="EI9" s="1200" t="s">
        <v>79</v>
      </c>
      <c r="EJ9" s="1180" t="s">
        <v>80</v>
      </c>
      <c r="EK9" s="1042" t="s">
        <v>81</v>
      </c>
      <c r="EL9" s="918" t="s">
        <v>82</v>
      </c>
      <c r="EM9" s="918" t="s">
        <v>83</v>
      </c>
      <c r="EN9" s="1042" t="s">
        <v>84</v>
      </c>
      <c r="EO9" s="1182" t="s">
        <v>85</v>
      </c>
      <c r="EP9" s="1183" t="s">
        <v>221</v>
      </c>
      <c r="EQ9" s="1189"/>
      <c r="ER9" s="1280"/>
      <c r="ES9" s="105" t="s">
        <v>51</v>
      </c>
      <c r="ET9" s="104" t="s">
        <v>52</v>
      </c>
      <c r="EU9" s="104" t="s">
        <v>51</v>
      </c>
      <c r="EV9" s="104" t="s">
        <v>52</v>
      </c>
      <c r="EW9" s="104" t="s">
        <v>87</v>
      </c>
      <c r="EX9" s="104" t="s">
        <v>88</v>
      </c>
      <c r="EY9" s="104" t="s">
        <v>90</v>
      </c>
      <c r="EZ9" s="104" t="s">
        <v>89</v>
      </c>
      <c r="FA9" s="104" t="s">
        <v>91</v>
      </c>
      <c r="FB9" s="104" t="s">
        <v>51</v>
      </c>
      <c r="FC9" s="104" t="s">
        <v>52</v>
      </c>
      <c r="FD9" s="104" t="s">
        <v>87</v>
      </c>
      <c r="FE9" s="104" t="s">
        <v>88</v>
      </c>
      <c r="FF9" s="104" t="s">
        <v>90</v>
      </c>
      <c r="FG9" s="104" t="s">
        <v>89</v>
      </c>
      <c r="FH9" s="104" t="s">
        <v>91</v>
      </c>
      <c r="FI9" s="104" t="s">
        <v>51</v>
      </c>
      <c r="FJ9" s="104" t="s">
        <v>52</v>
      </c>
      <c r="FK9" s="104" t="s">
        <v>87</v>
      </c>
      <c r="FL9" s="104" t="s">
        <v>88</v>
      </c>
      <c r="FM9" s="166" t="s">
        <v>90</v>
      </c>
      <c r="FN9" s="1184"/>
      <c r="FO9" s="1184"/>
      <c r="FP9" s="1184"/>
      <c r="FQ9" s="1184"/>
      <c r="FR9" s="1184"/>
      <c r="FS9" s="1184"/>
      <c r="FT9" s="1187"/>
      <c r="FU9" s="1102"/>
      <c r="FV9" s="1102"/>
      <c r="FW9" s="1091"/>
      <c r="FX9" s="1091"/>
      <c r="FY9" s="1091"/>
      <c r="FZ9" s="1113"/>
      <c r="GA9" s="1153"/>
      <c r="GB9" s="1153"/>
      <c r="GC9" s="1102"/>
      <c r="GD9" s="1102"/>
      <c r="GE9" s="1102"/>
      <c r="GF9" s="1143"/>
      <c r="GG9" s="1091"/>
      <c r="GH9" s="1091"/>
      <c r="GI9" s="1091"/>
      <c r="GJ9" s="1091"/>
      <c r="GK9" s="1091"/>
      <c r="GL9" s="1091"/>
      <c r="GM9" s="1091"/>
      <c r="GN9" s="1002"/>
      <c r="GO9" s="1102"/>
      <c r="GP9" s="1102"/>
      <c r="GQ9" s="1103"/>
      <c r="GR9" s="1104"/>
      <c r="GS9" s="1104"/>
      <c r="GT9" s="1133"/>
      <c r="GV9" s="379"/>
      <c r="GW9" s="1147"/>
      <c r="GX9" s="1148"/>
      <c r="GY9" s="1148"/>
      <c r="GZ9" s="1149"/>
      <c r="HA9" s="369"/>
      <c r="HB9" s="1297"/>
      <c r="HC9" s="1147"/>
      <c r="HD9" s="1148"/>
      <c r="HE9" s="1148"/>
      <c r="HF9" s="1149"/>
      <c r="HG9" s="1147"/>
      <c r="HH9" s="1148"/>
      <c r="HI9" s="1149"/>
      <c r="HJ9" s="1158"/>
      <c r="HK9" s="1156"/>
      <c r="HL9" s="1156"/>
      <c r="HM9" s="1156"/>
      <c r="HN9" s="1156"/>
      <c r="HO9" s="1157"/>
      <c r="HP9" s="1162"/>
      <c r="HQ9" s="1162"/>
      <c r="HR9" s="1162"/>
      <c r="HS9" s="1162"/>
      <c r="HT9" s="1162"/>
      <c r="HU9" s="1162"/>
      <c r="HV9" s="1162"/>
      <c r="HW9" s="1162"/>
      <c r="HX9" s="1162"/>
      <c r="HY9" s="1162"/>
      <c r="HZ9" s="1162"/>
      <c r="IA9" s="1162"/>
      <c r="IB9" s="1162"/>
      <c r="IC9" s="1162"/>
      <c r="ID9" s="1162"/>
      <c r="IE9" s="1162"/>
      <c r="IF9" s="1162"/>
      <c r="IG9" s="1162"/>
      <c r="IH9" s="1162"/>
      <c r="II9" s="1162"/>
      <c r="IJ9" s="1162"/>
      <c r="IK9" s="1162"/>
      <c r="IL9" s="1162"/>
      <c r="IM9" s="1162"/>
      <c r="IN9" s="1162"/>
      <c r="IO9" s="1162"/>
      <c r="IP9" s="1162"/>
      <c r="IQ9" s="1162"/>
      <c r="IR9" s="1162"/>
      <c r="IS9" s="1163"/>
      <c r="IT9" s="385"/>
      <c r="IU9" s="105" t="s">
        <v>51</v>
      </c>
      <c r="IV9" s="104" t="s">
        <v>52</v>
      </c>
      <c r="IW9" s="104" t="s">
        <v>51</v>
      </c>
      <c r="IX9" s="104" t="s">
        <v>52</v>
      </c>
      <c r="IY9" s="104" t="s">
        <v>87</v>
      </c>
      <c r="IZ9" s="104" t="s">
        <v>88</v>
      </c>
      <c r="JA9" s="104" t="s">
        <v>90</v>
      </c>
      <c r="JB9" s="104" t="s">
        <v>89</v>
      </c>
      <c r="JC9" s="104" t="s">
        <v>91</v>
      </c>
      <c r="JD9" s="104" t="s">
        <v>51</v>
      </c>
      <c r="JE9" s="104" t="s">
        <v>52</v>
      </c>
      <c r="JF9" s="104" t="s">
        <v>87</v>
      </c>
      <c r="JG9" s="104" t="s">
        <v>88</v>
      </c>
      <c r="JH9" s="104" t="s">
        <v>90</v>
      </c>
      <c r="JI9" s="104" t="s">
        <v>89</v>
      </c>
      <c r="JJ9" s="104" t="s">
        <v>91</v>
      </c>
      <c r="JK9" s="104" t="s">
        <v>51</v>
      </c>
      <c r="JL9" s="104" t="s">
        <v>52</v>
      </c>
      <c r="JM9" s="104" t="s">
        <v>87</v>
      </c>
      <c r="JN9" s="104" t="s">
        <v>88</v>
      </c>
      <c r="JO9" s="166" t="s">
        <v>90</v>
      </c>
      <c r="JP9" s="1184"/>
      <c r="JQ9" s="1184"/>
      <c r="JR9" s="1184"/>
      <c r="JS9" s="1184"/>
      <c r="JT9" s="1184"/>
      <c r="JU9" s="1184"/>
      <c r="JV9" s="1187"/>
      <c r="JW9" s="1102"/>
      <c r="JX9" s="1102"/>
      <c r="JY9" s="1091"/>
      <c r="JZ9" s="1091"/>
      <c r="KA9" s="1091"/>
      <c r="KB9" s="1113"/>
      <c r="KC9" s="1102"/>
      <c r="KD9" s="1102"/>
      <c r="KE9" s="1102"/>
      <c r="KF9" s="1143"/>
      <c r="KG9" s="1091"/>
      <c r="KH9" s="1091"/>
      <c r="KI9" s="1091"/>
      <c r="KJ9" s="1091"/>
      <c r="KK9" s="1091"/>
      <c r="KL9" s="1091"/>
      <c r="KM9" s="1091"/>
      <c r="KN9" s="1002"/>
      <c r="KO9" s="1102"/>
      <c r="KP9" s="1102"/>
      <c r="KQ9" s="1103"/>
      <c r="KR9" s="1104"/>
      <c r="KS9" s="1104"/>
      <c r="KT9" s="1133"/>
      <c r="KU9" s="1110"/>
      <c r="KV9" s="1111"/>
      <c r="KW9" s="1111"/>
      <c r="KX9" s="1112"/>
      <c r="KZ9" s="1094"/>
      <c r="LA9" s="1097"/>
      <c r="LB9" s="1097"/>
      <c r="LC9" s="1100"/>
      <c r="LD9" s="446"/>
      <c r="LE9" s="1065"/>
      <c r="LF9" s="1089"/>
      <c r="LG9" s="1050" t="s">
        <v>569</v>
      </c>
      <c r="LH9" s="1050" t="s">
        <v>571</v>
      </c>
      <c r="LI9" s="1050" t="s">
        <v>574</v>
      </c>
      <c r="LJ9" s="1050" t="s">
        <v>569</v>
      </c>
      <c r="LK9" s="1050" t="s">
        <v>573</v>
      </c>
      <c r="LL9" s="1050" t="s">
        <v>574</v>
      </c>
      <c r="LM9" s="1064"/>
      <c r="LN9" s="1062"/>
      <c r="LO9" s="1067"/>
      <c r="LP9" s="450"/>
      <c r="LQ9" s="1086"/>
      <c r="LR9" s="1047"/>
      <c r="LS9" s="1047"/>
      <c r="LT9" s="1047"/>
      <c r="LU9" s="1047"/>
      <c r="LV9" s="1047"/>
      <c r="LW9" s="1047"/>
      <c r="LX9" s="1072"/>
      <c r="LY9" s="1045"/>
      <c r="LZ9" s="1045"/>
      <c r="MA9" s="1047"/>
      <c r="MB9" s="1072"/>
      <c r="MC9" s="1045"/>
      <c r="MD9" s="1045"/>
      <c r="ME9" s="1047"/>
      <c r="MF9" s="1072"/>
      <c r="MG9" s="1045"/>
      <c r="MH9" s="1045"/>
      <c r="MI9" s="1047"/>
      <c r="MJ9" s="1072"/>
      <c r="MK9" s="461"/>
      <c r="ML9" s="1080" t="s">
        <v>587</v>
      </c>
      <c r="MM9" s="1080" t="s">
        <v>588</v>
      </c>
      <c r="MN9" s="1050" t="s">
        <v>589</v>
      </c>
      <c r="MP9" s="1041"/>
      <c r="MQ9" s="1041"/>
      <c r="MR9" s="1041"/>
      <c r="MS9" s="1041"/>
      <c r="MT9" s="1041"/>
      <c r="MU9" s="1041"/>
      <c r="MV9" s="1041"/>
      <c r="MW9" s="1041"/>
      <c r="MX9" s="1041"/>
      <c r="MZ9" s="1042" t="s">
        <v>35</v>
      </c>
      <c r="NA9" s="1042" t="s">
        <v>254</v>
      </c>
      <c r="NB9" s="1043" t="s">
        <v>255</v>
      </c>
      <c r="NC9" s="1043"/>
      <c r="ND9" s="1042"/>
      <c r="NE9" s="1042"/>
      <c r="NF9" s="1042"/>
      <c r="NG9" s="1042"/>
    </row>
    <row r="10" spans="1:371" s="136" customFormat="1" ht="106.15" customHeight="1">
      <c r="A10" s="313" t="s">
        <v>474</v>
      </c>
      <c r="B10" s="313" t="s">
        <v>475</v>
      </c>
      <c r="C10" s="313" t="s">
        <v>476</v>
      </c>
      <c r="D10" s="313" t="s">
        <v>477</v>
      </c>
      <c r="E10" s="313" t="s">
        <v>478</v>
      </c>
      <c r="F10" s="313" t="s">
        <v>479</v>
      </c>
      <c r="G10" s="313" t="s">
        <v>480</v>
      </c>
      <c r="H10" s="313" t="s">
        <v>481</v>
      </c>
      <c r="I10" s="1251"/>
      <c r="J10" s="1230"/>
      <c r="K10" s="1182"/>
      <c r="L10" s="1182"/>
      <c r="M10" s="1040"/>
      <c r="N10" s="1040"/>
      <c r="O10" s="1040"/>
      <c r="P10" s="1040"/>
      <c r="Q10" s="1231"/>
      <c r="R10" s="1040"/>
      <c r="S10" s="1182"/>
      <c r="T10" s="1259"/>
      <c r="U10" s="1260"/>
      <c r="V10" s="1244"/>
      <c r="W10" s="1246"/>
      <c r="X10" s="1246"/>
      <c r="Y10" s="191" t="s">
        <v>78</v>
      </c>
      <c r="Z10" s="170" t="s">
        <v>74</v>
      </c>
      <c r="AA10" s="191" t="s">
        <v>78</v>
      </c>
      <c r="AB10" s="192" t="s">
        <v>74</v>
      </c>
      <c r="AC10" s="893"/>
      <c r="AD10" s="1133"/>
      <c r="AE10" s="1208"/>
      <c r="AF10" s="1210"/>
      <c r="AG10" s="1257"/>
      <c r="AH10" s="882"/>
      <c r="AI10" s="1040"/>
      <c r="AJ10" s="1235"/>
      <c r="AK10" s="893"/>
      <c r="AL10" s="1133"/>
      <c r="AM10" s="1222"/>
      <c r="AN10" s="193"/>
      <c r="AO10" s="538"/>
      <c r="AP10" s="194"/>
      <c r="AQ10" s="194"/>
      <c r="AR10" s="194"/>
      <c r="AS10" s="194"/>
      <c r="AT10" s="286" t="s">
        <v>490</v>
      </c>
      <c r="AU10" s="195" t="s">
        <v>92</v>
      </c>
      <c r="AV10" s="196" t="s">
        <v>93</v>
      </c>
      <c r="AW10" s="934"/>
      <c r="AX10" s="1283"/>
      <c r="AY10" s="888"/>
      <c r="AZ10" s="1286"/>
      <c r="BA10" s="162"/>
      <c r="BB10" s="314"/>
      <c r="BC10" s="301"/>
      <c r="BD10" s="197"/>
      <c r="BE10" s="197" t="s">
        <v>394</v>
      </c>
      <c r="BF10" s="197" t="s">
        <v>395</v>
      </c>
      <c r="BG10" s="539" t="s">
        <v>396</v>
      </c>
      <c r="BH10" s="197" t="s">
        <v>397</v>
      </c>
      <c r="BI10" s="198" t="s">
        <v>398</v>
      </c>
      <c r="BJ10" s="161"/>
      <c r="BK10" s="161"/>
      <c r="BL10" s="541" t="s">
        <v>401</v>
      </c>
      <c r="BM10" s="651" t="s">
        <v>400</v>
      </c>
      <c r="BN10" s="1204"/>
      <c r="BO10" s="1181"/>
      <c r="BP10" s="918"/>
      <c r="BQ10" s="893"/>
      <c r="BR10" s="893"/>
      <c r="BS10" s="918"/>
      <c r="BT10" s="1040"/>
      <c r="BU10" s="887"/>
      <c r="BV10" s="1218"/>
      <c r="BW10" s="1220"/>
      <c r="BX10" s="1177"/>
      <c r="BY10" s="1181"/>
      <c r="BZ10" s="918"/>
      <c r="CA10" s="893"/>
      <c r="CB10" s="893"/>
      <c r="CC10" s="918"/>
      <c r="CD10" s="1040"/>
      <c r="CE10" s="1202"/>
      <c r="CF10" s="1179"/>
      <c r="CG10" s="1177"/>
      <c r="CH10" s="1181"/>
      <c r="CI10" s="918"/>
      <c r="CJ10" s="893"/>
      <c r="CK10" s="893"/>
      <c r="CL10" s="918"/>
      <c r="CM10" s="1040"/>
      <c r="CN10" s="887"/>
      <c r="CO10" s="1179"/>
      <c r="CP10" s="1177"/>
      <c r="CQ10" s="1181"/>
      <c r="CR10" s="918"/>
      <c r="CS10" s="893"/>
      <c r="CT10" s="893"/>
      <c r="CU10" s="918"/>
      <c r="CV10" s="1040"/>
      <c r="CW10" s="887"/>
      <c r="CX10" s="1179"/>
      <c r="CY10" s="1177"/>
      <c r="CZ10" s="1181"/>
      <c r="DA10" s="918"/>
      <c r="DB10" s="893"/>
      <c r="DC10" s="893"/>
      <c r="DD10" s="918"/>
      <c r="DE10" s="1040"/>
      <c r="DF10" s="887"/>
      <c r="DG10" s="1179"/>
      <c r="DH10" s="1177"/>
      <c r="DI10" s="1181"/>
      <c r="DJ10" s="918"/>
      <c r="DK10" s="893"/>
      <c r="DL10" s="893"/>
      <c r="DM10" s="918"/>
      <c r="DN10" s="1040"/>
      <c r="DO10" s="887"/>
      <c r="DP10" s="1179"/>
      <c r="DQ10" s="1177"/>
      <c r="DR10" s="1181"/>
      <c r="DS10" s="918"/>
      <c r="DT10" s="893"/>
      <c r="DU10" s="893"/>
      <c r="DV10" s="918"/>
      <c r="DW10" s="1040"/>
      <c r="DX10" s="887"/>
      <c r="DY10" s="1179"/>
      <c r="DZ10" s="1177"/>
      <c r="EA10" s="1181"/>
      <c r="EB10" s="918"/>
      <c r="EC10" s="893"/>
      <c r="ED10" s="893"/>
      <c r="EE10" s="918"/>
      <c r="EF10" s="1040"/>
      <c r="EG10" s="887"/>
      <c r="EH10" s="1179"/>
      <c r="EI10" s="1200"/>
      <c r="EJ10" s="1181"/>
      <c r="EK10" s="918"/>
      <c r="EL10" s="893"/>
      <c r="EM10" s="893"/>
      <c r="EN10" s="918"/>
      <c r="EO10" s="1040"/>
      <c r="EP10" s="887"/>
      <c r="EQ10" s="1189"/>
      <c r="ER10" s="1280"/>
      <c r="ES10" s="199" t="s">
        <v>269</v>
      </c>
      <c r="ET10" s="200" t="s">
        <v>94</v>
      </c>
      <c r="EU10" s="198" t="s">
        <v>342</v>
      </c>
      <c r="EV10" s="198" t="s">
        <v>343</v>
      </c>
      <c r="EW10" s="198" t="s">
        <v>344</v>
      </c>
      <c r="EX10" s="198" t="s">
        <v>345</v>
      </c>
      <c r="EY10" s="198" t="s">
        <v>346</v>
      </c>
      <c r="EZ10" s="198" t="s">
        <v>347</v>
      </c>
      <c r="FA10" s="198" t="s">
        <v>348</v>
      </c>
      <c r="FB10" s="198" t="s">
        <v>271</v>
      </c>
      <c r="FC10" s="198" t="s">
        <v>349</v>
      </c>
      <c r="FD10" s="198" t="s">
        <v>272</v>
      </c>
      <c r="FE10" s="198" t="s">
        <v>273</v>
      </c>
      <c r="FF10" s="198" t="s">
        <v>350</v>
      </c>
      <c r="FG10" s="198" t="s">
        <v>351</v>
      </c>
      <c r="FH10" s="198" t="s">
        <v>352</v>
      </c>
      <c r="FI10" s="201" t="s">
        <v>95</v>
      </c>
      <c r="FJ10" s="200" t="s">
        <v>96</v>
      </c>
      <c r="FK10" s="200" t="s">
        <v>97</v>
      </c>
      <c r="FL10" s="200" t="s">
        <v>98</v>
      </c>
      <c r="FM10" s="200" t="s">
        <v>99</v>
      </c>
      <c r="FN10" s="1185"/>
      <c r="FO10" s="1185"/>
      <c r="FP10" s="1185"/>
      <c r="FQ10" s="1185"/>
      <c r="FR10" s="1185"/>
      <c r="FS10" s="1185"/>
      <c r="FT10" s="1187"/>
      <c r="FU10" s="1102"/>
      <c r="FV10" s="1102"/>
      <c r="FW10" s="1092"/>
      <c r="FX10" s="1092"/>
      <c r="FY10" s="1092"/>
      <c r="FZ10" s="1114"/>
      <c r="GA10" s="1154"/>
      <c r="GB10" s="1154"/>
      <c r="GC10" s="1102"/>
      <c r="GD10" s="1102"/>
      <c r="GE10" s="1102"/>
      <c r="GF10" s="1143"/>
      <c r="GG10" s="1092"/>
      <c r="GH10" s="1092"/>
      <c r="GI10" s="1092"/>
      <c r="GJ10" s="1092"/>
      <c r="GK10" s="1092"/>
      <c r="GL10" s="1092"/>
      <c r="GM10" s="1092"/>
      <c r="GN10" s="1002"/>
      <c r="GO10" s="1102"/>
      <c r="GP10" s="1102"/>
      <c r="GQ10" s="1103"/>
      <c r="GR10" s="1104"/>
      <c r="GS10" s="1104"/>
      <c r="GT10" s="1133"/>
      <c r="GV10" s="379"/>
      <c r="GW10" s="1150"/>
      <c r="GX10" s="1151"/>
      <c r="GY10" s="1151"/>
      <c r="GZ10" s="1152"/>
      <c r="HA10" s="369"/>
      <c r="HB10" s="1297"/>
      <c r="HC10" s="1150"/>
      <c r="HD10" s="1151"/>
      <c r="HE10" s="1151"/>
      <c r="HF10" s="1152"/>
      <c r="HG10" s="1150"/>
      <c r="HH10" s="1151"/>
      <c r="HI10" s="1152"/>
      <c r="HJ10" s="1164" t="s">
        <v>530</v>
      </c>
      <c r="HK10" s="1166" t="s">
        <v>531</v>
      </c>
      <c r="HL10" s="1166" t="s">
        <v>532</v>
      </c>
      <c r="HM10" s="1166" t="s">
        <v>533</v>
      </c>
      <c r="HN10" s="1166" t="s">
        <v>534</v>
      </c>
      <c r="HO10" s="1166" t="s">
        <v>535</v>
      </c>
      <c r="HP10" s="1168" t="s">
        <v>531</v>
      </c>
      <c r="HQ10" s="1169"/>
      <c r="HR10" s="1169"/>
      <c r="HS10" s="1169"/>
      <c r="HT10" s="1169"/>
      <c r="HU10" s="1169"/>
      <c r="HV10" s="1170"/>
      <c r="HW10" s="1168" t="s">
        <v>536</v>
      </c>
      <c r="HX10" s="1169"/>
      <c r="HY10" s="1169"/>
      <c r="HZ10" s="1169"/>
      <c r="IA10" s="1169"/>
      <c r="IB10" s="1169"/>
      <c r="IC10" s="1170"/>
      <c r="ID10" s="1168" t="s">
        <v>537</v>
      </c>
      <c r="IE10" s="1169"/>
      <c r="IF10" s="1169"/>
      <c r="IG10" s="1169"/>
      <c r="IH10" s="1169"/>
      <c r="II10" s="1169"/>
      <c r="IJ10" s="1170"/>
      <c r="IK10" s="1168" t="s">
        <v>616</v>
      </c>
      <c r="IL10" s="1169"/>
      <c r="IM10" s="1169"/>
      <c r="IN10" s="1169"/>
      <c r="IO10" s="1169"/>
      <c r="IP10" s="1169"/>
      <c r="IQ10" s="1170"/>
      <c r="IR10" s="1168" t="s">
        <v>617</v>
      </c>
      <c r="IS10" s="1171"/>
      <c r="IT10" s="385"/>
      <c r="IU10" s="199" t="s">
        <v>269</v>
      </c>
      <c r="IV10" s="200" t="s">
        <v>94</v>
      </c>
      <c r="IW10" s="198" t="s">
        <v>342</v>
      </c>
      <c r="IX10" s="198" t="s">
        <v>343</v>
      </c>
      <c r="IY10" s="198" t="s">
        <v>344</v>
      </c>
      <c r="IZ10" s="198" t="s">
        <v>345</v>
      </c>
      <c r="JA10" s="198" t="s">
        <v>346</v>
      </c>
      <c r="JB10" s="198" t="s">
        <v>347</v>
      </c>
      <c r="JC10" s="198" t="s">
        <v>348</v>
      </c>
      <c r="JD10" s="198" t="s">
        <v>271</v>
      </c>
      <c r="JE10" s="198" t="s">
        <v>349</v>
      </c>
      <c r="JF10" s="198" t="s">
        <v>272</v>
      </c>
      <c r="JG10" s="198" t="s">
        <v>273</v>
      </c>
      <c r="JH10" s="198" t="s">
        <v>350</v>
      </c>
      <c r="JI10" s="198" t="s">
        <v>351</v>
      </c>
      <c r="JJ10" s="198" t="s">
        <v>352</v>
      </c>
      <c r="JK10" s="201" t="s">
        <v>95</v>
      </c>
      <c r="JL10" s="200" t="s">
        <v>96</v>
      </c>
      <c r="JM10" s="200" t="s">
        <v>97</v>
      </c>
      <c r="JN10" s="200" t="s">
        <v>98</v>
      </c>
      <c r="JO10" s="200" t="s">
        <v>99</v>
      </c>
      <c r="JP10" s="1185"/>
      <c r="JQ10" s="1185"/>
      <c r="JR10" s="1185"/>
      <c r="JS10" s="1185"/>
      <c r="JT10" s="1185"/>
      <c r="JU10" s="1185"/>
      <c r="JV10" s="1187"/>
      <c r="JW10" s="1102"/>
      <c r="JX10" s="1102"/>
      <c r="JY10" s="1092"/>
      <c r="JZ10" s="1092"/>
      <c r="KA10" s="1092"/>
      <c r="KB10" s="1114"/>
      <c r="KC10" s="1102"/>
      <c r="KD10" s="1102"/>
      <c r="KE10" s="1102"/>
      <c r="KF10" s="1143"/>
      <c r="KG10" s="1092"/>
      <c r="KH10" s="1092"/>
      <c r="KI10" s="1092"/>
      <c r="KJ10" s="1092"/>
      <c r="KK10" s="1092"/>
      <c r="KL10" s="1092"/>
      <c r="KM10" s="1092"/>
      <c r="KN10" s="1002"/>
      <c r="KO10" s="1102"/>
      <c r="KP10" s="1102"/>
      <c r="KQ10" s="1103"/>
      <c r="KR10" s="1104"/>
      <c r="KS10" s="1104"/>
      <c r="KT10" s="1133"/>
      <c r="KU10" s="1110"/>
      <c r="KV10" s="1111"/>
      <c r="KW10" s="1111"/>
      <c r="KX10" s="1112"/>
      <c r="KZ10" s="1094"/>
      <c r="LA10" s="1097"/>
      <c r="LB10" s="1097"/>
      <c r="LC10" s="1100"/>
      <c r="LD10" s="446"/>
      <c r="LE10" s="1065"/>
      <c r="LF10" s="1089"/>
      <c r="LG10" s="1051"/>
      <c r="LH10" s="1051"/>
      <c r="LI10" s="1051"/>
      <c r="LJ10" s="1051"/>
      <c r="LK10" s="1051"/>
      <c r="LL10" s="1051"/>
      <c r="LM10" s="1064"/>
      <c r="LN10" s="1062"/>
      <c r="LO10" s="1067"/>
      <c r="LP10" s="450"/>
      <c r="LQ10" s="1086"/>
      <c r="LR10" s="1047"/>
      <c r="LS10" s="1047"/>
      <c r="LT10" s="1047"/>
      <c r="LU10" s="1047"/>
      <c r="LV10" s="1047"/>
      <c r="LW10" s="1047"/>
      <c r="LX10" s="1072"/>
      <c r="LY10" s="1045"/>
      <c r="LZ10" s="1045"/>
      <c r="MA10" s="1047"/>
      <c r="MB10" s="1072"/>
      <c r="MC10" s="1045"/>
      <c r="MD10" s="1045"/>
      <c r="ME10" s="1047"/>
      <c r="MF10" s="1072"/>
      <c r="MG10" s="1045"/>
      <c r="MH10" s="1045"/>
      <c r="MI10" s="1047"/>
      <c r="MJ10" s="1072"/>
      <c r="MK10" s="461"/>
      <c r="ML10" s="1081"/>
      <c r="MM10" s="1081"/>
      <c r="MN10" s="1083"/>
      <c r="MP10" s="1041"/>
      <c r="MQ10" s="1041"/>
      <c r="MR10" s="1041"/>
      <c r="MS10" s="1041"/>
      <c r="MT10" s="1041"/>
      <c r="MU10" s="1041"/>
      <c r="MV10" s="1041"/>
      <c r="MW10" s="1041"/>
      <c r="MX10" s="1041"/>
      <c r="MZ10" s="1042"/>
      <c r="NA10" s="1042"/>
      <c r="NB10" s="1043"/>
      <c r="NC10" s="1043"/>
      <c r="ND10" s="1042"/>
      <c r="NE10" s="1042"/>
      <c r="NF10" s="1042"/>
      <c r="NG10" s="1042"/>
    </row>
    <row r="11" spans="1:371" s="136" customFormat="1" ht="106.15" customHeight="1" thickBot="1">
      <c r="I11" s="227"/>
      <c r="J11" s="228"/>
      <c r="K11" s="218"/>
      <c r="L11" s="218"/>
      <c r="M11" s="696"/>
      <c r="N11" s="696"/>
      <c r="O11" s="696"/>
      <c r="P11" s="736"/>
      <c r="Q11" s="228"/>
      <c r="R11" s="218"/>
      <c r="S11" s="218"/>
      <c r="T11" s="264"/>
      <c r="U11" s="220"/>
      <c r="V11" s="223"/>
      <c r="W11" s="224"/>
      <c r="X11" s="224"/>
      <c r="Y11" s="229"/>
      <c r="Z11" s="224"/>
      <c r="AA11" s="229"/>
      <c r="AB11" s="230"/>
      <c r="AC11" s="208"/>
      <c r="AD11" s="231" t="s">
        <v>5</v>
      </c>
      <c r="AE11" s="225"/>
      <c r="AF11" s="221"/>
      <c r="AG11" s="265"/>
      <c r="AH11" s="209"/>
      <c r="AI11" s="218"/>
      <c r="AJ11" s="219"/>
      <c r="AK11" s="232"/>
      <c r="AL11" s="219"/>
      <c r="AM11" s="1223"/>
      <c r="AN11" s="193" t="s">
        <v>5</v>
      </c>
      <c r="AO11" s="538" t="s">
        <v>5</v>
      </c>
      <c r="AP11" s="194" t="s">
        <v>5</v>
      </c>
      <c r="AQ11" s="194" t="s">
        <v>5</v>
      </c>
      <c r="AR11" s="194" t="s">
        <v>5</v>
      </c>
      <c r="AS11" s="194" t="s">
        <v>5</v>
      </c>
      <c r="AT11" s="287"/>
      <c r="AU11" s="276"/>
      <c r="AV11" s="233"/>
      <c r="AW11" s="206"/>
      <c r="AX11" s="1284"/>
      <c r="AY11" s="274"/>
      <c r="AZ11" s="1287"/>
      <c r="BA11" s="206"/>
      <c r="BB11" s="314"/>
      <c r="BC11" s="301"/>
      <c r="BD11" s="194" t="s">
        <v>5</v>
      </c>
      <c r="BE11" s="234" t="s">
        <v>5</v>
      </c>
      <c r="BF11" s="234" t="s">
        <v>5</v>
      </c>
      <c r="BG11" s="538" t="s">
        <v>5</v>
      </c>
      <c r="BH11" s="194" t="s">
        <v>5</v>
      </c>
      <c r="BI11" s="194" t="s">
        <v>5</v>
      </c>
      <c r="BJ11" s="207"/>
      <c r="BK11" s="235" t="s">
        <v>434</v>
      </c>
      <c r="BL11" s="541"/>
      <c r="BM11" s="651"/>
      <c r="BN11" s="306"/>
      <c r="BO11" s="305"/>
      <c r="BP11" s="208"/>
      <c r="BQ11" s="208"/>
      <c r="BR11" s="208"/>
      <c r="BS11" s="208"/>
      <c r="BT11" s="218"/>
      <c r="BU11" s="284"/>
      <c r="BV11" s="314"/>
      <c r="BW11" s="604"/>
      <c r="BX11" s="304"/>
      <c r="BY11" s="305"/>
      <c r="BZ11" s="208"/>
      <c r="CA11" s="208"/>
      <c r="CB11" s="208"/>
      <c r="CC11" s="208"/>
      <c r="CD11" s="218"/>
      <c r="CE11" s="623"/>
      <c r="CF11" s="609"/>
      <c r="CG11" s="338"/>
      <c r="CH11" s="339"/>
      <c r="CI11" s="340"/>
      <c r="CJ11" s="340"/>
      <c r="CK11" s="340"/>
      <c r="CL11" s="340"/>
      <c r="CM11" s="341"/>
      <c r="CN11" s="342"/>
      <c r="CO11" s="614"/>
      <c r="CP11" s="338"/>
      <c r="CQ11" s="339"/>
      <c r="CR11" s="340"/>
      <c r="CS11" s="340"/>
      <c r="CT11" s="340"/>
      <c r="CU11" s="340"/>
      <c r="CV11" s="341"/>
      <c r="CW11" s="342"/>
      <c r="CX11" s="614"/>
      <c r="CY11" s="338"/>
      <c r="CZ11" s="339"/>
      <c r="DA11" s="340"/>
      <c r="DB11" s="340"/>
      <c r="DC11" s="340"/>
      <c r="DD11" s="340"/>
      <c r="DE11" s="341"/>
      <c r="DF11" s="342"/>
      <c r="DG11" s="614"/>
      <c r="DH11" s="338"/>
      <c r="DI11" s="339"/>
      <c r="DJ11" s="340"/>
      <c r="DK11" s="340"/>
      <c r="DL11" s="340"/>
      <c r="DM11" s="340"/>
      <c r="DN11" s="341"/>
      <c r="DO11" s="342"/>
      <c r="DP11" s="614"/>
      <c r="DQ11" s="338"/>
      <c r="DR11" s="339"/>
      <c r="DS11" s="340"/>
      <c r="DT11" s="340"/>
      <c r="DU11" s="340"/>
      <c r="DV11" s="340"/>
      <c r="DW11" s="341"/>
      <c r="DX11" s="342"/>
      <c r="DY11" s="614"/>
      <c r="DZ11" s="338"/>
      <c r="EA11" s="339"/>
      <c r="EB11" s="340"/>
      <c r="EC11" s="340"/>
      <c r="ED11" s="340"/>
      <c r="EE11" s="340"/>
      <c r="EF11" s="341"/>
      <c r="EG11" s="342"/>
      <c r="EH11" s="614"/>
      <c r="EI11" s="303"/>
      <c r="EJ11" s="305"/>
      <c r="EK11" s="300"/>
      <c r="EL11" s="300"/>
      <c r="EM11" s="300"/>
      <c r="EN11" s="300"/>
      <c r="EO11" s="302"/>
      <c r="EP11" s="301"/>
      <c r="EQ11" s="621"/>
      <c r="ER11" s="217"/>
      <c r="ES11" s="199"/>
      <c r="ET11" s="201"/>
      <c r="EU11" s="198"/>
      <c r="EV11" s="198"/>
      <c r="EW11" s="198"/>
      <c r="EX11" s="198"/>
      <c r="EY11" s="198"/>
      <c r="EZ11" s="198"/>
      <c r="FA11" s="198"/>
      <c r="FB11" s="198"/>
      <c r="FC11" s="198"/>
      <c r="FD11" s="198"/>
      <c r="FE11" s="198"/>
      <c r="FF11" s="198"/>
      <c r="FG11" s="198"/>
      <c r="FH11" s="198"/>
      <c r="FI11" s="201"/>
      <c r="FJ11" s="201"/>
      <c r="FK11" s="201"/>
      <c r="FL11" s="201"/>
      <c r="FM11" s="201"/>
      <c r="FN11" s="215"/>
      <c r="FO11" s="215"/>
      <c r="FP11" s="215"/>
      <c r="FQ11" s="215"/>
      <c r="FR11" s="215"/>
      <c r="FS11" s="215"/>
      <c r="FT11" s="222"/>
      <c r="FU11" s="207"/>
      <c r="FV11" s="207"/>
      <c r="FW11" s="210"/>
      <c r="FX11" s="210"/>
      <c r="FY11" s="210"/>
      <c r="FZ11" s="236"/>
      <c r="GA11" s="409"/>
      <c r="GB11" s="409"/>
      <c r="GC11" s="210"/>
      <c r="GD11" s="210"/>
      <c r="GE11" s="210"/>
      <c r="GF11" s="214"/>
      <c r="GG11" s="210"/>
      <c r="GH11" s="210"/>
      <c r="GI11" s="210"/>
      <c r="GJ11" s="210"/>
      <c r="GK11" s="210"/>
      <c r="GL11" s="210"/>
      <c r="GM11" s="210"/>
      <c r="GN11" s="210"/>
      <c r="GO11" s="210"/>
      <c r="GP11" s="210"/>
      <c r="GQ11" s="212"/>
      <c r="GR11" s="213"/>
      <c r="GS11" s="213"/>
      <c r="GT11" s="216"/>
      <c r="GV11" s="436" t="s">
        <v>515</v>
      </c>
      <c r="GW11" s="437" t="s">
        <v>513</v>
      </c>
      <c r="GX11" s="437" t="s">
        <v>512</v>
      </c>
      <c r="GY11" s="693" t="s">
        <v>541</v>
      </c>
      <c r="GZ11" s="694" t="s">
        <v>514</v>
      </c>
      <c r="HA11" s="369"/>
      <c r="HB11" s="1297"/>
      <c r="HC11" s="371" t="s">
        <v>538</v>
      </c>
      <c r="HD11" s="371" t="s">
        <v>539</v>
      </c>
      <c r="HE11" s="371" t="s">
        <v>540</v>
      </c>
      <c r="HF11" s="371" t="s">
        <v>541</v>
      </c>
      <c r="HG11" s="372" t="s">
        <v>542</v>
      </c>
      <c r="HH11" s="371" t="s">
        <v>543</v>
      </c>
      <c r="HI11" s="371" t="s">
        <v>544</v>
      </c>
      <c r="HJ11" s="1165"/>
      <c r="HK11" s="1167"/>
      <c r="HL11" s="1167"/>
      <c r="HM11" s="1167"/>
      <c r="HN11" s="1167"/>
      <c r="HO11" s="1167"/>
      <c r="HP11" s="648" t="s">
        <v>545</v>
      </c>
      <c r="HQ11" s="648" t="s">
        <v>546</v>
      </c>
      <c r="HR11" s="648" t="s">
        <v>547</v>
      </c>
      <c r="HS11" s="648" t="s">
        <v>548</v>
      </c>
      <c r="HT11" s="648" t="s">
        <v>549</v>
      </c>
      <c r="HU11" s="648" t="s">
        <v>554</v>
      </c>
      <c r="HV11" s="648" t="s">
        <v>555</v>
      </c>
      <c r="HW11" s="648" t="s">
        <v>614</v>
      </c>
      <c r="HX11" s="648" t="s">
        <v>546</v>
      </c>
      <c r="HY11" s="648" t="s">
        <v>547</v>
      </c>
      <c r="HZ11" s="648" t="s">
        <v>548</v>
      </c>
      <c r="IA11" s="648" t="s">
        <v>549</v>
      </c>
      <c r="IB11" s="648" t="s">
        <v>554</v>
      </c>
      <c r="IC11" s="648" t="s">
        <v>555</v>
      </c>
      <c r="ID11" s="648" t="s">
        <v>545</v>
      </c>
      <c r="IE11" s="648" t="s">
        <v>546</v>
      </c>
      <c r="IF11" s="648" t="s">
        <v>547</v>
      </c>
      <c r="IG11" s="648" t="s">
        <v>548</v>
      </c>
      <c r="IH11" s="648" t="s">
        <v>549</v>
      </c>
      <c r="II11" s="648" t="s">
        <v>554</v>
      </c>
      <c r="IJ11" s="648" t="s">
        <v>555</v>
      </c>
      <c r="IK11" s="648" t="s">
        <v>545</v>
      </c>
      <c r="IL11" s="648" t="s">
        <v>546</v>
      </c>
      <c r="IM11" s="648" t="s">
        <v>547</v>
      </c>
      <c r="IN11" s="648" t="s">
        <v>548</v>
      </c>
      <c r="IO11" s="648" t="s">
        <v>549</v>
      </c>
      <c r="IP11" s="648" t="s">
        <v>554</v>
      </c>
      <c r="IQ11" s="648" t="s">
        <v>555</v>
      </c>
      <c r="IR11" s="649" t="s">
        <v>556</v>
      </c>
      <c r="IS11" s="650" t="s">
        <v>615</v>
      </c>
      <c r="IT11" s="385"/>
      <c r="IU11" s="199"/>
      <c r="IV11" s="201"/>
      <c r="IW11" s="198"/>
      <c r="IX11" s="198"/>
      <c r="IY11" s="198"/>
      <c r="IZ11" s="198"/>
      <c r="JA11" s="198"/>
      <c r="JB11" s="198"/>
      <c r="JC11" s="198"/>
      <c r="JD11" s="198"/>
      <c r="JE11" s="198"/>
      <c r="JF11" s="198"/>
      <c r="JG11" s="198"/>
      <c r="JH11" s="198"/>
      <c r="JI11" s="198"/>
      <c r="JJ11" s="198"/>
      <c r="JK11" s="201"/>
      <c r="JL11" s="201"/>
      <c r="JM11" s="201"/>
      <c r="JN11" s="201"/>
      <c r="JO11" s="201"/>
      <c r="JP11" s="215"/>
      <c r="JQ11" s="215"/>
      <c r="JR11" s="215"/>
      <c r="JS11" s="215"/>
      <c r="JT11" s="215"/>
      <c r="JU11" s="215"/>
      <c r="JV11" s="361"/>
      <c r="JW11" s="357"/>
      <c r="JX11" s="357"/>
      <c r="JY11" s="353"/>
      <c r="JZ11" s="353"/>
      <c r="KA11" s="353"/>
      <c r="KB11" s="236"/>
      <c r="KC11" s="353"/>
      <c r="KD11" s="353"/>
      <c r="KE11" s="353"/>
      <c r="KF11" s="359"/>
      <c r="KG11" s="353"/>
      <c r="KH11" s="353"/>
      <c r="KI11" s="353"/>
      <c r="KJ11" s="353"/>
      <c r="KK11" s="353"/>
      <c r="KL11" s="353"/>
      <c r="KM11" s="353"/>
      <c r="KN11" s="353"/>
      <c r="KO11" s="353"/>
      <c r="KP11" s="353"/>
      <c r="KQ11" s="362"/>
      <c r="KR11" s="358"/>
      <c r="KS11" s="358"/>
      <c r="KT11" s="360"/>
      <c r="KU11" s="1110"/>
      <c r="KV11" s="1111"/>
      <c r="KW11" s="1111"/>
      <c r="KX11" s="1112"/>
      <c r="KZ11" s="1095"/>
      <c r="LA11" s="1098"/>
      <c r="LB11" s="1098"/>
      <c r="LC11" s="1101"/>
      <c r="LD11" s="446"/>
      <c r="LE11" s="1066"/>
      <c r="LF11" s="1090"/>
      <c r="LG11" s="1052"/>
      <c r="LH11" s="1052"/>
      <c r="LI11" s="1052"/>
      <c r="LJ11" s="1052"/>
      <c r="LK11" s="1052"/>
      <c r="LL11" s="1052"/>
      <c r="LM11" s="1064"/>
      <c r="LN11" s="1063"/>
      <c r="LO11" s="1067"/>
      <c r="LP11" s="450"/>
      <c r="LQ11" s="1086"/>
      <c r="LR11" s="1047"/>
      <c r="LS11" s="1047"/>
      <c r="LT11" s="1047"/>
      <c r="LU11" s="1047"/>
      <c r="LV11" s="1047"/>
      <c r="LW11" s="1047"/>
      <c r="LX11" s="1072"/>
      <c r="LY11" s="1045"/>
      <c r="LZ11" s="1045"/>
      <c r="MA11" s="1047"/>
      <c r="MB11" s="1072"/>
      <c r="MC11" s="1045"/>
      <c r="MD11" s="1045"/>
      <c r="ME11" s="1047"/>
      <c r="MF11" s="1072"/>
      <c r="MG11" s="1045"/>
      <c r="MH11" s="1045"/>
      <c r="MI11" s="1047"/>
      <c r="MJ11" s="1072"/>
      <c r="MK11" s="461"/>
      <c r="ML11" s="1082"/>
      <c r="MM11" s="1082"/>
      <c r="MN11" s="1084"/>
      <c r="MP11" s="453" t="s">
        <v>411</v>
      </c>
      <c r="MQ11" s="453" t="s">
        <v>578</v>
      </c>
      <c r="MR11" s="453" t="s">
        <v>412</v>
      </c>
      <c r="MS11" s="453" t="s">
        <v>413</v>
      </c>
      <c r="MT11" s="453" t="s">
        <v>581</v>
      </c>
      <c r="MU11" s="453" t="s">
        <v>582</v>
      </c>
      <c r="MV11" s="453" t="s">
        <v>583</v>
      </c>
      <c r="MW11" s="453" t="s">
        <v>414</v>
      </c>
      <c r="MX11" s="453" t="s">
        <v>590</v>
      </c>
      <c r="MZ11" s="1042"/>
      <c r="NA11" s="1042"/>
      <c r="NB11" s="549" t="s">
        <v>596</v>
      </c>
      <c r="NC11" s="549" t="s">
        <v>597</v>
      </c>
      <c r="ND11" s="1042"/>
      <c r="NE11" s="1042"/>
      <c r="NF11" s="1042"/>
      <c r="NG11" s="1042"/>
    </row>
    <row r="12" spans="1:371" s="136" customFormat="1" ht="20.25" customHeight="1" thickBot="1">
      <c r="A12" s="533"/>
      <c r="B12" s="533"/>
      <c r="C12" s="533"/>
      <c r="D12" s="533"/>
      <c r="E12" s="533"/>
      <c r="F12" s="533">
        <f>SUBTOTAL(9,F13:F312)</f>
        <v>0</v>
      </c>
      <c r="G12" s="533">
        <f t="shared" ref="G12:H12" si="0">SUBTOTAL(9,G13:G312)</f>
        <v>0</v>
      </c>
      <c r="H12" s="533">
        <f t="shared" si="0"/>
        <v>0</v>
      </c>
      <c r="I12" s="237"/>
      <c r="J12" s="260"/>
      <c r="K12" s="238"/>
      <c r="L12" s="238"/>
      <c r="M12" s="238"/>
      <c r="N12" s="238"/>
      <c r="O12" s="238"/>
      <c r="P12" s="238"/>
      <c r="Q12" s="238"/>
      <c r="R12" s="238"/>
      <c r="S12" s="238"/>
      <c r="T12" s="239" t="s">
        <v>100</v>
      </c>
      <c r="U12" s="238"/>
      <c r="V12" s="240"/>
      <c r="W12" s="241" t="s">
        <v>100</v>
      </c>
      <c r="X12" s="242"/>
      <c r="Y12" s="240"/>
      <c r="Z12" s="243" t="s">
        <v>100</v>
      </c>
      <c r="AA12" s="240"/>
      <c r="AB12" s="244" t="s">
        <v>100</v>
      </c>
      <c r="AC12" s="245"/>
      <c r="AD12" s="246"/>
      <c r="AE12" s="239"/>
      <c r="AF12" s="240" t="s">
        <v>100</v>
      </c>
      <c r="AG12" s="247"/>
      <c r="AH12" s="238"/>
      <c r="AI12" s="238"/>
      <c r="AJ12" s="248"/>
      <c r="AK12" s="249"/>
      <c r="AL12" s="248"/>
      <c r="AM12" s="279"/>
      <c r="AN12" s="250">
        <f>SUBTOTAL(9,AN13:AN312)</f>
        <v>0</v>
      </c>
      <c r="AO12" s="251">
        <f t="shared" ref="AO12:AS12" si="1">SUBTOTAL(9,AO13:AO312)</f>
        <v>0</v>
      </c>
      <c r="AP12" s="251">
        <f t="shared" si="1"/>
        <v>0</v>
      </c>
      <c r="AQ12" s="251">
        <f t="shared" si="1"/>
        <v>0</v>
      </c>
      <c r="AR12" s="251">
        <f t="shared" si="1"/>
        <v>0</v>
      </c>
      <c r="AS12" s="251">
        <f t="shared" si="1"/>
        <v>0</v>
      </c>
      <c r="AT12" s="288"/>
      <c r="AU12" s="629">
        <f t="shared" ref="AU12:AV12" si="2">SUBTOTAL(9,AU13:AU312)</f>
        <v>0</v>
      </c>
      <c r="AV12" s="630">
        <f t="shared" si="2"/>
        <v>0</v>
      </c>
      <c r="AW12" s="252"/>
      <c r="AX12" s="245"/>
      <c r="AY12" s="245"/>
      <c r="AZ12" s="253"/>
      <c r="BA12" s="252"/>
      <c r="BB12" s="254"/>
      <c r="BC12" s="254"/>
      <c r="BD12" s="251">
        <f t="shared" ref="BD12:BI12" si="3">SUBTOTAL(9,BD13:BD312)</f>
        <v>0</v>
      </c>
      <c r="BE12" s="251">
        <f t="shared" si="3"/>
        <v>0</v>
      </c>
      <c r="BF12" s="251">
        <f t="shared" si="3"/>
        <v>0</v>
      </c>
      <c r="BG12" s="251">
        <f t="shared" si="3"/>
        <v>0</v>
      </c>
      <c r="BH12" s="251">
        <f t="shared" si="3"/>
        <v>0</v>
      </c>
      <c r="BI12" s="251">
        <f t="shared" si="3"/>
        <v>0</v>
      </c>
      <c r="BJ12" s="254"/>
      <c r="BK12" s="254"/>
      <c r="BL12" s="254"/>
      <c r="BM12" s="253"/>
      <c r="BN12" s="239"/>
      <c r="BO12" s="255"/>
      <c r="BP12" s="256"/>
      <c r="BQ12" s="256"/>
      <c r="BR12" s="256"/>
      <c r="BS12" s="256"/>
      <c r="BT12" s="256"/>
      <c r="BU12" s="294"/>
      <c r="BV12" s="257" t="s">
        <v>100</v>
      </c>
      <c r="BW12" s="606"/>
      <c r="BX12" s="328"/>
      <c r="BY12" s="337"/>
      <c r="BZ12" s="258"/>
      <c r="CA12" s="258"/>
      <c r="CB12" s="258"/>
      <c r="CC12" s="258"/>
      <c r="CD12" s="258"/>
      <c r="CE12" s="257"/>
      <c r="CF12" s="606"/>
      <c r="CG12" s="328"/>
      <c r="CH12" s="337"/>
      <c r="CI12" s="258"/>
      <c r="CJ12" s="258"/>
      <c r="CK12" s="258"/>
      <c r="CL12" s="258"/>
      <c r="CM12" s="258"/>
      <c r="CN12" s="257"/>
      <c r="CO12" s="606"/>
      <c r="CP12" s="331"/>
      <c r="CQ12" s="337"/>
      <c r="CR12" s="258"/>
      <c r="CS12" s="258"/>
      <c r="CT12" s="258"/>
      <c r="CU12" s="258"/>
      <c r="CV12" s="258"/>
      <c r="CW12" s="257"/>
      <c r="CX12" s="618"/>
      <c r="CY12" s="328"/>
      <c r="CZ12" s="337"/>
      <c r="DA12" s="258"/>
      <c r="DB12" s="258"/>
      <c r="DC12" s="258"/>
      <c r="DD12" s="258"/>
      <c r="DE12" s="258"/>
      <c r="DF12" s="257"/>
      <c r="DG12" s="606"/>
      <c r="DH12" s="328"/>
      <c r="DI12" s="337"/>
      <c r="DJ12" s="258"/>
      <c r="DK12" s="258"/>
      <c r="DL12" s="258"/>
      <c r="DM12" s="258"/>
      <c r="DN12" s="258"/>
      <c r="DO12" s="257"/>
      <c r="DP12" s="606"/>
      <c r="DQ12" s="328"/>
      <c r="DR12" s="337"/>
      <c r="DS12" s="258"/>
      <c r="DT12" s="258"/>
      <c r="DU12" s="258"/>
      <c r="DV12" s="258"/>
      <c r="DW12" s="258"/>
      <c r="DX12" s="257"/>
      <c r="DY12" s="606"/>
      <c r="DZ12" s="328"/>
      <c r="EA12" s="337"/>
      <c r="EB12" s="258"/>
      <c r="EC12" s="258"/>
      <c r="ED12" s="258"/>
      <c r="EE12" s="258"/>
      <c r="EF12" s="258"/>
      <c r="EG12" s="257"/>
      <c r="EH12" s="606"/>
      <c r="EI12" s="331"/>
      <c r="EJ12" s="337"/>
      <c r="EK12" s="258"/>
      <c r="EL12" s="258"/>
      <c r="EM12" s="258"/>
      <c r="EN12" s="258"/>
      <c r="EO12" s="258"/>
      <c r="EP12" s="257"/>
      <c r="EQ12" s="618"/>
      <c r="ER12" s="618"/>
      <c r="ES12" s="239" t="s">
        <v>100</v>
      </c>
      <c r="ET12" s="240" t="s">
        <v>100</v>
      </c>
      <c r="EU12" s="240" t="s">
        <v>100</v>
      </c>
      <c r="EV12" s="240" t="s">
        <v>100</v>
      </c>
      <c r="EW12" s="240" t="s">
        <v>100</v>
      </c>
      <c r="EX12" s="240" t="s">
        <v>100</v>
      </c>
      <c r="EY12" s="240" t="s">
        <v>100</v>
      </c>
      <c r="EZ12" s="240" t="s">
        <v>100</v>
      </c>
      <c r="FA12" s="240"/>
      <c r="FB12" s="240" t="s">
        <v>100</v>
      </c>
      <c r="FC12" s="240" t="s">
        <v>100</v>
      </c>
      <c r="FD12" s="240" t="s">
        <v>100</v>
      </c>
      <c r="FE12" s="240" t="s">
        <v>100</v>
      </c>
      <c r="FF12" s="240" t="s">
        <v>100</v>
      </c>
      <c r="FG12" s="240" t="s">
        <v>100</v>
      </c>
      <c r="FH12" s="240"/>
      <c r="FI12" s="240" t="s">
        <v>100</v>
      </c>
      <c r="FJ12" s="240" t="s">
        <v>100</v>
      </c>
      <c r="FK12" s="240" t="s">
        <v>100</v>
      </c>
      <c r="FL12" s="240" t="s">
        <v>100</v>
      </c>
      <c r="FM12" s="240" t="s">
        <v>100</v>
      </c>
      <c r="FN12" s="240" t="s">
        <v>100</v>
      </c>
      <c r="FO12" s="240"/>
      <c r="FP12" s="240"/>
      <c r="FQ12" s="240"/>
      <c r="FR12" s="240"/>
      <c r="FS12" s="240"/>
      <c r="FT12" s="240"/>
      <c r="FU12" s="244"/>
      <c r="FV12" s="244"/>
      <c r="FW12" s="240"/>
      <c r="FX12" s="240"/>
      <c r="FY12" s="240"/>
      <c r="FZ12" s="240"/>
      <c r="GA12" s="240"/>
      <c r="GB12" s="240"/>
      <c r="GC12" s="240"/>
      <c r="GD12" s="240"/>
      <c r="GE12" s="240"/>
      <c r="GF12" s="240"/>
      <c r="GG12" s="240"/>
      <c r="GH12" s="240"/>
      <c r="GI12" s="240"/>
      <c r="GJ12" s="240"/>
      <c r="GK12" s="240"/>
      <c r="GL12" s="240"/>
      <c r="GM12" s="240"/>
      <c r="GN12" s="240"/>
      <c r="GO12" s="240"/>
      <c r="GP12" s="240"/>
      <c r="GQ12" s="240"/>
      <c r="GR12" s="240"/>
      <c r="GS12" s="240"/>
      <c r="GT12" s="259"/>
      <c r="GV12" s="380"/>
      <c r="GW12" s="347"/>
      <c r="GX12" s="347"/>
      <c r="GY12" s="346"/>
      <c r="GZ12" s="381"/>
      <c r="HA12" s="385"/>
      <c r="HB12" s="391"/>
      <c r="HC12" s="347"/>
      <c r="HD12" s="347"/>
      <c r="HE12" s="347"/>
      <c r="HF12" s="347"/>
      <c r="HG12" s="347"/>
      <c r="HH12" s="347"/>
      <c r="HI12" s="347"/>
      <c r="HJ12" s="347"/>
      <c r="HK12" s="396"/>
      <c r="HL12" s="396"/>
      <c r="HM12" s="396"/>
      <c r="HN12" s="396"/>
      <c r="HO12" s="396"/>
      <c r="HP12" s="347"/>
      <c r="HQ12" s="347"/>
      <c r="HR12" s="347"/>
      <c r="HS12" s="347"/>
      <c r="HT12" s="347"/>
      <c r="HU12" s="347"/>
      <c r="HV12" s="347"/>
      <c r="HW12" s="347"/>
      <c r="HX12" s="347"/>
      <c r="HY12" s="347"/>
      <c r="HZ12" s="347"/>
      <c r="IA12" s="347"/>
      <c r="IB12" s="347"/>
      <c r="IC12" s="347"/>
      <c r="ID12" s="347"/>
      <c r="IE12" s="347"/>
      <c r="IF12" s="347"/>
      <c r="IG12" s="347"/>
      <c r="IH12" s="347"/>
      <c r="II12" s="347"/>
      <c r="IJ12" s="347"/>
      <c r="IK12" s="347"/>
      <c r="IL12" s="347"/>
      <c r="IM12" s="347"/>
      <c r="IN12" s="347"/>
      <c r="IO12" s="347"/>
      <c r="IP12" s="347"/>
      <c r="IQ12" s="347"/>
      <c r="IR12" s="347"/>
      <c r="IS12" s="381"/>
      <c r="IT12" s="385"/>
      <c r="IU12" s="239" t="s">
        <v>100</v>
      </c>
      <c r="IV12" s="240" t="s">
        <v>100</v>
      </c>
      <c r="IW12" s="240" t="s">
        <v>100</v>
      </c>
      <c r="IX12" s="240" t="s">
        <v>100</v>
      </c>
      <c r="IY12" s="240" t="s">
        <v>100</v>
      </c>
      <c r="IZ12" s="240" t="s">
        <v>100</v>
      </c>
      <c r="JA12" s="240" t="s">
        <v>100</v>
      </c>
      <c r="JB12" s="240" t="s">
        <v>100</v>
      </c>
      <c r="JC12" s="240"/>
      <c r="JD12" s="240" t="s">
        <v>100</v>
      </c>
      <c r="JE12" s="240" t="s">
        <v>100</v>
      </c>
      <c r="JF12" s="240" t="s">
        <v>100</v>
      </c>
      <c r="JG12" s="240" t="s">
        <v>100</v>
      </c>
      <c r="JH12" s="240" t="s">
        <v>100</v>
      </c>
      <c r="JI12" s="240" t="s">
        <v>100</v>
      </c>
      <c r="JJ12" s="240"/>
      <c r="JK12" s="240" t="s">
        <v>100</v>
      </c>
      <c r="JL12" s="240" t="s">
        <v>100</v>
      </c>
      <c r="JM12" s="240" t="s">
        <v>100</v>
      </c>
      <c r="JN12" s="240" t="s">
        <v>100</v>
      </c>
      <c r="JO12" s="240" t="s">
        <v>100</v>
      </c>
      <c r="JP12" s="240" t="s">
        <v>100</v>
      </c>
      <c r="JQ12" s="240"/>
      <c r="JR12" s="240"/>
      <c r="JS12" s="240"/>
      <c r="JT12" s="240"/>
      <c r="JU12" s="240"/>
      <c r="JV12" s="240"/>
      <c r="JW12" s="244"/>
      <c r="JX12" s="244"/>
      <c r="JY12" s="240"/>
      <c r="JZ12" s="240"/>
      <c r="KA12" s="240"/>
      <c r="KB12" s="240"/>
      <c r="KC12" s="240"/>
      <c r="KD12" s="240"/>
      <c r="KE12" s="240"/>
      <c r="KF12" s="240"/>
      <c r="KG12" s="240"/>
      <c r="KH12" s="240"/>
      <c r="KI12" s="240"/>
      <c r="KJ12" s="240"/>
      <c r="KK12" s="240"/>
      <c r="KL12" s="240"/>
      <c r="KM12" s="240"/>
      <c r="KN12" s="240"/>
      <c r="KO12" s="240"/>
      <c r="KP12" s="240"/>
      <c r="KQ12" s="240"/>
      <c r="KR12" s="240"/>
      <c r="KS12" s="240"/>
      <c r="KT12" s="259"/>
      <c r="KU12" s="240"/>
      <c r="KV12" s="240"/>
      <c r="KW12" s="240"/>
      <c r="KX12" s="259"/>
      <c r="KZ12" s="380"/>
      <c r="LA12" s="346"/>
      <c r="LB12" s="346"/>
      <c r="LC12" s="447"/>
      <c r="LE12" s="847"/>
      <c r="LF12" s="847"/>
      <c r="LG12" s="847"/>
      <c r="LH12" s="847"/>
      <c r="LI12" s="847"/>
      <c r="LJ12" s="847"/>
      <c r="LK12" s="847"/>
      <c r="LL12" s="847"/>
      <c r="LM12" s="847"/>
      <c r="LN12" s="847"/>
      <c r="LO12" s="847"/>
      <c r="LP12" s="848"/>
      <c r="LQ12" s="847"/>
      <c r="LR12" s="849"/>
      <c r="LS12" s="849"/>
      <c r="LT12" s="849"/>
      <c r="LU12" s="849"/>
      <c r="LV12" s="849"/>
      <c r="LW12" s="849"/>
      <c r="LX12" s="850"/>
      <c r="LY12" s="847"/>
      <c r="LZ12" s="847"/>
      <c r="MA12" s="849"/>
      <c r="MB12" s="850"/>
      <c r="MC12" s="847"/>
      <c r="MD12" s="847"/>
      <c r="ME12" s="847"/>
      <c r="MF12" s="850"/>
      <c r="MG12" s="847"/>
      <c r="MH12" s="847"/>
      <c r="MI12" s="847"/>
      <c r="MJ12" s="850"/>
      <c r="MK12" s="851"/>
      <c r="ML12" s="847"/>
      <c r="MM12" s="847"/>
      <c r="MN12" s="847"/>
      <c r="MO12" s="852"/>
      <c r="MP12" s="853"/>
      <c r="MQ12" s="853"/>
      <c r="MR12" s="853"/>
      <c r="MS12" s="853"/>
      <c r="MT12" s="853"/>
      <c r="MU12" s="853"/>
      <c r="MV12" s="853"/>
      <c r="MW12" s="853"/>
      <c r="MX12" s="853"/>
      <c r="MY12" s="852"/>
      <c r="MZ12" s="853"/>
      <c r="NA12" s="853"/>
      <c r="NB12" s="853"/>
      <c r="NC12" s="853"/>
      <c r="ND12" s="853"/>
      <c r="NE12" s="853"/>
      <c r="NF12" s="853"/>
      <c r="NG12" s="853"/>
    </row>
    <row r="13" spans="1:371" s="136" customFormat="1" ht="21" customHeight="1">
      <c r="A13" s="452">
        <f t="shared" ref="A13:A76" si="4">D13*1000000+C13*10000+T13*100+AG13</f>
        <v>0</v>
      </c>
      <c r="B13" s="452">
        <f>IF(J13&lt;&gt;"",IF(J13&lt;&gt;J12,B12+1,B12),0)</f>
        <v>0</v>
      </c>
      <c r="C13" s="452">
        <f t="shared" ref="C13:C76" si="5">IF(L13&lt;&gt;"",IF(L13&lt;&gt;L12,C12+1,C12),0)</f>
        <v>0</v>
      </c>
      <c r="D13" s="452">
        <f t="shared" ref="D13:D76" si="6">IF(K13&lt;&gt;"",IF(K13&lt;&gt;K12,D12+1,D12),0)</f>
        <v>0</v>
      </c>
      <c r="E13" s="452">
        <f t="shared" ref="E13:E76" si="7">IF(U13&lt;&gt;"",IF(OR(U13&lt;&gt;U12,L13&lt;&gt;L12),E12+1,E12),0)</f>
        <v>0</v>
      </c>
      <c r="F13" s="452">
        <f>IF(L13&lt;&gt;"",IF(L13&lt;&gt;L12,1,0),0)</f>
        <v>0</v>
      </c>
      <c r="G13" s="452">
        <f>IF(K13&lt;&gt;"",IF(K13&lt;&gt;K12,1,0),0)</f>
        <v>0</v>
      </c>
      <c r="H13" s="452">
        <f>IF(U13&lt;&gt;"",IF(U13&lt;&gt;U12,1,IF(AND(L12&lt;&gt;"",L13&lt;&gt;L12),1,0)),0)</f>
        <v>0</v>
      </c>
      <c r="I13" s="267">
        <f>IF(U13&lt;&gt;0,ROW()-12,0)</f>
        <v>0</v>
      </c>
      <c r="J13" s="756"/>
      <c r="K13" s="754"/>
      <c r="L13" s="754"/>
      <c r="M13" s="106"/>
      <c r="N13" s="106"/>
      <c r="O13" s="106"/>
      <c r="P13" s="106"/>
      <c r="Q13" s="758"/>
      <c r="R13" s="263" t="str">
        <f>IFERROR(VLOOKUP(Q13,'４整理番号表'!$T$27:$U$30,2,TRUE),"")</f>
        <v/>
      </c>
      <c r="S13" s="263">
        <f>K13</f>
        <v>0</v>
      </c>
      <c r="T13" s="266">
        <f>IF(U13&lt;&gt;"",IF(L13&lt;&gt;L12,1,IF(U13&lt;&gt;U12,T12+1,T12)),0)</f>
        <v>0</v>
      </c>
      <c r="U13" s="761"/>
      <c r="V13" s="763"/>
      <c r="W13" s="269" t="str">
        <f>IFERROR(VLOOKUP(V13,'４整理番号表'!$B$6:$G$7,2,TRUE),"")</f>
        <v/>
      </c>
      <c r="X13" s="764"/>
      <c r="Y13" s="765"/>
      <c r="Z13" s="269" t="str">
        <f>IFERROR(VLOOKUP(Y13,'４整理番号表'!$B$39:$H$45,2,TRUE),"")</f>
        <v/>
      </c>
      <c r="AA13" s="766"/>
      <c r="AB13" s="271" t="str">
        <f>IFERROR(VLOOKUP(AA13,'４整理番号表'!$J$5:$K$59,2,TRUE),"")</f>
        <v/>
      </c>
      <c r="AC13" s="767"/>
      <c r="AD13" s="770"/>
      <c r="AE13" s="771"/>
      <c r="AF13" s="272" t="str">
        <f>IFERROR(VLOOKUP(AE13,'４整理番号表'!$P$6:$Q$39,2,TRUE),"")</f>
        <v/>
      </c>
      <c r="AG13" s="273">
        <f t="shared" ref="AG13:AG76" si="8">IF(AH13&lt;&gt;"",IF(OR(U13&lt;&gt;U12,L13&lt;&gt;L12),1,AG12+1),0)</f>
        <v>0</v>
      </c>
      <c r="AH13" s="772"/>
      <c r="AI13" s="772"/>
      <c r="AJ13" s="774"/>
      <c r="AK13" s="776"/>
      <c r="AL13" s="777"/>
      <c r="AM13" s="775"/>
      <c r="AN13" s="778"/>
      <c r="AO13" s="291">
        <f t="shared" ref="AO13:AO76" si="9">IF(AI13="",MIN(ROUNDDOWN(LV13,-3),LW13),BG13)</f>
        <v>0</v>
      </c>
      <c r="AP13" s="290">
        <f>IFERROR(AN13-SUM(AO13,AQ13:AS13),)</f>
        <v>0</v>
      </c>
      <c r="AQ13" s="780"/>
      <c r="AR13" s="780"/>
      <c r="AS13" s="780"/>
      <c r="AT13" s="782"/>
      <c r="AU13" s="291">
        <f t="shared" ref="AU13:AU23" si="10">IF(AN13&lt;&gt;"",IF(AND(AM13=1,AT13="控除不可"),"該当なし",IF(AND(AM13=1,AT13="80%控除対象"),ROUNDDOWN(AN13*8/110,0),IF(AND(AM13=1,AT13="全額控除"),ROUNDDOWN(AN13*10/110,0),IF(OR(AM13=2,AM13=3),"該当なし","含税額")))),)</f>
        <v>0</v>
      </c>
      <c r="AV13" s="290" t="str">
        <f>IF(AN13&gt;0,IF(AND(AM13=1,AT13="控除不可"),"",IF(AND(AM13=1,AT13="80%控除対象"),ROUNDDOWN(AO13*8/102,0),IF(AND(AM13=1,AT13="全額控除"),ROUNDDOWN(AO13*10/100,0),IF(AM13=2,"","")))),"")</f>
        <v/>
      </c>
      <c r="AW13" s="784"/>
      <c r="AX13" s="788"/>
      <c r="AY13" s="788"/>
      <c r="AZ13" s="785"/>
      <c r="BA13" s="789"/>
      <c r="BB13" s="787"/>
      <c r="BC13" s="315">
        <f>IF(BB13&lt;&gt;"",(INT(BB13/12)&amp;"年"&amp;MOD(BB13,12)&amp;"ヶ月"),)</f>
        <v>0</v>
      </c>
      <c r="BD13" s="349" t="str">
        <f t="shared" ref="BD13:BD76" si="11">IFERROR(IF($AI13=1,ROUNDDOWN($BE13*1.1,-3),""),0)</f>
        <v/>
      </c>
      <c r="BE13" s="790"/>
      <c r="BF13" s="790"/>
      <c r="BG13" s="349">
        <f t="shared" ref="BG13:BG23" si="12">MIN(ROUNDDOWN(MD13,-3),ME13)</f>
        <v>0</v>
      </c>
      <c r="BH13" s="791"/>
      <c r="BI13" s="349">
        <f>BE13-BF13-BG13+BH13</f>
        <v>0</v>
      </c>
      <c r="BJ13" s="792"/>
      <c r="BK13" s="792"/>
      <c r="BL13" s="653" t="str">
        <f t="shared" ref="BL13:BL76" si="13">IF(AND(AI13=1,H13=1),IF((BK13-BS13)/BS13&gt;=0.3,1,""),"")</f>
        <v/>
      </c>
      <c r="BM13" s="654" t="str">
        <f t="shared" ref="BM13:BM76" si="14">IF(AND(AI13=1,H13=1),IF((BK13-BS13)&gt;=10,1,""),"")</f>
        <v/>
      </c>
      <c r="BN13" s="266" t="str">
        <f t="shared" ref="BN13:BN76" si="15">IF(H13=1,"Ⅱ①","")</f>
        <v/>
      </c>
      <c r="BO13" s="334"/>
      <c r="BP13" s="795"/>
      <c r="BQ13" s="795"/>
      <c r="BR13" s="795"/>
      <c r="BS13" s="795"/>
      <c r="BT13" s="324" t="str">
        <f t="shared" ref="BT13:BT76" si="16">IF(H13=1,"ha","")</f>
        <v/>
      </c>
      <c r="BU13" s="325" t="str">
        <f>IF(BS13&lt;&gt;"",IF(BP13&gt;0,ROUNDDOWN((BS13-BP13)/ABS(BP13),3),"-"),"")</f>
        <v/>
      </c>
      <c r="BV13" s="393">
        <f>IF(BS13&lt;&gt;"",BS13-BP13,)</f>
        <v>0</v>
      </c>
      <c r="BW13" s="798"/>
      <c r="BX13" s="799"/>
      <c r="BY13" s="800"/>
      <c r="BZ13" s="801"/>
      <c r="CA13" s="801"/>
      <c r="CB13" s="801"/>
      <c r="CC13" s="801"/>
      <c r="CD13" s="796">
        <f>IFERROR(VLOOKUP(BX13,'４整理番号表'!$X$23:$Z$31,3,FALSE),)</f>
        <v>0</v>
      </c>
      <c r="CE13" s="605" t="str">
        <f>IF(BX13='４整理番号表'!$X$24,IF(CC13&lt;&gt;"",IF(BZ13&gt;0,IF(BY13=6,ROUNDDOWN((CC13-BZ13)/ABS(BZ13),3),IF(BY13=5,ROUNDDOWN((CC13-BZ13)/ABS(BZ13)*3/4,3),"")),"-")),IF(CC13&lt;&gt;"",IF(BZ13&gt;0,ROUNDDOWN((CC13-BZ13)/ABS(BZ13),3),"-"),""))</f>
        <v/>
      </c>
      <c r="CF13" s="805"/>
      <c r="CG13" s="803"/>
      <c r="CH13" s="804"/>
      <c r="CI13" s="802"/>
      <c r="CJ13" s="802"/>
      <c r="CK13" s="802"/>
      <c r="CL13" s="802"/>
      <c r="CM13" s="322">
        <f>IFERROR(VLOOKUP(CG13,'４整理番号表'!$X$23:$Z$31,3,FALSE),)</f>
        <v>0</v>
      </c>
      <c r="CN13" s="325" t="str">
        <f>IF(CL13&lt;&gt;"",IF(CI13&gt;0,ROUNDDOWN((CL13-CI13)/ABS(CI13),3),"-"),"")</f>
        <v/>
      </c>
      <c r="CO13" s="806"/>
      <c r="CP13" s="821"/>
      <c r="CQ13" s="822"/>
      <c r="CR13" s="820"/>
      <c r="CS13" s="820"/>
      <c r="CT13" s="820"/>
      <c r="CU13" s="820"/>
      <c r="CV13" s="807">
        <f>IFERROR(VLOOKUP(CP13,'４整理番号表'!$X$23:$Z$31,3,FALSE),)</f>
        <v>0</v>
      </c>
      <c r="CW13" s="325" t="str">
        <f>IF(CU13&lt;&gt;"",IF(CR13&gt;0,ROUNDDOWN((CU13-CR13)/ABS(CR13),3),"-"),"")</f>
        <v/>
      </c>
      <c r="CX13" s="619"/>
      <c r="CY13" s="329"/>
      <c r="CZ13" s="454"/>
      <c r="DA13" s="322"/>
      <c r="DB13" s="322"/>
      <c r="DC13" s="322"/>
      <c r="DD13" s="322"/>
      <c r="DE13" s="322">
        <f>IFERROR(VLOOKUP(CY13,'４整理番号表'!$X$23:$Z$31,3,FALSE),)</f>
        <v>0</v>
      </c>
      <c r="DF13" s="325" t="str">
        <f>IF(DD13&lt;&gt;"",IF(DA13&gt;0,ROUNDDOWN((DD13-DA13)/ABS(DA13),3),"-"),"")</f>
        <v/>
      </c>
      <c r="DG13" s="610"/>
      <c r="DH13" s="329"/>
      <c r="DI13" s="454"/>
      <c r="DJ13" s="322"/>
      <c r="DK13" s="322"/>
      <c r="DL13" s="322"/>
      <c r="DM13" s="322"/>
      <c r="DN13" s="322">
        <f>IFERROR(VLOOKUP(DH13,'４整理番号表'!$X$23:$Z$31,3,FALSE),)</f>
        <v>0</v>
      </c>
      <c r="DO13" s="325" t="str">
        <f>IF(DM13&lt;&gt;"",IF(DJ13&gt;0,ROUNDDOWN((DM13-DJ13)/ABS(DJ13),3),"-"),"")</f>
        <v/>
      </c>
      <c r="DP13" s="610"/>
      <c r="DQ13" s="329"/>
      <c r="DR13" s="454"/>
      <c r="DS13" s="322"/>
      <c r="DT13" s="322"/>
      <c r="DU13" s="322"/>
      <c r="DV13" s="322"/>
      <c r="DW13" s="322">
        <f>IFERROR(VLOOKUP(DQ13,'４整理番号表'!$X$23:$Z$31,3,FALSE),)</f>
        <v>0</v>
      </c>
      <c r="DX13" s="325" t="str">
        <f>IF(DV13&lt;&gt;"",IF(DS13&gt;0,ROUNDDOWN((DV13-DS13)/ABS(DS13),3),"-"),"")</f>
        <v/>
      </c>
      <c r="DY13" s="610"/>
      <c r="DZ13" s="329"/>
      <c r="EA13" s="454"/>
      <c r="EB13" s="322"/>
      <c r="EC13" s="322"/>
      <c r="ED13" s="322"/>
      <c r="EE13" s="322"/>
      <c r="EF13" s="322">
        <f>IFERROR(VLOOKUP(DZ13,'４整理番号表'!$X$23:$Z$31,3,FALSE),)</f>
        <v>0</v>
      </c>
      <c r="EG13" s="325" t="str">
        <f>IF(EE13&lt;&gt;"",IF(EB13&gt;0,ROUNDDOWN((EE13-EB13)/ABS(EB13),3),"-"),"")</f>
        <v/>
      </c>
      <c r="EH13" s="610"/>
      <c r="EI13" s="329"/>
      <c r="EJ13" s="454"/>
      <c r="EK13" s="322"/>
      <c r="EL13" s="322"/>
      <c r="EM13" s="322"/>
      <c r="EN13" s="322"/>
      <c r="EO13" s="322">
        <f>IFERROR(VLOOKUP(EI13,'４整理番号表'!$X$23:$Z$31,3,FALSE),)</f>
        <v>0</v>
      </c>
      <c r="EP13" s="325" t="str">
        <f>IF(EN13&lt;&gt;"",IF(EK13&gt;0,ROUNDDOWN((EN13-EK13)/ABS(EK13),3),"-"),"")</f>
        <v/>
      </c>
      <c r="EQ13" s="619"/>
      <c r="ER13" s="203" t="s">
        <v>101</v>
      </c>
      <c r="ES13" s="266">
        <f t="shared" ref="ES13:ES76" si="17">IF(AND(H13=1,$GN13&lt;&gt;1,$GW13&gt;=$ES$2,$GW13&lt;$ET$2),1,0)</f>
        <v>0</v>
      </c>
      <c r="ET13" s="272">
        <f t="shared" ref="ET13:ET76" si="18">IF(AND(H13=1,$GN13&lt;&gt;1,$ET$2&lt;=$GW13),1,0)</f>
        <v>0</v>
      </c>
      <c r="EU13" s="272">
        <f t="shared" ref="EU13:EU76" si="19">IF(AND(H13=1,GN13&lt;&gt;1,$EU$2&lt;=$GY13,$GY13&lt;$EV$2),1,0)</f>
        <v>0</v>
      </c>
      <c r="EV13" s="272">
        <f t="shared" ref="EV13:EV76" si="20">IF(AND(H13=1,GN13&lt;&gt;1,$EV$2&lt;=$GY13,$GY13&lt;$EW$2),1,0)</f>
        <v>0</v>
      </c>
      <c r="EW13" s="272">
        <f t="shared" ref="EW13:EW76" si="21">IF(AND(H13=1,GN13&lt;&gt;1,$EW$2&lt;=$GY13,$GY13&lt;$EX$2),1,0)</f>
        <v>0</v>
      </c>
      <c r="EX13" s="272">
        <f t="shared" ref="EX13:EX76" si="22">IF(AND(H13=1,GN13&lt;&gt;1,$EX$2&lt;=$GY13,$GY13&lt;$EY$2),1,0)</f>
        <v>0</v>
      </c>
      <c r="EY13" s="272">
        <f t="shared" ref="EY13:EY76" si="23">IF(AND(H13=1,GN13&lt;&gt;1,$EY$2&lt;=$GY13,$GY13&lt;$EZ$2),1,0)</f>
        <v>0</v>
      </c>
      <c r="EZ13" s="272">
        <f t="shared" ref="EZ13:EZ76" si="24">IF(AND(H13=1,GN13&lt;&gt;1,$EZ$2&lt;=$GY13,$GY13&lt;$FA$2),1,0)</f>
        <v>0</v>
      </c>
      <c r="FA13" s="272">
        <f t="shared" ref="FA13:FA76" si="25">IF(AND(H13=1,GN13&lt;&gt;1,$FA$2&lt;=$GY13),1,0)</f>
        <v>0</v>
      </c>
      <c r="FB13" s="272">
        <f t="shared" ref="FB13:FB76" si="26">IF(AND(H13=1,GN13&lt;&gt;1,$FB$2&lt;=$GZ13,$GZ13&lt;$FC$2),1,0)</f>
        <v>0</v>
      </c>
      <c r="FC13" s="272">
        <f t="shared" ref="FC13:FC76" si="27">IF(AND(H13=1,GN13&lt;&gt;1,$FC$2&lt;=$GZ13,$GZ13&lt;$FD$2),1,0)</f>
        <v>0</v>
      </c>
      <c r="FD13" s="272">
        <f t="shared" ref="FD13:FD76" si="28">IF(AND(H13=1,GN13&lt;&gt;1,$FD$2&lt;=$GZ13,$GZ13&lt;$FE$2),1,0)</f>
        <v>0</v>
      </c>
      <c r="FE13" s="272">
        <f t="shared" ref="FE13:FE76" si="29">IF(AND(H13=1,GN13&lt;&gt;1,$FE$2&lt;=$GZ13,$GZ13&lt;$FF$2),1,0)</f>
        <v>0</v>
      </c>
      <c r="FF13" s="272">
        <f t="shared" ref="FF13:FF76" si="30">IF(AND(H13=1,GN13&lt;&gt;1,$FF$2&lt;=$GZ13,$GZ13&lt;$FG$2),1,0)</f>
        <v>0</v>
      </c>
      <c r="FG13" s="272">
        <f t="shared" ref="FG13:FG76" si="31">IF(AND(H13=1,GN13&lt;&gt;1,$FG$2&lt;=$GZ13,$GZ13&lt;$FH$2),1,0)</f>
        <v>0</v>
      </c>
      <c r="FH13" s="272">
        <f t="shared" ref="FH13:FH76" si="32">IF(AND(H13=1,GN13&lt;&gt;1,$FH$2&lt;=$GZ13),1,0)</f>
        <v>0</v>
      </c>
      <c r="FI13" s="108" t="s">
        <v>100</v>
      </c>
      <c r="FJ13" s="108" t="s">
        <v>100</v>
      </c>
      <c r="FK13" s="108" t="s">
        <v>100</v>
      </c>
      <c r="FL13" s="108" t="s">
        <v>100</v>
      </c>
      <c r="FM13" s="108" t="s">
        <v>100</v>
      </c>
      <c r="FN13" s="272">
        <f>IF(SUM(HP13,HW13,ID13,IK13)&gt;0,1,)</f>
        <v>0</v>
      </c>
      <c r="FO13" s="272">
        <f>IF(SUM(HQ13,HX13,IE13,IL13)&gt;0,1,)</f>
        <v>0</v>
      </c>
      <c r="FP13" s="272">
        <f>IF(SUM(HR13,HY13,IF13,IM13)&gt;0,1,)</f>
        <v>0</v>
      </c>
      <c r="FQ13" s="272">
        <f>IF(SUM(HS13,HZ13,IG13,IN13)&gt;0,1,)</f>
        <v>0</v>
      </c>
      <c r="FR13" s="272">
        <f>IF(SUM(HT13,IA13,IH13,IR13,IO13)&gt;0,1,)</f>
        <v>0</v>
      </c>
      <c r="FS13" s="272">
        <f>IF(SUM(HU13,IB13,II13,IP13)&gt;0,1,)</f>
        <v>0</v>
      </c>
      <c r="FT13" s="272">
        <f>IF(SUM(HV13,IC13,IJ13,IS13,IQ13)&gt;0,1,)</f>
        <v>0</v>
      </c>
      <c r="FU13" s="809"/>
      <c r="FV13" s="809"/>
      <c r="FW13" s="808"/>
      <c r="FX13" s="808"/>
      <c r="FY13" s="808"/>
      <c r="FZ13" s="272">
        <f>SUM(GA13:GB13)</f>
        <v>0</v>
      </c>
      <c r="GA13" s="272">
        <f t="shared" ref="GA13:GA76" si="33">IF(AND(H13=1,X13="法人"),1,)</f>
        <v>0</v>
      </c>
      <c r="GB13" s="812"/>
      <c r="GC13" s="812"/>
      <c r="GD13" s="812"/>
      <c r="GE13" s="812"/>
      <c r="GF13" s="812"/>
      <c r="GG13" s="812"/>
      <c r="GH13" s="812"/>
      <c r="GI13" s="812"/>
      <c r="GJ13" s="812"/>
      <c r="GK13" s="812"/>
      <c r="GL13" s="812"/>
      <c r="GM13" s="812"/>
      <c r="GN13" s="812"/>
      <c r="GO13" s="812"/>
      <c r="GP13" s="812"/>
      <c r="GQ13" s="812"/>
      <c r="GR13" s="812"/>
      <c r="GS13" s="812"/>
      <c r="GT13" s="815"/>
      <c r="GV13" s="410">
        <f t="shared" ref="GV13:GV76" si="34">AC13</f>
        <v>0</v>
      </c>
      <c r="GW13" s="411">
        <f t="shared" ref="GW13:GW76" si="35">AD13</f>
        <v>0</v>
      </c>
      <c r="GX13" s="816"/>
      <c r="GY13" s="695">
        <f>IF(GX13&lt;&gt;"",IF(GW13&gt;0,IF(GV13=6,ROUNDDOWN((GX13-GW13)/ABS(GW13),2),IF(GV13=5,ROUNDDOWN((GX13-GW13)/ABS(GW13)*3/4,2),0)),0),0)</f>
        <v>0</v>
      </c>
      <c r="GZ13" s="412">
        <f>IF(GW13&lt;=0,GX13,GX13-GW13)</f>
        <v>0</v>
      </c>
      <c r="HA13" s="385"/>
      <c r="HB13" s="818"/>
      <c r="HC13" s="819"/>
      <c r="HD13" s="819"/>
      <c r="HE13" s="423">
        <f t="shared" ref="HE13:HE21" si="36">HD13-HC13</f>
        <v>0</v>
      </c>
      <c r="HF13" s="424">
        <f t="shared" ref="HF13:HF21" si="37">IF(HC13&lt;&gt;0,ROUNDDOWN(HE13/HC13,4),0)</f>
        <v>0</v>
      </c>
      <c r="HG13" s="425"/>
      <c r="HH13" s="425"/>
      <c r="HI13" s="425"/>
      <c r="HJ13" s="345" t="str">
        <f t="shared" ref="HJ13:HJ76" si="38">IF(H13=1,AA13,"")</f>
        <v/>
      </c>
      <c r="HK13" s="403">
        <f>IF(OR(AND(1&lt;=HJ13,HJ13&lt;=3),HJ13=6),VLOOKUP(HJ13,'４整理番号表'!$J$5:$K$59,2,FALSE),0)</f>
        <v>0</v>
      </c>
      <c r="HL13" s="403">
        <f>IF(OR(HJ13=4,HJ13=7),VLOOKUP(HJ13,'４整理番号表'!$J$5:$K$59,2,FALSE),0)</f>
        <v>0</v>
      </c>
      <c r="HM13" s="403">
        <f>IF(HJ13=5,VLOOKUP(HJ13,'４整理番号表'!$J$5:$K$59,2,FALSE),0)</f>
        <v>0</v>
      </c>
      <c r="HN13" s="403">
        <f>IF(AND(8&lt;=HJ13,HJ13&lt;=13),VLOOKUP(HJ13,'４整理番号表'!$J$5:$K$59,2,FALSE),0)</f>
        <v>0</v>
      </c>
      <c r="HO13" s="397">
        <f>IF(HK13&lt;&gt;0,1,IF(HL13&lt;&gt;0,2,IF(HM13&lt;&gt;0,3,IF(HN13&lt;&gt;0,4,0))))</f>
        <v>0</v>
      </c>
      <c r="HP13" s="345">
        <f>IF(AND($HO13=1,20&lt;=$HE13),1,0)</f>
        <v>0</v>
      </c>
      <c r="HQ13" s="345">
        <f>IF(AND($HO13=1,10&lt;=$HE13,$HE13&lt;20),1,0)</f>
        <v>0</v>
      </c>
      <c r="HR13" s="344">
        <f>IF(AND($HO13=1,SUM($HP13:$HQ13)=0),IF(AND($HB13=1,$HE13&gt;=4),1,),)</f>
        <v>0</v>
      </c>
      <c r="HS13" s="344">
        <f>IF(AND($HO13=1,SUM($HP13:$HR13)=0),IF(AND($HB13=1,$HE13&gt;=2),1,),)</f>
        <v>0</v>
      </c>
      <c r="HT13" s="345">
        <f>IF(OR(AND($HB13=1,$HO13=1,0&lt;$HE13,SUM($HP13:$HS13)=0),AND($HB13&lt;&gt;1,$HO13=1,4&lt;=$HE13,SUM($HP13:$HS13)=0)),1,0)</f>
        <v>0</v>
      </c>
      <c r="HU13" s="345">
        <f>IF(OR(AND($HB13=1,$HO13=1,SUM($HP13:$HT13)=0),AND($HB13&lt;&gt;1,$HO13=1,2&lt;=$HE13,$HE13&lt;4,SUM($HP13:$HT13)=0)),1,0)</f>
        <v>0</v>
      </c>
      <c r="HV13" s="345">
        <f>IF(AND($HO13=1,SUM($HP13:$HU13)=0,0&lt;$HE13),1,0)</f>
        <v>0</v>
      </c>
      <c r="HW13" s="345">
        <f>IF(AND($HO13=2,AND(1&lt;=$HE13,0.3&lt;=$HF13)),1,0)</f>
        <v>0</v>
      </c>
      <c r="HX13" s="345">
        <f>IF(AND($HO13=2,AND(0.5&lt;=$HE13,$HE13&lt;1,0.3&lt;=$HF13)),1,0)</f>
        <v>0</v>
      </c>
      <c r="HY13" s="344">
        <f>IF(AND($HO13=2,SUM($HW13:$HX13)=0),IF(AND($HB13=1,$HF13&gt;=0.2),1,),)</f>
        <v>0</v>
      </c>
      <c r="HZ13" s="344">
        <f>IF(AND($HO13=2,SUM($HW13:$HY13)=0),IF(AND($HB13=1,$HF13&gt;=0.1,$HF13&lt;0.2),1,),)</f>
        <v>0</v>
      </c>
      <c r="IA13" s="345">
        <f>IF(OR(AND($HB13=1,$HO13=2,0&lt;$HE13,SUM($HW13:$HZ13)=0),AND($HB13&lt;&gt;1,$HO13=2,0.2&lt;=$HF13,SUM($HW13:$HZ13)=0)),1,0)</f>
        <v>0</v>
      </c>
      <c r="IB13" s="345">
        <f>IF(OR(AND($HB13=1,$HO13=2,SUM($HW13:$IA13)=0),AND($HB13&lt;&gt;1,$HO13=2,0.1&lt;=$HF13,$HF13&lt;0.2,SUM($HW13:$IA13)=0)),1,0)</f>
        <v>0</v>
      </c>
      <c r="IC13" s="345">
        <f>IF(AND($HO13=2,SUM($HW13:$IB13)=0,0&lt;$HE13),1,0)</f>
        <v>0</v>
      </c>
      <c r="ID13" s="345">
        <f>IF(AND($HO13=3,AND(3&lt;=$HE13,0.15&lt;=$HF13)),1,0)</f>
        <v>0</v>
      </c>
      <c r="IE13" s="345">
        <f>IF(AND($HO13=3,AND(1.5&lt;=$HE13,$HE13&lt;3,0.15&lt;=$HF13)),1,0)</f>
        <v>0</v>
      </c>
      <c r="IF13" s="344">
        <f>IF(AND($HO13=3,SUM($ID13:IE13)=0),IF(AND($HB13=1,$HF13&gt;=0.1),1,),)</f>
        <v>0</v>
      </c>
      <c r="IG13" s="344">
        <f>IF(AND($HO13=3,SUM($ID13:IF13)=0),IF(AND($HB13=1,$HF13&gt;=0.05,$HF13&lt;0.1),1,),)</f>
        <v>0</v>
      </c>
      <c r="IH13" s="345">
        <f>IF(OR(AND($HB13=1,$HO13=3,0&lt;$HE13,SUM($ID13:$IG13)=0),AND($HB13&lt;&gt;1,$HO13=3,0.1&lt;=$HF13,SUM($ID13:$IG13)=0)),1,0)</f>
        <v>0</v>
      </c>
      <c r="II13" s="345">
        <f>IF(OR(AND($HB13=1,$HO13=3,SUM($ID13:$IH13)=0),AND($HB13&lt;&gt;1,$HO13=3,0.05&lt;=$HF13,$HF13&lt;0.1,SUM($ID13:$IH13)=0)),1,0)</f>
        <v>0</v>
      </c>
      <c r="IJ13" s="345">
        <f>IF(AND($HO13=3,SUM($ID13:$II13)=0,0&lt;$HE13),1,0)</f>
        <v>0</v>
      </c>
      <c r="IK13" s="345">
        <f>IF(AND($HO13=4,$HG13&lt;&gt;1,20&lt;=$HE13),1,0)</f>
        <v>0</v>
      </c>
      <c r="IL13" s="345">
        <f>IF(AND($HO13=4,$HG13&lt;&gt;1,10&lt;=$HE13,$HE13&lt;20),1,0)</f>
        <v>0</v>
      </c>
      <c r="IM13" s="345">
        <f>IF(AND($HO13=4,$HG13&lt;&gt;1,SUM($IK13:$IL13)=0),IF(AND($HB13=1,$HE13&gt;=4),1,),)</f>
        <v>0</v>
      </c>
      <c r="IN13" s="345">
        <f>IF(AND($HO13=4,$HG13&lt;&gt;1,SUM($IK13:$IM13)=0),IF(AND($HB13=1,$HE13&gt;=2),1,),)</f>
        <v>0</v>
      </c>
      <c r="IO13" s="345">
        <f>IF(OR(AND($HB13=1,$HO13=4,$HG13&lt;&gt;1,0&lt;$HE13,SUM($IK13:$IN13)=0),AND($HB13&lt;&gt;1,$HO13=4,$HG13&lt;&gt;1,4&lt;=$HE13,SUM($IK13:$IN13)=0)),1,0)</f>
        <v>0</v>
      </c>
      <c r="IP13" s="345">
        <f>IF(OR(AND($HB13=1,$HO13=4,$HG13&lt;&gt;1,SUM($IK13:$IO13)=0),AND($HB13&lt;&gt;1,$HO13=4,$HG13&lt;&gt;1,2&lt;=$HE13,$HE13&lt;4,SUM($IK13:$IO13)=0)),1,0)</f>
        <v>0</v>
      </c>
      <c r="IQ13" s="345">
        <f>IF(AND($HO13=4,$HG13&lt;&gt;1,SUM($IK13:$IP13)=0,0&lt;$HE13),1,0)</f>
        <v>0</v>
      </c>
      <c r="IR13" s="345">
        <f>IF(AND($HO13=4,$HG13=1,$HB13=1,0&lt;$HH13,0&lt;($HI13-$HH13)),1,0)</f>
        <v>0</v>
      </c>
      <c r="IS13" s="392">
        <f>IF(AND($HO13=4,$HG13=1,$HB13&lt;&gt;1,0&lt;$HH13,0&lt;($HI13-$HH13)),1,0)</f>
        <v>0</v>
      </c>
      <c r="IT13" s="385"/>
      <c r="IU13" s="439">
        <f t="shared" ref="IU13:IU76" si="39">IF(AND(H13=1,ES13=1),$IU$3,0)</f>
        <v>0</v>
      </c>
      <c r="IV13" s="364">
        <f t="shared" ref="IV13:IV76" si="40">IF(AND(H13=1,ET13=1),$IV$3,0)</f>
        <v>0</v>
      </c>
      <c r="IW13" s="364">
        <f t="shared" ref="IW13:IW76" si="41">IF(AND(H13=1,EU13=1),$IW$3,0)</f>
        <v>0</v>
      </c>
      <c r="IX13" s="364">
        <f t="shared" ref="IX13:IX76" si="42">IF(AND(H13=1,EV13=1),$IX$3,0)</f>
        <v>0</v>
      </c>
      <c r="IY13" s="364">
        <f t="shared" ref="IY13:IY76" si="43">IF(AND(H13=1,EW13=1),$IY$3,0)</f>
        <v>0</v>
      </c>
      <c r="IZ13" s="364">
        <f t="shared" ref="IZ13:IZ76" si="44">IF(AND(H13=1,EX13=1),$IZ$3,0)</f>
        <v>0</v>
      </c>
      <c r="JA13" s="364">
        <f t="shared" ref="JA13:JA76" si="45">IF(AND(H13=1,EY13=1),$JA$3,0)</f>
        <v>0</v>
      </c>
      <c r="JB13" s="364">
        <f t="shared" ref="JB13:JB76" si="46">IF(AND(H13=1,EZ13=1),$JB$3,0)</f>
        <v>0</v>
      </c>
      <c r="JC13" s="364">
        <f t="shared" ref="JC13:JC76" si="47">IF(AND(H13=1,FA13=1),$JC$3,0)</f>
        <v>0</v>
      </c>
      <c r="JD13" s="364">
        <f t="shared" ref="JD13:JD76" si="48">IF(AND(H13=1,FB13=1),$JD$3,0)</f>
        <v>0</v>
      </c>
      <c r="JE13" s="364">
        <f t="shared" ref="JE13:JE76" si="49">IF(AND(H13=1,FC13=1),$JE$3,0)</f>
        <v>0</v>
      </c>
      <c r="JF13" s="364">
        <f t="shared" ref="JF13:JF76" si="50">IF(AND(H13=1,FD13=1),$JF$3,0)</f>
        <v>0</v>
      </c>
      <c r="JG13" s="364">
        <f t="shared" ref="JG13:JG76" si="51">IF(AND(H13=1,FE13=1),$JG$3,0)</f>
        <v>0</v>
      </c>
      <c r="JH13" s="364">
        <f t="shared" ref="JH13:JH76" si="52">IF(AND(H13=1,FF13=1),$JH$3,0)</f>
        <v>0</v>
      </c>
      <c r="JI13" s="364">
        <f t="shared" ref="JI13:JI76" si="53">IF(AND(H13=1,FG13=1),$JI3,0)</f>
        <v>0</v>
      </c>
      <c r="JJ13" s="364">
        <f t="shared" ref="JJ13:JJ76" si="54">IF(AND(H13=1,FH13=1),$JJ$3,0)</f>
        <v>0</v>
      </c>
      <c r="JK13" s="364">
        <f t="shared" ref="JK13:JK76" si="55">IF(AND(H13=1,FI13=1),$JK$3,0)</f>
        <v>0</v>
      </c>
      <c r="JL13" s="364">
        <f t="shared" ref="JL13:JL76" si="56">IF(AND(H13=1,FJ13=1),$JL$3,0)</f>
        <v>0</v>
      </c>
      <c r="JM13" s="364">
        <f t="shared" ref="JM13:JM76" si="57">IF(AND(H13=1,FK13=1),$JM$3,0)</f>
        <v>0</v>
      </c>
      <c r="JN13" s="364">
        <f t="shared" ref="JN13:JN76" si="58">IF(AND(H13=1,FL13=1),$JN$3,0)</f>
        <v>0</v>
      </c>
      <c r="JO13" s="364">
        <f t="shared" ref="JO13:JO76" si="59">IF(AND(H13=1,FM13=1),$JO$3,0)</f>
        <v>0</v>
      </c>
      <c r="JP13" s="364">
        <f t="shared" ref="JP13:JP76" si="60">IF(AND(H13=1,FN13=1),$JP$3,0)</f>
        <v>0</v>
      </c>
      <c r="JQ13" s="364">
        <f t="shared" ref="JQ13:JQ76" si="61">IF(AND(H13=1,FO13=1),$JQ$3,0)</f>
        <v>0</v>
      </c>
      <c r="JR13" s="364">
        <f t="shared" ref="JR13:JR76" si="62">IF(AND(H13=1,FP13=1),$JR$3,0)</f>
        <v>0</v>
      </c>
      <c r="JS13" s="364">
        <f t="shared" ref="JS13:JS76" si="63">IF(AND(H13=1,FQ13=1),$JS$3,0)</f>
        <v>0</v>
      </c>
      <c r="JT13" s="364">
        <f t="shared" ref="JT13:JT76" si="64">IF(AND(H13=1,FR13=1),$JT$3,0)</f>
        <v>0</v>
      </c>
      <c r="JU13" s="364">
        <f t="shared" ref="JU13:JU76" si="65">IF(AND(H13=1,FS13=1),$JU$3,0)</f>
        <v>0</v>
      </c>
      <c r="JV13" s="364">
        <f t="shared" ref="JV13:JV76" si="66">IF(AND(H13=1,FT13=1),$JV$3,0)</f>
        <v>0</v>
      </c>
      <c r="JW13" s="364">
        <f t="shared" ref="JW13:JW76" si="67">IF(AND(H13=1,FU13=1),$JW$3,0)</f>
        <v>0</v>
      </c>
      <c r="JX13" s="364">
        <f t="shared" ref="JX13:JX76" si="68">IF(AND(H13=1,FV13=1),$JX$3,0)</f>
        <v>0</v>
      </c>
      <c r="JY13" s="364">
        <f t="shared" ref="JY13:JY76" si="69">IF(AND(H13=1,FW13=1),$JY$3,0)</f>
        <v>0</v>
      </c>
      <c r="JZ13" s="364">
        <f t="shared" ref="JZ13:JZ76" si="70">IF(AND(H13=1,FX13=1),$JZ$3,0)</f>
        <v>0</v>
      </c>
      <c r="KA13" s="364">
        <f t="shared" ref="KA13:KA76" si="71">IF(AND(H13=1,FY13=1),$KA$3,0)</f>
        <v>0</v>
      </c>
      <c r="KB13" s="364">
        <f t="shared" ref="KB13:KB76" si="72">IF(AND(H13=1,FZ13=1),$KB$3,0)</f>
        <v>0</v>
      </c>
      <c r="KC13" s="364">
        <f>IF(AND(H13=1,GC13=1),$KC$3,0)</f>
        <v>0</v>
      </c>
      <c r="KD13" s="364">
        <f t="shared" ref="KD13:KD76" si="73">IF(AND(H13=1,GD13=1),$KD$3,0)</f>
        <v>0</v>
      </c>
      <c r="KE13" s="364">
        <f t="shared" ref="KE13:KE76" si="74">IF(AND(H13=1,GE13=1),$KE$3,0)</f>
        <v>0</v>
      </c>
      <c r="KF13" s="364">
        <f t="shared" ref="KF13:KF76" si="75">IF(AND(H13=1,GF13=1),$KF$3,0)</f>
        <v>0</v>
      </c>
      <c r="KG13" s="364">
        <f t="shared" ref="KG13:KG76" si="76">IF(AND(H13=1,GG13=1),$KG$3,0)</f>
        <v>0</v>
      </c>
      <c r="KH13" s="364">
        <f t="shared" ref="KH13:KH76" si="77">IF(AND(H13=1,GH13=1),$KH$3,0)</f>
        <v>0</v>
      </c>
      <c r="KI13" s="364">
        <f t="shared" ref="KI13:KI76" si="78">IF(AND(H13=1,GI13=1),$KI$3,0)</f>
        <v>0</v>
      </c>
      <c r="KJ13" s="364">
        <f t="shared" ref="KJ13:KJ76" si="79">IF(AND(H13=1,GJ13=1),$KJ$3,0)</f>
        <v>0</v>
      </c>
      <c r="KK13" s="364">
        <f t="shared" ref="KK13:KK76" si="80">IF(AND(H13=1,GK13=1),$KK$3,0)</f>
        <v>0</v>
      </c>
      <c r="KL13" s="364">
        <f t="shared" ref="KL13:KL76" si="81">IF(AND(H13=1,GL13=1),$KL$3,0)</f>
        <v>0</v>
      </c>
      <c r="KM13" s="364">
        <f t="shared" ref="KM13:KM76" si="82">IF(AND(H13=1,GM13=1),$KM$3,0)</f>
        <v>0</v>
      </c>
      <c r="KN13" s="364">
        <f t="shared" ref="KN13:KN76" si="83">IF(AND(H13=1,GN13=1),$KN$3,0)</f>
        <v>0</v>
      </c>
      <c r="KO13" s="364">
        <f t="shared" ref="KO13:KO76" si="84">IF(AND(H13=1,GO13=1),$KO$3,0)</f>
        <v>0</v>
      </c>
      <c r="KP13" s="364">
        <f t="shared" ref="KP13:KP76" si="85">IF(AND(H13=1,GP13=1),$KP$3,0)</f>
        <v>0</v>
      </c>
      <c r="KQ13" s="364">
        <f t="shared" ref="KQ13:KQ76" si="86">IF(AND(H13=1,GQ13=1),$KQ$3,0)</f>
        <v>0</v>
      </c>
      <c r="KR13" s="364">
        <f t="shared" ref="KR13:KR76" si="87">IF(AND(H13=1,GR13=1),$KR$3,0)</f>
        <v>0</v>
      </c>
      <c r="KS13" s="364">
        <f t="shared" ref="KS13:KS76" si="88">IF(AND(H13=1,GS13&gt;0),IF(GS13&gt;3,3,GS13*$KS$3),)</f>
        <v>0</v>
      </c>
      <c r="KT13" s="382">
        <f t="shared" ref="KT13:KT76" si="89">IF(AND(H13=1,GT13=1),$KT$3,0)</f>
        <v>0</v>
      </c>
      <c r="KU13" s="701"/>
      <c r="KV13" s="109"/>
      <c r="KW13" s="109"/>
      <c r="KX13" s="110"/>
      <c r="KZ13" s="469">
        <f t="shared" ref="KZ13:KZ76" si="90">IF(H13=1,SUM(IU13:KT13),)</f>
        <v>0</v>
      </c>
      <c r="LA13" s="470">
        <f t="shared" ref="LA13:LA76" si="91">IF(F13=1,SUMIF($C$13:$C$312,C13,$KZ$13:$KZ$312),0)</f>
        <v>0</v>
      </c>
      <c r="LB13" s="470">
        <f t="shared" ref="LB13:LB76" si="92">IF(F13=1,SUMIF($C$13:$C$312,C13,$H$13:$H$312),)</f>
        <v>0</v>
      </c>
      <c r="LC13" s="471">
        <f t="shared" ref="LC13:LC76" si="93">IF(AND(F13=1,LB13&gt;0),LA13/LB13,0)</f>
        <v>0</v>
      </c>
      <c r="LE13" s="467">
        <f t="shared" ref="LE13:LE76" si="94">V13</f>
        <v>0</v>
      </c>
      <c r="LF13" s="467" t="str">
        <f t="shared" ref="LF13:LF76" si="95">W13</f>
        <v/>
      </c>
      <c r="LG13" s="467">
        <f t="shared" ref="LG13:LG76" si="96">IF(AND(E13&gt;=1,AI13&lt;&gt;1),IF(AN13&gt;500000,"○","×"),0)</f>
        <v>0</v>
      </c>
      <c r="LH13" s="467">
        <f t="shared" ref="LH13:LH76" si="97">IF(AND(E13&gt;=1,AI13&lt;&gt;1),IF(AND(5&lt;=AY13,AY13&lt;=20),"○","△"),0)</f>
        <v>0</v>
      </c>
      <c r="LI13" s="467">
        <f t="shared" ref="LI13:LI76" si="98">IF(AND(E13&gt;=1,AI13&lt;&gt;1,AX13=1),IF(AND(5&lt;=AY13,AY13&lt;=20,AZ13&gt;=2),"○","△"),0)</f>
        <v>0</v>
      </c>
      <c r="LJ13" s="467">
        <f t="shared" ref="LJ13:LJ76" si="99">IF(AND(E13&gt;=1,AI13=1),IF(BE13&gt;500000,"○","×"),0)</f>
        <v>0</v>
      </c>
      <c r="LK13" s="467">
        <f t="shared" ref="LK13:LK76" si="100">IF(AND(E13&gt;=1,AI13=1),IF(AND(3&lt;=AY13,AY13&lt;=7),"○","△"),0)</f>
        <v>0</v>
      </c>
      <c r="LL13" s="467">
        <f t="shared" ref="LL13:LL76" si="101">IF(AND(E13&gt;=1,AI13=1,AX13=1),IF(AND(3&lt;=AY13,AY13&lt;=7,AZ13*12&gt;=BB13),"○","△"),0)</f>
        <v>0</v>
      </c>
      <c r="LM13" s="467">
        <f t="shared" ref="LM13:LM76" si="102">IF(AH13&lt;&gt;0,IF(AND(AK13&lt;&gt;0,AL13&lt;&gt;0),"○","×"),0)</f>
        <v>0</v>
      </c>
      <c r="LN13" s="468">
        <f t="shared" ref="LN13:LN76" si="103">IF(H13=1,IF(OR(AND(BU13&lt;0.3,BV13&lt;4),(AND(BU13="-",BV13&lt;4))),"×","〇"),)</f>
        <v>0</v>
      </c>
      <c r="LO13" s="468" t="str">
        <f>IF(COUNTIF(LG13:LN13,"×")=0,"○","×")</f>
        <v>○</v>
      </c>
      <c r="LP13" s="451"/>
      <c r="LQ13" s="414">
        <f>$AM13</f>
        <v>0</v>
      </c>
      <c r="LR13" s="414">
        <f t="shared" ref="LR13:LR77" si="104">$AN13</f>
        <v>0</v>
      </c>
      <c r="LS13" s="414" t="str">
        <f t="shared" ref="LS13:LS76" si="105">IF(LR13&gt;0,IF(AND(AM13=1,AT13="控除不可"),LR13,IF(AND(AM13=1,AT13="80%控除対象"),ROUNDUP(LR13*102/110,0),IF(AND(AM13=1,AT13="全額控除"),ROUNDUP(LR13*100/110,0),IF(OR(AM13=2,AM13=3),LR13,LR13)))),"")</f>
        <v/>
      </c>
      <c r="LT13" s="414" t="str">
        <f>IF(LS13&lt;&gt;"",ROUNDDOWN(LS13*3/10,0),"")</f>
        <v/>
      </c>
      <c r="LU13" s="414">
        <f t="shared" ref="LU13:LU76" si="106">IF(LR13&lt;&gt;"",LR13-SUM(AQ13:AS13),"")</f>
        <v>0</v>
      </c>
      <c r="LV13" s="414">
        <f>MIN(LT13:LU13)</f>
        <v>0</v>
      </c>
      <c r="LW13" s="414">
        <f t="shared" ref="LW13:LW76" si="107">IF(V13&gt;0,IF(SUMIFS($LY$13:$LY$312,$E$13:$E$312,E13)&lt;SUMIFS($LZ$13:$LZ$312,$E$13:$E$312,E13),LV13*SUMIFS($LY$13:$LY$312,$E$13:$E$312,E13)/SUMIFS($LZ$13:$LZ$312,$E$13:$E$312,E13),LV13),)</f>
        <v>0</v>
      </c>
      <c r="LX13" s="448">
        <f t="shared" ref="LX13:LX76" si="108">IF(LV13&gt;0,IF(LV13&gt;=AO13,"○","×"),0)</f>
        <v>0</v>
      </c>
      <c r="LY13" s="414">
        <f>IF(AND(H13=1,AN13&gt;0,AI13&lt;&gt;1),15000000,0)</f>
        <v>0</v>
      </c>
      <c r="LZ13" s="414">
        <f>IF(AND($H13=1,AI13&lt;&gt;1),SUMIF($E$13:$E$312,$E13,$LV$13:$LV$312),0)</f>
        <v>0</v>
      </c>
      <c r="MA13" s="414">
        <f>IF(AND($H13=1,AI13&lt;&gt;1),SUMIFS($AO$13:$AO$312,$E$13:$E$312,E13),0)</f>
        <v>0</v>
      </c>
      <c r="MB13" s="448">
        <f>IF(MA13&gt;0,IF(MA13&lt;=150000000,"○","×"),0)</f>
        <v>0</v>
      </c>
      <c r="MC13" s="414">
        <f t="shared" ref="MC13:MC76" si="109">BE13</f>
        <v>0</v>
      </c>
      <c r="MD13" s="414">
        <f t="shared" ref="MD13:MD76" si="110">IF(BB13&gt;=48,ROUNDDOWN(BE13*3/7,-3),ROUNDDOWN(BE13*BB13/84*0.75,-3))</f>
        <v>0</v>
      </c>
      <c r="ME13" s="414">
        <f t="shared" ref="ME13:ME76" si="111">IF(V13&gt;0,IF(SUMIFS($MG$13:$MG$312,$E$13:$E$312,E13)&lt;SUMIFS($MH$13:$MH$312,$E$13:$E$312,E13),MD13*SUMIFS($MG$13:$MG$312,$E$13:$E$312,E13)/SUMIFS($MH$13:$MH$312,$E$13:$E$312,E13),MD13),)</f>
        <v>0</v>
      </c>
      <c r="MF13" s="448">
        <f t="shared" ref="MF13:MF76" si="112">IF(ME13&gt;0,IF(ME13&lt;=BG13,"○","×"),0)</f>
        <v>0</v>
      </c>
      <c r="MG13" s="414">
        <f t="shared" ref="MG13:MG76" si="113">IF(AND(H13=1,BE13&gt;0),15000000,0)</f>
        <v>0</v>
      </c>
      <c r="MH13" s="414">
        <f t="shared" ref="MH13:MH76" si="114">IF($H13=1,SUMIF($E$13:$E$312,$E13,$MD$13:$MD$312),0)</f>
        <v>0</v>
      </c>
      <c r="MI13" s="414">
        <f t="shared" ref="MI13:MI76" si="115">IF(H13=1,SUMIFS($BG$13:$BG$312,$E$13:$E$312,E13),0)</f>
        <v>0</v>
      </c>
      <c r="MJ13" s="448">
        <f>IF(MI13&gt;0,IF(MI13&lt;=150000000,"○","×"),0)</f>
        <v>0</v>
      </c>
      <c r="MK13" s="462"/>
      <c r="ML13" s="477" cm="1">
        <f t="array" ref="ML13">IF(MX13=1,INDEX($BX13:$EQ13,1,MATCH("Ⅱ⑧",$BX13:$EQ13,0)+7),0)</f>
        <v>0</v>
      </c>
      <c r="MM13" s="478">
        <f t="shared" ref="MM13:MM76" si="116">SUM(KI13:KK13)</f>
        <v>0</v>
      </c>
      <c r="MN13" s="468">
        <f t="shared" ref="MN13:MN76" si="117">IF(E13&gt;=1,IF(MM13=IF(AND(-0.2&lt;ML13,ML13&lt;=-0.1),1,IF(AND(-0.5&lt;ML13,ML13&lt;=-0.2),2,IF(ML13&lt;=-0.5,3,0))),"○","×"),0)</f>
        <v>0</v>
      </c>
      <c r="MP13" s="348">
        <f t="shared" ref="MP13:MP76" si="118">COUNTIFS($BN13:$EQ13,$MP$11)</f>
        <v>0</v>
      </c>
      <c r="MQ13" s="348">
        <f t="shared" ref="MQ13:MQ76" si="119">COUNTIFS($BN13:$EQ13,$MQ$11)</f>
        <v>0</v>
      </c>
      <c r="MR13" s="348">
        <f t="shared" ref="MR13:MR76" si="120">COUNTIFS($BN13:$EQ13,$MR$11)</f>
        <v>0</v>
      </c>
      <c r="MS13" s="348">
        <f t="shared" ref="MS13:MS76" si="121">COUNTIFS($BN13:$EQ13,$MS$11)</f>
        <v>0</v>
      </c>
      <c r="MT13" s="348">
        <f t="shared" ref="MT13:MT76" si="122">COUNTIFS($BN13:$EQ13,$MT$11)</f>
        <v>0</v>
      </c>
      <c r="MU13" s="348">
        <f t="shared" ref="MU13:MU76" si="123">COUNTIFS($BN13:$EQ13,$MU$11)</f>
        <v>0</v>
      </c>
      <c r="MV13" s="348">
        <f t="shared" ref="MV13:MV76" si="124">COUNTIFS($BN13:$EQ13,$MV$11)</f>
        <v>0</v>
      </c>
      <c r="MW13" s="348">
        <f t="shared" ref="MW13:MW76" si="125">COUNTIFS($BN13:$EQ13,$MW$11)</f>
        <v>0</v>
      </c>
      <c r="MX13" s="348">
        <f t="shared" ref="MX13:MX76" si="126">COUNTIFS($BN13:$EQ13,$MX$11)</f>
        <v>0</v>
      </c>
      <c r="MZ13" s="550">
        <f t="shared" ref="MZ13:MZ76" si="127">SUM(IU13:IV13)</f>
        <v>0</v>
      </c>
      <c r="NA13" s="550">
        <f t="shared" ref="NA13:NA76" si="128">SUM(IW13:JC13)</f>
        <v>0</v>
      </c>
      <c r="NB13" s="550">
        <f t="shared" ref="NB13:NB76" si="129">SUM(JD13:JJ13)</f>
        <v>0</v>
      </c>
      <c r="NC13" s="550">
        <f t="shared" ref="NC13:NC76" si="130">SUM(JK13:JO13)</f>
        <v>0</v>
      </c>
      <c r="ND13" s="550">
        <f t="shared" ref="ND13:ND76" si="131">SUM(JP13:JV13)</f>
        <v>0</v>
      </c>
      <c r="NE13" s="550">
        <f t="shared" ref="NE13:NE76" si="132">SUM(JZ13:KA13)</f>
        <v>0</v>
      </c>
      <c r="NF13" s="550">
        <f t="shared" ref="NF13:NF76" si="133">SUM(KG13:KH13)</f>
        <v>0</v>
      </c>
      <c r="NG13" s="550">
        <f t="shared" ref="NG13:NG76" si="134">SUM(KI13:KK13)</f>
        <v>0</v>
      </c>
    </row>
    <row r="14" spans="1:371" s="136" customFormat="1" ht="21" customHeight="1">
      <c r="A14" s="452">
        <f t="shared" si="4"/>
        <v>0</v>
      </c>
      <c r="B14" s="452">
        <f>IF(J14&lt;&gt;"",IF(J14&lt;&gt;J13,B13+1,B13),0)</f>
        <v>0</v>
      </c>
      <c r="C14" s="452">
        <f t="shared" si="5"/>
        <v>0</v>
      </c>
      <c r="D14" s="452">
        <f t="shared" si="6"/>
        <v>0</v>
      </c>
      <c r="E14" s="452">
        <f t="shared" si="7"/>
        <v>0</v>
      </c>
      <c r="F14" s="452">
        <f>IF(L14&lt;&gt;"",IF(L14&lt;&gt;L13,1,0),0)</f>
        <v>0</v>
      </c>
      <c r="G14" s="452">
        <f>IF(K14&lt;&gt;"",IF(K14&lt;&gt;K13,1,0),0)</f>
        <v>0</v>
      </c>
      <c r="H14" s="452">
        <f>IF(U14&lt;&gt;"",IF(U14&lt;&gt;U13,1,IF(AND(L13&lt;&gt;"",L14&lt;&gt;L13),1,0)),0)</f>
        <v>0</v>
      </c>
      <c r="I14" s="267">
        <f t="shared" ref="I14:I77" si="135">IF(U14&lt;&gt;0,ROW()-12,0)</f>
        <v>0</v>
      </c>
      <c r="J14" s="757"/>
      <c r="K14" s="755"/>
      <c r="L14" s="755"/>
      <c r="M14" s="106"/>
      <c r="N14" s="106"/>
      <c r="O14" s="106"/>
      <c r="P14" s="106"/>
      <c r="Q14" s="759"/>
      <c r="R14" s="263" t="str">
        <f>IFERROR(VLOOKUP(Q14,'４整理番号表'!$T$27:$U$30,2,TRUE),"")</f>
        <v/>
      </c>
      <c r="S14" s="263">
        <f t="shared" ref="S14:S77" si="136">K14</f>
        <v>0</v>
      </c>
      <c r="T14" s="266">
        <f t="shared" ref="T14:T77" si="137">IF(U14&lt;&gt;"",IF(L14&lt;&gt;L13,1,IF(U14&lt;&gt;U13,T13+1,T13)),0)</f>
        <v>0</v>
      </c>
      <c r="U14" s="762"/>
      <c r="V14" s="763"/>
      <c r="W14" s="269" t="str">
        <f>IFERROR(VLOOKUP(V14,'４整理番号表'!$B$6:$G$7,2,TRUE),"")</f>
        <v/>
      </c>
      <c r="X14" s="764"/>
      <c r="Y14" s="765"/>
      <c r="Z14" s="269" t="str">
        <f>IFERROR(VLOOKUP(Y14,'４整理番号表'!$B$39:$H$45,2,TRUE),"")</f>
        <v/>
      </c>
      <c r="AA14" s="766"/>
      <c r="AB14" s="271" t="str">
        <f>IFERROR(VLOOKUP(AA14,'４整理番号表'!$J$5:$K$59,2,TRUE),"")</f>
        <v/>
      </c>
      <c r="AC14" s="768"/>
      <c r="AD14" s="769"/>
      <c r="AE14" s="771"/>
      <c r="AF14" s="272" t="str">
        <f>IFERROR(VLOOKUP(AE14,'４整理番号表'!$P$6:$Q$39,2,TRUE),"")</f>
        <v/>
      </c>
      <c r="AG14" s="273">
        <f t="shared" si="8"/>
        <v>0</v>
      </c>
      <c r="AH14" s="772"/>
      <c r="AI14" s="773"/>
      <c r="AJ14" s="774"/>
      <c r="AK14" s="776"/>
      <c r="AL14" s="777"/>
      <c r="AM14" s="775"/>
      <c r="AN14" s="779"/>
      <c r="AO14" s="291">
        <f t="shared" si="9"/>
        <v>0</v>
      </c>
      <c r="AP14" s="290">
        <f t="shared" ref="AP14:AP77" si="138">IFERROR(AN14-SUM(AO14,AQ14:AS14),)</f>
        <v>0</v>
      </c>
      <c r="AQ14" s="781"/>
      <c r="AR14" s="781"/>
      <c r="AS14" s="781"/>
      <c r="AT14" s="783"/>
      <c r="AU14" s="291">
        <f>IF(AN14&lt;&gt;"",IF(AND(AM14=1,AT14="控除不可"),"該当なし",IF(AND(AM14=1,AT14="80%控除対象"),ROUNDDOWN(AN14*8/110,0),IF(AND(AM14=1,AT14="全額控除"),ROUNDDOWN(AN14*10/110,0),IF(OR(AM14=2,AM14=3),"該当なし","含税額")))),)</f>
        <v>0</v>
      </c>
      <c r="AV14" s="291" t="str">
        <f>IF(AN14&gt;0,IF(AND(AM14=1,AT14="控除不可"),"",IF(AND(AM14=1,AT14="80%控除対象"),ROUNDDOWN(AO14*8/102,0),IF(AND(AM14=1,AT14="全額控除"),ROUNDDOWN(AO14*10/100,0),IF(AM14=2,"","")))),"")</f>
        <v/>
      </c>
      <c r="AW14" s="784"/>
      <c r="AX14" s="786"/>
      <c r="AY14" s="786"/>
      <c r="AZ14" s="785"/>
      <c r="BA14" s="784"/>
      <c r="BB14" s="787"/>
      <c r="BC14" s="315">
        <f t="shared" ref="BC14:BC77" si="139">IF(BB14&lt;&gt;"",(INT(BB14/12)&amp;"年"&amp;MOD(BB14,12)&amp;"ヶ月"),)</f>
        <v>0</v>
      </c>
      <c r="BD14" s="349" t="str">
        <f t="shared" si="11"/>
        <v/>
      </c>
      <c r="BE14" s="790"/>
      <c r="BF14" s="790"/>
      <c r="BG14" s="349">
        <f t="shared" si="12"/>
        <v>0</v>
      </c>
      <c r="BH14" s="791"/>
      <c r="BI14" s="349">
        <f t="shared" ref="BI14:BI77" si="140">BE14-BF14-BG14+BH14</f>
        <v>0</v>
      </c>
      <c r="BJ14" s="792"/>
      <c r="BK14" s="792"/>
      <c r="BL14" s="653" t="str">
        <f t="shared" si="13"/>
        <v/>
      </c>
      <c r="BM14" s="654" t="str">
        <f t="shared" si="14"/>
        <v/>
      </c>
      <c r="BN14" s="266" t="str">
        <f t="shared" si="15"/>
        <v/>
      </c>
      <c r="BO14" s="793"/>
      <c r="BP14" s="797"/>
      <c r="BQ14" s="797"/>
      <c r="BR14" s="797"/>
      <c r="BS14" s="797"/>
      <c r="BT14" s="324" t="str">
        <f t="shared" si="16"/>
        <v/>
      </c>
      <c r="BU14" s="325" t="str">
        <f t="shared" ref="BU14:BU77" si="141">IF(BS14&lt;&gt;"",IF(BP14&gt;0,ROUNDDOWN((BS14-BP14)/ABS(BP14),3),"-"),"")</f>
        <v/>
      </c>
      <c r="BV14" s="393">
        <f t="shared" ref="BV14:BV77" si="142">IF(BS14&lt;&gt;"",BS14-BP14,)</f>
        <v>0</v>
      </c>
      <c r="BW14" s="798"/>
      <c r="BX14" s="799"/>
      <c r="BY14" s="800"/>
      <c r="BZ14" s="801"/>
      <c r="CA14" s="801"/>
      <c r="CB14" s="801"/>
      <c r="CC14" s="801"/>
      <c r="CD14" s="796">
        <f>IFERROR(VLOOKUP(BX14,'４整理番号表'!$X$23:$Z$31,3,FALSE),)</f>
        <v>0</v>
      </c>
      <c r="CE14" s="605" t="str">
        <f>IF(BX14='４整理番号表'!$X$24,IF(CC14&lt;&gt;"",IF(BZ14&gt;0,IF(BY14=6,ROUNDDOWN((CC14-BZ14)/ABS(BZ14),3),IF(BY14=5,ROUNDDOWN((CC14-BZ14)/ABS(BZ14)*3/4,3),"")),"-")),IF(CC14&lt;&gt;"",IF(BZ14&gt;0,ROUNDDOWN((CC14-BZ14)/ABS(BZ14),3),"-"),""))</f>
        <v/>
      </c>
      <c r="CF14" s="805"/>
      <c r="CG14" s="803"/>
      <c r="CH14" s="804"/>
      <c r="CI14" s="802"/>
      <c r="CJ14" s="802"/>
      <c r="CK14" s="802"/>
      <c r="CL14" s="802"/>
      <c r="CM14" s="322">
        <f>IFERROR(VLOOKUP(CG14,'４整理番号表'!$X$23:$Z$31,3,FALSE),)</f>
        <v>0</v>
      </c>
      <c r="CN14" s="325" t="str">
        <f t="shared" ref="CN14:CN77" si="143">IF(CL14&lt;&gt;"",IF(CI14&gt;0,ROUNDDOWN((CL14-CI14)/ABS(CI14),3),"-"),"")</f>
        <v/>
      </c>
      <c r="CO14" s="806"/>
      <c r="CP14" s="821"/>
      <c r="CQ14" s="822"/>
      <c r="CR14" s="820"/>
      <c r="CS14" s="820"/>
      <c r="CT14" s="820"/>
      <c r="CU14" s="820"/>
      <c r="CV14" s="807">
        <f>IFERROR(VLOOKUP(CP14,'４整理番号表'!$X$23:$Z$31,3,FALSE),)</f>
        <v>0</v>
      </c>
      <c r="CW14" s="325" t="str">
        <f t="shared" ref="CW14:CW77" si="144">IF(CU14&lt;&gt;"",IF(CR14&gt;0,ROUNDDOWN((CU14-CR14)/ABS(CR14),3),"-"),"")</f>
        <v/>
      </c>
      <c r="CX14" s="619"/>
      <c r="CY14" s="329"/>
      <c r="CZ14" s="454"/>
      <c r="DA14" s="322"/>
      <c r="DB14" s="322"/>
      <c r="DC14" s="322"/>
      <c r="DD14" s="322"/>
      <c r="DE14" s="322">
        <f>IFERROR(VLOOKUP(CY14,'４整理番号表'!$X$23:$Z$31,3,FALSE),)</f>
        <v>0</v>
      </c>
      <c r="DF14" s="325" t="str">
        <f t="shared" ref="DF14:DF77" si="145">IF(DD14&lt;&gt;"",IF(DA14&gt;0,ROUNDDOWN((DD14-DA14)/ABS(DA14),3),"-"),"")</f>
        <v/>
      </c>
      <c r="DG14" s="610"/>
      <c r="DH14" s="329"/>
      <c r="DI14" s="454"/>
      <c r="DJ14" s="322"/>
      <c r="DK14" s="322"/>
      <c r="DL14" s="322"/>
      <c r="DM14" s="322"/>
      <c r="DN14" s="322">
        <f>IFERROR(VLOOKUP(DH14,'４整理番号表'!$X$23:$Z$31,3,FALSE),)</f>
        <v>0</v>
      </c>
      <c r="DO14" s="325" t="str">
        <f t="shared" ref="DO14:DO77" si="146">IF(DM14&lt;&gt;"",IF(DJ14&gt;0,ROUNDDOWN((DM14-DJ14)/ABS(DJ14),3),"-"),"")</f>
        <v/>
      </c>
      <c r="DP14" s="610"/>
      <c r="DQ14" s="329"/>
      <c r="DR14" s="454"/>
      <c r="DS14" s="322"/>
      <c r="DT14" s="322"/>
      <c r="DU14" s="322"/>
      <c r="DV14" s="322"/>
      <c r="DW14" s="322">
        <f>IFERROR(VLOOKUP(DQ14,'４整理番号表'!$X$23:$Z$31,3,FALSE),)</f>
        <v>0</v>
      </c>
      <c r="DX14" s="325" t="str">
        <f t="shared" ref="DX14:DX77" si="147">IF(DV14&lt;&gt;"",IF(DS14&gt;0,ROUNDDOWN((DV14-DS14)/ABS(DS14),3),"-"),"")</f>
        <v/>
      </c>
      <c r="DY14" s="610"/>
      <c r="DZ14" s="329"/>
      <c r="EA14" s="454"/>
      <c r="EB14" s="322"/>
      <c r="EC14" s="322"/>
      <c r="ED14" s="322"/>
      <c r="EE14" s="322"/>
      <c r="EF14" s="322">
        <f>IFERROR(VLOOKUP(DZ14,'４整理番号表'!$X$23:$Z$31,3,FALSE),)</f>
        <v>0</v>
      </c>
      <c r="EG14" s="325" t="str">
        <f t="shared" ref="EG14:EG77" si="148">IF(EE14&lt;&gt;"",IF(EB14&gt;0,ROUNDDOWN((EE14-EB14)/ABS(EB14),3),"-"),"")</f>
        <v/>
      </c>
      <c r="EH14" s="610"/>
      <c r="EI14" s="329"/>
      <c r="EJ14" s="454"/>
      <c r="EK14" s="322"/>
      <c r="EL14" s="322"/>
      <c r="EM14" s="322"/>
      <c r="EN14" s="322"/>
      <c r="EO14" s="322">
        <f>IFERROR(VLOOKUP(EI14,'４整理番号表'!$X$23:$Z$31,3,FALSE),)</f>
        <v>0</v>
      </c>
      <c r="EP14" s="325" t="str">
        <f t="shared" ref="EP14:EP77" si="149">IF(EN14&lt;&gt;"",IF(EK14&gt;0,ROUNDDOWN((EN14-EK14)/ABS(EK14),3),"-"),"")</f>
        <v/>
      </c>
      <c r="EQ14" s="619"/>
      <c r="ER14" s="845" t="s">
        <v>101</v>
      </c>
      <c r="ES14" s="266">
        <f t="shared" si="17"/>
        <v>0</v>
      </c>
      <c r="ET14" s="272">
        <f t="shared" si="18"/>
        <v>0</v>
      </c>
      <c r="EU14" s="272">
        <f t="shared" si="19"/>
        <v>0</v>
      </c>
      <c r="EV14" s="272">
        <f t="shared" si="20"/>
        <v>0</v>
      </c>
      <c r="EW14" s="272">
        <f t="shared" si="21"/>
        <v>0</v>
      </c>
      <c r="EX14" s="272">
        <f t="shared" si="22"/>
        <v>0</v>
      </c>
      <c r="EY14" s="272">
        <f t="shared" si="23"/>
        <v>0</v>
      </c>
      <c r="EZ14" s="272">
        <f t="shared" si="24"/>
        <v>0</v>
      </c>
      <c r="FA14" s="272">
        <f t="shared" si="25"/>
        <v>0</v>
      </c>
      <c r="FB14" s="272">
        <f t="shared" si="26"/>
        <v>0</v>
      </c>
      <c r="FC14" s="272">
        <f t="shared" si="27"/>
        <v>0</v>
      </c>
      <c r="FD14" s="272">
        <f t="shared" si="28"/>
        <v>0</v>
      </c>
      <c r="FE14" s="272">
        <f t="shared" si="29"/>
        <v>0</v>
      </c>
      <c r="FF14" s="272">
        <f t="shared" si="30"/>
        <v>0</v>
      </c>
      <c r="FG14" s="272">
        <f t="shared" si="31"/>
        <v>0</v>
      </c>
      <c r="FH14" s="272">
        <f t="shared" si="32"/>
        <v>0</v>
      </c>
      <c r="FI14" s="109" t="s">
        <v>100</v>
      </c>
      <c r="FJ14" s="109" t="s">
        <v>100</v>
      </c>
      <c r="FK14" s="109" t="s">
        <v>100</v>
      </c>
      <c r="FL14" s="109"/>
      <c r="FM14" s="109" t="s">
        <v>100</v>
      </c>
      <c r="FN14" s="272">
        <f t="shared" ref="FN14:FN77" si="150">IF(SUM(HP14,HW14,ID14,IK14)&gt;0,1,)</f>
        <v>0</v>
      </c>
      <c r="FO14" s="272">
        <f t="shared" ref="FO14:FO77" si="151">IF(SUM(HQ14,HX14,IE14,IL14)&gt;0,1,)</f>
        <v>0</v>
      </c>
      <c r="FP14" s="272">
        <f t="shared" ref="FP14:FP77" si="152">IF(SUM(HR14,HY14,IF14,IM14)&gt;0,1,)</f>
        <v>0</v>
      </c>
      <c r="FQ14" s="272">
        <f t="shared" ref="FQ14:FQ77" si="153">IF(SUM(HS14,HZ14,IG14,IN14)&gt;0,1,)</f>
        <v>0</v>
      </c>
      <c r="FR14" s="272">
        <f t="shared" ref="FR14:FR77" si="154">IF(SUM(HT14,IA14,IH14,IR14,IO14)&gt;0,1,)</f>
        <v>0</v>
      </c>
      <c r="FS14" s="272">
        <f t="shared" ref="FS14:FS77" si="155">IF(SUM(HU14,IB14,II14,IP14)&gt;0,1,)</f>
        <v>0</v>
      </c>
      <c r="FT14" s="272">
        <f t="shared" ref="FT14:FT77" si="156">IF(SUM(HV14,IC14,IJ14,IS14,IQ14)&gt;0,1,)</f>
        <v>0</v>
      </c>
      <c r="FU14" s="811"/>
      <c r="FV14" s="811"/>
      <c r="FW14" s="810"/>
      <c r="FX14" s="810"/>
      <c r="FY14" s="810"/>
      <c r="FZ14" s="272">
        <f t="shared" ref="FZ14:FZ77" si="157">SUM(GA14:GB14)</f>
        <v>0</v>
      </c>
      <c r="GA14" s="272">
        <f t="shared" si="33"/>
        <v>0</v>
      </c>
      <c r="GB14" s="813"/>
      <c r="GC14" s="813"/>
      <c r="GD14" s="813"/>
      <c r="GE14" s="813"/>
      <c r="GF14" s="813"/>
      <c r="GG14" s="813"/>
      <c r="GH14" s="813"/>
      <c r="GI14" s="813"/>
      <c r="GJ14" s="813"/>
      <c r="GK14" s="813"/>
      <c r="GL14" s="813"/>
      <c r="GM14" s="813"/>
      <c r="GN14" s="813"/>
      <c r="GO14" s="813"/>
      <c r="GP14" s="813"/>
      <c r="GQ14" s="813"/>
      <c r="GR14" s="813"/>
      <c r="GS14" s="813"/>
      <c r="GT14" s="814"/>
      <c r="GV14" s="413">
        <f t="shared" si="34"/>
        <v>0</v>
      </c>
      <c r="GW14" s="414">
        <f t="shared" si="35"/>
        <v>0</v>
      </c>
      <c r="GX14" s="817"/>
      <c r="GY14" s="416">
        <f t="shared" ref="GY14:GY15" si="158">IF(GX14&lt;&gt;"",IF(GW14&gt;0,IF(GV14=6,ROUNDDOWN((GX14-GW14)/ABS(GW14),2),IF(GV14=5,ROUNDDOWN((GX14-GW14)/ABS(GW14)*3/4,2),0)),0),0)</f>
        <v>0</v>
      </c>
      <c r="GZ14" s="417">
        <f t="shared" ref="GZ14:GZ15" si="159">IF(GW14&lt;=0,GX14,GX14-GW14)</f>
        <v>0</v>
      </c>
      <c r="HA14" s="385"/>
      <c r="HB14" s="818"/>
      <c r="HC14" s="819"/>
      <c r="HD14" s="819"/>
      <c r="HE14" s="423">
        <f t="shared" si="36"/>
        <v>0</v>
      </c>
      <c r="HF14" s="424">
        <f t="shared" si="37"/>
        <v>0</v>
      </c>
      <c r="HG14" s="426"/>
      <c r="HH14" s="426"/>
      <c r="HI14" s="426"/>
      <c r="HJ14" s="345" t="str">
        <f t="shared" si="38"/>
        <v/>
      </c>
      <c r="HK14" s="403">
        <f>IF(OR(AND(1&lt;=HJ14,HJ14&lt;=3),HJ14=6),VLOOKUP(HJ14,'４整理番号表'!$J$5:$K$59,2,FALSE),0)</f>
        <v>0</v>
      </c>
      <c r="HL14" s="403">
        <f>IF(OR(HJ14=4,HJ14=7),VLOOKUP(HJ14,'４整理番号表'!$J$5:$K$59,2,FALSE),0)</f>
        <v>0</v>
      </c>
      <c r="HM14" s="403">
        <f>IF(HJ14=5,VLOOKUP(HJ14,'４整理番号表'!$J$5:$K$59,2,FALSE),0)</f>
        <v>0</v>
      </c>
      <c r="HN14" s="403">
        <f>IF(AND(8&lt;=HJ14,HJ14&lt;=13),VLOOKUP(HJ14,'４整理番号表'!$J$5:$K$59,2,FALSE),0)</f>
        <v>0</v>
      </c>
      <c r="HO14" s="397">
        <f t="shared" ref="HO14:HO77" si="160">IF(HK14&lt;&gt;0,1,IF(HL14&lt;&gt;0,2,IF(HM14&lt;&gt;0,3,IF(HN14&lt;&gt;0,4,0))))</f>
        <v>0</v>
      </c>
      <c r="HP14" s="345">
        <f t="shared" ref="HP14:HP77" si="161">IF(AND($HO14=1,20&lt;=$HE14),1,0)</f>
        <v>0</v>
      </c>
      <c r="HQ14" s="345">
        <f t="shared" ref="HQ14:HQ77" si="162">IF(AND($HO14=1,10&lt;=$HE14,$HE14&lt;20),1,0)</f>
        <v>0</v>
      </c>
      <c r="HR14" s="344">
        <f t="shared" ref="HR14:HR77" si="163">IF(AND($HO14=1,SUM($HP14:$HQ14)=0),IF(AND($HB14=1,$HE14&gt;=4),1,),)</f>
        <v>0</v>
      </c>
      <c r="HS14" s="344">
        <f t="shared" ref="HS14:HS77" si="164">IF(AND($HO14=1,SUM($HP14:$HR14)=0),IF(AND($HB14=1,$HE14&gt;=2),1,),)</f>
        <v>0</v>
      </c>
      <c r="HT14" s="345">
        <f t="shared" ref="HT14:HT77" si="165">IF(OR(AND($HB14=1,$HO14=1,0&lt;$HE14,SUM($HP14:$HS14)=0),AND($HB14&lt;&gt;1,$HO14=1,4&lt;=$HE14,SUM($HP14:$HS14)=0)),1,0)</f>
        <v>0</v>
      </c>
      <c r="HU14" s="345">
        <f t="shared" ref="HU14:HU77" si="166">IF(OR(AND($HB14=1,$HO14=1,SUM($HP14:$HT14)=0),AND($HB14&lt;&gt;1,$HO14=1,2&lt;=$HE14,$HE14&lt;4,SUM($HP14:$HT14)=0)),1,0)</f>
        <v>0</v>
      </c>
      <c r="HV14" s="345">
        <f t="shared" ref="HV14:HV77" si="167">IF(AND($HO14=1,SUM($HP14:$HU14)=0,0&lt;$HE14),1,0)</f>
        <v>0</v>
      </c>
      <c r="HW14" s="345">
        <f t="shared" ref="HW14:HW77" si="168">IF(AND($HO14=2,AND(1&lt;=$HE14,0.3&lt;=$HF14)),1,0)</f>
        <v>0</v>
      </c>
      <c r="HX14" s="345">
        <f t="shared" ref="HX14:HX77" si="169">IF(AND($HO14=2,AND(0.5&lt;=$HE14,$HE14&lt;1,0.3&lt;=$HF14)),1,0)</f>
        <v>0</v>
      </c>
      <c r="HY14" s="344">
        <f t="shared" ref="HY14:HY77" si="170">IF(AND($HO14=2,SUM($HW14:$HX14)=0),IF(AND($HB14=1,$HF14&gt;=0.2),1,),)</f>
        <v>0</v>
      </c>
      <c r="HZ14" s="344">
        <f t="shared" ref="HZ14:HZ77" si="171">IF(AND($HO14=2,SUM($HW14:$HY14)=0),IF(AND($HB14=1,$HF14&gt;=0.1,$HF14&lt;0.2),1,),)</f>
        <v>0</v>
      </c>
      <c r="IA14" s="345">
        <f t="shared" ref="IA14:IA77" si="172">IF(OR(AND($HB14=1,$HO14=2,0&lt;$HE14,SUM($HW14:$HZ14)=0),AND($HB14&lt;&gt;1,$HO14=2,0.2&lt;=$HF14,SUM($HW14:$HZ14)=0)),1,0)</f>
        <v>0</v>
      </c>
      <c r="IB14" s="345">
        <f t="shared" ref="IB14:IB77" si="173">IF(OR(AND($HB14=1,$HO14=2,SUM($HW14:$IA14)=0),AND($HB14&lt;&gt;1,$HO14=2,0.1&lt;=$HF14,$HF14&lt;0.2,SUM($HW14:$IA14)=0)),1,0)</f>
        <v>0</v>
      </c>
      <c r="IC14" s="345">
        <f t="shared" ref="IC14:IC77" si="174">IF(AND($HO14=2,SUM($HW14:$IB14)=0,0&lt;$HE14),1,0)</f>
        <v>0</v>
      </c>
      <c r="ID14" s="345">
        <f t="shared" ref="ID14:ID77" si="175">IF(AND($HO14=3,AND(3&lt;=$HE14,0.15&lt;=$HF14)),1,0)</f>
        <v>0</v>
      </c>
      <c r="IE14" s="345">
        <f t="shared" ref="IE14:IE77" si="176">IF(AND($HO14=3,AND(1.5&lt;=$HE14,$HE14&lt;3,0.15&lt;=$HF14)),1,0)</f>
        <v>0</v>
      </c>
      <c r="IF14" s="344">
        <f>IF(AND($HO14=3,SUM($ID14:IE14)=0),IF(AND($HB14=1,$HF14&gt;=0.1),1,),)</f>
        <v>0</v>
      </c>
      <c r="IG14" s="344">
        <f>IF(AND($HO14=3,SUM($ID14:IF14)=0),IF(AND($HB14=1,$HF14&gt;=0.05,$HF14&lt;0.1),1,),)</f>
        <v>0</v>
      </c>
      <c r="IH14" s="345">
        <f t="shared" ref="IH14:IH77" si="177">IF(OR(AND($HB14=1,$HO14=3,0&lt;$HE14,SUM($ID14:$IG14)=0),AND($HB14&lt;&gt;1,$HO14=3,0.1&lt;=$HF14,SUM($ID14:$IG14)=0)),1,0)</f>
        <v>0</v>
      </c>
      <c r="II14" s="345">
        <f t="shared" ref="II14:II77" si="178">IF(OR(AND($HB14=1,$HO14=3,SUM($ID14:$IH14)=0),AND($HB14&lt;&gt;1,$HO14=3,0.05&lt;=$HF14,$HF14&lt;0.1,SUM($ID14:$IH14)=0)),1,0)</f>
        <v>0</v>
      </c>
      <c r="IJ14" s="345">
        <f t="shared" ref="IJ14:IJ77" si="179">IF(AND($HO14=3,SUM($ID14:$II14)=0,0&lt;$HE14),1,0)</f>
        <v>0</v>
      </c>
      <c r="IK14" s="345">
        <f t="shared" ref="IK14:IK77" si="180">IF(AND($HO14=4,$HG14&lt;&gt;1,20&lt;=$HE14),1,0)</f>
        <v>0</v>
      </c>
      <c r="IL14" s="345">
        <f t="shared" ref="IL14:IL77" si="181">IF(AND($HO14=4,$HG14&lt;&gt;1,10&lt;=$HE14,$HE14&lt;20),1,0)</f>
        <v>0</v>
      </c>
      <c r="IM14" s="345">
        <f t="shared" ref="IM14:IM77" si="182">IF(AND($HO14=4,$HG14&lt;&gt;1,SUM($IK14:$IL14)=0),IF(AND($HB14=1,$HE14&gt;=4),1,),)</f>
        <v>0</v>
      </c>
      <c r="IN14" s="345">
        <f t="shared" ref="IN14:IN77" si="183">IF(AND($HO14=4,$HG14&lt;&gt;1,SUM($IK14:$IM14)=0),IF(AND($HB14=1,$HE14&gt;=2),1,),)</f>
        <v>0</v>
      </c>
      <c r="IO14" s="345">
        <f t="shared" ref="IO14:IO77" si="184">IF(OR(AND($HB14=1,$HO14=4,$HG14&lt;&gt;1,0&lt;$HE14,SUM($IK14:$IN14)=0),AND($HB14&lt;&gt;1,$HO14=4,$HG14&lt;&gt;1,4&lt;=$HE14,SUM($IK14:$IN14)=0)),1,0)</f>
        <v>0</v>
      </c>
      <c r="IP14" s="345">
        <f t="shared" ref="IP14:IP77" si="185">IF(OR(AND($HB14=1,$HO14=4,$HG14&lt;&gt;1,SUM($IK14:$IO14)=0),AND($HB14&lt;&gt;1,$HO14=4,$HG14&lt;&gt;1,2&lt;=$HE14,$HE14&lt;4,SUM($IK14:$IO14)=0)),1,0)</f>
        <v>0</v>
      </c>
      <c r="IQ14" s="345">
        <f t="shared" ref="IQ14:IQ77" si="186">IF(AND($HO14=4,$HG14&lt;&gt;1,SUM($IK14:$IP14)=0,0&lt;$HE14),1,0)</f>
        <v>0</v>
      </c>
      <c r="IR14" s="345">
        <f t="shared" ref="IR14:IR77" si="187">IF(AND($HO14=4,$HG14=1,$HB14=1,0&lt;$HH14,0&lt;($HI14-$HH14)),1,0)</f>
        <v>0</v>
      </c>
      <c r="IS14" s="392">
        <f t="shared" ref="IS14:IS77" si="188">IF(AND($HO14=4,$HG14=1,$HB14&lt;&gt;1,0&lt;$HH14,0&lt;($HI14-$HH14)),1,0)</f>
        <v>0</v>
      </c>
      <c r="IT14" s="385"/>
      <c r="IU14" s="440">
        <f t="shared" si="39"/>
        <v>0</v>
      </c>
      <c r="IV14" s="344">
        <f t="shared" si="40"/>
        <v>0</v>
      </c>
      <c r="IW14" s="344">
        <f t="shared" si="41"/>
        <v>0</v>
      </c>
      <c r="IX14" s="344">
        <f t="shared" si="42"/>
        <v>0</v>
      </c>
      <c r="IY14" s="344">
        <f t="shared" si="43"/>
        <v>0</v>
      </c>
      <c r="IZ14" s="344">
        <f t="shared" si="44"/>
        <v>0</v>
      </c>
      <c r="JA14" s="344">
        <f t="shared" si="45"/>
        <v>0</v>
      </c>
      <c r="JB14" s="344">
        <f t="shared" si="46"/>
        <v>0</v>
      </c>
      <c r="JC14" s="344">
        <f t="shared" si="47"/>
        <v>0</v>
      </c>
      <c r="JD14" s="344">
        <f t="shared" si="48"/>
        <v>0</v>
      </c>
      <c r="JE14" s="344">
        <f t="shared" si="49"/>
        <v>0</v>
      </c>
      <c r="JF14" s="344">
        <f t="shared" si="50"/>
        <v>0</v>
      </c>
      <c r="JG14" s="344">
        <f t="shared" si="51"/>
        <v>0</v>
      </c>
      <c r="JH14" s="344">
        <f t="shared" si="52"/>
        <v>0</v>
      </c>
      <c r="JI14" s="344">
        <f t="shared" si="53"/>
        <v>0</v>
      </c>
      <c r="JJ14" s="344">
        <f t="shared" si="54"/>
        <v>0</v>
      </c>
      <c r="JK14" s="344">
        <f t="shared" si="55"/>
        <v>0</v>
      </c>
      <c r="JL14" s="344">
        <f t="shared" si="56"/>
        <v>0</v>
      </c>
      <c r="JM14" s="344">
        <f t="shared" si="57"/>
        <v>0</v>
      </c>
      <c r="JN14" s="344">
        <f t="shared" si="58"/>
        <v>0</v>
      </c>
      <c r="JO14" s="344">
        <f t="shared" si="59"/>
        <v>0</v>
      </c>
      <c r="JP14" s="344">
        <f t="shared" si="60"/>
        <v>0</v>
      </c>
      <c r="JQ14" s="344">
        <f t="shared" si="61"/>
        <v>0</v>
      </c>
      <c r="JR14" s="344">
        <f t="shared" si="62"/>
        <v>0</v>
      </c>
      <c r="JS14" s="344">
        <f t="shared" si="63"/>
        <v>0</v>
      </c>
      <c r="JT14" s="344">
        <f t="shared" si="64"/>
        <v>0</v>
      </c>
      <c r="JU14" s="344">
        <f t="shared" si="65"/>
        <v>0</v>
      </c>
      <c r="JV14" s="344">
        <f t="shared" si="66"/>
        <v>0</v>
      </c>
      <c r="JW14" s="344">
        <f t="shared" si="67"/>
        <v>0</v>
      </c>
      <c r="JX14" s="344">
        <f t="shared" si="68"/>
        <v>0</v>
      </c>
      <c r="JY14" s="344">
        <f t="shared" si="69"/>
        <v>0</v>
      </c>
      <c r="JZ14" s="344">
        <f t="shared" si="70"/>
        <v>0</v>
      </c>
      <c r="KA14" s="344">
        <f t="shared" si="71"/>
        <v>0</v>
      </c>
      <c r="KB14" s="344">
        <f t="shared" si="72"/>
        <v>0</v>
      </c>
      <c r="KC14" s="344">
        <f t="shared" ref="KC14:KC76" si="189">IF(AND(H14=1,GC14=1),$KC$3,0)</f>
        <v>0</v>
      </c>
      <c r="KD14" s="344">
        <f t="shared" si="73"/>
        <v>0</v>
      </c>
      <c r="KE14" s="344">
        <f t="shared" si="74"/>
        <v>0</v>
      </c>
      <c r="KF14" s="344">
        <f t="shared" si="75"/>
        <v>0</v>
      </c>
      <c r="KG14" s="344">
        <f t="shared" si="76"/>
        <v>0</v>
      </c>
      <c r="KH14" s="344">
        <f t="shared" si="77"/>
        <v>0</v>
      </c>
      <c r="KI14" s="344">
        <f t="shared" si="78"/>
        <v>0</v>
      </c>
      <c r="KJ14" s="344">
        <f t="shared" si="79"/>
        <v>0</v>
      </c>
      <c r="KK14" s="344">
        <f t="shared" si="80"/>
        <v>0</v>
      </c>
      <c r="KL14" s="344">
        <f t="shared" si="81"/>
        <v>0</v>
      </c>
      <c r="KM14" s="344">
        <f t="shared" si="82"/>
        <v>0</v>
      </c>
      <c r="KN14" s="344">
        <f t="shared" si="83"/>
        <v>0</v>
      </c>
      <c r="KO14" s="344">
        <f t="shared" si="84"/>
        <v>0</v>
      </c>
      <c r="KP14" s="344">
        <f t="shared" si="85"/>
        <v>0</v>
      </c>
      <c r="KQ14" s="344">
        <f t="shared" si="86"/>
        <v>0</v>
      </c>
      <c r="KR14" s="344">
        <f t="shared" si="87"/>
        <v>0</v>
      </c>
      <c r="KS14" s="344">
        <f t="shared" si="88"/>
        <v>0</v>
      </c>
      <c r="KT14" s="383">
        <f t="shared" si="89"/>
        <v>0</v>
      </c>
      <c r="KU14" s="701"/>
      <c r="KV14" s="109"/>
      <c r="KW14" s="109"/>
      <c r="KX14" s="110"/>
      <c r="KZ14" s="472">
        <f t="shared" si="90"/>
        <v>0</v>
      </c>
      <c r="LA14" s="348">
        <f t="shared" si="91"/>
        <v>0</v>
      </c>
      <c r="LB14" s="348">
        <f t="shared" si="92"/>
        <v>0</v>
      </c>
      <c r="LC14" s="473">
        <f t="shared" si="93"/>
        <v>0</v>
      </c>
      <c r="LE14" s="467">
        <f t="shared" si="94"/>
        <v>0</v>
      </c>
      <c r="LF14" s="467" t="str">
        <f t="shared" si="95"/>
        <v/>
      </c>
      <c r="LG14" s="467">
        <f t="shared" si="96"/>
        <v>0</v>
      </c>
      <c r="LH14" s="467">
        <f t="shared" si="97"/>
        <v>0</v>
      </c>
      <c r="LI14" s="467">
        <f t="shared" si="98"/>
        <v>0</v>
      </c>
      <c r="LJ14" s="467">
        <f t="shared" si="99"/>
        <v>0</v>
      </c>
      <c r="LK14" s="467">
        <f t="shared" si="100"/>
        <v>0</v>
      </c>
      <c r="LL14" s="467">
        <f t="shared" si="101"/>
        <v>0</v>
      </c>
      <c r="LM14" s="467">
        <f t="shared" si="102"/>
        <v>0</v>
      </c>
      <c r="LN14" s="468">
        <f t="shared" si="103"/>
        <v>0</v>
      </c>
      <c r="LO14" s="468" t="str">
        <f t="shared" ref="LO14:LO77" si="190">IF(COUNTIF(LG14:LN14,"×")=0,"○","×")</f>
        <v>○</v>
      </c>
      <c r="LP14" s="451"/>
      <c r="LQ14" s="414">
        <f t="shared" ref="LQ14:LQ77" si="191">$AM14</f>
        <v>0</v>
      </c>
      <c r="LR14" s="414">
        <f t="shared" si="104"/>
        <v>0</v>
      </c>
      <c r="LS14" s="414" t="str">
        <f t="shared" si="105"/>
        <v/>
      </c>
      <c r="LT14" s="414" t="str">
        <f t="shared" ref="LT14:LT77" si="192">IF(LS14&lt;&gt;"",ROUNDDOWN(LS14*3/10,0),"")</f>
        <v/>
      </c>
      <c r="LU14" s="414">
        <f t="shared" si="106"/>
        <v>0</v>
      </c>
      <c r="LV14" s="414">
        <f t="shared" ref="LV14:LV76" si="193">MIN(LT14:LU14)</f>
        <v>0</v>
      </c>
      <c r="LW14" s="414">
        <f t="shared" si="107"/>
        <v>0</v>
      </c>
      <c r="LX14" s="448">
        <f t="shared" si="108"/>
        <v>0</v>
      </c>
      <c r="LY14" s="414">
        <f t="shared" ref="LY14:LY77" si="194">IF(AND(H14=1,AN14&gt;0),15000000,0)</f>
        <v>0</v>
      </c>
      <c r="LZ14" s="414">
        <f t="shared" ref="LZ14:LZ77" si="195">IF($H14=1,SUMIF($E$13:$E$312,$E14,$LV$13:$LV$312),0)</f>
        <v>0</v>
      </c>
      <c r="MA14" s="414">
        <f t="shared" ref="MA14:MA77" si="196">IF(H14=1,SUMIFS($AO$13:$AO$312,$E$13:$E$312,E14),0)</f>
        <v>0</v>
      </c>
      <c r="MB14" s="448">
        <f t="shared" ref="MB14:MB77" si="197">IF(MA14&gt;0,IF(MA14&lt;=150000000,"○","×"),0)</f>
        <v>0</v>
      </c>
      <c r="MC14" s="414">
        <f t="shared" si="109"/>
        <v>0</v>
      </c>
      <c r="MD14" s="414">
        <f t="shared" si="110"/>
        <v>0</v>
      </c>
      <c r="ME14" s="414">
        <f t="shared" si="111"/>
        <v>0</v>
      </c>
      <c r="MF14" s="448">
        <f t="shared" si="112"/>
        <v>0</v>
      </c>
      <c r="MG14" s="414">
        <f t="shared" si="113"/>
        <v>0</v>
      </c>
      <c r="MH14" s="414">
        <f t="shared" si="114"/>
        <v>0</v>
      </c>
      <c r="MI14" s="414">
        <f t="shared" si="115"/>
        <v>0</v>
      </c>
      <c r="MJ14" s="448">
        <f t="shared" ref="MJ14:MJ77" si="198">IF(MI14&gt;0,IF(MI14&lt;=150000000,"○","×"),0)</f>
        <v>0</v>
      </c>
      <c r="MK14" s="462"/>
      <c r="ML14" s="477" cm="1">
        <f t="array" ref="ML14">IF(MX14=1,INDEX($BX14:$EQ14,1,MATCH("Ⅱ⑧",$BX14:$EQ14,0)+7),0)</f>
        <v>0</v>
      </c>
      <c r="MM14" s="478">
        <f t="shared" si="116"/>
        <v>0</v>
      </c>
      <c r="MN14" s="468">
        <f t="shared" si="117"/>
        <v>0</v>
      </c>
      <c r="MP14" s="348">
        <f t="shared" si="118"/>
        <v>0</v>
      </c>
      <c r="MQ14" s="348">
        <f t="shared" si="119"/>
        <v>0</v>
      </c>
      <c r="MR14" s="348">
        <f t="shared" si="120"/>
        <v>0</v>
      </c>
      <c r="MS14" s="348">
        <f t="shared" si="121"/>
        <v>0</v>
      </c>
      <c r="MT14" s="348">
        <f t="shared" si="122"/>
        <v>0</v>
      </c>
      <c r="MU14" s="348">
        <f t="shared" si="123"/>
        <v>0</v>
      </c>
      <c r="MV14" s="348">
        <f t="shared" si="124"/>
        <v>0</v>
      </c>
      <c r="MW14" s="348">
        <f t="shared" si="125"/>
        <v>0</v>
      </c>
      <c r="MX14" s="348">
        <f t="shared" si="126"/>
        <v>0</v>
      </c>
      <c r="MZ14" s="550">
        <f t="shared" si="127"/>
        <v>0</v>
      </c>
      <c r="NA14" s="550">
        <f t="shared" si="128"/>
        <v>0</v>
      </c>
      <c r="NB14" s="550">
        <f t="shared" si="129"/>
        <v>0</v>
      </c>
      <c r="NC14" s="550">
        <f t="shared" si="130"/>
        <v>0</v>
      </c>
      <c r="ND14" s="550">
        <f t="shared" si="131"/>
        <v>0</v>
      </c>
      <c r="NE14" s="550">
        <f t="shared" si="132"/>
        <v>0</v>
      </c>
      <c r="NF14" s="550">
        <f t="shared" si="133"/>
        <v>0</v>
      </c>
      <c r="NG14" s="550">
        <f t="shared" si="134"/>
        <v>0</v>
      </c>
    </row>
    <row r="15" spans="1:371" s="136" customFormat="1" ht="21" customHeight="1">
      <c r="A15" s="452">
        <f t="shared" si="4"/>
        <v>0</v>
      </c>
      <c r="B15" s="452">
        <f t="shared" ref="B15:B78" si="199">IF(J15&lt;&gt;"",IF(J15&lt;&gt;J14,B14+1,B14),0)</f>
        <v>0</v>
      </c>
      <c r="C15" s="452">
        <f t="shared" si="5"/>
        <v>0</v>
      </c>
      <c r="D15" s="452">
        <f t="shared" si="6"/>
        <v>0</v>
      </c>
      <c r="E15" s="452">
        <f t="shared" si="7"/>
        <v>0</v>
      </c>
      <c r="F15" s="452">
        <f t="shared" ref="F15:F78" si="200">IF(L15&lt;&gt;"",IF(L15&lt;&gt;L14,1,0),0)</f>
        <v>0</v>
      </c>
      <c r="G15" s="452">
        <f t="shared" ref="G15:G78" si="201">IF(K15&lt;&gt;"",IF(K15&lt;&gt;K14,1,0),0)</f>
        <v>0</v>
      </c>
      <c r="H15" s="452">
        <f t="shared" ref="H15:H78" si="202">IF(U15&lt;&gt;"",IF(U15&lt;&gt;U14,1,IF(AND(L14&lt;&gt;"",L15&lt;&gt;L14),1,0)),0)</f>
        <v>0</v>
      </c>
      <c r="I15" s="267">
        <f t="shared" si="135"/>
        <v>0</v>
      </c>
      <c r="J15" s="757"/>
      <c r="K15" s="755"/>
      <c r="L15" s="755"/>
      <c r="M15" s="106"/>
      <c r="N15" s="106"/>
      <c r="O15" s="106"/>
      <c r="P15" s="106"/>
      <c r="Q15" s="759"/>
      <c r="R15" s="263" t="str">
        <f>IFERROR(VLOOKUP(Q15,'４整理番号表'!$T$27:$U$30,2,TRUE),"")</f>
        <v/>
      </c>
      <c r="S15" s="263">
        <f t="shared" si="136"/>
        <v>0</v>
      </c>
      <c r="T15" s="266">
        <f t="shared" si="137"/>
        <v>0</v>
      </c>
      <c r="U15" s="762"/>
      <c r="V15" s="763"/>
      <c r="W15" s="269" t="str">
        <f>IFERROR(VLOOKUP(V15,'４整理番号表'!$B$6:$G$7,2,TRUE),"")</f>
        <v/>
      </c>
      <c r="X15" s="764"/>
      <c r="Y15" s="765"/>
      <c r="Z15" s="269" t="str">
        <f>IFERROR(VLOOKUP(Y15,'４整理番号表'!$B$39:$H$45,2,TRUE),"")</f>
        <v/>
      </c>
      <c r="AA15" s="766"/>
      <c r="AB15" s="271" t="str">
        <f>IFERROR(VLOOKUP(AA15,'４整理番号表'!$J$5:$K$59,2,TRUE),"")</f>
        <v/>
      </c>
      <c r="AC15" s="768"/>
      <c r="AD15" s="769"/>
      <c r="AE15" s="771"/>
      <c r="AF15" s="272" t="str">
        <f>IFERROR(VLOOKUP(AE15,'４整理番号表'!$P$6:$Q$39,2,TRUE),"")</f>
        <v/>
      </c>
      <c r="AG15" s="273">
        <f t="shared" si="8"/>
        <v>0</v>
      </c>
      <c r="AH15" s="772"/>
      <c r="AI15" s="773"/>
      <c r="AJ15" s="774"/>
      <c r="AK15" s="776"/>
      <c r="AL15" s="777"/>
      <c r="AM15" s="775"/>
      <c r="AN15" s="779"/>
      <c r="AO15" s="291">
        <f t="shared" si="9"/>
        <v>0</v>
      </c>
      <c r="AP15" s="290">
        <f t="shared" si="138"/>
        <v>0</v>
      </c>
      <c r="AQ15" s="781"/>
      <c r="AR15" s="781"/>
      <c r="AS15" s="781"/>
      <c r="AT15" s="783"/>
      <c r="AU15" s="291">
        <f t="shared" si="10"/>
        <v>0</v>
      </c>
      <c r="AV15" s="291" t="str">
        <f t="shared" ref="AV15:AV78" si="203">IF(AN15&gt;0,IF(AND(AM15=1,AT15="控除不可"),"",IF(AND(AM15=1,AT15="80%控除対象"),ROUNDDOWN(AO15*8/102,0),IF(AND(AM15=1,AT15="全額控除"),ROUNDDOWN(AO15*10/100,0),IF(AM15=2,"","")))),"")</f>
        <v/>
      </c>
      <c r="AW15" s="784"/>
      <c r="AX15" s="786"/>
      <c r="AY15" s="786"/>
      <c r="AZ15" s="785"/>
      <c r="BA15" s="784"/>
      <c r="BB15" s="787"/>
      <c r="BC15" s="315">
        <f t="shared" si="139"/>
        <v>0</v>
      </c>
      <c r="BD15" s="349" t="str">
        <f t="shared" si="11"/>
        <v/>
      </c>
      <c r="BE15" s="790"/>
      <c r="BF15" s="790"/>
      <c r="BG15" s="349">
        <f t="shared" si="12"/>
        <v>0</v>
      </c>
      <c r="BH15" s="791"/>
      <c r="BI15" s="349">
        <f t="shared" si="140"/>
        <v>0</v>
      </c>
      <c r="BJ15" s="792"/>
      <c r="BK15" s="792"/>
      <c r="BL15" s="653" t="str">
        <f t="shared" si="13"/>
        <v/>
      </c>
      <c r="BM15" s="654" t="str">
        <f t="shared" si="14"/>
        <v/>
      </c>
      <c r="BN15" s="266" t="str">
        <f t="shared" si="15"/>
        <v/>
      </c>
      <c r="BO15" s="793"/>
      <c r="BP15" s="797"/>
      <c r="BQ15" s="797"/>
      <c r="BR15" s="797"/>
      <c r="BS15" s="797"/>
      <c r="BT15" s="324" t="str">
        <f t="shared" si="16"/>
        <v/>
      </c>
      <c r="BU15" s="325" t="str">
        <f t="shared" si="141"/>
        <v/>
      </c>
      <c r="BV15" s="393">
        <f t="shared" si="142"/>
        <v>0</v>
      </c>
      <c r="BW15" s="798"/>
      <c r="BX15" s="799"/>
      <c r="BY15" s="800"/>
      <c r="BZ15" s="801"/>
      <c r="CA15" s="801"/>
      <c r="CB15" s="801"/>
      <c r="CC15" s="801"/>
      <c r="CD15" s="796">
        <f>IFERROR(VLOOKUP(BX15,'４整理番号表'!$X$23:$Z$31,3,FALSE),)</f>
        <v>0</v>
      </c>
      <c r="CE15" s="605" t="str">
        <f>IF(BX15='４整理番号表'!$X$24,IF(CC15&lt;&gt;"",IF(BZ15&gt;0,IF(BY15=6,ROUNDDOWN((CC15-BZ15)/ABS(BZ15),3),IF(BY15=5,ROUNDDOWN((CC15-BZ15)/ABS(BZ15)*3/4,3),"")),"-")),IF(CC15&lt;&gt;"",IF(BZ15&gt;0,ROUNDDOWN((CC15-BZ15)/ABS(BZ15),3),"-"),""))</f>
        <v/>
      </c>
      <c r="CF15" s="805"/>
      <c r="CG15" s="803"/>
      <c r="CH15" s="804"/>
      <c r="CI15" s="802"/>
      <c r="CJ15" s="802"/>
      <c r="CK15" s="802"/>
      <c r="CL15" s="802"/>
      <c r="CM15" s="322">
        <f>IFERROR(VLOOKUP(CG15,'４整理番号表'!$X$23:$Z$31,3,FALSE),)</f>
        <v>0</v>
      </c>
      <c r="CN15" s="325" t="str">
        <f t="shared" si="143"/>
        <v/>
      </c>
      <c r="CO15" s="806"/>
      <c r="CP15" s="821"/>
      <c r="CQ15" s="822"/>
      <c r="CR15" s="820"/>
      <c r="CS15" s="820"/>
      <c r="CT15" s="820"/>
      <c r="CU15" s="820"/>
      <c r="CV15" s="807">
        <f>IFERROR(VLOOKUP(CP15,'４整理番号表'!$X$23:$Z$31,3,FALSE),)</f>
        <v>0</v>
      </c>
      <c r="CW15" s="325" t="str">
        <f t="shared" si="144"/>
        <v/>
      </c>
      <c r="CX15" s="619"/>
      <c r="CY15" s="329"/>
      <c r="CZ15" s="454"/>
      <c r="DA15" s="322"/>
      <c r="DB15" s="322"/>
      <c r="DC15" s="322"/>
      <c r="DD15" s="322"/>
      <c r="DE15" s="322">
        <f>IFERROR(VLOOKUP(CY15,'４整理番号表'!$X$23:$Z$31,3,FALSE),)</f>
        <v>0</v>
      </c>
      <c r="DF15" s="325" t="str">
        <f t="shared" si="145"/>
        <v/>
      </c>
      <c r="DG15" s="610"/>
      <c r="DH15" s="329"/>
      <c r="DI15" s="454"/>
      <c r="DJ15" s="322"/>
      <c r="DK15" s="322"/>
      <c r="DL15" s="322"/>
      <c r="DM15" s="322"/>
      <c r="DN15" s="322">
        <f>IFERROR(VLOOKUP(DH15,'４整理番号表'!$X$23:$Z$31,3,FALSE),)</f>
        <v>0</v>
      </c>
      <c r="DO15" s="325" t="str">
        <f t="shared" si="146"/>
        <v/>
      </c>
      <c r="DP15" s="610"/>
      <c r="DQ15" s="329"/>
      <c r="DR15" s="454"/>
      <c r="DS15" s="322"/>
      <c r="DT15" s="322"/>
      <c r="DU15" s="322"/>
      <c r="DV15" s="322"/>
      <c r="DW15" s="322">
        <f>IFERROR(VLOOKUP(DQ15,'４整理番号表'!$X$23:$Z$31,3,FALSE),)</f>
        <v>0</v>
      </c>
      <c r="DX15" s="325" t="str">
        <f t="shared" si="147"/>
        <v/>
      </c>
      <c r="DY15" s="610"/>
      <c r="DZ15" s="329"/>
      <c r="EA15" s="454"/>
      <c r="EB15" s="322"/>
      <c r="EC15" s="322"/>
      <c r="ED15" s="322"/>
      <c r="EE15" s="322"/>
      <c r="EF15" s="322">
        <f>IFERROR(VLOOKUP(DZ15,'４整理番号表'!$X$23:$Z$31,3,FALSE),)</f>
        <v>0</v>
      </c>
      <c r="EG15" s="325" t="str">
        <f t="shared" si="148"/>
        <v/>
      </c>
      <c r="EH15" s="610"/>
      <c r="EI15" s="329"/>
      <c r="EJ15" s="454"/>
      <c r="EK15" s="322"/>
      <c r="EL15" s="322"/>
      <c r="EM15" s="322"/>
      <c r="EN15" s="322"/>
      <c r="EO15" s="322">
        <f>IFERROR(VLOOKUP(EI15,'４整理番号表'!$X$23:$Z$31,3,FALSE),)</f>
        <v>0</v>
      </c>
      <c r="EP15" s="325" t="str">
        <f t="shared" si="149"/>
        <v/>
      </c>
      <c r="EQ15" s="619"/>
      <c r="ER15" s="845" t="s">
        <v>101</v>
      </c>
      <c r="ES15" s="266">
        <f t="shared" si="17"/>
        <v>0</v>
      </c>
      <c r="ET15" s="272">
        <f t="shared" si="18"/>
        <v>0</v>
      </c>
      <c r="EU15" s="272">
        <f t="shared" si="19"/>
        <v>0</v>
      </c>
      <c r="EV15" s="272">
        <f t="shared" si="20"/>
        <v>0</v>
      </c>
      <c r="EW15" s="272">
        <f t="shared" si="21"/>
        <v>0</v>
      </c>
      <c r="EX15" s="272">
        <f t="shared" si="22"/>
        <v>0</v>
      </c>
      <c r="EY15" s="272">
        <f t="shared" si="23"/>
        <v>0</v>
      </c>
      <c r="EZ15" s="272">
        <f t="shared" si="24"/>
        <v>0</v>
      </c>
      <c r="FA15" s="272">
        <f t="shared" si="25"/>
        <v>0</v>
      </c>
      <c r="FB15" s="272">
        <f t="shared" si="26"/>
        <v>0</v>
      </c>
      <c r="FC15" s="272">
        <f t="shared" si="27"/>
        <v>0</v>
      </c>
      <c r="FD15" s="272">
        <f t="shared" si="28"/>
        <v>0</v>
      </c>
      <c r="FE15" s="272">
        <f t="shared" si="29"/>
        <v>0</v>
      </c>
      <c r="FF15" s="272">
        <f t="shared" si="30"/>
        <v>0</v>
      </c>
      <c r="FG15" s="272">
        <f t="shared" si="31"/>
        <v>0</v>
      </c>
      <c r="FH15" s="272">
        <f t="shared" si="32"/>
        <v>0</v>
      </c>
      <c r="FI15" s="109" t="s">
        <v>100</v>
      </c>
      <c r="FJ15" s="109" t="s">
        <v>100</v>
      </c>
      <c r="FK15" s="109" t="s">
        <v>100</v>
      </c>
      <c r="FL15" s="109" t="s">
        <v>100</v>
      </c>
      <c r="FM15" s="109" t="s">
        <v>100</v>
      </c>
      <c r="FN15" s="272">
        <f t="shared" si="150"/>
        <v>0</v>
      </c>
      <c r="FO15" s="272">
        <f t="shared" si="151"/>
        <v>0</v>
      </c>
      <c r="FP15" s="272">
        <f t="shared" si="152"/>
        <v>0</v>
      </c>
      <c r="FQ15" s="272">
        <f t="shared" si="153"/>
        <v>0</v>
      </c>
      <c r="FR15" s="272">
        <f t="shared" si="154"/>
        <v>0</v>
      </c>
      <c r="FS15" s="272">
        <f t="shared" si="155"/>
        <v>0</v>
      </c>
      <c r="FT15" s="272">
        <f t="shared" si="156"/>
        <v>0</v>
      </c>
      <c r="FU15" s="811"/>
      <c r="FV15" s="811"/>
      <c r="FW15" s="810"/>
      <c r="FX15" s="810"/>
      <c r="FY15" s="810"/>
      <c r="FZ15" s="272">
        <f t="shared" si="157"/>
        <v>0</v>
      </c>
      <c r="GA15" s="272">
        <f t="shared" si="33"/>
        <v>0</v>
      </c>
      <c r="GB15" s="813"/>
      <c r="GC15" s="813"/>
      <c r="GD15" s="813"/>
      <c r="GE15" s="813"/>
      <c r="GF15" s="813"/>
      <c r="GG15" s="813"/>
      <c r="GH15" s="813"/>
      <c r="GI15" s="813"/>
      <c r="GJ15" s="813"/>
      <c r="GK15" s="813"/>
      <c r="GL15" s="813"/>
      <c r="GM15" s="813"/>
      <c r="GN15" s="813"/>
      <c r="GO15" s="813"/>
      <c r="GP15" s="813"/>
      <c r="GQ15" s="813"/>
      <c r="GR15" s="813"/>
      <c r="GS15" s="813"/>
      <c r="GT15" s="814"/>
      <c r="GV15" s="413">
        <f t="shared" si="34"/>
        <v>0</v>
      </c>
      <c r="GW15" s="414">
        <f t="shared" si="35"/>
        <v>0</v>
      </c>
      <c r="GX15" s="817"/>
      <c r="GY15" s="416">
        <f t="shared" si="158"/>
        <v>0</v>
      </c>
      <c r="GZ15" s="417">
        <f t="shared" si="159"/>
        <v>0</v>
      </c>
      <c r="HA15" s="385"/>
      <c r="HB15" s="818"/>
      <c r="HC15" s="819"/>
      <c r="HD15" s="819"/>
      <c r="HE15" s="423">
        <f t="shared" si="36"/>
        <v>0</v>
      </c>
      <c r="HF15" s="424">
        <f t="shared" si="37"/>
        <v>0</v>
      </c>
      <c r="HG15" s="426"/>
      <c r="HH15" s="426"/>
      <c r="HI15" s="426"/>
      <c r="HJ15" s="345" t="str">
        <f t="shared" si="38"/>
        <v/>
      </c>
      <c r="HK15" s="403">
        <f>IF(OR(AND(1&lt;=HJ15,HJ15&lt;=3),HJ15=6),VLOOKUP(HJ15,'４整理番号表'!$J$5:$K$59,2,FALSE),0)</f>
        <v>0</v>
      </c>
      <c r="HL15" s="403">
        <f>IF(OR(HJ15=4,HJ15=7),VLOOKUP(HJ15,'４整理番号表'!$J$5:$K$59,2,FALSE),0)</f>
        <v>0</v>
      </c>
      <c r="HM15" s="403">
        <f>IF(HJ15=5,VLOOKUP(HJ15,'４整理番号表'!$J$5:$K$59,2,FALSE),0)</f>
        <v>0</v>
      </c>
      <c r="HN15" s="403">
        <f>IF(AND(8&lt;=HJ15,HJ15&lt;=13),VLOOKUP(HJ15,'４整理番号表'!$J$5:$K$59,2,FALSE),0)</f>
        <v>0</v>
      </c>
      <c r="HO15" s="397">
        <f t="shared" si="160"/>
        <v>0</v>
      </c>
      <c r="HP15" s="345">
        <f t="shared" si="161"/>
        <v>0</v>
      </c>
      <c r="HQ15" s="345">
        <f t="shared" si="162"/>
        <v>0</v>
      </c>
      <c r="HR15" s="344">
        <f t="shared" si="163"/>
        <v>0</v>
      </c>
      <c r="HS15" s="344">
        <f t="shared" si="164"/>
        <v>0</v>
      </c>
      <c r="HT15" s="345">
        <f t="shared" si="165"/>
        <v>0</v>
      </c>
      <c r="HU15" s="345">
        <f t="shared" si="166"/>
        <v>0</v>
      </c>
      <c r="HV15" s="345">
        <f t="shared" si="167"/>
        <v>0</v>
      </c>
      <c r="HW15" s="345">
        <f t="shared" si="168"/>
        <v>0</v>
      </c>
      <c r="HX15" s="345">
        <f t="shared" si="169"/>
        <v>0</v>
      </c>
      <c r="HY15" s="344">
        <f t="shared" si="170"/>
        <v>0</v>
      </c>
      <c r="HZ15" s="344">
        <f t="shared" si="171"/>
        <v>0</v>
      </c>
      <c r="IA15" s="345">
        <f t="shared" si="172"/>
        <v>0</v>
      </c>
      <c r="IB15" s="345">
        <f t="shared" si="173"/>
        <v>0</v>
      </c>
      <c r="IC15" s="345">
        <f t="shared" si="174"/>
        <v>0</v>
      </c>
      <c r="ID15" s="345">
        <f t="shared" si="175"/>
        <v>0</v>
      </c>
      <c r="IE15" s="345">
        <f t="shared" si="176"/>
        <v>0</v>
      </c>
      <c r="IF15" s="344">
        <f>IF(AND($HO15=3,SUM($ID15:IE15)=0),IF(AND($HB15=1,$HF15&gt;=0.1),1,),)</f>
        <v>0</v>
      </c>
      <c r="IG15" s="344">
        <f>IF(AND($HO15=3,SUM($ID15:IF15)=0),IF(AND($HB15=1,$HF15&gt;=0.05,$HF15&lt;0.1),1,),)</f>
        <v>0</v>
      </c>
      <c r="IH15" s="345">
        <f t="shared" si="177"/>
        <v>0</v>
      </c>
      <c r="II15" s="345">
        <f t="shared" si="178"/>
        <v>0</v>
      </c>
      <c r="IJ15" s="345">
        <f t="shared" si="179"/>
        <v>0</v>
      </c>
      <c r="IK15" s="345">
        <f t="shared" si="180"/>
        <v>0</v>
      </c>
      <c r="IL15" s="345">
        <f t="shared" si="181"/>
        <v>0</v>
      </c>
      <c r="IM15" s="345">
        <f t="shared" si="182"/>
        <v>0</v>
      </c>
      <c r="IN15" s="345">
        <f t="shared" si="183"/>
        <v>0</v>
      </c>
      <c r="IO15" s="345">
        <f t="shared" si="184"/>
        <v>0</v>
      </c>
      <c r="IP15" s="345">
        <f t="shared" si="185"/>
        <v>0</v>
      </c>
      <c r="IQ15" s="345">
        <f t="shared" si="186"/>
        <v>0</v>
      </c>
      <c r="IR15" s="345">
        <f t="shared" si="187"/>
        <v>0</v>
      </c>
      <c r="IS15" s="392">
        <f t="shared" si="188"/>
        <v>0</v>
      </c>
      <c r="IT15" s="385"/>
      <c r="IU15" s="440">
        <f t="shared" si="39"/>
        <v>0</v>
      </c>
      <c r="IV15" s="344">
        <f t="shared" si="40"/>
        <v>0</v>
      </c>
      <c r="IW15" s="344">
        <f t="shared" si="41"/>
        <v>0</v>
      </c>
      <c r="IX15" s="344">
        <f t="shared" si="42"/>
        <v>0</v>
      </c>
      <c r="IY15" s="344">
        <f t="shared" si="43"/>
        <v>0</v>
      </c>
      <c r="IZ15" s="344">
        <f t="shared" si="44"/>
        <v>0</v>
      </c>
      <c r="JA15" s="344">
        <f t="shared" si="45"/>
        <v>0</v>
      </c>
      <c r="JB15" s="344">
        <f t="shared" si="46"/>
        <v>0</v>
      </c>
      <c r="JC15" s="344">
        <f t="shared" si="47"/>
        <v>0</v>
      </c>
      <c r="JD15" s="344">
        <f t="shared" si="48"/>
        <v>0</v>
      </c>
      <c r="JE15" s="344">
        <f t="shared" si="49"/>
        <v>0</v>
      </c>
      <c r="JF15" s="344">
        <f t="shared" si="50"/>
        <v>0</v>
      </c>
      <c r="JG15" s="344">
        <f t="shared" si="51"/>
        <v>0</v>
      </c>
      <c r="JH15" s="344">
        <f t="shared" si="52"/>
        <v>0</v>
      </c>
      <c r="JI15" s="344">
        <f t="shared" si="53"/>
        <v>0</v>
      </c>
      <c r="JJ15" s="344">
        <f t="shared" si="54"/>
        <v>0</v>
      </c>
      <c r="JK15" s="344">
        <f t="shared" si="55"/>
        <v>0</v>
      </c>
      <c r="JL15" s="344">
        <f t="shared" si="56"/>
        <v>0</v>
      </c>
      <c r="JM15" s="344">
        <f t="shared" si="57"/>
        <v>0</v>
      </c>
      <c r="JN15" s="344">
        <f t="shared" si="58"/>
        <v>0</v>
      </c>
      <c r="JO15" s="344">
        <f t="shared" si="59"/>
        <v>0</v>
      </c>
      <c r="JP15" s="344">
        <f t="shared" si="60"/>
        <v>0</v>
      </c>
      <c r="JQ15" s="344">
        <f t="shared" si="61"/>
        <v>0</v>
      </c>
      <c r="JR15" s="344">
        <f t="shared" si="62"/>
        <v>0</v>
      </c>
      <c r="JS15" s="344">
        <f t="shared" si="63"/>
        <v>0</v>
      </c>
      <c r="JT15" s="344">
        <f t="shared" si="64"/>
        <v>0</v>
      </c>
      <c r="JU15" s="344">
        <f t="shared" si="65"/>
        <v>0</v>
      </c>
      <c r="JV15" s="344">
        <f t="shared" si="66"/>
        <v>0</v>
      </c>
      <c r="JW15" s="344">
        <f t="shared" si="67"/>
        <v>0</v>
      </c>
      <c r="JX15" s="344">
        <f t="shared" si="68"/>
        <v>0</v>
      </c>
      <c r="JY15" s="344">
        <f t="shared" si="69"/>
        <v>0</v>
      </c>
      <c r="JZ15" s="344">
        <f t="shared" si="70"/>
        <v>0</v>
      </c>
      <c r="KA15" s="344">
        <f t="shared" si="71"/>
        <v>0</v>
      </c>
      <c r="KB15" s="344">
        <f t="shared" si="72"/>
        <v>0</v>
      </c>
      <c r="KC15" s="344">
        <f t="shared" si="189"/>
        <v>0</v>
      </c>
      <c r="KD15" s="344">
        <f t="shared" si="73"/>
        <v>0</v>
      </c>
      <c r="KE15" s="344">
        <f t="shared" si="74"/>
        <v>0</v>
      </c>
      <c r="KF15" s="344">
        <f t="shared" si="75"/>
        <v>0</v>
      </c>
      <c r="KG15" s="344">
        <f t="shared" si="76"/>
        <v>0</v>
      </c>
      <c r="KH15" s="344">
        <f t="shared" si="77"/>
        <v>0</v>
      </c>
      <c r="KI15" s="344">
        <f t="shared" si="78"/>
        <v>0</v>
      </c>
      <c r="KJ15" s="344">
        <f t="shared" si="79"/>
        <v>0</v>
      </c>
      <c r="KK15" s="344">
        <f t="shared" si="80"/>
        <v>0</v>
      </c>
      <c r="KL15" s="344">
        <f t="shared" si="81"/>
        <v>0</v>
      </c>
      <c r="KM15" s="344">
        <f t="shared" si="82"/>
        <v>0</v>
      </c>
      <c r="KN15" s="344">
        <f t="shared" si="83"/>
        <v>0</v>
      </c>
      <c r="KO15" s="344">
        <f t="shared" si="84"/>
        <v>0</v>
      </c>
      <c r="KP15" s="344">
        <f t="shared" si="85"/>
        <v>0</v>
      </c>
      <c r="KQ15" s="344">
        <f t="shared" si="86"/>
        <v>0</v>
      </c>
      <c r="KR15" s="344">
        <f t="shared" si="87"/>
        <v>0</v>
      </c>
      <c r="KS15" s="344">
        <f t="shared" si="88"/>
        <v>0</v>
      </c>
      <c r="KT15" s="383">
        <f t="shared" si="89"/>
        <v>0</v>
      </c>
      <c r="KU15" s="701"/>
      <c r="KV15" s="109"/>
      <c r="KW15" s="109"/>
      <c r="KX15" s="110"/>
      <c r="KZ15" s="472">
        <f t="shared" si="90"/>
        <v>0</v>
      </c>
      <c r="LA15" s="348">
        <f t="shared" si="91"/>
        <v>0</v>
      </c>
      <c r="LB15" s="348">
        <f t="shared" si="92"/>
        <v>0</v>
      </c>
      <c r="LC15" s="473">
        <f t="shared" si="93"/>
        <v>0</v>
      </c>
      <c r="LE15" s="467">
        <f t="shared" si="94"/>
        <v>0</v>
      </c>
      <c r="LF15" s="467" t="str">
        <f t="shared" si="95"/>
        <v/>
      </c>
      <c r="LG15" s="467">
        <f t="shared" si="96"/>
        <v>0</v>
      </c>
      <c r="LH15" s="467">
        <f t="shared" si="97"/>
        <v>0</v>
      </c>
      <c r="LI15" s="467">
        <f t="shared" si="98"/>
        <v>0</v>
      </c>
      <c r="LJ15" s="467">
        <f t="shared" si="99"/>
        <v>0</v>
      </c>
      <c r="LK15" s="467">
        <f t="shared" si="100"/>
        <v>0</v>
      </c>
      <c r="LL15" s="467">
        <f t="shared" si="101"/>
        <v>0</v>
      </c>
      <c r="LM15" s="467">
        <f t="shared" si="102"/>
        <v>0</v>
      </c>
      <c r="LN15" s="468">
        <f t="shared" si="103"/>
        <v>0</v>
      </c>
      <c r="LO15" s="468" t="str">
        <f t="shared" si="190"/>
        <v>○</v>
      </c>
      <c r="LP15" s="451"/>
      <c r="LQ15" s="414">
        <f t="shared" si="191"/>
        <v>0</v>
      </c>
      <c r="LR15" s="414">
        <f t="shared" si="104"/>
        <v>0</v>
      </c>
      <c r="LS15" s="414" t="str">
        <f t="shared" si="105"/>
        <v/>
      </c>
      <c r="LT15" s="414" t="str">
        <f>IF(LS15&lt;&gt;"",ROUNDDOWN(LS15*3/10,0),"")</f>
        <v/>
      </c>
      <c r="LU15" s="414">
        <f t="shared" si="106"/>
        <v>0</v>
      </c>
      <c r="LV15" s="414">
        <f t="shared" si="193"/>
        <v>0</v>
      </c>
      <c r="LW15" s="414">
        <f t="shared" si="107"/>
        <v>0</v>
      </c>
      <c r="LX15" s="448">
        <f t="shared" si="108"/>
        <v>0</v>
      </c>
      <c r="LY15" s="414">
        <f t="shared" si="194"/>
        <v>0</v>
      </c>
      <c r="LZ15" s="414">
        <f t="shared" si="195"/>
        <v>0</v>
      </c>
      <c r="MA15" s="414">
        <f t="shared" si="196"/>
        <v>0</v>
      </c>
      <c r="MB15" s="448">
        <f t="shared" si="197"/>
        <v>0</v>
      </c>
      <c r="MC15" s="414">
        <f t="shared" si="109"/>
        <v>0</v>
      </c>
      <c r="MD15" s="414">
        <f t="shared" si="110"/>
        <v>0</v>
      </c>
      <c r="ME15" s="414">
        <f t="shared" si="111"/>
        <v>0</v>
      </c>
      <c r="MF15" s="448">
        <f t="shared" si="112"/>
        <v>0</v>
      </c>
      <c r="MG15" s="414">
        <f t="shared" si="113"/>
        <v>0</v>
      </c>
      <c r="MH15" s="414">
        <f t="shared" si="114"/>
        <v>0</v>
      </c>
      <c r="MI15" s="414">
        <f t="shared" si="115"/>
        <v>0</v>
      </c>
      <c r="MJ15" s="448">
        <f t="shared" si="198"/>
        <v>0</v>
      </c>
      <c r="MK15" s="462"/>
      <c r="ML15" s="477" cm="1">
        <f t="array" ref="ML15">IF(MX15=1,INDEX($BX15:$EQ15,1,MATCH("Ⅱ⑧",$BX15:$EQ15,0)+7),0)</f>
        <v>0</v>
      </c>
      <c r="MM15" s="478">
        <f t="shared" si="116"/>
        <v>0</v>
      </c>
      <c r="MN15" s="468">
        <f t="shared" si="117"/>
        <v>0</v>
      </c>
      <c r="MP15" s="348">
        <f t="shared" si="118"/>
        <v>0</v>
      </c>
      <c r="MQ15" s="348">
        <f t="shared" si="119"/>
        <v>0</v>
      </c>
      <c r="MR15" s="348">
        <f t="shared" si="120"/>
        <v>0</v>
      </c>
      <c r="MS15" s="348">
        <f t="shared" si="121"/>
        <v>0</v>
      </c>
      <c r="MT15" s="348">
        <f t="shared" si="122"/>
        <v>0</v>
      </c>
      <c r="MU15" s="348">
        <f t="shared" si="123"/>
        <v>0</v>
      </c>
      <c r="MV15" s="348">
        <f t="shared" si="124"/>
        <v>0</v>
      </c>
      <c r="MW15" s="348">
        <f t="shared" si="125"/>
        <v>0</v>
      </c>
      <c r="MX15" s="348">
        <f t="shared" si="126"/>
        <v>0</v>
      </c>
      <c r="MZ15" s="550">
        <f t="shared" si="127"/>
        <v>0</v>
      </c>
      <c r="NA15" s="550">
        <f t="shared" si="128"/>
        <v>0</v>
      </c>
      <c r="NB15" s="550">
        <f t="shared" si="129"/>
        <v>0</v>
      </c>
      <c r="NC15" s="550">
        <f t="shared" si="130"/>
        <v>0</v>
      </c>
      <c r="ND15" s="550">
        <f t="shared" si="131"/>
        <v>0</v>
      </c>
      <c r="NE15" s="550">
        <f t="shared" si="132"/>
        <v>0</v>
      </c>
      <c r="NF15" s="550">
        <f t="shared" si="133"/>
        <v>0</v>
      </c>
      <c r="NG15" s="550">
        <f t="shared" si="134"/>
        <v>0</v>
      </c>
    </row>
    <row r="16" spans="1:371" s="136" customFormat="1" ht="21" customHeight="1">
      <c r="A16" s="452">
        <f t="shared" si="4"/>
        <v>0</v>
      </c>
      <c r="B16" s="452">
        <f t="shared" si="199"/>
        <v>0</v>
      </c>
      <c r="C16" s="452">
        <f t="shared" si="5"/>
        <v>0</v>
      </c>
      <c r="D16" s="452">
        <f t="shared" si="6"/>
        <v>0</v>
      </c>
      <c r="E16" s="452">
        <f t="shared" si="7"/>
        <v>0</v>
      </c>
      <c r="F16" s="452">
        <f t="shared" si="200"/>
        <v>0</v>
      </c>
      <c r="G16" s="452">
        <f t="shared" si="201"/>
        <v>0</v>
      </c>
      <c r="H16" s="452">
        <f t="shared" si="202"/>
        <v>0</v>
      </c>
      <c r="I16" s="267">
        <f t="shared" si="135"/>
        <v>0</v>
      </c>
      <c r="J16" s="757"/>
      <c r="K16" s="755"/>
      <c r="L16" s="755"/>
      <c r="M16" s="106"/>
      <c r="N16" s="106"/>
      <c r="O16" s="106"/>
      <c r="P16" s="106"/>
      <c r="Q16" s="759"/>
      <c r="R16" s="263" t="str">
        <f>IFERROR(VLOOKUP(Q16,'４整理番号表'!$T$27:$U$30,2,TRUE),"")</f>
        <v/>
      </c>
      <c r="S16" s="263">
        <f t="shared" si="136"/>
        <v>0</v>
      </c>
      <c r="T16" s="266">
        <f t="shared" si="137"/>
        <v>0</v>
      </c>
      <c r="U16" s="762"/>
      <c r="V16" s="763"/>
      <c r="W16" s="269" t="str">
        <f>IFERROR(VLOOKUP(V16,'４整理番号表'!$B$6:$G$7,2,TRUE),"")</f>
        <v/>
      </c>
      <c r="X16" s="764"/>
      <c r="Y16" s="765"/>
      <c r="Z16" s="269" t="str">
        <f>IFERROR(VLOOKUP(Y16,'４整理番号表'!$B$39:$H$45,2,TRUE),"")</f>
        <v/>
      </c>
      <c r="AA16" s="766"/>
      <c r="AB16" s="271" t="str">
        <f>IFERROR(VLOOKUP(AA16,'４整理番号表'!$J$5:$K$59,2,TRUE),"")</f>
        <v/>
      </c>
      <c r="AC16" s="768"/>
      <c r="AD16" s="769"/>
      <c r="AE16" s="771"/>
      <c r="AF16" s="272" t="str">
        <f>IFERROR(VLOOKUP(AE16,'４整理番号表'!$P$6:$Q$39,2,TRUE),"")</f>
        <v/>
      </c>
      <c r="AG16" s="273">
        <f t="shared" si="8"/>
        <v>0</v>
      </c>
      <c r="AH16" s="772"/>
      <c r="AI16" s="773"/>
      <c r="AJ16" s="774"/>
      <c r="AK16" s="776"/>
      <c r="AL16" s="777"/>
      <c r="AM16" s="775"/>
      <c r="AN16" s="779"/>
      <c r="AO16" s="291">
        <f t="shared" si="9"/>
        <v>0</v>
      </c>
      <c r="AP16" s="290">
        <f t="shared" si="138"/>
        <v>0</v>
      </c>
      <c r="AQ16" s="781"/>
      <c r="AR16" s="781"/>
      <c r="AS16" s="781"/>
      <c r="AT16" s="783"/>
      <c r="AU16" s="291">
        <f t="shared" si="10"/>
        <v>0</v>
      </c>
      <c r="AV16" s="291" t="str">
        <f t="shared" si="203"/>
        <v/>
      </c>
      <c r="AW16" s="784"/>
      <c r="AX16" s="786"/>
      <c r="AY16" s="786"/>
      <c r="AZ16" s="785"/>
      <c r="BA16" s="784"/>
      <c r="BB16" s="787"/>
      <c r="BC16" s="315">
        <f t="shared" si="139"/>
        <v>0</v>
      </c>
      <c r="BD16" s="349" t="str">
        <f t="shared" si="11"/>
        <v/>
      </c>
      <c r="BE16" s="790"/>
      <c r="BF16" s="790"/>
      <c r="BG16" s="349">
        <f t="shared" si="12"/>
        <v>0</v>
      </c>
      <c r="BH16" s="791"/>
      <c r="BI16" s="349">
        <f t="shared" si="140"/>
        <v>0</v>
      </c>
      <c r="BJ16" s="792"/>
      <c r="BK16" s="792"/>
      <c r="BL16" s="653" t="str">
        <f t="shared" si="13"/>
        <v/>
      </c>
      <c r="BM16" s="654" t="str">
        <f t="shared" si="14"/>
        <v/>
      </c>
      <c r="BN16" s="266" t="str">
        <f t="shared" si="15"/>
        <v/>
      </c>
      <c r="BO16" s="793"/>
      <c r="BP16" s="797"/>
      <c r="BQ16" s="797"/>
      <c r="BR16" s="797"/>
      <c r="BS16" s="797"/>
      <c r="BT16" s="324" t="str">
        <f t="shared" si="16"/>
        <v/>
      </c>
      <c r="BU16" s="325" t="str">
        <f t="shared" si="141"/>
        <v/>
      </c>
      <c r="BV16" s="393">
        <f t="shared" si="142"/>
        <v>0</v>
      </c>
      <c r="BW16" s="798"/>
      <c r="BX16" s="799"/>
      <c r="BY16" s="800"/>
      <c r="BZ16" s="801"/>
      <c r="CA16" s="801"/>
      <c r="CB16" s="801"/>
      <c r="CC16" s="801"/>
      <c r="CD16" s="796">
        <f>IFERROR(VLOOKUP(BX16,'４整理番号表'!$X$23:$Z$31,3,FALSE),)</f>
        <v>0</v>
      </c>
      <c r="CE16" s="605" t="str">
        <f>IF(BX16='４整理番号表'!$X$24,IF(CC16&lt;&gt;"",IF(BZ16&gt;0,IF(BY16=6,ROUNDDOWN((CC16-BZ16)/ABS(BZ16),3),IF(BY16=5,ROUNDDOWN((CC16-BZ16)/ABS(BZ16)*3/4,3),"")),"-")),IF(CC16&lt;&gt;"",IF(BZ16&gt;0,ROUNDDOWN((CC16-BZ16)/ABS(BZ16),3),"-"),""))</f>
        <v/>
      </c>
      <c r="CF16" s="805"/>
      <c r="CG16" s="803"/>
      <c r="CH16" s="804"/>
      <c r="CI16" s="802"/>
      <c r="CJ16" s="802"/>
      <c r="CK16" s="802"/>
      <c r="CL16" s="802"/>
      <c r="CM16" s="322">
        <f>IFERROR(VLOOKUP(CG16,'４整理番号表'!$X$23:$Z$31,3,FALSE),)</f>
        <v>0</v>
      </c>
      <c r="CN16" s="325" t="str">
        <f t="shared" si="143"/>
        <v/>
      </c>
      <c r="CO16" s="806"/>
      <c r="CP16" s="821"/>
      <c r="CQ16" s="822"/>
      <c r="CR16" s="820"/>
      <c r="CS16" s="820"/>
      <c r="CT16" s="820"/>
      <c r="CU16" s="820"/>
      <c r="CV16" s="807">
        <f>IFERROR(VLOOKUP(CP16,'４整理番号表'!$X$23:$Z$31,3,FALSE),)</f>
        <v>0</v>
      </c>
      <c r="CW16" s="325" t="str">
        <f t="shared" si="144"/>
        <v/>
      </c>
      <c r="CX16" s="619"/>
      <c r="CY16" s="329"/>
      <c r="CZ16" s="454"/>
      <c r="DA16" s="322"/>
      <c r="DB16" s="322"/>
      <c r="DC16" s="322"/>
      <c r="DD16" s="322"/>
      <c r="DE16" s="322">
        <f>IFERROR(VLOOKUP(CY16,'４整理番号表'!$X$23:$Z$31,3,FALSE),)</f>
        <v>0</v>
      </c>
      <c r="DF16" s="325" t="str">
        <f t="shared" si="145"/>
        <v/>
      </c>
      <c r="DG16" s="610"/>
      <c r="DH16" s="329"/>
      <c r="DI16" s="454"/>
      <c r="DJ16" s="322"/>
      <c r="DK16" s="322"/>
      <c r="DL16" s="322"/>
      <c r="DM16" s="322"/>
      <c r="DN16" s="322">
        <f>IFERROR(VLOOKUP(DH16,'４整理番号表'!$X$23:$Z$31,3,FALSE),)</f>
        <v>0</v>
      </c>
      <c r="DO16" s="325" t="str">
        <f t="shared" si="146"/>
        <v/>
      </c>
      <c r="DP16" s="610"/>
      <c r="DQ16" s="329"/>
      <c r="DR16" s="454"/>
      <c r="DS16" s="322"/>
      <c r="DT16" s="322"/>
      <c r="DU16" s="322"/>
      <c r="DV16" s="322"/>
      <c r="DW16" s="322">
        <f>IFERROR(VLOOKUP(DQ16,'４整理番号表'!$X$23:$Z$31,3,FALSE),)</f>
        <v>0</v>
      </c>
      <c r="DX16" s="325" t="str">
        <f t="shared" si="147"/>
        <v/>
      </c>
      <c r="DY16" s="610"/>
      <c r="DZ16" s="329"/>
      <c r="EA16" s="454"/>
      <c r="EB16" s="322"/>
      <c r="EC16" s="322"/>
      <c r="ED16" s="322"/>
      <c r="EE16" s="322"/>
      <c r="EF16" s="322">
        <f>IFERROR(VLOOKUP(DZ16,'４整理番号表'!$X$23:$Z$31,3,FALSE),)</f>
        <v>0</v>
      </c>
      <c r="EG16" s="325" t="str">
        <f t="shared" si="148"/>
        <v/>
      </c>
      <c r="EH16" s="610"/>
      <c r="EI16" s="329"/>
      <c r="EJ16" s="454"/>
      <c r="EK16" s="322"/>
      <c r="EL16" s="322"/>
      <c r="EM16" s="322"/>
      <c r="EN16" s="322"/>
      <c r="EO16" s="322">
        <f>IFERROR(VLOOKUP(EI16,'４整理番号表'!$X$23:$Z$31,3,FALSE),)</f>
        <v>0</v>
      </c>
      <c r="EP16" s="325" t="str">
        <f t="shared" si="149"/>
        <v/>
      </c>
      <c r="EQ16" s="619"/>
      <c r="ER16" s="845" t="s">
        <v>101</v>
      </c>
      <c r="ES16" s="266">
        <f t="shared" si="17"/>
        <v>0</v>
      </c>
      <c r="ET16" s="272">
        <f t="shared" si="18"/>
        <v>0</v>
      </c>
      <c r="EU16" s="272">
        <f t="shared" si="19"/>
        <v>0</v>
      </c>
      <c r="EV16" s="272">
        <f t="shared" si="20"/>
        <v>0</v>
      </c>
      <c r="EW16" s="272">
        <f t="shared" si="21"/>
        <v>0</v>
      </c>
      <c r="EX16" s="272">
        <f t="shared" si="22"/>
        <v>0</v>
      </c>
      <c r="EY16" s="272">
        <f t="shared" si="23"/>
        <v>0</v>
      </c>
      <c r="EZ16" s="272">
        <f t="shared" si="24"/>
        <v>0</v>
      </c>
      <c r="FA16" s="272">
        <f t="shared" si="25"/>
        <v>0</v>
      </c>
      <c r="FB16" s="272">
        <f t="shared" si="26"/>
        <v>0</v>
      </c>
      <c r="FC16" s="272">
        <f t="shared" si="27"/>
        <v>0</v>
      </c>
      <c r="FD16" s="272">
        <f t="shared" si="28"/>
        <v>0</v>
      </c>
      <c r="FE16" s="272">
        <f t="shared" si="29"/>
        <v>0</v>
      </c>
      <c r="FF16" s="272">
        <f t="shared" si="30"/>
        <v>0</v>
      </c>
      <c r="FG16" s="272">
        <f t="shared" si="31"/>
        <v>0</v>
      </c>
      <c r="FH16" s="272">
        <f t="shared" si="32"/>
        <v>0</v>
      </c>
      <c r="FI16" s="109" t="s">
        <v>100</v>
      </c>
      <c r="FJ16" s="109" t="s">
        <v>100</v>
      </c>
      <c r="FK16" s="109" t="s">
        <v>100</v>
      </c>
      <c r="FL16" s="109" t="s">
        <v>100</v>
      </c>
      <c r="FM16" s="109" t="s">
        <v>100</v>
      </c>
      <c r="FN16" s="272">
        <f t="shared" si="150"/>
        <v>0</v>
      </c>
      <c r="FO16" s="272">
        <f t="shared" si="151"/>
        <v>0</v>
      </c>
      <c r="FP16" s="272">
        <f t="shared" si="152"/>
        <v>0</v>
      </c>
      <c r="FQ16" s="272">
        <f t="shared" si="153"/>
        <v>0</v>
      </c>
      <c r="FR16" s="272">
        <f t="shared" si="154"/>
        <v>0</v>
      </c>
      <c r="FS16" s="272">
        <f t="shared" si="155"/>
        <v>0</v>
      </c>
      <c r="FT16" s="272">
        <f t="shared" si="156"/>
        <v>0</v>
      </c>
      <c r="FU16" s="811"/>
      <c r="FV16" s="811"/>
      <c r="FW16" s="810"/>
      <c r="FX16" s="810"/>
      <c r="FY16" s="810"/>
      <c r="FZ16" s="272">
        <f t="shared" si="157"/>
        <v>0</v>
      </c>
      <c r="GA16" s="272">
        <f t="shared" si="33"/>
        <v>0</v>
      </c>
      <c r="GB16" s="813"/>
      <c r="GC16" s="813"/>
      <c r="GD16" s="813"/>
      <c r="GE16" s="813"/>
      <c r="GF16" s="813"/>
      <c r="GG16" s="813"/>
      <c r="GH16" s="813"/>
      <c r="GI16" s="813"/>
      <c r="GJ16" s="813"/>
      <c r="GK16" s="813"/>
      <c r="GL16" s="813"/>
      <c r="GM16" s="813"/>
      <c r="GN16" s="813"/>
      <c r="GO16" s="813"/>
      <c r="GP16" s="813"/>
      <c r="GQ16" s="813"/>
      <c r="GR16" s="813"/>
      <c r="GS16" s="813"/>
      <c r="GT16" s="814"/>
      <c r="GV16" s="413">
        <f t="shared" si="34"/>
        <v>0</v>
      </c>
      <c r="GW16" s="414">
        <f t="shared" si="35"/>
        <v>0</v>
      </c>
      <c r="GX16" s="817"/>
      <c r="GY16" s="416">
        <f t="shared" ref="GY16:GY79" si="204">IF(GX16&lt;&gt;"",IF(GW16&gt;0,IF(GV16=6,ROUNDDOWN((GX16-GW16)/ABS(GW16),2),IF(GV16=5,ROUNDDOWN((GX16-GW16)/ABS(GW16)*3/4,2),0)),0),0)</f>
        <v>0</v>
      </c>
      <c r="GZ16" s="417">
        <f t="shared" ref="GZ16:GZ79" si="205">IF(GW16&lt;=0,GX16,GX16-GW16)</f>
        <v>0</v>
      </c>
      <c r="HA16" s="385"/>
      <c r="HB16" s="818"/>
      <c r="HC16" s="819"/>
      <c r="HD16" s="819"/>
      <c r="HE16" s="423">
        <f t="shared" si="36"/>
        <v>0</v>
      </c>
      <c r="HF16" s="424">
        <f t="shared" si="37"/>
        <v>0</v>
      </c>
      <c r="HG16" s="426"/>
      <c r="HH16" s="426"/>
      <c r="HI16" s="426"/>
      <c r="HJ16" s="345" t="str">
        <f t="shared" si="38"/>
        <v/>
      </c>
      <c r="HK16" s="403">
        <f>IF(OR(AND(1&lt;=HJ16,HJ16&lt;=3),HJ16=6),VLOOKUP(HJ16,'４整理番号表'!$J$5:$K$59,2,FALSE),0)</f>
        <v>0</v>
      </c>
      <c r="HL16" s="403">
        <f>IF(OR(HJ16=4,HJ16=7),VLOOKUP(HJ16,'４整理番号表'!$J$5:$K$59,2,FALSE),0)</f>
        <v>0</v>
      </c>
      <c r="HM16" s="403">
        <f>IF(HJ16=5,VLOOKUP(HJ16,'４整理番号表'!$J$5:$K$59,2,FALSE),0)</f>
        <v>0</v>
      </c>
      <c r="HN16" s="403">
        <f>IF(AND(8&lt;=HJ16,HJ16&lt;=13),VLOOKUP(HJ16,'４整理番号表'!$J$5:$K$59,2,FALSE),0)</f>
        <v>0</v>
      </c>
      <c r="HO16" s="397">
        <f t="shared" si="160"/>
        <v>0</v>
      </c>
      <c r="HP16" s="345">
        <f t="shared" si="161"/>
        <v>0</v>
      </c>
      <c r="HQ16" s="345">
        <f t="shared" si="162"/>
        <v>0</v>
      </c>
      <c r="HR16" s="344">
        <f t="shared" si="163"/>
        <v>0</v>
      </c>
      <c r="HS16" s="344">
        <f t="shared" si="164"/>
        <v>0</v>
      </c>
      <c r="HT16" s="345">
        <f t="shared" si="165"/>
        <v>0</v>
      </c>
      <c r="HU16" s="345">
        <f t="shared" si="166"/>
        <v>0</v>
      </c>
      <c r="HV16" s="345">
        <f t="shared" si="167"/>
        <v>0</v>
      </c>
      <c r="HW16" s="345">
        <f t="shared" si="168"/>
        <v>0</v>
      </c>
      <c r="HX16" s="345">
        <f t="shared" si="169"/>
        <v>0</v>
      </c>
      <c r="HY16" s="344">
        <f t="shared" si="170"/>
        <v>0</v>
      </c>
      <c r="HZ16" s="344">
        <f t="shared" si="171"/>
        <v>0</v>
      </c>
      <c r="IA16" s="345">
        <f t="shared" si="172"/>
        <v>0</v>
      </c>
      <c r="IB16" s="345">
        <f t="shared" si="173"/>
        <v>0</v>
      </c>
      <c r="IC16" s="345">
        <f t="shared" si="174"/>
        <v>0</v>
      </c>
      <c r="ID16" s="345">
        <f t="shared" si="175"/>
        <v>0</v>
      </c>
      <c r="IE16" s="345">
        <f t="shared" si="176"/>
        <v>0</v>
      </c>
      <c r="IF16" s="344">
        <f>IF(AND($HO16=3,SUM($ID16:IE16)=0),IF(AND($HB16=1,$HF16&gt;=0.1),1,),)</f>
        <v>0</v>
      </c>
      <c r="IG16" s="344">
        <f>IF(AND($HO16=3,SUM($ID16:IF16)=0),IF(AND($HB16=1,$HF16&gt;=0.05,$HF16&lt;0.1),1,),)</f>
        <v>0</v>
      </c>
      <c r="IH16" s="345">
        <f t="shared" si="177"/>
        <v>0</v>
      </c>
      <c r="II16" s="345">
        <f t="shared" si="178"/>
        <v>0</v>
      </c>
      <c r="IJ16" s="345">
        <f t="shared" si="179"/>
        <v>0</v>
      </c>
      <c r="IK16" s="345">
        <f t="shared" si="180"/>
        <v>0</v>
      </c>
      <c r="IL16" s="345">
        <f t="shared" si="181"/>
        <v>0</v>
      </c>
      <c r="IM16" s="345">
        <f t="shared" si="182"/>
        <v>0</v>
      </c>
      <c r="IN16" s="345">
        <f t="shared" si="183"/>
        <v>0</v>
      </c>
      <c r="IO16" s="345">
        <f t="shared" si="184"/>
        <v>0</v>
      </c>
      <c r="IP16" s="345">
        <f t="shared" si="185"/>
        <v>0</v>
      </c>
      <c r="IQ16" s="345">
        <f t="shared" si="186"/>
        <v>0</v>
      </c>
      <c r="IR16" s="345">
        <f t="shared" si="187"/>
        <v>0</v>
      </c>
      <c r="IS16" s="392">
        <f t="shared" si="188"/>
        <v>0</v>
      </c>
      <c r="IT16" s="385"/>
      <c r="IU16" s="440">
        <f t="shared" si="39"/>
        <v>0</v>
      </c>
      <c r="IV16" s="344">
        <f t="shared" si="40"/>
        <v>0</v>
      </c>
      <c r="IW16" s="344">
        <f t="shared" si="41"/>
        <v>0</v>
      </c>
      <c r="IX16" s="344">
        <f t="shared" si="42"/>
        <v>0</v>
      </c>
      <c r="IY16" s="344">
        <f t="shared" si="43"/>
        <v>0</v>
      </c>
      <c r="IZ16" s="344">
        <f t="shared" si="44"/>
        <v>0</v>
      </c>
      <c r="JA16" s="344">
        <f t="shared" si="45"/>
        <v>0</v>
      </c>
      <c r="JB16" s="344">
        <f t="shared" si="46"/>
        <v>0</v>
      </c>
      <c r="JC16" s="344">
        <f t="shared" si="47"/>
        <v>0</v>
      </c>
      <c r="JD16" s="344">
        <f t="shared" si="48"/>
        <v>0</v>
      </c>
      <c r="JE16" s="344">
        <f t="shared" si="49"/>
        <v>0</v>
      </c>
      <c r="JF16" s="344">
        <f t="shared" si="50"/>
        <v>0</v>
      </c>
      <c r="JG16" s="344">
        <f t="shared" si="51"/>
        <v>0</v>
      </c>
      <c r="JH16" s="344">
        <f t="shared" si="52"/>
        <v>0</v>
      </c>
      <c r="JI16" s="344">
        <f t="shared" si="53"/>
        <v>0</v>
      </c>
      <c r="JJ16" s="344">
        <f t="shared" si="54"/>
        <v>0</v>
      </c>
      <c r="JK16" s="344">
        <f t="shared" si="55"/>
        <v>0</v>
      </c>
      <c r="JL16" s="344">
        <f t="shared" si="56"/>
        <v>0</v>
      </c>
      <c r="JM16" s="344">
        <f t="shared" si="57"/>
        <v>0</v>
      </c>
      <c r="JN16" s="344">
        <f t="shared" si="58"/>
        <v>0</v>
      </c>
      <c r="JO16" s="344">
        <f t="shared" si="59"/>
        <v>0</v>
      </c>
      <c r="JP16" s="344">
        <f t="shared" si="60"/>
        <v>0</v>
      </c>
      <c r="JQ16" s="344">
        <f t="shared" si="61"/>
        <v>0</v>
      </c>
      <c r="JR16" s="344">
        <f t="shared" si="62"/>
        <v>0</v>
      </c>
      <c r="JS16" s="344">
        <f t="shared" si="63"/>
        <v>0</v>
      </c>
      <c r="JT16" s="344">
        <f t="shared" si="64"/>
        <v>0</v>
      </c>
      <c r="JU16" s="344">
        <f t="shared" si="65"/>
        <v>0</v>
      </c>
      <c r="JV16" s="344">
        <f t="shared" si="66"/>
        <v>0</v>
      </c>
      <c r="JW16" s="344">
        <f t="shared" si="67"/>
        <v>0</v>
      </c>
      <c r="JX16" s="344">
        <f t="shared" si="68"/>
        <v>0</v>
      </c>
      <c r="JY16" s="344">
        <f t="shared" si="69"/>
        <v>0</v>
      </c>
      <c r="JZ16" s="344">
        <f t="shared" si="70"/>
        <v>0</v>
      </c>
      <c r="KA16" s="344">
        <f t="shared" si="71"/>
        <v>0</v>
      </c>
      <c r="KB16" s="344">
        <f t="shared" si="72"/>
        <v>0</v>
      </c>
      <c r="KC16" s="344">
        <f t="shared" si="189"/>
        <v>0</v>
      </c>
      <c r="KD16" s="344">
        <f t="shared" si="73"/>
        <v>0</v>
      </c>
      <c r="KE16" s="344">
        <f t="shared" si="74"/>
        <v>0</v>
      </c>
      <c r="KF16" s="344">
        <f t="shared" si="75"/>
        <v>0</v>
      </c>
      <c r="KG16" s="344">
        <f t="shared" si="76"/>
        <v>0</v>
      </c>
      <c r="KH16" s="344">
        <f t="shared" si="77"/>
        <v>0</v>
      </c>
      <c r="KI16" s="344">
        <f t="shared" si="78"/>
        <v>0</v>
      </c>
      <c r="KJ16" s="344">
        <f t="shared" si="79"/>
        <v>0</v>
      </c>
      <c r="KK16" s="344">
        <f t="shared" si="80"/>
        <v>0</v>
      </c>
      <c r="KL16" s="344">
        <f t="shared" si="81"/>
        <v>0</v>
      </c>
      <c r="KM16" s="344">
        <f t="shared" si="82"/>
        <v>0</v>
      </c>
      <c r="KN16" s="344">
        <f t="shared" si="83"/>
        <v>0</v>
      </c>
      <c r="KO16" s="344">
        <f t="shared" si="84"/>
        <v>0</v>
      </c>
      <c r="KP16" s="344">
        <f t="shared" si="85"/>
        <v>0</v>
      </c>
      <c r="KQ16" s="344">
        <f t="shared" si="86"/>
        <v>0</v>
      </c>
      <c r="KR16" s="344">
        <f t="shared" si="87"/>
        <v>0</v>
      </c>
      <c r="KS16" s="344">
        <f t="shared" si="88"/>
        <v>0</v>
      </c>
      <c r="KT16" s="383">
        <f t="shared" si="89"/>
        <v>0</v>
      </c>
      <c r="KU16" s="701"/>
      <c r="KV16" s="109"/>
      <c r="KW16" s="109"/>
      <c r="KX16" s="110"/>
      <c r="KZ16" s="472">
        <f t="shared" si="90"/>
        <v>0</v>
      </c>
      <c r="LA16" s="348">
        <f t="shared" si="91"/>
        <v>0</v>
      </c>
      <c r="LB16" s="348">
        <f t="shared" si="92"/>
        <v>0</v>
      </c>
      <c r="LC16" s="473">
        <f t="shared" si="93"/>
        <v>0</v>
      </c>
      <c r="LE16" s="467">
        <f t="shared" si="94"/>
        <v>0</v>
      </c>
      <c r="LF16" s="467" t="str">
        <f t="shared" si="95"/>
        <v/>
      </c>
      <c r="LG16" s="467">
        <f t="shared" si="96"/>
        <v>0</v>
      </c>
      <c r="LH16" s="467">
        <f t="shared" si="97"/>
        <v>0</v>
      </c>
      <c r="LI16" s="467">
        <f t="shared" si="98"/>
        <v>0</v>
      </c>
      <c r="LJ16" s="467">
        <f t="shared" si="99"/>
        <v>0</v>
      </c>
      <c r="LK16" s="467">
        <f t="shared" si="100"/>
        <v>0</v>
      </c>
      <c r="LL16" s="467">
        <f t="shared" si="101"/>
        <v>0</v>
      </c>
      <c r="LM16" s="467">
        <f t="shared" si="102"/>
        <v>0</v>
      </c>
      <c r="LN16" s="468">
        <f t="shared" si="103"/>
        <v>0</v>
      </c>
      <c r="LO16" s="468" t="str">
        <f t="shared" si="190"/>
        <v>○</v>
      </c>
      <c r="LP16" s="451"/>
      <c r="LQ16" s="414">
        <f t="shared" si="191"/>
        <v>0</v>
      </c>
      <c r="LR16" s="414">
        <f t="shared" si="104"/>
        <v>0</v>
      </c>
      <c r="LS16" s="414" t="str">
        <f t="shared" si="105"/>
        <v/>
      </c>
      <c r="LT16" s="414" t="str">
        <f t="shared" si="192"/>
        <v/>
      </c>
      <c r="LU16" s="414">
        <f t="shared" si="106"/>
        <v>0</v>
      </c>
      <c r="LV16" s="414">
        <f t="shared" si="193"/>
        <v>0</v>
      </c>
      <c r="LW16" s="414">
        <f t="shared" si="107"/>
        <v>0</v>
      </c>
      <c r="LX16" s="448">
        <f t="shared" si="108"/>
        <v>0</v>
      </c>
      <c r="LY16" s="414">
        <f t="shared" si="194"/>
        <v>0</v>
      </c>
      <c r="LZ16" s="414">
        <f t="shared" si="195"/>
        <v>0</v>
      </c>
      <c r="MA16" s="414">
        <f t="shared" si="196"/>
        <v>0</v>
      </c>
      <c r="MB16" s="448">
        <f t="shared" si="197"/>
        <v>0</v>
      </c>
      <c r="MC16" s="414">
        <f t="shared" si="109"/>
        <v>0</v>
      </c>
      <c r="MD16" s="414">
        <f t="shared" si="110"/>
        <v>0</v>
      </c>
      <c r="ME16" s="414">
        <f t="shared" si="111"/>
        <v>0</v>
      </c>
      <c r="MF16" s="448">
        <f t="shared" si="112"/>
        <v>0</v>
      </c>
      <c r="MG16" s="414">
        <f t="shared" si="113"/>
        <v>0</v>
      </c>
      <c r="MH16" s="414">
        <f t="shared" si="114"/>
        <v>0</v>
      </c>
      <c r="MI16" s="414">
        <f t="shared" si="115"/>
        <v>0</v>
      </c>
      <c r="MJ16" s="448">
        <f t="shared" si="198"/>
        <v>0</v>
      </c>
      <c r="MK16" s="462"/>
      <c r="ML16" s="477" cm="1">
        <f t="array" ref="ML16">IF(MX16=1,INDEX($BX16:$EQ16,1,MATCH("Ⅱ⑧",$BX16:$EQ16,0)+7),0)</f>
        <v>0</v>
      </c>
      <c r="MM16" s="478">
        <f t="shared" si="116"/>
        <v>0</v>
      </c>
      <c r="MN16" s="468">
        <f t="shared" si="117"/>
        <v>0</v>
      </c>
      <c r="MP16" s="348">
        <f t="shared" si="118"/>
        <v>0</v>
      </c>
      <c r="MQ16" s="348">
        <f t="shared" si="119"/>
        <v>0</v>
      </c>
      <c r="MR16" s="348">
        <f t="shared" si="120"/>
        <v>0</v>
      </c>
      <c r="MS16" s="348">
        <f t="shared" si="121"/>
        <v>0</v>
      </c>
      <c r="MT16" s="348">
        <f t="shared" si="122"/>
        <v>0</v>
      </c>
      <c r="MU16" s="348">
        <f t="shared" si="123"/>
        <v>0</v>
      </c>
      <c r="MV16" s="348">
        <f t="shared" si="124"/>
        <v>0</v>
      </c>
      <c r="MW16" s="348">
        <f t="shared" si="125"/>
        <v>0</v>
      </c>
      <c r="MX16" s="348">
        <f t="shared" si="126"/>
        <v>0</v>
      </c>
      <c r="MZ16" s="550">
        <f t="shared" si="127"/>
        <v>0</v>
      </c>
      <c r="NA16" s="550">
        <f t="shared" si="128"/>
        <v>0</v>
      </c>
      <c r="NB16" s="550">
        <f t="shared" si="129"/>
        <v>0</v>
      </c>
      <c r="NC16" s="550">
        <f t="shared" si="130"/>
        <v>0</v>
      </c>
      <c r="ND16" s="550">
        <f t="shared" si="131"/>
        <v>0</v>
      </c>
      <c r="NE16" s="550">
        <f t="shared" si="132"/>
        <v>0</v>
      </c>
      <c r="NF16" s="550">
        <f t="shared" si="133"/>
        <v>0</v>
      </c>
      <c r="NG16" s="550">
        <f t="shared" si="134"/>
        <v>0</v>
      </c>
    </row>
    <row r="17" spans="1:371" s="136" customFormat="1" ht="21" customHeight="1">
      <c r="A17" s="452">
        <f t="shared" si="4"/>
        <v>0</v>
      </c>
      <c r="B17" s="452">
        <f t="shared" si="199"/>
        <v>0</v>
      </c>
      <c r="C17" s="452">
        <f t="shared" si="5"/>
        <v>0</v>
      </c>
      <c r="D17" s="452">
        <f t="shared" si="6"/>
        <v>0</v>
      </c>
      <c r="E17" s="452">
        <f t="shared" si="7"/>
        <v>0</v>
      </c>
      <c r="F17" s="452">
        <f t="shared" si="200"/>
        <v>0</v>
      </c>
      <c r="G17" s="452">
        <f t="shared" si="201"/>
        <v>0</v>
      </c>
      <c r="H17" s="452">
        <f t="shared" si="202"/>
        <v>0</v>
      </c>
      <c r="I17" s="267">
        <f t="shared" si="135"/>
        <v>0</v>
      </c>
      <c r="J17" s="757"/>
      <c r="K17" s="755"/>
      <c r="L17" s="755"/>
      <c r="M17" s="106"/>
      <c r="N17" s="106"/>
      <c r="O17" s="106"/>
      <c r="P17" s="106"/>
      <c r="Q17" s="759"/>
      <c r="R17" s="263" t="str">
        <f>IFERROR(VLOOKUP(Q17,'４整理番号表'!$T$27:$U$30,2,TRUE),"")</f>
        <v/>
      </c>
      <c r="S17" s="263">
        <f t="shared" si="136"/>
        <v>0</v>
      </c>
      <c r="T17" s="266">
        <f t="shared" si="137"/>
        <v>0</v>
      </c>
      <c r="U17" s="762"/>
      <c r="V17" s="763"/>
      <c r="W17" s="269" t="str">
        <f>IFERROR(VLOOKUP(V17,'４整理番号表'!$B$6:$G$7,2,TRUE),"")</f>
        <v/>
      </c>
      <c r="X17" s="764"/>
      <c r="Y17" s="765"/>
      <c r="Z17" s="269" t="str">
        <f>IFERROR(VLOOKUP(Y17,'４整理番号表'!$B$39:$H$45,2,TRUE),"")</f>
        <v/>
      </c>
      <c r="AA17" s="766"/>
      <c r="AB17" s="271" t="str">
        <f>IFERROR(VLOOKUP(AA17,'４整理番号表'!$J$5:$K$59,2,TRUE),"")</f>
        <v/>
      </c>
      <c r="AC17" s="768"/>
      <c r="AD17" s="769"/>
      <c r="AE17" s="771"/>
      <c r="AF17" s="272" t="str">
        <f>IFERROR(VLOOKUP(AE17,'４整理番号表'!$P$6:$Q$39,2,TRUE),"")</f>
        <v/>
      </c>
      <c r="AG17" s="273">
        <f t="shared" si="8"/>
        <v>0</v>
      </c>
      <c r="AH17" s="772"/>
      <c r="AI17" s="773"/>
      <c r="AJ17" s="774"/>
      <c r="AK17" s="776"/>
      <c r="AL17" s="777"/>
      <c r="AM17" s="775"/>
      <c r="AN17" s="779"/>
      <c r="AO17" s="291">
        <f t="shared" si="9"/>
        <v>0</v>
      </c>
      <c r="AP17" s="290">
        <f t="shared" si="138"/>
        <v>0</v>
      </c>
      <c r="AQ17" s="781"/>
      <c r="AR17" s="781"/>
      <c r="AS17" s="781"/>
      <c r="AT17" s="783"/>
      <c r="AU17" s="291">
        <f t="shared" si="10"/>
        <v>0</v>
      </c>
      <c r="AV17" s="291" t="str">
        <f t="shared" si="203"/>
        <v/>
      </c>
      <c r="AW17" s="784"/>
      <c r="AX17" s="786"/>
      <c r="AY17" s="786"/>
      <c r="AZ17" s="785"/>
      <c r="BA17" s="784"/>
      <c r="BB17" s="787"/>
      <c r="BC17" s="315">
        <f t="shared" si="139"/>
        <v>0</v>
      </c>
      <c r="BD17" s="349" t="str">
        <f t="shared" si="11"/>
        <v/>
      </c>
      <c r="BE17" s="790"/>
      <c r="BF17" s="790"/>
      <c r="BG17" s="349">
        <f t="shared" si="12"/>
        <v>0</v>
      </c>
      <c r="BH17" s="791"/>
      <c r="BI17" s="349">
        <f t="shared" si="140"/>
        <v>0</v>
      </c>
      <c r="BJ17" s="792"/>
      <c r="BK17" s="792"/>
      <c r="BL17" s="653" t="str">
        <f t="shared" si="13"/>
        <v/>
      </c>
      <c r="BM17" s="654" t="str">
        <f t="shared" si="14"/>
        <v/>
      </c>
      <c r="BN17" s="266" t="str">
        <f t="shared" si="15"/>
        <v/>
      </c>
      <c r="BO17" s="793"/>
      <c r="BP17" s="797"/>
      <c r="BQ17" s="797"/>
      <c r="BR17" s="797"/>
      <c r="BS17" s="797"/>
      <c r="BT17" s="324" t="str">
        <f t="shared" si="16"/>
        <v/>
      </c>
      <c r="BU17" s="325" t="str">
        <f t="shared" si="141"/>
        <v/>
      </c>
      <c r="BV17" s="393">
        <f t="shared" si="142"/>
        <v>0</v>
      </c>
      <c r="BW17" s="798"/>
      <c r="BX17" s="799"/>
      <c r="BY17" s="800"/>
      <c r="BZ17" s="801"/>
      <c r="CA17" s="801"/>
      <c r="CB17" s="801"/>
      <c r="CC17" s="801"/>
      <c r="CD17" s="796">
        <f>IFERROR(VLOOKUP(BX17,'４整理番号表'!$X$23:$Z$31,3,FALSE),)</f>
        <v>0</v>
      </c>
      <c r="CE17" s="605" t="str">
        <f>IF(BX17='４整理番号表'!$X$24,IF(CC17&lt;&gt;"",IF(BZ17&gt;0,IF(BY17=6,ROUNDDOWN((CC17-BZ17)/ABS(BZ17),3),IF(BY17=5,ROUNDDOWN((CC17-BZ17)/ABS(BZ17)*3/4,3),"")),"-")),IF(CC17&lt;&gt;"",IF(BZ17&gt;0,ROUNDDOWN((CC17-BZ17)/ABS(BZ17),3),"-"),""))</f>
        <v/>
      </c>
      <c r="CF17" s="805"/>
      <c r="CG17" s="803"/>
      <c r="CH17" s="804"/>
      <c r="CI17" s="802"/>
      <c r="CJ17" s="802"/>
      <c r="CK17" s="802"/>
      <c r="CL17" s="802"/>
      <c r="CM17" s="322">
        <f>IFERROR(VLOOKUP(CG17,'４整理番号表'!$X$23:$Z$31,3,FALSE),)</f>
        <v>0</v>
      </c>
      <c r="CN17" s="325" t="str">
        <f t="shared" si="143"/>
        <v/>
      </c>
      <c r="CO17" s="806"/>
      <c r="CP17" s="821"/>
      <c r="CQ17" s="822"/>
      <c r="CR17" s="820"/>
      <c r="CS17" s="820"/>
      <c r="CT17" s="820"/>
      <c r="CU17" s="820"/>
      <c r="CV17" s="807">
        <f>IFERROR(VLOOKUP(CP17,'４整理番号表'!$X$23:$Z$31,3,FALSE),)</f>
        <v>0</v>
      </c>
      <c r="CW17" s="325" t="str">
        <f t="shared" si="144"/>
        <v/>
      </c>
      <c r="CX17" s="619"/>
      <c r="CY17" s="329"/>
      <c r="CZ17" s="454"/>
      <c r="DA17" s="322"/>
      <c r="DB17" s="322"/>
      <c r="DC17" s="322"/>
      <c r="DD17" s="322"/>
      <c r="DE17" s="322">
        <f>IFERROR(VLOOKUP(CY17,'４整理番号表'!$X$23:$Z$31,3,FALSE),)</f>
        <v>0</v>
      </c>
      <c r="DF17" s="325" t="str">
        <f t="shared" si="145"/>
        <v/>
      </c>
      <c r="DG17" s="610"/>
      <c r="DH17" s="329"/>
      <c r="DI17" s="454"/>
      <c r="DJ17" s="322"/>
      <c r="DK17" s="322"/>
      <c r="DL17" s="322"/>
      <c r="DM17" s="322"/>
      <c r="DN17" s="322">
        <f>IFERROR(VLOOKUP(DH17,'４整理番号表'!$X$23:$Z$31,3,FALSE),)</f>
        <v>0</v>
      </c>
      <c r="DO17" s="325" t="str">
        <f t="shared" si="146"/>
        <v/>
      </c>
      <c r="DP17" s="610"/>
      <c r="DQ17" s="329"/>
      <c r="DR17" s="454"/>
      <c r="DS17" s="322"/>
      <c r="DT17" s="322"/>
      <c r="DU17" s="322"/>
      <c r="DV17" s="322"/>
      <c r="DW17" s="322">
        <f>IFERROR(VLOOKUP(DQ17,'４整理番号表'!$X$23:$Z$31,3,FALSE),)</f>
        <v>0</v>
      </c>
      <c r="DX17" s="325" t="str">
        <f t="shared" si="147"/>
        <v/>
      </c>
      <c r="DY17" s="610"/>
      <c r="DZ17" s="329"/>
      <c r="EA17" s="454"/>
      <c r="EB17" s="322"/>
      <c r="EC17" s="322"/>
      <c r="ED17" s="322"/>
      <c r="EE17" s="322"/>
      <c r="EF17" s="322">
        <f>IFERROR(VLOOKUP(DZ17,'４整理番号表'!$X$23:$Z$31,3,FALSE),)</f>
        <v>0</v>
      </c>
      <c r="EG17" s="325" t="str">
        <f t="shared" si="148"/>
        <v/>
      </c>
      <c r="EH17" s="610"/>
      <c r="EI17" s="329"/>
      <c r="EJ17" s="454"/>
      <c r="EK17" s="322"/>
      <c r="EL17" s="322"/>
      <c r="EM17" s="322"/>
      <c r="EN17" s="322"/>
      <c r="EO17" s="322">
        <f>IFERROR(VLOOKUP(EI17,'４整理番号表'!$X$23:$Z$31,3,FALSE),)</f>
        <v>0</v>
      </c>
      <c r="EP17" s="325" t="str">
        <f t="shared" si="149"/>
        <v/>
      </c>
      <c r="EQ17" s="619"/>
      <c r="ER17" s="845" t="s">
        <v>101</v>
      </c>
      <c r="ES17" s="266">
        <f t="shared" si="17"/>
        <v>0</v>
      </c>
      <c r="ET17" s="272">
        <f t="shared" si="18"/>
        <v>0</v>
      </c>
      <c r="EU17" s="272">
        <f t="shared" si="19"/>
        <v>0</v>
      </c>
      <c r="EV17" s="272">
        <f t="shared" si="20"/>
        <v>0</v>
      </c>
      <c r="EW17" s="272">
        <f t="shared" si="21"/>
        <v>0</v>
      </c>
      <c r="EX17" s="272">
        <f t="shared" si="22"/>
        <v>0</v>
      </c>
      <c r="EY17" s="272">
        <f t="shared" si="23"/>
        <v>0</v>
      </c>
      <c r="EZ17" s="272">
        <f t="shared" si="24"/>
        <v>0</v>
      </c>
      <c r="FA17" s="272">
        <f t="shared" si="25"/>
        <v>0</v>
      </c>
      <c r="FB17" s="272">
        <f t="shared" si="26"/>
        <v>0</v>
      </c>
      <c r="FC17" s="272">
        <f t="shared" si="27"/>
        <v>0</v>
      </c>
      <c r="FD17" s="272">
        <f t="shared" si="28"/>
        <v>0</v>
      </c>
      <c r="FE17" s="272">
        <f t="shared" si="29"/>
        <v>0</v>
      </c>
      <c r="FF17" s="272">
        <f t="shared" si="30"/>
        <v>0</v>
      </c>
      <c r="FG17" s="272">
        <f t="shared" si="31"/>
        <v>0</v>
      </c>
      <c r="FH17" s="272">
        <f t="shared" si="32"/>
        <v>0</v>
      </c>
      <c r="FI17" s="109" t="s">
        <v>100</v>
      </c>
      <c r="FJ17" s="109" t="s">
        <v>100</v>
      </c>
      <c r="FK17" s="109" t="s">
        <v>100</v>
      </c>
      <c r="FL17" s="109" t="s">
        <v>100</v>
      </c>
      <c r="FM17" s="109" t="s">
        <v>100</v>
      </c>
      <c r="FN17" s="272">
        <f t="shared" si="150"/>
        <v>0</v>
      </c>
      <c r="FO17" s="272">
        <f t="shared" si="151"/>
        <v>0</v>
      </c>
      <c r="FP17" s="272">
        <f t="shared" si="152"/>
        <v>0</v>
      </c>
      <c r="FQ17" s="272">
        <f t="shared" si="153"/>
        <v>0</v>
      </c>
      <c r="FR17" s="272">
        <f t="shared" si="154"/>
        <v>0</v>
      </c>
      <c r="FS17" s="272">
        <f t="shared" si="155"/>
        <v>0</v>
      </c>
      <c r="FT17" s="272">
        <f t="shared" si="156"/>
        <v>0</v>
      </c>
      <c r="FU17" s="811"/>
      <c r="FV17" s="811"/>
      <c r="FW17" s="810"/>
      <c r="FX17" s="810"/>
      <c r="FY17" s="810"/>
      <c r="FZ17" s="272">
        <f t="shared" si="157"/>
        <v>0</v>
      </c>
      <c r="GA17" s="272">
        <f t="shared" si="33"/>
        <v>0</v>
      </c>
      <c r="GB17" s="813"/>
      <c r="GC17" s="813"/>
      <c r="GD17" s="813"/>
      <c r="GE17" s="813"/>
      <c r="GF17" s="813"/>
      <c r="GG17" s="813"/>
      <c r="GH17" s="813"/>
      <c r="GI17" s="813"/>
      <c r="GJ17" s="813"/>
      <c r="GK17" s="813"/>
      <c r="GL17" s="813"/>
      <c r="GM17" s="813"/>
      <c r="GN17" s="813"/>
      <c r="GO17" s="813"/>
      <c r="GP17" s="813"/>
      <c r="GQ17" s="813"/>
      <c r="GR17" s="813"/>
      <c r="GS17" s="813"/>
      <c r="GT17" s="814"/>
      <c r="GV17" s="413">
        <f t="shared" si="34"/>
        <v>0</v>
      </c>
      <c r="GW17" s="414">
        <f t="shared" si="35"/>
        <v>0</v>
      </c>
      <c r="GX17" s="817"/>
      <c r="GY17" s="416">
        <f t="shared" si="204"/>
        <v>0</v>
      </c>
      <c r="GZ17" s="417">
        <f t="shared" si="205"/>
        <v>0</v>
      </c>
      <c r="HA17" s="385"/>
      <c r="HB17" s="818"/>
      <c r="HC17" s="819"/>
      <c r="HD17" s="819"/>
      <c r="HE17" s="423">
        <f t="shared" si="36"/>
        <v>0</v>
      </c>
      <c r="HF17" s="424">
        <f t="shared" si="37"/>
        <v>0</v>
      </c>
      <c r="HG17" s="426"/>
      <c r="HH17" s="426"/>
      <c r="HI17" s="426"/>
      <c r="HJ17" s="345" t="str">
        <f t="shared" si="38"/>
        <v/>
      </c>
      <c r="HK17" s="403">
        <f>IF(OR(AND(1&lt;=HJ17,HJ17&lt;=3),HJ17=6),VLOOKUP(HJ17,'４整理番号表'!$J$5:$K$59,2,FALSE),0)</f>
        <v>0</v>
      </c>
      <c r="HL17" s="403">
        <f>IF(OR(HJ17=4,HJ17=7),VLOOKUP(HJ17,'４整理番号表'!$J$5:$K$59,2,FALSE),0)</f>
        <v>0</v>
      </c>
      <c r="HM17" s="403">
        <f>IF(HJ17=5,VLOOKUP(HJ17,'４整理番号表'!$J$5:$K$59,2,FALSE),0)</f>
        <v>0</v>
      </c>
      <c r="HN17" s="403">
        <f>IF(AND(8&lt;=HJ17,HJ17&lt;=13),VLOOKUP(HJ17,'４整理番号表'!$J$5:$K$59,2,FALSE),0)</f>
        <v>0</v>
      </c>
      <c r="HO17" s="397">
        <f t="shared" si="160"/>
        <v>0</v>
      </c>
      <c r="HP17" s="345">
        <f t="shared" si="161"/>
        <v>0</v>
      </c>
      <c r="HQ17" s="345">
        <f t="shared" si="162"/>
        <v>0</v>
      </c>
      <c r="HR17" s="344">
        <f t="shared" si="163"/>
        <v>0</v>
      </c>
      <c r="HS17" s="344">
        <f t="shared" si="164"/>
        <v>0</v>
      </c>
      <c r="HT17" s="345">
        <f t="shared" si="165"/>
        <v>0</v>
      </c>
      <c r="HU17" s="345">
        <f t="shared" si="166"/>
        <v>0</v>
      </c>
      <c r="HV17" s="345">
        <f t="shared" si="167"/>
        <v>0</v>
      </c>
      <c r="HW17" s="345">
        <f t="shared" si="168"/>
        <v>0</v>
      </c>
      <c r="HX17" s="345">
        <f t="shared" si="169"/>
        <v>0</v>
      </c>
      <c r="HY17" s="344">
        <f t="shared" si="170"/>
        <v>0</v>
      </c>
      <c r="HZ17" s="344">
        <f t="shared" si="171"/>
        <v>0</v>
      </c>
      <c r="IA17" s="345">
        <f t="shared" si="172"/>
        <v>0</v>
      </c>
      <c r="IB17" s="345">
        <f t="shared" si="173"/>
        <v>0</v>
      </c>
      <c r="IC17" s="345">
        <f t="shared" si="174"/>
        <v>0</v>
      </c>
      <c r="ID17" s="345">
        <f t="shared" si="175"/>
        <v>0</v>
      </c>
      <c r="IE17" s="345">
        <f t="shared" si="176"/>
        <v>0</v>
      </c>
      <c r="IF17" s="344">
        <f>IF(AND($HO17=3,SUM($ID17:IE17)=0),IF(AND($HB17=1,$HF17&gt;=0.1),1,),)</f>
        <v>0</v>
      </c>
      <c r="IG17" s="344">
        <f>IF(AND($HO17=3,SUM($ID17:IF17)=0),IF(AND($HB17=1,$HF17&gt;=0.05,$HF17&lt;0.1),1,),)</f>
        <v>0</v>
      </c>
      <c r="IH17" s="345">
        <f t="shared" si="177"/>
        <v>0</v>
      </c>
      <c r="II17" s="345">
        <f t="shared" si="178"/>
        <v>0</v>
      </c>
      <c r="IJ17" s="345">
        <f t="shared" si="179"/>
        <v>0</v>
      </c>
      <c r="IK17" s="345">
        <f t="shared" si="180"/>
        <v>0</v>
      </c>
      <c r="IL17" s="345">
        <f t="shared" si="181"/>
        <v>0</v>
      </c>
      <c r="IM17" s="345">
        <f t="shared" si="182"/>
        <v>0</v>
      </c>
      <c r="IN17" s="345">
        <f t="shared" si="183"/>
        <v>0</v>
      </c>
      <c r="IO17" s="345">
        <f t="shared" si="184"/>
        <v>0</v>
      </c>
      <c r="IP17" s="345">
        <f t="shared" si="185"/>
        <v>0</v>
      </c>
      <c r="IQ17" s="345">
        <f t="shared" si="186"/>
        <v>0</v>
      </c>
      <c r="IR17" s="345">
        <f t="shared" si="187"/>
        <v>0</v>
      </c>
      <c r="IS17" s="392">
        <f t="shared" si="188"/>
        <v>0</v>
      </c>
      <c r="IT17" s="385"/>
      <c r="IU17" s="440">
        <f t="shared" si="39"/>
        <v>0</v>
      </c>
      <c r="IV17" s="344">
        <f t="shared" si="40"/>
        <v>0</v>
      </c>
      <c r="IW17" s="344">
        <f t="shared" si="41"/>
        <v>0</v>
      </c>
      <c r="IX17" s="344">
        <f t="shared" si="42"/>
        <v>0</v>
      </c>
      <c r="IY17" s="344">
        <f t="shared" si="43"/>
        <v>0</v>
      </c>
      <c r="IZ17" s="344">
        <f t="shared" si="44"/>
        <v>0</v>
      </c>
      <c r="JA17" s="344">
        <f t="shared" si="45"/>
        <v>0</v>
      </c>
      <c r="JB17" s="344">
        <f t="shared" si="46"/>
        <v>0</v>
      </c>
      <c r="JC17" s="344">
        <f t="shared" si="47"/>
        <v>0</v>
      </c>
      <c r="JD17" s="344">
        <f t="shared" si="48"/>
        <v>0</v>
      </c>
      <c r="JE17" s="344">
        <f t="shared" si="49"/>
        <v>0</v>
      </c>
      <c r="JF17" s="344">
        <f t="shared" si="50"/>
        <v>0</v>
      </c>
      <c r="JG17" s="344">
        <f t="shared" si="51"/>
        <v>0</v>
      </c>
      <c r="JH17" s="344">
        <f t="shared" si="52"/>
        <v>0</v>
      </c>
      <c r="JI17" s="344">
        <f t="shared" si="53"/>
        <v>0</v>
      </c>
      <c r="JJ17" s="344">
        <f t="shared" si="54"/>
        <v>0</v>
      </c>
      <c r="JK17" s="344">
        <f t="shared" si="55"/>
        <v>0</v>
      </c>
      <c r="JL17" s="344">
        <f t="shared" si="56"/>
        <v>0</v>
      </c>
      <c r="JM17" s="344">
        <f t="shared" si="57"/>
        <v>0</v>
      </c>
      <c r="JN17" s="344">
        <f t="shared" si="58"/>
        <v>0</v>
      </c>
      <c r="JO17" s="344">
        <f t="shared" si="59"/>
        <v>0</v>
      </c>
      <c r="JP17" s="344">
        <f t="shared" si="60"/>
        <v>0</v>
      </c>
      <c r="JQ17" s="344">
        <f t="shared" si="61"/>
        <v>0</v>
      </c>
      <c r="JR17" s="344">
        <f t="shared" si="62"/>
        <v>0</v>
      </c>
      <c r="JS17" s="344">
        <f t="shared" si="63"/>
        <v>0</v>
      </c>
      <c r="JT17" s="344">
        <f t="shared" si="64"/>
        <v>0</v>
      </c>
      <c r="JU17" s="344">
        <f t="shared" si="65"/>
        <v>0</v>
      </c>
      <c r="JV17" s="344">
        <f t="shared" si="66"/>
        <v>0</v>
      </c>
      <c r="JW17" s="344">
        <f t="shared" si="67"/>
        <v>0</v>
      </c>
      <c r="JX17" s="344">
        <f t="shared" si="68"/>
        <v>0</v>
      </c>
      <c r="JY17" s="344">
        <f t="shared" si="69"/>
        <v>0</v>
      </c>
      <c r="JZ17" s="344">
        <f t="shared" si="70"/>
        <v>0</v>
      </c>
      <c r="KA17" s="344">
        <f t="shared" si="71"/>
        <v>0</v>
      </c>
      <c r="KB17" s="344">
        <f t="shared" si="72"/>
        <v>0</v>
      </c>
      <c r="KC17" s="344">
        <f t="shared" si="189"/>
        <v>0</v>
      </c>
      <c r="KD17" s="344">
        <f t="shared" si="73"/>
        <v>0</v>
      </c>
      <c r="KE17" s="344">
        <f t="shared" si="74"/>
        <v>0</v>
      </c>
      <c r="KF17" s="344">
        <f t="shared" si="75"/>
        <v>0</v>
      </c>
      <c r="KG17" s="344">
        <f t="shared" si="76"/>
        <v>0</v>
      </c>
      <c r="KH17" s="344">
        <f t="shared" si="77"/>
        <v>0</v>
      </c>
      <c r="KI17" s="344">
        <f t="shared" si="78"/>
        <v>0</v>
      </c>
      <c r="KJ17" s="344">
        <f t="shared" si="79"/>
        <v>0</v>
      </c>
      <c r="KK17" s="344">
        <f t="shared" si="80"/>
        <v>0</v>
      </c>
      <c r="KL17" s="344">
        <f t="shared" si="81"/>
        <v>0</v>
      </c>
      <c r="KM17" s="344">
        <f t="shared" si="82"/>
        <v>0</v>
      </c>
      <c r="KN17" s="344">
        <f t="shared" si="83"/>
        <v>0</v>
      </c>
      <c r="KO17" s="344">
        <f t="shared" si="84"/>
        <v>0</v>
      </c>
      <c r="KP17" s="344">
        <f t="shared" si="85"/>
        <v>0</v>
      </c>
      <c r="KQ17" s="344">
        <f t="shared" si="86"/>
        <v>0</v>
      </c>
      <c r="KR17" s="344">
        <f t="shared" si="87"/>
        <v>0</v>
      </c>
      <c r="KS17" s="344">
        <f t="shared" si="88"/>
        <v>0</v>
      </c>
      <c r="KT17" s="383">
        <f t="shared" si="89"/>
        <v>0</v>
      </c>
      <c r="KU17" s="701"/>
      <c r="KV17" s="109"/>
      <c r="KW17" s="109"/>
      <c r="KX17" s="110"/>
      <c r="KZ17" s="472">
        <f t="shared" si="90"/>
        <v>0</v>
      </c>
      <c r="LA17" s="348">
        <f t="shared" si="91"/>
        <v>0</v>
      </c>
      <c r="LB17" s="348">
        <f t="shared" si="92"/>
        <v>0</v>
      </c>
      <c r="LC17" s="473">
        <f t="shared" si="93"/>
        <v>0</v>
      </c>
      <c r="LE17" s="467">
        <f t="shared" si="94"/>
        <v>0</v>
      </c>
      <c r="LF17" s="467" t="str">
        <f t="shared" si="95"/>
        <v/>
      </c>
      <c r="LG17" s="467">
        <f t="shared" si="96"/>
        <v>0</v>
      </c>
      <c r="LH17" s="467">
        <f t="shared" si="97"/>
        <v>0</v>
      </c>
      <c r="LI17" s="467">
        <f t="shared" si="98"/>
        <v>0</v>
      </c>
      <c r="LJ17" s="467">
        <f t="shared" si="99"/>
        <v>0</v>
      </c>
      <c r="LK17" s="467">
        <f t="shared" si="100"/>
        <v>0</v>
      </c>
      <c r="LL17" s="467">
        <f t="shared" si="101"/>
        <v>0</v>
      </c>
      <c r="LM17" s="467">
        <f t="shared" si="102"/>
        <v>0</v>
      </c>
      <c r="LN17" s="468">
        <f t="shared" si="103"/>
        <v>0</v>
      </c>
      <c r="LO17" s="468" t="str">
        <f t="shared" si="190"/>
        <v>○</v>
      </c>
      <c r="LP17" s="451"/>
      <c r="LQ17" s="414">
        <f t="shared" si="191"/>
        <v>0</v>
      </c>
      <c r="LR17" s="414">
        <f t="shared" si="104"/>
        <v>0</v>
      </c>
      <c r="LS17" s="414" t="str">
        <f t="shared" si="105"/>
        <v/>
      </c>
      <c r="LT17" s="414" t="str">
        <f t="shared" si="192"/>
        <v/>
      </c>
      <c r="LU17" s="414">
        <f t="shared" si="106"/>
        <v>0</v>
      </c>
      <c r="LV17" s="414">
        <f>MIN(LT17:LU17)</f>
        <v>0</v>
      </c>
      <c r="LW17" s="414">
        <f t="shared" si="107"/>
        <v>0</v>
      </c>
      <c r="LX17" s="448">
        <f t="shared" si="108"/>
        <v>0</v>
      </c>
      <c r="LY17" s="414">
        <f t="shared" si="194"/>
        <v>0</v>
      </c>
      <c r="LZ17" s="414">
        <f t="shared" si="195"/>
        <v>0</v>
      </c>
      <c r="MA17" s="414">
        <f t="shared" si="196"/>
        <v>0</v>
      </c>
      <c r="MB17" s="448">
        <f t="shared" si="197"/>
        <v>0</v>
      </c>
      <c r="MC17" s="414">
        <f t="shared" si="109"/>
        <v>0</v>
      </c>
      <c r="MD17" s="414">
        <f t="shared" si="110"/>
        <v>0</v>
      </c>
      <c r="ME17" s="414">
        <f t="shared" si="111"/>
        <v>0</v>
      </c>
      <c r="MF17" s="448">
        <f t="shared" si="112"/>
        <v>0</v>
      </c>
      <c r="MG17" s="414">
        <f t="shared" si="113"/>
        <v>0</v>
      </c>
      <c r="MH17" s="414">
        <f t="shared" si="114"/>
        <v>0</v>
      </c>
      <c r="MI17" s="414">
        <f t="shared" si="115"/>
        <v>0</v>
      </c>
      <c r="MJ17" s="448">
        <f t="shared" si="198"/>
        <v>0</v>
      </c>
      <c r="MK17" s="462"/>
      <c r="ML17" s="477" cm="1">
        <f t="array" ref="ML17">IF(MX17=1,INDEX($BX17:$EQ17,1,MATCH("Ⅱ⑧",$BX17:$EQ17,0)+7),0)</f>
        <v>0</v>
      </c>
      <c r="MM17" s="478">
        <f t="shared" si="116"/>
        <v>0</v>
      </c>
      <c r="MN17" s="468">
        <f t="shared" si="117"/>
        <v>0</v>
      </c>
      <c r="MP17" s="348">
        <f t="shared" si="118"/>
        <v>0</v>
      </c>
      <c r="MQ17" s="348">
        <f t="shared" si="119"/>
        <v>0</v>
      </c>
      <c r="MR17" s="348">
        <f t="shared" si="120"/>
        <v>0</v>
      </c>
      <c r="MS17" s="348">
        <f t="shared" si="121"/>
        <v>0</v>
      </c>
      <c r="MT17" s="348">
        <f t="shared" si="122"/>
        <v>0</v>
      </c>
      <c r="MU17" s="348">
        <f t="shared" si="123"/>
        <v>0</v>
      </c>
      <c r="MV17" s="348">
        <f t="shared" si="124"/>
        <v>0</v>
      </c>
      <c r="MW17" s="348">
        <f t="shared" si="125"/>
        <v>0</v>
      </c>
      <c r="MX17" s="348">
        <f t="shared" si="126"/>
        <v>0</v>
      </c>
      <c r="MZ17" s="550">
        <f t="shared" si="127"/>
        <v>0</v>
      </c>
      <c r="NA17" s="550">
        <f t="shared" si="128"/>
        <v>0</v>
      </c>
      <c r="NB17" s="550">
        <f t="shared" si="129"/>
        <v>0</v>
      </c>
      <c r="NC17" s="550">
        <f t="shared" si="130"/>
        <v>0</v>
      </c>
      <c r="ND17" s="550">
        <f t="shared" si="131"/>
        <v>0</v>
      </c>
      <c r="NE17" s="550">
        <f t="shared" si="132"/>
        <v>0</v>
      </c>
      <c r="NF17" s="550">
        <f t="shared" si="133"/>
        <v>0</v>
      </c>
      <c r="NG17" s="550">
        <f t="shared" si="134"/>
        <v>0</v>
      </c>
    </row>
    <row r="18" spans="1:371" s="136" customFormat="1" ht="21" customHeight="1">
      <c r="A18" s="452">
        <f t="shared" si="4"/>
        <v>0</v>
      </c>
      <c r="B18" s="452">
        <f t="shared" si="199"/>
        <v>0</v>
      </c>
      <c r="C18" s="452">
        <f t="shared" si="5"/>
        <v>0</v>
      </c>
      <c r="D18" s="452">
        <f t="shared" si="6"/>
        <v>0</v>
      </c>
      <c r="E18" s="452">
        <f t="shared" si="7"/>
        <v>0</v>
      </c>
      <c r="F18" s="452">
        <f t="shared" si="200"/>
        <v>0</v>
      </c>
      <c r="G18" s="452">
        <f t="shared" si="201"/>
        <v>0</v>
      </c>
      <c r="H18" s="452">
        <f t="shared" si="202"/>
        <v>0</v>
      </c>
      <c r="I18" s="267">
        <f t="shared" si="135"/>
        <v>0</v>
      </c>
      <c r="J18" s="757"/>
      <c r="K18" s="755"/>
      <c r="L18" s="755"/>
      <c r="M18" s="106"/>
      <c r="N18" s="106"/>
      <c r="O18" s="106"/>
      <c r="P18" s="106"/>
      <c r="Q18" s="759"/>
      <c r="R18" s="263" t="str">
        <f>IFERROR(VLOOKUP(Q18,'４整理番号表'!$T$27:$U$30,2,TRUE),"")</f>
        <v/>
      </c>
      <c r="S18" s="263">
        <f t="shared" si="136"/>
        <v>0</v>
      </c>
      <c r="T18" s="266">
        <f t="shared" si="137"/>
        <v>0</v>
      </c>
      <c r="U18" s="762"/>
      <c r="V18" s="763"/>
      <c r="W18" s="269" t="str">
        <f>IFERROR(VLOOKUP(V18,'４整理番号表'!$B$6:$G$7,2,TRUE),"")</f>
        <v/>
      </c>
      <c r="X18" s="764"/>
      <c r="Y18" s="765"/>
      <c r="Z18" s="269" t="str">
        <f>IFERROR(VLOOKUP(Y18,'４整理番号表'!$B$39:$H$45,2,TRUE),"")</f>
        <v/>
      </c>
      <c r="AA18" s="766"/>
      <c r="AB18" s="271" t="str">
        <f>IFERROR(VLOOKUP(AA18,'４整理番号表'!$J$5:$K$59,2,TRUE),"")</f>
        <v/>
      </c>
      <c r="AC18" s="768"/>
      <c r="AD18" s="769"/>
      <c r="AE18" s="771"/>
      <c r="AF18" s="272" t="str">
        <f>IFERROR(VLOOKUP(AE18,'４整理番号表'!$P$6:$Q$39,2,TRUE),"")</f>
        <v/>
      </c>
      <c r="AG18" s="273">
        <f t="shared" si="8"/>
        <v>0</v>
      </c>
      <c r="AH18" s="772"/>
      <c r="AI18" s="773"/>
      <c r="AJ18" s="774"/>
      <c r="AK18" s="776"/>
      <c r="AL18" s="777"/>
      <c r="AM18" s="775"/>
      <c r="AN18" s="779"/>
      <c r="AO18" s="291">
        <f t="shared" si="9"/>
        <v>0</v>
      </c>
      <c r="AP18" s="290">
        <f t="shared" si="138"/>
        <v>0</v>
      </c>
      <c r="AQ18" s="781"/>
      <c r="AR18" s="781"/>
      <c r="AS18" s="781"/>
      <c r="AT18" s="783"/>
      <c r="AU18" s="291">
        <f t="shared" si="10"/>
        <v>0</v>
      </c>
      <c r="AV18" s="291" t="str">
        <f t="shared" si="203"/>
        <v/>
      </c>
      <c r="AW18" s="784"/>
      <c r="AX18" s="786"/>
      <c r="AY18" s="786"/>
      <c r="AZ18" s="785"/>
      <c r="BA18" s="784"/>
      <c r="BB18" s="787"/>
      <c r="BC18" s="315">
        <f t="shared" si="139"/>
        <v>0</v>
      </c>
      <c r="BD18" s="349" t="str">
        <f t="shared" si="11"/>
        <v/>
      </c>
      <c r="BE18" s="790"/>
      <c r="BF18" s="790"/>
      <c r="BG18" s="349">
        <f t="shared" si="12"/>
        <v>0</v>
      </c>
      <c r="BH18" s="791"/>
      <c r="BI18" s="349">
        <f t="shared" si="140"/>
        <v>0</v>
      </c>
      <c r="BJ18" s="792"/>
      <c r="BK18" s="792"/>
      <c r="BL18" s="653" t="str">
        <f t="shared" si="13"/>
        <v/>
      </c>
      <c r="BM18" s="654" t="str">
        <f t="shared" si="14"/>
        <v/>
      </c>
      <c r="BN18" s="266" t="str">
        <f t="shared" si="15"/>
        <v/>
      </c>
      <c r="BO18" s="793"/>
      <c r="BP18" s="797"/>
      <c r="BQ18" s="797"/>
      <c r="BR18" s="797"/>
      <c r="BS18" s="797"/>
      <c r="BT18" s="324" t="str">
        <f t="shared" si="16"/>
        <v/>
      </c>
      <c r="BU18" s="325" t="str">
        <f t="shared" si="141"/>
        <v/>
      </c>
      <c r="BV18" s="393">
        <f t="shared" si="142"/>
        <v>0</v>
      </c>
      <c r="BW18" s="798"/>
      <c r="BX18" s="799"/>
      <c r="BY18" s="800"/>
      <c r="BZ18" s="801"/>
      <c r="CA18" s="801"/>
      <c r="CB18" s="801"/>
      <c r="CC18" s="801"/>
      <c r="CD18" s="796">
        <f>IFERROR(VLOOKUP(BX18,'４整理番号表'!$X$23:$Z$31,3,FALSE),)</f>
        <v>0</v>
      </c>
      <c r="CE18" s="605" t="str">
        <f>IF(BX18='４整理番号表'!$X$24,IF(CC18&lt;&gt;"",IF(BZ18&gt;0,IF(BY18=6,ROUNDDOWN((CC18-BZ18)/ABS(BZ18),3),IF(BY18=5,ROUNDDOWN((CC18-BZ18)/ABS(BZ18)*3/4,3),"")),"-")),IF(CC18&lt;&gt;"",IF(BZ18&gt;0,ROUNDDOWN((CC18-BZ18)/ABS(BZ18),3),"-"),""))</f>
        <v/>
      </c>
      <c r="CF18" s="805"/>
      <c r="CG18" s="803"/>
      <c r="CH18" s="804"/>
      <c r="CI18" s="802"/>
      <c r="CJ18" s="802"/>
      <c r="CK18" s="802"/>
      <c r="CL18" s="802"/>
      <c r="CM18" s="322">
        <f>IFERROR(VLOOKUP(CG18,'４整理番号表'!$X$23:$Z$31,3,FALSE),)</f>
        <v>0</v>
      </c>
      <c r="CN18" s="325" t="str">
        <f t="shared" si="143"/>
        <v/>
      </c>
      <c r="CO18" s="806"/>
      <c r="CP18" s="821"/>
      <c r="CQ18" s="822"/>
      <c r="CR18" s="820"/>
      <c r="CS18" s="820"/>
      <c r="CT18" s="820"/>
      <c r="CU18" s="820"/>
      <c r="CV18" s="322">
        <f>IFERROR(VLOOKUP(CP18,'４整理番号表'!$X$23:$Z$31,3,FALSE),)</f>
        <v>0</v>
      </c>
      <c r="CW18" s="325" t="str">
        <f t="shared" si="144"/>
        <v/>
      </c>
      <c r="CX18" s="619"/>
      <c r="CY18" s="329"/>
      <c r="CZ18" s="454"/>
      <c r="DA18" s="322"/>
      <c r="DB18" s="322"/>
      <c r="DC18" s="322"/>
      <c r="DD18" s="322"/>
      <c r="DE18" s="322">
        <f>IFERROR(VLOOKUP(CY18,'４整理番号表'!$X$23:$Z$31,3,FALSE),)</f>
        <v>0</v>
      </c>
      <c r="DF18" s="325" t="str">
        <f t="shared" si="145"/>
        <v/>
      </c>
      <c r="DG18" s="610"/>
      <c r="DH18" s="329"/>
      <c r="DI18" s="454"/>
      <c r="DJ18" s="322"/>
      <c r="DK18" s="322"/>
      <c r="DL18" s="322"/>
      <c r="DM18" s="322"/>
      <c r="DN18" s="322">
        <f>IFERROR(VLOOKUP(DH18,'４整理番号表'!$X$23:$Z$31,3,FALSE),)</f>
        <v>0</v>
      </c>
      <c r="DO18" s="325" t="str">
        <f t="shared" si="146"/>
        <v/>
      </c>
      <c r="DP18" s="610"/>
      <c r="DQ18" s="329"/>
      <c r="DR18" s="454"/>
      <c r="DS18" s="322"/>
      <c r="DT18" s="322"/>
      <c r="DU18" s="322"/>
      <c r="DV18" s="322"/>
      <c r="DW18" s="322">
        <f>IFERROR(VLOOKUP(DQ18,'４整理番号表'!$X$23:$Z$31,3,FALSE),)</f>
        <v>0</v>
      </c>
      <c r="DX18" s="325" t="str">
        <f t="shared" si="147"/>
        <v/>
      </c>
      <c r="DY18" s="610"/>
      <c r="DZ18" s="329"/>
      <c r="EA18" s="454"/>
      <c r="EB18" s="322"/>
      <c r="EC18" s="322"/>
      <c r="ED18" s="322"/>
      <c r="EE18" s="322"/>
      <c r="EF18" s="322">
        <f>IFERROR(VLOOKUP(DZ18,'４整理番号表'!$X$23:$Z$31,3,FALSE),)</f>
        <v>0</v>
      </c>
      <c r="EG18" s="325" t="str">
        <f t="shared" si="148"/>
        <v/>
      </c>
      <c r="EH18" s="610"/>
      <c r="EI18" s="329"/>
      <c r="EJ18" s="454"/>
      <c r="EK18" s="322"/>
      <c r="EL18" s="322"/>
      <c r="EM18" s="322"/>
      <c r="EN18" s="322"/>
      <c r="EO18" s="322">
        <f>IFERROR(VLOOKUP(EI18,'４整理番号表'!$X$23:$Z$31,3,FALSE),)</f>
        <v>0</v>
      </c>
      <c r="EP18" s="325" t="str">
        <f t="shared" si="149"/>
        <v/>
      </c>
      <c r="EQ18" s="619"/>
      <c r="ER18" s="845" t="s">
        <v>101</v>
      </c>
      <c r="ES18" s="266">
        <f t="shared" si="17"/>
        <v>0</v>
      </c>
      <c r="ET18" s="272">
        <f t="shared" si="18"/>
        <v>0</v>
      </c>
      <c r="EU18" s="272">
        <f t="shared" si="19"/>
        <v>0</v>
      </c>
      <c r="EV18" s="272">
        <f t="shared" si="20"/>
        <v>0</v>
      </c>
      <c r="EW18" s="272">
        <f t="shared" si="21"/>
        <v>0</v>
      </c>
      <c r="EX18" s="272">
        <f t="shared" si="22"/>
        <v>0</v>
      </c>
      <c r="EY18" s="272">
        <f t="shared" si="23"/>
        <v>0</v>
      </c>
      <c r="EZ18" s="272">
        <f t="shared" si="24"/>
        <v>0</v>
      </c>
      <c r="FA18" s="272">
        <f t="shared" si="25"/>
        <v>0</v>
      </c>
      <c r="FB18" s="272">
        <f t="shared" si="26"/>
        <v>0</v>
      </c>
      <c r="FC18" s="272">
        <f t="shared" si="27"/>
        <v>0</v>
      </c>
      <c r="FD18" s="272">
        <f t="shared" si="28"/>
        <v>0</v>
      </c>
      <c r="FE18" s="272">
        <f t="shared" si="29"/>
        <v>0</v>
      </c>
      <c r="FF18" s="272">
        <f t="shared" si="30"/>
        <v>0</v>
      </c>
      <c r="FG18" s="272">
        <f t="shared" si="31"/>
        <v>0</v>
      </c>
      <c r="FH18" s="272">
        <f t="shared" si="32"/>
        <v>0</v>
      </c>
      <c r="FI18" s="109" t="s">
        <v>100</v>
      </c>
      <c r="FJ18" s="109" t="s">
        <v>100</v>
      </c>
      <c r="FK18" s="109" t="s">
        <v>100</v>
      </c>
      <c r="FL18" s="109" t="s">
        <v>100</v>
      </c>
      <c r="FM18" s="109" t="s">
        <v>100</v>
      </c>
      <c r="FN18" s="272">
        <f t="shared" si="150"/>
        <v>0</v>
      </c>
      <c r="FO18" s="272">
        <f t="shared" si="151"/>
        <v>0</v>
      </c>
      <c r="FP18" s="272">
        <f t="shared" si="152"/>
        <v>0</v>
      </c>
      <c r="FQ18" s="272">
        <f t="shared" si="153"/>
        <v>0</v>
      </c>
      <c r="FR18" s="272">
        <f t="shared" si="154"/>
        <v>0</v>
      </c>
      <c r="FS18" s="272">
        <f t="shared" si="155"/>
        <v>0</v>
      </c>
      <c r="FT18" s="272">
        <f t="shared" si="156"/>
        <v>0</v>
      </c>
      <c r="FU18" s="811"/>
      <c r="FV18" s="811"/>
      <c r="FW18" s="810"/>
      <c r="FX18" s="810"/>
      <c r="FY18" s="810"/>
      <c r="FZ18" s="272">
        <f t="shared" si="157"/>
        <v>0</v>
      </c>
      <c r="GA18" s="272">
        <f t="shared" si="33"/>
        <v>0</v>
      </c>
      <c r="GB18" s="813"/>
      <c r="GC18" s="813"/>
      <c r="GD18" s="813"/>
      <c r="GE18" s="813"/>
      <c r="GF18" s="813"/>
      <c r="GG18" s="813"/>
      <c r="GH18" s="813"/>
      <c r="GI18" s="813"/>
      <c r="GJ18" s="813"/>
      <c r="GK18" s="813"/>
      <c r="GL18" s="813"/>
      <c r="GM18" s="813"/>
      <c r="GN18" s="813"/>
      <c r="GO18" s="813"/>
      <c r="GP18" s="813"/>
      <c r="GQ18" s="813"/>
      <c r="GR18" s="813"/>
      <c r="GS18" s="813"/>
      <c r="GT18" s="814"/>
      <c r="GV18" s="413">
        <f t="shared" si="34"/>
        <v>0</v>
      </c>
      <c r="GW18" s="414">
        <f t="shared" si="35"/>
        <v>0</v>
      </c>
      <c r="GX18" s="817"/>
      <c r="GY18" s="416">
        <f t="shared" si="204"/>
        <v>0</v>
      </c>
      <c r="GZ18" s="417">
        <f t="shared" si="205"/>
        <v>0</v>
      </c>
      <c r="HA18" s="385"/>
      <c r="HB18" s="818"/>
      <c r="HC18" s="819"/>
      <c r="HD18" s="819"/>
      <c r="HE18" s="423">
        <f t="shared" si="36"/>
        <v>0</v>
      </c>
      <c r="HF18" s="424">
        <f t="shared" si="37"/>
        <v>0</v>
      </c>
      <c r="HG18" s="426"/>
      <c r="HH18" s="426"/>
      <c r="HI18" s="426"/>
      <c r="HJ18" s="345" t="str">
        <f t="shared" si="38"/>
        <v/>
      </c>
      <c r="HK18" s="403">
        <f>IF(OR(AND(1&lt;=HJ18,HJ18&lt;=3),HJ18=6),VLOOKUP(HJ18,'４整理番号表'!$J$5:$K$59,2,FALSE),0)</f>
        <v>0</v>
      </c>
      <c r="HL18" s="403">
        <f>IF(OR(HJ18=4,HJ18=7),VLOOKUP(HJ18,'４整理番号表'!$J$5:$K$59,2,FALSE),0)</f>
        <v>0</v>
      </c>
      <c r="HM18" s="403">
        <f>IF(HJ18=5,VLOOKUP(HJ18,'４整理番号表'!$J$5:$K$59,2,FALSE),0)</f>
        <v>0</v>
      </c>
      <c r="HN18" s="403">
        <f>IF(AND(8&lt;=HJ18,HJ18&lt;=13),VLOOKUP(HJ18,'４整理番号表'!$J$5:$K$59,2,FALSE),0)</f>
        <v>0</v>
      </c>
      <c r="HO18" s="397">
        <f t="shared" si="160"/>
        <v>0</v>
      </c>
      <c r="HP18" s="345">
        <f t="shared" si="161"/>
        <v>0</v>
      </c>
      <c r="HQ18" s="345">
        <f t="shared" si="162"/>
        <v>0</v>
      </c>
      <c r="HR18" s="344">
        <f t="shared" si="163"/>
        <v>0</v>
      </c>
      <c r="HS18" s="344">
        <f t="shared" si="164"/>
        <v>0</v>
      </c>
      <c r="HT18" s="345">
        <f t="shared" si="165"/>
        <v>0</v>
      </c>
      <c r="HU18" s="345">
        <f t="shared" si="166"/>
        <v>0</v>
      </c>
      <c r="HV18" s="345">
        <f t="shared" si="167"/>
        <v>0</v>
      </c>
      <c r="HW18" s="345">
        <f t="shared" si="168"/>
        <v>0</v>
      </c>
      <c r="HX18" s="345">
        <f t="shared" si="169"/>
        <v>0</v>
      </c>
      <c r="HY18" s="344">
        <f t="shared" si="170"/>
        <v>0</v>
      </c>
      <c r="HZ18" s="344">
        <f t="shared" si="171"/>
        <v>0</v>
      </c>
      <c r="IA18" s="345">
        <f t="shared" si="172"/>
        <v>0</v>
      </c>
      <c r="IB18" s="345">
        <f t="shared" si="173"/>
        <v>0</v>
      </c>
      <c r="IC18" s="345">
        <f t="shared" si="174"/>
        <v>0</v>
      </c>
      <c r="ID18" s="345">
        <f t="shared" si="175"/>
        <v>0</v>
      </c>
      <c r="IE18" s="345">
        <f t="shared" si="176"/>
        <v>0</v>
      </c>
      <c r="IF18" s="344">
        <f>IF(AND($HO18=3,SUM($ID18:IE18)=0),IF(AND($HB18=1,$HF18&gt;=0.1),1,),)</f>
        <v>0</v>
      </c>
      <c r="IG18" s="344">
        <f>IF(AND($HO18=3,SUM($ID18:IF18)=0),IF(AND($HB18=1,$HF18&gt;=0.05,$HF18&lt;0.1),1,),)</f>
        <v>0</v>
      </c>
      <c r="IH18" s="345">
        <f t="shared" si="177"/>
        <v>0</v>
      </c>
      <c r="II18" s="345">
        <f t="shared" si="178"/>
        <v>0</v>
      </c>
      <c r="IJ18" s="345">
        <f t="shared" si="179"/>
        <v>0</v>
      </c>
      <c r="IK18" s="345">
        <f t="shared" si="180"/>
        <v>0</v>
      </c>
      <c r="IL18" s="345">
        <f t="shared" si="181"/>
        <v>0</v>
      </c>
      <c r="IM18" s="345">
        <f t="shared" si="182"/>
        <v>0</v>
      </c>
      <c r="IN18" s="345">
        <f t="shared" si="183"/>
        <v>0</v>
      </c>
      <c r="IO18" s="345">
        <f t="shared" si="184"/>
        <v>0</v>
      </c>
      <c r="IP18" s="345">
        <f t="shared" si="185"/>
        <v>0</v>
      </c>
      <c r="IQ18" s="345">
        <f t="shared" si="186"/>
        <v>0</v>
      </c>
      <c r="IR18" s="345">
        <f t="shared" si="187"/>
        <v>0</v>
      </c>
      <c r="IS18" s="392">
        <f t="shared" si="188"/>
        <v>0</v>
      </c>
      <c r="IT18" s="385"/>
      <c r="IU18" s="440">
        <f t="shared" si="39"/>
        <v>0</v>
      </c>
      <c r="IV18" s="344">
        <f t="shared" si="40"/>
        <v>0</v>
      </c>
      <c r="IW18" s="344">
        <f t="shared" si="41"/>
        <v>0</v>
      </c>
      <c r="IX18" s="344">
        <f t="shared" si="42"/>
        <v>0</v>
      </c>
      <c r="IY18" s="344">
        <f t="shared" si="43"/>
        <v>0</v>
      </c>
      <c r="IZ18" s="344">
        <f t="shared" si="44"/>
        <v>0</v>
      </c>
      <c r="JA18" s="344">
        <f t="shared" si="45"/>
        <v>0</v>
      </c>
      <c r="JB18" s="344">
        <f t="shared" si="46"/>
        <v>0</v>
      </c>
      <c r="JC18" s="344">
        <f t="shared" si="47"/>
        <v>0</v>
      </c>
      <c r="JD18" s="344">
        <f t="shared" si="48"/>
        <v>0</v>
      </c>
      <c r="JE18" s="344">
        <f t="shared" si="49"/>
        <v>0</v>
      </c>
      <c r="JF18" s="344">
        <f t="shared" si="50"/>
        <v>0</v>
      </c>
      <c r="JG18" s="344">
        <f t="shared" si="51"/>
        <v>0</v>
      </c>
      <c r="JH18" s="344">
        <f t="shared" si="52"/>
        <v>0</v>
      </c>
      <c r="JI18" s="344">
        <f t="shared" si="53"/>
        <v>0</v>
      </c>
      <c r="JJ18" s="344">
        <f t="shared" si="54"/>
        <v>0</v>
      </c>
      <c r="JK18" s="344">
        <f t="shared" si="55"/>
        <v>0</v>
      </c>
      <c r="JL18" s="344">
        <f t="shared" si="56"/>
        <v>0</v>
      </c>
      <c r="JM18" s="344">
        <f t="shared" si="57"/>
        <v>0</v>
      </c>
      <c r="JN18" s="344">
        <f t="shared" si="58"/>
        <v>0</v>
      </c>
      <c r="JO18" s="344">
        <f t="shared" si="59"/>
        <v>0</v>
      </c>
      <c r="JP18" s="344">
        <f t="shared" si="60"/>
        <v>0</v>
      </c>
      <c r="JQ18" s="344">
        <f t="shared" si="61"/>
        <v>0</v>
      </c>
      <c r="JR18" s="344">
        <f t="shared" si="62"/>
        <v>0</v>
      </c>
      <c r="JS18" s="344">
        <f t="shared" si="63"/>
        <v>0</v>
      </c>
      <c r="JT18" s="344">
        <f t="shared" si="64"/>
        <v>0</v>
      </c>
      <c r="JU18" s="344">
        <f t="shared" si="65"/>
        <v>0</v>
      </c>
      <c r="JV18" s="344">
        <f t="shared" si="66"/>
        <v>0</v>
      </c>
      <c r="JW18" s="344">
        <f t="shared" si="67"/>
        <v>0</v>
      </c>
      <c r="JX18" s="344">
        <f t="shared" si="68"/>
        <v>0</v>
      </c>
      <c r="JY18" s="344">
        <f t="shared" si="69"/>
        <v>0</v>
      </c>
      <c r="JZ18" s="344">
        <f t="shared" si="70"/>
        <v>0</v>
      </c>
      <c r="KA18" s="344">
        <f t="shared" si="71"/>
        <v>0</v>
      </c>
      <c r="KB18" s="344">
        <f t="shared" si="72"/>
        <v>0</v>
      </c>
      <c r="KC18" s="344">
        <f t="shared" si="189"/>
        <v>0</v>
      </c>
      <c r="KD18" s="344">
        <f t="shared" si="73"/>
        <v>0</v>
      </c>
      <c r="KE18" s="344">
        <f t="shared" si="74"/>
        <v>0</v>
      </c>
      <c r="KF18" s="344">
        <f t="shared" si="75"/>
        <v>0</v>
      </c>
      <c r="KG18" s="344">
        <f t="shared" si="76"/>
        <v>0</v>
      </c>
      <c r="KH18" s="344">
        <f t="shared" si="77"/>
        <v>0</v>
      </c>
      <c r="KI18" s="344">
        <f t="shared" si="78"/>
        <v>0</v>
      </c>
      <c r="KJ18" s="344">
        <f t="shared" si="79"/>
        <v>0</v>
      </c>
      <c r="KK18" s="344">
        <f t="shared" si="80"/>
        <v>0</v>
      </c>
      <c r="KL18" s="344">
        <f t="shared" si="81"/>
        <v>0</v>
      </c>
      <c r="KM18" s="344">
        <f t="shared" si="82"/>
        <v>0</v>
      </c>
      <c r="KN18" s="344">
        <f t="shared" si="83"/>
        <v>0</v>
      </c>
      <c r="KO18" s="344">
        <f t="shared" si="84"/>
        <v>0</v>
      </c>
      <c r="KP18" s="344">
        <f t="shared" si="85"/>
        <v>0</v>
      </c>
      <c r="KQ18" s="344">
        <f t="shared" si="86"/>
        <v>0</v>
      </c>
      <c r="KR18" s="344">
        <f t="shared" si="87"/>
        <v>0</v>
      </c>
      <c r="KS18" s="344">
        <f t="shared" si="88"/>
        <v>0</v>
      </c>
      <c r="KT18" s="383">
        <f t="shared" si="89"/>
        <v>0</v>
      </c>
      <c r="KU18" s="701"/>
      <c r="KV18" s="109"/>
      <c r="KW18" s="109"/>
      <c r="KX18" s="110"/>
      <c r="KZ18" s="472">
        <f t="shared" si="90"/>
        <v>0</v>
      </c>
      <c r="LA18" s="348">
        <f t="shared" si="91"/>
        <v>0</v>
      </c>
      <c r="LB18" s="348">
        <f t="shared" si="92"/>
        <v>0</v>
      </c>
      <c r="LC18" s="473">
        <f t="shared" si="93"/>
        <v>0</v>
      </c>
      <c r="LE18" s="467">
        <f t="shared" si="94"/>
        <v>0</v>
      </c>
      <c r="LF18" s="467" t="str">
        <f t="shared" si="95"/>
        <v/>
      </c>
      <c r="LG18" s="467">
        <f t="shared" si="96"/>
        <v>0</v>
      </c>
      <c r="LH18" s="467">
        <f t="shared" si="97"/>
        <v>0</v>
      </c>
      <c r="LI18" s="467">
        <f t="shared" si="98"/>
        <v>0</v>
      </c>
      <c r="LJ18" s="467">
        <f t="shared" si="99"/>
        <v>0</v>
      </c>
      <c r="LK18" s="467">
        <f t="shared" si="100"/>
        <v>0</v>
      </c>
      <c r="LL18" s="467">
        <f t="shared" si="101"/>
        <v>0</v>
      </c>
      <c r="LM18" s="467">
        <f t="shared" si="102"/>
        <v>0</v>
      </c>
      <c r="LN18" s="468">
        <f t="shared" si="103"/>
        <v>0</v>
      </c>
      <c r="LO18" s="468" t="str">
        <f t="shared" si="190"/>
        <v>○</v>
      </c>
      <c r="LP18" s="451"/>
      <c r="LQ18" s="414">
        <f t="shared" si="191"/>
        <v>0</v>
      </c>
      <c r="LR18" s="414">
        <f t="shared" si="104"/>
        <v>0</v>
      </c>
      <c r="LS18" s="414" t="str">
        <f t="shared" si="105"/>
        <v/>
      </c>
      <c r="LT18" s="414" t="str">
        <f t="shared" si="192"/>
        <v/>
      </c>
      <c r="LU18" s="414">
        <f t="shared" si="106"/>
        <v>0</v>
      </c>
      <c r="LV18" s="414">
        <f t="shared" si="193"/>
        <v>0</v>
      </c>
      <c r="LW18" s="414">
        <f t="shared" si="107"/>
        <v>0</v>
      </c>
      <c r="LX18" s="448">
        <f t="shared" si="108"/>
        <v>0</v>
      </c>
      <c r="LY18" s="414">
        <f t="shared" si="194"/>
        <v>0</v>
      </c>
      <c r="LZ18" s="414">
        <f t="shared" si="195"/>
        <v>0</v>
      </c>
      <c r="MA18" s="414">
        <f t="shared" si="196"/>
        <v>0</v>
      </c>
      <c r="MB18" s="448">
        <f t="shared" si="197"/>
        <v>0</v>
      </c>
      <c r="MC18" s="414">
        <f t="shared" si="109"/>
        <v>0</v>
      </c>
      <c r="MD18" s="414">
        <f t="shared" si="110"/>
        <v>0</v>
      </c>
      <c r="ME18" s="414">
        <f t="shared" si="111"/>
        <v>0</v>
      </c>
      <c r="MF18" s="448">
        <f t="shared" si="112"/>
        <v>0</v>
      </c>
      <c r="MG18" s="414">
        <f t="shared" si="113"/>
        <v>0</v>
      </c>
      <c r="MH18" s="414">
        <f t="shared" si="114"/>
        <v>0</v>
      </c>
      <c r="MI18" s="414">
        <f t="shared" si="115"/>
        <v>0</v>
      </c>
      <c r="MJ18" s="448">
        <f t="shared" si="198"/>
        <v>0</v>
      </c>
      <c r="MK18" s="462"/>
      <c r="ML18" s="477" cm="1">
        <f t="array" ref="ML18">IF(MX18=1,INDEX($BX18:$EQ18,1,MATCH("Ⅱ⑧",$BX18:$EQ18,0)+7),0)</f>
        <v>0</v>
      </c>
      <c r="MM18" s="478">
        <f t="shared" si="116"/>
        <v>0</v>
      </c>
      <c r="MN18" s="468">
        <f t="shared" si="117"/>
        <v>0</v>
      </c>
      <c r="MP18" s="348">
        <f t="shared" si="118"/>
        <v>0</v>
      </c>
      <c r="MQ18" s="348">
        <f t="shared" si="119"/>
        <v>0</v>
      </c>
      <c r="MR18" s="348">
        <f t="shared" si="120"/>
        <v>0</v>
      </c>
      <c r="MS18" s="348">
        <f t="shared" si="121"/>
        <v>0</v>
      </c>
      <c r="MT18" s="348">
        <f t="shared" si="122"/>
        <v>0</v>
      </c>
      <c r="MU18" s="348">
        <f t="shared" si="123"/>
        <v>0</v>
      </c>
      <c r="MV18" s="348">
        <f t="shared" si="124"/>
        <v>0</v>
      </c>
      <c r="MW18" s="348">
        <f t="shared" si="125"/>
        <v>0</v>
      </c>
      <c r="MX18" s="348">
        <f t="shared" si="126"/>
        <v>0</v>
      </c>
      <c r="MZ18" s="550">
        <f t="shared" si="127"/>
        <v>0</v>
      </c>
      <c r="NA18" s="550">
        <f t="shared" si="128"/>
        <v>0</v>
      </c>
      <c r="NB18" s="550">
        <f t="shared" si="129"/>
        <v>0</v>
      </c>
      <c r="NC18" s="550">
        <f t="shared" si="130"/>
        <v>0</v>
      </c>
      <c r="ND18" s="550">
        <f t="shared" si="131"/>
        <v>0</v>
      </c>
      <c r="NE18" s="550">
        <f t="shared" si="132"/>
        <v>0</v>
      </c>
      <c r="NF18" s="550">
        <f t="shared" si="133"/>
        <v>0</v>
      </c>
      <c r="NG18" s="550">
        <f t="shared" si="134"/>
        <v>0</v>
      </c>
    </row>
    <row r="19" spans="1:371" s="136" customFormat="1" ht="21" customHeight="1">
      <c r="A19" s="452">
        <f t="shared" si="4"/>
        <v>0</v>
      </c>
      <c r="B19" s="452">
        <f t="shared" si="199"/>
        <v>0</v>
      </c>
      <c r="C19" s="452">
        <f t="shared" si="5"/>
        <v>0</v>
      </c>
      <c r="D19" s="452">
        <f t="shared" si="6"/>
        <v>0</v>
      </c>
      <c r="E19" s="452">
        <f t="shared" si="7"/>
        <v>0</v>
      </c>
      <c r="F19" s="452">
        <f t="shared" si="200"/>
        <v>0</v>
      </c>
      <c r="G19" s="452">
        <f t="shared" si="201"/>
        <v>0</v>
      </c>
      <c r="H19" s="452">
        <f t="shared" si="202"/>
        <v>0</v>
      </c>
      <c r="I19" s="267">
        <f t="shared" si="135"/>
        <v>0</v>
      </c>
      <c r="J19" s="757"/>
      <c r="K19" s="755"/>
      <c r="L19" s="755"/>
      <c r="M19" s="106"/>
      <c r="N19" s="106"/>
      <c r="O19" s="106"/>
      <c r="P19" s="106"/>
      <c r="Q19" s="759"/>
      <c r="R19" s="263" t="str">
        <f>IFERROR(VLOOKUP(Q19,'４整理番号表'!$T$27:$U$30,2,TRUE),"")</f>
        <v/>
      </c>
      <c r="S19" s="263">
        <f t="shared" si="136"/>
        <v>0</v>
      </c>
      <c r="T19" s="266">
        <f t="shared" si="137"/>
        <v>0</v>
      </c>
      <c r="U19" s="762"/>
      <c r="V19" s="763"/>
      <c r="W19" s="269" t="str">
        <f>IFERROR(VLOOKUP(V19,'４整理番号表'!$B$6:$G$7,2,TRUE),"")</f>
        <v/>
      </c>
      <c r="X19" s="764"/>
      <c r="Y19" s="765"/>
      <c r="Z19" s="269" t="str">
        <f>IFERROR(VLOOKUP(Y19,'４整理番号表'!$B$39:$H$45,2,TRUE),"")</f>
        <v/>
      </c>
      <c r="AA19" s="766"/>
      <c r="AB19" s="271" t="str">
        <f>IFERROR(VLOOKUP(AA19,'４整理番号表'!$J$5:$K$59,2,TRUE),"")</f>
        <v/>
      </c>
      <c r="AC19" s="768"/>
      <c r="AD19" s="769"/>
      <c r="AE19" s="771"/>
      <c r="AF19" s="272" t="str">
        <f>IFERROR(VLOOKUP(AE19,'４整理番号表'!$P$6:$Q$39,2,TRUE),"")</f>
        <v/>
      </c>
      <c r="AG19" s="273">
        <f t="shared" si="8"/>
        <v>0</v>
      </c>
      <c r="AH19" s="772"/>
      <c r="AI19" s="773"/>
      <c r="AJ19" s="774"/>
      <c r="AK19" s="776"/>
      <c r="AL19" s="777"/>
      <c r="AM19" s="775"/>
      <c r="AN19" s="779"/>
      <c r="AO19" s="291">
        <f t="shared" si="9"/>
        <v>0</v>
      </c>
      <c r="AP19" s="290">
        <f t="shared" si="138"/>
        <v>0</v>
      </c>
      <c r="AQ19" s="781"/>
      <c r="AR19" s="781"/>
      <c r="AS19" s="781"/>
      <c r="AT19" s="783"/>
      <c r="AU19" s="291">
        <f t="shared" si="10"/>
        <v>0</v>
      </c>
      <c r="AV19" s="291" t="str">
        <f t="shared" si="203"/>
        <v/>
      </c>
      <c r="AW19" s="784"/>
      <c r="AX19" s="786"/>
      <c r="AY19" s="786"/>
      <c r="AZ19" s="785"/>
      <c r="BA19" s="784"/>
      <c r="BB19" s="787"/>
      <c r="BC19" s="315">
        <f t="shared" si="139"/>
        <v>0</v>
      </c>
      <c r="BD19" s="349" t="str">
        <f t="shared" si="11"/>
        <v/>
      </c>
      <c r="BE19" s="790"/>
      <c r="BF19" s="790"/>
      <c r="BG19" s="349">
        <f t="shared" si="12"/>
        <v>0</v>
      </c>
      <c r="BH19" s="791"/>
      <c r="BI19" s="349">
        <f t="shared" si="140"/>
        <v>0</v>
      </c>
      <c r="BJ19" s="792"/>
      <c r="BK19" s="792"/>
      <c r="BL19" s="653" t="str">
        <f t="shared" si="13"/>
        <v/>
      </c>
      <c r="BM19" s="654" t="str">
        <f t="shared" si="14"/>
        <v/>
      </c>
      <c r="BN19" s="266" t="str">
        <f t="shared" si="15"/>
        <v/>
      </c>
      <c r="BO19" s="793"/>
      <c r="BP19" s="797"/>
      <c r="BQ19" s="797"/>
      <c r="BR19" s="797"/>
      <c r="BS19" s="797"/>
      <c r="BT19" s="324" t="str">
        <f t="shared" si="16"/>
        <v/>
      </c>
      <c r="BU19" s="325" t="str">
        <f t="shared" si="141"/>
        <v/>
      </c>
      <c r="BV19" s="393">
        <f t="shared" si="142"/>
        <v>0</v>
      </c>
      <c r="BW19" s="798"/>
      <c r="BX19" s="799"/>
      <c r="BY19" s="800"/>
      <c r="BZ19" s="801"/>
      <c r="CA19" s="801"/>
      <c r="CB19" s="801"/>
      <c r="CC19" s="801"/>
      <c r="CD19" s="796">
        <f>IFERROR(VLOOKUP(BX19,'４整理番号表'!$X$23:$Z$31,3,FALSE),)</f>
        <v>0</v>
      </c>
      <c r="CE19" s="605" t="str">
        <f>IF(BX19='４整理番号表'!$X$24,IF(CC19&lt;&gt;"",IF(BZ19&gt;0,IF(BY19=6,ROUNDDOWN((CC19-BZ19)/ABS(BZ19),3),IF(BY19=5,ROUNDDOWN((CC19-BZ19)/ABS(BZ19)*3/4,3),"")),"-")),IF(CC19&lt;&gt;"",IF(BZ19&gt;0,ROUNDDOWN((CC19-BZ19)/ABS(BZ19),3),"-"),""))</f>
        <v/>
      </c>
      <c r="CF19" s="805"/>
      <c r="CG19" s="803"/>
      <c r="CH19" s="804"/>
      <c r="CI19" s="802"/>
      <c r="CJ19" s="802"/>
      <c r="CK19" s="802"/>
      <c r="CL19" s="802"/>
      <c r="CM19" s="322">
        <f>IFERROR(VLOOKUP(CG19,'４整理番号表'!$X$23:$Z$31,3,FALSE),)</f>
        <v>0</v>
      </c>
      <c r="CN19" s="325" t="str">
        <f t="shared" si="143"/>
        <v/>
      </c>
      <c r="CO19" s="806"/>
      <c r="CP19" s="821"/>
      <c r="CQ19" s="822"/>
      <c r="CR19" s="820"/>
      <c r="CS19" s="820"/>
      <c r="CT19" s="820"/>
      <c r="CU19" s="820"/>
      <c r="CV19" s="322">
        <f>IFERROR(VLOOKUP(CP19,'４整理番号表'!$X$23:$Z$31,3,FALSE),)</f>
        <v>0</v>
      </c>
      <c r="CW19" s="325" t="str">
        <f t="shared" si="144"/>
        <v/>
      </c>
      <c r="CX19" s="619"/>
      <c r="CY19" s="329"/>
      <c r="CZ19" s="454"/>
      <c r="DA19" s="322"/>
      <c r="DB19" s="322"/>
      <c r="DC19" s="322"/>
      <c r="DD19" s="322"/>
      <c r="DE19" s="322">
        <f>IFERROR(VLOOKUP(CY19,'４整理番号表'!$X$23:$Z$31,3,FALSE),)</f>
        <v>0</v>
      </c>
      <c r="DF19" s="325" t="str">
        <f t="shared" si="145"/>
        <v/>
      </c>
      <c r="DG19" s="610"/>
      <c r="DH19" s="329"/>
      <c r="DI19" s="454"/>
      <c r="DJ19" s="322"/>
      <c r="DK19" s="322"/>
      <c r="DL19" s="322"/>
      <c r="DM19" s="322"/>
      <c r="DN19" s="322">
        <f>IFERROR(VLOOKUP(DH19,'４整理番号表'!$X$23:$Z$31,3,FALSE),)</f>
        <v>0</v>
      </c>
      <c r="DO19" s="325" t="str">
        <f t="shared" si="146"/>
        <v/>
      </c>
      <c r="DP19" s="610"/>
      <c r="DQ19" s="329"/>
      <c r="DR19" s="454"/>
      <c r="DS19" s="322"/>
      <c r="DT19" s="322"/>
      <c r="DU19" s="322"/>
      <c r="DV19" s="322"/>
      <c r="DW19" s="322">
        <f>IFERROR(VLOOKUP(DQ19,'４整理番号表'!$X$23:$Z$31,3,FALSE),)</f>
        <v>0</v>
      </c>
      <c r="DX19" s="325" t="str">
        <f t="shared" si="147"/>
        <v/>
      </c>
      <c r="DY19" s="610"/>
      <c r="DZ19" s="329"/>
      <c r="EA19" s="454"/>
      <c r="EB19" s="322"/>
      <c r="EC19" s="322"/>
      <c r="ED19" s="322"/>
      <c r="EE19" s="322"/>
      <c r="EF19" s="322">
        <f>IFERROR(VLOOKUP(DZ19,'４整理番号表'!$X$23:$Z$31,3,FALSE),)</f>
        <v>0</v>
      </c>
      <c r="EG19" s="325" t="str">
        <f t="shared" si="148"/>
        <v/>
      </c>
      <c r="EH19" s="610"/>
      <c r="EI19" s="329"/>
      <c r="EJ19" s="454"/>
      <c r="EK19" s="322"/>
      <c r="EL19" s="322"/>
      <c r="EM19" s="322"/>
      <c r="EN19" s="322"/>
      <c r="EO19" s="322">
        <f>IFERROR(VLOOKUP(EI19,'４整理番号表'!$X$23:$Z$31,3,FALSE),)</f>
        <v>0</v>
      </c>
      <c r="EP19" s="325" t="str">
        <f t="shared" si="149"/>
        <v/>
      </c>
      <c r="EQ19" s="619"/>
      <c r="ER19" s="845" t="s">
        <v>101</v>
      </c>
      <c r="ES19" s="266">
        <f t="shared" si="17"/>
        <v>0</v>
      </c>
      <c r="ET19" s="272">
        <f t="shared" si="18"/>
        <v>0</v>
      </c>
      <c r="EU19" s="272">
        <f t="shared" si="19"/>
        <v>0</v>
      </c>
      <c r="EV19" s="272">
        <f t="shared" si="20"/>
        <v>0</v>
      </c>
      <c r="EW19" s="272">
        <f t="shared" si="21"/>
        <v>0</v>
      </c>
      <c r="EX19" s="272">
        <f t="shared" si="22"/>
        <v>0</v>
      </c>
      <c r="EY19" s="272">
        <f t="shared" si="23"/>
        <v>0</v>
      </c>
      <c r="EZ19" s="272">
        <f t="shared" si="24"/>
        <v>0</v>
      </c>
      <c r="FA19" s="272">
        <f t="shared" si="25"/>
        <v>0</v>
      </c>
      <c r="FB19" s="272">
        <f t="shared" si="26"/>
        <v>0</v>
      </c>
      <c r="FC19" s="272">
        <f t="shared" si="27"/>
        <v>0</v>
      </c>
      <c r="FD19" s="272">
        <f t="shared" si="28"/>
        <v>0</v>
      </c>
      <c r="FE19" s="272">
        <f t="shared" si="29"/>
        <v>0</v>
      </c>
      <c r="FF19" s="272">
        <f t="shared" si="30"/>
        <v>0</v>
      </c>
      <c r="FG19" s="272">
        <f t="shared" si="31"/>
        <v>0</v>
      </c>
      <c r="FH19" s="272">
        <f t="shared" si="32"/>
        <v>0</v>
      </c>
      <c r="FI19" s="109" t="s">
        <v>100</v>
      </c>
      <c r="FJ19" s="109" t="s">
        <v>100</v>
      </c>
      <c r="FK19" s="109" t="s">
        <v>100</v>
      </c>
      <c r="FL19" s="109" t="s">
        <v>100</v>
      </c>
      <c r="FM19" s="109" t="s">
        <v>100</v>
      </c>
      <c r="FN19" s="272">
        <f t="shared" si="150"/>
        <v>0</v>
      </c>
      <c r="FO19" s="272">
        <f t="shared" si="151"/>
        <v>0</v>
      </c>
      <c r="FP19" s="272">
        <f t="shared" si="152"/>
        <v>0</v>
      </c>
      <c r="FQ19" s="272">
        <f t="shared" si="153"/>
        <v>0</v>
      </c>
      <c r="FR19" s="272">
        <f t="shared" si="154"/>
        <v>0</v>
      </c>
      <c r="FS19" s="272">
        <f t="shared" si="155"/>
        <v>0</v>
      </c>
      <c r="FT19" s="272">
        <f t="shared" si="156"/>
        <v>0</v>
      </c>
      <c r="FU19" s="811"/>
      <c r="FV19" s="811"/>
      <c r="FW19" s="810"/>
      <c r="FX19" s="810"/>
      <c r="FY19" s="810"/>
      <c r="FZ19" s="272">
        <f t="shared" si="157"/>
        <v>0</v>
      </c>
      <c r="GA19" s="272">
        <f t="shared" si="33"/>
        <v>0</v>
      </c>
      <c r="GB19" s="813"/>
      <c r="GC19" s="813"/>
      <c r="GD19" s="813"/>
      <c r="GE19" s="813"/>
      <c r="GF19" s="813"/>
      <c r="GG19" s="813"/>
      <c r="GH19" s="813"/>
      <c r="GI19" s="813"/>
      <c r="GJ19" s="813"/>
      <c r="GK19" s="813"/>
      <c r="GL19" s="813"/>
      <c r="GM19" s="813"/>
      <c r="GN19" s="813"/>
      <c r="GO19" s="813"/>
      <c r="GP19" s="813"/>
      <c r="GQ19" s="813"/>
      <c r="GR19" s="813"/>
      <c r="GS19" s="813"/>
      <c r="GT19" s="814"/>
      <c r="GV19" s="413">
        <f t="shared" si="34"/>
        <v>0</v>
      </c>
      <c r="GW19" s="414">
        <f t="shared" si="35"/>
        <v>0</v>
      </c>
      <c r="GX19" s="817"/>
      <c r="GY19" s="416">
        <f t="shared" si="204"/>
        <v>0</v>
      </c>
      <c r="GZ19" s="417">
        <f t="shared" si="205"/>
        <v>0</v>
      </c>
      <c r="HA19" s="385"/>
      <c r="HB19" s="818"/>
      <c r="HC19" s="819"/>
      <c r="HD19" s="819"/>
      <c r="HE19" s="423">
        <f t="shared" si="36"/>
        <v>0</v>
      </c>
      <c r="HF19" s="424">
        <f t="shared" si="37"/>
        <v>0</v>
      </c>
      <c r="HG19" s="426"/>
      <c r="HH19" s="426"/>
      <c r="HI19" s="426"/>
      <c r="HJ19" s="345" t="str">
        <f t="shared" si="38"/>
        <v/>
      </c>
      <c r="HK19" s="403">
        <f>IF(OR(AND(1&lt;=HJ19,HJ19&lt;=3),HJ19=6),VLOOKUP(HJ19,'４整理番号表'!$J$5:$K$59,2,FALSE),0)</f>
        <v>0</v>
      </c>
      <c r="HL19" s="403">
        <f>IF(OR(HJ19=4,HJ19=7),VLOOKUP(HJ19,'４整理番号表'!$J$5:$K$59,2,FALSE),0)</f>
        <v>0</v>
      </c>
      <c r="HM19" s="403">
        <f>IF(HJ19=5,VLOOKUP(HJ19,'４整理番号表'!$J$5:$K$59,2,FALSE),0)</f>
        <v>0</v>
      </c>
      <c r="HN19" s="403">
        <f>IF(AND(8&lt;=HJ19,HJ19&lt;=13),VLOOKUP(HJ19,'４整理番号表'!$J$5:$K$59,2,FALSE),0)</f>
        <v>0</v>
      </c>
      <c r="HO19" s="397">
        <f t="shared" si="160"/>
        <v>0</v>
      </c>
      <c r="HP19" s="345">
        <f t="shared" si="161"/>
        <v>0</v>
      </c>
      <c r="HQ19" s="345">
        <f t="shared" si="162"/>
        <v>0</v>
      </c>
      <c r="HR19" s="344">
        <f t="shared" si="163"/>
        <v>0</v>
      </c>
      <c r="HS19" s="344">
        <f t="shared" si="164"/>
        <v>0</v>
      </c>
      <c r="HT19" s="345">
        <f t="shared" si="165"/>
        <v>0</v>
      </c>
      <c r="HU19" s="345">
        <f t="shared" si="166"/>
        <v>0</v>
      </c>
      <c r="HV19" s="345">
        <f t="shared" si="167"/>
        <v>0</v>
      </c>
      <c r="HW19" s="345">
        <f t="shared" si="168"/>
        <v>0</v>
      </c>
      <c r="HX19" s="345">
        <f t="shared" si="169"/>
        <v>0</v>
      </c>
      <c r="HY19" s="344">
        <f t="shared" si="170"/>
        <v>0</v>
      </c>
      <c r="HZ19" s="344">
        <f t="shared" si="171"/>
        <v>0</v>
      </c>
      <c r="IA19" s="345">
        <f t="shared" si="172"/>
        <v>0</v>
      </c>
      <c r="IB19" s="345">
        <f t="shared" si="173"/>
        <v>0</v>
      </c>
      <c r="IC19" s="345">
        <f t="shared" si="174"/>
        <v>0</v>
      </c>
      <c r="ID19" s="345">
        <f t="shared" si="175"/>
        <v>0</v>
      </c>
      <c r="IE19" s="345">
        <f t="shared" si="176"/>
        <v>0</v>
      </c>
      <c r="IF19" s="344">
        <f>IF(AND($HO19=3,SUM($ID19:IE19)=0),IF(AND($HB19=1,$HF19&gt;=0.1),1,),)</f>
        <v>0</v>
      </c>
      <c r="IG19" s="344">
        <f>IF(AND($HO19=3,SUM($ID19:IF19)=0),IF(AND($HB19=1,$HF19&gt;=0.05,$HF19&lt;0.1),1,),)</f>
        <v>0</v>
      </c>
      <c r="IH19" s="345">
        <f t="shared" si="177"/>
        <v>0</v>
      </c>
      <c r="II19" s="345">
        <f t="shared" si="178"/>
        <v>0</v>
      </c>
      <c r="IJ19" s="345">
        <f t="shared" si="179"/>
        <v>0</v>
      </c>
      <c r="IK19" s="345">
        <f t="shared" si="180"/>
        <v>0</v>
      </c>
      <c r="IL19" s="345">
        <f t="shared" si="181"/>
        <v>0</v>
      </c>
      <c r="IM19" s="345">
        <f t="shared" si="182"/>
        <v>0</v>
      </c>
      <c r="IN19" s="345">
        <f t="shared" si="183"/>
        <v>0</v>
      </c>
      <c r="IO19" s="345">
        <f t="shared" si="184"/>
        <v>0</v>
      </c>
      <c r="IP19" s="345">
        <f t="shared" si="185"/>
        <v>0</v>
      </c>
      <c r="IQ19" s="345">
        <f t="shared" si="186"/>
        <v>0</v>
      </c>
      <c r="IR19" s="345">
        <f t="shared" si="187"/>
        <v>0</v>
      </c>
      <c r="IS19" s="392">
        <f t="shared" si="188"/>
        <v>0</v>
      </c>
      <c r="IT19" s="385"/>
      <c r="IU19" s="440">
        <f t="shared" si="39"/>
        <v>0</v>
      </c>
      <c r="IV19" s="344">
        <f t="shared" si="40"/>
        <v>0</v>
      </c>
      <c r="IW19" s="344">
        <f t="shared" si="41"/>
        <v>0</v>
      </c>
      <c r="IX19" s="344">
        <f t="shared" si="42"/>
        <v>0</v>
      </c>
      <c r="IY19" s="344">
        <f t="shared" si="43"/>
        <v>0</v>
      </c>
      <c r="IZ19" s="344">
        <f t="shared" si="44"/>
        <v>0</v>
      </c>
      <c r="JA19" s="344">
        <f t="shared" si="45"/>
        <v>0</v>
      </c>
      <c r="JB19" s="344">
        <f t="shared" si="46"/>
        <v>0</v>
      </c>
      <c r="JC19" s="344">
        <f t="shared" si="47"/>
        <v>0</v>
      </c>
      <c r="JD19" s="344">
        <f t="shared" si="48"/>
        <v>0</v>
      </c>
      <c r="JE19" s="344">
        <f t="shared" si="49"/>
        <v>0</v>
      </c>
      <c r="JF19" s="344">
        <f t="shared" si="50"/>
        <v>0</v>
      </c>
      <c r="JG19" s="344">
        <f t="shared" si="51"/>
        <v>0</v>
      </c>
      <c r="JH19" s="344">
        <f t="shared" si="52"/>
        <v>0</v>
      </c>
      <c r="JI19" s="344">
        <f t="shared" si="53"/>
        <v>0</v>
      </c>
      <c r="JJ19" s="344">
        <f t="shared" si="54"/>
        <v>0</v>
      </c>
      <c r="JK19" s="344">
        <f t="shared" si="55"/>
        <v>0</v>
      </c>
      <c r="JL19" s="344">
        <f t="shared" si="56"/>
        <v>0</v>
      </c>
      <c r="JM19" s="344">
        <f t="shared" si="57"/>
        <v>0</v>
      </c>
      <c r="JN19" s="344">
        <f t="shared" si="58"/>
        <v>0</v>
      </c>
      <c r="JO19" s="344">
        <f t="shared" si="59"/>
        <v>0</v>
      </c>
      <c r="JP19" s="344">
        <f t="shared" si="60"/>
        <v>0</v>
      </c>
      <c r="JQ19" s="344">
        <f t="shared" si="61"/>
        <v>0</v>
      </c>
      <c r="JR19" s="344">
        <f t="shared" si="62"/>
        <v>0</v>
      </c>
      <c r="JS19" s="344">
        <f t="shared" si="63"/>
        <v>0</v>
      </c>
      <c r="JT19" s="344">
        <f t="shared" si="64"/>
        <v>0</v>
      </c>
      <c r="JU19" s="344">
        <f t="shared" si="65"/>
        <v>0</v>
      </c>
      <c r="JV19" s="344">
        <f t="shared" si="66"/>
        <v>0</v>
      </c>
      <c r="JW19" s="344">
        <f t="shared" si="67"/>
        <v>0</v>
      </c>
      <c r="JX19" s="344">
        <f t="shared" si="68"/>
        <v>0</v>
      </c>
      <c r="JY19" s="344">
        <f t="shared" si="69"/>
        <v>0</v>
      </c>
      <c r="JZ19" s="344">
        <f t="shared" si="70"/>
        <v>0</v>
      </c>
      <c r="KA19" s="344">
        <f t="shared" si="71"/>
        <v>0</v>
      </c>
      <c r="KB19" s="344">
        <f t="shared" si="72"/>
        <v>0</v>
      </c>
      <c r="KC19" s="344">
        <f t="shared" si="189"/>
        <v>0</v>
      </c>
      <c r="KD19" s="344">
        <f t="shared" si="73"/>
        <v>0</v>
      </c>
      <c r="KE19" s="344">
        <f t="shared" si="74"/>
        <v>0</v>
      </c>
      <c r="KF19" s="344">
        <f t="shared" si="75"/>
        <v>0</v>
      </c>
      <c r="KG19" s="344">
        <f t="shared" si="76"/>
        <v>0</v>
      </c>
      <c r="KH19" s="344">
        <f t="shared" si="77"/>
        <v>0</v>
      </c>
      <c r="KI19" s="344">
        <f t="shared" si="78"/>
        <v>0</v>
      </c>
      <c r="KJ19" s="344">
        <f t="shared" si="79"/>
        <v>0</v>
      </c>
      <c r="KK19" s="344">
        <f t="shared" si="80"/>
        <v>0</v>
      </c>
      <c r="KL19" s="344">
        <f t="shared" si="81"/>
        <v>0</v>
      </c>
      <c r="KM19" s="344">
        <f t="shared" si="82"/>
        <v>0</v>
      </c>
      <c r="KN19" s="344">
        <f t="shared" si="83"/>
        <v>0</v>
      </c>
      <c r="KO19" s="344">
        <f t="shared" si="84"/>
        <v>0</v>
      </c>
      <c r="KP19" s="344">
        <f t="shared" si="85"/>
        <v>0</v>
      </c>
      <c r="KQ19" s="344">
        <f t="shared" si="86"/>
        <v>0</v>
      </c>
      <c r="KR19" s="344">
        <f t="shared" si="87"/>
        <v>0</v>
      </c>
      <c r="KS19" s="344">
        <f t="shared" si="88"/>
        <v>0</v>
      </c>
      <c r="KT19" s="383">
        <f t="shared" si="89"/>
        <v>0</v>
      </c>
      <c r="KU19" s="701"/>
      <c r="KV19" s="109"/>
      <c r="KW19" s="109"/>
      <c r="KX19" s="110"/>
      <c r="KZ19" s="472">
        <f t="shared" si="90"/>
        <v>0</v>
      </c>
      <c r="LA19" s="348">
        <f t="shared" si="91"/>
        <v>0</v>
      </c>
      <c r="LB19" s="348">
        <f t="shared" si="92"/>
        <v>0</v>
      </c>
      <c r="LC19" s="473">
        <f t="shared" si="93"/>
        <v>0</v>
      </c>
      <c r="LE19" s="467">
        <f t="shared" si="94"/>
        <v>0</v>
      </c>
      <c r="LF19" s="467" t="str">
        <f t="shared" si="95"/>
        <v/>
      </c>
      <c r="LG19" s="467">
        <f t="shared" si="96"/>
        <v>0</v>
      </c>
      <c r="LH19" s="467">
        <f t="shared" si="97"/>
        <v>0</v>
      </c>
      <c r="LI19" s="467">
        <f t="shared" si="98"/>
        <v>0</v>
      </c>
      <c r="LJ19" s="467">
        <f t="shared" si="99"/>
        <v>0</v>
      </c>
      <c r="LK19" s="467">
        <f t="shared" si="100"/>
        <v>0</v>
      </c>
      <c r="LL19" s="467">
        <f t="shared" si="101"/>
        <v>0</v>
      </c>
      <c r="LM19" s="467">
        <f t="shared" si="102"/>
        <v>0</v>
      </c>
      <c r="LN19" s="468">
        <f t="shared" si="103"/>
        <v>0</v>
      </c>
      <c r="LO19" s="468" t="str">
        <f t="shared" si="190"/>
        <v>○</v>
      </c>
      <c r="LP19" s="451"/>
      <c r="LQ19" s="414">
        <f t="shared" si="191"/>
        <v>0</v>
      </c>
      <c r="LR19" s="414">
        <f t="shared" si="104"/>
        <v>0</v>
      </c>
      <c r="LS19" s="414" t="str">
        <f t="shared" si="105"/>
        <v/>
      </c>
      <c r="LT19" s="414" t="str">
        <f t="shared" si="192"/>
        <v/>
      </c>
      <c r="LU19" s="414">
        <f t="shared" si="106"/>
        <v>0</v>
      </c>
      <c r="LV19" s="414">
        <f t="shared" si="193"/>
        <v>0</v>
      </c>
      <c r="LW19" s="414">
        <f t="shared" si="107"/>
        <v>0</v>
      </c>
      <c r="LX19" s="448">
        <f t="shared" si="108"/>
        <v>0</v>
      </c>
      <c r="LY19" s="414">
        <f t="shared" si="194"/>
        <v>0</v>
      </c>
      <c r="LZ19" s="414">
        <f t="shared" si="195"/>
        <v>0</v>
      </c>
      <c r="MA19" s="414">
        <f t="shared" si="196"/>
        <v>0</v>
      </c>
      <c r="MB19" s="448">
        <f t="shared" si="197"/>
        <v>0</v>
      </c>
      <c r="MC19" s="414">
        <f t="shared" si="109"/>
        <v>0</v>
      </c>
      <c r="MD19" s="414">
        <f t="shared" si="110"/>
        <v>0</v>
      </c>
      <c r="ME19" s="414">
        <f t="shared" si="111"/>
        <v>0</v>
      </c>
      <c r="MF19" s="448">
        <f t="shared" si="112"/>
        <v>0</v>
      </c>
      <c r="MG19" s="414">
        <f t="shared" si="113"/>
        <v>0</v>
      </c>
      <c r="MH19" s="414">
        <f t="shared" si="114"/>
        <v>0</v>
      </c>
      <c r="MI19" s="414">
        <f t="shared" si="115"/>
        <v>0</v>
      </c>
      <c r="MJ19" s="448">
        <f t="shared" si="198"/>
        <v>0</v>
      </c>
      <c r="MK19" s="462"/>
      <c r="ML19" s="477" cm="1">
        <f t="array" ref="ML19">IF(MX19=1,INDEX($BX19:$EQ19,1,MATCH("Ⅱ⑧",$BX19:$EQ19,0)+7),0)</f>
        <v>0</v>
      </c>
      <c r="MM19" s="478">
        <f t="shared" si="116"/>
        <v>0</v>
      </c>
      <c r="MN19" s="468">
        <f t="shared" si="117"/>
        <v>0</v>
      </c>
      <c r="MP19" s="348">
        <f t="shared" si="118"/>
        <v>0</v>
      </c>
      <c r="MQ19" s="348">
        <f t="shared" si="119"/>
        <v>0</v>
      </c>
      <c r="MR19" s="348">
        <f t="shared" si="120"/>
        <v>0</v>
      </c>
      <c r="MS19" s="348">
        <f t="shared" si="121"/>
        <v>0</v>
      </c>
      <c r="MT19" s="348">
        <f t="shared" si="122"/>
        <v>0</v>
      </c>
      <c r="MU19" s="348">
        <f t="shared" si="123"/>
        <v>0</v>
      </c>
      <c r="MV19" s="348">
        <f t="shared" si="124"/>
        <v>0</v>
      </c>
      <c r="MW19" s="348">
        <f t="shared" si="125"/>
        <v>0</v>
      </c>
      <c r="MX19" s="348">
        <f t="shared" si="126"/>
        <v>0</v>
      </c>
      <c r="MZ19" s="550">
        <f t="shared" si="127"/>
        <v>0</v>
      </c>
      <c r="NA19" s="550">
        <f t="shared" si="128"/>
        <v>0</v>
      </c>
      <c r="NB19" s="550">
        <f t="shared" si="129"/>
        <v>0</v>
      </c>
      <c r="NC19" s="550">
        <f t="shared" si="130"/>
        <v>0</v>
      </c>
      <c r="ND19" s="550">
        <f t="shared" si="131"/>
        <v>0</v>
      </c>
      <c r="NE19" s="550">
        <f t="shared" si="132"/>
        <v>0</v>
      </c>
      <c r="NF19" s="550">
        <f t="shared" si="133"/>
        <v>0</v>
      </c>
      <c r="NG19" s="550">
        <f t="shared" si="134"/>
        <v>0</v>
      </c>
    </row>
    <row r="20" spans="1:371" s="136" customFormat="1" ht="21" customHeight="1">
      <c r="A20" s="452">
        <f t="shared" si="4"/>
        <v>0</v>
      </c>
      <c r="B20" s="452">
        <f t="shared" si="199"/>
        <v>0</v>
      </c>
      <c r="C20" s="452">
        <f t="shared" si="5"/>
        <v>0</v>
      </c>
      <c r="D20" s="452">
        <f t="shared" si="6"/>
        <v>0</v>
      </c>
      <c r="E20" s="452">
        <f t="shared" si="7"/>
        <v>0</v>
      </c>
      <c r="F20" s="452">
        <f t="shared" si="200"/>
        <v>0</v>
      </c>
      <c r="G20" s="452">
        <f t="shared" si="201"/>
        <v>0</v>
      </c>
      <c r="H20" s="452">
        <f t="shared" si="202"/>
        <v>0</v>
      </c>
      <c r="I20" s="267">
        <f t="shared" si="135"/>
        <v>0</v>
      </c>
      <c r="J20" s="757"/>
      <c r="K20" s="755"/>
      <c r="L20" s="755"/>
      <c r="M20" s="106"/>
      <c r="N20" s="106"/>
      <c r="O20" s="106"/>
      <c r="P20" s="106"/>
      <c r="Q20" s="759"/>
      <c r="R20" s="263" t="str">
        <f>IFERROR(VLOOKUP(Q20,'４整理番号表'!$T$27:$U$30,2,TRUE),"")</f>
        <v/>
      </c>
      <c r="S20" s="263">
        <f t="shared" si="136"/>
        <v>0</v>
      </c>
      <c r="T20" s="266">
        <f t="shared" si="137"/>
        <v>0</v>
      </c>
      <c r="U20" s="760"/>
      <c r="V20" s="763"/>
      <c r="W20" s="269" t="str">
        <f>IFERROR(VLOOKUP(V20,'４整理番号表'!$B$6:$G$7,2,TRUE),"")</f>
        <v/>
      </c>
      <c r="X20" s="764"/>
      <c r="Y20" s="765"/>
      <c r="Z20" s="269" t="str">
        <f>IFERROR(VLOOKUP(Y20,'４整理番号表'!$B$39:$H$45,2,TRUE),"")</f>
        <v/>
      </c>
      <c r="AA20" s="766"/>
      <c r="AB20" s="271" t="str">
        <f>IFERROR(VLOOKUP(AA20,'４整理番号表'!$J$5:$K$59,2,TRUE),"")</f>
        <v/>
      </c>
      <c r="AC20" s="768"/>
      <c r="AD20" s="769"/>
      <c r="AE20" s="771"/>
      <c r="AF20" s="272" t="str">
        <f>IFERROR(VLOOKUP(AE20,'４整理番号表'!$P$6:$Q$39,2,TRUE),"")</f>
        <v/>
      </c>
      <c r="AG20" s="273">
        <f t="shared" si="8"/>
        <v>0</v>
      </c>
      <c r="AH20" s="772"/>
      <c r="AI20" s="773"/>
      <c r="AJ20" s="774"/>
      <c r="AK20" s="776"/>
      <c r="AL20" s="777"/>
      <c r="AM20" s="775"/>
      <c r="AN20" s="779"/>
      <c r="AO20" s="291">
        <f t="shared" si="9"/>
        <v>0</v>
      </c>
      <c r="AP20" s="290">
        <f t="shared" si="138"/>
        <v>0</v>
      </c>
      <c r="AQ20" s="781"/>
      <c r="AR20" s="781"/>
      <c r="AS20" s="781"/>
      <c r="AT20" s="783"/>
      <c r="AU20" s="291">
        <f t="shared" si="10"/>
        <v>0</v>
      </c>
      <c r="AV20" s="291" t="str">
        <f t="shared" si="203"/>
        <v/>
      </c>
      <c r="AW20" s="784"/>
      <c r="AX20" s="786"/>
      <c r="AY20" s="786"/>
      <c r="AZ20" s="785"/>
      <c r="BA20" s="784"/>
      <c r="BB20" s="787"/>
      <c r="BC20" s="315">
        <f t="shared" si="139"/>
        <v>0</v>
      </c>
      <c r="BD20" s="349" t="str">
        <f t="shared" si="11"/>
        <v/>
      </c>
      <c r="BE20" s="790"/>
      <c r="BF20" s="790"/>
      <c r="BG20" s="349">
        <f t="shared" si="12"/>
        <v>0</v>
      </c>
      <c r="BH20" s="791"/>
      <c r="BI20" s="349">
        <f t="shared" si="140"/>
        <v>0</v>
      </c>
      <c r="BJ20" s="792"/>
      <c r="BK20" s="792"/>
      <c r="BL20" s="653" t="str">
        <f t="shared" si="13"/>
        <v/>
      </c>
      <c r="BM20" s="654" t="str">
        <f t="shared" si="14"/>
        <v/>
      </c>
      <c r="BN20" s="266" t="str">
        <f t="shared" si="15"/>
        <v/>
      </c>
      <c r="BO20" s="793"/>
      <c r="BP20" s="797"/>
      <c r="BQ20" s="797"/>
      <c r="BR20" s="797"/>
      <c r="BS20" s="797"/>
      <c r="BT20" s="324" t="str">
        <f t="shared" si="16"/>
        <v/>
      </c>
      <c r="BU20" s="325" t="str">
        <f t="shared" si="141"/>
        <v/>
      </c>
      <c r="BV20" s="393">
        <f t="shared" si="142"/>
        <v>0</v>
      </c>
      <c r="BW20" s="798"/>
      <c r="BX20" s="799"/>
      <c r="BY20" s="800"/>
      <c r="BZ20" s="801"/>
      <c r="CA20" s="801"/>
      <c r="CB20" s="801"/>
      <c r="CC20" s="801"/>
      <c r="CD20" s="796">
        <f>IFERROR(VLOOKUP(BX20,'４整理番号表'!$X$23:$Z$31,3,FALSE),)</f>
        <v>0</v>
      </c>
      <c r="CE20" s="605" t="str">
        <f>IF(BX20='４整理番号表'!$X$24,IF(CC20&lt;&gt;"",IF(BZ20&gt;0,IF(BY20=6,ROUNDDOWN((CC20-BZ20)/ABS(BZ20),3),IF(BY20=5,ROUNDDOWN((CC20-BZ20)/ABS(BZ20)*3/4,3),"")),"-")),IF(CC20&lt;&gt;"",IF(BZ20&gt;0,ROUNDDOWN((CC20-BZ20)/ABS(BZ20),3),"-"),""))</f>
        <v/>
      </c>
      <c r="CF20" s="805"/>
      <c r="CG20" s="803"/>
      <c r="CH20" s="804"/>
      <c r="CI20" s="802"/>
      <c r="CJ20" s="802"/>
      <c r="CK20" s="802"/>
      <c r="CL20" s="802"/>
      <c r="CM20" s="322">
        <f>IFERROR(VLOOKUP(CG20,'４整理番号表'!$X$23:$Z$31,3,FALSE),)</f>
        <v>0</v>
      </c>
      <c r="CN20" s="325" t="str">
        <f t="shared" si="143"/>
        <v/>
      </c>
      <c r="CO20" s="806"/>
      <c r="CP20" s="821"/>
      <c r="CQ20" s="822"/>
      <c r="CR20" s="820"/>
      <c r="CS20" s="820"/>
      <c r="CT20" s="820"/>
      <c r="CU20" s="820"/>
      <c r="CV20" s="322">
        <f>IFERROR(VLOOKUP(CP20,'４整理番号表'!$X$23:$Z$31,3,FALSE),)</f>
        <v>0</v>
      </c>
      <c r="CW20" s="325" t="str">
        <f t="shared" si="144"/>
        <v/>
      </c>
      <c r="CX20" s="619"/>
      <c r="CY20" s="329"/>
      <c r="CZ20" s="454"/>
      <c r="DA20" s="322"/>
      <c r="DB20" s="322"/>
      <c r="DC20" s="322"/>
      <c r="DD20" s="322"/>
      <c r="DE20" s="322">
        <f>IFERROR(VLOOKUP(CY20,'４整理番号表'!$X$23:$Z$31,3,FALSE),)</f>
        <v>0</v>
      </c>
      <c r="DF20" s="325" t="str">
        <f t="shared" si="145"/>
        <v/>
      </c>
      <c r="DG20" s="610"/>
      <c r="DH20" s="329"/>
      <c r="DI20" s="454"/>
      <c r="DJ20" s="322"/>
      <c r="DK20" s="322"/>
      <c r="DL20" s="322"/>
      <c r="DM20" s="322"/>
      <c r="DN20" s="322">
        <f>IFERROR(VLOOKUP(DH20,'４整理番号表'!$X$23:$Z$31,3,FALSE),)</f>
        <v>0</v>
      </c>
      <c r="DO20" s="325" t="str">
        <f t="shared" si="146"/>
        <v/>
      </c>
      <c r="DP20" s="610"/>
      <c r="DQ20" s="329"/>
      <c r="DR20" s="454"/>
      <c r="DS20" s="322"/>
      <c r="DT20" s="322"/>
      <c r="DU20" s="322"/>
      <c r="DV20" s="322"/>
      <c r="DW20" s="322">
        <f>IFERROR(VLOOKUP(DQ20,'４整理番号表'!$X$23:$Z$31,3,FALSE),)</f>
        <v>0</v>
      </c>
      <c r="DX20" s="325" t="str">
        <f t="shared" si="147"/>
        <v/>
      </c>
      <c r="DY20" s="610"/>
      <c r="DZ20" s="329"/>
      <c r="EA20" s="454"/>
      <c r="EB20" s="322"/>
      <c r="EC20" s="322"/>
      <c r="ED20" s="322"/>
      <c r="EE20" s="322"/>
      <c r="EF20" s="322">
        <f>IFERROR(VLOOKUP(DZ20,'４整理番号表'!$X$23:$Z$31,3,FALSE),)</f>
        <v>0</v>
      </c>
      <c r="EG20" s="325" t="str">
        <f t="shared" si="148"/>
        <v/>
      </c>
      <c r="EH20" s="610"/>
      <c r="EI20" s="329"/>
      <c r="EJ20" s="454"/>
      <c r="EK20" s="322"/>
      <c r="EL20" s="322"/>
      <c r="EM20" s="322"/>
      <c r="EN20" s="322"/>
      <c r="EO20" s="322">
        <f>IFERROR(VLOOKUP(EI20,'４整理番号表'!$X$23:$Z$31,3,FALSE),)</f>
        <v>0</v>
      </c>
      <c r="EP20" s="325" t="str">
        <f t="shared" si="149"/>
        <v/>
      </c>
      <c r="EQ20" s="619"/>
      <c r="ER20" s="845" t="s">
        <v>101</v>
      </c>
      <c r="ES20" s="266">
        <f t="shared" si="17"/>
        <v>0</v>
      </c>
      <c r="ET20" s="272">
        <f t="shared" si="18"/>
        <v>0</v>
      </c>
      <c r="EU20" s="272">
        <f t="shared" si="19"/>
        <v>0</v>
      </c>
      <c r="EV20" s="272">
        <f t="shared" si="20"/>
        <v>0</v>
      </c>
      <c r="EW20" s="272">
        <f t="shared" si="21"/>
        <v>0</v>
      </c>
      <c r="EX20" s="272">
        <f t="shared" si="22"/>
        <v>0</v>
      </c>
      <c r="EY20" s="272">
        <f t="shared" si="23"/>
        <v>0</v>
      </c>
      <c r="EZ20" s="272">
        <f t="shared" si="24"/>
        <v>0</v>
      </c>
      <c r="FA20" s="272">
        <f t="shared" si="25"/>
        <v>0</v>
      </c>
      <c r="FB20" s="272">
        <f t="shared" si="26"/>
        <v>0</v>
      </c>
      <c r="FC20" s="272">
        <f t="shared" si="27"/>
        <v>0</v>
      </c>
      <c r="FD20" s="272">
        <f t="shared" si="28"/>
        <v>0</v>
      </c>
      <c r="FE20" s="272">
        <f t="shared" si="29"/>
        <v>0</v>
      </c>
      <c r="FF20" s="272">
        <f t="shared" si="30"/>
        <v>0</v>
      </c>
      <c r="FG20" s="272">
        <f t="shared" si="31"/>
        <v>0</v>
      </c>
      <c r="FH20" s="272">
        <f t="shared" si="32"/>
        <v>0</v>
      </c>
      <c r="FI20" s="109" t="s">
        <v>100</v>
      </c>
      <c r="FJ20" s="109" t="s">
        <v>100</v>
      </c>
      <c r="FK20" s="109" t="s">
        <v>100</v>
      </c>
      <c r="FL20" s="109" t="s">
        <v>100</v>
      </c>
      <c r="FM20" s="109" t="s">
        <v>100</v>
      </c>
      <c r="FN20" s="272">
        <f t="shared" si="150"/>
        <v>0</v>
      </c>
      <c r="FO20" s="272">
        <f t="shared" si="151"/>
        <v>0</v>
      </c>
      <c r="FP20" s="272">
        <f t="shared" si="152"/>
        <v>0</v>
      </c>
      <c r="FQ20" s="272">
        <f t="shared" si="153"/>
        <v>0</v>
      </c>
      <c r="FR20" s="272">
        <f t="shared" si="154"/>
        <v>0</v>
      </c>
      <c r="FS20" s="272">
        <f t="shared" si="155"/>
        <v>0</v>
      </c>
      <c r="FT20" s="272">
        <f t="shared" si="156"/>
        <v>0</v>
      </c>
      <c r="FU20" s="811"/>
      <c r="FV20" s="811"/>
      <c r="FW20" s="810"/>
      <c r="FX20" s="810"/>
      <c r="FY20" s="810"/>
      <c r="FZ20" s="272">
        <f t="shared" si="157"/>
        <v>0</v>
      </c>
      <c r="GA20" s="272">
        <f t="shared" si="33"/>
        <v>0</v>
      </c>
      <c r="GB20" s="813"/>
      <c r="GC20" s="813"/>
      <c r="GD20" s="813"/>
      <c r="GE20" s="813"/>
      <c r="GF20" s="813"/>
      <c r="GG20" s="813"/>
      <c r="GH20" s="813"/>
      <c r="GI20" s="813"/>
      <c r="GJ20" s="813"/>
      <c r="GK20" s="813"/>
      <c r="GL20" s="813"/>
      <c r="GM20" s="813"/>
      <c r="GN20" s="813"/>
      <c r="GO20" s="813"/>
      <c r="GP20" s="813"/>
      <c r="GQ20" s="813"/>
      <c r="GR20" s="813"/>
      <c r="GS20" s="813"/>
      <c r="GT20" s="814"/>
      <c r="GV20" s="413">
        <f t="shared" si="34"/>
        <v>0</v>
      </c>
      <c r="GW20" s="414">
        <f t="shared" si="35"/>
        <v>0</v>
      </c>
      <c r="GX20" s="817"/>
      <c r="GY20" s="416">
        <f t="shared" si="204"/>
        <v>0</v>
      </c>
      <c r="GZ20" s="417">
        <f t="shared" si="205"/>
        <v>0</v>
      </c>
      <c r="HA20" s="385"/>
      <c r="HB20" s="818"/>
      <c r="HC20" s="819"/>
      <c r="HD20" s="819"/>
      <c r="HE20" s="423">
        <f t="shared" si="36"/>
        <v>0</v>
      </c>
      <c r="HF20" s="424">
        <f t="shared" si="37"/>
        <v>0</v>
      </c>
      <c r="HG20" s="426"/>
      <c r="HH20" s="426"/>
      <c r="HI20" s="426"/>
      <c r="HJ20" s="345" t="str">
        <f t="shared" si="38"/>
        <v/>
      </c>
      <c r="HK20" s="403">
        <f>IF(OR(AND(1&lt;=HJ20,HJ20&lt;=3),HJ20=6),VLOOKUP(HJ20,'４整理番号表'!$J$5:$K$59,2,FALSE),0)</f>
        <v>0</v>
      </c>
      <c r="HL20" s="403">
        <f>IF(OR(HJ20=4,HJ20=7),VLOOKUP(HJ20,'４整理番号表'!$J$5:$K$59,2,FALSE),0)</f>
        <v>0</v>
      </c>
      <c r="HM20" s="403">
        <f>IF(HJ20=5,VLOOKUP(HJ20,'４整理番号表'!$J$5:$K$59,2,FALSE),0)</f>
        <v>0</v>
      </c>
      <c r="HN20" s="403">
        <f>IF(AND(8&lt;=HJ20,HJ20&lt;=13),VLOOKUP(HJ20,'４整理番号表'!$J$5:$K$59,2,FALSE),0)</f>
        <v>0</v>
      </c>
      <c r="HO20" s="397">
        <f t="shared" si="160"/>
        <v>0</v>
      </c>
      <c r="HP20" s="345">
        <f t="shared" si="161"/>
        <v>0</v>
      </c>
      <c r="HQ20" s="345">
        <f t="shared" si="162"/>
        <v>0</v>
      </c>
      <c r="HR20" s="344">
        <f t="shared" si="163"/>
        <v>0</v>
      </c>
      <c r="HS20" s="344">
        <f t="shared" si="164"/>
        <v>0</v>
      </c>
      <c r="HT20" s="345">
        <f t="shared" si="165"/>
        <v>0</v>
      </c>
      <c r="HU20" s="345">
        <f t="shared" si="166"/>
        <v>0</v>
      </c>
      <c r="HV20" s="345">
        <f t="shared" si="167"/>
        <v>0</v>
      </c>
      <c r="HW20" s="345">
        <f t="shared" si="168"/>
        <v>0</v>
      </c>
      <c r="HX20" s="345">
        <f t="shared" si="169"/>
        <v>0</v>
      </c>
      <c r="HY20" s="344">
        <f t="shared" si="170"/>
        <v>0</v>
      </c>
      <c r="HZ20" s="344">
        <f t="shared" si="171"/>
        <v>0</v>
      </c>
      <c r="IA20" s="345">
        <f t="shared" si="172"/>
        <v>0</v>
      </c>
      <c r="IB20" s="345">
        <f t="shared" si="173"/>
        <v>0</v>
      </c>
      <c r="IC20" s="345">
        <f t="shared" si="174"/>
        <v>0</v>
      </c>
      <c r="ID20" s="345">
        <f t="shared" si="175"/>
        <v>0</v>
      </c>
      <c r="IE20" s="345">
        <f t="shared" si="176"/>
        <v>0</v>
      </c>
      <c r="IF20" s="344">
        <f>IF(AND($HO20=3,SUM($ID20:IE20)=0),IF(AND($HB20=1,$HF20&gt;=0.1),1,),)</f>
        <v>0</v>
      </c>
      <c r="IG20" s="344">
        <f>IF(AND($HO20=3,SUM($ID20:IF20)=0),IF(AND($HB20=1,$HF20&gt;=0.05,$HF20&lt;0.1),1,),)</f>
        <v>0</v>
      </c>
      <c r="IH20" s="345">
        <f t="shared" si="177"/>
        <v>0</v>
      </c>
      <c r="II20" s="345">
        <f t="shared" si="178"/>
        <v>0</v>
      </c>
      <c r="IJ20" s="345">
        <f t="shared" si="179"/>
        <v>0</v>
      </c>
      <c r="IK20" s="345">
        <f t="shared" si="180"/>
        <v>0</v>
      </c>
      <c r="IL20" s="345">
        <f t="shared" si="181"/>
        <v>0</v>
      </c>
      <c r="IM20" s="345">
        <f t="shared" si="182"/>
        <v>0</v>
      </c>
      <c r="IN20" s="345">
        <f t="shared" si="183"/>
        <v>0</v>
      </c>
      <c r="IO20" s="345">
        <f t="shared" si="184"/>
        <v>0</v>
      </c>
      <c r="IP20" s="345">
        <f t="shared" si="185"/>
        <v>0</v>
      </c>
      <c r="IQ20" s="345">
        <f t="shared" si="186"/>
        <v>0</v>
      </c>
      <c r="IR20" s="345">
        <f t="shared" si="187"/>
        <v>0</v>
      </c>
      <c r="IS20" s="392">
        <f t="shared" si="188"/>
        <v>0</v>
      </c>
      <c r="IT20" s="385"/>
      <c r="IU20" s="440">
        <f t="shared" si="39"/>
        <v>0</v>
      </c>
      <c r="IV20" s="344">
        <f t="shared" si="40"/>
        <v>0</v>
      </c>
      <c r="IW20" s="344">
        <f t="shared" si="41"/>
        <v>0</v>
      </c>
      <c r="IX20" s="344">
        <f t="shared" si="42"/>
        <v>0</v>
      </c>
      <c r="IY20" s="344">
        <f t="shared" si="43"/>
        <v>0</v>
      </c>
      <c r="IZ20" s="344">
        <f t="shared" si="44"/>
        <v>0</v>
      </c>
      <c r="JA20" s="344">
        <f t="shared" si="45"/>
        <v>0</v>
      </c>
      <c r="JB20" s="344">
        <f t="shared" si="46"/>
        <v>0</v>
      </c>
      <c r="JC20" s="344">
        <f t="shared" si="47"/>
        <v>0</v>
      </c>
      <c r="JD20" s="344">
        <f t="shared" si="48"/>
        <v>0</v>
      </c>
      <c r="JE20" s="344">
        <f t="shared" si="49"/>
        <v>0</v>
      </c>
      <c r="JF20" s="344">
        <f t="shared" si="50"/>
        <v>0</v>
      </c>
      <c r="JG20" s="344">
        <f t="shared" si="51"/>
        <v>0</v>
      </c>
      <c r="JH20" s="344">
        <f t="shared" si="52"/>
        <v>0</v>
      </c>
      <c r="JI20" s="344">
        <f t="shared" si="53"/>
        <v>0</v>
      </c>
      <c r="JJ20" s="344">
        <f t="shared" si="54"/>
        <v>0</v>
      </c>
      <c r="JK20" s="344">
        <f t="shared" si="55"/>
        <v>0</v>
      </c>
      <c r="JL20" s="344">
        <f t="shared" si="56"/>
        <v>0</v>
      </c>
      <c r="JM20" s="344">
        <f t="shared" si="57"/>
        <v>0</v>
      </c>
      <c r="JN20" s="344">
        <f t="shared" si="58"/>
        <v>0</v>
      </c>
      <c r="JO20" s="344">
        <f t="shared" si="59"/>
        <v>0</v>
      </c>
      <c r="JP20" s="344">
        <f t="shared" si="60"/>
        <v>0</v>
      </c>
      <c r="JQ20" s="344">
        <f t="shared" si="61"/>
        <v>0</v>
      </c>
      <c r="JR20" s="344">
        <f t="shared" si="62"/>
        <v>0</v>
      </c>
      <c r="JS20" s="344">
        <f t="shared" si="63"/>
        <v>0</v>
      </c>
      <c r="JT20" s="344">
        <f t="shared" si="64"/>
        <v>0</v>
      </c>
      <c r="JU20" s="344">
        <f t="shared" si="65"/>
        <v>0</v>
      </c>
      <c r="JV20" s="344">
        <f t="shared" si="66"/>
        <v>0</v>
      </c>
      <c r="JW20" s="344">
        <f t="shared" si="67"/>
        <v>0</v>
      </c>
      <c r="JX20" s="344">
        <f t="shared" si="68"/>
        <v>0</v>
      </c>
      <c r="JY20" s="344">
        <f t="shared" si="69"/>
        <v>0</v>
      </c>
      <c r="JZ20" s="344">
        <f t="shared" si="70"/>
        <v>0</v>
      </c>
      <c r="KA20" s="344">
        <f t="shared" si="71"/>
        <v>0</v>
      </c>
      <c r="KB20" s="344">
        <f t="shared" si="72"/>
        <v>0</v>
      </c>
      <c r="KC20" s="344">
        <f t="shared" si="189"/>
        <v>0</v>
      </c>
      <c r="KD20" s="344">
        <f t="shared" si="73"/>
        <v>0</v>
      </c>
      <c r="KE20" s="344">
        <f t="shared" si="74"/>
        <v>0</v>
      </c>
      <c r="KF20" s="344">
        <f t="shared" si="75"/>
        <v>0</v>
      </c>
      <c r="KG20" s="344">
        <f t="shared" si="76"/>
        <v>0</v>
      </c>
      <c r="KH20" s="344">
        <f t="shared" si="77"/>
        <v>0</v>
      </c>
      <c r="KI20" s="344">
        <f t="shared" si="78"/>
        <v>0</v>
      </c>
      <c r="KJ20" s="344">
        <f t="shared" si="79"/>
        <v>0</v>
      </c>
      <c r="KK20" s="344">
        <f t="shared" si="80"/>
        <v>0</v>
      </c>
      <c r="KL20" s="344">
        <f t="shared" si="81"/>
        <v>0</v>
      </c>
      <c r="KM20" s="344">
        <f t="shared" si="82"/>
        <v>0</v>
      </c>
      <c r="KN20" s="344">
        <f t="shared" si="83"/>
        <v>0</v>
      </c>
      <c r="KO20" s="344">
        <f t="shared" si="84"/>
        <v>0</v>
      </c>
      <c r="KP20" s="344">
        <f t="shared" si="85"/>
        <v>0</v>
      </c>
      <c r="KQ20" s="344">
        <f t="shared" si="86"/>
        <v>0</v>
      </c>
      <c r="KR20" s="344">
        <f t="shared" si="87"/>
        <v>0</v>
      </c>
      <c r="KS20" s="344">
        <f t="shared" si="88"/>
        <v>0</v>
      </c>
      <c r="KT20" s="383">
        <f t="shared" si="89"/>
        <v>0</v>
      </c>
      <c r="KU20" s="701"/>
      <c r="KV20" s="109"/>
      <c r="KW20" s="109"/>
      <c r="KX20" s="110"/>
      <c r="KZ20" s="472">
        <f t="shared" si="90"/>
        <v>0</v>
      </c>
      <c r="LA20" s="348">
        <f t="shared" si="91"/>
        <v>0</v>
      </c>
      <c r="LB20" s="348">
        <f t="shared" si="92"/>
        <v>0</v>
      </c>
      <c r="LC20" s="473">
        <f t="shared" si="93"/>
        <v>0</v>
      </c>
      <c r="LE20" s="467">
        <f t="shared" si="94"/>
        <v>0</v>
      </c>
      <c r="LF20" s="467" t="str">
        <f t="shared" si="95"/>
        <v/>
      </c>
      <c r="LG20" s="467">
        <f t="shared" si="96"/>
        <v>0</v>
      </c>
      <c r="LH20" s="467">
        <f t="shared" si="97"/>
        <v>0</v>
      </c>
      <c r="LI20" s="467">
        <f t="shared" si="98"/>
        <v>0</v>
      </c>
      <c r="LJ20" s="467">
        <f t="shared" si="99"/>
        <v>0</v>
      </c>
      <c r="LK20" s="467">
        <f t="shared" si="100"/>
        <v>0</v>
      </c>
      <c r="LL20" s="467">
        <f t="shared" si="101"/>
        <v>0</v>
      </c>
      <c r="LM20" s="467">
        <f t="shared" si="102"/>
        <v>0</v>
      </c>
      <c r="LN20" s="468">
        <f t="shared" si="103"/>
        <v>0</v>
      </c>
      <c r="LO20" s="468" t="str">
        <f t="shared" si="190"/>
        <v>○</v>
      </c>
      <c r="LP20" s="451"/>
      <c r="LQ20" s="414">
        <f t="shared" si="191"/>
        <v>0</v>
      </c>
      <c r="LR20" s="414">
        <f t="shared" si="104"/>
        <v>0</v>
      </c>
      <c r="LS20" s="414" t="str">
        <f t="shared" si="105"/>
        <v/>
      </c>
      <c r="LT20" s="414" t="str">
        <f t="shared" si="192"/>
        <v/>
      </c>
      <c r="LU20" s="414">
        <f t="shared" si="106"/>
        <v>0</v>
      </c>
      <c r="LV20" s="414">
        <f t="shared" si="193"/>
        <v>0</v>
      </c>
      <c r="LW20" s="414">
        <f t="shared" si="107"/>
        <v>0</v>
      </c>
      <c r="LX20" s="448">
        <f t="shared" si="108"/>
        <v>0</v>
      </c>
      <c r="LY20" s="414">
        <f t="shared" si="194"/>
        <v>0</v>
      </c>
      <c r="LZ20" s="414">
        <f t="shared" si="195"/>
        <v>0</v>
      </c>
      <c r="MA20" s="414">
        <f t="shared" si="196"/>
        <v>0</v>
      </c>
      <c r="MB20" s="448">
        <f t="shared" si="197"/>
        <v>0</v>
      </c>
      <c r="MC20" s="414">
        <f t="shared" si="109"/>
        <v>0</v>
      </c>
      <c r="MD20" s="414">
        <f t="shared" si="110"/>
        <v>0</v>
      </c>
      <c r="ME20" s="414">
        <f t="shared" si="111"/>
        <v>0</v>
      </c>
      <c r="MF20" s="448">
        <f t="shared" si="112"/>
        <v>0</v>
      </c>
      <c r="MG20" s="414">
        <f t="shared" si="113"/>
        <v>0</v>
      </c>
      <c r="MH20" s="414">
        <f t="shared" si="114"/>
        <v>0</v>
      </c>
      <c r="MI20" s="414">
        <f t="shared" si="115"/>
        <v>0</v>
      </c>
      <c r="MJ20" s="448">
        <f t="shared" si="198"/>
        <v>0</v>
      </c>
      <c r="MK20" s="462"/>
      <c r="ML20" s="477" cm="1">
        <f t="array" ref="ML20">IF(MX20=1,INDEX($BX20:$EQ20,1,MATCH("Ⅱ⑧",$BX20:$EQ20,0)+7),0)</f>
        <v>0</v>
      </c>
      <c r="MM20" s="478">
        <f t="shared" si="116"/>
        <v>0</v>
      </c>
      <c r="MN20" s="468">
        <f t="shared" si="117"/>
        <v>0</v>
      </c>
      <c r="MP20" s="348">
        <f t="shared" si="118"/>
        <v>0</v>
      </c>
      <c r="MQ20" s="348">
        <f t="shared" si="119"/>
        <v>0</v>
      </c>
      <c r="MR20" s="348">
        <f t="shared" si="120"/>
        <v>0</v>
      </c>
      <c r="MS20" s="348">
        <f t="shared" si="121"/>
        <v>0</v>
      </c>
      <c r="MT20" s="348">
        <f t="shared" si="122"/>
        <v>0</v>
      </c>
      <c r="MU20" s="348">
        <f t="shared" si="123"/>
        <v>0</v>
      </c>
      <c r="MV20" s="348">
        <f t="shared" si="124"/>
        <v>0</v>
      </c>
      <c r="MW20" s="348">
        <f t="shared" si="125"/>
        <v>0</v>
      </c>
      <c r="MX20" s="348">
        <f t="shared" si="126"/>
        <v>0</v>
      </c>
      <c r="MZ20" s="550">
        <f t="shared" si="127"/>
        <v>0</v>
      </c>
      <c r="NA20" s="550">
        <f t="shared" si="128"/>
        <v>0</v>
      </c>
      <c r="NB20" s="550">
        <f t="shared" si="129"/>
        <v>0</v>
      </c>
      <c r="NC20" s="550">
        <f t="shared" si="130"/>
        <v>0</v>
      </c>
      <c r="ND20" s="550">
        <f t="shared" si="131"/>
        <v>0</v>
      </c>
      <c r="NE20" s="550">
        <f t="shared" si="132"/>
        <v>0</v>
      </c>
      <c r="NF20" s="550">
        <f t="shared" si="133"/>
        <v>0</v>
      </c>
      <c r="NG20" s="550">
        <f t="shared" si="134"/>
        <v>0</v>
      </c>
    </row>
    <row r="21" spans="1:371" s="136" customFormat="1" ht="21" customHeight="1">
      <c r="A21" s="452">
        <f t="shared" si="4"/>
        <v>0</v>
      </c>
      <c r="B21" s="452">
        <f t="shared" si="199"/>
        <v>0</v>
      </c>
      <c r="C21" s="452">
        <f t="shared" si="5"/>
        <v>0</v>
      </c>
      <c r="D21" s="452">
        <f t="shared" si="6"/>
        <v>0</v>
      </c>
      <c r="E21" s="452">
        <f t="shared" si="7"/>
        <v>0</v>
      </c>
      <c r="F21" s="452">
        <f t="shared" si="200"/>
        <v>0</v>
      </c>
      <c r="G21" s="452">
        <f t="shared" si="201"/>
        <v>0</v>
      </c>
      <c r="H21" s="452">
        <f t="shared" si="202"/>
        <v>0</v>
      </c>
      <c r="I21" s="267">
        <f t="shared" si="135"/>
        <v>0</v>
      </c>
      <c r="J21" s="757"/>
      <c r="K21" s="755"/>
      <c r="L21" s="755"/>
      <c r="M21" s="106"/>
      <c r="N21" s="106"/>
      <c r="O21" s="106"/>
      <c r="P21" s="106"/>
      <c r="Q21" s="759"/>
      <c r="R21" s="263" t="str">
        <f>IFERROR(VLOOKUP(Q21,'４整理番号表'!$T$27:$U$30,2,TRUE),"")</f>
        <v/>
      </c>
      <c r="S21" s="263">
        <f t="shared" si="136"/>
        <v>0</v>
      </c>
      <c r="T21" s="266">
        <f t="shared" si="137"/>
        <v>0</v>
      </c>
      <c r="U21" s="760"/>
      <c r="V21" s="763"/>
      <c r="W21" s="269" t="str">
        <f>IFERROR(VLOOKUP(V21,'４整理番号表'!$B$6:$G$7,2,TRUE),"")</f>
        <v/>
      </c>
      <c r="X21" s="764"/>
      <c r="Y21" s="765"/>
      <c r="Z21" s="269" t="str">
        <f>IFERROR(VLOOKUP(Y21,'４整理番号表'!$B$39:$H$45,2,TRUE),"")</f>
        <v/>
      </c>
      <c r="AA21" s="766"/>
      <c r="AB21" s="271" t="str">
        <f>IFERROR(VLOOKUP(AA21,'４整理番号表'!$J$5:$K$59,2,TRUE),"")</f>
        <v/>
      </c>
      <c r="AC21" s="768"/>
      <c r="AD21" s="769"/>
      <c r="AE21" s="771"/>
      <c r="AF21" s="272" t="str">
        <f>IFERROR(VLOOKUP(AE21,'４整理番号表'!$P$6:$Q$39,2,TRUE),"")</f>
        <v/>
      </c>
      <c r="AG21" s="273">
        <f t="shared" si="8"/>
        <v>0</v>
      </c>
      <c r="AH21" s="772"/>
      <c r="AI21" s="773"/>
      <c r="AJ21" s="774"/>
      <c r="AK21" s="776"/>
      <c r="AL21" s="777"/>
      <c r="AM21" s="775"/>
      <c r="AN21" s="779"/>
      <c r="AO21" s="291">
        <f t="shared" si="9"/>
        <v>0</v>
      </c>
      <c r="AP21" s="290">
        <f t="shared" si="138"/>
        <v>0</v>
      </c>
      <c r="AQ21" s="781"/>
      <c r="AR21" s="781"/>
      <c r="AS21" s="781"/>
      <c r="AT21" s="783"/>
      <c r="AU21" s="291">
        <f t="shared" si="10"/>
        <v>0</v>
      </c>
      <c r="AV21" s="291" t="str">
        <f t="shared" si="203"/>
        <v/>
      </c>
      <c r="AW21" s="784"/>
      <c r="AX21" s="786"/>
      <c r="AY21" s="786"/>
      <c r="AZ21" s="785"/>
      <c r="BA21" s="789"/>
      <c r="BB21" s="787"/>
      <c r="BC21" s="315">
        <f t="shared" si="139"/>
        <v>0</v>
      </c>
      <c r="BD21" s="349" t="str">
        <f t="shared" si="11"/>
        <v/>
      </c>
      <c r="BE21" s="790"/>
      <c r="BF21" s="790"/>
      <c r="BG21" s="349">
        <f t="shared" si="12"/>
        <v>0</v>
      </c>
      <c r="BH21" s="791"/>
      <c r="BI21" s="349">
        <f t="shared" si="140"/>
        <v>0</v>
      </c>
      <c r="BJ21" s="792"/>
      <c r="BK21" s="792"/>
      <c r="BL21" s="653" t="str">
        <f t="shared" si="13"/>
        <v/>
      </c>
      <c r="BM21" s="654" t="str">
        <f t="shared" si="14"/>
        <v/>
      </c>
      <c r="BN21" s="266" t="str">
        <f t="shared" si="15"/>
        <v/>
      </c>
      <c r="BO21" s="793"/>
      <c r="BP21" s="797"/>
      <c r="BQ21" s="797"/>
      <c r="BR21" s="797"/>
      <c r="BS21" s="797"/>
      <c r="BT21" s="324" t="str">
        <f t="shared" si="16"/>
        <v/>
      </c>
      <c r="BU21" s="325" t="str">
        <f t="shared" si="141"/>
        <v/>
      </c>
      <c r="BV21" s="393">
        <f t="shared" si="142"/>
        <v>0</v>
      </c>
      <c r="BW21" s="798"/>
      <c r="BX21" s="799"/>
      <c r="BY21" s="800"/>
      <c r="BZ21" s="801"/>
      <c r="CA21" s="801"/>
      <c r="CB21" s="801"/>
      <c r="CC21" s="801"/>
      <c r="CD21" s="796">
        <f>IFERROR(VLOOKUP(BX21,'４整理番号表'!$X$23:$Z$31,3,FALSE),)</f>
        <v>0</v>
      </c>
      <c r="CE21" s="605" t="str">
        <f>IF(BX21='４整理番号表'!$X$24,IF(CC21&lt;&gt;"",IF(BZ21&gt;0,IF(BY21=6,ROUNDDOWN((CC21-BZ21)/ABS(BZ21),3),IF(BY21=5,ROUNDDOWN((CC21-BZ21)/ABS(BZ21)*3/4,3),"")),"-")),IF(CC21&lt;&gt;"",IF(BZ21&gt;0,ROUNDDOWN((CC21-BZ21)/ABS(BZ21),3),"-"),""))</f>
        <v/>
      </c>
      <c r="CF21" s="805"/>
      <c r="CG21" s="803"/>
      <c r="CH21" s="804"/>
      <c r="CI21" s="802"/>
      <c r="CJ21" s="802"/>
      <c r="CK21" s="802"/>
      <c r="CL21" s="802"/>
      <c r="CM21" s="322">
        <f>IFERROR(VLOOKUP(CG21,'４整理番号表'!$X$23:$Z$31,3,FALSE),)</f>
        <v>0</v>
      </c>
      <c r="CN21" s="325" t="str">
        <f t="shared" si="143"/>
        <v/>
      </c>
      <c r="CO21" s="806"/>
      <c r="CP21" s="821"/>
      <c r="CQ21" s="822"/>
      <c r="CR21" s="820"/>
      <c r="CS21" s="820"/>
      <c r="CT21" s="820"/>
      <c r="CU21" s="820"/>
      <c r="CV21" s="322">
        <f>IFERROR(VLOOKUP(CP21,'４整理番号表'!$X$23:$Z$31,3,FALSE),)</f>
        <v>0</v>
      </c>
      <c r="CW21" s="325" t="str">
        <f t="shared" si="144"/>
        <v/>
      </c>
      <c r="CX21" s="619"/>
      <c r="CY21" s="329"/>
      <c r="CZ21" s="454"/>
      <c r="DA21" s="322"/>
      <c r="DB21" s="322"/>
      <c r="DC21" s="322"/>
      <c r="DD21" s="322"/>
      <c r="DE21" s="322">
        <f>IFERROR(VLOOKUP(CY21,'４整理番号表'!$X$23:$Z$31,3,FALSE),)</f>
        <v>0</v>
      </c>
      <c r="DF21" s="325" t="str">
        <f t="shared" si="145"/>
        <v/>
      </c>
      <c r="DG21" s="610"/>
      <c r="DH21" s="329"/>
      <c r="DI21" s="454"/>
      <c r="DJ21" s="322"/>
      <c r="DK21" s="322"/>
      <c r="DL21" s="322"/>
      <c r="DM21" s="322"/>
      <c r="DN21" s="322">
        <f>IFERROR(VLOOKUP(DH21,'４整理番号表'!$X$23:$Z$31,3,FALSE),)</f>
        <v>0</v>
      </c>
      <c r="DO21" s="325" t="str">
        <f t="shared" si="146"/>
        <v/>
      </c>
      <c r="DP21" s="610"/>
      <c r="DQ21" s="329"/>
      <c r="DR21" s="454"/>
      <c r="DS21" s="322"/>
      <c r="DT21" s="322"/>
      <c r="DU21" s="322"/>
      <c r="DV21" s="322"/>
      <c r="DW21" s="322">
        <f>IFERROR(VLOOKUP(DQ21,'４整理番号表'!$X$23:$Z$31,3,FALSE),)</f>
        <v>0</v>
      </c>
      <c r="DX21" s="325" t="str">
        <f t="shared" si="147"/>
        <v/>
      </c>
      <c r="DY21" s="610"/>
      <c r="DZ21" s="329"/>
      <c r="EA21" s="454"/>
      <c r="EB21" s="322"/>
      <c r="EC21" s="322"/>
      <c r="ED21" s="322"/>
      <c r="EE21" s="322"/>
      <c r="EF21" s="322">
        <f>IFERROR(VLOOKUP(DZ21,'４整理番号表'!$X$23:$Z$31,3,FALSE),)</f>
        <v>0</v>
      </c>
      <c r="EG21" s="325" t="str">
        <f t="shared" si="148"/>
        <v/>
      </c>
      <c r="EH21" s="610"/>
      <c r="EI21" s="329"/>
      <c r="EJ21" s="454"/>
      <c r="EK21" s="322"/>
      <c r="EL21" s="322"/>
      <c r="EM21" s="322"/>
      <c r="EN21" s="322"/>
      <c r="EO21" s="322">
        <f>IFERROR(VLOOKUP(EI21,'４整理番号表'!$X$23:$Z$31,3,FALSE),)</f>
        <v>0</v>
      </c>
      <c r="EP21" s="325" t="str">
        <f t="shared" si="149"/>
        <v/>
      </c>
      <c r="EQ21" s="619"/>
      <c r="ER21" s="845" t="s">
        <v>101</v>
      </c>
      <c r="ES21" s="266">
        <f t="shared" si="17"/>
        <v>0</v>
      </c>
      <c r="ET21" s="272">
        <f t="shared" si="18"/>
        <v>0</v>
      </c>
      <c r="EU21" s="272">
        <f t="shared" si="19"/>
        <v>0</v>
      </c>
      <c r="EV21" s="272">
        <f t="shared" si="20"/>
        <v>0</v>
      </c>
      <c r="EW21" s="272">
        <f t="shared" si="21"/>
        <v>0</v>
      </c>
      <c r="EX21" s="272">
        <f t="shared" si="22"/>
        <v>0</v>
      </c>
      <c r="EY21" s="272">
        <f t="shared" si="23"/>
        <v>0</v>
      </c>
      <c r="EZ21" s="272">
        <f t="shared" si="24"/>
        <v>0</v>
      </c>
      <c r="FA21" s="272">
        <f t="shared" si="25"/>
        <v>0</v>
      </c>
      <c r="FB21" s="272">
        <f t="shared" si="26"/>
        <v>0</v>
      </c>
      <c r="FC21" s="272">
        <f t="shared" si="27"/>
        <v>0</v>
      </c>
      <c r="FD21" s="272">
        <f t="shared" si="28"/>
        <v>0</v>
      </c>
      <c r="FE21" s="272">
        <f t="shared" si="29"/>
        <v>0</v>
      </c>
      <c r="FF21" s="272">
        <f t="shared" si="30"/>
        <v>0</v>
      </c>
      <c r="FG21" s="272">
        <f t="shared" si="31"/>
        <v>0</v>
      </c>
      <c r="FH21" s="272">
        <f t="shared" si="32"/>
        <v>0</v>
      </c>
      <c r="FI21" s="109" t="s">
        <v>100</v>
      </c>
      <c r="FJ21" s="109" t="s">
        <v>100</v>
      </c>
      <c r="FK21" s="109" t="s">
        <v>100</v>
      </c>
      <c r="FL21" s="109" t="s">
        <v>100</v>
      </c>
      <c r="FM21" s="109" t="s">
        <v>100</v>
      </c>
      <c r="FN21" s="272">
        <f t="shared" si="150"/>
        <v>0</v>
      </c>
      <c r="FO21" s="272">
        <f t="shared" si="151"/>
        <v>0</v>
      </c>
      <c r="FP21" s="272">
        <f t="shared" si="152"/>
        <v>0</v>
      </c>
      <c r="FQ21" s="272">
        <f t="shared" si="153"/>
        <v>0</v>
      </c>
      <c r="FR21" s="272">
        <f t="shared" si="154"/>
        <v>0</v>
      </c>
      <c r="FS21" s="272">
        <f t="shared" si="155"/>
        <v>0</v>
      </c>
      <c r="FT21" s="272">
        <f t="shared" si="156"/>
        <v>0</v>
      </c>
      <c r="FU21" s="811"/>
      <c r="FV21" s="811"/>
      <c r="FW21" s="810"/>
      <c r="FX21" s="810"/>
      <c r="FY21" s="810"/>
      <c r="FZ21" s="272">
        <f t="shared" si="157"/>
        <v>0</v>
      </c>
      <c r="GA21" s="272">
        <f t="shared" si="33"/>
        <v>0</v>
      </c>
      <c r="GB21" s="813"/>
      <c r="GC21" s="813"/>
      <c r="GD21" s="813"/>
      <c r="GE21" s="813"/>
      <c r="GF21" s="813"/>
      <c r="GG21" s="813"/>
      <c r="GH21" s="813"/>
      <c r="GI21" s="813"/>
      <c r="GJ21" s="813"/>
      <c r="GK21" s="813"/>
      <c r="GL21" s="813"/>
      <c r="GM21" s="813"/>
      <c r="GN21" s="813"/>
      <c r="GO21" s="813"/>
      <c r="GP21" s="813"/>
      <c r="GQ21" s="813"/>
      <c r="GR21" s="813"/>
      <c r="GS21" s="813"/>
      <c r="GT21" s="814"/>
      <c r="GV21" s="413">
        <f t="shared" si="34"/>
        <v>0</v>
      </c>
      <c r="GW21" s="414">
        <f t="shared" si="35"/>
        <v>0</v>
      </c>
      <c r="GX21" s="817"/>
      <c r="GY21" s="416">
        <f t="shared" si="204"/>
        <v>0</v>
      </c>
      <c r="GZ21" s="417">
        <f t="shared" si="205"/>
        <v>0</v>
      </c>
      <c r="HA21" s="385"/>
      <c r="HB21" s="818"/>
      <c r="HC21" s="819"/>
      <c r="HD21" s="819"/>
      <c r="HE21" s="423">
        <f t="shared" si="36"/>
        <v>0</v>
      </c>
      <c r="HF21" s="424">
        <f t="shared" si="37"/>
        <v>0</v>
      </c>
      <c r="HG21" s="426"/>
      <c r="HH21" s="426"/>
      <c r="HI21" s="426"/>
      <c r="HJ21" s="345" t="str">
        <f t="shared" si="38"/>
        <v/>
      </c>
      <c r="HK21" s="403">
        <f>IF(OR(AND(1&lt;=HJ21,HJ21&lt;=3),HJ21=6),VLOOKUP(HJ21,'４整理番号表'!$J$5:$K$59,2,FALSE),0)</f>
        <v>0</v>
      </c>
      <c r="HL21" s="403">
        <f>IF(OR(HJ21=4,HJ21=7),VLOOKUP(HJ21,'４整理番号表'!$J$5:$K$59,2,FALSE),0)</f>
        <v>0</v>
      </c>
      <c r="HM21" s="403">
        <f>IF(HJ21=5,VLOOKUP(HJ21,'４整理番号表'!$J$5:$K$59,2,FALSE),0)</f>
        <v>0</v>
      </c>
      <c r="HN21" s="403">
        <f>IF(AND(8&lt;=HJ21,HJ21&lt;=13),VLOOKUP(HJ21,'４整理番号表'!$J$5:$K$59,2,FALSE),0)</f>
        <v>0</v>
      </c>
      <c r="HO21" s="397">
        <f t="shared" si="160"/>
        <v>0</v>
      </c>
      <c r="HP21" s="345">
        <f t="shared" si="161"/>
        <v>0</v>
      </c>
      <c r="HQ21" s="345">
        <f t="shared" si="162"/>
        <v>0</v>
      </c>
      <c r="HR21" s="344">
        <f t="shared" si="163"/>
        <v>0</v>
      </c>
      <c r="HS21" s="344">
        <f t="shared" si="164"/>
        <v>0</v>
      </c>
      <c r="HT21" s="345">
        <f t="shared" si="165"/>
        <v>0</v>
      </c>
      <c r="HU21" s="345">
        <f t="shared" si="166"/>
        <v>0</v>
      </c>
      <c r="HV21" s="345">
        <f t="shared" si="167"/>
        <v>0</v>
      </c>
      <c r="HW21" s="345">
        <f t="shared" si="168"/>
        <v>0</v>
      </c>
      <c r="HX21" s="345">
        <f t="shared" si="169"/>
        <v>0</v>
      </c>
      <c r="HY21" s="344">
        <f t="shared" si="170"/>
        <v>0</v>
      </c>
      <c r="HZ21" s="344">
        <f t="shared" si="171"/>
        <v>0</v>
      </c>
      <c r="IA21" s="345">
        <f t="shared" si="172"/>
        <v>0</v>
      </c>
      <c r="IB21" s="345">
        <f t="shared" si="173"/>
        <v>0</v>
      </c>
      <c r="IC21" s="345">
        <f t="shared" si="174"/>
        <v>0</v>
      </c>
      <c r="ID21" s="345">
        <f t="shared" si="175"/>
        <v>0</v>
      </c>
      <c r="IE21" s="345">
        <f t="shared" si="176"/>
        <v>0</v>
      </c>
      <c r="IF21" s="344">
        <f>IF(AND($HO21=3,SUM($ID21:IE21)=0),IF(AND($HB21=1,$HF21&gt;=0.1),1,),)</f>
        <v>0</v>
      </c>
      <c r="IG21" s="344">
        <f>IF(AND($HO21=3,SUM($ID21:IF21)=0),IF(AND($HB21=1,$HF21&gt;=0.05,$HF21&lt;0.1),1,),)</f>
        <v>0</v>
      </c>
      <c r="IH21" s="345">
        <f t="shared" si="177"/>
        <v>0</v>
      </c>
      <c r="II21" s="345">
        <f t="shared" si="178"/>
        <v>0</v>
      </c>
      <c r="IJ21" s="345">
        <f t="shared" si="179"/>
        <v>0</v>
      </c>
      <c r="IK21" s="345">
        <f t="shared" si="180"/>
        <v>0</v>
      </c>
      <c r="IL21" s="345">
        <f t="shared" si="181"/>
        <v>0</v>
      </c>
      <c r="IM21" s="345">
        <f t="shared" si="182"/>
        <v>0</v>
      </c>
      <c r="IN21" s="345">
        <f t="shared" si="183"/>
        <v>0</v>
      </c>
      <c r="IO21" s="345">
        <f t="shared" si="184"/>
        <v>0</v>
      </c>
      <c r="IP21" s="345">
        <f t="shared" si="185"/>
        <v>0</v>
      </c>
      <c r="IQ21" s="345">
        <f t="shared" si="186"/>
        <v>0</v>
      </c>
      <c r="IR21" s="345">
        <f t="shared" si="187"/>
        <v>0</v>
      </c>
      <c r="IS21" s="392">
        <f t="shared" si="188"/>
        <v>0</v>
      </c>
      <c r="IT21" s="385"/>
      <c r="IU21" s="440">
        <f t="shared" si="39"/>
        <v>0</v>
      </c>
      <c r="IV21" s="344">
        <f t="shared" si="40"/>
        <v>0</v>
      </c>
      <c r="IW21" s="344">
        <f t="shared" si="41"/>
        <v>0</v>
      </c>
      <c r="IX21" s="344">
        <f t="shared" si="42"/>
        <v>0</v>
      </c>
      <c r="IY21" s="344">
        <f t="shared" si="43"/>
        <v>0</v>
      </c>
      <c r="IZ21" s="344">
        <f t="shared" si="44"/>
        <v>0</v>
      </c>
      <c r="JA21" s="344">
        <f t="shared" si="45"/>
        <v>0</v>
      </c>
      <c r="JB21" s="344">
        <f t="shared" si="46"/>
        <v>0</v>
      </c>
      <c r="JC21" s="344">
        <f t="shared" si="47"/>
        <v>0</v>
      </c>
      <c r="JD21" s="344">
        <f t="shared" si="48"/>
        <v>0</v>
      </c>
      <c r="JE21" s="344">
        <f t="shared" si="49"/>
        <v>0</v>
      </c>
      <c r="JF21" s="344">
        <f t="shared" si="50"/>
        <v>0</v>
      </c>
      <c r="JG21" s="344">
        <f t="shared" si="51"/>
        <v>0</v>
      </c>
      <c r="JH21" s="344">
        <f t="shared" si="52"/>
        <v>0</v>
      </c>
      <c r="JI21" s="344">
        <f t="shared" si="53"/>
        <v>0</v>
      </c>
      <c r="JJ21" s="344">
        <f t="shared" si="54"/>
        <v>0</v>
      </c>
      <c r="JK21" s="344">
        <f t="shared" si="55"/>
        <v>0</v>
      </c>
      <c r="JL21" s="344">
        <f t="shared" si="56"/>
        <v>0</v>
      </c>
      <c r="JM21" s="344">
        <f t="shared" si="57"/>
        <v>0</v>
      </c>
      <c r="JN21" s="344">
        <f t="shared" si="58"/>
        <v>0</v>
      </c>
      <c r="JO21" s="344">
        <f t="shared" si="59"/>
        <v>0</v>
      </c>
      <c r="JP21" s="344">
        <f t="shared" si="60"/>
        <v>0</v>
      </c>
      <c r="JQ21" s="344">
        <f t="shared" si="61"/>
        <v>0</v>
      </c>
      <c r="JR21" s="344">
        <f t="shared" si="62"/>
        <v>0</v>
      </c>
      <c r="JS21" s="344">
        <f t="shared" si="63"/>
        <v>0</v>
      </c>
      <c r="JT21" s="344">
        <f t="shared" si="64"/>
        <v>0</v>
      </c>
      <c r="JU21" s="344">
        <f t="shared" si="65"/>
        <v>0</v>
      </c>
      <c r="JV21" s="344">
        <f t="shared" si="66"/>
        <v>0</v>
      </c>
      <c r="JW21" s="344">
        <f t="shared" si="67"/>
        <v>0</v>
      </c>
      <c r="JX21" s="344">
        <f t="shared" si="68"/>
        <v>0</v>
      </c>
      <c r="JY21" s="344">
        <f t="shared" si="69"/>
        <v>0</v>
      </c>
      <c r="JZ21" s="344">
        <f t="shared" si="70"/>
        <v>0</v>
      </c>
      <c r="KA21" s="344">
        <f t="shared" si="71"/>
        <v>0</v>
      </c>
      <c r="KB21" s="344">
        <f t="shared" si="72"/>
        <v>0</v>
      </c>
      <c r="KC21" s="344">
        <f t="shared" si="189"/>
        <v>0</v>
      </c>
      <c r="KD21" s="344">
        <f t="shared" si="73"/>
        <v>0</v>
      </c>
      <c r="KE21" s="344">
        <f t="shared" si="74"/>
        <v>0</v>
      </c>
      <c r="KF21" s="344">
        <f t="shared" si="75"/>
        <v>0</v>
      </c>
      <c r="KG21" s="344">
        <f t="shared" si="76"/>
        <v>0</v>
      </c>
      <c r="KH21" s="344">
        <f t="shared" si="77"/>
        <v>0</v>
      </c>
      <c r="KI21" s="344">
        <f t="shared" si="78"/>
        <v>0</v>
      </c>
      <c r="KJ21" s="344">
        <f t="shared" si="79"/>
        <v>0</v>
      </c>
      <c r="KK21" s="344">
        <f t="shared" si="80"/>
        <v>0</v>
      </c>
      <c r="KL21" s="344">
        <f t="shared" si="81"/>
        <v>0</v>
      </c>
      <c r="KM21" s="344">
        <f t="shared" si="82"/>
        <v>0</v>
      </c>
      <c r="KN21" s="344">
        <f t="shared" si="83"/>
        <v>0</v>
      </c>
      <c r="KO21" s="344">
        <f t="shared" si="84"/>
        <v>0</v>
      </c>
      <c r="KP21" s="344">
        <f t="shared" si="85"/>
        <v>0</v>
      </c>
      <c r="KQ21" s="344">
        <f t="shared" si="86"/>
        <v>0</v>
      </c>
      <c r="KR21" s="344">
        <f t="shared" si="87"/>
        <v>0</v>
      </c>
      <c r="KS21" s="344">
        <f t="shared" si="88"/>
        <v>0</v>
      </c>
      <c r="KT21" s="383">
        <f t="shared" si="89"/>
        <v>0</v>
      </c>
      <c r="KU21" s="701"/>
      <c r="KV21" s="109"/>
      <c r="KW21" s="109"/>
      <c r="KX21" s="110"/>
      <c r="KZ21" s="472">
        <f t="shared" si="90"/>
        <v>0</v>
      </c>
      <c r="LA21" s="348">
        <f t="shared" si="91"/>
        <v>0</v>
      </c>
      <c r="LB21" s="348">
        <f t="shared" si="92"/>
        <v>0</v>
      </c>
      <c r="LC21" s="473">
        <f t="shared" si="93"/>
        <v>0</v>
      </c>
      <c r="LE21" s="467">
        <f t="shared" si="94"/>
        <v>0</v>
      </c>
      <c r="LF21" s="467" t="str">
        <f t="shared" si="95"/>
        <v/>
      </c>
      <c r="LG21" s="467">
        <f t="shared" si="96"/>
        <v>0</v>
      </c>
      <c r="LH21" s="467">
        <f t="shared" si="97"/>
        <v>0</v>
      </c>
      <c r="LI21" s="467">
        <f t="shared" si="98"/>
        <v>0</v>
      </c>
      <c r="LJ21" s="467">
        <f t="shared" si="99"/>
        <v>0</v>
      </c>
      <c r="LK21" s="467">
        <f t="shared" si="100"/>
        <v>0</v>
      </c>
      <c r="LL21" s="467">
        <f t="shared" si="101"/>
        <v>0</v>
      </c>
      <c r="LM21" s="467">
        <f t="shared" si="102"/>
        <v>0</v>
      </c>
      <c r="LN21" s="468">
        <f t="shared" si="103"/>
        <v>0</v>
      </c>
      <c r="LO21" s="468" t="str">
        <f t="shared" si="190"/>
        <v>○</v>
      </c>
      <c r="LP21" s="451"/>
      <c r="LQ21" s="414">
        <f t="shared" si="191"/>
        <v>0</v>
      </c>
      <c r="LR21" s="414">
        <f t="shared" si="104"/>
        <v>0</v>
      </c>
      <c r="LS21" s="414" t="str">
        <f t="shared" si="105"/>
        <v/>
      </c>
      <c r="LT21" s="414" t="str">
        <f t="shared" si="192"/>
        <v/>
      </c>
      <c r="LU21" s="414">
        <f t="shared" si="106"/>
        <v>0</v>
      </c>
      <c r="LV21" s="414">
        <f t="shared" si="193"/>
        <v>0</v>
      </c>
      <c r="LW21" s="414">
        <f t="shared" si="107"/>
        <v>0</v>
      </c>
      <c r="LX21" s="448">
        <f t="shared" si="108"/>
        <v>0</v>
      </c>
      <c r="LY21" s="414">
        <f t="shared" si="194"/>
        <v>0</v>
      </c>
      <c r="LZ21" s="414">
        <f t="shared" si="195"/>
        <v>0</v>
      </c>
      <c r="MA21" s="414">
        <f t="shared" si="196"/>
        <v>0</v>
      </c>
      <c r="MB21" s="448">
        <f t="shared" si="197"/>
        <v>0</v>
      </c>
      <c r="MC21" s="414">
        <f t="shared" si="109"/>
        <v>0</v>
      </c>
      <c r="MD21" s="414">
        <f t="shared" si="110"/>
        <v>0</v>
      </c>
      <c r="ME21" s="414">
        <f t="shared" si="111"/>
        <v>0</v>
      </c>
      <c r="MF21" s="448">
        <f t="shared" si="112"/>
        <v>0</v>
      </c>
      <c r="MG21" s="414">
        <f t="shared" si="113"/>
        <v>0</v>
      </c>
      <c r="MH21" s="414">
        <f t="shared" si="114"/>
        <v>0</v>
      </c>
      <c r="MI21" s="414">
        <f t="shared" si="115"/>
        <v>0</v>
      </c>
      <c r="MJ21" s="448">
        <f t="shared" si="198"/>
        <v>0</v>
      </c>
      <c r="MK21" s="462"/>
      <c r="ML21" s="477" cm="1">
        <f t="array" ref="ML21">IF(MX21=1,INDEX($BX21:$EQ21,1,MATCH("Ⅱ⑧",$BX21:$EQ21,0)+7),0)</f>
        <v>0</v>
      </c>
      <c r="MM21" s="478">
        <f t="shared" si="116"/>
        <v>0</v>
      </c>
      <c r="MN21" s="468">
        <f t="shared" si="117"/>
        <v>0</v>
      </c>
      <c r="MP21" s="348">
        <f t="shared" si="118"/>
        <v>0</v>
      </c>
      <c r="MQ21" s="348">
        <f t="shared" si="119"/>
        <v>0</v>
      </c>
      <c r="MR21" s="348">
        <f t="shared" si="120"/>
        <v>0</v>
      </c>
      <c r="MS21" s="348">
        <f t="shared" si="121"/>
        <v>0</v>
      </c>
      <c r="MT21" s="348">
        <f t="shared" si="122"/>
        <v>0</v>
      </c>
      <c r="MU21" s="348">
        <f t="shared" si="123"/>
        <v>0</v>
      </c>
      <c r="MV21" s="348">
        <f t="shared" si="124"/>
        <v>0</v>
      </c>
      <c r="MW21" s="348">
        <f t="shared" si="125"/>
        <v>0</v>
      </c>
      <c r="MX21" s="348">
        <f t="shared" si="126"/>
        <v>0</v>
      </c>
      <c r="MZ21" s="550">
        <f t="shared" si="127"/>
        <v>0</v>
      </c>
      <c r="NA21" s="550">
        <f t="shared" si="128"/>
        <v>0</v>
      </c>
      <c r="NB21" s="550">
        <f t="shared" si="129"/>
        <v>0</v>
      </c>
      <c r="NC21" s="550">
        <f t="shared" si="130"/>
        <v>0</v>
      </c>
      <c r="ND21" s="550">
        <f t="shared" si="131"/>
        <v>0</v>
      </c>
      <c r="NE21" s="550">
        <f t="shared" si="132"/>
        <v>0</v>
      </c>
      <c r="NF21" s="550">
        <f t="shared" si="133"/>
        <v>0</v>
      </c>
      <c r="NG21" s="550">
        <f t="shared" si="134"/>
        <v>0</v>
      </c>
    </row>
    <row r="22" spans="1:371" s="136" customFormat="1" ht="21" customHeight="1">
      <c r="A22" s="452">
        <f t="shared" si="4"/>
        <v>0</v>
      </c>
      <c r="B22" s="452">
        <f t="shared" si="199"/>
        <v>0</v>
      </c>
      <c r="C22" s="452">
        <f t="shared" si="5"/>
        <v>0</v>
      </c>
      <c r="D22" s="452">
        <f t="shared" si="6"/>
        <v>0</v>
      </c>
      <c r="E22" s="452">
        <f t="shared" si="7"/>
        <v>0</v>
      </c>
      <c r="F22" s="452">
        <f t="shared" si="200"/>
        <v>0</v>
      </c>
      <c r="G22" s="452">
        <f t="shared" si="201"/>
        <v>0</v>
      </c>
      <c r="H22" s="452">
        <f t="shared" si="202"/>
        <v>0</v>
      </c>
      <c r="I22" s="267">
        <f t="shared" si="135"/>
        <v>0</v>
      </c>
      <c r="J22" s="757"/>
      <c r="K22" s="755"/>
      <c r="L22" s="755"/>
      <c r="M22" s="106"/>
      <c r="N22" s="106"/>
      <c r="O22" s="106"/>
      <c r="P22" s="106"/>
      <c r="Q22" s="759"/>
      <c r="R22" s="263" t="str">
        <f>IFERROR(VLOOKUP(Q22,'４整理番号表'!$T$27:$U$30,2,TRUE),"")</f>
        <v/>
      </c>
      <c r="S22" s="263">
        <f t="shared" si="136"/>
        <v>0</v>
      </c>
      <c r="T22" s="266">
        <f t="shared" si="137"/>
        <v>0</v>
      </c>
      <c r="U22" s="760"/>
      <c r="V22" s="763"/>
      <c r="W22" s="269" t="str">
        <f>IFERROR(VLOOKUP(V22,'４整理番号表'!$B$6:$G$7,2,TRUE),"")</f>
        <v/>
      </c>
      <c r="X22" s="764"/>
      <c r="Y22" s="765"/>
      <c r="Z22" s="269" t="str">
        <f>IFERROR(VLOOKUP(Y22,'４整理番号表'!$B$39:$H$45,2,TRUE),"")</f>
        <v/>
      </c>
      <c r="AA22" s="766"/>
      <c r="AB22" s="271" t="str">
        <f>IFERROR(VLOOKUP(AA22,'４整理番号表'!$J$5:$K$59,2,TRUE),"")</f>
        <v/>
      </c>
      <c r="AC22" s="768"/>
      <c r="AD22" s="769"/>
      <c r="AE22" s="771"/>
      <c r="AF22" s="272" t="str">
        <f>IFERROR(VLOOKUP(AE22,'４整理番号表'!$P$6:$Q$39,2,TRUE),"")</f>
        <v/>
      </c>
      <c r="AG22" s="273">
        <f t="shared" si="8"/>
        <v>0</v>
      </c>
      <c r="AH22" s="772"/>
      <c r="AI22" s="773"/>
      <c r="AJ22" s="774"/>
      <c r="AK22" s="776"/>
      <c r="AL22" s="777"/>
      <c r="AM22" s="775"/>
      <c r="AN22" s="779"/>
      <c r="AO22" s="291">
        <f t="shared" si="9"/>
        <v>0</v>
      </c>
      <c r="AP22" s="290">
        <f t="shared" si="138"/>
        <v>0</v>
      </c>
      <c r="AQ22" s="781"/>
      <c r="AR22" s="781"/>
      <c r="AS22" s="781"/>
      <c r="AT22" s="783"/>
      <c r="AU22" s="291">
        <f t="shared" si="10"/>
        <v>0</v>
      </c>
      <c r="AV22" s="291" t="str">
        <f t="shared" si="203"/>
        <v/>
      </c>
      <c r="AW22" s="784"/>
      <c r="AX22" s="786"/>
      <c r="AY22" s="786"/>
      <c r="AZ22" s="785"/>
      <c r="BA22" s="789"/>
      <c r="BB22" s="787"/>
      <c r="BC22" s="315">
        <f t="shared" si="139"/>
        <v>0</v>
      </c>
      <c r="BD22" s="349" t="str">
        <f t="shared" si="11"/>
        <v/>
      </c>
      <c r="BE22" s="790"/>
      <c r="BF22" s="790"/>
      <c r="BG22" s="349">
        <f t="shared" si="12"/>
        <v>0</v>
      </c>
      <c r="BH22" s="791"/>
      <c r="BI22" s="349">
        <f t="shared" si="140"/>
        <v>0</v>
      </c>
      <c r="BJ22" s="794"/>
      <c r="BK22" s="794"/>
      <c r="BL22" s="655" t="str">
        <f t="shared" si="13"/>
        <v/>
      </c>
      <c r="BM22" s="656" t="str">
        <f t="shared" si="14"/>
        <v/>
      </c>
      <c r="BN22" s="266" t="str">
        <f t="shared" si="15"/>
        <v/>
      </c>
      <c r="BO22" s="793"/>
      <c r="BP22" s="797"/>
      <c r="BQ22" s="797"/>
      <c r="BR22" s="797"/>
      <c r="BS22" s="797"/>
      <c r="BT22" s="324" t="str">
        <f t="shared" si="16"/>
        <v/>
      </c>
      <c r="BU22" s="325" t="str">
        <f t="shared" si="141"/>
        <v/>
      </c>
      <c r="BV22" s="393">
        <f t="shared" si="142"/>
        <v>0</v>
      </c>
      <c r="BW22" s="798"/>
      <c r="BX22" s="799"/>
      <c r="BY22" s="800"/>
      <c r="BZ22" s="801"/>
      <c r="CA22" s="801"/>
      <c r="CB22" s="801"/>
      <c r="CC22" s="801"/>
      <c r="CD22" s="796">
        <f>IFERROR(VLOOKUP(BX22,'４整理番号表'!$X$23:$Z$31,3,FALSE),)</f>
        <v>0</v>
      </c>
      <c r="CE22" s="605" t="str">
        <f>IF(BX22='４整理番号表'!$X$24,IF(CC22&lt;&gt;"",IF(BZ22&gt;0,IF(BY22=6,ROUNDDOWN((CC22-BZ22)/ABS(BZ22),3),IF(BY22=5,ROUNDDOWN((CC22-BZ22)/ABS(BZ22)*3/4,3),"")),"-")),IF(CC22&lt;&gt;"",IF(BZ22&gt;0,ROUNDDOWN((CC22-BZ22)/ABS(BZ22),3),"-"),""))</f>
        <v/>
      </c>
      <c r="CF22" s="805"/>
      <c r="CG22" s="803"/>
      <c r="CH22" s="804"/>
      <c r="CI22" s="802"/>
      <c r="CJ22" s="802"/>
      <c r="CK22" s="802"/>
      <c r="CL22" s="802"/>
      <c r="CM22" s="322">
        <f>IFERROR(VLOOKUP(CG22,'４整理番号表'!$X$23:$Z$31,3,FALSE),)</f>
        <v>0</v>
      </c>
      <c r="CN22" s="325" t="str">
        <f t="shared" si="143"/>
        <v/>
      </c>
      <c r="CO22" s="806"/>
      <c r="CP22" s="821"/>
      <c r="CQ22" s="822"/>
      <c r="CR22" s="820"/>
      <c r="CS22" s="820"/>
      <c r="CT22" s="820"/>
      <c r="CU22" s="820"/>
      <c r="CV22" s="322">
        <f>IFERROR(VLOOKUP(CP22,'４整理番号表'!$X$23:$Z$31,3,FALSE),)</f>
        <v>0</v>
      </c>
      <c r="CW22" s="325" t="str">
        <f t="shared" si="144"/>
        <v/>
      </c>
      <c r="CX22" s="619"/>
      <c r="CY22" s="329"/>
      <c r="CZ22" s="454"/>
      <c r="DA22" s="322"/>
      <c r="DB22" s="322"/>
      <c r="DC22" s="322"/>
      <c r="DD22" s="322"/>
      <c r="DE22" s="322">
        <f>IFERROR(VLOOKUP(CY22,'４整理番号表'!$X$23:$Z$31,3,FALSE),)</f>
        <v>0</v>
      </c>
      <c r="DF22" s="325" t="str">
        <f t="shared" si="145"/>
        <v/>
      </c>
      <c r="DG22" s="610"/>
      <c r="DH22" s="329"/>
      <c r="DI22" s="454"/>
      <c r="DJ22" s="322"/>
      <c r="DK22" s="322"/>
      <c r="DL22" s="322"/>
      <c r="DM22" s="322"/>
      <c r="DN22" s="322">
        <f>IFERROR(VLOOKUP(DH22,'４整理番号表'!$X$23:$Z$31,3,FALSE),)</f>
        <v>0</v>
      </c>
      <c r="DO22" s="325" t="str">
        <f t="shared" si="146"/>
        <v/>
      </c>
      <c r="DP22" s="610"/>
      <c r="DQ22" s="329"/>
      <c r="DR22" s="454"/>
      <c r="DS22" s="322"/>
      <c r="DT22" s="322"/>
      <c r="DU22" s="322"/>
      <c r="DV22" s="322"/>
      <c r="DW22" s="322">
        <f>IFERROR(VLOOKUP(DQ22,'４整理番号表'!$X$23:$Z$31,3,FALSE),)</f>
        <v>0</v>
      </c>
      <c r="DX22" s="325" t="str">
        <f t="shared" si="147"/>
        <v/>
      </c>
      <c r="DY22" s="610"/>
      <c r="DZ22" s="329"/>
      <c r="EA22" s="454"/>
      <c r="EB22" s="322"/>
      <c r="EC22" s="322"/>
      <c r="ED22" s="322"/>
      <c r="EE22" s="322"/>
      <c r="EF22" s="322">
        <f>IFERROR(VLOOKUP(DZ22,'４整理番号表'!$X$23:$Z$31,3,FALSE),)</f>
        <v>0</v>
      </c>
      <c r="EG22" s="325" t="str">
        <f t="shared" si="148"/>
        <v/>
      </c>
      <c r="EH22" s="610"/>
      <c r="EI22" s="329"/>
      <c r="EJ22" s="454"/>
      <c r="EK22" s="322"/>
      <c r="EL22" s="322"/>
      <c r="EM22" s="322"/>
      <c r="EN22" s="322"/>
      <c r="EO22" s="322">
        <f>IFERROR(VLOOKUP(EI22,'４整理番号表'!$X$23:$Z$31,3,FALSE),)</f>
        <v>0</v>
      </c>
      <c r="EP22" s="325" t="str">
        <f t="shared" si="149"/>
        <v/>
      </c>
      <c r="EQ22" s="619"/>
      <c r="ER22" s="845" t="s">
        <v>101</v>
      </c>
      <c r="ES22" s="266">
        <f t="shared" si="17"/>
        <v>0</v>
      </c>
      <c r="ET22" s="272">
        <f t="shared" si="18"/>
        <v>0</v>
      </c>
      <c r="EU22" s="272">
        <f t="shared" si="19"/>
        <v>0</v>
      </c>
      <c r="EV22" s="272">
        <f t="shared" si="20"/>
        <v>0</v>
      </c>
      <c r="EW22" s="272">
        <f t="shared" si="21"/>
        <v>0</v>
      </c>
      <c r="EX22" s="272">
        <f t="shared" si="22"/>
        <v>0</v>
      </c>
      <c r="EY22" s="272">
        <f t="shared" si="23"/>
        <v>0</v>
      </c>
      <c r="EZ22" s="272">
        <f t="shared" si="24"/>
        <v>0</v>
      </c>
      <c r="FA22" s="272">
        <f t="shared" si="25"/>
        <v>0</v>
      </c>
      <c r="FB22" s="272">
        <f t="shared" si="26"/>
        <v>0</v>
      </c>
      <c r="FC22" s="272">
        <f t="shared" si="27"/>
        <v>0</v>
      </c>
      <c r="FD22" s="272">
        <f t="shared" si="28"/>
        <v>0</v>
      </c>
      <c r="FE22" s="272">
        <f t="shared" si="29"/>
        <v>0</v>
      </c>
      <c r="FF22" s="272">
        <f t="shared" si="30"/>
        <v>0</v>
      </c>
      <c r="FG22" s="272">
        <f t="shared" si="31"/>
        <v>0</v>
      </c>
      <c r="FH22" s="272">
        <f t="shared" si="32"/>
        <v>0</v>
      </c>
      <c r="FI22" s="109" t="s">
        <v>100</v>
      </c>
      <c r="FJ22" s="109" t="s">
        <v>100</v>
      </c>
      <c r="FK22" s="109" t="s">
        <v>100</v>
      </c>
      <c r="FL22" s="109" t="s">
        <v>100</v>
      </c>
      <c r="FM22" s="109" t="s">
        <v>100</v>
      </c>
      <c r="FN22" s="272">
        <f t="shared" si="150"/>
        <v>0</v>
      </c>
      <c r="FO22" s="272">
        <f t="shared" si="151"/>
        <v>0</v>
      </c>
      <c r="FP22" s="272">
        <f t="shared" si="152"/>
        <v>0</v>
      </c>
      <c r="FQ22" s="272">
        <f t="shared" si="153"/>
        <v>0</v>
      </c>
      <c r="FR22" s="272">
        <f t="shared" si="154"/>
        <v>0</v>
      </c>
      <c r="FS22" s="272">
        <f t="shared" si="155"/>
        <v>0</v>
      </c>
      <c r="FT22" s="272">
        <f t="shared" si="156"/>
        <v>0</v>
      </c>
      <c r="FU22" s="811"/>
      <c r="FV22" s="811"/>
      <c r="FW22" s="810"/>
      <c r="FX22" s="810"/>
      <c r="FY22" s="810"/>
      <c r="FZ22" s="272">
        <f t="shared" si="157"/>
        <v>0</v>
      </c>
      <c r="GA22" s="272">
        <f t="shared" si="33"/>
        <v>0</v>
      </c>
      <c r="GB22" s="813"/>
      <c r="GC22" s="813"/>
      <c r="GD22" s="813"/>
      <c r="GE22" s="813"/>
      <c r="GF22" s="813"/>
      <c r="GG22" s="813"/>
      <c r="GH22" s="813"/>
      <c r="GI22" s="813"/>
      <c r="GJ22" s="813"/>
      <c r="GK22" s="813"/>
      <c r="GL22" s="813"/>
      <c r="GM22" s="813"/>
      <c r="GN22" s="813"/>
      <c r="GO22" s="813"/>
      <c r="GP22" s="813"/>
      <c r="GQ22" s="813"/>
      <c r="GR22" s="813"/>
      <c r="GS22" s="813"/>
      <c r="GT22" s="814"/>
      <c r="GV22" s="413">
        <f t="shared" si="34"/>
        <v>0</v>
      </c>
      <c r="GW22" s="414">
        <f t="shared" si="35"/>
        <v>0</v>
      </c>
      <c r="GX22" s="817"/>
      <c r="GY22" s="416">
        <f t="shared" si="204"/>
        <v>0</v>
      </c>
      <c r="GZ22" s="417">
        <f t="shared" si="205"/>
        <v>0</v>
      </c>
      <c r="HA22" s="385"/>
      <c r="HB22" s="818"/>
      <c r="HC22" s="819"/>
      <c r="HD22" s="819"/>
      <c r="HE22" s="423">
        <f t="shared" ref="HE22" si="206">HD22-HC22</f>
        <v>0</v>
      </c>
      <c r="HF22" s="424">
        <f t="shared" ref="HF22" si="207">IF(HC22&lt;&gt;0,ROUNDDOWN(HE22/HC22,4),0)</f>
        <v>0</v>
      </c>
      <c r="HG22" s="426"/>
      <c r="HH22" s="426"/>
      <c r="HI22" s="426"/>
      <c r="HJ22" s="345" t="str">
        <f t="shared" si="38"/>
        <v/>
      </c>
      <c r="HK22" s="402">
        <f>IF(OR(AND(1&lt;=HJ22,HJ22&lt;=3),HJ22=6),VLOOKUP(HJ22,'４整理番号表'!$J$5:$K$59,2,FALSE),0)</f>
        <v>0</v>
      </c>
      <c r="HL22" s="402">
        <f>IF(OR(HJ22=4,HJ22=7),VLOOKUP(HJ22,'４整理番号表'!$J$5:$K$59,2,FALSE),0)</f>
        <v>0</v>
      </c>
      <c r="HM22" s="402">
        <f>IF(HJ22=5,VLOOKUP(HJ22,'４整理番号表'!$J$5:$K$59,2,FALSE),0)</f>
        <v>0</v>
      </c>
      <c r="HN22" s="402">
        <f>IF(AND(8&lt;=HJ22,HJ22&lt;=13),VLOOKUP(HJ22,'４整理番号表'!$J$5:$K$59,2,FALSE),0)</f>
        <v>0</v>
      </c>
      <c r="HO22" s="397">
        <f t="shared" si="160"/>
        <v>0</v>
      </c>
      <c r="HP22" s="345">
        <f t="shared" si="161"/>
        <v>0</v>
      </c>
      <c r="HQ22" s="345">
        <f t="shared" si="162"/>
        <v>0</v>
      </c>
      <c r="HR22" s="344">
        <f t="shared" si="163"/>
        <v>0</v>
      </c>
      <c r="HS22" s="344">
        <f t="shared" si="164"/>
        <v>0</v>
      </c>
      <c r="HT22" s="345">
        <f t="shared" si="165"/>
        <v>0</v>
      </c>
      <c r="HU22" s="345">
        <f t="shared" si="166"/>
        <v>0</v>
      </c>
      <c r="HV22" s="345">
        <f t="shared" si="167"/>
        <v>0</v>
      </c>
      <c r="HW22" s="345">
        <f t="shared" si="168"/>
        <v>0</v>
      </c>
      <c r="HX22" s="345">
        <f t="shared" si="169"/>
        <v>0</v>
      </c>
      <c r="HY22" s="344">
        <f t="shared" si="170"/>
        <v>0</v>
      </c>
      <c r="HZ22" s="344">
        <f t="shared" si="171"/>
        <v>0</v>
      </c>
      <c r="IA22" s="345">
        <f t="shared" si="172"/>
        <v>0</v>
      </c>
      <c r="IB22" s="345">
        <f t="shared" si="173"/>
        <v>0</v>
      </c>
      <c r="IC22" s="345">
        <f t="shared" si="174"/>
        <v>0</v>
      </c>
      <c r="ID22" s="345">
        <f t="shared" si="175"/>
        <v>0</v>
      </c>
      <c r="IE22" s="345">
        <f t="shared" si="176"/>
        <v>0</v>
      </c>
      <c r="IF22" s="344">
        <f>IF(AND($HO22=3,SUM($ID22:IE22)=0),IF(AND($HB22=1,$HF22&gt;=0.1),1,),)</f>
        <v>0</v>
      </c>
      <c r="IG22" s="344">
        <f>IF(AND($HO22=3,SUM($ID22:IF22)=0),IF(AND($HB22=1,$HF22&gt;=0.05,$HF22&lt;0.1),1,),)</f>
        <v>0</v>
      </c>
      <c r="IH22" s="345">
        <f t="shared" si="177"/>
        <v>0</v>
      </c>
      <c r="II22" s="345">
        <f t="shared" si="178"/>
        <v>0</v>
      </c>
      <c r="IJ22" s="345">
        <f t="shared" si="179"/>
        <v>0</v>
      </c>
      <c r="IK22" s="345">
        <f t="shared" si="180"/>
        <v>0</v>
      </c>
      <c r="IL22" s="345">
        <f t="shared" si="181"/>
        <v>0</v>
      </c>
      <c r="IM22" s="345">
        <f t="shared" si="182"/>
        <v>0</v>
      </c>
      <c r="IN22" s="345">
        <f t="shared" si="183"/>
        <v>0</v>
      </c>
      <c r="IO22" s="345">
        <f t="shared" si="184"/>
        <v>0</v>
      </c>
      <c r="IP22" s="345">
        <f t="shared" si="185"/>
        <v>0</v>
      </c>
      <c r="IQ22" s="345">
        <f t="shared" si="186"/>
        <v>0</v>
      </c>
      <c r="IR22" s="345">
        <f t="shared" si="187"/>
        <v>0</v>
      </c>
      <c r="IS22" s="392">
        <f t="shared" si="188"/>
        <v>0</v>
      </c>
      <c r="IT22" s="385"/>
      <c r="IU22" s="440">
        <f t="shared" si="39"/>
        <v>0</v>
      </c>
      <c r="IV22" s="344">
        <f t="shared" si="40"/>
        <v>0</v>
      </c>
      <c r="IW22" s="344">
        <f t="shared" si="41"/>
        <v>0</v>
      </c>
      <c r="IX22" s="344">
        <f t="shared" si="42"/>
        <v>0</v>
      </c>
      <c r="IY22" s="344">
        <f t="shared" si="43"/>
        <v>0</v>
      </c>
      <c r="IZ22" s="344">
        <f t="shared" si="44"/>
        <v>0</v>
      </c>
      <c r="JA22" s="344">
        <f t="shared" si="45"/>
        <v>0</v>
      </c>
      <c r="JB22" s="344">
        <f t="shared" si="46"/>
        <v>0</v>
      </c>
      <c r="JC22" s="344">
        <f t="shared" si="47"/>
        <v>0</v>
      </c>
      <c r="JD22" s="344">
        <f t="shared" si="48"/>
        <v>0</v>
      </c>
      <c r="JE22" s="344">
        <f t="shared" si="49"/>
        <v>0</v>
      </c>
      <c r="JF22" s="344">
        <f t="shared" si="50"/>
        <v>0</v>
      </c>
      <c r="JG22" s="344">
        <f t="shared" si="51"/>
        <v>0</v>
      </c>
      <c r="JH22" s="344">
        <f t="shared" si="52"/>
        <v>0</v>
      </c>
      <c r="JI22" s="344">
        <f t="shared" si="53"/>
        <v>0</v>
      </c>
      <c r="JJ22" s="344">
        <f t="shared" si="54"/>
        <v>0</v>
      </c>
      <c r="JK22" s="344">
        <f t="shared" si="55"/>
        <v>0</v>
      </c>
      <c r="JL22" s="344">
        <f t="shared" si="56"/>
        <v>0</v>
      </c>
      <c r="JM22" s="344">
        <f t="shared" si="57"/>
        <v>0</v>
      </c>
      <c r="JN22" s="344">
        <f t="shared" si="58"/>
        <v>0</v>
      </c>
      <c r="JO22" s="344">
        <f t="shared" si="59"/>
        <v>0</v>
      </c>
      <c r="JP22" s="344">
        <f t="shared" si="60"/>
        <v>0</v>
      </c>
      <c r="JQ22" s="344">
        <f t="shared" si="61"/>
        <v>0</v>
      </c>
      <c r="JR22" s="344">
        <f t="shared" si="62"/>
        <v>0</v>
      </c>
      <c r="JS22" s="344">
        <f t="shared" si="63"/>
        <v>0</v>
      </c>
      <c r="JT22" s="344">
        <f t="shared" si="64"/>
        <v>0</v>
      </c>
      <c r="JU22" s="344">
        <f t="shared" si="65"/>
        <v>0</v>
      </c>
      <c r="JV22" s="344">
        <f t="shared" si="66"/>
        <v>0</v>
      </c>
      <c r="JW22" s="344">
        <f t="shared" si="67"/>
        <v>0</v>
      </c>
      <c r="JX22" s="344">
        <f t="shared" si="68"/>
        <v>0</v>
      </c>
      <c r="JY22" s="344">
        <f t="shared" si="69"/>
        <v>0</v>
      </c>
      <c r="JZ22" s="344">
        <f t="shared" si="70"/>
        <v>0</v>
      </c>
      <c r="KA22" s="344">
        <f t="shared" si="71"/>
        <v>0</v>
      </c>
      <c r="KB22" s="344">
        <f t="shared" si="72"/>
        <v>0</v>
      </c>
      <c r="KC22" s="344">
        <f t="shared" si="189"/>
        <v>0</v>
      </c>
      <c r="KD22" s="344">
        <f t="shared" si="73"/>
        <v>0</v>
      </c>
      <c r="KE22" s="344">
        <f t="shared" si="74"/>
        <v>0</v>
      </c>
      <c r="KF22" s="344">
        <f t="shared" si="75"/>
        <v>0</v>
      </c>
      <c r="KG22" s="344">
        <f t="shared" si="76"/>
        <v>0</v>
      </c>
      <c r="KH22" s="344">
        <f t="shared" si="77"/>
        <v>0</v>
      </c>
      <c r="KI22" s="344">
        <f t="shared" si="78"/>
        <v>0</v>
      </c>
      <c r="KJ22" s="344">
        <f t="shared" si="79"/>
        <v>0</v>
      </c>
      <c r="KK22" s="344">
        <f t="shared" si="80"/>
        <v>0</v>
      </c>
      <c r="KL22" s="344">
        <f t="shared" si="81"/>
        <v>0</v>
      </c>
      <c r="KM22" s="344">
        <f t="shared" si="82"/>
        <v>0</v>
      </c>
      <c r="KN22" s="344">
        <f t="shared" si="83"/>
        <v>0</v>
      </c>
      <c r="KO22" s="344">
        <f t="shared" si="84"/>
        <v>0</v>
      </c>
      <c r="KP22" s="344">
        <f t="shared" si="85"/>
        <v>0</v>
      </c>
      <c r="KQ22" s="344">
        <f t="shared" si="86"/>
        <v>0</v>
      </c>
      <c r="KR22" s="344">
        <f t="shared" si="87"/>
        <v>0</v>
      </c>
      <c r="KS22" s="344">
        <f t="shared" si="88"/>
        <v>0</v>
      </c>
      <c r="KT22" s="383">
        <f t="shared" si="89"/>
        <v>0</v>
      </c>
      <c r="KU22" s="701"/>
      <c r="KV22" s="109"/>
      <c r="KW22" s="109"/>
      <c r="KX22" s="110"/>
      <c r="KZ22" s="472">
        <f t="shared" si="90"/>
        <v>0</v>
      </c>
      <c r="LA22" s="348">
        <f t="shared" si="91"/>
        <v>0</v>
      </c>
      <c r="LB22" s="348">
        <f t="shared" si="92"/>
        <v>0</v>
      </c>
      <c r="LC22" s="473">
        <f t="shared" si="93"/>
        <v>0</v>
      </c>
      <c r="LE22" s="467">
        <f t="shared" si="94"/>
        <v>0</v>
      </c>
      <c r="LF22" s="467" t="str">
        <f t="shared" si="95"/>
        <v/>
      </c>
      <c r="LG22" s="467">
        <f t="shared" si="96"/>
        <v>0</v>
      </c>
      <c r="LH22" s="467">
        <f t="shared" si="97"/>
        <v>0</v>
      </c>
      <c r="LI22" s="467">
        <f t="shared" si="98"/>
        <v>0</v>
      </c>
      <c r="LJ22" s="467">
        <f t="shared" si="99"/>
        <v>0</v>
      </c>
      <c r="LK22" s="467">
        <f t="shared" si="100"/>
        <v>0</v>
      </c>
      <c r="LL22" s="467">
        <f t="shared" si="101"/>
        <v>0</v>
      </c>
      <c r="LM22" s="467">
        <f t="shared" si="102"/>
        <v>0</v>
      </c>
      <c r="LN22" s="468">
        <f t="shared" si="103"/>
        <v>0</v>
      </c>
      <c r="LO22" s="468" t="str">
        <f t="shared" si="190"/>
        <v>○</v>
      </c>
      <c r="LP22" s="451"/>
      <c r="LQ22" s="414">
        <f t="shared" si="191"/>
        <v>0</v>
      </c>
      <c r="LR22" s="414">
        <f t="shared" si="104"/>
        <v>0</v>
      </c>
      <c r="LS22" s="414" t="str">
        <f t="shared" si="105"/>
        <v/>
      </c>
      <c r="LT22" s="414" t="str">
        <f t="shared" si="192"/>
        <v/>
      </c>
      <c r="LU22" s="414">
        <f t="shared" si="106"/>
        <v>0</v>
      </c>
      <c r="LV22" s="414">
        <f t="shared" si="193"/>
        <v>0</v>
      </c>
      <c r="LW22" s="414">
        <f t="shared" si="107"/>
        <v>0</v>
      </c>
      <c r="LX22" s="448">
        <f t="shared" si="108"/>
        <v>0</v>
      </c>
      <c r="LY22" s="414">
        <f t="shared" si="194"/>
        <v>0</v>
      </c>
      <c r="LZ22" s="414">
        <f t="shared" si="195"/>
        <v>0</v>
      </c>
      <c r="MA22" s="414">
        <f t="shared" si="196"/>
        <v>0</v>
      </c>
      <c r="MB22" s="448">
        <f t="shared" si="197"/>
        <v>0</v>
      </c>
      <c r="MC22" s="414">
        <f t="shared" si="109"/>
        <v>0</v>
      </c>
      <c r="MD22" s="414">
        <f t="shared" si="110"/>
        <v>0</v>
      </c>
      <c r="ME22" s="414">
        <f t="shared" si="111"/>
        <v>0</v>
      </c>
      <c r="MF22" s="448">
        <f t="shared" si="112"/>
        <v>0</v>
      </c>
      <c r="MG22" s="414">
        <f t="shared" si="113"/>
        <v>0</v>
      </c>
      <c r="MH22" s="414">
        <f t="shared" si="114"/>
        <v>0</v>
      </c>
      <c r="MI22" s="414">
        <f t="shared" si="115"/>
        <v>0</v>
      </c>
      <c r="MJ22" s="448">
        <f t="shared" si="198"/>
        <v>0</v>
      </c>
      <c r="MK22" s="462"/>
      <c r="ML22" s="477" cm="1">
        <f t="array" ref="ML22">IF(MX22=1,INDEX($BX22:$EQ22,1,MATCH("Ⅱ⑧",$BX22:$EQ22,0)+7),0)</f>
        <v>0</v>
      </c>
      <c r="MM22" s="478">
        <f t="shared" si="116"/>
        <v>0</v>
      </c>
      <c r="MN22" s="468">
        <f t="shared" si="117"/>
        <v>0</v>
      </c>
      <c r="MP22" s="348">
        <f t="shared" si="118"/>
        <v>0</v>
      </c>
      <c r="MQ22" s="348">
        <f t="shared" si="119"/>
        <v>0</v>
      </c>
      <c r="MR22" s="348">
        <f t="shared" si="120"/>
        <v>0</v>
      </c>
      <c r="MS22" s="348">
        <f t="shared" si="121"/>
        <v>0</v>
      </c>
      <c r="MT22" s="348">
        <f t="shared" si="122"/>
        <v>0</v>
      </c>
      <c r="MU22" s="348">
        <f t="shared" si="123"/>
        <v>0</v>
      </c>
      <c r="MV22" s="348">
        <f t="shared" si="124"/>
        <v>0</v>
      </c>
      <c r="MW22" s="348">
        <f t="shared" si="125"/>
        <v>0</v>
      </c>
      <c r="MX22" s="348">
        <f t="shared" si="126"/>
        <v>0</v>
      </c>
      <c r="MZ22" s="550">
        <f t="shared" si="127"/>
        <v>0</v>
      </c>
      <c r="NA22" s="550">
        <f t="shared" si="128"/>
        <v>0</v>
      </c>
      <c r="NB22" s="550">
        <f t="shared" si="129"/>
        <v>0</v>
      </c>
      <c r="NC22" s="550">
        <f t="shared" si="130"/>
        <v>0</v>
      </c>
      <c r="ND22" s="550">
        <f t="shared" si="131"/>
        <v>0</v>
      </c>
      <c r="NE22" s="550">
        <f t="shared" si="132"/>
        <v>0</v>
      </c>
      <c r="NF22" s="550">
        <f t="shared" si="133"/>
        <v>0</v>
      </c>
      <c r="NG22" s="550">
        <f t="shared" si="134"/>
        <v>0</v>
      </c>
    </row>
    <row r="23" spans="1:371" s="136" customFormat="1" ht="21" customHeight="1">
      <c r="A23" s="452">
        <f t="shared" si="4"/>
        <v>0</v>
      </c>
      <c r="B23" s="452">
        <f t="shared" si="199"/>
        <v>0</v>
      </c>
      <c r="C23" s="452">
        <f t="shared" si="5"/>
        <v>0</v>
      </c>
      <c r="D23" s="452">
        <f t="shared" si="6"/>
        <v>0</v>
      </c>
      <c r="E23" s="452">
        <f t="shared" si="7"/>
        <v>0</v>
      </c>
      <c r="F23" s="452">
        <f t="shared" si="200"/>
        <v>0</v>
      </c>
      <c r="G23" s="452">
        <f t="shared" si="201"/>
        <v>0</v>
      </c>
      <c r="H23" s="452">
        <f t="shared" si="202"/>
        <v>0</v>
      </c>
      <c r="I23" s="267">
        <f t="shared" si="135"/>
        <v>0</v>
      </c>
      <c r="J23" s="757"/>
      <c r="K23" s="755"/>
      <c r="L23" s="755"/>
      <c r="M23" s="106"/>
      <c r="N23" s="106"/>
      <c r="O23" s="106"/>
      <c r="P23" s="106"/>
      <c r="Q23" s="759"/>
      <c r="R23" s="263" t="str">
        <f>IFERROR(VLOOKUP(Q23,'４整理番号表'!$T$27:$U$30,2,TRUE),"")</f>
        <v/>
      </c>
      <c r="S23" s="263">
        <f t="shared" si="136"/>
        <v>0</v>
      </c>
      <c r="T23" s="266">
        <f t="shared" si="137"/>
        <v>0</v>
      </c>
      <c r="U23" s="760"/>
      <c r="V23" s="763"/>
      <c r="W23" s="269" t="str">
        <f>IFERROR(VLOOKUP(V23,'４整理番号表'!$B$6:$G$7,2,TRUE),"")</f>
        <v/>
      </c>
      <c r="X23" s="764"/>
      <c r="Y23" s="765"/>
      <c r="Z23" s="269" t="str">
        <f>IFERROR(VLOOKUP(Y23,'４整理番号表'!$B$39:$H$45,2,TRUE),"")</f>
        <v/>
      </c>
      <c r="AA23" s="766"/>
      <c r="AB23" s="271" t="str">
        <f>IFERROR(VLOOKUP(AA23,'４整理番号表'!$J$5:$K$59,2,TRUE),"")</f>
        <v/>
      </c>
      <c r="AC23" s="768"/>
      <c r="AD23" s="769"/>
      <c r="AE23" s="771"/>
      <c r="AF23" s="272" t="str">
        <f>IFERROR(VLOOKUP(AE23,'４整理番号表'!$P$6:$Q$39,2,TRUE),"")</f>
        <v/>
      </c>
      <c r="AG23" s="273">
        <f t="shared" si="8"/>
        <v>0</v>
      </c>
      <c r="AH23" s="772"/>
      <c r="AI23" s="773"/>
      <c r="AJ23" s="774"/>
      <c r="AK23" s="776"/>
      <c r="AL23" s="777"/>
      <c r="AM23" s="775"/>
      <c r="AN23" s="779"/>
      <c r="AO23" s="291">
        <f t="shared" si="9"/>
        <v>0</v>
      </c>
      <c r="AP23" s="290">
        <f t="shared" si="138"/>
        <v>0</v>
      </c>
      <c r="AQ23" s="781"/>
      <c r="AR23" s="781"/>
      <c r="AS23" s="781"/>
      <c r="AT23" s="783"/>
      <c r="AU23" s="291">
        <f t="shared" si="10"/>
        <v>0</v>
      </c>
      <c r="AV23" s="291" t="str">
        <f t="shared" si="203"/>
        <v/>
      </c>
      <c r="AW23" s="784"/>
      <c r="AX23" s="786"/>
      <c r="AY23" s="786"/>
      <c r="AZ23" s="785"/>
      <c r="BA23" s="789"/>
      <c r="BB23" s="787"/>
      <c r="BC23" s="315">
        <f t="shared" si="139"/>
        <v>0</v>
      </c>
      <c r="BD23" s="349" t="str">
        <f t="shared" si="11"/>
        <v/>
      </c>
      <c r="BE23" s="790"/>
      <c r="BF23" s="790"/>
      <c r="BG23" s="349">
        <f t="shared" si="12"/>
        <v>0</v>
      </c>
      <c r="BH23" s="791"/>
      <c r="BI23" s="349">
        <f t="shared" si="140"/>
        <v>0</v>
      </c>
      <c r="BJ23" s="794"/>
      <c r="BK23" s="794"/>
      <c r="BL23" s="657" t="str">
        <f t="shared" si="13"/>
        <v/>
      </c>
      <c r="BM23" s="654" t="str">
        <f t="shared" si="14"/>
        <v/>
      </c>
      <c r="BN23" s="266" t="str">
        <f t="shared" si="15"/>
        <v/>
      </c>
      <c r="BO23" s="793"/>
      <c r="BP23" s="797"/>
      <c r="BQ23" s="797"/>
      <c r="BR23" s="797"/>
      <c r="BS23" s="797"/>
      <c r="BT23" s="324" t="str">
        <f t="shared" si="16"/>
        <v/>
      </c>
      <c r="BU23" s="325" t="str">
        <f t="shared" si="141"/>
        <v/>
      </c>
      <c r="BV23" s="393">
        <f t="shared" si="142"/>
        <v>0</v>
      </c>
      <c r="BW23" s="798"/>
      <c r="BX23" s="799"/>
      <c r="BY23" s="800"/>
      <c r="BZ23" s="801"/>
      <c r="CA23" s="801"/>
      <c r="CB23" s="801"/>
      <c r="CC23" s="801"/>
      <c r="CD23" s="796">
        <f>IFERROR(VLOOKUP(BX23,'４整理番号表'!$X$23:$Z$31,3,FALSE),)</f>
        <v>0</v>
      </c>
      <c r="CE23" s="605" t="str">
        <f>IF(BX23='４整理番号表'!$X$24,IF(CC23&lt;&gt;"",IF(BZ23&gt;0,IF(BY23=6,ROUNDDOWN((CC23-BZ23)/ABS(BZ23),3),IF(BY23=5,ROUNDDOWN((CC23-BZ23)/ABS(BZ23)*3/4,3),"")),"-")),IF(CC23&lt;&gt;"",IF(BZ23&gt;0,ROUNDDOWN((CC23-BZ23)/ABS(BZ23),3),"-"),""))</f>
        <v/>
      </c>
      <c r="CF23" s="805"/>
      <c r="CG23" s="803"/>
      <c r="CH23" s="804"/>
      <c r="CI23" s="802"/>
      <c r="CJ23" s="802"/>
      <c r="CK23" s="802"/>
      <c r="CL23" s="802"/>
      <c r="CM23" s="322">
        <f>IFERROR(VLOOKUP(CG23,'４整理番号表'!$X$23:$Z$31,3,FALSE),)</f>
        <v>0</v>
      </c>
      <c r="CN23" s="325" t="str">
        <f t="shared" si="143"/>
        <v/>
      </c>
      <c r="CO23" s="806"/>
      <c r="CP23" s="821"/>
      <c r="CQ23" s="822"/>
      <c r="CR23" s="820"/>
      <c r="CS23" s="820"/>
      <c r="CT23" s="820"/>
      <c r="CU23" s="820"/>
      <c r="CV23" s="322">
        <f>IFERROR(VLOOKUP(CP23,'４整理番号表'!$X$23:$Z$31,3,FALSE),)</f>
        <v>0</v>
      </c>
      <c r="CW23" s="325" t="str">
        <f t="shared" si="144"/>
        <v/>
      </c>
      <c r="CX23" s="619"/>
      <c r="CY23" s="329"/>
      <c r="CZ23" s="454"/>
      <c r="DA23" s="322"/>
      <c r="DB23" s="322"/>
      <c r="DC23" s="322"/>
      <c r="DD23" s="322"/>
      <c r="DE23" s="322">
        <f>IFERROR(VLOOKUP(CY23,'４整理番号表'!$X$23:$Z$31,3,FALSE),)</f>
        <v>0</v>
      </c>
      <c r="DF23" s="325" t="str">
        <f t="shared" si="145"/>
        <v/>
      </c>
      <c r="DG23" s="610"/>
      <c r="DH23" s="329"/>
      <c r="DI23" s="454"/>
      <c r="DJ23" s="322"/>
      <c r="DK23" s="322"/>
      <c r="DL23" s="322"/>
      <c r="DM23" s="322"/>
      <c r="DN23" s="322">
        <f>IFERROR(VLOOKUP(DH23,'４整理番号表'!$X$23:$Z$31,3,FALSE),)</f>
        <v>0</v>
      </c>
      <c r="DO23" s="325" t="str">
        <f t="shared" si="146"/>
        <v/>
      </c>
      <c r="DP23" s="610"/>
      <c r="DQ23" s="329"/>
      <c r="DR23" s="454"/>
      <c r="DS23" s="322"/>
      <c r="DT23" s="322"/>
      <c r="DU23" s="322"/>
      <c r="DV23" s="322"/>
      <c r="DW23" s="322">
        <f>IFERROR(VLOOKUP(DQ23,'４整理番号表'!$X$23:$Z$31,3,FALSE),)</f>
        <v>0</v>
      </c>
      <c r="DX23" s="325" t="str">
        <f t="shared" si="147"/>
        <v/>
      </c>
      <c r="DY23" s="610"/>
      <c r="DZ23" s="329"/>
      <c r="EA23" s="454"/>
      <c r="EB23" s="322"/>
      <c r="EC23" s="322"/>
      <c r="ED23" s="322"/>
      <c r="EE23" s="322"/>
      <c r="EF23" s="322">
        <f>IFERROR(VLOOKUP(DZ23,'４整理番号表'!$X$23:$Z$31,3,FALSE),)</f>
        <v>0</v>
      </c>
      <c r="EG23" s="325" t="str">
        <f t="shared" si="148"/>
        <v/>
      </c>
      <c r="EH23" s="610"/>
      <c r="EI23" s="329"/>
      <c r="EJ23" s="454"/>
      <c r="EK23" s="322"/>
      <c r="EL23" s="322"/>
      <c r="EM23" s="322"/>
      <c r="EN23" s="322"/>
      <c r="EO23" s="322">
        <f>IFERROR(VLOOKUP(EI23,'４整理番号表'!$X$23:$Z$31,3,FALSE),)</f>
        <v>0</v>
      </c>
      <c r="EP23" s="325" t="str">
        <f t="shared" si="149"/>
        <v/>
      </c>
      <c r="EQ23" s="619"/>
      <c r="ER23" s="845" t="s">
        <v>101</v>
      </c>
      <c r="ES23" s="266">
        <f t="shared" si="17"/>
        <v>0</v>
      </c>
      <c r="ET23" s="272">
        <f t="shared" si="18"/>
        <v>0</v>
      </c>
      <c r="EU23" s="272">
        <f t="shared" si="19"/>
        <v>0</v>
      </c>
      <c r="EV23" s="272">
        <f t="shared" si="20"/>
        <v>0</v>
      </c>
      <c r="EW23" s="272">
        <f t="shared" si="21"/>
        <v>0</v>
      </c>
      <c r="EX23" s="272">
        <f t="shared" si="22"/>
        <v>0</v>
      </c>
      <c r="EY23" s="272">
        <f t="shared" si="23"/>
        <v>0</v>
      </c>
      <c r="EZ23" s="272">
        <f t="shared" si="24"/>
        <v>0</v>
      </c>
      <c r="FA23" s="272">
        <f t="shared" si="25"/>
        <v>0</v>
      </c>
      <c r="FB23" s="272">
        <f t="shared" si="26"/>
        <v>0</v>
      </c>
      <c r="FC23" s="272">
        <f t="shared" si="27"/>
        <v>0</v>
      </c>
      <c r="FD23" s="272">
        <f t="shared" si="28"/>
        <v>0</v>
      </c>
      <c r="FE23" s="272">
        <f t="shared" si="29"/>
        <v>0</v>
      </c>
      <c r="FF23" s="272">
        <f t="shared" si="30"/>
        <v>0</v>
      </c>
      <c r="FG23" s="272">
        <f t="shared" si="31"/>
        <v>0</v>
      </c>
      <c r="FH23" s="272">
        <f t="shared" si="32"/>
        <v>0</v>
      </c>
      <c r="FI23" s="109" t="s">
        <v>100</v>
      </c>
      <c r="FJ23" s="109" t="s">
        <v>100</v>
      </c>
      <c r="FK23" s="109" t="s">
        <v>100</v>
      </c>
      <c r="FL23" s="109" t="s">
        <v>100</v>
      </c>
      <c r="FM23" s="109" t="s">
        <v>100</v>
      </c>
      <c r="FN23" s="272">
        <f t="shared" si="150"/>
        <v>0</v>
      </c>
      <c r="FO23" s="272">
        <f t="shared" si="151"/>
        <v>0</v>
      </c>
      <c r="FP23" s="272">
        <f t="shared" si="152"/>
        <v>0</v>
      </c>
      <c r="FQ23" s="272">
        <f t="shared" si="153"/>
        <v>0</v>
      </c>
      <c r="FR23" s="272">
        <f t="shared" si="154"/>
        <v>0</v>
      </c>
      <c r="FS23" s="272">
        <f t="shared" si="155"/>
        <v>0</v>
      </c>
      <c r="FT23" s="272">
        <f t="shared" si="156"/>
        <v>0</v>
      </c>
      <c r="FU23" s="811"/>
      <c r="FV23" s="811"/>
      <c r="FW23" s="810"/>
      <c r="FX23" s="810"/>
      <c r="FY23" s="810"/>
      <c r="FZ23" s="272">
        <f t="shared" si="157"/>
        <v>0</v>
      </c>
      <c r="GA23" s="272">
        <f t="shared" si="33"/>
        <v>0</v>
      </c>
      <c r="GB23" s="813"/>
      <c r="GC23" s="813"/>
      <c r="GD23" s="813"/>
      <c r="GE23" s="813"/>
      <c r="GF23" s="813"/>
      <c r="GG23" s="813"/>
      <c r="GH23" s="813"/>
      <c r="GI23" s="813"/>
      <c r="GJ23" s="813"/>
      <c r="GK23" s="813"/>
      <c r="GL23" s="813"/>
      <c r="GM23" s="813"/>
      <c r="GN23" s="813"/>
      <c r="GO23" s="813"/>
      <c r="GP23" s="813"/>
      <c r="GQ23" s="813"/>
      <c r="GR23" s="813"/>
      <c r="GS23" s="813"/>
      <c r="GT23" s="814"/>
      <c r="GV23" s="413">
        <f t="shared" si="34"/>
        <v>0</v>
      </c>
      <c r="GW23" s="414">
        <f t="shared" si="35"/>
        <v>0</v>
      </c>
      <c r="GX23" s="817"/>
      <c r="GY23" s="416">
        <f t="shared" si="204"/>
        <v>0</v>
      </c>
      <c r="GZ23" s="417">
        <f t="shared" si="205"/>
        <v>0</v>
      </c>
      <c r="HA23" s="385"/>
      <c r="HB23" s="818"/>
      <c r="HC23" s="819"/>
      <c r="HD23" s="819"/>
      <c r="HE23" s="423">
        <f t="shared" ref="HE23:HE86" si="208">HD23-HC23</f>
        <v>0</v>
      </c>
      <c r="HF23" s="424">
        <f t="shared" ref="HF23:HF86" si="209">IF(HC23&lt;&gt;0,ROUNDDOWN(HE23/HC23,4),0)</f>
        <v>0</v>
      </c>
      <c r="HG23" s="426"/>
      <c r="HH23" s="426"/>
      <c r="HI23" s="426"/>
      <c r="HJ23" s="345" t="str">
        <f t="shared" si="38"/>
        <v/>
      </c>
      <c r="HK23" s="402">
        <f>IF(OR(AND(1&lt;=HJ23,HJ23&lt;=3),HJ23=6),VLOOKUP(HJ23,'４整理番号表'!$J$5:$K$59,2,FALSE),0)</f>
        <v>0</v>
      </c>
      <c r="HL23" s="402">
        <f>IF(OR(HJ23=4,HJ23=7),VLOOKUP(HJ23,'４整理番号表'!$J$5:$K$59,2,FALSE),0)</f>
        <v>0</v>
      </c>
      <c r="HM23" s="402">
        <f>IF(HJ23=5,VLOOKUP(HJ23,'４整理番号表'!$J$5:$K$59,2,FALSE),0)</f>
        <v>0</v>
      </c>
      <c r="HN23" s="402">
        <f>IF(AND(8&lt;=HJ23,HJ23&lt;=13),VLOOKUP(HJ23,'４整理番号表'!$J$5:$K$59,2,FALSE),0)</f>
        <v>0</v>
      </c>
      <c r="HO23" s="397">
        <f t="shared" si="160"/>
        <v>0</v>
      </c>
      <c r="HP23" s="345">
        <f t="shared" si="161"/>
        <v>0</v>
      </c>
      <c r="HQ23" s="345">
        <f t="shared" si="162"/>
        <v>0</v>
      </c>
      <c r="HR23" s="344">
        <f t="shared" si="163"/>
        <v>0</v>
      </c>
      <c r="HS23" s="344">
        <f t="shared" si="164"/>
        <v>0</v>
      </c>
      <c r="HT23" s="345">
        <f t="shared" si="165"/>
        <v>0</v>
      </c>
      <c r="HU23" s="345">
        <f t="shared" si="166"/>
        <v>0</v>
      </c>
      <c r="HV23" s="345">
        <f t="shared" si="167"/>
        <v>0</v>
      </c>
      <c r="HW23" s="345">
        <f t="shared" si="168"/>
        <v>0</v>
      </c>
      <c r="HX23" s="345">
        <f t="shared" si="169"/>
        <v>0</v>
      </c>
      <c r="HY23" s="344">
        <f t="shared" si="170"/>
        <v>0</v>
      </c>
      <c r="HZ23" s="344">
        <f t="shared" si="171"/>
        <v>0</v>
      </c>
      <c r="IA23" s="345">
        <f t="shared" si="172"/>
        <v>0</v>
      </c>
      <c r="IB23" s="345">
        <f t="shared" si="173"/>
        <v>0</v>
      </c>
      <c r="IC23" s="345">
        <f t="shared" si="174"/>
        <v>0</v>
      </c>
      <c r="ID23" s="345">
        <f t="shared" si="175"/>
        <v>0</v>
      </c>
      <c r="IE23" s="345">
        <f t="shared" si="176"/>
        <v>0</v>
      </c>
      <c r="IF23" s="344">
        <f>IF(AND($HO23=3,SUM($ID23:IE23)=0),IF(AND($HB23=1,$HF23&gt;=0.1),1,),)</f>
        <v>0</v>
      </c>
      <c r="IG23" s="344">
        <f>IF(AND($HO23=3,SUM($ID23:IF23)=0),IF(AND($HB23=1,$HF23&gt;=0.05,$HF23&lt;0.1),1,),)</f>
        <v>0</v>
      </c>
      <c r="IH23" s="345">
        <f t="shared" si="177"/>
        <v>0</v>
      </c>
      <c r="II23" s="345">
        <f t="shared" si="178"/>
        <v>0</v>
      </c>
      <c r="IJ23" s="345">
        <f t="shared" si="179"/>
        <v>0</v>
      </c>
      <c r="IK23" s="345">
        <f t="shared" si="180"/>
        <v>0</v>
      </c>
      <c r="IL23" s="345">
        <f t="shared" si="181"/>
        <v>0</v>
      </c>
      <c r="IM23" s="345">
        <f t="shared" si="182"/>
        <v>0</v>
      </c>
      <c r="IN23" s="345">
        <f t="shared" si="183"/>
        <v>0</v>
      </c>
      <c r="IO23" s="345">
        <f t="shared" si="184"/>
        <v>0</v>
      </c>
      <c r="IP23" s="345">
        <f t="shared" si="185"/>
        <v>0</v>
      </c>
      <c r="IQ23" s="345">
        <f t="shared" si="186"/>
        <v>0</v>
      </c>
      <c r="IR23" s="345">
        <f t="shared" si="187"/>
        <v>0</v>
      </c>
      <c r="IS23" s="392">
        <f t="shared" si="188"/>
        <v>0</v>
      </c>
      <c r="IT23" s="385"/>
      <c r="IU23" s="440">
        <f t="shared" si="39"/>
        <v>0</v>
      </c>
      <c r="IV23" s="344">
        <f t="shared" si="40"/>
        <v>0</v>
      </c>
      <c r="IW23" s="344">
        <f t="shared" si="41"/>
        <v>0</v>
      </c>
      <c r="IX23" s="344">
        <f t="shared" si="42"/>
        <v>0</v>
      </c>
      <c r="IY23" s="344">
        <f t="shared" si="43"/>
        <v>0</v>
      </c>
      <c r="IZ23" s="344">
        <f t="shared" si="44"/>
        <v>0</v>
      </c>
      <c r="JA23" s="344">
        <f t="shared" si="45"/>
        <v>0</v>
      </c>
      <c r="JB23" s="344">
        <f t="shared" si="46"/>
        <v>0</v>
      </c>
      <c r="JC23" s="344">
        <f t="shared" si="47"/>
        <v>0</v>
      </c>
      <c r="JD23" s="344">
        <f t="shared" si="48"/>
        <v>0</v>
      </c>
      <c r="JE23" s="344">
        <f t="shared" si="49"/>
        <v>0</v>
      </c>
      <c r="JF23" s="344">
        <f t="shared" si="50"/>
        <v>0</v>
      </c>
      <c r="JG23" s="344">
        <f t="shared" si="51"/>
        <v>0</v>
      </c>
      <c r="JH23" s="344">
        <f t="shared" si="52"/>
        <v>0</v>
      </c>
      <c r="JI23" s="344">
        <f t="shared" si="53"/>
        <v>0</v>
      </c>
      <c r="JJ23" s="344">
        <f t="shared" si="54"/>
        <v>0</v>
      </c>
      <c r="JK23" s="344">
        <f t="shared" si="55"/>
        <v>0</v>
      </c>
      <c r="JL23" s="344">
        <f t="shared" si="56"/>
        <v>0</v>
      </c>
      <c r="JM23" s="344">
        <f t="shared" si="57"/>
        <v>0</v>
      </c>
      <c r="JN23" s="344">
        <f t="shared" si="58"/>
        <v>0</v>
      </c>
      <c r="JO23" s="344">
        <f t="shared" si="59"/>
        <v>0</v>
      </c>
      <c r="JP23" s="344">
        <f t="shared" si="60"/>
        <v>0</v>
      </c>
      <c r="JQ23" s="344">
        <f t="shared" si="61"/>
        <v>0</v>
      </c>
      <c r="JR23" s="344">
        <f t="shared" si="62"/>
        <v>0</v>
      </c>
      <c r="JS23" s="344">
        <f t="shared" si="63"/>
        <v>0</v>
      </c>
      <c r="JT23" s="344">
        <f t="shared" si="64"/>
        <v>0</v>
      </c>
      <c r="JU23" s="344">
        <f t="shared" si="65"/>
        <v>0</v>
      </c>
      <c r="JV23" s="344">
        <f t="shared" si="66"/>
        <v>0</v>
      </c>
      <c r="JW23" s="344">
        <f t="shared" si="67"/>
        <v>0</v>
      </c>
      <c r="JX23" s="344">
        <f t="shared" si="68"/>
        <v>0</v>
      </c>
      <c r="JY23" s="344">
        <f t="shared" si="69"/>
        <v>0</v>
      </c>
      <c r="JZ23" s="344">
        <f t="shared" si="70"/>
        <v>0</v>
      </c>
      <c r="KA23" s="344">
        <f t="shared" si="71"/>
        <v>0</v>
      </c>
      <c r="KB23" s="344">
        <f t="shared" si="72"/>
        <v>0</v>
      </c>
      <c r="KC23" s="344">
        <f t="shared" si="189"/>
        <v>0</v>
      </c>
      <c r="KD23" s="344">
        <f t="shared" si="73"/>
        <v>0</v>
      </c>
      <c r="KE23" s="344">
        <f t="shared" si="74"/>
        <v>0</v>
      </c>
      <c r="KF23" s="344">
        <f t="shared" si="75"/>
        <v>0</v>
      </c>
      <c r="KG23" s="344">
        <f t="shared" si="76"/>
        <v>0</v>
      </c>
      <c r="KH23" s="344">
        <f t="shared" si="77"/>
        <v>0</v>
      </c>
      <c r="KI23" s="344">
        <f t="shared" si="78"/>
        <v>0</v>
      </c>
      <c r="KJ23" s="344">
        <f t="shared" si="79"/>
        <v>0</v>
      </c>
      <c r="KK23" s="344">
        <f t="shared" si="80"/>
        <v>0</v>
      </c>
      <c r="KL23" s="344">
        <f t="shared" si="81"/>
        <v>0</v>
      </c>
      <c r="KM23" s="344">
        <f t="shared" si="82"/>
        <v>0</v>
      </c>
      <c r="KN23" s="344">
        <f t="shared" si="83"/>
        <v>0</v>
      </c>
      <c r="KO23" s="344">
        <f t="shared" si="84"/>
        <v>0</v>
      </c>
      <c r="KP23" s="344">
        <f t="shared" si="85"/>
        <v>0</v>
      </c>
      <c r="KQ23" s="344">
        <f t="shared" si="86"/>
        <v>0</v>
      </c>
      <c r="KR23" s="344">
        <f t="shared" si="87"/>
        <v>0</v>
      </c>
      <c r="KS23" s="344">
        <f t="shared" si="88"/>
        <v>0</v>
      </c>
      <c r="KT23" s="383">
        <f t="shared" si="89"/>
        <v>0</v>
      </c>
      <c r="KU23" s="701"/>
      <c r="KV23" s="109"/>
      <c r="KW23" s="109"/>
      <c r="KX23" s="110"/>
      <c r="KZ23" s="472">
        <f t="shared" si="90"/>
        <v>0</v>
      </c>
      <c r="LA23" s="348">
        <f t="shared" si="91"/>
        <v>0</v>
      </c>
      <c r="LB23" s="348">
        <f t="shared" si="92"/>
        <v>0</v>
      </c>
      <c r="LC23" s="473">
        <f t="shared" si="93"/>
        <v>0</v>
      </c>
      <c r="LE23" s="467">
        <f t="shared" si="94"/>
        <v>0</v>
      </c>
      <c r="LF23" s="467" t="str">
        <f t="shared" si="95"/>
        <v/>
      </c>
      <c r="LG23" s="467">
        <f t="shared" si="96"/>
        <v>0</v>
      </c>
      <c r="LH23" s="467">
        <f t="shared" si="97"/>
        <v>0</v>
      </c>
      <c r="LI23" s="467">
        <f t="shared" si="98"/>
        <v>0</v>
      </c>
      <c r="LJ23" s="467">
        <f t="shared" si="99"/>
        <v>0</v>
      </c>
      <c r="LK23" s="467">
        <f t="shared" si="100"/>
        <v>0</v>
      </c>
      <c r="LL23" s="467">
        <f t="shared" si="101"/>
        <v>0</v>
      </c>
      <c r="LM23" s="467">
        <f t="shared" si="102"/>
        <v>0</v>
      </c>
      <c r="LN23" s="468">
        <f t="shared" si="103"/>
        <v>0</v>
      </c>
      <c r="LO23" s="468" t="str">
        <f t="shared" si="190"/>
        <v>○</v>
      </c>
      <c r="LP23" s="451"/>
      <c r="LQ23" s="414">
        <f t="shared" si="191"/>
        <v>0</v>
      </c>
      <c r="LR23" s="414">
        <f t="shared" si="104"/>
        <v>0</v>
      </c>
      <c r="LS23" s="414" t="str">
        <f t="shared" si="105"/>
        <v/>
      </c>
      <c r="LT23" s="414" t="str">
        <f t="shared" si="192"/>
        <v/>
      </c>
      <c r="LU23" s="414">
        <f t="shared" si="106"/>
        <v>0</v>
      </c>
      <c r="LV23" s="414">
        <f t="shared" si="193"/>
        <v>0</v>
      </c>
      <c r="LW23" s="414">
        <f t="shared" si="107"/>
        <v>0</v>
      </c>
      <c r="LX23" s="448">
        <f t="shared" si="108"/>
        <v>0</v>
      </c>
      <c r="LY23" s="414">
        <f t="shared" si="194"/>
        <v>0</v>
      </c>
      <c r="LZ23" s="414">
        <f t="shared" si="195"/>
        <v>0</v>
      </c>
      <c r="MA23" s="414">
        <f t="shared" si="196"/>
        <v>0</v>
      </c>
      <c r="MB23" s="448">
        <f t="shared" si="197"/>
        <v>0</v>
      </c>
      <c r="MC23" s="414">
        <f t="shared" si="109"/>
        <v>0</v>
      </c>
      <c r="MD23" s="414">
        <f t="shared" si="110"/>
        <v>0</v>
      </c>
      <c r="ME23" s="414">
        <f t="shared" si="111"/>
        <v>0</v>
      </c>
      <c r="MF23" s="448">
        <f t="shared" si="112"/>
        <v>0</v>
      </c>
      <c r="MG23" s="414">
        <f t="shared" si="113"/>
        <v>0</v>
      </c>
      <c r="MH23" s="414">
        <f t="shared" si="114"/>
        <v>0</v>
      </c>
      <c r="MI23" s="414">
        <f t="shared" si="115"/>
        <v>0</v>
      </c>
      <c r="MJ23" s="448">
        <f t="shared" si="198"/>
        <v>0</v>
      </c>
      <c r="MK23" s="462"/>
      <c r="ML23" s="477" cm="1">
        <f t="array" ref="ML23">IF(MX23=1,INDEX($BX23:$EQ23,1,MATCH("Ⅱ⑧",$BX23:$EQ23,0)+7),0)</f>
        <v>0</v>
      </c>
      <c r="MM23" s="478">
        <f t="shared" si="116"/>
        <v>0</v>
      </c>
      <c r="MN23" s="468">
        <f t="shared" si="117"/>
        <v>0</v>
      </c>
      <c r="MP23" s="348">
        <f t="shared" si="118"/>
        <v>0</v>
      </c>
      <c r="MQ23" s="348">
        <f t="shared" si="119"/>
        <v>0</v>
      </c>
      <c r="MR23" s="348">
        <f t="shared" si="120"/>
        <v>0</v>
      </c>
      <c r="MS23" s="348">
        <f t="shared" si="121"/>
        <v>0</v>
      </c>
      <c r="MT23" s="348">
        <f t="shared" si="122"/>
        <v>0</v>
      </c>
      <c r="MU23" s="348">
        <f t="shared" si="123"/>
        <v>0</v>
      </c>
      <c r="MV23" s="348">
        <f t="shared" si="124"/>
        <v>0</v>
      </c>
      <c r="MW23" s="348">
        <f t="shared" si="125"/>
        <v>0</v>
      </c>
      <c r="MX23" s="348">
        <f t="shared" si="126"/>
        <v>0</v>
      </c>
      <c r="MZ23" s="550">
        <f t="shared" si="127"/>
        <v>0</v>
      </c>
      <c r="NA23" s="550">
        <f t="shared" si="128"/>
        <v>0</v>
      </c>
      <c r="NB23" s="550">
        <f t="shared" si="129"/>
        <v>0</v>
      </c>
      <c r="NC23" s="550">
        <f t="shared" si="130"/>
        <v>0</v>
      </c>
      <c r="ND23" s="550">
        <f t="shared" si="131"/>
        <v>0</v>
      </c>
      <c r="NE23" s="550">
        <f t="shared" si="132"/>
        <v>0</v>
      </c>
      <c r="NF23" s="550">
        <f t="shared" si="133"/>
        <v>0</v>
      </c>
      <c r="NG23" s="550">
        <f t="shared" si="134"/>
        <v>0</v>
      </c>
    </row>
    <row r="24" spans="1:371" s="136" customFormat="1" ht="21" customHeight="1">
      <c r="A24" s="452">
        <f t="shared" si="4"/>
        <v>0</v>
      </c>
      <c r="B24" s="452">
        <f t="shared" si="199"/>
        <v>0</v>
      </c>
      <c r="C24" s="452">
        <f t="shared" si="5"/>
        <v>0</v>
      </c>
      <c r="D24" s="452">
        <f t="shared" si="6"/>
        <v>0</v>
      </c>
      <c r="E24" s="452">
        <f t="shared" si="7"/>
        <v>0</v>
      </c>
      <c r="F24" s="452">
        <f t="shared" si="200"/>
        <v>0</v>
      </c>
      <c r="G24" s="452">
        <f t="shared" si="201"/>
        <v>0</v>
      </c>
      <c r="H24" s="452">
        <f t="shared" si="202"/>
        <v>0</v>
      </c>
      <c r="I24" s="267">
        <f t="shared" si="135"/>
        <v>0</v>
      </c>
      <c r="J24" s="757"/>
      <c r="K24" s="755"/>
      <c r="L24" s="755"/>
      <c r="M24" s="106"/>
      <c r="N24" s="106"/>
      <c r="O24" s="106"/>
      <c r="P24" s="106"/>
      <c r="Q24" s="759"/>
      <c r="R24" s="263" t="str">
        <f>IFERROR(VLOOKUP(Q24,'４整理番号表'!$T$27:$U$30,2,TRUE),"")</f>
        <v/>
      </c>
      <c r="S24" s="263">
        <f t="shared" si="136"/>
        <v>0</v>
      </c>
      <c r="T24" s="266">
        <f t="shared" si="137"/>
        <v>0</v>
      </c>
      <c r="U24" s="760"/>
      <c r="V24" s="763"/>
      <c r="W24" s="269" t="str">
        <f>IFERROR(VLOOKUP(V24,'４整理番号表'!$B$6:$G$7,2,TRUE),"")</f>
        <v/>
      </c>
      <c r="X24" s="764"/>
      <c r="Y24" s="765"/>
      <c r="Z24" s="269" t="str">
        <f>IFERROR(VLOOKUP(Y24,'４整理番号表'!$B$39:$H$45,2,TRUE),"")</f>
        <v/>
      </c>
      <c r="AA24" s="766"/>
      <c r="AB24" s="271" t="str">
        <f>IFERROR(VLOOKUP(AA24,'４整理番号表'!$J$5:$K$59,2,TRUE),"")</f>
        <v/>
      </c>
      <c r="AC24" s="768"/>
      <c r="AD24" s="769"/>
      <c r="AE24" s="771"/>
      <c r="AF24" s="272" t="str">
        <f>IFERROR(VLOOKUP(AE24,'４整理番号表'!$P$6:$Q$39,2,TRUE),"")</f>
        <v/>
      </c>
      <c r="AG24" s="273">
        <f t="shared" si="8"/>
        <v>0</v>
      </c>
      <c r="AH24" s="772"/>
      <c r="AI24" s="773"/>
      <c r="AJ24" s="774"/>
      <c r="AK24" s="776"/>
      <c r="AL24" s="777"/>
      <c r="AM24" s="775"/>
      <c r="AN24" s="779"/>
      <c r="AO24" s="291">
        <f t="shared" si="9"/>
        <v>0</v>
      </c>
      <c r="AP24" s="290">
        <f t="shared" si="138"/>
        <v>0</v>
      </c>
      <c r="AQ24" s="781"/>
      <c r="AR24" s="781"/>
      <c r="AS24" s="781"/>
      <c r="AT24" s="783"/>
      <c r="AU24" s="291">
        <f>IF(AN24&lt;&gt;"",IF(AND(AM24=1,AT24="控除不可"),"該当なし",IF(AND(AM24=1,AT24="80%控除対象"),ROUNDDOWN(AN24*8/110,0),IF(AND(AM24=1,AT24="全額控除"),ROUNDDOWN(AN24*10/110,0),IF(OR(AM24=2,AM24=3),"該当なし","含税額")))),)</f>
        <v>0</v>
      </c>
      <c r="AV24" s="291" t="str">
        <f t="shared" si="203"/>
        <v/>
      </c>
      <c r="AW24" s="784"/>
      <c r="AX24" s="786"/>
      <c r="AY24" s="786"/>
      <c r="AZ24" s="785"/>
      <c r="BA24" s="789"/>
      <c r="BB24" s="787"/>
      <c r="BC24" s="315">
        <f t="shared" si="139"/>
        <v>0</v>
      </c>
      <c r="BD24" s="349" t="str">
        <f t="shared" si="11"/>
        <v/>
      </c>
      <c r="BE24" s="790"/>
      <c r="BF24" s="790"/>
      <c r="BG24" s="349">
        <f>MIN(ROUNDDOWN(MD24,-3),ME24)</f>
        <v>0</v>
      </c>
      <c r="BH24" s="791"/>
      <c r="BI24" s="349">
        <f t="shared" si="140"/>
        <v>0</v>
      </c>
      <c r="BJ24" s="792"/>
      <c r="BK24" s="792"/>
      <c r="BL24" s="653" t="str">
        <f t="shared" si="13"/>
        <v/>
      </c>
      <c r="BM24" s="654" t="str">
        <f t="shared" si="14"/>
        <v/>
      </c>
      <c r="BN24" s="266" t="str">
        <f t="shared" si="15"/>
        <v/>
      </c>
      <c r="BO24" s="793"/>
      <c r="BP24" s="797"/>
      <c r="BQ24" s="797"/>
      <c r="BR24" s="797"/>
      <c r="BS24" s="797"/>
      <c r="BT24" s="324" t="str">
        <f t="shared" si="16"/>
        <v/>
      </c>
      <c r="BU24" s="325" t="str">
        <f t="shared" si="141"/>
        <v/>
      </c>
      <c r="BV24" s="393">
        <f t="shared" si="142"/>
        <v>0</v>
      </c>
      <c r="BW24" s="798"/>
      <c r="BX24" s="799"/>
      <c r="BY24" s="800"/>
      <c r="BZ24" s="801"/>
      <c r="CA24" s="801"/>
      <c r="CB24" s="801"/>
      <c r="CC24" s="801"/>
      <c r="CD24" s="796">
        <f>IFERROR(VLOOKUP(BX24,'４整理番号表'!$X$23:$Z$31,3,FALSE),)</f>
        <v>0</v>
      </c>
      <c r="CE24" s="605" t="str">
        <f>IF(BX24='４整理番号表'!$X$24,IF(CC24&lt;&gt;"",IF(BZ24&gt;0,IF(BY24=6,ROUNDDOWN((CC24-BZ24)/ABS(BZ24),3),IF(BY24=5,ROUNDDOWN((CC24-BZ24)/ABS(BZ24)*3/4,3),"")),"-")),IF(CC24&lt;&gt;"",IF(BZ24&gt;0,ROUNDDOWN((CC24-BZ24)/ABS(BZ24),3),"-"),""))</f>
        <v/>
      </c>
      <c r="CF24" s="805"/>
      <c r="CG24" s="803"/>
      <c r="CH24" s="804"/>
      <c r="CI24" s="802"/>
      <c r="CJ24" s="802"/>
      <c r="CK24" s="802"/>
      <c r="CL24" s="802"/>
      <c r="CM24" s="322">
        <f>IFERROR(VLOOKUP(CG24,'４整理番号表'!$X$23:$Z$31,3,FALSE),)</f>
        <v>0</v>
      </c>
      <c r="CN24" s="325" t="str">
        <f t="shared" si="143"/>
        <v/>
      </c>
      <c r="CO24" s="806"/>
      <c r="CP24" s="821"/>
      <c r="CQ24" s="822"/>
      <c r="CR24" s="820"/>
      <c r="CS24" s="820"/>
      <c r="CT24" s="820"/>
      <c r="CU24" s="820"/>
      <c r="CV24" s="322">
        <f>IFERROR(VLOOKUP(CP24,'４整理番号表'!$X$23:$Z$31,3,FALSE),)</f>
        <v>0</v>
      </c>
      <c r="CW24" s="325" t="str">
        <f t="shared" si="144"/>
        <v/>
      </c>
      <c r="CX24" s="619"/>
      <c r="CY24" s="329"/>
      <c r="CZ24" s="454"/>
      <c r="DA24" s="322"/>
      <c r="DB24" s="322"/>
      <c r="DC24" s="322"/>
      <c r="DD24" s="322"/>
      <c r="DE24" s="322">
        <f>IFERROR(VLOOKUP(CY24,'４整理番号表'!$X$23:$Z$31,3,FALSE),)</f>
        <v>0</v>
      </c>
      <c r="DF24" s="325" t="str">
        <f t="shared" si="145"/>
        <v/>
      </c>
      <c r="DG24" s="610"/>
      <c r="DH24" s="329"/>
      <c r="DI24" s="454"/>
      <c r="DJ24" s="322"/>
      <c r="DK24" s="322"/>
      <c r="DL24" s="322"/>
      <c r="DM24" s="322"/>
      <c r="DN24" s="322">
        <f>IFERROR(VLOOKUP(DH24,'４整理番号表'!$X$23:$Z$31,3,FALSE),)</f>
        <v>0</v>
      </c>
      <c r="DO24" s="325" t="str">
        <f t="shared" si="146"/>
        <v/>
      </c>
      <c r="DP24" s="610"/>
      <c r="DQ24" s="329"/>
      <c r="DR24" s="454"/>
      <c r="DS24" s="322"/>
      <c r="DT24" s="322"/>
      <c r="DU24" s="322"/>
      <c r="DV24" s="322"/>
      <c r="DW24" s="322">
        <f>IFERROR(VLOOKUP(DQ24,'４整理番号表'!$X$23:$Z$31,3,FALSE),)</f>
        <v>0</v>
      </c>
      <c r="DX24" s="325" t="str">
        <f t="shared" si="147"/>
        <v/>
      </c>
      <c r="DY24" s="610"/>
      <c r="DZ24" s="329"/>
      <c r="EA24" s="454"/>
      <c r="EB24" s="322"/>
      <c r="EC24" s="322"/>
      <c r="ED24" s="322"/>
      <c r="EE24" s="322"/>
      <c r="EF24" s="322">
        <f>IFERROR(VLOOKUP(DZ24,'４整理番号表'!$X$23:$Z$31,3,FALSE),)</f>
        <v>0</v>
      </c>
      <c r="EG24" s="325" t="str">
        <f t="shared" si="148"/>
        <v/>
      </c>
      <c r="EH24" s="610"/>
      <c r="EI24" s="329"/>
      <c r="EJ24" s="454"/>
      <c r="EK24" s="322"/>
      <c r="EL24" s="322"/>
      <c r="EM24" s="322"/>
      <c r="EN24" s="322"/>
      <c r="EO24" s="322">
        <f>IFERROR(VLOOKUP(EI24,'４整理番号表'!$X$23:$Z$31,3,FALSE),)</f>
        <v>0</v>
      </c>
      <c r="EP24" s="325" t="str">
        <f t="shared" si="149"/>
        <v/>
      </c>
      <c r="EQ24" s="619"/>
      <c r="ER24" s="845" t="s">
        <v>101</v>
      </c>
      <c r="ES24" s="266">
        <f t="shared" si="17"/>
        <v>0</v>
      </c>
      <c r="ET24" s="272">
        <f t="shared" si="18"/>
        <v>0</v>
      </c>
      <c r="EU24" s="272">
        <f t="shared" si="19"/>
        <v>0</v>
      </c>
      <c r="EV24" s="272">
        <f t="shared" si="20"/>
        <v>0</v>
      </c>
      <c r="EW24" s="272">
        <f t="shared" si="21"/>
        <v>0</v>
      </c>
      <c r="EX24" s="272">
        <f t="shared" si="22"/>
        <v>0</v>
      </c>
      <c r="EY24" s="272">
        <f t="shared" si="23"/>
        <v>0</v>
      </c>
      <c r="EZ24" s="272">
        <f t="shared" si="24"/>
        <v>0</v>
      </c>
      <c r="FA24" s="272">
        <f t="shared" si="25"/>
        <v>0</v>
      </c>
      <c r="FB24" s="272">
        <f t="shared" si="26"/>
        <v>0</v>
      </c>
      <c r="FC24" s="272">
        <f t="shared" si="27"/>
        <v>0</v>
      </c>
      <c r="FD24" s="272">
        <f t="shared" si="28"/>
        <v>0</v>
      </c>
      <c r="FE24" s="272">
        <f t="shared" si="29"/>
        <v>0</v>
      </c>
      <c r="FF24" s="272">
        <f t="shared" si="30"/>
        <v>0</v>
      </c>
      <c r="FG24" s="272">
        <f t="shared" si="31"/>
        <v>0</v>
      </c>
      <c r="FH24" s="272">
        <f t="shared" si="32"/>
        <v>0</v>
      </c>
      <c r="FI24" s="109" t="s">
        <v>100</v>
      </c>
      <c r="FJ24" s="109" t="s">
        <v>100</v>
      </c>
      <c r="FK24" s="109" t="s">
        <v>100</v>
      </c>
      <c r="FL24" s="109" t="s">
        <v>100</v>
      </c>
      <c r="FM24" s="109" t="s">
        <v>100</v>
      </c>
      <c r="FN24" s="272">
        <f t="shared" si="150"/>
        <v>0</v>
      </c>
      <c r="FO24" s="272">
        <f t="shared" si="151"/>
        <v>0</v>
      </c>
      <c r="FP24" s="272">
        <f t="shared" si="152"/>
        <v>0</v>
      </c>
      <c r="FQ24" s="272">
        <f t="shared" si="153"/>
        <v>0</v>
      </c>
      <c r="FR24" s="272">
        <f t="shared" si="154"/>
        <v>0</v>
      </c>
      <c r="FS24" s="272">
        <f t="shared" si="155"/>
        <v>0</v>
      </c>
      <c r="FT24" s="272">
        <f t="shared" si="156"/>
        <v>0</v>
      </c>
      <c r="FU24" s="811"/>
      <c r="FV24" s="811"/>
      <c r="FW24" s="810"/>
      <c r="FX24" s="810"/>
      <c r="FY24" s="810"/>
      <c r="FZ24" s="272">
        <f t="shared" si="157"/>
        <v>0</v>
      </c>
      <c r="GA24" s="272">
        <f t="shared" si="33"/>
        <v>0</v>
      </c>
      <c r="GB24" s="813"/>
      <c r="GC24" s="813"/>
      <c r="GD24" s="813"/>
      <c r="GE24" s="813"/>
      <c r="GF24" s="813"/>
      <c r="GG24" s="813"/>
      <c r="GH24" s="813"/>
      <c r="GI24" s="813"/>
      <c r="GJ24" s="813"/>
      <c r="GK24" s="813"/>
      <c r="GL24" s="813"/>
      <c r="GM24" s="813"/>
      <c r="GN24" s="813"/>
      <c r="GO24" s="813"/>
      <c r="GP24" s="813"/>
      <c r="GQ24" s="813"/>
      <c r="GR24" s="813"/>
      <c r="GS24" s="813"/>
      <c r="GT24" s="814"/>
      <c r="GV24" s="413">
        <f t="shared" si="34"/>
        <v>0</v>
      </c>
      <c r="GW24" s="414">
        <f t="shared" si="35"/>
        <v>0</v>
      </c>
      <c r="GX24" s="817"/>
      <c r="GY24" s="416">
        <f t="shared" si="204"/>
        <v>0</v>
      </c>
      <c r="GZ24" s="417">
        <f t="shared" si="205"/>
        <v>0</v>
      </c>
      <c r="HA24" s="385"/>
      <c r="HB24" s="818"/>
      <c r="HC24" s="819"/>
      <c r="HD24" s="819"/>
      <c r="HE24" s="423">
        <f t="shared" si="208"/>
        <v>0</v>
      </c>
      <c r="HF24" s="424">
        <f t="shared" si="209"/>
        <v>0</v>
      </c>
      <c r="HG24" s="426"/>
      <c r="HH24" s="426"/>
      <c r="HI24" s="426"/>
      <c r="HJ24" s="345" t="str">
        <f t="shared" si="38"/>
        <v/>
      </c>
      <c r="HK24" s="402">
        <f>IF(OR(AND(1&lt;=HJ24,HJ24&lt;=3),HJ24=6),VLOOKUP(HJ24,'４整理番号表'!$J$5:$K$59,2,FALSE),0)</f>
        <v>0</v>
      </c>
      <c r="HL24" s="402">
        <f>IF(OR(HJ24=4,HJ24=7),VLOOKUP(HJ24,'４整理番号表'!$J$5:$K$59,2,FALSE),0)</f>
        <v>0</v>
      </c>
      <c r="HM24" s="402">
        <f>IF(HJ24=5,VLOOKUP(HJ24,'４整理番号表'!$J$5:$K$59,2,FALSE),0)</f>
        <v>0</v>
      </c>
      <c r="HN24" s="402">
        <f>IF(AND(8&lt;=HJ24,HJ24&lt;=13),VLOOKUP(HJ24,'４整理番号表'!$J$5:$K$59,2,FALSE),0)</f>
        <v>0</v>
      </c>
      <c r="HO24" s="397">
        <f t="shared" si="160"/>
        <v>0</v>
      </c>
      <c r="HP24" s="345">
        <f t="shared" si="161"/>
        <v>0</v>
      </c>
      <c r="HQ24" s="345">
        <f t="shared" si="162"/>
        <v>0</v>
      </c>
      <c r="HR24" s="344">
        <f t="shared" si="163"/>
        <v>0</v>
      </c>
      <c r="HS24" s="344">
        <f t="shared" si="164"/>
        <v>0</v>
      </c>
      <c r="HT24" s="345">
        <f t="shared" si="165"/>
        <v>0</v>
      </c>
      <c r="HU24" s="345">
        <f t="shared" si="166"/>
        <v>0</v>
      </c>
      <c r="HV24" s="345">
        <f t="shared" si="167"/>
        <v>0</v>
      </c>
      <c r="HW24" s="345">
        <f t="shared" si="168"/>
        <v>0</v>
      </c>
      <c r="HX24" s="345">
        <f t="shared" si="169"/>
        <v>0</v>
      </c>
      <c r="HY24" s="344">
        <f t="shared" si="170"/>
        <v>0</v>
      </c>
      <c r="HZ24" s="344">
        <f t="shared" si="171"/>
        <v>0</v>
      </c>
      <c r="IA24" s="345">
        <f t="shared" si="172"/>
        <v>0</v>
      </c>
      <c r="IB24" s="345">
        <f t="shared" si="173"/>
        <v>0</v>
      </c>
      <c r="IC24" s="345">
        <f t="shared" si="174"/>
        <v>0</v>
      </c>
      <c r="ID24" s="345">
        <f t="shared" si="175"/>
        <v>0</v>
      </c>
      <c r="IE24" s="345">
        <f t="shared" si="176"/>
        <v>0</v>
      </c>
      <c r="IF24" s="344">
        <f>IF(AND($HO24=3,SUM($ID24:IE24)=0),IF(AND($HB24=1,$HF24&gt;=0.1),1,),)</f>
        <v>0</v>
      </c>
      <c r="IG24" s="344">
        <f>IF(AND($HO24=3,SUM($ID24:IF24)=0),IF(AND($HB24=1,$HF24&gt;=0.05,$HF24&lt;0.1),1,),)</f>
        <v>0</v>
      </c>
      <c r="IH24" s="345">
        <f t="shared" si="177"/>
        <v>0</v>
      </c>
      <c r="II24" s="345">
        <f t="shared" si="178"/>
        <v>0</v>
      </c>
      <c r="IJ24" s="345">
        <f t="shared" si="179"/>
        <v>0</v>
      </c>
      <c r="IK24" s="345">
        <f t="shared" si="180"/>
        <v>0</v>
      </c>
      <c r="IL24" s="345">
        <f t="shared" si="181"/>
        <v>0</v>
      </c>
      <c r="IM24" s="345">
        <f t="shared" si="182"/>
        <v>0</v>
      </c>
      <c r="IN24" s="345">
        <f t="shared" si="183"/>
        <v>0</v>
      </c>
      <c r="IO24" s="345">
        <f t="shared" si="184"/>
        <v>0</v>
      </c>
      <c r="IP24" s="345">
        <f t="shared" si="185"/>
        <v>0</v>
      </c>
      <c r="IQ24" s="345">
        <f t="shared" si="186"/>
        <v>0</v>
      </c>
      <c r="IR24" s="345">
        <f t="shared" si="187"/>
        <v>0</v>
      </c>
      <c r="IS24" s="392">
        <f t="shared" si="188"/>
        <v>0</v>
      </c>
      <c r="IT24" s="385"/>
      <c r="IU24" s="440">
        <f t="shared" si="39"/>
        <v>0</v>
      </c>
      <c r="IV24" s="344">
        <f t="shared" si="40"/>
        <v>0</v>
      </c>
      <c r="IW24" s="344">
        <f t="shared" si="41"/>
        <v>0</v>
      </c>
      <c r="IX24" s="344">
        <f t="shared" si="42"/>
        <v>0</v>
      </c>
      <c r="IY24" s="344">
        <f t="shared" si="43"/>
        <v>0</v>
      </c>
      <c r="IZ24" s="344">
        <f t="shared" si="44"/>
        <v>0</v>
      </c>
      <c r="JA24" s="344">
        <f t="shared" si="45"/>
        <v>0</v>
      </c>
      <c r="JB24" s="344">
        <f t="shared" si="46"/>
        <v>0</v>
      </c>
      <c r="JC24" s="344">
        <f t="shared" si="47"/>
        <v>0</v>
      </c>
      <c r="JD24" s="344">
        <f t="shared" si="48"/>
        <v>0</v>
      </c>
      <c r="JE24" s="344">
        <f t="shared" si="49"/>
        <v>0</v>
      </c>
      <c r="JF24" s="344">
        <f t="shared" si="50"/>
        <v>0</v>
      </c>
      <c r="JG24" s="344">
        <f t="shared" si="51"/>
        <v>0</v>
      </c>
      <c r="JH24" s="344">
        <f t="shared" si="52"/>
        <v>0</v>
      </c>
      <c r="JI24" s="344">
        <f t="shared" si="53"/>
        <v>0</v>
      </c>
      <c r="JJ24" s="344">
        <f t="shared" si="54"/>
        <v>0</v>
      </c>
      <c r="JK24" s="344">
        <f t="shared" si="55"/>
        <v>0</v>
      </c>
      <c r="JL24" s="344">
        <f t="shared" si="56"/>
        <v>0</v>
      </c>
      <c r="JM24" s="344">
        <f t="shared" si="57"/>
        <v>0</v>
      </c>
      <c r="JN24" s="344">
        <f t="shared" si="58"/>
        <v>0</v>
      </c>
      <c r="JO24" s="344">
        <f t="shared" si="59"/>
        <v>0</v>
      </c>
      <c r="JP24" s="344">
        <f t="shared" si="60"/>
        <v>0</v>
      </c>
      <c r="JQ24" s="344">
        <f t="shared" si="61"/>
        <v>0</v>
      </c>
      <c r="JR24" s="344">
        <f t="shared" si="62"/>
        <v>0</v>
      </c>
      <c r="JS24" s="344">
        <f t="shared" si="63"/>
        <v>0</v>
      </c>
      <c r="JT24" s="344">
        <f t="shared" si="64"/>
        <v>0</v>
      </c>
      <c r="JU24" s="344">
        <f t="shared" si="65"/>
        <v>0</v>
      </c>
      <c r="JV24" s="344">
        <f t="shared" si="66"/>
        <v>0</v>
      </c>
      <c r="JW24" s="344">
        <f t="shared" si="67"/>
        <v>0</v>
      </c>
      <c r="JX24" s="344">
        <f t="shared" si="68"/>
        <v>0</v>
      </c>
      <c r="JY24" s="344">
        <f t="shared" si="69"/>
        <v>0</v>
      </c>
      <c r="JZ24" s="344">
        <f t="shared" si="70"/>
        <v>0</v>
      </c>
      <c r="KA24" s="344">
        <f t="shared" si="71"/>
        <v>0</v>
      </c>
      <c r="KB24" s="344">
        <f t="shared" si="72"/>
        <v>0</v>
      </c>
      <c r="KC24" s="344">
        <f t="shared" si="189"/>
        <v>0</v>
      </c>
      <c r="KD24" s="344">
        <f t="shared" si="73"/>
        <v>0</v>
      </c>
      <c r="KE24" s="344">
        <f t="shared" si="74"/>
        <v>0</v>
      </c>
      <c r="KF24" s="344">
        <f t="shared" si="75"/>
        <v>0</v>
      </c>
      <c r="KG24" s="344">
        <f t="shared" si="76"/>
        <v>0</v>
      </c>
      <c r="KH24" s="344">
        <f t="shared" si="77"/>
        <v>0</v>
      </c>
      <c r="KI24" s="344">
        <f t="shared" si="78"/>
        <v>0</v>
      </c>
      <c r="KJ24" s="344">
        <f t="shared" si="79"/>
        <v>0</v>
      </c>
      <c r="KK24" s="344">
        <f t="shared" si="80"/>
        <v>0</v>
      </c>
      <c r="KL24" s="344">
        <f t="shared" si="81"/>
        <v>0</v>
      </c>
      <c r="KM24" s="344">
        <f t="shared" si="82"/>
        <v>0</v>
      </c>
      <c r="KN24" s="344">
        <f t="shared" si="83"/>
        <v>0</v>
      </c>
      <c r="KO24" s="344">
        <f t="shared" si="84"/>
        <v>0</v>
      </c>
      <c r="KP24" s="344">
        <f t="shared" si="85"/>
        <v>0</v>
      </c>
      <c r="KQ24" s="344">
        <f t="shared" si="86"/>
        <v>0</v>
      </c>
      <c r="KR24" s="344">
        <f t="shared" si="87"/>
        <v>0</v>
      </c>
      <c r="KS24" s="344">
        <f t="shared" si="88"/>
        <v>0</v>
      </c>
      <c r="KT24" s="383">
        <f t="shared" si="89"/>
        <v>0</v>
      </c>
      <c r="KU24" s="701"/>
      <c r="KV24" s="109"/>
      <c r="KW24" s="109"/>
      <c r="KX24" s="110"/>
      <c r="KZ24" s="472">
        <f t="shared" si="90"/>
        <v>0</v>
      </c>
      <c r="LA24" s="348">
        <f t="shared" si="91"/>
        <v>0</v>
      </c>
      <c r="LB24" s="348">
        <f t="shared" si="92"/>
        <v>0</v>
      </c>
      <c r="LC24" s="473">
        <f t="shared" si="93"/>
        <v>0</v>
      </c>
      <c r="LE24" s="467">
        <f t="shared" si="94"/>
        <v>0</v>
      </c>
      <c r="LF24" s="467" t="str">
        <f t="shared" si="95"/>
        <v/>
      </c>
      <c r="LG24" s="467">
        <f t="shared" si="96"/>
        <v>0</v>
      </c>
      <c r="LH24" s="467">
        <f t="shared" si="97"/>
        <v>0</v>
      </c>
      <c r="LI24" s="467">
        <f t="shared" si="98"/>
        <v>0</v>
      </c>
      <c r="LJ24" s="467">
        <f t="shared" si="99"/>
        <v>0</v>
      </c>
      <c r="LK24" s="467">
        <f t="shared" si="100"/>
        <v>0</v>
      </c>
      <c r="LL24" s="467">
        <f t="shared" si="101"/>
        <v>0</v>
      </c>
      <c r="LM24" s="467">
        <f t="shared" si="102"/>
        <v>0</v>
      </c>
      <c r="LN24" s="468">
        <f t="shared" si="103"/>
        <v>0</v>
      </c>
      <c r="LO24" s="468" t="str">
        <f t="shared" si="190"/>
        <v>○</v>
      </c>
      <c r="LP24" s="451"/>
      <c r="LQ24" s="414">
        <f t="shared" si="191"/>
        <v>0</v>
      </c>
      <c r="LR24" s="414">
        <f t="shared" si="104"/>
        <v>0</v>
      </c>
      <c r="LS24" s="414" t="str">
        <f t="shared" si="105"/>
        <v/>
      </c>
      <c r="LT24" s="414" t="str">
        <f t="shared" si="192"/>
        <v/>
      </c>
      <c r="LU24" s="414">
        <f t="shared" si="106"/>
        <v>0</v>
      </c>
      <c r="LV24" s="414">
        <f t="shared" si="193"/>
        <v>0</v>
      </c>
      <c r="LW24" s="414">
        <f t="shared" si="107"/>
        <v>0</v>
      </c>
      <c r="LX24" s="448">
        <f t="shared" si="108"/>
        <v>0</v>
      </c>
      <c r="LY24" s="414">
        <f t="shared" si="194"/>
        <v>0</v>
      </c>
      <c r="LZ24" s="414">
        <f t="shared" si="195"/>
        <v>0</v>
      </c>
      <c r="MA24" s="414">
        <f t="shared" si="196"/>
        <v>0</v>
      </c>
      <c r="MB24" s="448">
        <f t="shared" si="197"/>
        <v>0</v>
      </c>
      <c r="MC24" s="414">
        <f t="shared" si="109"/>
        <v>0</v>
      </c>
      <c r="MD24" s="414">
        <f t="shared" si="110"/>
        <v>0</v>
      </c>
      <c r="ME24" s="414">
        <f t="shared" si="111"/>
        <v>0</v>
      </c>
      <c r="MF24" s="448">
        <f t="shared" si="112"/>
        <v>0</v>
      </c>
      <c r="MG24" s="414">
        <f t="shared" si="113"/>
        <v>0</v>
      </c>
      <c r="MH24" s="414">
        <f t="shared" si="114"/>
        <v>0</v>
      </c>
      <c r="MI24" s="414">
        <f t="shared" si="115"/>
        <v>0</v>
      </c>
      <c r="MJ24" s="448">
        <f t="shared" si="198"/>
        <v>0</v>
      </c>
      <c r="MK24" s="462"/>
      <c r="ML24" s="477" cm="1">
        <f t="array" ref="ML24">IF(MX24=1,INDEX($BX24:$EQ24,1,MATCH("Ⅱ⑧",$BX24:$EQ24,0)+7),0)</f>
        <v>0</v>
      </c>
      <c r="MM24" s="478">
        <f t="shared" si="116"/>
        <v>0</v>
      </c>
      <c r="MN24" s="468">
        <f t="shared" si="117"/>
        <v>0</v>
      </c>
      <c r="MP24" s="348">
        <f t="shared" si="118"/>
        <v>0</v>
      </c>
      <c r="MQ24" s="348">
        <f t="shared" si="119"/>
        <v>0</v>
      </c>
      <c r="MR24" s="348">
        <f t="shared" si="120"/>
        <v>0</v>
      </c>
      <c r="MS24" s="348">
        <f t="shared" si="121"/>
        <v>0</v>
      </c>
      <c r="MT24" s="348">
        <f t="shared" si="122"/>
        <v>0</v>
      </c>
      <c r="MU24" s="348">
        <f t="shared" si="123"/>
        <v>0</v>
      </c>
      <c r="MV24" s="348">
        <f t="shared" si="124"/>
        <v>0</v>
      </c>
      <c r="MW24" s="348">
        <f t="shared" si="125"/>
        <v>0</v>
      </c>
      <c r="MX24" s="348">
        <f t="shared" si="126"/>
        <v>0</v>
      </c>
      <c r="MZ24" s="550">
        <f t="shared" si="127"/>
        <v>0</v>
      </c>
      <c r="NA24" s="550">
        <f t="shared" si="128"/>
        <v>0</v>
      </c>
      <c r="NB24" s="550">
        <f t="shared" si="129"/>
        <v>0</v>
      </c>
      <c r="NC24" s="550">
        <f t="shared" si="130"/>
        <v>0</v>
      </c>
      <c r="ND24" s="550">
        <f t="shared" si="131"/>
        <v>0</v>
      </c>
      <c r="NE24" s="550">
        <f t="shared" si="132"/>
        <v>0</v>
      </c>
      <c r="NF24" s="550">
        <f t="shared" si="133"/>
        <v>0</v>
      </c>
      <c r="NG24" s="550">
        <f t="shared" si="134"/>
        <v>0</v>
      </c>
    </row>
    <row r="25" spans="1:371" s="136" customFormat="1" ht="21" customHeight="1">
      <c r="A25" s="452">
        <f t="shared" si="4"/>
        <v>0</v>
      </c>
      <c r="B25" s="452">
        <f t="shared" si="199"/>
        <v>0</v>
      </c>
      <c r="C25" s="452">
        <f t="shared" si="5"/>
        <v>0</v>
      </c>
      <c r="D25" s="452">
        <f t="shared" si="6"/>
        <v>0</v>
      </c>
      <c r="E25" s="452">
        <f t="shared" si="7"/>
        <v>0</v>
      </c>
      <c r="F25" s="452">
        <f t="shared" si="200"/>
        <v>0</v>
      </c>
      <c r="G25" s="452">
        <f t="shared" si="201"/>
        <v>0</v>
      </c>
      <c r="H25" s="452">
        <f t="shared" si="202"/>
        <v>0</v>
      </c>
      <c r="I25" s="267">
        <f t="shared" si="135"/>
        <v>0</v>
      </c>
      <c r="J25" s="757"/>
      <c r="K25" s="755"/>
      <c r="L25" s="755"/>
      <c r="M25" s="106"/>
      <c r="N25" s="106"/>
      <c r="O25" s="106"/>
      <c r="P25" s="106"/>
      <c r="Q25" s="759"/>
      <c r="R25" s="263" t="str">
        <f>IFERROR(VLOOKUP(Q25,'４整理番号表'!$T$27:$U$30,2,TRUE),"")</f>
        <v/>
      </c>
      <c r="S25" s="263">
        <f t="shared" si="136"/>
        <v>0</v>
      </c>
      <c r="T25" s="266">
        <f t="shared" si="137"/>
        <v>0</v>
      </c>
      <c r="U25" s="760"/>
      <c r="V25" s="763"/>
      <c r="W25" s="269" t="str">
        <f>IFERROR(VLOOKUP(V25,'４整理番号表'!$B$6:$G$7,2,TRUE),"")</f>
        <v/>
      </c>
      <c r="X25" s="764"/>
      <c r="Y25" s="765"/>
      <c r="Z25" s="269" t="str">
        <f>IFERROR(VLOOKUP(Y25,'４整理番号表'!$B$39:$H$45,2,TRUE),"")</f>
        <v/>
      </c>
      <c r="AA25" s="766"/>
      <c r="AB25" s="271" t="str">
        <f>IFERROR(VLOOKUP(AA25,'４整理番号表'!$J$5:$K$59,2,TRUE),"")</f>
        <v/>
      </c>
      <c r="AC25" s="768"/>
      <c r="AD25" s="769"/>
      <c r="AE25" s="771"/>
      <c r="AF25" s="272" t="str">
        <f>IFERROR(VLOOKUP(AE25,'４整理番号表'!$P$6:$Q$39,2,TRUE),"")</f>
        <v/>
      </c>
      <c r="AG25" s="273">
        <f t="shared" si="8"/>
        <v>0</v>
      </c>
      <c r="AH25" s="772"/>
      <c r="AI25" s="773"/>
      <c r="AJ25" s="774"/>
      <c r="AK25" s="776"/>
      <c r="AL25" s="777"/>
      <c r="AM25" s="775"/>
      <c r="AN25" s="779"/>
      <c r="AO25" s="291">
        <f t="shared" si="9"/>
        <v>0</v>
      </c>
      <c r="AP25" s="290">
        <f t="shared" si="138"/>
        <v>0</v>
      </c>
      <c r="AQ25" s="781"/>
      <c r="AR25" s="781"/>
      <c r="AS25" s="781"/>
      <c r="AT25" s="783"/>
      <c r="AU25" s="291">
        <f t="shared" ref="AU25:AU88" si="210">IF(AN25&lt;&gt;"",IF(AND(AM25=1,AT25="控除不可"),"該当なし",IF(AND(AM25=1,AT25="80%控除対象"),ROUNDDOWN(AN25*8/110,0),IF(AND(AM25=1,AT25="全額控除"),ROUNDDOWN(AN25*10/110,0),IF(OR(AM25=2,AM25=3),"該当なし","含税額")))),)</f>
        <v>0</v>
      </c>
      <c r="AV25" s="291" t="str">
        <f t="shared" si="203"/>
        <v/>
      </c>
      <c r="AW25" s="784"/>
      <c r="AX25" s="786"/>
      <c r="AY25" s="786"/>
      <c r="AZ25" s="785"/>
      <c r="BA25" s="789"/>
      <c r="BB25" s="787"/>
      <c r="BC25" s="315">
        <f t="shared" si="139"/>
        <v>0</v>
      </c>
      <c r="BD25" s="349" t="str">
        <f t="shared" si="11"/>
        <v/>
      </c>
      <c r="BE25" s="790"/>
      <c r="BF25" s="790"/>
      <c r="BG25" s="349">
        <f t="shared" ref="BG25:BG88" si="211">MIN(ROUNDDOWN(MD25,-3),ME25)</f>
        <v>0</v>
      </c>
      <c r="BH25" s="791"/>
      <c r="BI25" s="349">
        <f t="shared" si="140"/>
        <v>0</v>
      </c>
      <c r="BJ25" s="792"/>
      <c r="BK25" s="792"/>
      <c r="BL25" s="653" t="str">
        <f t="shared" si="13"/>
        <v/>
      </c>
      <c r="BM25" s="654" t="str">
        <f t="shared" si="14"/>
        <v/>
      </c>
      <c r="BN25" s="266" t="str">
        <f t="shared" si="15"/>
        <v/>
      </c>
      <c r="BO25" s="793"/>
      <c r="BP25" s="323"/>
      <c r="BQ25" s="323"/>
      <c r="BR25" s="323"/>
      <c r="BS25" s="323"/>
      <c r="BT25" s="324" t="str">
        <f t="shared" si="16"/>
        <v/>
      </c>
      <c r="BU25" s="325" t="str">
        <f t="shared" si="141"/>
        <v/>
      </c>
      <c r="BV25" s="393">
        <f t="shared" si="142"/>
        <v>0</v>
      </c>
      <c r="BW25" s="326"/>
      <c r="BX25" s="329"/>
      <c r="BY25" s="454"/>
      <c r="BZ25" s="455"/>
      <c r="CA25" s="455"/>
      <c r="CB25" s="455"/>
      <c r="CC25" s="455"/>
      <c r="CD25" s="322">
        <f>IFERROR(VLOOKUP(BX25,'４整理番号表'!$X$23:$Z$31,3,FALSE),)</f>
        <v>0</v>
      </c>
      <c r="CE25" s="605" t="str">
        <f>IF(BX25='４整理番号表'!$X$24,IF(CC25&lt;&gt;"",IF(BZ25&gt;0,IF(BY25=6,ROUNDDOWN((CC25-BZ25)/ABS(BZ25),3),IF(BY25=5,ROUNDDOWN((CC25-BZ25)/ABS(BZ25)*3/4,3),"")),"-")),IF(CC25&lt;&gt;"",IF(BZ25&gt;0,ROUNDDOWN((CC25-BZ25)/ABS(BZ25),3),"-"),""))</f>
        <v/>
      </c>
      <c r="CF25" s="610"/>
      <c r="CG25" s="329"/>
      <c r="CH25" s="454"/>
      <c r="CI25" s="322"/>
      <c r="CJ25" s="322"/>
      <c r="CK25" s="322"/>
      <c r="CL25" s="322"/>
      <c r="CM25" s="322">
        <f>IFERROR(VLOOKUP(CG25,'４整理番号表'!$X$23:$Z$31,3,FALSE),)</f>
        <v>0</v>
      </c>
      <c r="CN25" s="325" t="str">
        <f t="shared" si="143"/>
        <v/>
      </c>
      <c r="CO25" s="610"/>
      <c r="CP25" s="329"/>
      <c r="CQ25" s="454"/>
      <c r="CR25" s="322"/>
      <c r="CS25" s="322"/>
      <c r="CT25" s="322"/>
      <c r="CU25" s="322"/>
      <c r="CV25" s="322">
        <f>IFERROR(VLOOKUP(CP25,'４整理番号表'!$X$23:$Z$31,3,FALSE),)</f>
        <v>0</v>
      </c>
      <c r="CW25" s="325" t="str">
        <f t="shared" si="144"/>
        <v/>
      </c>
      <c r="CX25" s="619"/>
      <c r="CY25" s="329"/>
      <c r="CZ25" s="454"/>
      <c r="DA25" s="322"/>
      <c r="DB25" s="322"/>
      <c r="DC25" s="322"/>
      <c r="DD25" s="322"/>
      <c r="DE25" s="322">
        <f>IFERROR(VLOOKUP(CY25,'４整理番号表'!$X$23:$Z$31,3,FALSE),)</f>
        <v>0</v>
      </c>
      <c r="DF25" s="325" t="str">
        <f t="shared" si="145"/>
        <v/>
      </c>
      <c r="DG25" s="610"/>
      <c r="DH25" s="329"/>
      <c r="DI25" s="454"/>
      <c r="DJ25" s="322"/>
      <c r="DK25" s="322"/>
      <c r="DL25" s="322"/>
      <c r="DM25" s="322"/>
      <c r="DN25" s="322">
        <f>IFERROR(VLOOKUP(DH25,'４整理番号表'!$X$23:$Z$31,3,FALSE),)</f>
        <v>0</v>
      </c>
      <c r="DO25" s="325" t="str">
        <f t="shared" si="146"/>
        <v/>
      </c>
      <c r="DP25" s="610"/>
      <c r="DQ25" s="329"/>
      <c r="DR25" s="454"/>
      <c r="DS25" s="322"/>
      <c r="DT25" s="322"/>
      <c r="DU25" s="322"/>
      <c r="DV25" s="322"/>
      <c r="DW25" s="322">
        <f>IFERROR(VLOOKUP(DQ25,'４整理番号表'!$X$23:$Z$31,3,FALSE),)</f>
        <v>0</v>
      </c>
      <c r="DX25" s="325" t="str">
        <f t="shared" si="147"/>
        <v/>
      </c>
      <c r="DY25" s="610"/>
      <c r="DZ25" s="329"/>
      <c r="EA25" s="454"/>
      <c r="EB25" s="322"/>
      <c r="EC25" s="322"/>
      <c r="ED25" s="322"/>
      <c r="EE25" s="322"/>
      <c r="EF25" s="322">
        <f>IFERROR(VLOOKUP(DZ25,'４整理番号表'!$X$23:$Z$31,3,FALSE),)</f>
        <v>0</v>
      </c>
      <c r="EG25" s="325" t="str">
        <f t="shared" si="148"/>
        <v/>
      </c>
      <c r="EH25" s="610"/>
      <c r="EI25" s="329"/>
      <c r="EJ25" s="454"/>
      <c r="EK25" s="322"/>
      <c r="EL25" s="322"/>
      <c r="EM25" s="322"/>
      <c r="EN25" s="322"/>
      <c r="EO25" s="322">
        <f>IFERROR(VLOOKUP(EI25,'４整理番号表'!$X$23:$Z$31,3,FALSE),)</f>
        <v>0</v>
      </c>
      <c r="EP25" s="325" t="str">
        <f t="shared" si="149"/>
        <v/>
      </c>
      <c r="EQ25" s="619"/>
      <c r="ER25" s="203" t="s">
        <v>101</v>
      </c>
      <c r="ES25" s="266">
        <f t="shared" si="17"/>
        <v>0</v>
      </c>
      <c r="ET25" s="272">
        <f t="shared" si="18"/>
        <v>0</v>
      </c>
      <c r="EU25" s="272">
        <f t="shared" si="19"/>
        <v>0</v>
      </c>
      <c r="EV25" s="272">
        <f t="shared" si="20"/>
        <v>0</v>
      </c>
      <c r="EW25" s="272">
        <f t="shared" si="21"/>
        <v>0</v>
      </c>
      <c r="EX25" s="272">
        <f t="shared" si="22"/>
        <v>0</v>
      </c>
      <c r="EY25" s="272">
        <f t="shared" si="23"/>
        <v>0</v>
      </c>
      <c r="EZ25" s="272">
        <f t="shared" si="24"/>
        <v>0</v>
      </c>
      <c r="FA25" s="272">
        <f t="shared" si="25"/>
        <v>0</v>
      </c>
      <c r="FB25" s="272">
        <f t="shared" si="26"/>
        <v>0</v>
      </c>
      <c r="FC25" s="272">
        <f t="shared" si="27"/>
        <v>0</v>
      </c>
      <c r="FD25" s="272">
        <f t="shared" si="28"/>
        <v>0</v>
      </c>
      <c r="FE25" s="272">
        <f t="shared" si="29"/>
        <v>0</v>
      </c>
      <c r="FF25" s="272">
        <f t="shared" si="30"/>
        <v>0</v>
      </c>
      <c r="FG25" s="272">
        <f t="shared" si="31"/>
        <v>0</v>
      </c>
      <c r="FH25" s="272">
        <f t="shared" si="32"/>
        <v>0</v>
      </c>
      <c r="FI25" s="109" t="s">
        <v>100</v>
      </c>
      <c r="FJ25" s="109" t="s">
        <v>100</v>
      </c>
      <c r="FK25" s="109" t="s">
        <v>100</v>
      </c>
      <c r="FL25" s="109" t="s">
        <v>100</v>
      </c>
      <c r="FM25" s="109" t="s">
        <v>100</v>
      </c>
      <c r="FN25" s="272">
        <f t="shared" si="150"/>
        <v>0</v>
      </c>
      <c r="FO25" s="272">
        <f t="shared" si="151"/>
        <v>0</v>
      </c>
      <c r="FP25" s="272">
        <f t="shared" si="152"/>
        <v>0</v>
      </c>
      <c r="FQ25" s="272">
        <f t="shared" si="153"/>
        <v>0</v>
      </c>
      <c r="FR25" s="272">
        <f t="shared" si="154"/>
        <v>0</v>
      </c>
      <c r="FS25" s="272">
        <f t="shared" si="155"/>
        <v>0</v>
      </c>
      <c r="FT25" s="272">
        <f t="shared" si="156"/>
        <v>0</v>
      </c>
      <c r="FU25" s="811"/>
      <c r="FV25" s="811"/>
      <c r="FW25" s="810"/>
      <c r="FX25" s="810"/>
      <c r="FY25" s="810"/>
      <c r="FZ25" s="272">
        <f t="shared" si="157"/>
        <v>0</v>
      </c>
      <c r="GA25" s="272">
        <f t="shared" si="33"/>
        <v>0</v>
      </c>
      <c r="GB25" s="813"/>
      <c r="GC25" s="813"/>
      <c r="GD25" s="813"/>
      <c r="GE25" s="813"/>
      <c r="GF25" s="813"/>
      <c r="GG25" s="813"/>
      <c r="GH25" s="813"/>
      <c r="GI25" s="813"/>
      <c r="GJ25" s="813"/>
      <c r="GK25" s="813"/>
      <c r="GL25" s="813"/>
      <c r="GM25" s="813"/>
      <c r="GN25" s="813"/>
      <c r="GO25" s="813"/>
      <c r="GP25" s="813"/>
      <c r="GQ25" s="813"/>
      <c r="GR25" s="813"/>
      <c r="GS25" s="813"/>
      <c r="GT25" s="814"/>
      <c r="GV25" s="413">
        <f t="shared" si="34"/>
        <v>0</v>
      </c>
      <c r="GW25" s="414">
        <f t="shared" si="35"/>
        <v>0</v>
      </c>
      <c r="GX25" s="415"/>
      <c r="GY25" s="416">
        <f t="shared" si="204"/>
        <v>0</v>
      </c>
      <c r="GZ25" s="417">
        <f t="shared" si="205"/>
        <v>0</v>
      </c>
      <c r="HA25" s="385"/>
      <c r="HB25" s="421"/>
      <c r="HC25" s="422"/>
      <c r="HD25" s="422"/>
      <c r="HE25" s="423">
        <f t="shared" si="208"/>
        <v>0</v>
      </c>
      <c r="HF25" s="424">
        <f t="shared" si="209"/>
        <v>0</v>
      </c>
      <c r="HG25" s="426"/>
      <c r="HH25" s="426"/>
      <c r="HI25" s="426"/>
      <c r="HJ25" s="345" t="str">
        <f t="shared" si="38"/>
        <v/>
      </c>
      <c r="HK25" s="402">
        <f>IF(OR(AND(1&lt;=HJ25,HJ25&lt;=3),HJ25=6),VLOOKUP(HJ25,'４整理番号表'!$J$5:$K$59,2,FALSE),0)</f>
        <v>0</v>
      </c>
      <c r="HL25" s="402">
        <f>IF(OR(HJ25=4,HJ25=7),VLOOKUP(HJ25,'４整理番号表'!$J$5:$K$59,2,FALSE),0)</f>
        <v>0</v>
      </c>
      <c r="HM25" s="402">
        <f>IF(HJ25=5,VLOOKUP(HJ25,'４整理番号表'!$J$5:$K$59,2,FALSE),0)</f>
        <v>0</v>
      </c>
      <c r="HN25" s="402">
        <f>IF(AND(8&lt;=HJ25,HJ25&lt;=13),VLOOKUP(HJ25,'４整理番号表'!$J$5:$K$59,2,FALSE),0)</f>
        <v>0</v>
      </c>
      <c r="HO25" s="397">
        <f t="shared" si="160"/>
        <v>0</v>
      </c>
      <c r="HP25" s="345">
        <f t="shared" si="161"/>
        <v>0</v>
      </c>
      <c r="HQ25" s="345">
        <f t="shared" si="162"/>
        <v>0</v>
      </c>
      <c r="HR25" s="344">
        <f t="shared" si="163"/>
        <v>0</v>
      </c>
      <c r="HS25" s="344">
        <f t="shared" si="164"/>
        <v>0</v>
      </c>
      <c r="HT25" s="345">
        <f t="shared" si="165"/>
        <v>0</v>
      </c>
      <c r="HU25" s="345">
        <f t="shared" si="166"/>
        <v>0</v>
      </c>
      <c r="HV25" s="345">
        <f t="shared" si="167"/>
        <v>0</v>
      </c>
      <c r="HW25" s="345">
        <f t="shared" si="168"/>
        <v>0</v>
      </c>
      <c r="HX25" s="345">
        <f t="shared" si="169"/>
        <v>0</v>
      </c>
      <c r="HY25" s="344">
        <f t="shared" si="170"/>
        <v>0</v>
      </c>
      <c r="HZ25" s="344">
        <f t="shared" si="171"/>
        <v>0</v>
      </c>
      <c r="IA25" s="345">
        <f t="shared" si="172"/>
        <v>0</v>
      </c>
      <c r="IB25" s="345">
        <f t="shared" si="173"/>
        <v>0</v>
      </c>
      <c r="IC25" s="345">
        <f t="shared" si="174"/>
        <v>0</v>
      </c>
      <c r="ID25" s="345">
        <f t="shared" si="175"/>
        <v>0</v>
      </c>
      <c r="IE25" s="345">
        <f t="shared" si="176"/>
        <v>0</v>
      </c>
      <c r="IF25" s="344">
        <f>IF(AND($HO25=3,SUM($ID25:IE25)=0),IF(AND($HB25=1,$HF25&gt;=0.1),1,),)</f>
        <v>0</v>
      </c>
      <c r="IG25" s="344">
        <f>IF(AND($HO25=3,SUM($ID25:IF25)=0),IF(AND($HB25=1,$HF25&gt;=0.05,$HF25&lt;0.1),1,),)</f>
        <v>0</v>
      </c>
      <c r="IH25" s="345">
        <f t="shared" si="177"/>
        <v>0</v>
      </c>
      <c r="II25" s="345">
        <f t="shared" si="178"/>
        <v>0</v>
      </c>
      <c r="IJ25" s="345">
        <f t="shared" si="179"/>
        <v>0</v>
      </c>
      <c r="IK25" s="345">
        <f t="shared" si="180"/>
        <v>0</v>
      </c>
      <c r="IL25" s="345">
        <f t="shared" si="181"/>
        <v>0</v>
      </c>
      <c r="IM25" s="345">
        <f t="shared" si="182"/>
        <v>0</v>
      </c>
      <c r="IN25" s="345">
        <f t="shared" si="183"/>
        <v>0</v>
      </c>
      <c r="IO25" s="345">
        <f t="shared" si="184"/>
        <v>0</v>
      </c>
      <c r="IP25" s="345">
        <f t="shared" si="185"/>
        <v>0</v>
      </c>
      <c r="IQ25" s="345">
        <f t="shared" si="186"/>
        <v>0</v>
      </c>
      <c r="IR25" s="345">
        <f t="shared" si="187"/>
        <v>0</v>
      </c>
      <c r="IS25" s="392">
        <f t="shared" si="188"/>
        <v>0</v>
      </c>
      <c r="IT25" s="385"/>
      <c r="IU25" s="440">
        <f t="shared" si="39"/>
        <v>0</v>
      </c>
      <c r="IV25" s="344">
        <f t="shared" si="40"/>
        <v>0</v>
      </c>
      <c r="IW25" s="344">
        <f t="shared" si="41"/>
        <v>0</v>
      </c>
      <c r="IX25" s="344">
        <f t="shared" si="42"/>
        <v>0</v>
      </c>
      <c r="IY25" s="344">
        <f t="shared" si="43"/>
        <v>0</v>
      </c>
      <c r="IZ25" s="344">
        <f t="shared" si="44"/>
        <v>0</v>
      </c>
      <c r="JA25" s="344">
        <f t="shared" si="45"/>
        <v>0</v>
      </c>
      <c r="JB25" s="344">
        <f t="shared" si="46"/>
        <v>0</v>
      </c>
      <c r="JC25" s="344">
        <f t="shared" si="47"/>
        <v>0</v>
      </c>
      <c r="JD25" s="344">
        <f t="shared" si="48"/>
        <v>0</v>
      </c>
      <c r="JE25" s="344">
        <f t="shared" si="49"/>
        <v>0</v>
      </c>
      <c r="JF25" s="344">
        <f t="shared" si="50"/>
        <v>0</v>
      </c>
      <c r="JG25" s="344">
        <f t="shared" si="51"/>
        <v>0</v>
      </c>
      <c r="JH25" s="344">
        <f t="shared" si="52"/>
        <v>0</v>
      </c>
      <c r="JI25" s="344">
        <f t="shared" si="53"/>
        <v>0</v>
      </c>
      <c r="JJ25" s="344">
        <f t="shared" si="54"/>
        <v>0</v>
      </c>
      <c r="JK25" s="344">
        <f t="shared" si="55"/>
        <v>0</v>
      </c>
      <c r="JL25" s="344">
        <f t="shared" si="56"/>
        <v>0</v>
      </c>
      <c r="JM25" s="344">
        <f t="shared" si="57"/>
        <v>0</v>
      </c>
      <c r="JN25" s="344">
        <f t="shared" si="58"/>
        <v>0</v>
      </c>
      <c r="JO25" s="344">
        <f t="shared" si="59"/>
        <v>0</v>
      </c>
      <c r="JP25" s="344">
        <f t="shared" si="60"/>
        <v>0</v>
      </c>
      <c r="JQ25" s="344">
        <f t="shared" si="61"/>
        <v>0</v>
      </c>
      <c r="JR25" s="344">
        <f t="shared" si="62"/>
        <v>0</v>
      </c>
      <c r="JS25" s="344">
        <f t="shared" si="63"/>
        <v>0</v>
      </c>
      <c r="JT25" s="344">
        <f t="shared" si="64"/>
        <v>0</v>
      </c>
      <c r="JU25" s="344">
        <f t="shared" si="65"/>
        <v>0</v>
      </c>
      <c r="JV25" s="344">
        <f t="shared" si="66"/>
        <v>0</v>
      </c>
      <c r="JW25" s="344">
        <f t="shared" si="67"/>
        <v>0</v>
      </c>
      <c r="JX25" s="344">
        <f t="shared" si="68"/>
        <v>0</v>
      </c>
      <c r="JY25" s="344">
        <f t="shared" si="69"/>
        <v>0</v>
      </c>
      <c r="JZ25" s="344">
        <f t="shared" si="70"/>
        <v>0</v>
      </c>
      <c r="KA25" s="344">
        <f t="shared" si="71"/>
        <v>0</v>
      </c>
      <c r="KB25" s="344">
        <f t="shared" si="72"/>
        <v>0</v>
      </c>
      <c r="KC25" s="344">
        <f t="shared" si="189"/>
        <v>0</v>
      </c>
      <c r="KD25" s="344">
        <f t="shared" si="73"/>
        <v>0</v>
      </c>
      <c r="KE25" s="344">
        <f t="shared" si="74"/>
        <v>0</v>
      </c>
      <c r="KF25" s="344">
        <f t="shared" si="75"/>
        <v>0</v>
      </c>
      <c r="KG25" s="344">
        <f t="shared" si="76"/>
        <v>0</v>
      </c>
      <c r="KH25" s="344">
        <f t="shared" si="77"/>
        <v>0</v>
      </c>
      <c r="KI25" s="344">
        <f t="shared" si="78"/>
        <v>0</v>
      </c>
      <c r="KJ25" s="344">
        <f t="shared" si="79"/>
        <v>0</v>
      </c>
      <c r="KK25" s="344">
        <f t="shared" si="80"/>
        <v>0</v>
      </c>
      <c r="KL25" s="344">
        <f t="shared" si="81"/>
        <v>0</v>
      </c>
      <c r="KM25" s="344">
        <f t="shared" si="82"/>
        <v>0</v>
      </c>
      <c r="KN25" s="344">
        <f t="shared" si="83"/>
        <v>0</v>
      </c>
      <c r="KO25" s="344">
        <f t="shared" si="84"/>
        <v>0</v>
      </c>
      <c r="KP25" s="344">
        <f t="shared" si="85"/>
        <v>0</v>
      </c>
      <c r="KQ25" s="344">
        <f t="shared" si="86"/>
        <v>0</v>
      </c>
      <c r="KR25" s="344">
        <f t="shared" si="87"/>
        <v>0</v>
      </c>
      <c r="KS25" s="344">
        <f t="shared" si="88"/>
        <v>0</v>
      </c>
      <c r="KT25" s="383">
        <f t="shared" si="89"/>
        <v>0</v>
      </c>
      <c r="KU25" s="701"/>
      <c r="KV25" s="109"/>
      <c r="KW25" s="109"/>
      <c r="KX25" s="110"/>
      <c r="KZ25" s="472">
        <f t="shared" si="90"/>
        <v>0</v>
      </c>
      <c r="LA25" s="348">
        <f t="shared" si="91"/>
        <v>0</v>
      </c>
      <c r="LB25" s="348">
        <f t="shared" si="92"/>
        <v>0</v>
      </c>
      <c r="LC25" s="473">
        <f t="shared" si="93"/>
        <v>0</v>
      </c>
      <c r="LE25" s="467">
        <f t="shared" si="94"/>
        <v>0</v>
      </c>
      <c r="LF25" s="467" t="str">
        <f t="shared" si="95"/>
        <v/>
      </c>
      <c r="LG25" s="467">
        <f t="shared" si="96"/>
        <v>0</v>
      </c>
      <c r="LH25" s="467">
        <f t="shared" si="97"/>
        <v>0</v>
      </c>
      <c r="LI25" s="467">
        <f t="shared" si="98"/>
        <v>0</v>
      </c>
      <c r="LJ25" s="467">
        <f t="shared" si="99"/>
        <v>0</v>
      </c>
      <c r="LK25" s="467">
        <f t="shared" si="100"/>
        <v>0</v>
      </c>
      <c r="LL25" s="467">
        <f t="shared" si="101"/>
        <v>0</v>
      </c>
      <c r="LM25" s="467">
        <f t="shared" si="102"/>
        <v>0</v>
      </c>
      <c r="LN25" s="468">
        <f t="shared" si="103"/>
        <v>0</v>
      </c>
      <c r="LO25" s="468" t="str">
        <f t="shared" si="190"/>
        <v>○</v>
      </c>
      <c r="LP25" s="451"/>
      <c r="LQ25" s="414">
        <f t="shared" si="191"/>
        <v>0</v>
      </c>
      <c r="LR25" s="414">
        <f t="shared" si="104"/>
        <v>0</v>
      </c>
      <c r="LS25" s="414" t="str">
        <f t="shared" si="105"/>
        <v/>
      </c>
      <c r="LT25" s="414" t="str">
        <f t="shared" si="192"/>
        <v/>
      </c>
      <c r="LU25" s="414">
        <f t="shared" si="106"/>
        <v>0</v>
      </c>
      <c r="LV25" s="414">
        <f t="shared" si="193"/>
        <v>0</v>
      </c>
      <c r="LW25" s="414">
        <f t="shared" si="107"/>
        <v>0</v>
      </c>
      <c r="LX25" s="448">
        <f t="shared" si="108"/>
        <v>0</v>
      </c>
      <c r="LY25" s="414">
        <f t="shared" si="194"/>
        <v>0</v>
      </c>
      <c r="LZ25" s="414">
        <f t="shared" si="195"/>
        <v>0</v>
      </c>
      <c r="MA25" s="414">
        <f t="shared" si="196"/>
        <v>0</v>
      </c>
      <c r="MB25" s="448">
        <f t="shared" si="197"/>
        <v>0</v>
      </c>
      <c r="MC25" s="414">
        <f t="shared" si="109"/>
        <v>0</v>
      </c>
      <c r="MD25" s="414">
        <f t="shared" si="110"/>
        <v>0</v>
      </c>
      <c r="ME25" s="414">
        <f t="shared" si="111"/>
        <v>0</v>
      </c>
      <c r="MF25" s="448">
        <f t="shared" si="112"/>
        <v>0</v>
      </c>
      <c r="MG25" s="414">
        <f t="shared" si="113"/>
        <v>0</v>
      </c>
      <c r="MH25" s="414">
        <f t="shared" si="114"/>
        <v>0</v>
      </c>
      <c r="MI25" s="414">
        <f t="shared" si="115"/>
        <v>0</v>
      </c>
      <c r="MJ25" s="448">
        <f t="shared" si="198"/>
        <v>0</v>
      </c>
      <c r="MK25" s="462"/>
      <c r="ML25" s="477" cm="1">
        <f t="array" ref="ML25">IF(MX25=1,INDEX($BX25:$EQ25,1,MATCH("Ⅱ⑧",$BX25:$EQ25,0)+7),0)</f>
        <v>0</v>
      </c>
      <c r="MM25" s="478">
        <f t="shared" si="116"/>
        <v>0</v>
      </c>
      <c r="MN25" s="468">
        <f t="shared" si="117"/>
        <v>0</v>
      </c>
      <c r="MP25" s="348">
        <f t="shared" si="118"/>
        <v>0</v>
      </c>
      <c r="MQ25" s="348">
        <f t="shared" si="119"/>
        <v>0</v>
      </c>
      <c r="MR25" s="348">
        <f t="shared" si="120"/>
        <v>0</v>
      </c>
      <c r="MS25" s="348">
        <f t="shared" si="121"/>
        <v>0</v>
      </c>
      <c r="MT25" s="348">
        <f t="shared" si="122"/>
        <v>0</v>
      </c>
      <c r="MU25" s="348">
        <f t="shared" si="123"/>
        <v>0</v>
      </c>
      <c r="MV25" s="348">
        <f t="shared" si="124"/>
        <v>0</v>
      </c>
      <c r="MW25" s="348">
        <f t="shared" si="125"/>
        <v>0</v>
      </c>
      <c r="MX25" s="348">
        <f t="shared" si="126"/>
        <v>0</v>
      </c>
      <c r="MZ25" s="550">
        <f t="shared" si="127"/>
        <v>0</v>
      </c>
      <c r="NA25" s="550">
        <f t="shared" si="128"/>
        <v>0</v>
      </c>
      <c r="NB25" s="550">
        <f t="shared" si="129"/>
        <v>0</v>
      </c>
      <c r="NC25" s="550">
        <f t="shared" si="130"/>
        <v>0</v>
      </c>
      <c r="ND25" s="550">
        <f t="shared" si="131"/>
        <v>0</v>
      </c>
      <c r="NE25" s="550">
        <f t="shared" si="132"/>
        <v>0</v>
      </c>
      <c r="NF25" s="550">
        <f t="shared" si="133"/>
        <v>0</v>
      </c>
      <c r="NG25" s="550">
        <f t="shared" si="134"/>
        <v>0</v>
      </c>
    </row>
    <row r="26" spans="1:371" s="136" customFormat="1" ht="21" customHeight="1">
      <c r="A26" s="452">
        <f t="shared" si="4"/>
        <v>0</v>
      </c>
      <c r="B26" s="452">
        <f t="shared" si="199"/>
        <v>0</v>
      </c>
      <c r="C26" s="452">
        <f t="shared" si="5"/>
        <v>0</v>
      </c>
      <c r="D26" s="452">
        <f t="shared" si="6"/>
        <v>0</v>
      </c>
      <c r="E26" s="452">
        <f t="shared" si="7"/>
        <v>0</v>
      </c>
      <c r="F26" s="452">
        <f t="shared" si="200"/>
        <v>0</v>
      </c>
      <c r="G26" s="452">
        <f t="shared" si="201"/>
        <v>0</v>
      </c>
      <c r="H26" s="452">
        <f t="shared" si="202"/>
        <v>0</v>
      </c>
      <c r="I26" s="267">
        <f t="shared" si="135"/>
        <v>0</v>
      </c>
      <c r="J26" s="268"/>
      <c r="K26" s="112"/>
      <c r="L26" s="112"/>
      <c r="M26" s="106"/>
      <c r="N26" s="106"/>
      <c r="O26" s="106"/>
      <c r="P26" s="106"/>
      <c r="Q26" s="112"/>
      <c r="R26" s="263" t="str">
        <f>IFERROR(VLOOKUP(Q26,'４整理番号表'!$T$27:$U$30,2,TRUE),"")</f>
        <v/>
      </c>
      <c r="S26" s="263">
        <f t="shared" si="136"/>
        <v>0</v>
      </c>
      <c r="T26" s="266">
        <f t="shared" si="137"/>
        <v>0</v>
      </c>
      <c r="U26" s="112"/>
      <c r="V26" s="108"/>
      <c r="W26" s="269" t="str">
        <f>IFERROR(VLOOKUP(V26,'４整理番号表'!$B$6:$G$7,2,TRUE),"")</f>
        <v/>
      </c>
      <c r="X26" s="270"/>
      <c r="Y26" s="108"/>
      <c r="Z26" s="269" t="str">
        <f>IFERROR(VLOOKUP(Y26,'４整理番号表'!$B$39:$H$45,2,TRUE),"")</f>
        <v/>
      </c>
      <c r="AA26" s="108"/>
      <c r="AB26" s="271" t="str">
        <f>IFERROR(VLOOKUP(AA26,'４整理番号表'!$J$5:$K$59,2,TRUE),"")</f>
        <v/>
      </c>
      <c r="AC26" s="365"/>
      <c r="AD26" s="624"/>
      <c r="AE26" s="107"/>
      <c r="AF26" s="272" t="str">
        <f>IFERROR(VLOOKUP(AE26,'４整理番号表'!$P$6:$Q$39,2,TRUE),"")</f>
        <v/>
      </c>
      <c r="AG26" s="273">
        <f t="shared" si="8"/>
        <v>0</v>
      </c>
      <c r="AH26" s="106"/>
      <c r="AI26" s="112"/>
      <c r="AJ26" s="111"/>
      <c r="AK26" s="282"/>
      <c r="AL26" s="283"/>
      <c r="AM26" s="280"/>
      <c r="AN26" s="29"/>
      <c r="AO26" s="291">
        <f t="shared" si="9"/>
        <v>0</v>
      </c>
      <c r="AP26" s="290">
        <f t="shared" si="138"/>
        <v>0</v>
      </c>
      <c r="AQ26" s="30"/>
      <c r="AR26" s="30"/>
      <c r="AS26" s="30"/>
      <c r="AT26" s="289"/>
      <c r="AU26" s="291">
        <f t="shared" si="210"/>
        <v>0</v>
      </c>
      <c r="AV26" s="291" t="str">
        <f t="shared" si="203"/>
        <v/>
      </c>
      <c r="AW26" s="27"/>
      <c r="AX26" s="33"/>
      <c r="AY26" s="33"/>
      <c r="AZ26" s="28"/>
      <c r="BA26" s="27"/>
      <c r="BB26" s="202"/>
      <c r="BC26" s="315">
        <f t="shared" si="139"/>
        <v>0</v>
      </c>
      <c r="BD26" s="349" t="str">
        <f t="shared" si="11"/>
        <v/>
      </c>
      <c r="BE26" s="350"/>
      <c r="BF26" s="350"/>
      <c r="BG26" s="349">
        <f t="shared" si="211"/>
        <v>0</v>
      </c>
      <c r="BH26" s="350"/>
      <c r="BI26" s="349">
        <f t="shared" si="140"/>
        <v>0</v>
      </c>
      <c r="BJ26" s="202"/>
      <c r="BK26" s="202"/>
      <c r="BL26" s="653" t="str">
        <f t="shared" si="13"/>
        <v/>
      </c>
      <c r="BM26" s="654" t="str">
        <f t="shared" si="14"/>
        <v/>
      </c>
      <c r="BN26" s="266" t="str">
        <f t="shared" si="15"/>
        <v/>
      </c>
      <c r="BO26" s="793"/>
      <c r="BP26" s="323"/>
      <c r="BQ26" s="323"/>
      <c r="BR26" s="323"/>
      <c r="BS26" s="323"/>
      <c r="BT26" s="324" t="str">
        <f t="shared" si="16"/>
        <v/>
      </c>
      <c r="BU26" s="325" t="str">
        <f t="shared" si="141"/>
        <v/>
      </c>
      <c r="BV26" s="393">
        <f t="shared" si="142"/>
        <v>0</v>
      </c>
      <c r="BW26" s="326"/>
      <c r="BX26" s="329"/>
      <c r="BY26" s="454"/>
      <c r="BZ26" s="455"/>
      <c r="CA26" s="455"/>
      <c r="CB26" s="455"/>
      <c r="CC26" s="455"/>
      <c r="CD26" s="322">
        <f>IFERROR(VLOOKUP(BX26,'４整理番号表'!$X$23:$Z$31,3,FALSE),)</f>
        <v>0</v>
      </c>
      <c r="CE26" s="605" t="str">
        <f>IF(BX26='４整理番号表'!$X$24,IF(CC26&lt;&gt;"",IF(BZ26&gt;0,IF(BY26=6,ROUNDDOWN((CC26-BZ26)/ABS(BZ26),3),IF(BY26=5,ROUNDDOWN((CC26-BZ26)/ABS(BZ26)*3/4,3),"")),"-")),IF(CC26&lt;&gt;"",IF(BZ26&gt;0,ROUNDDOWN((CC26-BZ26)/ABS(BZ26),3),"-"),""))</f>
        <v/>
      </c>
      <c r="CF26" s="610"/>
      <c r="CG26" s="329"/>
      <c r="CH26" s="454"/>
      <c r="CI26" s="322"/>
      <c r="CJ26" s="322"/>
      <c r="CK26" s="322"/>
      <c r="CL26" s="322"/>
      <c r="CM26" s="322">
        <f>IFERROR(VLOOKUP(CG26,'４整理番号表'!$X$23:$Z$31,3,FALSE),)</f>
        <v>0</v>
      </c>
      <c r="CN26" s="325" t="str">
        <f t="shared" si="143"/>
        <v/>
      </c>
      <c r="CO26" s="610"/>
      <c r="CP26" s="329"/>
      <c r="CQ26" s="454"/>
      <c r="CR26" s="322"/>
      <c r="CS26" s="322"/>
      <c r="CT26" s="322"/>
      <c r="CU26" s="322"/>
      <c r="CV26" s="322">
        <f>IFERROR(VLOOKUP(CP26,'４整理番号表'!$X$23:$Z$31,3,FALSE),)</f>
        <v>0</v>
      </c>
      <c r="CW26" s="325" t="str">
        <f t="shared" si="144"/>
        <v/>
      </c>
      <c r="CX26" s="619"/>
      <c r="CY26" s="329"/>
      <c r="CZ26" s="454"/>
      <c r="DA26" s="322"/>
      <c r="DB26" s="322"/>
      <c r="DC26" s="322"/>
      <c r="DD26" s="322"/>
      <c r="DE26" s="322">
        <f>IFERROR(VLOOKUP(CY26,'４整理番号表'!$X$23:$Z$31,3,FALSE),)</f>
        <v>0</v>
      </c>
      <c r="DF26" s="325" t="str">
        <f t="shared" si="145"/>
        <v/>
      </c>
      <c r="DG26" s="610"/>
      <c r="DH26" s="329"/>
      <c r="DI26" s="454"/>
      <c r="DJ26" s="322"/>
      <c r="DK26" s="322"/>
      <c r="DL26" s="322"/>
      <c r="DM26" s="322"/>
      <c r="DN26" s="322">
        <f>IFERROR(VLOOKUP(DH26,'４整理番号表'!$X$23:$Z$31,3,FALSE),)</f>
        <v>0</v>
      </c>
      <c r="DO26" s="325" t="str">
        <f t="shared" si="146"/>
        <v/>
      </c>
      <c r="DP26" s="610"/>
      <c r="DQ26" s="329"/>
      <c r="DR26" s="454"/>
      <c r="DS26" s="322"/>
      <c r="DT26" s="322"/>
      <c r="DU26" s="322"/>
      <c r="DV26" s="322"/>
      <c r="DW26" s="322">
        <f>IFERROR(VLOOKUP(DQ26,'４整理番号表'!$X$23:$Z$31,3,FALSE),)</f>
        <v>0</v>
      </c>
      <c r="DX26" s="325" t="str">
        <f t="shared" si="147"/>
        <v/>
      </c>
      <c r="DY26" s="610"/>
      <c r="DZ26" s="329"/>
      <c r="EA26" s="454"/>
      <c r="EB26" s="322"/>
      <c r="EC26" s="322"/>
      <c r="ED26" s="322"/>
      <c r="EE26" s="322"/>
      <c r="EF26" s="322">
        <f>IFERROR(VLOOKUP(DZ26,'４整理番号表'!$X$23:$Z$31,3,FALSE),)</f>
        <v>0</v>
      </c>
      <c r="EG26" s="325" t="str">
        <f t="shared" si="148"/>
        <v/>
      </c>
      <c r="EH26" s="610"/>
      <c r="EI26" s="329"/>
      <c r="EJ26" s="454"/>
      <c r="EK26" s="322"/>
      <c r="EL26" s="322"/>
      <c r="EM26" s="322"/>
      <c r="EN26" s="322"/>
      <c r="EO26" s="322">
        <f>IFERROR(VLOOKUP(EI26,'４整理番号表'!$X$23:$Z$31,3,FALSE),)</f>
        <v>0</v>
      </c>
      <c r="EP26" s="325" t="str">
        <f t="shared" si="149"/>
        <v/>
      </c>
      <c r="EQ26" s="619"/>
      <c r="ER26" s="203" t="s">
        <v>101</v>
      </c>
      <c r="ES26" s="266">
        <f t="shared" si="17"/>
        <v>0</v>
      </c>
      <c r="ET26" s="272">
        <f t="shared" si="18"/>
        <v>0</v>
      </c>
      <c r="EU26" s="272">
        <f t="shared" si="19"/>
        <v>0</v>
      </c>
      <c r="EV26" s="272">
        <f t="shared" si="20"/>
        <v>0</v>
      </c>
      <c r="EW26" s="272">
        <f t="shared" si="21"/>
        <v>0</v>
      </c>
      <c r="EX26" s="272">
        <f t="shared" si="22"/>
        <v>0</v>
      </c>
      <c r="EY26" s="272">
        <f t="shared" si="23"/>
        <v>0</v>
      </c>
      <c r="EZ26" s="272">
        <f t="shared" si="24"/>
        <v>0</v>
      </c>
      <c r="FA26" s="272">
        <f t="shared" si="25"/>
        <v>0</v>
      </c>
      <c r="FB26" s="272">
        <f t="shared" si="26"/>
        <v>0</v>
      </c>
      <c r="FC26" s="272">
        <f t="shared" si="27"/>
        <v>0</v>
      </c>
      <c r="FD26" s="272">
        <f t="shared" si="28"/>
        <v>0</v>
      </c>
      <c r="FE26" s="272">
        <f t="shared" si="29"/>
        <v>0</v>
      </c>
      <c r="FF26" s="272">
        <f t="shared" si="30"/>
        <v>0</v>
      </c>
      <c r="FG26" s="272">
        <f t="shared" si="31"/>
        <v>0</v>
      </c>
      <c r="FH26" s="272">
        <f t="shared" si="32"/>
        <v>0</v>
      </c>
      <c r="FI26" s="109" t="s">
        <v>100</v>
      </c>
      <c r="FJ26" s="109" t="s">
        <v>100</v>
      </c>
      <c r="FK26" s="109" t="s">
        <v>100</v>
      </c>
      <c r="FL26" s="109" t="s">
        <v>100</v>
      </c>
      <c r="FM26" s="109" t="s">
        <v>100</v>
      </c>
      <c r="FN26" s="272">
        <f t="shared" si="150"/>
        <v>0</v>
      </c>
      <c r="FO26" s="272">
        <f t="shared" si="151"/>
        <v>0</v>
      </c>
      <c r="FP26" s="272">
        <f t="shared" si="152"/>
        <v>0</v>
      </c>
      <c r="FQ26" s="272">
        <f t="shared" si="153"/>
        <v>0</v>
      </c>
      <c r="FR26" s="272">
        <f t="shared" si="154"/>
        <v>0</v>
      </c>
      <c r="FS26" s="272">
        <f t="shared" si="155"/>
        <v>0</v>
      </c>
      <c r="FT26" s="272">
        <f t="shared" si="156"/>
        <v>0</v>
      </c>
      <c r="FU26" s="113"/>
      <c r="FV26" s="113"/>
      <c r="FW26" s="109"/>
      <c r="FX26" s="109"/>
      <c r="FY26" s="109"/>
      <c r="FZ26" s="272">
        <f t="shared" si="157"/>
        <v>0</v>
      </c>
      <c r="GA26" s="272">
        <f t="shared" si="33"/>
        <v>0</v>
      </c>
      <c r="GB26" s="109"/>
      <c r="GC26" s="109"/>
      <c r="GD26" s="109"/>
      <c r="GE26" s="109"/>
      <c r="GF26" s="109"/>
      <c r="GG26" s="109"/>
      <c r="GH26" s="109"/>
      <c r="GI26" s="109"/>
      <c r="GJ26" s="109"/>
      <c r="GK26" s="109"/>
      <c r="GL26" s="109"/>
      <c r="GM26" s="109"/>
      <c r="GN26" s="109"/>
      <c r="GO26" s="109"/>
      <c r="GP26" s="109"/>
      <c r="GQ26" s="109"/>
      <c r="GR26" s="109"/>
      <c r="GS26" s="109"/>
      <c r="GT26" s="110"/>
      <c r="GV26" s="413">
        <f t="shared" si="34"/>
        <v>0</v>
      </c>
      <c r="GW26" s="414">
        <f t="shared" si="35"/>
        <v>0</v>
      </c>
      <c r="GX26" s="415"/>
      <c r="GY26" s="416">
        <f t="shared" si="204"/>
        <v>0</v>
      </c>
      <c r="GZ26" s="417">
        <f t="shared" si="205"/>
        <v>0</v>
      </c>
      <c r="HA26" s="385"/>
      <c r="HB26" s="421"/>
      <c r="HC26" s="422"/>
      <c r="HD26" s="422"/>
      <c r="HE26" s="423">
        <f t="shared" si="208"/>
        <v>0</v>
      </c>
      <c r="HF26" s="424">
        <f t="shared" si="209"/>
        <v>0</v>
      </c>
      <c r="HG26" s="426"/>
      <c r="HH26" s="426"/>
      <c r="HI26" s="426"/>
      <c r="HJ26" s="345" t="str">
        <f t="shared" si="38"/>
        <v/>
      </c>
      <c r="HK26" s="402">
        <f>IF(OR(AND(1&lt;=HJ26,HJ26&lt;=3),HJ26=6),VLOOKUP(HJ26,'４整理番号表'!$J$5:$K$59,2,FALSE),0)</f>
        <v>0</v>
      </c>
      <c r="HL26" s="402">
        <f>IF(OR(HJ26=4,HJ26=7),VLOOKUP(HJ26,'４整理番号表'!$J$5:$K$59,2,FALSE),0)</f>
        <v>0</v>
      </c>
      <c r="HM26" s="402">
        <f>IF(HJ26=5,VLOOKUP(HJ26,'４整理番号表'!$J$5:$K$59,2,FALSE),0)</f>
        <v>0</v>
      </c>
      <c r="HN26" s="402">
        <f>IF(AND(8&lt;=HJ26,HJ26&lt;=13),VLOOKUP(HJ26,'４整理番号表'!$J$5:$K$59,2,FALSE),0)</f>
        <v>0</v>
      </c>
      <c r="HO26" s="397">
        <f t="shared" si="160"/>
        <v>0</v>
      </c>
      <c r="HP26" s="345">
        <f t="shared" si="161"/>
        <v>0</v>
      </c>
      <c r="HQ26" s="345">
        <f t="shared" si="162"/>
        <v>0</v>
      </c>
      <c r="HR26" s="344">
        <f t="shared" si="163"/>
        <v>0</v>
      </c>
      <c r="HS26" s="344">
        <f t="shared" si="164"/>
        <v>0</v>
      </c>
      <c r="HT26" s="345">
        <f t="shared" si="165"/>
        <v>0</v>
      </c>
      <c r="HU26" s="345">
        <f t="shared" si="166"/>
        <v>0</v>
      </c>
      <c r="HV26" s="345">
        <f t="shared" si="167"/>
        <v>0</v>
      </c>
      <c r="HW26" s="345">
        <f t="shared" si="168"/>
        <v>0</v>
      </c>
      <c r="HX26" s="345">
        <f t="shared" si="169"/>
        <v>0</v>
      </c>
      <c r="HY26" s="344">
        <f t="shared" si="170"/>
        <v>0</v>
      </c>
      <c r="HZ26" s="344">
        <f t="shared" si="171"/>
        <v>0</v>
      </c>
      <c r="IA26" s="345">
        <f t="shared" si="172"/>
        <v>0</v>
      </c>
      <c r="IB26" s="345">
        <f t="shared" si="173"/>
        <v>0</v>
      </c>
      <c r="IC26" s="345">
        <f t="shared" si="174"/>
        <v>0</v>
      </c>
      <c r="ID26" s="345">
        <f t="shared" si="175"/>
        <v>0</v>
      </c>
      <c r="IE26" s="345">
        <f t="shared" si="176"/>
        <v>0</v>
      </c>
      <c r="IF26" s="344">
        <f>IF(AND($HO26=3,SUM($ID26:IE26)=0),IF(AND($HB26=1,$HF26&gt;=0.1),1,),)</f>
        <v>0</v>
      </c>
      <c r="IG26" s="344">
        <f>IF(AND($HO26=3,SUM($ID26:IF26)=0),IF(AND($HB26=1,$HF26&gt;=0.05,$HF26&lt;0.1),1,),)</f>
        <v>0</v>
      </c>
      <c r="IH26" s="345">
        <f t="shared" si="177"/>
        <v>0</v>
      </c>
      <c r="II26" s="345">
        <f t="shared" si="178"/>
        <v>0</v>
      </c>
      <c r="IJ26" s="345">
        <f t="shared" si="179"/>
        <v>0</v>
      </c>
      <c r="IK26" s="345">
        <f t="shared" si="180"/>
        <v>0</v>
      </c>
      <c r="IL26" s="345">
        <f t="shared" si="181"/>
        <v>0</v>
      </c>
      <c r="IM26" s="345">
        <f t="shared" si="182"/>
        <v>0</v>
      </c>
      <c r="IN26" s="345">
        <f t="shared" si="183"/>
        <v>0</v>
      </c>
      <c r="IO26" s="345">
        <f t="shared" si="184"/>
        <v>0</v>
      </c>
      <c r="IP26" s="345">
        <f t="shared" si="185"/>
        <v>0</v>
      </c>
      <c r="IQ26" s="345">
        <f t="shared" si="186"/>
        <v>0</v>
      </c>
      <c r="IR26" s="345">
        <f t="shared" si="187"/>
        <v>0</v>
      </c>
      <c r="IS26" s="392">
        <f t="shared" si="188"/>
        <v>0</v>
      </c>
      <c r="IT26" s="385"/>
      <c r="IU26" s="440">
        <f t="shared" si="39"/>
        <v>0</v>
      </c>
      <c r="IV26" s="344">
        <f t="shared" si="40"/>
        <v>0</v>
      </c>
      <c r="IW26" s="344">
        <f t="shared" si="41"/>
        <v>0</v>
      </c>
      <c r="IX26" s="344">
        <f t="shared" si="42"/>
        <v>0</v>
      </c>
      <c r="IY26" s="344">
        <f t="shared" si="43"/>
        <v>0</v>
      </c>
      <c r="IZ26" s="344">
        <f t="shared" si="44"/>
        <v>0</v>
      </c>
      <c r="JA26" s="344">
        <f t="shared" si="45"/>
        <v>0</v>
      </c>
      <c r="JB26" s="344">
        <f t="shared" si="46"/>
        <v>0</v>
      </c>
      <c r="JC26" s="344">
        <f t="shared" si="47"/>
        <v>0</v>
      </c>
      <c r="JD26" s="344">
        <f t="shared" si="48"/>
        <v>0</v>
      </c>
      <c r="JE26" s="344">
        <f t="shared" si="49"/>
        <v>0</v>
      </c>
      <c r="JF26" s="344">
        <f t="shared" si="50"/>
        <v>0</v>
      </c>
      <c r="JG26" s="344">
        <f t="shared" si="51"/>
        <v>0</v>
      </c>
      <c r="JH26" s="344">
        <f t="shared" si="52"/>
        <v>0</v>
      </c>
      <c r="JI26" s="344">
        <f t="shared" si="53"/>
        <v>0</v>
      </c>
      <c r="JJ26" s="344">
        <f t="shared" si="54"/>
        <v>0</v>
      </c>
      <c r="JK26" s="344">
        <f t="shared" si="55"/>
        <v>0</v>
      </c>
      <c r="JL26" s="344">
        <f t="shared" si="56"/>
        <v>0</v>
      </c>
      <c r="JM26" s="344">
        <f t="shared" si="57"/>
        <v>0</v>
      </c>
      <c r="JN26" s="344">
        <f t="shared" si="58"/>
        <v>0</v>
      </c>
      <c r="JO26" s="344">
        <f t="shared" si="59"/>
        <v>0</v>
      </c>
      <c r="JP26" s="344">
        <f t="shared" si="60"/>
        <v>0</v>
      </c>
      <c r="JQ26" s="344">
        <f t="shared" si="61"/>
        <v>0</v>
      </c>
      <c r="JR26" s="344">
        <f t="shared" si="62"/>
        <v>0</v>
      </c>
      <c r="JS26" s="344">
        <f t="shared" si="63"/>
        <v>0</v>
      </c>
      <c r="JT26" s="344">
        <f t="shared" si="64"/>
        <v>0</v>
      </c>
      <c r="JU26" s="344">
        <f t="shared" si="65"/>
        <v>0</v>
      </c>
      <c r="JV26" s="344">
        <f t="shared" si="66"/>
        <v>0</v>
      </c>
      <c r="JW26" s="344">
        <f t="shared" si="67"/>
        <v>0</v>
      </c>
      <c r="JX26" s="344">
        <f t="shared" si="68"/>
        <v>0</v>
      </c>
      <c r="JY26" s="344">
        <f t="shared" si="69"/>
        <v>0</v>
      </c>
      <c r="JZ26" s="344">
        <f t="shared" si="70"/>
        <v>0</v>
      </c>
      <c r="KA26" s="344">
        <f t="shared" si="71"/>
        <v>0</v>
      </c>
      <c r="KB26" s="344">
        <f t="shared" si="72"/>
        <v>0</v>
      </c>
      <c r="KC26" s="344">
        <f t="shared" si="189"/>
        <v>0</v>
      </c>
      <c r="KD26" s="344">
        <f t="shared" si="73"/>
        <v>0</v>
      </c>
      <c r="KE26" s="344">
        <f t="shared" si="74"/>
        <v>0</v>
      </c>
      <c r="KF26" s="344">
        <f t="shared" si="75"/>
        <v>0</v>
      </c>
      <c r="KG26" s="344">
        <f t="shared" si="76"/>
        <v>0</v>
      </c>
      <c r="KH26" s="344">
        <f t="shared" si="77"/>
        <v>0</v>
      </c>
      <c r="KI26" s="344">
        <f t="shared" si="78"/>
        <v>0</v>
      </c>
      <c r="KJ26" s="344">
        <f t="shared" si="79"/>
        <v>0</v>
      </c>
      <c r="KK26" s="344">
        <f t="shared" si="80"/>
        <v>0</v>
      </c>
      <c r="KL26" s="344">
        <f t="shared" si="81"/>
        <v>0</v>
      </c>
      <c r="KM26" s="344">
        <f t="shared" si="82"/>
        <v>0</v>
      </c>
      <c r="KN26" s="344">
        <f t="shared" si="83"/>
        <v>0</v>
      </c>
      <c r="KO26" s="344">
        <f t="shared" si="84"/>
        <v>0</v>
      </c>
      <c r="KP26" s="344">
        <f t="shared" si="85"/>
        <v>0</v>
      </c>
      <c r="KQ26" s="344">
        <f t="shared" si="86"/>
        <v>0</v>
      </c>
      <c r="KR26" s="344">
        <f t="shared" si="87"/>
        <v>0</v>
      </c>
      <c r="KS26" s="344">
        <f t="shared" si="88"/>
        <v>0</v>
      </c>
      <c r="KT26" s="383">
        <f t="shared" si="89"/>
        <v>0</v>
      </c>
      <c r="KU26" s="701"/>
      <c r="KV26" s="109"/>
      <c r="KW26" s="109"/>
      <c r="KX26" s="110"/>
      <c r="KZ26" s="472">
        <f t="shared" si="90"/>
        <v>0</v>
      </c>
      <c r="LA26" s="348">
        <f t="shared" si="91"/>
        <v>0</v>
      </c>
      <c r="LB26" s="348">
        <f t="shared" si="92"/>
        <v>0</v>
      </c>
      <c r="LC26" s="473">
        <f t="shared" si="93"/>
        <v>0</v>
      </c>
      <c r="LE26" s="467">
        <f t="shared" si="94"/>
        <v>0</v>
      </c>
      <c r="LF26" s="467" t="str">
        <f t="shared" si="95"/>
        <v/>
      </c>
      <c r="LG26" s="467">
        <f t="shared" si="96"/>
        <v>0</v>
      </c>
      <c r="LH26" s="467">
        <f t="shared" si="97"/>
        <v>0</v>
      </c>
      <c r="LI26" s="467">
        <f t="shared" si="98"/>
        <v>0</v>
      </c>
      <c r="LJ26" s="467">
        <f t="shared" si="99"/>
        <v>0</v>
      </c>
      <c r="LK26" s="467">
        <f t="shared" si="100"/>
        <v>0</v>
      </c>
      <c r="LL26" s="467">
        <f t="shared" si="101"/>
        <v>0</v>
      </c>
      <c r="LM26" s="467">
        <f t="shared" si="102"/>
        <v>0</v>
      </c>
      <c r="LN26" s="468">
        <f t="shared" si="103"/>
        <v>0</v>
      </c>
      <c r="LO26" s="468" t="str">
        <f t="shared" si="190"/>
        <v>○</v>
      </c>
      <c r="LP26" s="451"/>
      <c r="LQ26" s="414">
        <f t="shared" si="191"/>
        <v>0</v>
      </c>
      <c r="LR26" s="414">
        <f t="shared" si="104"/>
        <v>0</v>
      </c>
      <c r="LS26" s="414" t="str">
        <f t="shared" si="105"/>
        <v/>
      </c>
      <c r="LT26" s="414" t="str">
        <f t="shared" si="192"/>
        <v/>
      </c>
      <c r="LU26" s="414">
        <f t="shared" si="106"/>
        <v>0</v>
      </c>
      <c r="LV26" s="414">
        <f t="shared" si="193"/>
        <v>0</v>
      </c>
      <c r="LW26" s="414">
        <f t="shared" si="107"/>
        <v>0</v>
      </c>
      <c r="LX26" s="448">
        <f t="shared" si="108"/>
        <v>0</v>
      </c>
      <c r="LY26" s="414">
        <f t="shared" si="194"/>
        <v>0</v>
      </c>
      <c r="LZ26" s="414">
        <f t="shared" si="195"/>
        <v>0</v>
      </c>
      <c r="MA26" s="414">
        <f t="shared" si="196"/>
        <v>0</v>
      </c>
      <c r="MB26" s="448">
        <f t="shared" si="197"/>
        <v>0</v>
      </c>
      <c r="MC26" s="414">
        <f t="shared" si="109"/>
        <v>0</v>
      </c>
      <c r="MD26" s="414">
        <f t="shared" si="110"/>
        <v>0</v>
      </c>
      <c r="ME26" s="414">
        <f t="shared" si="111"/>
        <v>0</v>
      </c>
      <c r="MF26" s="448">
        <f t="shared" si="112"/>
        <v>0</v>
      </c>
      <c r="MG26" s="414">
        <f t="shared" si="113"/>
        <v>0</v>
      </c>
      <c r="MH26" s="414">
        <f t="shared" si="114"/>
        <v>0</v>
      </c>
      <c r="MI26" s="414">
        <f t="shared" si="115"/>
        <v>0</v>
      </c>
      <c r="MJ26" s="448">
        <f t="shared" si="198"/>
        <v>0</v>
      </c>
      <c r="MK26" s="462"/>
      <c r="ML26" s="477" cm="1">
        <f t="array" ref="ML26">IF(MX26=1,INDEX($BX26:$EQ26,1,MATCH("Ⅱ⑧",$BX26:$EQ26,0)+7),0)</f>
        <v>0</v>
      </c>
      <c r="MM26" s="478">
        <f t="shared" si="116"/>
        <v>0</v>
      </c>
      <c r="MN26" s="468">
        <f t="shared" si="117"/>
        <v>0</v>
      </c>
      <c r="MP26" s="348">
        <f t="shared" si="118"/>
        <v>0</v>
      </c>
      <c r="MQ26" s="348">
        <f t="shared" si="119"/>
        <v>0</v>
      </c>
      <c r="MR26" s="348">
        <f t="shared" si="120"/>
        <v>0</v>
      </c>
      <c r="MS26" s="348">
        <f t="shared" si="121"/>
        <v>0</v>
      </c>
      <c r="MT26" s="348">
        <f t="shared" si="122"/>
        <v>0</v>
      </c>
      <c r="MU26" s="348">
        <f t="shared" si="123"/>
        <v>0</v>
      </c>
      <c r="MV26" s="348">
        <f t="shared" si="124"/>
        <v>0</v>
      </c>
      <c r="MW26" s="348">
        <f t="shared" si="125"/>
        <v>0</v>
      </c>
      <c r="MX26" s="348">
        <f t="shared" si="126"/>
        <v>0</v>
      </c>
      <c r="MZ26" s="550">
        <f t="shared" si="127"/>
        <v>0</v>
      </c>
      <c r="NA26" s="550">
        <f t="shared" si="128"/>
        <v>0</v>
      </c>
      <c r="NB26" s="550">
        <f t="shared" si="129"/>
        <v>0</v>
      </c>
      <c r="NC26" s="550">
        <f t="shared" si="130"/>
        <v>0</v>
      </c>
      <c r="ND26" s="550">
        <f t="shared" si="131"/>
        <v>0</v>
      </c>
      <c r="NE26" s="550">
        <f t="shared" si="132"/>
        <v>0</v>
      </c>
      <c r="NF26" s="550">
        <f t="shared" si="133"/>
        <v>0</v>
      </c>
      <c r="NG26" s="550">
        <f t="shared" si="134"/>
        <v>0</v>
      </c>
    </row>
    <row r="27" spans="1:371" s="136" customFormat="1" ht="21" customHeight="1">
      <c r="A27" s="452">
        <f t="shared" si="4"/>
        <v>0</v>
      </c>
      <c r="B27" s="452">
        <f t="shared" si="199"/>
        <v>0</v>
      </c>
      <c r="C27" s="452">
        <f t="shared" si="5"/>
        <v>0</v>
      </c>
      <c r="D27" s="452">
        <f t="shared" si="6"/>
        <v>0</v>
      </c>
      <c r="E27" s="452">
        <f t="shared" si="7"/>
        <v>0</v>
      </c>
      <c r="F27" s="452">
        <f t="shared" si="200"/>
        <v>0</v>
      </c>
      <c r="G27" s="452">
        <f t="shared" si="201"/>
        <v>0</v>
      </c>
      <c r="H27" s="452">
        <f t="shared" si="202"/>
        <v>0</v>
      </c>
      <c r="I27" s="267">
        <f t="shared" si="135"/>
        <v>0</v>
      </c>
      <c r="J27" s="268"/>
      <c r="K27" s="112"/>
      <c r="L27" s="112"/>
      <c r="M27" s="106"/>
      <c r="N27" s="106"/>
      <c r="O27" s="106"/>
      <c r="P27" s="106"/>
      <c r="Q27" s="112"/>
      <c r="R27" s="263" t="str">
        <f>IFERROR(VLOOKUP(Q27,'４整理番号表'!$T$27:$U$30,2,TRUE),"")</f>
        <v/>
      </c>
      <c r="S27" s="263">
        <f t="shared" si="136"/>
        <v>0</v>
      </c>
      <c r="T27" s="266">
        <f t="shared" si="137"/>
        <v>0</v>
      </c>
      <c r="U27" s="112"/>
      <c r="V27" s="108"/>
      <c r="W27" s="269" t="str">
        <f>IFERROR(VLOOKUP(V27,'４整理番号表'!$B$6:$G$7,2,TRUE),"")</f>
        <v/>
      </c>
      <c r="X27" s="270"/>
      <c r="Y27" s="108"/>
      <c r="Z27" s="269" t="str">
        <f>IFERROR(VLOOKUP(Y27,'４整理番号表'!$B$39:$H$45,2,TRUE),"")</f>
        <v/>
      </c>
      <c r="AA27" s="108"/>
      <c r="AB27" s="271" t="str">
        <f>IFERROR(VLOOKUP(AA27,'４整理番号表'!$J$5:$K$59,2,TRUE),"")</f>
        <v/>
      </c>
      <c r="AC27" s="365"/>
      <c r="AD27" s="624"/>
      <c r="AE27" s="107"/>
      <c r="AF27" s="272" t="str">
        <f>IFERROR(VLOOKUP(AE27,'４整理番号表'!$P$6:$Q$39,2,TRUE),"")</f>
        <v/>
      </c>
      <c r="AG27" s="273">
        <f t="shared" si="8"/>
        <v>0</v>
      </c>
      <c r="AH27" s="106"/>
      <c r="AI27" s="112"/>
      <c r="AJ27" s="111"/>
      <c r="AK27" s="282"/>
      <c r="AL27" s="283"/>
      <c r="AM27" s="280"/>
      <c r="AN27" s="26"/>
      <c r="AO27" s="291">
        <f t="shared" si="9"/>
        <v>0</v>
      </c>
      <c r="AP27" s="290">
        <f t="shared" si="138"/>
        <v>0</v>
      </c>
      <c r="AQ27" s="30"/>
      <c r="AR27" s="30"/>
      <c r="AS27" s="30"/>
      <c r="AT27" s="289"/>
      <c r="AU27" s="291">
        <f t="shared" si="210"/>
        <v>0</v>
      </c>
      <c r="AV27" s="291" t="str">
        <f t="shared" si="203"/>
        <v/>
      </c>
      <c r="AW27" s="27"/>
      <c r="AX27" s="33"/>
      <c r="AY27" s="33"/>
      <c r="AZ27" s="28"/>
      <c r="BA27" s="27"/>
      <c r="BB27" s="202"/>
      <c r="BC27" s="315">
        <f t="shared" si="139"/>
        <v>0</v>
      </c>
      <c r="BD27" s="349" t="str">
        <f t="shared" si="11"/>
        <v/>
      </c>
      <c r="BE27" s="350"/>
      <c r="BF27" s="350"/>
      <c r="BG27" s="349">
        <f t="shared" si="211"/>
        <v>0</v>
      </c>
      <c r="BH27" s="350"/>
      <c r="BI27" s="349">
        <f t="shared" si="140"/>
        <v>0</v>
      </c>
      <c r="BJ27" s="202"/>
      <c r="BK27" s="202"/>
      <c r="BL27" s="653" t="str">
        <f t="shared" si="13"/>
        <v/>
      </c>
      <c r="BM27" s="654" t="str">
        <f t="shared" si="14"/>
        <v/>
      </c>
      <c r="BN27" s="266" t="str">
        <f t="shared" si="15"/>
        <v/>
      </c>
      <c r="BO27" s="793"/>
      <c r="BP27" s="323"/>
      <c r="BQ27" s="323"/>
      <c r="BR27" s="323"/>
      <c r="BS27" s="323"/>
      <c r="BT27" s="324" t="str">
        <f t="shared" si="16"/>
        <v/>
      </c>
      <c r="BU27" s="325" t="str">
        <f t="shared" si="141"/>
        <v/>
      </c>
      <c r="BV27" s="393">
        <f t="shared" si="142"/>
        <v>0</v>
      </c>
      <c r="BW27" s="326"/>
      <c r="BX27" s="329"/>
      <c r="BY27" s="454"/>
      <c r="BZ27" s="455"/>
      <c r="CA27" s="455"/>
      <c r="CB27" s="455"/>
      <c r="CC27" s="455"/>
      <c r="CD27" s="322">
        <f>IFERROR(VLOOKUP(BX27,'４整理番号表'!$X$23:$Z$31,3,FALSE),)</f>
        <v>0</v>
      </c>
      <c r="CE27" s="605" t="str">
        <f>IF(BX27='４整理番号表'!$X$24,IF(CC27&lt;&gt;"",IF(BZ27&gt;0,IF(BY27=6,ROUNDDOWN((CC27-BZ27)/ABS(BZ27),3),IF(BY27=5,ROUNDDOWN((CC27-BZ27)/ABS(BZ27)*3/4,3),"")),"-")),IF(CC27&lt;&gt;"",IF(BZ27&gt;0,ROUNDDOWN((CC27-BZ27)/ABS(BZ27),3),"-"),""))</f>
        <v/>
      </c>
      <c r="CF27" s="610"/>
      <c r="CG27" s="329"/>
      <c r="CH27" s="454"/>
      <c r="CI27" s="322"/>
      <c r="CJ27" s="322"/>
      <c r="CK27" s="322"/>
      <c r="CL27" s="322"/>
      <c r="CM27" s="322">
        <f>IFERROR(VLOOKUP(CG27,'４整理番号表'!$X$23:$Z$31,3,FALSE),)</f>
        <v>0</v>
      </c>
      <c r="CN27" s="325" t="str">
        <f t="shared" si="143"/>
        <v/>
      </c>
      <c r="CO27" s="610"/>
      <c r="CP27" s="329"/>
      <c r="CQ27" s="454"/>
      <c r="CR27" s="322"/>
      <c r="CS27" s="322"/>
      <c r="CT27" s="322"/>
      <c r="CU27" s="322"/>
      <c r="CV27" s="322">
        <f>IFERROR(VLOOKUP(CP27,'４整理番号表'!$X$23:$Z$31,3,FALSE),)</f>
        <v>0</v>
      </c>
      <c r="CW27" s="325" t="str">
        <f t="shared" si="144"/>
        <v/>
      </c>
      <c r="CX27" s="619"/>
      <c r="CY27" s="329"/>
      <c r="CZ27" s="454"/>
      <c r="DA27" s="322"/>
      <c r="DB27" s="322"/>
      <c r="DC27" s="322"/>
      <c r="DD27" s="322"/>
      <c r="DE27" s="322">
        <f>IFERROR(VLOOKUP(CY27,'４整理番号表'!$X$23:$Z$31,3,FALSE),)</f>
        <v>0</v>
      </c>
      <c r="DF27" s="325" t="str">
        <f t="shared" si="145"/>
        <v/>
      </c>
      <c r="DG27" s="610"/>
      <c r="DH27" s="329"/>
      <c r="DI27" s="454"/>
      <c r="DJ27" s="322"/>
      <c r="DK27" s="322"/>
      <c r="DL27" s="322"/>
      <c r="DM27" s="322"/>
      <c r="DN27" s="322">
        <f>IFERROR(VLOOKUP(DH27,'４整理番号表'!$X$23:$Z$31,3,FALSE),)</f>
        <v>0</v>
      </c>
      <c r="DO27" s="325" t="str">
        <f t="shared" si="146"/>
        <v/>
      </c>
      <c r="DP27" s="610"/>
      <c r="DQ27" s="329"/>
      <c r="DR27" s="454"/>
      <c r="DS27" s="322"/>
      <c r="DT27" s="322"/>
      <c r="DU27" s="322"/>
      <c r="DV27" s="322"/>
      <c r="DW27" s="322">
        <f>IFERROR(VLOOKUP(DQ27,'４整理番号表'!$X$23:$Z$31,3,FALSE),)</f>
        <v>0</v>
      </c>
      <c r="DX27" s="325" t="str">
        <f t="shared" si="147"/>
        <v/>
      </c>
      <c r="DY27" s="610"/>
      <c r="DZ27" s="329"/>
      <c r="EA27" s="454"/>
      <c r="EB27" s="322"/>
      <c r="EC27" s="322"/>
      <c r="ED27" s="322"/>
      <c r="EE27" s="322"/>
      <c r="EF27" s="322">
        <f>IFERROR(VLOOKUP(DZ27,'４整理番号表'!$X$23:$Z$31,3,FALSE),)</f>
        <v>0</v>
      </c>
      <c r="EG27" s="325" t="str">
        <f t="shared" si="148"/>
        <v/>
      </c>
      <c r="EH27" s="610"/>
      <c r="EI27" s="329"/>
      <c r="EJ27" s="454"/>
      <c r="EK27" s="322"/>
      <c r="EL27" s="322"/>
      <c r="EM27" s="322"/>
      <c r="EN27" s="322"/>
      <c r="EO27" s="322">
        <f>IFERROR(VLOOKUP(EI27,'４整理番号表'!$X$23:$Z$31,3,FALSE),)</f>
        <v>0</v>
      </c>
      <c r="EP27" s="325" t="str">
        <f t="shared" si="149"/>
        <v/>
      </c>
      <c r="EQ27" s="619"/>
      <c r="ER27" s="203" t="s">
        <v>101</v>
      </c>
      <c r="ES27" s="266">
        <f t="shared" si="17"/>
        <v>0</v>
      </c>
      <c r="ET27" s="272">
        <f t="shared" si="18"/>
        <v>0</v>
      </c>
      <c r="EU27" s="272">
        <f t="shared" si="19"/>
        <v>0</v>
      </c>
      <c r="EV27" s="272">
        <f t="shared" si="20"/>
        <v>0</v>
      </c>
      <c r="EW27" s="272">
        <f t="shared" si="21"/>
        <v>0</v>
      </c>
      <c r="EX27" s="272">
        <f t="shared" si="22"/>
        <v>0</v>
      </c>
      <c r="EY27" s="272">
        <f t="shared" si="23"/>
        <v>0</v>
      </c>
      <c r="EZ27" s="272">
        <f t="shared" si="24"/>
        <v>0</v>
      </c>
      <c r="FA27" s="272">
        <f t="shared" si="25"/>
        <v>0</v>
      </c>
      <c r="FB27" s="272">
        <f t="shared" si="26"/>
        <v>0</v>
      </c>
      <c r="FC27" s="272">
        <f t="shared" si="27"/>
        <v>0</v>
      </c>
      <c r="FD27" s="272">
        <f t="shared" si="28"/>
        <v>0</v>
      </c>
      <c r="FE27" s="272">
        <f t="shared" si="29"/>
        <v>0</v>
      </c>
      <c r="FF27" s="272">
        <f t="shared" si="30"/>
        <v>0</v>
      </c>
      <c r="FG27" s="272">
        <f t="shared" si="31"/>
        <v>0</v>
      </c>
      <c r="FH27" s="272">
        <f t="shared" si="32"/>
        <v>0</v>
      </c>
      <c r="FI27" s="109" t="s">
        <v>100</v>
      </c>
      <c r="FJ27" s="109" t="s">
        <v>100</v>
      </c>
      <c r="FK27" s="109" t="s">
        <v>100</v>
      </c>
      <c r="FL27" s="109" t="s">
        <v>100</v>
      </c>
      <c r="FM27" s="109" t="s">
        <v>100</v>
      </c>
      <c r="FN27" s="272">
        <f t="shared" si="150"/>
        <v>0</v>
      </c>
      <c r="FO27" s="272">
        <f t="shared" si="151"/>
        <v>0</v>
      </c>
      <c r="FP27" s="272">
        <f t="shared" si="152"/>
        <v>0</v>
      </c>
      <c r="FQ27" s="272">
        <f t="shared" si="153"/>
        <v>0</v>
      </c>
      <c r="FR27" s="272">
        <f t="shared" si="154"/>
        <v>0</v>
      </c>
      <c r="FS27" s="272">
        <f t="shared" si="155"/>
        <v>0</v>
      </c>
      <c r="FT27" s="272">
        <f t="shared" si="156"/>
        <v>0</v>
      </c>
      <c r="FU27" s="113"/>
      <c r="FV27" s="113"/>
      <c r="FW27" s="109"/>
      <c r="FX27" s="109"/>
      <c r="FY27" s="109"/>
      <c r="FZ27" s="272">
        <f t="shared" si="157"/>
        <v>0</v>
      </c>
      <c r="GA27" s="272">
        <f t="shared" si="33"/>
        <v>0</v>
      </c>
      <c r="GB27" s="109"/>
      <c r="GC27" s="109"/>
      <c r="GD27" s="109"/>
      <c r="GE27" s="109"/>
      <c r="GF27" s="109"/>
      <c r="GG27" s="109"/>
      <c r="GH27" s="109"/>
      <c r="GI27" s="109"/>
      <c r="GJ27" s="109"/>
      <c r="GK27" s="109"/>
      <c r="GL27" s="109"/>
      <c r="GM27" s="109"/>
      <c r="GN27" s="109"/>
      <c r="GO27" s="109"/>
      <c r="GP27" s="109"/>
      <c r="GQ27" s="109"/>
      <c r="GR27" s="109"/>
      <c r="GS27" s="109"/>
      <c r="GT27" s="110"/>
      <c r="GV27" s="413">
        <f t="shared" si="34"/>
        <v>0</v>
      </c>
      <c r="GW27" s="414">
        <f t="shared" si="35"/>
        <v>0</v>
      </c>
      <c r="GX27" s="415"/>
      <c r="GY27" s="416">
        <f t="shared" si="204"/>
        <v>0</v>
      </c>
      <c r="GZ27" s="417">
        <f t="shared" si="205"/>
        <v>0</v>
      </c>
      <c r="HA27" s="385"/>
      <c r="HB27" s="421"/>
      <c r="HC27" s="422"/>
      <c r="HD27" s="422"/>
      <c r="HE27" s="423">
        <f t="shared" si="208"/>
        <v>0</v>
      </c>
      <c r="HF27" s="424">
        <f t="shared" si="209"/>
        <v>0</v>
      </c>
      <c r="HG27" s="426"/>
      <c r="HH27" s="426"/>
      <c r="HI27" s="426"/>
      <c r="HJ27" s="345" t="str">
        <f t="shared" si="38"/>
        <v/>
      </c>
      <c r="HK27" s="402">
        <f>IF(OR(AND(1&lt;=HJ27,HJ27&lt;=3),HJ27=6),VLOOKUP(HJ27,'４整理番号表'!$J$5:$K$59,2,FALSE),0)</f>
        <v>0</v>
      </c>
      <c r="HL27" s="402">
        <f>IF(OR(HJ27=4,HJ27=7),VLOOKUP(HJ27,'４整理番号表'!$J$5:$K$59,2,FALSE),0)</f>
        <v>0</v>
      </c>
      <c r="HM27" s="402">
        <f>IF(HJ27=5,VLOOKUP(HJ27,'４整理番号表'!$J$5:$K$59,2,FALSE),0)</f>
        <v>0</v>
      </c>
      <c r="HN27" s="402">
        <f>IF(AND(8&lt;=HJ27,HJ27&lt;=13),VLOOKUP(HJ27,'４整理番号表'!$J$5:$K$59,2,FALSE),0)</f>
        <v>0</v>
      </c>
      <c r="HO27" s="397">
        <f t="shared" si="160"/>
        <v>0</v>
      </c>
      <c r="HP27" s="345">
        <f t="shared" si="161"/>
        <v>0</v>
      </c>
      <c r="HQ27" s="345">
        <f t="shared" si="162"/>
        <v>0</v>
      </c>
      <c r="HR27" s="344">
        <f t="shared" si="163"/>
        <v>0</v>
      </c>
      <c r="HS27" s="344">
        <f t="shared" si="164"/>
        <v>0</v>
      </c>
      <c r="HT27" s="345">
        <f t="shared" si="165"/>
        <v>0</v>
      </c>
      <c r="HU27" s="345">
        <f t="shared" si="166"/>
        <v>0</v>
      </c>
      <c r="HV27" s="345">
        <f t="shared" si="167"/>
        <v>0</v>
      </c>
      <c r="HW27" s="345">
        <f t="shared" si="168"/>
        <v>0</v>
      </c>
      <c r="HX27" s="345">
        <f t="shared" si="169"/>
        <v>0</v>
      </c>
      <c r="HY27" s="344">
        <f t="shared" si="170"/>
        <v>0</v>
      </c>
      <c r="HZ27" s="344">
        <f t="shared" si="171"/>
        <v>0</v>
      </c>
      <c r="IA27" s="345">
        <f t="shared" si="172"/>
        <v>0</v>
      </c>
      <c r="IB27" s="345">
        <f t="shared" si="173"/>
        <v>0</v>
      </c>
      <c r="IC27" s="345">
        <f t="shared" si="174"/>
        <v>0</v>
      </c>
      <c r="ID27" s="345">
        <f t="shared" si="175"/>
        <v>0</v>
      </c>
      <c r="IE27" s="345">
        <f t="shared" si="176"/>
        <v>0</v>
      </c>
      <c r="IF27" s="344">
        <f>IF(AND($HO27=3,SUM($ID27:IE27)=0),IF(AND($HB27=1,$HF27&gt;=0.1),1,),)</f>
        <v>0</v>
      </c>
      <c r="IG27" s="344">
        <f>IF(AND($HO27=3,SUM($ID27:IF27)=0),IF(AND($HB27=1,$HF27&gt;=0.05,$HF27&lt;0.1),1,),)</f>
        <v>0</v>
      </c>
      <c r="IH27" s="345">
        <f t="shared" si="177"/>
        <v>0</v>
      </c>
      <c r="II27" s="345">
        <f t="shared" si="178"/>
        <v>0</v>
      </c>
      <c r="IJ27" s="345">
        <f t="shared" si="179"/>
        <v>0</v>
      </c>
      <c r="IK27" s="345">
        <f t="shared" si="180"/>
        <v>0</v>
      </c>
      <c r="IL27" s="345">
        <f t="shared" si="181"/>
        <v>0</v>
      </c>
      <c r="IM27" s="345">
        <f t="shared" si="182"/>
        <v>0</v>
      </c>
      <c r="IN27" s="345">
        <f t="shared" si="183"/>
        <v>0</v>
      </c>
      <c r="IO27" s="345">
        <f t="shared" si="184"/>
        <v>0</v>
      </c>
      <c r="IP27" s="345">
        <f t="shared" si="185"/>
        <v>0</v>
      </c>
      <c r="IQ27" s="345">
        <f t="shared" si="186"/>
        <v>0</v>
      </c>
      <c r="IR27" s="345">
        <f t="shared" si="187"/>
        <v>0</v>
      </c>
      <c r="IS27" s="392">
        <f t="shared" si="188"/>
        <v>0</v>
      </c>
      <c r="IT27" s="385"/>
      <c r="IU27" s="440">
        <f t="shared" si="39"/>
        <v>0</v>
      </c>
      <c r="IV27" s="344">
        <f t="shared" si="40"/>
        <v>0</v>
      </c>
      <c r="IW27" s="344">
        <f t="shared" si="41"/>
        <v>0</v>
      </c>
      <c r="IX27" s="344">
        <f t="shared" si="42"/>
        <v>0</v>
      </c>
      <c r="IY27" s="344">
        <f t="shared" si="43"/>
        <v>0</v>
      </c>
      <c r="IZ27" s="344">
        <f t="shared" si="44"/>
        <v>0</v>
      </c>
      <c r="JA27" s="344">
        <f t="shared" si="45"/>
        <v>0</v>
      </c>
      <c r="JB27" s="344">
        <f t="shared" si="46"/>
        <v>0</v>
      </c>
      <c r="JC27" s="344">
        <f t="shared" si="47"/>
        <v>0</v>
      </c>
      <c r="JD27" s="344">
        <f t="shared" si="48"/>
        <v>0</v>
      </c>
      <c r="JE27" s="344">
        <f t="shared" si="49"/>
        <v>0</v>
      </c>
      <c r="JF27" s="344">
        <f t="shared" si="50"/>
        <v>0</v>
      </c>
      <c r="JG27" s="344">
        <f t="shared" si="51"/>
        <v>0</v>
      </c>
      <c r="JH27" s="344">
        <f t="shared" si="52"/>
        <v>0</v>
      </c>
      <c r="JI27" s="344">
        <f t="shared" si="53"/>
        <v>0</v>
      </c>
      <c r="JJ27" s="344">
        <f t="shared" si="54"/>
        <v>0</v>
      </c>
      <c r="JK27" s="344">
        <f t="shared" si="55"/>
        <v>0</v>
      </c>
      <c r="JL27" s="344">
        <f t="shared" si="56"/>
        <v>0</v>
      </c>
      <c r="JM27" s="344">
        <f t="shared" si="57"/>
        <v>0</v>
      </c>
      <c r="JN27" s="344">
        <f t="shared" si="58"/>
        <v>0</v>
      </c>
      <c r="JO27" s="344">
        <f t="shared" si="59"/>
        <v>0</v>
      </c>
      <c r="JP27" s="344">
        <f t="shared" si="60"/>
        <v>0</v>
      </c>
      <c r="JQ27" s="344">
        <f t="shared" si="61"/>
        <v>0</v>
      </c>
      <c r="JR27" s="344">
        <f t="shared" si="62"/>
        <v>0</v>
      </c>
      <c r="JS27" s="344">
        <f t="shared" si="63"/>
        <v>0</v>
      </c>
      <c r="JT27" s="344">
        <f t="shared" si="64"/>
        <v>0</v>
      </c>
      <c r="JU27" s="344">
        <f t="shared" si="65"/>
        <v>0</v>
      </c>
      <c r="JV27" s="344">
        <f t="shared" si="66"/>
        <v>0</v>
      </c>
      <c r="JW27" s="344">
        <f t="shared" si="67"/>
        <v>0</v>
      </c>
      <c r="JX27" s="344">
        <f t="shared" si="68"/>
        <v>0</v>
      </c>
      <c r="JY27" s="344">
        <f t="shared" si="69"/>
        <v>0</v>
      </c>
      <c r="JZ27" s="344">
        <f t="shared" si="70"/>
        <v>0</v>
      </c>
      <c r="KA27" s="344">
        <f t="shared" si="71"/>
        <v>0</v>
      </c>
      <c r="KB27" s="344">
        <f t="shared" si="72"/>
        <v>0</v>
      </c>
      <c r="KC27" s="344">
        <f t="shared" si="189"/>
        <v>0</v>
      </c>
      <c r="KD27" s="344">
        <f t="shared" si="73"/>
        <v>0</v>
      </c>
      <c r="KE27" s="344">
        <f t="shared" si="74"/>
        <v>0</v>
      </c>
      <c r="KF27" s="344">
        <f t="shared" si="75"/>
        <v>0</v>
      </c>
      <c r="KG27" s="344">
        <f t="shared" si="76"/>
        <v>0</v>
      </c>
      <c r="KH27" s="344">
        <f t="shared" si="77"/>
        <v>0</v>
      </c>
      <c r="KI27" s="344">
        <f t="shared" si="78"/>
        <v>0</v>
      </c>
      <c r="KJ27" s="344">
        <f t="shared" si="79"/>
        <v>0</v>
      </c>
      <c r="KK27" s="344">
        <f t="shared" si="80"/>
        <v>0</v>
      </c>
      <c r="KL27" s="344">
        <f t="shared" si="81"/>
        <v>0</v>
      </c>
      <c r="KM27" s="344">
        <f t="shared" si="82"/>
        <v>0</v>
      </c>
      <c r="KN27" s="344">
        <f t="shared" si="83"/>
        <v>0</v>
      </c>
      <c r="KO27" s="344">
        <f t="shared" si="84"/>
        <v>0</v>
      </c>
      <c r="KP27" s="344">
        <f t="shared" si="85"/>
        <v>0</v>
      </c>
      <c r="KQ27" s="344">
        <f t="shared" si="86"/>
        <v>0</v>
      </c>
      <c r="KR27" s="344">
        <f t="shared" si="87"/>
        <v>0</v>
      </c>
      <c r="KS27" s="344">
        <f t="shared" si="88"/>
        <v>0</v>
      </c>
      <c r="KT27" s="383">
        <f t="shared" si="89"/>
        <v>0</v>
      </c>
      <c r="KU27" s="701"/>
      <c r="KV27" s="109"/>
      <c r="KW27" s="109"/>
      <c r="KX27" s="110"/>
      <c r="KZ27" s="472">
        <f t="shared" si="90"/>
        <v>0</v>
      </c>
      <c r="LA27" s="348">
        <f t="shared" si="91"/>
        <v>0</v>
      </c>
      <c r="LB27" s="348">
        <f t="shared" si="92"/>
        <v>0</v>
      </c>
      <c r="LC27" s="473">
        <f t="shared" si="93"/>
        <v>0</v>
      </c>
      <c r="LE27" s="467">
        <f t="shared" si="94"/>
        <v>0</v>
      </c>
      <c r="LF27" s="467" t="str">
        <f t="shared" si="95"/>
        <v/>
      </c>
      <c r="LG27" s="467">
        <f t="shared" si="96"/>
        <v>0</v>
      </c>
      <c r="LH27" s="467">
        <f t="shared" si="97"/>
        <v>0</v>
      </c>
      <c r="LI27" s="467">
        <f t="shared" si="98"/>
        <v>0</v>
      </c>
      <c r="LJ27" s="467">
        <f t="shared" si="99"/>
        <v>0</v>
      </c>
      <c r="LK27" s="467">
        <f t="shared" si="100"/>
        <v>0</v>
      </c>
      <c r="LL27" s="467">
        <f t="shared" si="101"/>
        <v>0</v>
      </c>
      <c r="LM27" s="467">
        <f t="shared" si="102"/>
        <v>0</v>
      </c>
      <c r="LN27" s="468">
        <f t="shared" si="103"/>
        <v>0</v>
      </c>
      <c r="LO27" s="468" t="str">
        <f t="shared" si="190"/>
        <v>○</v>
      </c>
      <c r="LP27" s="451"/>
      <c r="LQ27" s="414">
        <f t="shared" si="191"/>
        <v>0</v>
      </c>
      <c r="LR27" s="414">
        <f t="shared" si="104"/>
        <v>0</v>
      </c>
      <c r="LS27" s="414" t="str">
        <f t="shared" si="105"/>
        <v/>
      </c>
      <c r="LT27" s="414" t="str">
        <f t="shared" si="192"/>
        <v/>
      </c>
      <c r="LU27" s="414">
        <f t="shared" si="106"/>
        <v>0</v>
      </c>
      <c r="LV27" s="414">
        <f t="shared" si="193"/>
        <v>0</v>
      </c>
      <c r="LW27" s="414">
        <f t="shared" si="107"/>
        <v>0</v>
      </c>
      <c r="LX27" s="448">
        <f t="shared" si="108"/>
        <v>0</v>
      </c>
      <c r="LY27" s="414">
        <f t="shared" si="194"/>
        <v>0</v>
      </c>
      <c r="LZ27" s="414">
        <f t="shared" si="195"/>
        <v>0</v>
      </c>
      <c r="MA27" s="414">
        <f t="shared" si="196"/>
        <v>0</v>
      </c>
      <c r="MB27" s="448">
        <f t="shared" si="197"/>
        <v>0</v>
      </c>
      <c r="MC27" s="414">
        <f t="shared" si="109"/>
        <v>0</v>
      </c>
      <c r="MD27" s="414">
        <f t="shared" si="110"/>
        <v>0</v>
      </c>
      <c r="ME27" s="414">
        <f t="shared" si="111"/>
        <v>0</v>
      </c>
      <c r="MF27" s="448">
        <f t="shared" si="112"/>
        <v>0</v>
      </c>
      <c r="MG27" s="414">
        <f t="shared" si="113"/>
        <v>0</v>
      </c>
      <c r="MH27" s="414">
        <f t="shared" si="114"/>
        <v>0</v>
      </c>
      <c r="MI27" s="414">
        <f t="shared" si="115"/>
        <v>0</v>
      </c>
      <c r="MJ27" s="448">
        <f t="shared" si="198"/>
        <v>0</v>
      </c>
      <c r="MK27" s="462"/>
      <c r="ML27" s="477" cm="1">
        <f t="array" ref="ML27">IF(MX27=1,INDEX($BX27:$EQ27,1,MATCH("Ⅱ⑧",$BX27:$EQ27,0)+7),0)</f>
        <v>0</v>
      </c>
      <c r="MM27" s="478">
        <f t="shared" si="116"/>
        <v>0</v>
      </c>
      <c r="MN27" s="468">
        <f t="shared" si="117"/>
        <v>0</v>
      </c>
      <c r="MP27" s="348">
        <f t="shared" si="118"/>
        <v>0</v>
      </c>
      <c r="MQ27" s="348">
        <f t="shared" si="119"/>
        <v>0</v>
      </c>
      <c r="MR27" s="348">
        <f t="shared" si="120"/>
        <v>0</v>
      </c>
      <c r="MS27" s="348">
        <f t="shared" si="121"/>
        <v>0</v>
      </c>
      <c r="MT27" s="348">
        <f t="shared" si="122"/>
        <v>0</v>
      </c>
      <c r="MU27" s="348">
        <f t="shared" si="123"/>
        <v>0</v>
      </c>
      <c r="MV27" s="348">
        <f t="shared" si="124"/>
        <v>0</v>
      </c>
      <c r="MW27" s="348">
        <f t="shared" si="125"/>
        <v>0</v>
      </c>
      <c r="MX27" s="348">
        <f t="shared" si="126"/>
        <v>0</v>
      </c>
      <c r="MZ27" s="550">
        <f t="shared" si="127"/>
        <v>0</v>
      </c>
      <c r="NA27" s="550">
        <f t="shared" si="128"/>
        <v>0</v>
      </c>
      <c r="NB27" s="550">
        <f t="shared" si="129"/>
        <v>0</v>
      </c>
      <c r="NC27" s="550">
        <f t="shared" si="130"/>
        <v>0</v>
      </c>
      <c r="ND27" s="550">
        <f t="shared" si="131"/>
        <v>0</v>
      </c>
      <c r="NE27" s="550">
        <f t="shared" si="132"/>
        <v>0</v>
      </c>
      <c r="NF27" s="550">
        <f t="shared" si="133"/>
        <v>0</v>
      </c>
      <c r="NG27" s="550">
        <f t="shared" si="134"/>
        <v>0</v>
      </c>
    </row>
    <row r="28" spans="1:371" s="136" customFormat="1" ht="21" customHeight="1">
      <c r="A28" s="452">
        <f t="shared" si="4"/>
        <v>0</v>
      </c>
      <c r="B28" s="452">
        <f t="shared" si="199"/>
        <v>0</v>
      </c>
      <c r="C28" s="452">
        <f t="shared" si="5"/>
        <v>0</v>
      </c>
      <c r="D28" s="452">
        <f t="shared" si="6"/>
        <v>0</v>
      </c>
      <c r="E28" s="452">
        <f t="shared" si="7"/>
        <v>0</v>
      </c>
      <c r="F28" s="452">
        <f t="shared" si="200"/>
        <v>0</v>
      </c>
      <c r="G28" s="452">
        <f t="shared" si="201"/>
        <v>0</v>
      </c>
      <c r="H28" s="452">
        <f t="shared" si="202"/>
        <v>0</v>
      </c>
      <c r="I28" s="267">
        <f t="shared" si="135"/>
        <v>0</v>
      </c>
      <c r="J28" s="268"/>
      <c r="K28" s="112"/>
      <c r="L28" s="112"/>
      <c r="M28" s="106"/>
      <c r="N28" s="106"/>
      <c r="O28" s="106"/>
      <c r="P28" s="106"/>
      <c r="Q28" s="112"/>
      <c r="R28" s="263" t="str">
        <f>IFERROR(VLOOKUP(Q28,'４整理番号表'!$T$27:$U$30,2,TRUE),"")</f>
        <v/>
      </c>
      <c r="S28" s="263">
        <f t="shared" si="136"/>
        <v>0</v>
      </c>
      <c r="T28" s="266">
        <f t="shared" si="137"/>
        <v>0</v>
      </c>
      <c r="U28" s="112"/>
      <c r="V28" s="108"/>
      <c r="W28" s="269" t="str">
        <f>IFERROR(VLOOKUP(V28,'４整理番号表'!$B$6:$G$7,2,TRUE),"")</f>
        <v/>
      </c>
      <c r="X28" s="270"/>
      <c r="Y28" s="108"/>
      <c r="Z28" s="269" t="str">
        <f>IFERROR(VLOOKUP(Y28,'４整理番号表'!$B$39:$H$45,2,TRUE),"")</f>
        <v/>
      </c>
      <c r="AA28" s="108"/>
      <c r="AB28" s="271" t="str">
        <f>IFERROR(VLOOKUP(AA28,'４整理番号表'!$J$5:$K$59,2,TRUE),"")</f>
        <v/>
      </c>
      <c r="AC28" s="365"/>
      <c r="AD28" s="624"/>
      <c r="AE28" s="107"/>
      <c r="AF28" s="272" t="str">
        <f>IFERROR(VLOOKUP(AE28,'４整理番号表'!$P$6:$Q$39,2,TRUE),"")</f>
        <v/>
      </c>
      <c r="AG28" s="273">
        <f t="shared" si="8"/>
        <v>0</v>
      </c>
      <c r="AH28" s="106"/>
      <c r="AI28" s="112"/>
      <c r="AJ28" s="111"/>
      <c r="AK28" s="282"/>
      <c r="AL28" s="283"/>
      <c r="AM28" s="280"/>
      <c r="AN28" s="29"/>
      <c r="AO28" s="291">
        <f t="shared" si="9"/>
        <v>0</v>
      </c>
      <c r="AP28" s="290">
        <f t="shared" si="138"/>
        <v>0</v>
      </c>
      <c r="AQ28" s="30"/>
      <c r="AR28" s="30"/>
      <c r="AS28" s="30"/>
      <c r="AT28" s="289"/>
      <c r="AU28" s="291">
        <f t="shared" si="210"/>
        <v>0</v>
      </c>
      <c r="AV28" s="291" t="str">
        <f t="shared" si="203"/>
        <v/>
      </c>
      <c r="AW28" s="27"/>
      <c r="AX28" s="33"/>
      <c r="AY28" s="33"/>
      <c r="AZ28" s="28"/>
      <c r="BA28" s="27"/>
      <c r="BB28" s="202"/>
      <c r="BC28" s="315">
        <f t="shared" si="139"/>
        <v>0</v>
      </c>
      <c r="BD28" s="349" t="str">
        <f t="shared" si="11"/>
        <v/>
      </c>
      <c r="BE28" s="350"/>
      <c r="BF28" s="350"/>
      <c r="BG28" s="349">
        <f t="shared" si="211"/>
        <v>0</v>
      </c>
      <c r="BH28" s="350"/>
      <c r="BI28" s="349">
        <f t="shared" si="140"/>
        <v>0</v>
      </c>
      <c r="BJ28" s="202"/>
      <c r="BK28" s="202"/>
      <c r="BL28" s="653" t="str">
        <f t="shared" si="13"/>
        <v/>
      </c>
      <c r="BM28" s="654" t="str">
        <f t="shared" si="14"/>
        <v/>
      </c>
      <c r="BN28" s="266" t="str">
        <f t="shared" si="15"/>
        <v/>
      </c>
      <c r="BO28" s="793"/>
      <c r="BP28" s="323"/>
      <c r="BQ28" s="323"/>
      <c r="BR28" s="323"/>
      <c r="BS28" s="323"/>
      <c r="BT28" s="324" t="str">
        <f t="shared" si="16"/>
        <v/>
      </c>
      <c r="BU28" s="325" t="str">
        <f t="shared" si="141"/>
        <v/>
      </c>
      <c r="BV28" s="393">
        <f t="shared" si="142"/>
        <v>0</v>
      </c>
      <c r="BW28" s="326"/>
      <c r="BX28" s="329"/>
      <c r="BY28" s="454"/>
      <c r="BZ28" s="455"/>
      <c r="CA28" s="455"/>
      <c r="CB28" s="455"/>
      <c r="CC28" s="455"/>
      <c r="CD28" s="322">
        <f>IFERROR(VLOOKUP(BX28,'４整理番号表'!$X$23:$Z$31,3,FALSE),)</f>
        <v>0</v>
      </c>
      <c r="CE28" s="605" t="str">
        <f>IF(BX28='４整理番号表'!$X$24,IF(CC28&lt;&gt;"",IF(BZ28&gt;0,IF(BY28=6,ROUNDDOWN((CC28-BZ28)/ABS(BZ28),3),IF(BY28=5,ROUNDDOWN((CC28-BZ28)/ABS(BZ28)*3/4,3),"")),"-")),IF(CC28&lt;&gt;"",IF(BZ28&gt;0,ROUNDDOWN((CC28-BZ28)/ABS(BZ28),3),"-"),""))</f>
        <v/>
      </c>
      <c r="CF28" s="610"/>
      <c r="CG28" s="329"/>
      <c r="CH28" s="454"/>
      <c r="CI28" s="322"/>
      <c r="CJ28" s="322"/>
      <c r="CK28" s="322"/>
      <c r="CL28" s="322"/>
      <c r="CM28" s="322">
        <f>IFERROR(VLOOKUP(CG28,'４整理番号表'!$X$23:$Z$31,3,FALSE),)</f>
        <v>0</v>
      </c>
      <c r="CN28" s="325" t="str">
        <f t="shared" si="143"/>
        <v/>
      </c>
      <c r="CO28" s="610"/>
      <c r="CP28" s="329"/>
      <c r="CQ28" s="454"/>
      <c r="CR28" s="322"/>
      <c r="CS28" s="322"/>
      <c r="CT28" s="322"/>
      <c r="CU28" s="322"/>
      <c r="CV28" s="322">
        <f>IFERROR(VLOOKUP(CP28,'４整理番号表'!$X$23:$Z$31,3,FALSE),)</f>
        <v>0</v>
      </c>
      <c r="CW28" s="325" t="str">
        <f t="shared" si="144"/>
        <v/>
      </c>
      <c r="CX28" s="619"/>
      <c r="CY28" s="329"/>
      <c r="CZ28" s="454"/>
      <c r="DA28" s="322"/>
      <c r="DB28" s="322"/>
      <c r="DC28" s="322"/>
      <c r="DD28" s="322"/>
      <c r="DE28" s="322">
        <f>IFERROR(VLOOKUP(CY28,'４整理番号表'!$X$23:$Z$31,3,FALSE),)</f>
        <v>0</v>
      </c>
      <c r="DF28" s="325" t="str">
        <f t="shared" si="145"/>
        <v/>
      </c>
      <c r="DG28" s="610"/>
      <c r="DH28" s="329"/>
      <c r="DI28" s="454"/>
      <c r="DJ28" s="322"/>
      <c r="DK28" s="322"/>
      <c r="DL28" s="322"/>
      <c r="DM28" s="322"/>
      <c r="DN28" s="322">
        <f>IFERROR(VLOOKUP(DH28,'４整理番号表'!$X$23:$Z$31,3,FALSE),)</f>
        <v>0</v>
      </c>
      <c r="DO28" s="325" t="str">
        <f t="shared" si="146"/>
        <v/>
      </c>
      <c r="DP28" s="610"/>
      <c r="DQ28" s="329"/>
      <c r="DR28" s="454"/>
      <c r="DS28" s="322"/>
      <c r="DT28" s="322"/>
      <c r="DU28" s="322"/>
      <c r="DV28" s="322"/>
      <c r="DW28" s="322">
        <f>IFERROR(VLOOKUP(DQ28,'４整理番号表'!$X$23:$Z$31,3,FALSE),)</f>
        <v>0</v>
      </c>
      <c r="DX28" s="325" t="str">
        <f t="shared" si="147"/>
        <v/>
      </c>
      <c r="DY28" s="610"/>
      <c r="DZ28" s="329"/>
      <c r="EA28" s="454"/>
      <c r="EB28" s="322"/>
      <c r="EC28" s="322"/>
      <c r="ED28" s="322"/>
      <c r="EE28" s="322"/>
      <c r="EF28" s="322">
        <f>IFERROR(VLOOKUP(DZ28,'４整理番号表'!$X$23:$Z$31,3,FALSE),)</f>
        <v>0</v>
      </c>
      <c r="EG28" s="325" t="str">
        <f t="shared" si="148"/>
        <v/>
      </c>
      <c r="EH28" s="610"/>
      <c r="EI28" s="329"/>
      <c r="EJ28" s="454"/>
      <c r="EK28" s="322"/>
      <c r="EL28" s="322"/>
      <c r="EM28" s="322"/>
      <c r="EN28" s="322"/>
      <c r="EO28" s="322">
        <f>IFERROR(VLOOKUP(EI28,'４整理番号表'!$X$23:$Z$31,3,FALSE),)</f>
        <v>0</v>
      </c>
      <c r="EP28" s="325" t="str">
        <f t="shared" si="149"/>
        <v/>
      </c>
      <c r="EQ28" s="619"/>
      <c r="ER28" s="203" t="s">
        <v>101</v>
      </c>
      <c r="ES28" s="266">
        <f t="shared" si="17"/>
        <v>0</v>
      </c>
      <c r="ET28" s="272">
        <f t="shared" si="18"/>
        <v>0</v>
      </c>
      <c r="EU28" s="272">
        <f t="shared" si="19"/>
        <v>0</v>
      </c>
      <c r="EV28" s="272">
        <f t="shared" si="20"/>
        <v>0</v>
      </c>
      <c r="EW28" s="272">
        <f t="shared" si="21"/>
        <v>0</v>
      </c>
      <c r="EX28" s="272">
        <f t="shared" si="22"/>
        <v>0</v>
      </c>
      <c r="EY28" s="272">
        <f t="shared" si="23"/>
        <v>0</v>
      </c>
      <c r="EZ28" s="272">
        <f t="shared" si="24"/>
        <v>0</v>
      </c>
      <c r="FA28" s="272">
        <f t="shared" si="25"/>
        <v>0</v>
      </c>
      <c r="FB28" s="272">
        <f t="shared" si="26"/>
        <v>0</v>
      </c>
      <c r="FC28" s="272">
        <f t="shared" si="27"/>
        <v>0</v>
      </c>
      <c r="FD28" s="272">
        <f t="shared" si="28"/>
        <v>0</v>
      </c>
      <c r="FE28" s="272">
        <f t="shared" si="29"/>
        <v>0</v>
      </c>
      <c r="FF28" s="272">
        <f t="shared" si="30"/>
        <v>0</v>
      </c>
      <c r="FG28" s="272">
        <f t="shared" si="31"/>
        <v>0</v>
      </c>
      <c r="FH28" s="272">
        <f t="shared" si="32"/>
        <v>0</v>
      </c>
      <c r="FI28" s="109" t="s">
        <v>100</v>
      </c>
      <c r="FJ28" s="109" t="s">
        <v>100</v>
      </c>
      <c r="FK28" s="109" t="s">
        <v>100</v>
      </c>
      <c r="FL28" s="109" t="s">
        <v>100</v>
      </c>
      <c r="FM28" s="109" t="s">
        <v>100</v>
      </c>
      <c r="FN28" s="272">
        <f t="shared" si="150"/>
        <v>0</v>
      </c>
      <c r="FO28" s="272">
        <f t="shared" si="151"/>
        <v>0</v>
      </c>
      <c r="FP28" s="272">
        <f t="shared" si="152"/>
        <v>0</v>
      </c>
      <c r="FQ28" s="272">
        <f t="shared" si="153"/>
        <v>0</v>
      </c>
      <c r="FR28" s="272">
        <f t="shared" si="154"/>
        <v>0</v>
      </c>
      <c r="FS28" s="272">
        <f t="shared" si="155"/>
        <v>0</v>
      </c>
      <c r="FT28" s="272">
        <f t="shared" si="156"/>
        <v>0</v>
      </c>
      <c r="FU28" s="113"/>
      <c r="FV28" s="113"/>
      <c r="FW28" s="109"/>
      <c r="FX28" s="109"/>
      <c r="FY28" s="109"/>
      <c r="FZ28" s="272">
        <f t="shared" si="157"/>
        <v>0</v>
      </c>
      <c r="GA28" s="272">
        <f t="shared" si="33"/>
        <v>0</v>
      </c>
      <c r="GB28" s="109"/>
      <c r="GC28" s="109"/>
      <c r="GD28" s="109"/>
      <c r="GE28" s="109"/>
      <c r="GF28" s="109"/>
      <c r="GG28" s="109"/>
      <c r="GH28" s="109"/>
      <c r="GI28" s="109"/>
      <c r="GJ28" s="109"/>
      <c r="GK28" s="109"/>
      <c r="GL28" s="109"/>
      <c r="GM28" s="109"/>
      <c r="GN28" s="109"/>
      <c r="GO28" s="109"/>
      <c r="GP28" s="109"/>
      <c r="GQ28" s="109"/>
      <c r="GR28" s="109"/>
      <c r="GS28" s="109"/>
      <c r="GT28" s="110"/>
      <c r="GV28" s="413">
        <f t="shared" si="34"/>
        <v>0</v>
      </c>
      <c r="GW28" s="414">
        <f t="shared" si="35"/>
        <v>0</v>
      </c>
      <c r="GX28" s="415"/>
      <c r="GY28" s="416">
        <f t="shared" si="204"/>
        <v>0</v>
      </c>
      <c r="GZ28" s="417">
        <f t="shared" si="205"/>
        <v>0</v>
      </c>
      <c r="HA28" s="385"/>
      <c r="HB28" s="421"/>
      <c r="HC28" s="422"/>
      <c r="HD28" s="422"/>
      <c r="HE28" s="423">
        <f t="shared" si="208"/>
        <v>0</v>
      </c>
      <c r="HF28" s="424">
        <f t="shared" si="209"/>
        <v>0</v>
      </c>
      <c r="HG28" s="426"/>
      <c r="HH28" s="426"/>
      <c r="HI28" s="426"/>
      <c r="HJ28" s="345" t="str">
        <f t="shared" si="38"/>
        <v/>
      </c>
      <c r="HK28" s="402">
        <f>IF(OR(AND(1&lt;=HJ28,HJ28&lt;=3),HJ28=6),VLOOKUP(HJ28,'４整理番号表'!$J$5:$K$59,2,FALSE),0)</f>
        <v>0</v>
      </c>
      <c r="HL28" s="402">
        <f>IF(OR(HJ28=4,HJ28=7),VLOOKUP(HJ28,'４整理番号表'!$J$5:$K$59,2,FALSE),0)</f>
        <v>0</v>
      </c>
      <c r="HM28" s="402">
        <f>IF(HJ28=5,VLOOKUP(HJ28,'４整理番号表'!$J$5:$K$59,2,FALSE),0)</f>
        <v>0</v>
      </c>
      <c r="HN28" s="402">
        <f>IF(AND(8&lt;=HJ28,HJ28&lt;=13),VLOOKUP(HJ28,'４整理番号表'!$J$5:$K$59,2,FALSE),0)</f>
        <v>0</v>
      </c>
      <c r="HO28" s="397">
        <f t="shared" si="160"/>
        <v>0</v>
      </c>
      <c r="HP28" s="345">
        <f t="shared" si="161"/>
        <v>0</v>
      </c>
      <c r="HQ28" s="345">
        <f t="shared" si="162"/>
        <v>0</v>
      </c>
      <c r="HR28" s="344">
        <f t="shared" si="163"/>
        <v>0</v>
      </c>
      <c r="HS28" s="344">
        <f t="shared" si="164"/>
        <v>0</v>
      </c>
      <c r="HT28" s="345">
        <f t="shared" si="165"/>
        <v>0</v>
      </c>
      <c r="HU28" s="345">
        <f t="shared" si="166"/>
        <v>0</v>
      </c>
      <c r="HV28" s="345">
        <f t="shared" si="167"/>
        <v>0</v>
      </c>
      <c r="HW28" s="345">
        <f t="shared" si="168"/>
        <v>0</v>
      </c>
      <c r="HX28" s="345">
        <f t="shared" si="169"/>
        <v>0</v>
      </c>
      <c r="HY28" s="344">
        <f t="shared" si="170"/>
        <v>0</v>
      </c>
      <c r="HZ28" s="344">
        <f t="shared" si="171"/>
        <v>0</v>
      </c>
      <c r="IA28" s="345">
        <f t="shared" si="172"/>
        <v>0</v>
      </c>
      <c r="IB28" s="345">
        <f t="shared" si="173"/>
        <v>0</v>
      </c>
      <c r="IC28" s="345">
        <f t="shared" si="174"/>
        <v>0</v>
      </c>
      <c r="ID28" s="345">
        <f t="shared" si="175"/>
        <v>0</v>
      </c>
      <c r="IE28" s="345">
        <f t="shared" si="176"/>
        <v>0</v>
      </c>
      <c r="IF28" s="344">
        <f>IF(AND($HO28=3,SUM($ID28:IE28)=0),IF(AND($HB28=1,$HF28&gt;=0.1),1,),)</f>
        <v>0</v>
      </c>
      <c r="IG28" s="344">
        <f>IF(AND($HO28=3,SUM($ID28:IF28)=0),IF(AND($HB28=1,$HF28&gt;=0.05,$HF28&lt;0.1),1,),)</f>
        <v>0</v>
      </c>
      <c r="IH28" s="345">
        <f t="shared" si="177"/>
        <v>0</v>
      </c>
      <c r="II28" s="345">
        <f t="shared" si="178"/>
        <v>0</v>
      </c>
      <c r="IJ28" s="345">
        <f t="shared" si="179"/>
        <v>0</v>
      </c>
      <c r="IK28" s="345">
        <f t="shared" si="180"/>
        <v>0</v>
      </c>
      <c r="IL28" s="345">
        <f t="shared" si="181"/>
        <v>0</v>
      </c>
      <c r="IM28" s="345">
        <f t="shared" si="182"/>
        <v>0</v>
      </c>
      <c r="IN28" s="345">
        <f t="shared" si="183"/>
        <v>0</v>
      </c>
      <c r="IO28" s="345">
        <f t="shared" si="184"/>
        <v>0</v>
      </c>
      <c r="IP28" s="345">
        <f t="shared" si="185"/>
        <v>0</v>
      </c>
      <c r="IQ28" s="345">
        <f t="shared" si="186"/>
        <v>0</v>
      </c>
      <c r="IR28" s="345">
        <f t="shared" si="187"/>
        <v>0</v>
      </c>
      <c r="IS28" s="392">
        <f t="shared" si="188"/>
        <v>0</v>
      </c>
      <c r="IT28" s="385"/>
      <c r="IU28" s="440">
        <f t="shared" si="39"/>
        <v>0</v>
      </c>
      <c r="IV28" s="344">
        <f t="shared" si="40"/>
        <v>0</v>
      </c>
      <c r="IW28" s="344">
        <f t="shared" si="41"/>
        <v>0</v>
      </c>
      <c r="IX28" s="344">
        <f t="shared" si="42"/>
        <v>0</v>
      </c>
      <c r="IY28" s="344">
        <f t="shared" si="43"/>
        <v>0</v>
      </c>
      <c r="IZ28" s="344">
        <f t="shared" si="44"/>
        <v>0</v>
      </c>
      <c r="JA28" s="344">
        <f t="shared" si="45"/>
        <v>0</v>
      </c>
      <c r="JB28" s="344">
        <f t="shared" si="46"/>
        <v>0</v>
      </c>
      <c r="JC28" s="344">
        <f t="shared" si="47"/>
        <v>0</v>
      </c>
      <c r="JD28" s="344">
        <f t="shared" si="48"/>
        <v>0</v>
      </c>
      <c r="JE28" s="344">
        <f t="shared" si="49"/>
        <v>0</v>
      </c>
      <c r="JF28" s="344">
        <f t="shared" si="50"/>
        <v>0</v>
      </c>
      <c r="JG28" s="344">
        <f t="shared" si="51"/>
        <v>0</v>
      </c>
      <c r="JH28" s="344">
        <f t="shared" si="52"/>
        <v>0</v>
      </c>
      <c r="JI28" s="344">
        <f t="shared" si="53"/>
        <v>0</v>
      </c>
      <c r="JJ28" s="344">
        <f t="shared" si="54"/>
        <v>0</v>
      </c>
      <c r="JK28" s="344">
        <f t="shared" si="55"/>
        <v>0</v>
      </c>
      <c r="JL28" s="344">
        <f t="shared" si="56"/>
        <v>0</v>
      </c>
      <c r="JM28" s="344">
        <f t="shared" si="57"/>
        <v>0</v>
      </c>
      <c r="JN28" s="344">
        <f t="shared" si="58"/>
        <v>0</v>
      </c>
      <c r="JO28" s="344">
        <f t="shared" si="59"/>
        <v>0</v>
      </c>
      <c r="JP28" s="344">
        <f t="shared" si="60"/>
        <v>0</v>
      </c>
      <c r="JQ28" s="344">
        <f t="shared" si="61"/>
        <v>0</v>
      </c>
      <c r="JR28" s="344">
        <f t="shared" si="62"/>
        <v>0</v>
      </c>
      <c r="JS28" s="344">
        <f t="shared" si="63"/>
        <v>0</v>
      </c>
      <c r="JT28" s="344">
        <f t="shared" si="64"/>
        <v>0</v>
      </c>
      <c r="JU28" s="344">
        <f t="shared" si="65"/>
        <v>0</v>
      </c>
      <c r="JV28" s="344">
        <f t="shared" si="66"/>
        <v>0</v>
      </c>
      <c r="JW28" s="344">
        <f t="shared" si="67"/>
        <v>0</v>
      </c>
      <c r="JX28" s="344">
        <f t="shared" si="68"/>
        <v>0</v>
      </c>
      <c r="JY28" s="344">
        <f t="shared" si="69"/>
        <v>0</v>
      </c>
      <c r="JZ28" s="344">
        <f t="shared" si="70"/>
        <v>0</v>
      </c>
      <c r="KA28" s="344">
        <f t="shared" si="71"/>
        <v>0</v>
      </c>
      <c r="KB28" s="344">
        <f t="shared" si="72"/>
        <v>0</v>
      </c>
      <c r="KC28" s="344">
        <f t="shared" si="189"/>
        <v>0</v>
      </c>
      <c r="KD28" s="344">
        <f t="shared" si="73"/>
        <v>0</v>
      </c>
      <c r="KE28" s="344">
        <f t="shared" si="74"/>
        <v>0</v>
      </c>
      <c r="KF28" s="344">
        <f t="shared" si="75"/>
        <v>0</v>
      </c>
      <c r="KG28" s="344">
        <f t="shared" si="76"/>
        <v>0</v>
      </c>
      <c r="KH28" s="344">
        <f t="shared" si="77"/>
        <v>0</v>
      </c>
      <c r="KI28" s="344">
        <f t="shared" si="78"/>
        <v>0</v>
      </c>
      <c r="KJ28" s="344">
        <f t="shared" si="79"/>
        <v>0</v>
      </c>
      <c r="KK28" s="344">
        <f t="shared" si="80"/>
        <v>0</v>
      </c>
      <c r="KL28" s="344">
        <f t="shared" si="81"/>
        <v>0</v>
      </c>
      <c r="KM28" s="344">
        <f t="shared" si="82"/>
        <v>0</v>
      </c>
      <c r="KN28" s="344">
        <f t="shared" si="83"/>
        <v>0</v>
      </c>
      <c r="KO28" s="344">
        <f t="shared" si="84"/>
        <v>0</v>
      </c>
      <c r="KP28" s="344">
        <f t="shared" si="85"/>
        <v>0</v>
      </c>
      <c r="KQ28" s="344">
        <f t="shared" si="86"/>
        <v>0</v>
      </c>
      <c r="KR28" s="344">
        <f t="shared" si="87"/>
        <v>0</v>
      </c>
      <c r="KS28" s="344">
        <f t="shared" si="88"/>
        <v>0</v>
      </c>
      <c r="KT28" s="383">
        <f t="shared" si="89"/>
        <v>0</v>
      </c>
      <c r="KU28" s="701"/>
      <c r="KV28" s="109"/>
      <c r="KW28" s="109"/>
      <c r="KX28" s="110"/>
      <c r="KZ28" s="472">
        <f t="shared" si="90"/>
        <v>0</v>
      </c>
      <c r="LA28" s="348">
        <f t="shared" si="91"/>
        <v>0</v>
      </c>
      <c r="LB28" s="348">
        <f t="shared" si="92"/>
        <v>0</v>
      </c>
      <c r="LC28" s="473">
        <f t="shared" si="93"/>
        <v>0</v>
      </c>
      <c r="LE28" s="467">
        <f t="shared" si="94"/>
        <v>0</v>
      </c>
      <c r="LF28" s="467" t="str">
        <f t="shared" si="95"/>
        <v/>
      </c>
      <c r="LG28" s="467">
        <f t="shared" si="96"/>
        <v>0</v>
      </c>
      <c r="LH28" s="467">
        <f t="shared" si="97"/>
        <v>0</v>
      </c>
      <c r="LI28" s="467">
        <f t="shared" si="98"/>
        <v>0</v>
      </c>
      <c r="LJ28" s="467">
        <f t="shared" si="99"/>
        <v>0</v>
      </c>
      <c r="LK28" s="467">
        <f t="shared" si="100"/>
        <v>0</v>
      </c>
      <c r="LL28" s="467">
        <f t="shared" si="101"/>
        <v>0</v>
      </c>
      <c r="LM28" s="467">
        <f t="shared" si="102"/>
        <v>0</v>
      </c>
      <c r="LN28" s="468">
        <f t="shared" si="103"/>
        <v>0</v>
      </c>
      <c r="LO28" s="468" t="str">
        <f t="shared" si="190"/>
        <v>○</v>
      </c>
      <c r="LP28" s="451"/>
      <c r="LQ28" s="414">
        <f t="shared" si="191"/>
        <v>0</v>
      </c>
      <c r="LR28" s="414">
        <f t="shared" si="104"/>
        <v>0</v>
      </c>
      <c r="LS28" s="414" t="str">
        <f t="shared" si="105"/>
        <v/>
      </c>
      <c r="LT28" s="414" t="str">
        <f t="shared" si="192"/>
        <v/>
      </c>
      <c r="LU28" s="414">
        <f t="shared" si="106"/>
        <v>0</v>
      </c>
      <c r="LV28" s="414">
        <f t="shared" si="193"/>
        <v>0</v>
      </c>
      <c r="LW28" s="414">
        <f t="shared" si="107"/>
        <v>0</v>
      </c>
      <c r="LX28" s="448">
        <f t="shared" si="108"/>
        <v>0</v>
      </c>
      <c r="LY28" s="414">
        <f t="shared" si="194"/>
        <v>0</v>
      </c>
      <c r="LZ28" s="414">
        <f t="shared" si="195"/>
        <v>0</v>
      </c>
      <c r="MA28" s="414">
        <f t="shared" si="196"/>
        <v>0</v>
      </c>
      <c r="MB28" s="448">
        <f t="shared" si="197"/>
        <v>0</v>
      </c>
      <c r="MC28" s="414">
        <f t="shared" si="109"/>
        <v>0</v>
      </c>
      <c r="MD28" s="414">
        <f t="shared" si="110"/>
        <v>0</v>
      </c>
      <c r="ME28" s="414">
        <f t="shared" si="111"/>
        <v>0</v>
      </c>
      <c r="MF28" s="448">
        <f t="shared" si="112"/>
        <v>0</v>
      </c>
      <c r="MG28" s="414">
        <f t="shared" si="113"/>
        <v>0</v>
      </c>
      <c r="MH28" s="414">
        <f t="shared" si="114"/>
        <v>0</v>
      </c>
      <c r="MI28" s="414">
        <f t="shared" si="115"/>
        <v>0</v>
      </c>
      <c r="MJ28" s="448">
        <f t="shared" si="198"/>
        <v>0</v>
      </c>
      <c r="MK28" s="462"/>
      <c r="ML28" s="477" cm="1">
        <f t="array" ref="ML28">IF(MX28=1,INDEX($BX28:$EQ28,1,MATCH("Ⅱ⑧",$BX28:$EQ28,0)+7),0)</f>
        <v>0</v>
      </c>
      <c r="MM28" s="478">
        <f t="shared" si="116"/>
        <v>0</v>
      </c>
      <c r="MN28" s="468">
        <f t="shared" si="117"/>
        <v>0</v>
      </c>
      <c r="MP28" s="348">
        <f t="shared" si="118"/>
        <v>0</v>
      </c>
      <c r="MQ28" s="348">
        <f t="shared" si="119"/>
        <v>0</v>
      </c>
      <c r="MR28" s="348">
        <f t="shared" si="120"/>
        <v>0</v>
      </c>
      <c r="MS28" s="348">
        <f t="shared" si="121"/>
        <v>0</v>
      </c>
      <c r="MT28" s="348">
        <f t="shared" si="122"/>
        <v>0</v>
      </c>
      <c r="MU28" s="348">
        <f t="shared" si="123"/>
        <v>0</v>
      </c>
      <c r="MV28" s="348">
        <f t="shared" si="124"/>
        <v>0</v>
      </c>
      <c r="MW28" s="348">
        <f t="shared" si="125"/>
        <v>0</v>
      </c>
      <c r="MX28" s="348">
        <f t="shared" si="126"/>
        <v>0</v>
      </c>
      <c r="MZ28" s="550">
        <f t="shared" si="127"/>
        <v>0</v>
      </c>
      <c r="NA28" s="550">
        <f t="shared" si="128"/>
        <v>0</v>
      </c>
      <c r="NB28" s="550">
        <f t="shared" si="129"/>
        <v>0</v>
      </c>
      <c r="NC28" s="550">
        <f t="shared" si="130"/>
        <v>0</v>
      </c>
      <c r="ND28" s="550">
        <f t="shared" si="131"/>
        <v>0</v>
      </c>
      <c r="NE28" s="550">
        <f t="shared" si="132"/>
        <v>0</v>
      </c>
      <c r="NF28" s="550">
        <f t="shared" si="133"/>
        <v>0</v>
      </c>
      <c r="NG28" s="550">
        <f t="shared" si="134"/>
        <v>0</v>
      </c>
    </row>
    <row r="29" spans="1:371" s="136" customFormat="1" ht="21" customHeight="1">
      <c r="A29" s="452">
        <f t="shared" si="4"/>
        <v>0</v>
      </c>
      <c r="B29" s="452">
        <f t="shared" si="199"/>
        <v>0</v>
      </c>
      <c r="C29" s="452">
        <f t="shared" si="5"/>
        <v>0</v>
      </c>
      <c r="D29" s="452">
        <f t="shared" si="6"/>
        <v>0</v>
      </c>
      <c r="E29" s="452">
        <f t="shared" si="7"/>
        <v>0</v>
      </c>
      <c r="F29" s="452">
        <f t="shared" si="200"/>
        <v>0</v>
      </c>
      <c r="G29" s="452">
        <f t="shared" si="201"/>
        <v>0</v>
      </c>
      <c r="H29" s="452">
        <f t="shared" si="202"/>
        <v>0</v>
      </c>
      <c r="I29" s="267">
        <f t="shared" si="135"/>
        <v>0</v>
      </c>
      <c r="J29" s="268"/>
      <c r="K29" s="112"/>
      <c r="L29" s="112"/>
      <c r="M29" s="106"/>
      <c r="N29" s="106"/>
      <c r="O29" s="106"/>
      <c r="P29" s="106"/>
      <c r="Q29" s="112"/>
      <c r="R29" s="263" t="str">
        <f>IFERROR(VLOOKUP(Q29,'４整理番号表'!$T$27:$U$30,2,TRUE),"")</f>
        <v/>
      </c>
      <c r="S29" s="263">
        <f t="shared" si="136"/>
        <v>0</v>
      </c>
      <c r="T29" s="266">
        <f t="shared" si="137"/>
        <v>0</v>
      </c>
      <c r="U29" s="112"/>
      <c r="V29" s="108"/>
      <c r="W29" s="269" t="str">
        <f>IFERROR(VLOOKUP(V29,'４整理番号表'!$B$6:$G$7,2,TRUE),"")</f>
        <v/>
      </c>
      <c r="X29" s="270"/>
      <c r="Y29" s="108"/>
      <c r="Z29" s="269" t="str">
        <f>IFERROR(VLOOKUP(Y29,'４整理番号表'!$B$39:$H$45,2,TRUE),"")</f>
        <v/>
      </c>
      <c r="AA29" s="108"/>
      <c r="AB29" s="271" t="str">
        <f>IFERROR(VLOOKUP(AA29,'４整理番号表'!$J$5:$K$59,2,TRUE),"")</f>
        <v/>
      </c>
      <c r="AC29" s="365"/>
      <c r="AD29" s="624"/>
      <c r="AE29" s="107"/>
      <c r="AF29" s="272" t="str">
        <f>IFERROR(VLOOKUP(AE29,'４整理番号表'!$P$6:$Q$39,2,TRUE),"")</f>
        <v/>
      </c>
      <c r="AG29" s="273">
        <f t="shared" si="8"/>
        <v>0</v>
      </c>
      <c r="AH29" s="106"/>
      <c r="AI29" s="112"/>
      <c r="AJ29" s="111"/>
      <c r="AK29" s="282"/>
      <c r="AL29" s="283"/>
      <c r="AM29" s="280"/>
      <c r="AN29" s="26"/>
      <c r="AO29" s="291">
        <f t="shared" si="9"/>
        <v>0</v>
      </c>
      <c r="AP29" s="290">
        <f t="shared" si="138"/>
        <v>0</v>
      </c>
      <c r="AQ29" s="30"/>
      <c r="AR29" s="30"/>
      <c r="AS29" s="30"/>
      <c r="AT29" s="289"/>
      <c r="AU29" s="291">
        <f t="shared" si="210"/>
        <v>0</v>
      </c>
      <c r="AV29" s="291" t="str">
        <f t="shared" si="203"/>
        <v/>
      </c>
      <c r="AW29" s="27"/>
      <c r="AX29" s="33"/>
      <c r="AY29" s="33"/>
      <c r="AZ29" s="28"/>
      <c r="BA29" s="27"/>
      <c r="BB29" s="202"/>
      <c r="BC29" s="315">
        <f t="shared" si="139"/>
        <v>0</v>
      </c>
      <c r="BD29" s="349" t="str">
        <f t="shared" si="11"/>
        <v/>
      </c>
      <c r="BE29" s="350"/>
      <c r="BF29" s="350"/>
      <c r="BG29" s="349">
        <f t="shared" si="211"/>
        <v>0</v>
      </c>
      <c r="BH29" s="350"/>
      <c r="BI29" s="349">
        <f t="shared" si="140"/>
        <v>0</v>
      </c>
      <c r="BJ29" s="202"/>
      <c r="BK29" s="202"/>
      <c r="BL29" s="653" t="str">
        <f t="shared" si="13"/>
        <v/>
      </c>
      <c r="BM29" s="654" t="str">
        <f t="shared" si="14"/>
        <v/>
      </c>
      <c r="BN29" s="266" t="str">
        <f t="shared" si="15"/>
        <v/>
      </c>
      <c r="BO29" s="793"/>
      <c r="BP29" s="323"/>
      <c r="BQ29" s="323"/>
      <c r="BR29" s="323"/>
      <c r="BS29" s="323"/>
      <c r="BT29" s="324" t="str">
        <f t="shared" si="16"/>
        <v/>
      </c>
      <c r="BU29" s="325" t="str">
        <f t="shared" si="141"/>
        <v/>
      </c>
      <c r="BV29" s="393">
        <f t="shared" si="142"/>
        <v>0</v>
      </c>
      <c r="BW29" s="326"/>
      <c r="BX29" s="329"/>
      <c r="BY29" s="454"/>
      <c r="BZ29" s="455"/>
      <c r="CA29" s="455"/>
      <c r="CB29" s="455"/>
      <c r="CC29" s="455"/>
      <c r="CD29" s="322">
        <f>IFERROR(VLOOKUP(BX29,'４整理番号表'!$X$23:$Z$31,3,FALSE),)</f>
        <v>0</v>
      </c>
      <c r="CE29" s="605" t="str">
        <f>IF(BX29='４整理番号表'!$X$24,IF(CC29&lt;&gt;"",IF(BZ29&gt;0,IF(BY29=6,ROUNDDOWN((CC29-BZ29)/ABS(BZ29),3),IF(BY29=5,ROUNDDOWN((CC29-BZ29)/ABS(BZ29)*3/4,3),"")),"-")),IF(CC29&lt;&gt;"",IF(BZ29&gt;0,ROUNDDOWN((CC29-BZ29)/ABS(BZ29),3),"-"),""))</f>
        <v/>
      </c>
      <c r="CF29" s="610"/>
      <c r="CG29" s="329"/>
      <c r="CH29" s="454"/>
      <c r="CI29" s="322"/>
      <c r="CJ29" s="322"/>
      <c r="CK29" s="322"/>
      <c r="CL29" s="322"/>
      <c r="CM29" s="322">
        <f>IFERROR(VLOOKUP(CG29,'４整理番号表'!$X$23:$Z$31,3,FALSE),)</f>
        <v>0</v>
      </c>
      <c r="CN29" s="325" t="str">
        <f t="shared" si="143"/>
        <v/>
      </c>
      <c r="CO29" s="610"/>
      <c r="CP29" s="329"/>
      <c r="CQ29" s="454"/>
      <c r="CR29" s="322"/>
      <c r="CS29" s="322"/>
      <c r="CT29" s="322"/>
      <c r="CU29" s="322"/>
      <c r="CV29" s="322">
        <f>IFERROR(VLOOKUP(CP29,'４整理番号表'!$X$23:$Z$31,3,FALSE),)</f>
        <v>0</v>
      </c>
      <c r="CW29" s="325" t="str">
        <f t="shared" si="144"/>
        <v/>
      </c>
      <c r="CX29" s="619"/>
      <c r="CY29" s="329"/>
      <c r="CZ29" s="454"/>
      <c r="DA29" s="322"/>
      <c r="DB29" s="322"/>
      <c r="DC29" s="322"/>
      <c r="DD29" s="322"/>
      <c r="DE29" s="322">
        <f>IFERROR(VLOOKUP(CY29,'４整理番号表'!$X$23:$Z$31,3,FALSE),)</f>
        <v>0</v>
      </c>
      <c r="DF29" s="325" t="str">
        <f t="shared" si="145"/>
        <v/>
      </c>
      <c r="DG29" s="610"/>
      <c r="DH29" s="329"/>
      <c r="DI29" s="454"/>
      <c r="DJ29" s="322"/>
      <c r="DK29" s="322"/>
      <c r="DL29" s="322"/>
      <c r="DM29" s="322"/>
      <c r="DN29" s="322">
        <f>IFERROR(VLOOKUP(DH29,'４整理番号表'!$X$23:$Z$31,3,FALSE),)</f>
        <v>0</v>
      </c>
      <c r="DO29" s="325" t="str">
        <f t="shared" si="146"/>
        <v/>
      </c>
      <c r="DP29" s="610"/>
      <c r="DQ29" s="329"/>
      <c r="DR29" s="454"/>
      <c r="DS29" s="322"/>
      <c r="DT29" s="322"/>
      <c r="DU29" s="322"/>
      <c r="DV29" s="322"/>
      <c r="DW29" s="322">
        <f>IFERROR(VLOOKUP(DQ29,'４整理番号表'!$X$23:$Z$31,3,FALSE),)</f>
        <v>0</v>
      </c>
      <c r="DX29" s="325" t="str">
        <f t="shared" si="147"/>
        <v/>
      </c>
      <c r="DY29" s="610"/>
      <c r="DZ29" s="329"/>
      <c r="EA29" s="454"/>
      <c r="EB29" s="322"/>
      <c r="EC29" s="322"/>
      <c r="ED29" s="322"/>
      <c r="EE29" s="322"/>
      <c r="EF29" s="322">
        <f>IFERROR(VLOOKUP(DZ29,'４整理番号表'!$X$23:$Z$31,3,FALSE),)</f>
        <v>0</v>
      </c>
      <c r="EG29" s="325" t="str">
        <f t="shared" si="148"/>
        <v/>
      </c>
      <c r="EH29" s="610"/>
      <c r="EI29" s="329"/>
      <c r="EJ29" s="454"/>
      <c r="EK29" s="322"/>
      <c r="EL29" s="322"/>
      <c r="EM29" s="322"/>
      <c r="EN29" s="322"/>
      <c r="EO29" s="322">
        <f>IFERROR(VLOOKUP(EI29,'４整理番号表'!$X$23:$Z$31,3,FALSE),)</f>
        <v>0</v>
      </c>
      <c r="EP29" s="325" t="str">
        <f t="shared" si="149"/>
        <v/>
      </c>
      <c r="EQ29" s="619"/>
      <c r="ER29" s="203" t="s">
        <v>101</v>
      </c>
      <c r="ES29" s="266">
        <f t="shared" si="17"/>
        <v>0</v>
      </c>
      <c r="ET29" s="272">
        <f t="shared" si="18"/>
        <v>0</v>
      </c>
      <c r="EU29" s="272">
        <f t="shared" si="19"/>
        <v>0</v>
      </c>
      <c r="EV29" s="272">
        <f t="shared" si="20"/>
        <v>0</v>
      </c>
      <c r="EW29" s="272">
        <f t="shared" si="21"/>
        <v>0</v>
      </c>
      <c r="EX29" s="272">
        <f t="shared" si="22"/>
        <v>0</v>
      </c>
      <c r="EY29" s="272">
        <f t="shared" si="23"/>
        <v>0</v>
      </c>
      <c r="EZ29" s="272">
        <f t="shared" si="24"/>
        <v>0</v>
      </c>
      <c r="FA29" s="272">
        <f t="shared" si="25"/>
        <v>0</v>
      </c>
      <c r="FB29" s="272">
        <f t="shared" si="26"/>
        <v>0</v>
      </c>
      <c r="FC29" s="272">
        <f t="shared" si="27"/>
        <v>0</v>
      </c>
      <c r="FD29" s="272">
        <f t="shared" si="28"/>
        <v>0</v>
      </c>
      <c r="FE29" s="272">
        <f t="shared" si="29"/>
        <v>0</v>
      </c>
      <c r="FF29" s="272">
        <f t="shared" si="30"/>
        <v>0</v>
      </c>
      <c r="FG29" s="272">
        <f t="shared" si="31"/>
        <v>0</v>
      </c>
      <c r="FH29" s="272">
        <f t="shared" si="32"/>
        <v>0</v>
      </c>
      <c r="FI29" s="109" t="s">
        <v>100</v>
      </c>
      <c r="FJ29" s="109" t="s">
        <v>100</v>
      </c>
      <c r="FK29" s="109" t="s">
        <v>100</v>
      </c>
      <c r="FL29" s="109" t="s">
        <v>100</v>
      </c>
      <c r="FM29" s="109" t="s">
        <v>100</v>
      </c>
      <c r="FN29" s="272">
        <f t="shared" si="150"/>
        <v>0</v>
      </c>
      <c r="FO29" s="272">
        <f t="shared" si="151"/>
        <v>0</v>
      </c>
      <c r="FP29" s="272">
        <f t="shared" si="152"/>
        <v>0</v>
      </c>
      <c r="FQ29" s="272">
        <f t="shared" si="153"/>
        <v>0</v>
      </c>
      <c r="FR29" s="272">
        <f t="shared" si="154"/>
        <v>0</v>
      </c>
      <c r="FS29" s="272">
        <f t="shared" si="155"/>
        <v>0</v>
      </c>
      <c r="FT29" s="272">
        <f t="shared" si="156"/>
        <v>0</v>
      </c>
      <c r="FU29" s="113"/>
      <c r="FV29" s="113"/>
      <c r="FW29" s="109"/>
      <c r="FX29" s="109"/>
      <c r="FY29" s="109"/>
      <c r="FZ29" s="272">
        <f t="shared" si="157"/>
        <v>0</v>
      </c>
      <c r="GA29" s="272">
        <f t="shared" si="33"/>
        <v>0</v>
      </c>
      <c r="GB29" s="109"/>
      <c r="GC29" s="109"/>
      <c r="GD29" s="109"/>
      <c r="GE29" s="109"/>
      <c r="GF29" s="109"/>
      <c r="GG29" s="109"/>
      <c r="GH29" s="109"/>
      <c r="GI29" s="109"/>
      <c r="GJ29" s="109"/>
      <c r="GK29" s="109"/>
      <c r="GL29" s="109"/>
      <c r="GM29" s="109"/>
      <c r="GN29" s="109"/>
      <c r="GO29" s="109"/>
      <c r="GP29" s="109"/>
      <c r="GQ29" s="109"/>
      <c r="GR29" s="109"/>
      <c r="GS29" s="109"/>
      <c r="GT29" s="110"/>
      <c r="GV29" s="413">
        <f t="shared" si="34"/>
        <v>0</v>
      </c>
      <c r="GW29" s="414">
        <f t="shared" si="35"/>
        <v>0</v>
      </c>
      <c r="GX29" s="415"/>
      <c r="GY29" s="416">
        <f t="shared" si="204"/>
        <v>0</v>
      </c>
      <c r="GZ29" s="417">
        <f t="shared" si="205"/>
        <v>0</v>
      </c>
      <c r="HA29" s="385"/>
      <c r="HB29" s="421"/>
      <c r="HC29" s="422"/>
      <c r="HD29" s="422"/>
      <c r="HE29" s="423">
        <f t="shared" si="208"/>
        <v>0</v>
      </c>
      <c r="HF29" s="424">
        <f t="shared" si="209"/>
        <v>0</v>
      </c>
      <c r="HG29" s="426"/>
      <c r="HH29" s="426"/>
      <c r="HI29" s="426"/>
      <c r="HJ29" s="345" t="str">
        <f t="shared" si="38"/>
        <v/>
      </c>
      <c r="HK29" s="402">
        <f>IF(OR(AND(1&lt;=HJ29,HJ29&lt;=3),HJ29=6),VLOOKUP(HJ29,'４整理番号表'!$J$5:$K$59,2,FALSE),0)</f>
        <v>0</v>
      </c>
      <c r="HL29" s="402">
        <f>IF(OR(HJ29=4,HJ29=7),VLOOKUP(HJ29,'４整理番号表'!$J$5:$K$59,2,FALSE),0)</f>
        <v>0</v>
      </c>
      <c r="HM29" s="402">
        <f>IF(HJ29=5,VLOOKUP(HJ29,'４整理番号表'!$J$5:$K$59,2,FALSE),0)</f>
        <v>0</v>
      </c>
      <c r="HN29" s="402">
        <f>IF(AND(8&lt;=HJ29,HJ29&lt;=13),VLOOKUP(HJ29,'４整理番号表'!$J$5:$K$59,2,FALSE),0)</f>
        <v>0</v>
      </c>
      <c r="HO29" s="397">
        <f t="shared" si="160"/>
        <v>0</v>
      </c>
      <c r="HP29" s="345">
        <f t="shared" si="161"/>
        <v>0</v>
      </c>
      <c r="HQ29" s="345">
        <f t="shared" si="162"/>
        <v>0</v>
      </c>
      <c r="HR29" s="344">
        <f t="shared" si="163"/>
        <v>0</v>
      </c>
      <c r="HS29" s="344">
        <f t="shared" si="164"/>
        <v>0</v>
      </c>
      <c r="HT29" s="345">
        <f t="shared" si="165"/>
        <v>0</v>
      </c>
      <c r="HU29" s="345">
        <f t="shared" si="166"/>
        <v>0</v>
      </c>
      <c r="HV29" s="345">
        <f t="shared" si="167"/>
        <v>0</v>
      </c>
      <c r="HW29" s="345">
        <f t="shared" si="168"/>
        <v>0</v>
      </c>
      <c r="HX29" s="345">
        <f t="shared" si="169"/>
        <v>0</v>
      </c>
      <c r="HY29" s="344">
        <f t="shared" si="170"/>
        <v>0</v>
      </c>
      <c r="HZ29" s="344">
        <f t="shared" si="171"/>
        <v>0</v>
      </c>
      <c r="IA29" s="345">
        <f t="shared" si="172"/>
        <v>0</v>
      </c>
      <c r="IB29" s="345">
        <f t="shared" si="173"/>
        <v>0</v>
      </c>
      <c r="IC29" s="345">
        <f t="shared" si="174"/>
        <v>0</v>
      </c>
      <c r="ID29" s="345">
        <f t="shared" si="175"/>
        <v>0</v>
      </c>
      <c r="IE29" s="345">
        <f t="shared" si="176"/>
        <v>0</v>
      </c>
      <c r="IF29" s="344">
        <f>IF(AND($HO29=3,SUM($ID29:IE29)=0),IF(AND($HB29=1,$HF29&gt;=0.1),1,),)</f>
        <v>0</v>
      </c>
      <c r="IG29" s="344">
        <f>IF(AND($HO29=3,SUM($ID29:IF29)=0),IF(AND($HB29=1,$HF29&gt;=0.05,$HF29&lt;0.1),1,),)</f>
        <v>0</v>
      </c>
      <c r="IH29" s="345">
        <f t="shared" si="177"/>
        <v>0</v>
      </c>
      <c r="II29" s="345">
        <f t="shared" si="178"/>
        <v>0</v>
      </c>
      <c r="IJ29" s="345">
        <f t="shared" si="179"/>
        <v>0</v>
      </c>
      <c r="IK29" s="345">
        <f t="shared" si="180"/>
        <v>0</v>
      </c>
      <c r="IL29" s="345">
        <f t="shared" si="181"/>
        <v>0</v>
      </c>
      <c r="IM29" s="345">
        <f t="shared" si="182"/>
        <v>0</v>
      </c>
      <c r="IN29" s="345">
        <f t="shared" si="183"/>
        <v>0</v>
      </c>
      <c r="IO29" s="345">
        <f t="shared" si="184"/>
        <v>0</v>
      </c>
      <c r="IP29" s="345">
        <f t="shared" si="185"/>
        <v>0</v>
      </c>
      <c r="IQ29" s="345">
        <f t="shared" si="186"/>
        <v>0</v>
      </c>
      <c r="IR29" s="345">
        <f t="shared" si="187"/>
        <v>0</v>
      </c>
      <c r="IS29" s="392">
        <f t="shared" si="188"/>
        <v>0</v>
      </c>
      <c r="IT29" s="385"/>
      <c r="IU29" s="440">
        <f t="shared" si="39"/>
        <v>0</v>
      </c>
      <c r="IV29" s="344">
        <f t="shared" si="40"/>
        <v>0</v>
      </c>
      <c r="IW29" s="344">
        <f t="shared" si="41"/>
        <v>0</v>
      </c>
      <c r="IX29" s="344">
        <f t="shared" si="42"/>
        <v>0</v>
      </c>
      <c r="IY29" s="344">
        <f t="shared" si="43"/>
        <v>0</v>
      </c>
      <c r="IZ29" s="344">
        <f t="shared" si="44"/>
        <v>0</v>
      </c>
      <c r="JA29" s="344">
        <f t="shared" si="45"/>
        <v>0</v>
      </c>
      <c r="JB29" s="344">
        <f t="shared" si="46"/>
        <v>0</v>
      </c>
      <c r="JC29" s="344">
        <f t="shared" si="47"/>
        <v>0</v>
      </c>
      <c r="JD29" s="344">
        <f t="shared" si="48"/>
        <v>0</v>
      </c>
      <c r="JE29" s="344">
        <f t="shared" si="49"/>
        <v>0</v>
      </c>
      <c r="JF29" s="344">
        <f t="shared" si="50"/>
        <v>0</v>
      </c>
      <c r="JG29" s="344">
        <f t="shared" si="51"/>
        <v>0</v>
      </c>
      <c r="JH29" s="344">
        <f t="shared" si="52"/>
        <v>0</v>
      </c>
      <c r="JI29" s="344">
        <f t="shared" si="53"/>
        <v>0</v>
      </c>
      <c r="JJ29" s="344">
        <f t="shared" si="54"/>
        <v>0</v>
      </c>
      <c r="JK29" s="344">
        <f t="shared" si="55"/>
        <v>0</v>
      </c>
      <c r="JL29" s="344">
        <f t="shared" si="56"/>
        <v>0</v>
      </c>
      <c r="JM29" s="344">
        <f t="shared" si="57"/>
        <v>0</v>
      </c>
      <c r="JN29" s="344">
        <f t="shared" si="58"/>
        <v>0</v>
      </c>
      <c r="JO29" s="344">
        <f t="shared" si="59"/>
        <v>0</v>
      </c>
      <c r="JP29" s="344">
        <f t="shared" si="60"/>
        <v>0</v>
      </c>
      <c r="JQ29" s="344">
        <f t="shared" si="61"/>
        <v>0</v>
      </c>
      <c r="JR29" s="344">
        <f t="shared" si="62"/>
        <v>0</v>
      </c>
      <c r="JS29" s="344">
        <f t="shared" si="63"/>
        <v>0</v>
      </c>
      <c r="JT29" s="344">
        <f t="shared" si="64"/>
        <v>0</v>
      </c>
      <c r="JU29" s="344">
        <f t="shared" si="65"/>
        <v>0</v>
      </c>
      <c r="JV29" s="344">
        <f t="shared" si="66"/>
        <v>0</v>
      </c>
      <c r="JW29" s="344">
        <f t="shared" si="67"/>
        <v>0</v>
      </c>
      <c r="JX29" s="344">
        <f t="shared" si="68"/>
        <v>0</v>
      </c>
      <c r="JY29" s="344">
        <f t="shared" si="69"/>
        <v>0</v>
      </c>
      <c r="JZ29" s="344">
        <f t="shared" si="70"/>
        <v>0</v>
      </c>
      <c r="KA29" s="344">
        <f t="shared" si="71"/>
        <v>0</v>
      </c>
      <c r="KB29" s="344">
        <f t="shared" si="72"/>
        <v>0</v>
      </c>
      <c r="KC29" s="344">
        <f t="shared" si="189"/>
        <v>0</v>
      </c>
      <c r="KD29" s="344">
        <f t="shared" si="73"/>
        <v>0</v>
      </c>
      <c r="KE29" s="344">
        <f t="shared" si="74"/>
        <v>0</v>
      </c>
      <c r="KF29" s="344">
        <f t="shared" si="75"/>
        <v>0</v>
      </c>
      <c r="KG29" s="344">
        <f t="shared" si="76"/>
        <v>0</v>
      </c>
      <c r="KH29" s="344">
        <f t="shared" si="77"/>
        <v>0</v>
      </c>
      <c r="KI29" s="344">
        <f t="shared" si="78"/>
        <v>0</v>
      </c>
      <c r="KJ29" s="344">
        <f t="shared" si="79"/>
        <v>0</v>
      </c>
      <c r="KK29" s="344">
        <f t="shared" si="80"/>
        <v>0</v>
      </c>
      <c r="KL29" s="344">
        <f t="shared" si="81"/>
        <v>0</v>
      </c>
      <c r="KM29" s="344">
        <f t="shared" si="82"/>
        <v>0</v>
      </c>
      <c r="KN29" s="344">
        <f t="shared" si="83"/>
        <v>0</v>
      </c>
      <c r="KO29" s="344">
        <f t="shared" si="84"/>
        <v>0</v>
      </c>
      <c r="KP29" s="344">
        <f t="shared" si="85"/>
        <v>0</v>
      </c>
      <c r="KQ29" s="344">
        <f t="shared" si="86"/>
        <v>0</v>
      </c>
      <c r="KR29" s="344">
        <f t="shared" si="87"/>
        <v>0</v>
      </c>
      <c r="KS29" s="344">
        <f t="shared" si="88"/>
        <v>0</v>
      </c>
      <c r="KT29" s="383">
        <f t="shared" si="89"/>
        <v>0</v>
      </c>
      <c r="KU29" s="701"/>
      <c r="KV29" s="109"/>
      <c r="KW29" s="109"/>
      <c r="KX29" s="110"/>
      <c r="KZ29" s="472">
        <f t="shared" si="90"/>
        <v>0</v>
      </c>
      <c r="LA29" s="348">
        <f t="shared" si="91"/>
        <v>0</v>
      </c>
      <c r="LB29" s="348">
        <f t="shared" si="92"/>
        <v>0</v>
      </c>
      <c r="LC29" s="473">
        <f t="shared" si="93"/>
        <v>0</v>
      </c>
      <c r="LE29" s="467">
        <f t="shared" si="94"/>
        <v>0</v>
      </c>
      <c r="LF29" s="467" t="str">
        <f t="shared" si="95"/>
        <v/>
      </c>
      <c r="LG29" s="467">
        <f t="shared" si="96"/>
        <v>0</v>
      </c>
      <c r="LH29" s="467">
        <f t="shared" si="97"/>
        <v>0</v>
      </c>
      <c r="LI29" s="467">
        <f t="shared" si="98"/>
        <v>0</v>
      </c>
      <c r="LJ29" s="467">
        <f t="shared" si="99"/>
        <v>0</v>
      </c>
      <c r="LK29" s="467">
        <f t="shared" si="100"/>
        <v>0</v>
      </c>
      <c r="LL29" s="467">
        <f t="shared" si="101"/>
        <v>0</v>
      </c>
      <c r="LM29" s="467">
        <f t="shared" si="102"/>
        <v>0</v>
      </c>
      <c r="LN29" s="468">
        <f t="shared" si="103"/>
        <v>0</v>
      </c>
      <c r="LO29" s="468" t="str">
        <f t="shared" si="190"/>
        <v>○</v>
      </c>
      <c r="LP29" s="451"/>
      <c r="LQ29" s="414">
        <f t="shared" si="191"/>
        <v>0</v>
      </c>
      <c r="LR29" s="414">
        <f t="shared" si="104"/>
        <v>0</v>
      </c>
      <c r="LS29" s="414" t="str">
        <f t="shared" si="105"/>
        <v/>
      </c>
      <c r="LT29" s="414" t="str">
        <f t="shared" si="192"/>
        <v/>
      </c>
      <c r="LU29" s="414">
        <f t="shared" si="106"/>
        <v>0</v>
      </c>
      <c r="LV29" s="414">
        <f t="shared" si="193"/>
        <v>0</v>
      </c>
      <c r="LW29" s="414">
        <f t="shared" si="107"/>
        <v>0</v>
      </c>
      <c r="LX29" s="448">
        <f t="shared" si="108"/>
        <v>0</v>
      </c>
      <c r="LY29" s="414">
        <f t="shared" si="194"/>
        <v>0</v>
      </c>
      <c r="LZ29" s="414">
        <f t="shared" si="195"/>
        <v>0</v>
      </c>
      <c r="MA29" s="414">
        <f t="shared" si="196"/>
        <v>0</v>
      </c>
      <c r="MB29" s="448">
        <f t="shared" si="197"/>
        <v>0</v>
      </c>
      <c r="MC29" s="414">
        <f t="shared" si="109"/>
        <v>0</v>
      </c>
      <c r="MD29" s="414">
        <f t="shared" si="110"/>
        <v>0</v>
      </c>
      <c r="ME29" s="414">
        <f t="shared" si="111"/>
        <v>0</v>
      </c>
      <c r="MF29" s="448">
        <f t="shared" si="112"/>
        <v>0</v>
      </c>
      <c r="MG29" s="414">
        <f t="shared" si="113"/>
        <v>0</v>
      </c>
      <c r="MH29" s="414">
        <f t="shared" si="114"/>
        <v>0</v>
      </c>
      <c r="MI29" s="414">
        <f t="shared" si="115"/>
        <v>0</v>
      </c>
      <c r="MJ29" s="448">
        <f t="shared" si="198"/>
        <v>0</v>
      </c>
      <c r="MK29" s="462"/>
      <c r="ML29" s="477" cm="1">
        <f t="array" ref="ML29">IF(MX29=1,INDEX($BX29:$EQ29,1,MATCH("Ⅱ⑧",$BX29:$EQ29,0)+7),0)</f>
        <v>0</v>
      </c>
      <c r="MM29" s="478">
        <f t="shared" si="116"/>
        <v>0</v>
      </c>
      <c r="MN29" s="468">
        <f t="shared" si="117"/>
        <v>0</v>
      </c>
      <c r="MP29" s="348">
        <f t="shared" si="118"/>
        <v>0</v>
      </c>
      <c r="MQ29" s="348">
        <f t="shared" si="119"/>
        <v>0</v>
      </c>
      <c r="MR29" s="348">
        <f t="shared" si="120"/>
        <v>0</v>
      </c>
      <c r="MS29" s="348">
        <f t="shared" si="121"/>
        <v>0</v>
      </c>
      <c r="MT29" s="348">
        <f t="shared" si="122"/>
        <v>0</v>
      </c>
      <c r="MU29" s="348">
        <f t="shared" si="123"/>
        <v>0</v>
      </c>
      <c r="MV29" s="348">
        <f t="shared" si="124"/>
        <v>0</v>
      </c>
      <c r="MW29" s="348">
        <f t="shared" si="125"/>
        <v>0</v>
      </c>
      <c r="MX29" s="348">
        <f t="shared" si="126"/>
        <v>0</v>
      </c>
      <c r="MZ29" s="550">
        <f t="shared" si="127"/>
        <v>0</v>
      </c>
      <c r="NA29" s="550">
        <f t="shared" si="128"/>
        <v>0</v>
      </c>
      <c r="NB29" s="550">
        <f t="shared" si="129"/>
        <v>0</v>
      </c>
      <c r="NC29" s="550">
        <f t="shared" si="130"/>
        <v>0</v>
      </c>
      <c r="ND29" s="550">
        <f t="shared" si="131"/>
        <v>0</v>
      </c>
      <c r="NE29" s="550">
        <f t="shared" si="132"/>
        <v>0</v>
      </c>
      <c r="NF29" s="550">
        <f t="shared" si="133"/>
        <v>0</v>
      </c>
      <c r="NG29" s="550">
        <f t="shared" si="134"/>
        <v>0</v>
      </c>
    </row>
    <row r="30" spans="1:371" s="136" customFormat="1" ht="21" customHeight="1">
      <c r="A30" s="452">
        <f t="shared" si="4"/>
        <v>0</v>
      </c>
      <c r="B30" s="452">
        <f t="shared" si="199"/>
        <v>0</v>
      </c>
      <c r="C30" s="452">
        <f t="shared" si="5"/>
        <v>0</v>
      </c>
      <c r="D30" s="452">
        <f t="shared" si="6"/>
        <v>0</v>
      </c>
      <c r="E30" s="452">
        <f t="shared" si="7"/>
        <v>0</v>
      </c>
      <c r="F30" s="452">
        <f t="shared" si="200"/>
        <v>0</v>
      </c>
      <c r="G30" s="452">
        <f t="shared" si="201"/>
        <v>0</v>
      </c>
      <c r="H30" s="452">
        <f t="shared" si="202"/>
        <v>0</v>
      </c>
      <c r="I30" s="267">
        <f t="shared" si="135"/>
        <v>0</v>
      </c>
      <c r="J30" s="268"/>
      <c r="K30" s="112"/>
      <c r="L30" s="112"/>
      <c r="M30" s="106"/>
      <c r="N30" s="106"/>
      <c r="O30" s="106"/>
      <c r="P30" s="106"/>
      <c r="Q30" s="112"/>
      <c r="R30" s="263" t="str">
        <f>IFERROR(VLOOKUP(Q30,'４整理番号表'!$T$27:$U$30,2,TRUE),"")</f>
        <v/>
      </c>
      <c r="S30" s="263">
        <f t="shared" si="136"/>
        <v>0</v>
      </c>
      <c r="T30" s="266">
        <f t="shared" si="137"/>
        <v>0</v>
      </c>
      <c r="U30" s="112"/>
      <c r="V30" s="108"/>
      <c r="W30" s="269" t="str">
        <f>IFERROR(VLOOKUP(V30,'４整理番号表'!$B$6:$G$7,2,TRUE),"")</f>
        <v/>
      </c>
      <c r="X30" s="270"/>
      <c r="Y30" s="108"/>
      <c r="Z30" s="269" t="str">
        <f>IFERROR(VLOOKUP(Y30,'４整理番号表'!$B$39:$H$45,2,TRUE),"")</f>
        <v/>
      </c>
      <c r="AA30" s="108"/>
      <c r="AB30" s="271" t="str">
        <f>IFERROR(VLOOKUP(AA30,'４整理番号表'!$J$5:$K$59,2,TRUE),"")</f>
        <v/>
      </c>
      <c r="AC30" s="365"/>
      <c r="AD30" s="624"/>
      <c r="AE30" s="107"/>
      <c r="AF30" s="272" t="str">
        <f>IFERROR(VLOOKUP(AE30,'４整理番号表'!$P$6:$Q$39,2,TRUE),"")</f>
        <v/>
      </c>
      <c r="AG30" s="273">
        <f t="shared" si="8"/>
        <v>0</v>
      </c>
      <c r="AH30" s="106"/>
      <c r="AI30" s="112"/>
      <c r="AJ30" s="111"/>
      <c r="AK30" s="282"/>
      <c r="AL30" s="283"/>
      <c r="AM30" s="280"/>
      <c r="AN30" s="29"/>
      <c r="AO30" s="291">
        <f t="shared" si="9"/>
        <v>0</v>
      </c>
      <c r="AP30" s="290">
        <f t="shared" si="138"/>
        <v>0</v>
      </c>
      <c r="AQ30" s="30"/>
      <c r="AR30" s="30"/>
      <c r="AS30" s="30"/>
      <c r="AT30" s="289"/>
      <c r="AU30" s="291">
        <f t="shared" si="210"/>
        <v>0</v>
      </c>
      <c r="AV30" s="291" t="str">
        <f t="shared" si="203"/>
        <v/>
      </c>
      <c r="AW30" s="27"/>
      <c r="AX30" s="33"/>
      <c r="AY30" s="33"/>
      <c r="AZ30" s="28"/>
      <c r="BA30" s="27"/>
      <c r="BB30" s="202"/>
      <c r="BC30" s="315">
        <f t="shared" si="139"/>
        <v>0</v>
      </c>
      <c r="BD30" s="349" t="str">
        <f t="shared" si="11"/>
        <v/>
      </c>
      <c r="BE30" s="350"/>
      <c r="BF30" s="350"/>
      <c r="BG30" s="349">
        <f t="shared" si="211"/>
        <v>0</v>
      </c>
      <c r="BH30" s="350"/>
      <c r="BI30" s="349">
        <f t="shared" si="140"/>
        <v>0</v>
      </c>
      <c r="BJ30" s="202"/>
      <c r="BK30" s="202"/>
      <c r="BL30" s="653" t="str">
        <f t="shared" si="13"/>
        <v/>
      </c>
      <c r="BM30" s="654" t="str">
        <f t="shared" si="14"/>
        <v/>
      </c>
      <c r="BN30" s="266" t="str">
        <f t="shared" si="15"/>
        <v/>
      </c>
      <c r="BO30" s="793"/>
      <c r="BP30" s="323"/>
      <c r="BQ30" s="323"/>
      <c r="BR30" s="323"/>
      <c r="BS30" s="323"/>
      <c r="BT30" s="324" t="str">
        <f t="shared" si="16"/>
        <v/>
      </c>
      <c r="BU30" s="325" t="str">
        <f t="shared" si="141"/>
        <v/>
      </c>
      <c r="BV30" s="393">
        <f t="shared" si="142"/>
        <v>0</v>
      </c>
      <c r="BW30" s="326"/>
      <c r="BX30" s="329"/>
      <c r="BY30" s="454"/>
      <c r="BZ30" s="455"/>
      <c r="CA30" s="455"/>
      <c r="CB30" s="455"/>
      <c r="CC30" s="455"/>
      <c r="CD30" s="322">
        <f>IFERROR(VLOOKUP(BX30,'４整理番号表'!$X$23:$Z$31,3,FALSE),)</f>
        <v>0</v>
      </c>
      <c r="CE30" s="605" t="str">
        <f>IF(BX30='４整理番号表'!$X$24,IF(CC30&lt;&gt;"",IF(BZ30&gt;0,IF(BY30=6,ROUNDDOWN((CC30-BZ30)/ABS(BZ30),3),IF(BY30=5,ROUNDDOWN((CC30-BZ30)/ABS(BZ30)*3/4,3),"")),"-")),IF(CC30&lt;&gt;"",IF(BZ30&gt;0,ROUNDDOWN((CC30-BZ30)/ABS(BZ30),3),"-"),""))</f>
        <v/>
      </c>
      <c r="CF30" s="610"/>
      <c r="CG30" s="329"/>
      <c r="CH30" s="454"/>
      <c r="CI30" s="322"/>
      <c r="CJ30" s="322"/>
      <c r="CK30" s="322"/>
      <c r="CL30" s="322"/>
      <c r="CM30" s="322">
        <f>IFERROR(VLOOKUP(CG30,'４整理番号表'!$X$23:$Z$31,3,FALSE),)</f>
        <v>0</v>
      </c>
      <c r="CN30" s="325" t="str">
        <f t="shared" si="143"/>
        <v/>
      </c>
      <c r="CO30" s="610"/>
      <c r="CP30" s="329"/>
      <c r="CQ30" s="454"/>
      <c r="CR30" s="322"/>
      <c r="CS30" s="322"/>
      <c r="CT30" s="322"/>
      <c r="CU30" s="322"/>
      <c r="CV30" s="322">
        <f>IFERROR(VLOOKUP(CP30,'４整理番号表'!$X$23:$Z$31,3,FALSE),)</f>
        <v>0</v>
      </c>
      <c r="CW30" s="325" t="str">
        <f t="shared" si="144"/>
        <v/>
      </c>
      <c r="CX30" s="619"/>
      <c r="CY30" s="329"/>
      <c r="CZ30" s="454"/>
      <c r="DA30" s="322"/>
      <c r="DB30" s="322"/>
      <c r="DC30" s="322"/>
      <c r="DD30" s="322"/>
      <c r="DE30" s="322">
        <f>IFERROR(VLOOKUP(CY30,'４整理番号表'!$X$23:$Z$31,3,FALSE),)</f>
        <v>0</v>
      </c>
      <c r="DF30" s="325" t="str">
        <f t="shared" si="145"/>
        <v/>
      </c>
      <c r="DG30" s="610"/>
      <c r="DH30" s="329"/>
      <c r="DI30" s="454"/>
      <c r="DJ30" s="322"/>
      <c r="DK30" s="322"/>
      <c r="DL30" s="322"/>
      <c r="DM30" s="322"/>
      <c r="DN30" s="322">
        <f>IFERROR(VLOOKUP(DH30,'４整理番号表'!$X$23:$Z$31,3,FALSE),)</f>
        <v>0</v>
      </c>
      <c r="DO30" s="325" t="str">
        <f t="shared" si="146"/>
        <v/>
      </c>
      <c r="DP30" s="610"/>
      <c r="DQ30" s="329"/>
      <c r="DR30" s="454"/>
      <c r="DS30" s="322"/>
      <c r="DT30" s="322"/>
      <c r="DU30" s="322"/>
      <c r="DV30" s="322"/>
      <c r="DW30" s="322">
        <f>IFERROR(VLOOKUP(DQ30,'４整理番号表'!$X$23:$Z$31,3,FALSE),)</f>
        <v>0</v>
      </c>
      <c r="DX30" s="325" t="str">
        <f t="shared" si="147"/>
        <v/>
      </c>
      <c r="DY30" s="610"/>
      <c r="DZ30" s="329"/>
      <c r="EA30" s="454"/>
      <c r="EB30" s="322"/>
      <c r="EC30" s="322"/>
      <c r="ED30" s="322"/>
      <c r="EE30" s="322"/>
      <c r="EF30" s="322">
        <f>IFERROR(VLOOKUP(DZ30,'４整理番号表'!$X$23:$Z$31,3,FALSE),)</f>
        <v>0</v>
      </c>
      <c r="EG30" s="325" t="str">
        <f t="shared" si="148"/>
        <v/>
      </c>
      <c r="EH30" s="610"/>
      <c r="EI30" s="329"/>
      <c r="EJ30" s="454"/>
      <c r="EK30" s="322"/>
      <c r="EL30" s="322"/>
      <c r="EM30" s="322"/>
      <c r="EN30" s="322"/>
      <c r="EO30" s="322">
        <f>IFERROR(VLOOKUP(EI30,'４整理番号表'!$X$23:$Z$31,3,FALSE),)</f>
        <v>0</v>
      </c>
      <c r="EP30" s="325" t="str">
        <f t="shared" si="149"/>
        <v/>
      </c>
      <c r="EQ30" s="619"/>
      <c r="ER30" s="203" t="s">
        <v>101</v>
      </c>
      <c r="ES30" s="266">
        <f t="shared" si="17"/>
        <v>0</v>
      </c>
      <c r="ET30" s="272">
        <f t="shared" si="18"/>
        <v>0</v>
      </c>
      <c r="EU30" s="272">
        <f t="shared" si="19"/>
        <v>0</v>
      </c>
      <c r="EV30" s="272">
        <f t="shared" si="20"/>
        <v>0</v>
      </c>
      <c r="EW30" s="272">
        <f t="shared" si="21"/>
        <v>0</v>
      </c>
      <c r="EX30" s="272">
        <f t="shared" si="22"/>
        <v>0</v>
      </c>
      <c r="EY30" s="272">
        <f t="shared" si="23"/>
        <v>0</v>
      </c>
      <c r="EZ30" s="272">
        <f t="shared" si="24"/>
        <v>0</v>
      </c>
      <c r="FA30" s="272">
        <f t="shared" si="25"/>
        <v>0</v>
      </c>
      <c r="FB30" s="272">
        <f t="shared" si="26"/>
        <v>0</v>
      </c>
      <c r="FC30" s="272">
        <f t="shared" si="27"/>
        <v>0</v>
      </c>
      <c r="FD30" s="272">
        <f t="shared" si="28"/>
        <v>0</v>
      </c>
      <c r="FE30" s="272">
        <f t="shared" si="29"/>
        <v>0</v>
      </c>
      <c r="FF30" s="272">
        <f t="shared" si="30"/>
        <v>0</v>
      </c>
      <c r="FG30" s="272">
        <f t="shared" si="31"/>
        <v>0</v>
      </c>
      <c r="FH30" s="272">
        <f t="shared" si="32"/>
        <v>0</v>
      </c>
      <c r="FI30" s="109" t="s">
        <v>100</v>
      </c>
      <c r="FJ30" s="109" t="s">
        <v>100</v>
      </c>
      <c r="FK30" s="109" t="s">
        <v>100</v>
      </c>
      <c r="FL30" s="109" t="s">
        <v>100</v>
      </c>
      <c r="FM30" s="109" t="s">
        <v>100</v>
      </c>
      <c r="FN30" s="272">
        <f t="shared" si="150"/>
        <v>0</v>
      </c>
      <c r="FO30" s="272">
        <f t="shared" si="151"/>
        <v>0</v>
      </c>
      <c r="FP30" s="272">
        <f t="shared" si="152"/>
        <v>0</v>
      </c>
      <c r="FQ30" s="272">
        <f t="shared" si="153"/>
        <v>0</v>
      </c>
      <c r="FR30" s="272">
        <f t="shared" si="154"/>
        <v>0</v>
      </c>
      <c r="FS30" s="272">
        <f t="shared" si="155"/>
        <v>0</v>
      </c>
      <c r="FT30" s="272">
        <f t="shared" si="156"/>
        <v>0</v>
      </c>
      <c r="FU30" s="113"/>
      <c r="FV30" s="113"/>
      <c r="FW30" s="109"/>
      <c r="FX30" s="109"/>
      <c r="FY30" s="109"/>
      <c r="FZ30" s="272">
        <f t="shared" si="157"/>
        <v>0</v>
      </c>
      <c r="GA30" s="272">
        <f t="shared" si="33"/>
        <v>0</v>
      </c>
      <c r="GB30" s="109"/>
      <c r="GC30" s="109"/>
      <c r="GD30" s="109"/>
      <c r="GE30" s="109"/>
      <c r="GF30" s="109"/>
      <c r="GG30" s="109"/>
      <c r="GH30" s="109"/>
      <c r="GI30" s="109"/>
      <c r="GJ30" s="109"/>
      <c r="GK30" s="109"/>
      <c r="GL30" s="109"/>
      <c r="GM30" s="109"/>
      <c r="GN30" s="109"/>
      <c r="GO30" s="109"/>
      <c r="GP30" s="109"/>
      <c r="GQ30" s="109"/>
      <c r="GR30" s="109"/>
      <c r="GS30" s="109"/>
      <c r="GT30" s="110"/>
      <c r="GV30" s="413">
        <f t="shared" si="34"/>
        <v>0</v>
      </c>
      <c r="GW30" s="414">
        <f t="shared" si="35"/>
        <v>0</v>
      </c>
      <c r="GX30" s="415"/>
      <c r="GY30" s="416">
        <f t="shared" si="204"/>
        <v>0</v>
      </c>
      <c r="GZ30" s="417">
        <f t="shared" si="205"/>
        <v>0</v>
      </c>
      <c r="HA30" s="385"/>
      <c r="HB30" s="421"/>
      <c r="HC30" s="422"/>
      <c r="HD30" s="422"/>
      <c r="HE30" s="423">
        <f t="shared" si="208"/>
        <v>0</v>
      </c>
      <c r="HF30" s="424">
        <f t="shared" si="209"/>
        <v>0</v>
      </c>
      <c r="HG30" s="426"/>
      <c r="HH30" s="426"/>
      <c r="HI30" s="426"/>
      <c r="HJ30" s="345" t="str">
        <f t="shared" si="38"/>
        <v/>
      </c>
      <c r="HK30" s="402">
        <f>IF(OR(AND(1&lt;=HJ30,HJ30&lt;=3),HJ30=6),VLOOKUP(HJ30,'４整理番号表'!$J$5:$K$59,2,FALSE),0)</f>
        <v>0</v>
      </c>
      <c r="HL30" s="402">
        <f>IF(OR(HJ30=4,HJ30=7),VLOOKUP(HJ30,'４整理番号表'!$J$5:$K$59,2,FALSE),0)</f>
        <v>0</v>
      </c>
      <c r="HM30" s="402">
        <f>IF(HJ30=5,VLOOKUP(HJ30,'４整理番号表'!$J$5:$K$59,2,FALSE),0)</f>
        <v>0</v>
      </c>
      <c r="HN30" s="402">
        <f>IF(AND(8&lt;=HJ30,HJ30&lt;=13),VLOOKUP(HJ30,'４整理番号表'!$J$5:$K$59,2,FALSE),0)</f>
        <v>0</v>
      </c>
      <c r="HO30" s="397">
        <f t="shared" si="160"/>
        <v>0</v>
      </c>
      <c r="HP30" s="345">
        <f t="shared" si="161"/>
        <v>0</v>
      </c>
      <c r="HQ30" s="345">
        <f t="shared" si="162"/>
        <v>0</v>
      </c>
      <c r="HR30" s="344">
        <f t="shared" si="163"/>
        <v>0</v>
      </c>
      <c r="HS30" s="344">
        <f t="shared" si="164"/>
        <v>0</v>
      </c>
      <c r="HT30" s="345">
        <f t="shared" si="165"/>
        <v>0</v>
      </c>
      <c r="HU30" s="345">
        <f t="shared" si="166"/>
        <v>0</v>
      </c>
      <c r="HV30" s="345">
        <f t="shared" si="167"/>
        <v>0</v>
      </c>
      <c r="HW30" s="345">
        <f t="shared" si="168"/>
        <v>0</v>
      </c>
      <c r="HX30" s="345">
        <f t="shared" si="169"/>
        <v>0</v>
      </c>
      <c r="HY30" s="344">
        <f t="shared" si="170"/>
        <v>0</v>
      </c>
      <c r="HZ30" s="344">
        <f t="shared" si="171"/>
        <v>0</v>
      </c>
      <c r="IA30" s="345">
        <f t="shared" si="172"/>
        <v>0</v>
      </c>
      <c r="IB30" s="345">
        <f t="shared" si="173"/>
        <v>0</v>
      </c>
      <c r="IC30" s="345">
        <f t="shared" si="174"/>
        <v>0</v>
      </c>
      <c r="ID30" s="345">
        <f t="shared" si="175"/>
        <v>0</v>
      </c>
      <c r="IE30" s="345">
        <f t="shared" si="176"/>
        <v>0</v>
      </c>
      <c r="IF30" s="344">
        <f>IF(AND($HO30=3,SUM($ID30:IE30)=0),IF(AND($HB30=1,$HF30&gt;=0.1),1,),)</f>
        <v>0</v>
      </c>
      <c r="IG30" s="344">
        <f>IF(AND($HO30=3,SUM($ID30:IF30)=0),IF(AND($HB30=1,$HF30&gt;=0.05,$HF30&lt;0.1),1,),)</f>
        <v>0</v>
      </c>
      <c r="IH30" s="345">
        <f t="shared" si="177"/>
        <v>0</v>
      </c>
      <c r="II30" s="345">
        <f t="shared" si="178"/>
        <v>0</v>
      </c>
      <c r="IJ30" s="345">
        <f t="shared" si="179"/>
        <v>0</v>
      </c>
      <c r="IK30" s="345">
        <f t="shared" si="180"/>
        <v>0</v>
      </c>
      <c r="IL30" s="345">
        <f t="shared" si="181"/>
        <v>0</v>
      </c>
      <c r="IM30" s="345">
        <f t="shared" si="182"/>
        <v>0</v>
      </c>
      <c r="IN30" s="345">
        <f t="shared" si="183"/>
        <v>0</v>
      </c>
      <c r="IO30" s="345">
        <f t="shared" si="184"/>
        <v>0</v>
      </c>
      <c r="IP30" s="345">
        <f t="shared" si="185"/>
        <v>0</v>
      </c>
      <c r="IQ30" s="345">
        <f t="shared" si="186"/>
        <v>0</v>
      </c>
      <c r="IR30" s="345">
        <f t="shared" si="187"/>
        <v>0</v>
      </c>
      <c r="IS30" s="392">
        <f t="shared" si="188"/>
        <v>0</v>
      </c>
      <c r="IT30" s="385"/>
      <c r="IU30" s="440">
        <f t="shared" si="39"/>
        <v>0</v>
      </c>
      <c r="IV30" s="344">
        <f t="shared" si="40"/>
        <v>0</v>
      </c>
      <c r="IW30" s="344">
        <f t="shared" si="41"/>
        <v>0</v>
      </c>
      <c r="IX30" s="344">
        <f t="shared" si="42"/>
        <v>0</v>
      </c>
      <c r="IY30" s="344">
        <f t="shared" si="43"/>
        <v>0</v>
      </c>
      <c r="IZ30" s="344">
        <f t="shared" si="44"/>
        <v>0</v>
      </c>
      <c r="JA30" s="344">
        <f t="shared" si="45"/>
        <v>0</v>
      </c>
      <c r="JB30" s="344">
        <f t="shared" si="46"/>
        <v>0</v>
      </c>
      <c r="JC30" s="344">
        <f t="shared" si="47"/>
        <v>0</v>
      </c>
      <c r="JD30" s="344">
        <f t="shared" si="48"/>
        <v>0</v>
      </c>
      <c r="JE30" s="344">
        <f t="shared" si="49"/>
        <v>0</v>
      </c>
      <c r="JF30" s="344">
        <f t="shared" si="50"/>
        <v>0</v>
      </c>
      <c r="JG30" s="344">
        <f t="shared" si="51"/>
        <v>0</v>
      </c>
      <c r="JH30" s="344">
        <f t="shared" si="52"/>
        <v>0</v>
      </c>
      <c r="JI30" s="344">
        <f t="shared" si="53"/>
        <v>0</v>
      </c>
      <c r="JJ30" s="344">
        <f t="shared" si="54"/>
        <v>0</v>
      </c>
      <c r="JK30" s="344">
        <f t="shared" si="55"/>
        <v>0</v>
      </c>
      <c r="JL30" s="344">
        <f t="shared" si="56"/>
        <v>0</v>
      </c>
      <c r="JM30" s="344">
        <f t="shared" si="57"/>
        <v>0</v>
      </c>
      <c r="JN30" s="344">
        <f t="shared" si="58"/>
        <v>0</v>
      </c>
      <c r="JO30" s="344">
        <f t="shared" si="59"/>
        <v>0</v>
      </c>
      <c r="JP30" s="344">
        <f t="shared" si="60"/>
        <v>0</v>
      </c>
      <c r="JQ30" s="344">
        <f t="shared" si="61"/>
        <v>0</v>
      </c>
      <c r="JR30" s="344">
        <f t="shared" si="62"/>
        <v>0</v>
      </c>
      <c r="JS30" s="344">
        <f t="shared" si="63"/>
        <v>0</v>
      </c>
      <c r="JT30" s="344">
        <f t="shared" si="64"/>
        <v>0</v>
      </c>
      <c r="JU30" s="344">
        <f t="shared" si="65"/>
        <v>0</v>
      </c>
      <c r="JV30" s="344">
        <f t="shared" si="66"/>
        <v>0</v>
      </c>
      <c r="JW30" s="344">
        <f t="shared" si="67"/>
        <v>0</v>
      </c>
      <c r="JX30" s="344">
        <f t="shared" si="68"/>
        <v>0</v>
      </c>
      <c r="JY30" s="344">
        <f t="shared" si="69"/>
        <v>0</v>
      </c>
      <c r="JZ30" s="344">
        <f t="shared" si="70"/>
        <v>0</v>
      </c>
      <c r="KA30" s="344">
        <f t="shared" si="71"/>
        <v>0</v>
      </c>
      <c r="KB30" s="344">
        <f t="shared" si="72"/>
        <v>0</v>
      </c>
      <c r="KC30" s="344">
        <f t="shared" si="189"/>
        <v>0</v>
      </c>
      <c r="KD30" s="344">
        <f t="shared" si="73"/>
        <v>0</v>
      </c>
      <c r="KE30" s="344">
        <f t="shared" si="74"/>
        <v>0</v>
      </c>
      <c r="KF30" s="344">
        <f t="shared" si="75"/>
        <v>0</v>
      </c>
      <c r="KG30" s="344">
        <f t="shared" si="76"/>
        <v>0</v>
      </c>
      <c r="KH30" s="344">
        <f t="shared" si="77"/>
        <v>0</v>
      </c>
      <c r="KI30" s="344">
        <f t="shared" si="78"/>
        <v>0</v>
      </c>
      <c r="KJ30" s="344">
        <f t="shared" si="79"/>
        <v>0</v>
      </c>
      <c r="KK30" s="344">
        <f t="shared" si="80"/>
        <v>0</v>
      </c>
      <c r="KL30" s="344">
        <f t="shared" si="81"/>
        <v>0</v>
      </c>
      <c r="KM30" s="344">
        <f t="shared" si="82"/>
        <v>0</v>
      </c>
      <c r="KN30" s="344">
        <f t="shared" si="83"/>
        <v>0</v>
      </c>
      <c r="KO30" s="344">
        <f t="shared" si="84"/>
        <v>0</v>
      </c>
      <c r="KP30" s="344">
        <f t="shared" si="85"/>
        <v>0</v>
      </c>
      <c r="KQ30" s="344">
        <f t="shared" si="86"/>
        <v>0</v>
      </c>
      <c r="KR30" s="344">
        <f t="shared" si="87"/>
        <v>0</v>
      </c>
      <c r="KS30" s="344">
        <f t="shared" si="88"/>
        <v>0</v>
      </c>
      <c r="KT30" s="383">
        <f t="shared" si="89"/>
        <v>0</v>
      </c>
      <c r="KU30" s="701"/>
      <c r="KV30" s="109"/>
      <c r="KW30" s="109"/>
      <c r="KX30" s="110"/>
      <c r="KZ30" s="472">
        <f t="shared" si="90"/>
        <v>0</v>
      </c>
      <c r="LA30" s="348">
        <f t="shared" si="91"/>
        <v>0</v>
      </c>
      <c r="LB30" s="348">
        <f t="shared" si="92"/>
        <v>0</v>
      </c>
      <c r="LC30" s="473">
        <f t="shared" si="93"/>
        <v>0</v>
      </c>
      <c r="LE30" s="467">
        <f t="shared" si="94"/>
        <v>0</v>
      </c>
      <c r="LF30" s="467" t="str">
        <f t="shared" si="95"/>
        <v/>
      </c>
      <c r="LG30" s="467">
        <f t="shared" si="96"/>
        <v>0</v>
      </c>
      <c r="LH30" s="467">
        <f t="shared" si="97"/>
        <v>0</v>
      </c>
      <c r="LI30" s="467">
        <f t="shared" si="98"/>
        <v>0</v>
      </c>
      <c r="LJ30" s="467">
        <f t="shared" si="99"/>
        <v>0</v>
      </c>
      <c r="LK30" s="467">
        <f t="shared" si="100"/>
        <v>0</v>
      </c>
      <c r="LL30" s="467">
        <f t="shared" si="101"/>
        <v>0</v>
      </c>
      <c r="LM30" s="467">
        <f t="shared" si="102"/>
        <v>0</v>
      </c>
      <c r="LN30" s="468">
        <f t="shared" si="103"/>
        <v>0</v>
      </c>
      <c r="LO30" s="468" t="str">
        <f t="shared" si="190"/>
        <v>○</v>
      </c>
      <c r="LP30" s="451"/>
      <c r="LQ30" s="414">
        <f t="shared" si="191"/>
        <v>0</v>
      </c>
      <c r="LR30" s="414">
        <f t="shared" si="104"/>
        <v>0</v>
      </c>
      <c r="LS30" s="414" t="str">
        <f t="shared" si="105"/>
        <v/>
      </c>
      <c r="LT30" s="414" t="str">
        <f t="shared" si="192"/>
        <v/>
      </c>
      <c r="LU30" s="414">
        <f t="shared" si="106"/>
        <v>0</v>
      </c>
      <c r="LV30" s="414">
        <f t="shared" si="193"/>
        <v>0</v>
      </c>
      <c r="LW30" s="414">
        <f t="shared" si="107"/>
        <v>0</v>
      </c>
      <c r="LX30" s="448">
        <f t="shared" si="108"/>
        <v>0</v>
      </c>
      <c r="LY30" s="414">
        <f t="shared" si="194"/>
        <v>0</v>
      </c>
      <c r="LZ30" s="414">
        <f t="shared" si="195"/>
        <v>0</v>
      </c>
      <c r="MA30" s="414">
        <f t="shared" si="196"/>
        <v>0</v>
      </c>
      <c r="MB30" s="448">
        <f t="shared" si="197"/>
        <v>0</v>
      </c>
      <c r="MC30" s="414">
        <f t="shared" si="109"/>
        <v>0</v>
      </c>
      <c r="MD30" s="414">
        <f t="shared" si="110"/>
        <v>0</v>
      </c>
      <c r="ME30" s="414">
        <f t="shared" si="111"/>
        <v>0</v>
      </c>
      <c r="MF30" s="448">
        <f t="shared" si="112"/>
        <v>0</v>
      </c>
      <c r="MG30" s="414">
        <f t="shared" si="113"/>
        <v>0</v>
      </c>
      <c r="MH30" s="414">
        <f t="shared" si="114"/>
        <v>0</v>
      </c>
      <c r="MI30" s="414">
        <f t="shared" si="115"/>
        <v>0</v>
      </c>
      <c r="MJ30" s="448">
        <f t="shared" si="198"/>
        <v>0</v>
      </c>
      <c r="MK30" s="462"/>
      <c r="ML30" s="477" cm="1">
        <f t="array" ref="ML30">IF(MX30=1,INDEX($BX30:$EQ30,1,MATCH("Ⅱ⑧",$BX30:$EQ30,0)+7),0)</f>
        <v>0</v>
      </c>
      <c r="MM30" s="478">
        <f t="shared" si="116"/>
        <v>0</v>
      </c>
      <c r="MN30" s="468">
        <f t="shared" si="117"/>
        <v>0</v>
      </c>
      <c r="MP30" s="348">
        <f t="shared" si="118"/>
        <v>0</v>
      </c>
      <c r="MQ30" s="348">
        <f t="shared" si="119"/>
        <v>0</v>
      </c>
      <c r="MR30" s="348">
        <f t="shared" si="120"/>
        <v>0</v>
      </c>
      <c r="MS30" s="348">
        <f t="shared" si="121"/>
        <v>0</v>
      </c>
      <c r="MT30" s="348">
        <f t="shared" si="122"/>
        <v>0</v>
      </c>
      <c r="MU30" s="348">
        <f t="shared" si="123"/>
        <v>0</v>
      </c>
      <c r="MV30" s="348">
        <f t="shared" si="124"/>
        <v>0</v>
      </c>
      <c r="MW30" s="348">
        <f t="shared" si="125"/>
        <v>0</v>
      </c>
      <c r="MX30" s="348">
        <f t="shared" si="126"/>
        <v>0</v>
      </c>
      <c r="MZ30" s="550">
        <f t="shared" si="127"/>
        <v>0</v>
      </c>
      <c r="NA30" s="550">
        <f t="shared" si="128"/>
        <v>0</v>
      </c>
      <c r="NB30" s="550">
        <f t="shared" si="129"/>
        <v>0</v>
      </c>
      <c r="NC30" s="550">
        <f t="shared" si="130"/>
        <v>0</v>
      </c>
      <c r="ND30" s="550">
        <f t="shared" si="131"/>
        <v>0</v>
      </c>
      <c r="NE30" s="550">
        <f t="shared" si="132"/>
        <v>0</v>
      </c>
      <c r="NF30" s="550">
        <f t="shared" si="133"/>
        <v>0</v>
      </c>
      <c r="NG30" s="550">
        <f t="shared" si="134"/>
        <v>0</v>
      </c>
    </row>
    <row r="31" spans="1:371" s="136" customFormat="1" ht="21" customHeight="1">
      <c r="A31" s="452">
        <f t="shared" si="4"/>
        <v>0</v>
      </c>
      <c r="B31" s="452">
        <f t="shared" si="199"/>
        <v>0</v>
      </c>
      <c r="C31" s="452">
        <f t="shared" si="5"/>
        <v>0</v>
      </c>
      <c r="D31" s="452">
        <f t="shared" si="6"/>
        <v>0</v>
      </c>
      <c r="E31" s="452">
        <f t="shared" si="7"/>
        <v>0</v>
      </c>
      <c r="F31" s="452">
        <f t="shared" si="200"/>
        <v>0</v>
      </c>
      <c r="G31" s="452">
        <f t="shared" si="201"/>
        <v>0</v>
      </c>
      <c r="H31" s="452">
        <f t="shared" si="202"/>
        <v>0</v>
      </c>
      <c r="I31" s="267">
        <f t="shared" si="135"/>
        <v>0</v>
      </c>
      <c r="J31" s="268"/>
      <c r="K31" s="112"/>
      <c r="L31" s="112"/>
      <c r="M31" s="106"/>
      <c r="N31" s="106"/>
      <c r="O31" s="106"/>
      <c r="P31" s="106"/>
      <c r="Q31" s="112"/>
      <c r="R31" s="263" t="str">
        <f>IFERROR(VLOOKUP(Q31,'４整理番号表'!$T$27:$U$30,2,TRUE),"")</f>
        <v/>
      </c>
      <c r="S31" s="263">
        <f t="shared" si="136"/>
        <v>0</v>
      </c>
      <c r="T31" s="266">
        <f t="shared" si="137"/>
        <v>0</v>
      </c>
      <c r="U31" s="112"/>
      <c r="V31" s="108"/>
      <c r="W31" s="269" t="str">
        <f>IFERROR(VLOOKUP(V31,'４整理番号表'!$B$6:$G$7,2,TRUE),"")</f>
        <v/>
      </c>
      <c r="X31" s="270"/>
      <c r="Y31" s="108"/>
      <c r="Z31" s="269" t="str">
        <f>IFERROR(VLOOKUP(Y31,'４整理番号表'!$B$39:$H$45,2,TRUE),"")</f>
        <v/>
      </c>
      <c r="AA31" s="108"/>
      <c r="AB31" s="271" t="str">
        <f>IFERROR(VLOOKUP(AA31,'４整理番号表'!$J$5:$K$59,2,TRUE),"")</f>
        <v/>
      </c>
      <c r="AC31" s="365"/>
      <c r="AD31" s="624"/>
      <c r="AE31" s="107"/>
      <c r="AF31" s="272" t="str">
        <f>IFERROR(VLOOKUP(AE31,'４整理番号表'!$P$6:$Q$39,2,TRUE),"")</f>
        <v/>
      </c>
      <c r="AG31" s="273">
        <f t="shared" si="8"/>
        <v>0</v>
      </c>
      <c r="AH31" s="106"/>
      <c r="AI31" s="112"/>
      <c r="AJ31" s="111"/>
      <c r="AK31" s="282"/>
      <c r="AL31" s="283"/>
      <c r="AM31" s="280"/>
      <c r="AN31" s="26"/>
      <c r="AO31" s="291">
        <f t="shared" si="9"/>
        <v>0</v>
      </c>
      <c r="AP31" s="290">
        <f t="shared" si="138"/>
        <v>0</v>
      </c>
      <c r="AQ31" s="30"/>
      <c r="AR31" s="30"/>
      <c r="AS31" s="30"/>
      <c r="AT31" s="289"/>
      <c r="AU31" s="291">
        <f t="shared" si="210"/>
        <v>0</v>
      </c>
      <c r="AV31" s="291" t="str">
        <f t="shared" si="203"/>
        <v/>
      </c>
      <c r="AW31" s="27"/>
      <c r="AX31" s="33"/>
      <c r="AY31" s="33"/>
      <c r="AZ31" s="28"/>
      <c r="BA31" s="27"/>
      <c r="BB31" s="202"/>
      <c r="BC31" s="315">
        <f t="shared" si="139"/>
        <v>0</v>
      </c>
      <c r="BD31" s="349" t="str">
        <f t="shared" si="11"/>
        <v/>
      </c>
      <c r="BE31" s="350"/>
      <c r="BF31" s="350"/>
      <c r="BG31" s="349">
        <f t="shared" si="211"/>
        <v>0</v>
      </c>
      <c r="BH31" s="350"/>
      <c r="BI31" s="349">
        <f t="shared" si="140"/>
        <v>0</v>
      </c>
      <c r="BJ31" s="202"/>
      <c r="BK31" s="202"/>
      <c r="BL31" s="653" t="str">
        <f t="shared" si="13"/>
        <v/>
      </c>
      <c r="BM31" s="654" t="str">
        <f t="shared" si="14"/>
        <v/>
      </c>
      <c r="BN31" s="266" t="str">
        <f t="shared" si="15"/>
        <v/>
      </c>
      <c r="BO31" s="793"/>
      <c r="BP31" s="323"/>
      <c r="BQ31" s="323"/>
      <c r="BR31" s="323"/>
      <c r="BS31" s="323"/>
      <c r="BT31" s="324" t="str">
        <f t="shared" si="16"/>
        <v/>
      </c>
      <c r="BU31" s="325" t="str">
        <f t="shared" si="141"/>
        <v/>
      </c>
      <c r="BV31" s="393">
        <f t="shared" si="142"/>
        <v>0</v>
      </c>
      <c r="BW31" s="326"/>
      <c r="BX31" s="329"/>
      <c r="BY31" s="454"/>
      <c r="BZ31" s="455"/>
      <c r="CA31" s="455"/>
      <c r="CB31" s="455"/>
      <c r="CC31" s="455"/>
      <c r="CD31" s="322">
        <f>IFERROR(VLOOKUP(BX31,'４整理番号表'!$X$23:$Z$31,3,FALSE),)</f>
        <v>0</v>
      </c>
      <c r="CE31" s="605" t="str">
        <f>IF(BX31='４整理番号表'!$X$24,IF(CC31&lt;&gt;"",IF(BZ31&gt;0,IF(BY31=6,ROUNDDOWN((CC31-BZ31)/ABS(BZ31),3),IF(BY31=5,ROUNDDOWN((CC31-BZ31)/ABS(BZ31)*3/4,3),"")),"-")),IF(CC31&lt;&gt;"",IF(BZ31&gt;0,ROUNDDOWN((CC31-BZ31)/ABS(BZ31),3),"-"),""))</f>
        <v/>
      </c>
      <c r="CF31" s="610"/>
      <c r="CG31" s="329"/>
      <c r="CH31" s="454"/>
      <c r="CI31" s="322"/>
      <c r="CJ31" s="322"/>
      <c r="CK31" s="322"/>
      <c r="CL31" s="322"/>
      <c r="CM31" s="322">
        <f>IFERROR(VLOOKUP(CG31,'４整理番号表'!$X$23:$Z$31,3,FALSE),)</f>
        <v>0</v>
      </c>
      <c r="CN31" s="325" t="str">
        <f t="shared" si="143"/>
        <v/>
      </c>
      <c r="CO31" s="610"/>
      <c r="CP31" s="329"/>
      <c r="CQ31" s="454"/>
      <c r="CR31" s="322"/>
      <c r="CS31" s="322"/>
      <c r="CT31" s="322"/>
      <c r="CU31" s="322"/>
      <c r="CV31" s="322">
        <f>IFERROR(VLOOKUP(CP31,'４整理番号表'!$X$23:$Z$31,3,FALSE),)</f>
        <v>0</v>
      </c>
      <c r="CW31" s="325" t="str">
        <f t="shared" si="144"/>
        <v/>
      </c>
      <c r="CX31" s="619"/>
      <c r="CY31" s="329"/>
      <c r="CZ31" s="454"/>
      <c r="DA31" s="322"/>
      <c r="DB31" s="322"/>
      <c r="DC31" s="322"/>
      <c r="DD31" s="322"/>
      <c r="DE31" s="322">
        <f>IFERROR(VLOOKUP(CY31,'４整理番号表'!$X$23:$Z$31,3,FALSE),)</f>
        <v>0</v>
      </c>
      <c r="DF31" s="325" t="str">
        <f t="shared" si="145"/>
        <v/>
      </c>
      <c r="DG31" s="610"/>
      <c r="DH31" s="329"/>
      <c r="DI31" s="454"/>
      <c r="DJ31" s="322"/>
      <c r="DK31" s="322"/>
      <c r="DL31" s="322"/>
      <c r="DM31" s="322"/>
      <c r="DN31" s="322">
        <f>IFERROR(VLOOKUP(DH31,'４整理番号表'!$X$23:$Z$31,3,FALSE),)</f>
        <v>0</v>
      </c>
      <c r="DO31" s="325" t="str">
        <f t="shared" si="146"/>
        <v/>
      </c>
      <c r="DP31" s="610"/>
      <c r="DQ31" s="329"/>
      <c r="DR31" s="454"/>
      <c r="DS31" s="322"/>
      <c r="DT31" s="322"/>
      <c r="DU31" s="322"/>
      <c r="DV31" s="322"/>
      <c r="DW31" s="322">
        <f>IFERROR(VLOOKUP(DQ31,'４整理番号表'!$X$23:$Z$31,3,FALSE),)</f>
        <v>0</v>
      </c>
      <c r="DX31" s="325" t="str">
        <f t="shared" si="147"/>
        <v/>
      </c>
      <c r="DY31" s="610"/>
      <c r="DZ31" s="329"/>
      <c r="EA31" s="454"/>
      <c r="EB31" s="322"/>
      <c r="EC31" s="322"/>
      <c r="ED31" s="322"/>
      <c r="EE31" s="322"/>
      <c r="EF31" s="322">
        <f>IFERROR(VLOOKUP(DZ31,'４整理番号表'!$X$23:$Z$31,3,FALSE),)</f>
        <v>0</v>
      </c>
      <c r="EG31" s="325" t="str">
        <f t="shared" si="148"/>
        <v/>
      </c>
      <c r="EH31" s="610"/>
      <c r="EI31" s="329"/>
      <c r="EJ31" s="454"/>
      <c r="EK31" s="322"/>
      <c r="EL31" s="322"/>
      <c r="EM31" s="322"/>
      <c r="EN31" s="322"/>
      <c r="EO31" s="322">
        <f>IFERROR(VLOOKUP(EI31,'４整理番号表'!$X$23:$Z$31,3,FALSE),)</f>
        <v>0</v>
      </c>
      <c r="EP31" s="325" t="str">
        <f t="shared" si="149"/>
        <v/>
      </c>
      <c r="EQ31" s="619"/>
      <c r="ER31" s="203" t="s">
        <v>101</v>
      </c>
      <c r="ES31" s="266">
        <f t="shared" si="17"/>
        <v>0</v>
      </c>
      <c r="ET31" s="272">
        <f t="shared" si="18"/>
        <v>0</v>
      </c>
      <c r="EU31" s="272">
        <f t="shared" si="19"/>
        <v>0</v>
      </c>
      <c r="EV31" s="272">
        <f t="shared" si="20"/>
        <v>0</v>
      </c>
      <c r="EW31" s="272">
        <f t="shared" si="21"/>
        <v>0</v>
      </c>
      <c r="EX31" s="272">
        <f t="shared" si="22"/>
        <v>0</v>
      </c>
      <c r="EY31" s="272">
        <f t="shared" si="23"/>
        <v>0</v>
      </c>
      <c r="EZ31" s="272">
        <f t="shared" si="24"/>
        <v>0</v>
      </c>
      <c r="FA31" s="272">
        <f t="shared" si="25"/>
        <v>0</v>
      </c>
      <c r="FB31" s="272">
        <f t="shared" si="26"/>
        <v>0</v>
      </c>
      <c r="FC31" s="272">
        <f t="shared" si="27"/>
        <v>0</v>
      </c>
      <c r="FD31" s="272">
        <f t="shared" si="28"/>
        <v>0</v>
      </c>
      <c r="FE31" s="272">
        <f t="shared" si="29"/>
        <v>0</v>
      </c>
      <c r="FF31" s="272">
        <f t="shared" si="30"/>
        <v>0</v>
      </c>
      <c r="FG31" s="272">
        <f t="shared" si="31"/>
        <v>0</v>
      </c>
      <c r="FH31" s="272">
        <f t="shared" si="32"/>
        <v>0</v>
      </c>
      <c r="FI31" s="109" t="s">
        <v>100</v>
      </c>
      <c r="FJ31" s="109" t="s">
        <v>100</v>
      </c>
      <c r="FK31" s="109" t="s">
        <v>100</v>
      </c>
      <c r="FL31" s="109" t="s">
        <v>100</v>
      </c>
      <c r="FM31" s="109" t="s">
        <v>100</v>
      </c>
      <c r="FN31" s="272">
        <f t="shared" si="150"/>
        <v>0</v>
      </c>
      <c r="FO31" s="272">
        <f t="shared" si="151"/>
        <v>0</v>
      </c>
      <c r="FP31" s="272">
        <f t="shared" si="152"/>
        <v>0</v>
      </c>
      <c r="FQ31" s="272">
        <f t="shared" si="153"/>
        <v>0</v>
      </c>
      <c r="FR31" s="272">
        <f t="shared" si="154"/>
        <v>0</v>
      </c>
      <c r="FS31" s="272">
        <f t="shared" si="155"/>
        <v>0</v>
      </c>
      <c r="FT31" s="272">
        <f t="shared" si="156"/>
        <v>0</v>
      </c>
      <c r="FU31" s="113"/>
      <c r="FV31" s="113"/>
      <c r="FW31" s="109"/>
      <c r="FX31" s="109"/>
      <c r="FY31" s="109"/>
      <c r="FZ31" s="272">
        <f t="shared" si="157"/>
        <v>0</v>
      </c>
      <c r="GA31" s="272">
        <f t="shared" si="33"/>
        <v>0</v>
      </c>
      <c r="GB31" s="109"/>
      <c r="GC31" s="109"/>
      <c r="GD31" s="109"/>
      <c r="GE31" s="109"/>
      <c r="GF31" s="109"/>
      <c r="GG31" s="109"/>
      <c r="GH31" s="109"/>
      <c r="GI31" s="109"/>
      <c r="GJ31" s="109"/>
      <c r="GK31" s="109"/>
      <c r="GL31" s="109"/>
      <c r="GM31" s="109"/>
      <c r="GN31" s="109"/>
      <c r="GO31" s="109"/>
      <c r="GP31" s="109"/>
      <c r="GQ31" s="109"/>
      <c r="GR31" s="109"/>
      <c r="GS31" s="109"/>
      <c r="GT31" s="110"/>
      <c r="GV31" s="413">
        <f t="shared" si="34"/>
        <v>0</v>
      </c>
      <c r="GW31" s="414">
        <f t="shared" si="35"/>
        <v>0</v>
      </c>
      <c r="GX31" s="415"/>
      <c r="GY31" s="416">
        <f t="shared" si="204"/>
        <v>0</v>
      </c>
      <c r="GZ31" s="417">
        <f t="shared" si="205"/>
        <v>0</v>
      </c>
      <c r="HA31" s="385"/>
      <c r="HB31" s="421"/>
      <c r="HC31" s="422"/>
      <c r="HD31" s="422"/>
      <c r="HE31" s="423">
        <f t="shared" si="208"/>
        <v>0</v>
      </c>
      <c r="HF31" s="424">
        <f t="shared" si="209"/>
        <v>0</v>
      </c>
      <c r="HG31" s="426"/>
      <c r="HH31" s="426"/>
      <c r="HI31" s="426"/>
      <c r="HJ31" s="345" t="str">
        <f t="shared" si="38"/>
        <v/>
      </c>
      <c r="HK31" s="402">
        <f>IF(OR(AND(1&lt;=HJ31,HJ31&lt;=3),HJ31=6),VLOOKUP(HJ31,'４整理番号表'!$J$5:$K$59,2,FALSE),0)</f>
        <v>0</v>
      </c>
      <c r="HL31" s="402">
        <f>IF(OR(HJ31=4,HJ31=7),VLOOKUP(HJ31,'４整理番号表'!$J$5:$K$59,2,FALSE),0)</f>
        <v>0</v>
      </c>
      <c r="HM31" s="402">
        <f>IF(HJ31=5,VLOOKUP(HJ31,'４整理番号表'!$J$5:$K$59,2,FALSE),0)</f>
        <v>0</v>
      </c>
      <c r="HN31" s="402">
        <f>IF(AND(8&lt;=HJ31,HJ31&lt;=13),VLOOKUP(HJ31,'４整理番号表'!$J$5:$K$59,2,FALSE),0)</f>
        <v>0</v>
      </c>
      <c r="HO31" s="397">
        <f t="shared" si="160"/>
        <v>0</v>
      </c>
      <c r="HP31" s="345">
        <f t="shared" si="161"/>
        <v>0</v>
      </c>
      <c r="HQ31" s="345">
        <f t="shared" si="162"/>
        <v>0</v>
      </c>
      <c r="HR31" s="344">
        <f t="shared" si="163"/>
        <v>0</v>
      </c>
      <c r="HS31" s="344">
        <f t="shared" si="164"/>
        <v>0</v>
      </c>
      <c r="HT31" s="345">
        <f t="shared" si="165"/>
        <v>0</v>
      </c>
      <c r="HU31" s="345">
        <f t="shared" si="166"/>
        <v>0</v>
      </c>
      <c r="HV31" s="345">
        <f t="shared" si="167"/>
        <v>0</v>
      </c>
      <c r="HW31" s="345">
        <f t="shared" si="168"/>
        <v>0</v>
      </c>
      <c r="HX31" s="345">
        <f t="shared" si="169"/>
        <v>0</v>
      </c>
      <c r="HY31" s="344">
        <f t="shared" si="170"/>
        <v>0</v>
      </c>
      <c r="HZ31" s="344">
        <f t="shared" si="171"/>
        <v>0</v>
      </c>
      <c r="IA31" s="345">
        <f t="shared" si="172"/>
        <v>0</v>
      </c>
      <c r="IB31" s="345">
        <f t="shared" si="173"/>
        <v>0</v>
      </c>
      <c r="IC31" s="345">
        <f t="shared" si="174"/>
        <v>0</v>
      </c>
      <c r="ID31" s="345">
        <f t="shared" si="175"/>
        <v>0</v>
      </c>
      <c r="IE31" s="345">
        <f t="shared" si="176"/>
        <v>0</v>
      </c>
      <c r="IF31" s="344">
        <f>IF(AND($HO31=3,SUM($ID31:IE31)=0),IF(AND($HB31=1,$HF31&gt;=0.1),1,),)</f>
        <v>0</v>
      </c>
      <c r="IG31" s="344">
        <f>IF(AND($HO31=3,SUM($ID31:IF31)=0),IF(AND($HB31=1,$HF31&gt;=0.05,$HF31&lt;0.1),1,),)</f>
        <v>0</v>
      </c>
      <c r="IH31" s="345">
        <f t="shared" si="177"/>
        <v>0</v>
      </c>
      <c r="II31" s="345">
        <f t="shared" si="178"/>
        <v>0</v>
      </c>
      <c r="IJ31" s="345">
        <f t="shared" si="179"/>
        <v>0</v>
      </c>
      <c r="IK31" s="345">
        <f t="shared" si="180"/>
        <v>0</v>
      </c>
      <c r="IL31" s="345">
        <f t="shared" si="181"/>
        <v>0</v>
      </c>
      <c r="IM31" s="345">
        <f t="shared" si="182"/>
        <v>0</v>
      </c>
      <c r="IN31" s="345">
        <f t="shared" si="183"/>
        <v>0</v>
      </c>
      <c r="IO31" s="345">
        <f t="shared" si="184"/>
        <v>0</v>
      </c>
      <c r="IP31" s="345">
        <f t="shared" si="185"/>
        <v>0</v>
      </c>
      <c r="IQ31" s="345">
        <f t="shared" si="186"/>
        <v>0</v>
      </c>
      <c r="IR31" s="345">
        <f t="shared" si="187"/>
        <v>0</v>
      </c>
      <c r="IS31" s="392">
        <f t="shared" si="188"/>
        <v>0</v>
      </c>
      <c r="IT31" s="385"/>
      <c r="IU31" s="440">
        <f t="shared" si="39"/>
        <v>0</v>
      </c>
      <c r="IV31" s="344">
        <f t="shared" si="40"/>
        <v>0</v>
      </c>
      <c r="IW31" s="344">
        <f t="shared" si="41"/>
        <v>0</v>
      </c>
      <c r="IX31" s="344">
        <f t="shared" si="42"/>
        <v>0</v>
      </c>
      <c r="IY31" s="344">
        <f t="shared" si="43"/>
        <v>0</v>
      </c>
      <c r="IZ31" s="344">
        <f t="shared" si="44"/>
        <v>0</v>
      </c>
      <c r="JA31" s="344">
        <f t="shared" si="45"/>
        <v>0</v>
      </c>
      <c r="JB31" s="344">
        <f t="shared" si="46"/>
        <v>0</v>
      </c>
      <c r="JC31" s="344">
        <f t="shared" si="47"/>
        <v>0</v>
      </c>
      <c r="JD31" s="344">
        <f t="shared" si="48"/>
        <v>0</v>
      </c>
      <c r="JE31" s="344">
        <f t="shared" si="49"/>
        <v>0</v>
      </c>
      <c r="JF31" s="344">
        <f t="shared" si="50"/>
        <v>0</v>
      </c>
      <c r="JG31" s="344">
        <f t="shared" si="51"/>
        <v>0</v>
      </c>
      <c r="JH31" s="344">
        <f t="shared" si="52"/>
        <v>0</v>
      </c>
      <c r="JI31" s="344">
        <f t="shared" si="53"/>
        <v>0</v>
      </c>
      <c r="JJ31" s="344">
        <f t="shared" si="54"/>
        <v>0</v>
      </c>
      <c r="JK31" s="344">
        <f t="shared" si="55"/>
        <v>0</v>
      </c>
      <c r="JL31" s="344">
        <f t="shared" si="56"/>
        <v>0</v>
      </c>
      <c r="JM31" s="344">
        <f t="shared" si="57"/>
        <v>0</v>
      </c>
      <c r="JN31" s="344">
        <f t="shared" si="58"/>
        <v>0</v>
      </c>
      <c r="JO31" s="344">
        <f t="shared" si="59"/>
        <v>0</v>
      </c>
      <c r="JP31" s="344">
        <f t="shared" si="60"/>
        <v>0</v>
      </c>
      <c r="JQ31" s="344">
        <f t="shared" si="61"/>
        <v>0</v>
      </c>
      <c r="JR31" s="344">
        <f t="shared" si="62"/>
        <v>0</v>
      </c>
      <c r="JS31" s="344">
        <f t="shared" si="63"/>
        <v>0</v>
      </c>
      <c r="JT31" s="344">
        <f t="shared" si="64"/>
        <v>0</v>
      </c>
      <c r="JU31" s="344">
        <f t="shared" si="65"/>
        <v>0</v>
      </c>
      <c r="JV31" s="344">
        <f t="shared" si="66"/>
        <v>0</v>
      </c>
      <c r="JW31" s="344">
        <f t="shared" si="67"/>
        <v>0</v>
      </c>
      <c r="JX31" s="344">
        <f t="shared" si="68"/>
        <v>0</v>
      </c>
      <c r="JY31" s="344">
        <f t="shared" si="69"/>
        <v>0</v>
      </c>
      <c r="JZ31" s="344">
        <f t="shared" si="70"/>
        <v>0</v>
      </c>
      <c r="KA31" s="344">
        <f t="shared" si="71"/>
        <v>0</v>
      </c>
      <c r="KB31" s="344">
        <f t="shared" si="72"/>
        <v>0</v>
      </c>
      <c r="KC31" s="344">
        <f t="shared" si="189"/>
        <v>0</v>
      </c>
      <c r="KD31" s="344">
        <f t="shared" si="73"/>
        <v>0</v>
      </c>
      <c r="KE31" s="344">
        <f t="shared" si="74"/>
        <v>0</v>
      </c>
      <c r="KF31" s="344">
        <f t="shared" si="75"/>
        <v>0</v>
      </c>
      <c r="KG31" s="344">
        <f t="shared" si="76"/>
        <v>0</v>
      </c>
      <c r="KH31" s="344">
        <f t="shared" si="77"/>
        <v>0</v>
      </c>
      <c r="KI31" s="344">
        <f t="shared" si="78"/>
        <v>0</v>
      </c>
      <c r="KJ31" s="344">
        <f t="shared" si="79"/>
        <v>0</v>
      </c>
      <c r="KK31" s="344">
        <f t="shared" si="80"/>
        <v>0</v>
      </c>
      <c r="KL31" s="344">
        <f t="shared" si="81"/>
        <v>0</v>
      </c>
      <c r="KM31" s="344">
        <f t="shared" si="82"/>
        <v>0</v>
      </c>
      <c r="KN31" s="344">
        <f t="shared" si="83"/>
        <v>0</v>
      </c>
      <c r="KO31" s="344">
        <f t="shared" si="84"/>
        <v>0</v>
      </c>
      <c r="KP31" s="344">
        <f t="shared" si="85"/>
        <v>0</v>
      </c>
      <c r="KQ31" s="344">
        <f t="shared" si="86"/>
        <v>0</v>
      </c>
      <c r="KR31" s="344">
        <f t="shared" si="87"/>
        <v>0</v>
      </c>
      <c r="KS31" s="344">
        <f t="shared" si="88"/>
        <v>0</v>
      </c>
      <c r="KT31" s="383">
        <f t="shared" si="89"/>
        <v>0</v>
      </c>
      <c r="KU31" s="701"/>
      <c r="KV31" s="109"/>
      <c r="KW31" s="109"/>
      <c r="KX31" s="110"/>
      <c r="KZ31" s="472">
        <f t="shared" si="90"/>
        <v>0</v>
      </c>
      <c r="LA31" s="348">
        <f t="shared" si="91"/>
        <v>0</v>
      </c>
      <c r="LB31" s="348">
        <f t="shared" si="92"/>
        <v>0</v>
      </c>
      <c r="LC31" s="473">
        <f t="shared" si="93"/>
        <v>0</v>
      </c>
      <c r="LE31" s="467">
        <f t="shared" si="94"/>
        <v>0</v>
      </c>
      <c r="LF31" s="467" t="str">
        <f t="shared" si="95"/>
        <v/>
      </c>
      <c r="LG31" s="467">
        <f t="shared" si="96"/>
        <v>0</v>
      </c>
      <c r="LH31" s="467">
        <f t="shared" si="97"/>
        <v>0</v>
      </c>
      <c r="LI31" s="467">
        <f t="shared" si="98"/>
        <v>0</v>
      </c>
      <c r="LJ31" s="467">
        <f t="shared" si="99"/>
        <v>0</v>
      </c>
      <c r="LK31" s="467">
        <f t="shared" si="100"/>
        <v>0</v>
      </c>
      <c r="LL31" s="467">
        <f t="shared" si="101"/>
        <v>0</v>
      </c>
      <c r="LM31" s="467">
        <f t="shared" si="102"/>
        <v>0</v>
      </c>
      <c r="LN31" s="468">
        <f t="shared" si="103"/>
        <v>0</v>
      </c>
      <c r="LO31" s="468" t="str">
        <f t="shared" si="190"/>
        <v>○</v>
      </c>
      <c r="LP31" s="451"/>
      <c r="LQ31" s="414">
        <f t="shared" si="191"/>
        <v>0</v>
      </c>
      <c r="LR31" s="414">
        <f t="shared" si="104"/>
        <v>0</v>
      </c>
      <c r="LS31" s="414" t="str">
        <f t="shared" si="105"/>
        <v/>
      </c>
      <c r="LT31" s="414" t="str">
        <f t="shared" si="192"/>
        <v/>
      </c>
      <c r="LU31" s="414">
        <f t="shared" si="106"/>
        <v>0</v>
      </c>
      <c r="LV31" s="414">
        <f t="shared" si="193"/>
        <v>0</v>
      </c>
      <c r="LW31" s="414">
        <f t="shared" si="107"/>
        <v>0</v>
      </c>
      <c r="LX31" s="448">
        <f t="shared" si="108"/>
        <v>0</v>
      </c>
      <c r="LY31" s="414">
        <f t="shared" si="194"/>
        <v>0</v>
      </c>
      <c r="LZ31" s="414">
        <f t="shared" si="195"/>
        <v>0</v>
      </c>
      <c r="MA31" s="414">
        <f t="shared" si="196"/>
        <v>0</v>
      </c>
      <c r="MB31" s="448">
        <f t="shared" si="197"/>
        <v>0</v>
      </c>
      <c r="MC31" s="414">
        <f t="shared" si="109"/>
        <v>0</v>
      </c>
      <c r="MD31" s="414">
        <f t="shared" si="110"/>
        <v>0</v>
      </c>
      <c r="ME31" s="414">
        <f t="shared" si="111"/>
        <v>0</v>
      </c>
      <c r="MF31" s="448">
        <f t="shared" si="112"/>
        <v>0</v>
      </c>
      <c r="MG31" s="414">
        <f t="shared" si="113"/>
        <v>0</v>
      </c>
      <c r="MH31" s="414">
        <f t="shared" si="114"/>
        <v>0</v>
      </c>
      <c r="MI31" s="414">
        <f t="shared" si="115"/>
        <v>0</v>
      </c>
      <c r="MJ31" s="448">
        <f t="shared" si="198"/>
        <v>0</v>
      </c>
      <c r="MK31" s="462"/>
      <c r="ML31" s="477" cm="1">
        <f t="array" ref="ML31">IF(MX31=1,INDEX($BX31:$EQ31,1,MATCH("Ⅱ⑧",$BX31:$EQ31,0)+7),0)</f>
        <v>0</v>
      </c>
      <c r="MM31" s="478">
        <f t="shared" si="116"/>
        <v>0</v>
      </c>
      <c r="MN31" s="468">
        <f t="shared" si="117"/>
        <v>0</v>
      </c>
      <c r="MP31" s="348">
        <f t="shared" si="118"/>
        <v>0</v>
      </c>
      <c r="MQ31" s="348">
        <f t="shared" si="119"/>
        <v>0</v>
      </c>
      <c r="MR31" s="348">
        <f t="shared" si="120"/>
        <v>0</v>
      </c>
      <c r="MS31" s="348">
        <f t="shared" si="121"/>
        <v>0</v>
      </c>
      <c r="MT31" s="348">
        <f t="shared" si="122"/>
        <v>0</v>
      </c>
      <c r="MU31" s="348">
        <f t="shared" si="123"/>
        <v>0</v>
      </c>
      <c r="MV31" s="348">
        <f t="shared" si="124"/>
        <v>0</v>
      </c>
      <c r="MW31" s="348">
        <f t="shared" si="125"/>
        <v>0</v>
      </c>
      <c r="MX31" s="348">
        <f t="shared" si="126"/>
        <v>0</v>
      </c>
      <c r="MZ31" s="550">
        <f t="shared" si="127"/>
        <v>0</v>
      </c>
      <c r="NA31" s="550">
        <f t="shared" si="128"/>
        <v>0</v>
      </c>
      <c r="NB31" s="550">
        <f t="shared" si="129"/>
        <v>0</v>
      </c>
      <c r="NC31" s="550">
        <f t="shared" si="130"/>
        <v>0</v>
      </c>
      <c r="ND31" s="550">
        <f t="shared" si="131"/>
        <v>0</v>
      </c>
      <c r="NE31" s="550">
        <f t="shared" si="132"/>
        <v>0</v>
      </c>
      <c r="NF31" s="550">
        <f t="shared" si="133"/>
        <v>0</v>
      </c>
      <c r="NG31" s="550">
        <f t="shared" si="134"/>
        <v>0</v>
      </c>
    </row>
    <row r="32" spans="1:371" s="136" customFormat="1" ht="21" customHeight="1">
      <c r="A32" s="452">
        <f t="shared" si="4"/>
        <v>0</v>
      </c>
      <c r="B32" s="452">
        <f t="shared" si="199"/>
        <v>0</v>
      </c>
      <c r="C32" s="452">
        <f t="shared" si="5"/>
        <v>0</v>
      </c>
      <c r="D32" s="452">
        <f t="shared" si="6"/>
        <v>0</v>
      </c>
      <c r="E32" s="452">
        <f t="shared" si="7"/>
        <v>0</v>
      </c>
      <c r="F32" s="452">
        <f t="shared" si="200"/>
        <v>0</v>
      </c>
      <c r="G32" s="452">
        <f t="shared" si="201"/>
        <v>0</v>
      </c>
      <c r="H32" s="452">
        <f t="shared" si="202"/>
        <v>0</v>
      </c>
      <c r="I32" s="267">
        <f t="shared" si="135"/>
        <v>0</v>
      </c>
      <c r="J32" s="268"/>
      <c r="K32" s="112"/>
      <c r="L32" s="112"/>
      <c r="M32" s="106"/>
      <c r="N32" s="106"/>
      <c r="O32" s="106"/>
      <c r="P32" s="106"/>
      <c r="Q32" s="112"/>
      <c r="R32" s="263" t="str">
        <f>IFERROR(VLOOKUP(Q32,'４整理番号表'!$T$27:$U$30,2,TRUE),"")</f>
        <v/>
      </c>
      <c r="S32" s="263">
        <f t="shared" si="136"/>
        <v>0</v>
      </c>
      <c r="T32" s="266">
        <f t="shared" si="137"/>
        <v>0</v>
      </c>
      <c r="U32" s="112"/>
      <c r="V32" s="108"/>
      <c r="W32" s="269" t="str">
        <f>IFERROR(VLOOKUP(V32,'４整理番号表'!$B$6:$G$7,2,TRUE),"")</f>
        <v/>
      </c>
      <c r="X32" s="270"/>
      <c r="Y32" s="108"/>
      <c r="Z32" s="269" t="str">
        <f>IFERROR(VLOOKUP(Y32,'４整理番号表'!$B$39:$H$45,2,TRUE),"")</f>
        <v/>
      </c>
      <c r="AA32" s="108"/>
      <c r="AB32" s="271" t="str">
        <f>IFERROR(VLOOKUP(AA32,'４整理番号表'!$J$5:$K$59,2,TRUE),"")</f>
        <v/>
      </c>
      <c r="AC32" s="365"/>
      <c r="AD32" s="624"/>
      <c r="AE32" s="107"/>
      <c r="AF32" s="272" t="str">
        <f>IFERROR(VLOOKUP(AE32,'４整理番号表'!$P$6:$Q$39,2,TRUE),"")</f>
        <v/>
      </c>
      <c r="AG32" s="273">
        <f t="shared" si="8"/>
        <v>0</v>
      </c>
      <c r="AH32" s="106"/>
      <c r="AI32" s="112"/>
      <c r="AJ32" s="111"/>
      <c r="AK32" s="282"/>
      <c r="AL32" s="283"/>
      <c r="AM32" s="280"/>
      <c r="AN32" s="29"/>
      <c r="AO32" s="291">
        <f t="shared" si="9"/>
        <v>0</v>
      </c>
      <c r="AP32" s="290">
        <f t="shared" si="138"/>
        <v>0</v>
      </c>
      <c r="AQ32" s="30"/>
      <c r="AR32" s="30"/>
      <c r="AS32" s="30"/>
      <c r="AT32" s="289"/>
      <c r="AU32" s="291">
        <f t="shared" si="210"/>
        <v>0</v>
      </c>
      <c r="AV32" s="291" t="str">
        <f t="shared" si="203"/>
        <v/>
      </c>
      <c r="AW32" s="27"/>
      <c r="AX32" s="33"/>
      <c r="AY32" s="33"/>
      <c r="AZ32" s="28"/>
      <c r="BA32" s="27"/>
      <c r="BB32" s="202"/>
      <c r="BC32" s="315">
        <f t="shared" si="139"/>
        <v>0</v>
      </c>
      <c r="BD32" s="349" t="str">
        <f t="shared" si="11"/>
        <v/>
      </c>
      <c r="BE32" s="350"/>
      <c r="BF32" s="350"/>
      <c r="BG32" s="349">
        <f t="shared" si="211"/>
        <v>0</v>
      </c>
      <c r="BH32" s="350"/>
      <c r="BI32" s="349">
        <f t="shared" si="140"/>
        <v>0</v>
      </c>
      <c r="BJ32" s="202"/>
      <c r="BK32" s="202"/>
      <c r="BL32" s="653" t="str">
        <f t="shared" si="13"/>
        <v/>
      </c>
      <c r="BM32" s="654" t="str">
        <f t="shared" si="14"/>
        <v/>
      </c>
      <c r="BN32" s="266" t="str">
        <f t="shared" si="15"/>
        <v/>
      </c>
      <c r="BO32" s="793"/>
      <c r="BP32" s="323"/>
      <c r="BQ32" s="323"/>
      <c r="BR32" s="323"/>
      <c r="BS32" s="323"/>
      <c r="BT32" s="324" t="str">
        <f t="shared" si="16"/>
        <v/>
      </c>
      <c r="BU32" s="325" t="str">
        <f t="shared" si="141"/>
        <v/>
      </c>
      <c r="BV32" s="393">
        <f t="shared" si="142"/>
        <v>0</v>
      </c>
      <c r="BW32" s="326"/>
      <c r="BX32" s="329"/>
      <c r="BY32" s="454"/>
      <c r="BZ32" s="455"/>
      <c r="CA32" s="455"/>
      <c r="CB32" s="455"/>
      <c r="CC32" s="455"/>
      <c r="CD32" s="322">
        <f>IFERROR(VLOOKUP(BX32,'４整理番号表'!$X$23:$Z$31,3,FALSE),)</f>
        <v>0</v>
      </c>
      <c r="CE32" s="605" t="str">
        <f>IF(BX32='４整理番号表'!$X$24,IF(CC32&lt;&gt;"",IF(BZ32&gt;0,IF(BY32=6,ROUNDDOWN((CC32-BZ32)/ABS(BZ32),3),IF(BY32=5,ROUNDDOWN((CC32-BZ32)/ABS(BZ32)*3/4,3),"")),"-")),IF(CC32&lt;&gt;"",IF(BZ32&gt;0,ROUNDDOWN((CC32-BZ32)/ABS(BZ32),3),"-"),""))</f>
        <v/>
      </c>
      <c r="CF32" s="610"/>
      <c r="CG32" s="329"/>
      <c r="CH32" s="454"/>
      <c r="CI32" s="322"/>
      <c r="CJ32" s="322"/>
      <c r="CK32" s="322"/>
      <c r="CL32" s="322"/>
      <c r="CM32" s="322">
        <f>IFERROR(VLOOKUP(CG32,'４整理番号表'!$X$23:$Z$31,3,FALSE),)</f>
        <v>0</v>
      </c>
      <c r="CN32" s="325" t="str">
        <f t="shared" si="143"/>
        <v/>
      </c>
      <c r="CO32" s="610"/>
      <c r="CP32" s="329"/>
      <c r="CQ32" s="454"/>
      <c r="CR32" s="322"/>
      <c r="CS32" s="322"/>
      <c r="CT32" s="322"/>
      <c r="CU32" s="322"/>
      <c r="CV32" s="322">
        <f>IFERROR(VLOOKUP(CP32,'４整理番号表'!$X$23:$Z$31,3,FALSE),)</f>
        <v>0</v>
      </c>
      <c r="CW32" s="325" t="str">
        <f t="shared" si="144"/>
        <v/>
      </c>
      <c r="CX32" s="619"/>
      <c r="CY32" s="329"/>
      <c r="CZ32" s="454"/>
      <c r="DA32" s="322"/>
      <c r="DB32" s="322"/>
      <c r="DC32" s="322"/>
      <c r="DD32" s="322"/>
      <c r="DE32" s="322">
        <f>IFERROR(VLOOKUP(CY32,'４整理番号表'!$X$23:$Z$31,3,FALSE),)</f>
        <v>0</v>
      </c>
      <c r="DF32" s="325" t="str">
        <f t="shared" si="145"/>
        <v/>
      </c>
      <c r="DG32" s="610"/>
      <c r="DH32" s="329"/>
      <c r="DI32" s="454"/>
      <c r="DJ32" s="322"/>
      <c r="DK32" s="322"/>
      <c r="DL32" s="322"/>
      <c r="DM32" s="322"/>
      <c r="DN32" s="322">
        <f>IFERROR(VLOOKUP(DH32,'４整理番号表'!$X$23:$Z$31,3,FALSE),)</f>
        <v>0</v>
      </c>
      <c r="DO32" s="325" t="str">
        <f t="shared" si="146"/>
        <v/>
      </c>
      <c r="DP32" s="610"/>
      <c r="DQ32" s="329"/>
      <c r="DR32" s="454"/>
      <c r="DS32" s="322"/>
      <c r="DT32" s="322"/>
      <c r="DU32" s="322"/>
      <c r="DV32" s="322"/>
      <c r="DW32" s="322">
        <f>IFERROR(VLOOKUP(DQ32,'４整理番号表'!$X$23:$Z$31,3,FALSE),)</f>
        <v>0</v>
      </c>
      <c r="DX32" s="325" t="str">
        <f t="shared" si="147"/>
        <v/>
      </c>
      <c r="DY32" s="610"/>
      <c r="DZ32" s="329"/>
      <c r="EA32" s="454"/>
      <c r="EB32" s="322"/>
      <c r="EC32" s="322"/>
      <c r="ED32" s="322"/>
      <c r="EE32" s="322"/>
      <c r="EF32" s="322">
        <f>IFERROR(VLOOKUP(DZ32,'４整理番号表'!$X$23:$Z$31,3,FALSE),)</f>
        <v>0</v>
      </c>
      <c r="EG32" s="325" t="str">
        <f t="shared" si="148"/>
        <v/>
      </c>
      <c r="EH32" s="610"/>
      <c r="EI32" s="329"/>
      <c r="EJ32" s="454"/>
      <c r="EK32" s="322"/>
      <c r="EL32" s="322"/>
      <c r="EM32" s="322"/>
      <c r="EN32" s="322"/>
      <c r="EO32" s="322">
        <f>IFERROR(VLOOKUP(EI32,'４整理番号表'!$X$23:$Z$31,3,FALSE),)</f>
        <v>0</v>
      </c>
      <c r="EP32" s="325" t="str">
        <f t="shared" si="149"/>
        <v/>
      </c>
      <c r="EQ32" s="619"/>
      <c r="ER32" s="203" t="s">
        <v>101</v>
      </c>
      <c r="ES32" s="266">
        <f t="shared" si="17"/>
        <v>0</v>
      </c>
      <c r="ET32" s="272">
        <f t="shared" si="18"/>
        <v>0</v>
      </c>
      <c r="EU32" s="272">
        <f t="shared" si="19"/>
        <v>0</v>
      </c>
      <c r="EV32" s="272">
        <f t="shared" si="20"/>
        <v>0</v>
      </c>
      <c r="EW32" s="272">
        <f t="shared" si="21"/>
        <v>0</v>
      </c>
      <c r="EX32" s="272">
        <f t="shared" si="22"/>
        <v>0</v>
      </c>
      <c r="EY32" s="272">
        <f t="shared" si="23"/>
        <v>0</v>
      </c>
      <c r="EZ32" s="272">
        <f t="shared" si="24"/>
        <v>0</v>
      </c>
      <c r="FA32" s="272">
        <f t="shared" si="25"/>
        <v>0</v>
      </c>
      <c r="FB32" s="272">
        <f t="shared" si="26"/>
        <v>0</v>
      </c>
      <c r="FC32" s="272">
        <f t="shared" si="27"/>
        <v>0</v>
      </c>
      <c r="FD32" s="272">
        <f t="shared" si="28"/>
        <v>0</v>
      </c>
      <c r="FE32" s="272">
        <f t="shared" si="29"/>
        <v>0</v>
      </c>
      <c r="FF32" s="272">
        <f t="shared" si="30"/>
        <v>0</v>
      </c>
      <c r="FG32" s="272">
        <f t="shared" si="31"/>
        <v>0</v>
      </c>
      <c r="FH32" s="272">
        <f t="shared" si="32"/>
        <v>0</v>
      </c>
      <c r="FI32" s="109" t="s">
        <v>100</v>
      </c>
      <c r="FJ32" s="109" t="s">
        <v>100</v>
      </c>
      <c r="FK32" s="109" t="s">
        <v>100</v>
      </c>
      <c r="FL32" s="109" t="s">
        <v>100</v>
      </c>
      <c r="FM32" s="109" t="s">
        <v>100</v>
      </c>
      <c r="FN32" s="272">
        <f t="shared" si="150"/>
        <v>0</v>
      </c>
      <c r="FO32" s="272">
        <f t="shared" si="151"/>
        <v>0</v>
      </c>
      <c r="FP32" s="272">
        <f t="shared" si="152"/>
        <v>0</v>
      </c>
      <c r="FQ32" s="272">
        <f t="shared" si="153"/>
        <v>0</v>
      </c>
      <c r="FR32" s="272">
        <f t="shared" si="154"/>
        <v>0</v>
      </c>
      <c r="FS32" s="272">
        <f t="shared" si="155"/>
        <v>0</v>
      </c>
      <c r="FT32" s="272">
        <f t="shared" si="156"/>
        <v>0</v>
      </c>
      <c r="FU32" s="113"/>
      <c r="FV32" s="113"/>
      <c r="FW32" s="109"/>
      <c r="FX32" s="109"/>
      <c r="FY32" s="109"/>
      <c r="FZ32" s="272">
        <f t="shared" si="157"/>
        <v>0</v>
      </c>
      <c r="GA32" s="272">
        <f t="shared" si="33"/>
        <v>0</v>
      </c>
      <c r="GB32" s="109"/>
      <c r="GC32" s="109"/>
      <c r="GD32" s="109"/>
      <c r="GE32" s="109"/>
      <c r="GF32" s="109"/>
      <c r="GG32" s="109"/>
      <c r="GH32" s="109"/>
      <c r="GI32" s="109"/>
      <c r="GJ32" s="109"/>
      <c r="GK32" s="109"/>
      <c r="GL32" s="109"/>
      <c r="GM32" s="109"/>
      <c r="GN32" s="109"/>
      <c r="GO32" s="109"/>
      <c r="GP32" s="109"/>
      <c r="GQ32" s="109"/>
      <c r="GR32" s="109"/>
      <c r="GS32" s="109"/>
      <c r="GT32" s="110"/>
      <c r="GV32" s="413">
        <f t="shared" si="34"/>
        <v>0</v>
      </c>
      <c r="GW32" s="414">
        <f t="shared" si="35"/>
        <v>0</v>
      </c>
      <c r="GX32" s="415"/>
      <c r="GY32" s="416">
        <f t="shared" si="204"/>
        <v>0</v>
      </c>
      <c r="GZ32" s="417">
        <f t="shared" si="205"/>
        <v>0</v>
      </c>
      <c r="HA32" s="385"/>
      <c r="HB32" s="421"/>
      <c r="HC32" s="422"/>
      <c r="HD32" s="422"/>
      <c r="HE32" s="423">
        <f t="shared" si="208"/>
        <v>0</v>
      </c>
      <c r="HF32" s="424">
        <f t="shared" si="209"/>
        <v>0</v>
      </c>
      <c r="HG32" s="426"/>
      <c r="HH32" s="426"/>
      <c r="HI32" s="426"/>
      <c r="HJ32" s="345" t="str">
        <f t="shared" si="38"/>
        <v/>
      </c>
      <c r="HK32" s="402">
        <f>IF(OR(AND(1&lt;=HJ32,HJ32&lt;=3),HJ32=6),VLOOKUP(HJ32,'４整理番号表'!$J$5:$K$59,2,FALSE),0)</f>
        <v>0</v>
      </c>
      <c r="HL32" s="402">
        <f>IF(OR(HJ32=4,HJ32=7),VLOOKUP(HJ32,'４整理番号表'!$J$5:$K$59,2,FALSE),0)</f>
        <v>0</v>
      </c>
      <c r="HM32" s="402">
        <f>IF(HJ32=5,VLOOKUP(HJ32,'４整理番号表'!$J$5:$K$59,2,FALSE),0)</f>
        <v>0</v>
      </c>
      <c r="HN32" s="402">
        <f>IF(AND(8&lt;=HJ32,HJ32&lt;=13),VLOOKUP(HJ32,'４整理番号表'!$J$5:$K$59,2,FALSE),0)</f>
        <v>0</v>
      </c>
      <c r="HO32" s="397">
        <f t="shared" si="160"/>
        <v>0</v>
      </c>
      <c r="HP32" s="345">
        <f t="shared" si="161"/>
        <v>0</v>
      </c>
      <c r="HQ32" s="345">
        <f t="shared" si="162"/>
        <v>0</v>
      </c>
      <c r="HR32" s="344">
        <f t="shared" si="163"/>
        <v>0</v>
      </c>
      <c r="HS32" s="344">
        <f t="shared" si="164"/>
        <v>0</v>
      </c>
      <c r="HT32" s="345">
        <f t="shared" si="165"/>
        <v>0</v>
      </c>
      <c r="HU32" s="345">
        <f t="shared" si="166"/>
        <v>0</v>
      </c>
      <c r="HV32" s="345">
        <f t="shared" si="167"/>
        <v>0</v>
      </c>
      <c r="HW32" s="345">
        <f t="shared" si="168"/>
        <v>0</v>
      </c>
      <c r="HX32" s="345">
        <f t="shared" si="169"/>
        <v>0</v>
      </c>
      <c r="HY32" s="344">
        <f t="shared" si="170"/>
        <v>0</v>
      </c>
      <c r="HZ32" s="344">
        <f t="shared" si="171"/>
        <v>0</v>
      </c>
      <c r="IA32" s="345">
        <f t="shared" si="172"/>
        <v>0</v>
      </c>
      <c r="IB32" s="345">
        <f t="shared" si="173"/>
        <v>0</v>
      </c>
      <c r="IC32" s="345">
        <f t="shared" si="174"/>
        <v>0</v>
      </c>
      <c r="ID32" s="345">
        <f t="shared" si="175"/>
        <v>0</v>
      </c>
      <c r="IE32" s="345">
        <f t="shared" si="176"/>
        <v>0</v>
      </c>
      <c r="IF32" s="344">
        <f>IF(AND($HO32=3,SUM($ID32:IE32)=0),IF(AND($HB32=1,$HF32&gt;=0.1),1,),)</f>
        <v>0</v>
      </c>
      <c r="IG32" s="344">
        <f>IF(AND($HO32=3,SUM($ID32:IF32)=0),IF(AND($HB32=1,$HF32&gt;=0.05,$HF32&lt;0.1),1,),)</f>
        <v>0</v>
      </c>
      <c r="IH32" s="345">
        <f t="shared" si="177"/>
        <v>0</v>
      </c>
      <c r="II32" s="345">
        <f t="shared" si="178"/>
        <v>0</v>
      </c>
      <c r="IJ32" s="345">
        <f t="shared" si="179"/>
        <v>0</v>
      </c>
      <c r="IK32" s="345">
        <f t="shared" si="180"/>
        <v>0</v>
      </c>
      <c r="IL32" s="345">
        <f t="shared" si="181"/>
        <v>0</v>
      </c>
      <c r="IM32" s="345">
        <f t="shared" si="182"/>
        <v>0</v>
      </c>
      <c r="IN32" s="345">
        <f t="shared" si="183"/>
        <v>0</v>
      </c>
      <c r="IO32" s="345">
        <f t="shared" si="184"/>
        <v>0</v>
      </c>
      <c r="IP32" s="345">
        <f t="shared" si="185"/>
        <v>0</v>
      </c>
      <c r="IQ32" s="345">
        <f t="shared" si="186"/>
        <v>0</v>
      </c>
      <c r="IR32" s="345">
        <f t="shared" si="187"/>
        <v>0</v>
      </c>
      <c r="IS32" s="392">
        <f t="shared" si="188"/>
        <v>0</v>
      </c>
      <c r="IT32" s="385"/>
      <c r="IU32" s="440">
        <f t="shared" si="39"/>
        <v>0</v>
      </c>
      <c r="IV32" s="344">
        <f t="shared" si="40"/>
        <v>0</v>
      </c>
      <c r="IW32" s="344">
        <f t="shared" si="41"/>
        <v>0</v>
      </c>
      <c r="IX32" s="344">
        <f t="shared" si="42"/>
        <v>0</v>
      </c>
      <c r="IY32" s="344">
        <f t="shared" si="43"/>
        <v>0</v>
      </c>
      <c r="IZ32" s="344">
        <f t="shared" si="44"/>
        <v>0</v>
      </c>
      <c r="JA32" s="344">
        <f t="shared" si="45"/>
        <v>0</v>
      </c>
      <c r="JB32" s="344">
        <f t="shared" si="46"/>
        <v>0</v>
      </c>
      <c r="JC32" s="344">
        <f t="shared" si="47"/>
        <v>0</v>
      </c>
      <c r="JD32" s="344">
        <f t="shared" si="48"/>
        <v>0</v>
      </c>
      <c r="JE32" s="344">
        <f t="shared" si="49"/>
        <v>0</v>
      </c>
      <c r="JF32" s="344">
        <f t="shared" si="50"/>
        <v>0</v>
      </c>
      <c r="JG32" s="344">
        <f t="shared" si="51"/>
        <v>0</v>
      </c>
      <c r="JH32" s="344">
        <f t="shared" si="52"/>
        <v>0</v>
      </c>
      <c r="JI32" s="344">
        <f t="shared" si="53"/>
        <v>0</v>
      </c>
      <c r="JJ32" s="344">
        <f t="shared" si="54"/>
        <v>0</v>
      </c>
      <c r="JK32" s="344">
        <f t="shared" si="55"/>
        <v>0</v>
      </c>
      <c r="JL32" s="344">
        <f t="shared" si="56"/>
        <v>0</v>
      </c>
      <c r="JM32" s="344">
        <f t="shared" si="57"/>
        <v>0</v>
      </c>
      <c r="JN32" s="344">
        <f t="shared" si="58"/>
        <v>0</v>
      </c>
      <c r="JO32" s="344">
        <f t="shared" si="59"/>
        <v>0</v>
      </c>
      <c r="JP32" s="344">
        <f t="shared" si="60"/>
        <v>0</v>
      </c>
      <c r="JQ32" s="344">
        <f t="shared" si="61"/>
        <v>0</v>
      </c>
      <c r="JR32" s="344">
        <f t="shared" si="62"/>
        <v>0</v>
      </c>
      <c r="JS32" s="344">
        <f t="shared" si="63"/>
        <v>0</v>
      </c>
      <c r="JT32" s="344">
        <f t="shared" si="64"/>
        <v>0</v>
      </c>
      <c r="JU32" s="344">
        <f t="shared" si="65"/>
        <v>0</v>
      </c>
      <c r="JV32" s="344">
        <f t="shared" si="66"/>
        <v>0</v>
      </c>
      <c r="JW32" s="344">
        <f t="shared" si="67"/>
        <v>0</v>
      </c>
      <c r="JX32" s="344">
        <f t="shared" si="68"/>
        <v>0</v>
      </c>
      <c r="JY32" s="344">
        <f t="shared" si="69"/>
        <v>0</v>
      </c>
      <c r="JZ32" s="344">
        <f t="shared" si="70"/>
        <v>0</v>
      </c>
      <c r="KA32" s="344">
        <f t="shared" si="71"/>
        <v>0</v>
      </c>
      <c r="KB32" s="344">
        <f t="shared" si="72"/>
        <v>0</v>
      </c>
      <c r="KC32" s="344">
        <f t="shared" si="189"/>
        <v>0</v>
      </c>
      <c r="KD32" s="344">
        <f t="shared" si="73"/>
        <v>0</v>
      </c>
      <c r="KE32" s="344">
        <f t="shared" si="74"/>
        <v>0</v>
      </c>
      <c r="KF32" s="344">
        <f t="shared" si="75"/>
        <v>0</v>
      </c>
      <c r="KG32" s="344">
        <f t="shared" si="76"/>
        <v>0</v>
      </c>
      <c r="KH32" s="344">
        <f t="shared" si="77"/>
        <v>0</v>
      </c>
      <c r="KI32" s="344">
        <f t="shared" si="78"/>
        <v>0</v>
      </c>
      <c r="KJ32" s="344">
        <f t="shared" si="79"/>
        <v>0</v>
      </c>
      <c r="KK32" s="344">
        <f t="shared" si="80"/>
        <v>0</v>
      </c>
      <c r="KL32" s="344">
        <f t="shared" si="81"/>
        <v>0</v>
      </c>
      <c r="KM32" s="344">
        <f t="shared" si="82"/>
        <v>0</v>
      </c>
      <c r="KN32" s="344">
        <f t="shared" si="83"/>
        <v>0</v>
      </c>
      <c r="KO32" s="344">
        <f t="shared" si="84"/>
        <v>0</v>
      </c>
      <c r="KP32" s="344">
        <f t="shared" si="85"/>
        <v>0</v>
      </c>
      <c r="KQ32" s="344">
        <f t="shared" si="86"/>
        <v>0</v>
      </c>
      <c r="KR32" s="344">
        <f t="shared" si="87"/>
        <v>0</v>
      </c>
      <c r="KS32" s="344">
        <f t="shared" si="88"/>
        <v>0</v>
      </c>
      <c r="KT32" s="383">
        <f t="shared" si="89"/>
        <v>0</v>
      </c>
      <c r="KU32" s="701"/>
      <c r="KV32" s="109"/>
      <c r="KW32" s="109"/>
      <c r="KX32" s="110"/>
      <c r="KZ32" s="472">
        <f t="shared" si="90"/>
        <v>0</v>
      </c>
      <c r="LA32" s="348">
        <f t="shared" si="91"/>
        <v>0</v>
      </c>
      <c r="LB32" s="348">
        <f t="shared" si="92"/>
        <v>0</v>
      </c>
      <c r="LC32" s="473">
        <f t="shared" si="93"/>
        <v>0</v>
      </c>
      <c r="LE32" s="467">
        <f t="shared" si="94"/>
        <v>0</v>
      </c>
      <c r="LF32" s="467" t="str">
        <f t="shared" si="95"/>
        <v/>
      </c>
      <c r="LG32" s="467">
        <f t="shared" si="96"/>
        <v>0</v>
      </c>
      <c r="LH32" s="467">
        <f t="shared" si="97"/>
        <v>0</v>
      </c>
      <c r="LI32" s="467">
        <f t="shared" si="98"/>
        <v>0</v>
      </c>
      <c r="LJ32" s="467">
        <f t="shared" si="99"/>
        <v>0</v>
      </c>
      <c r="LK32" s="467">
        <f t="shared" si="100"/>
        <v>0</v>
      </c>
      <c r="LL32" s="467">
        <f t="shared" si="101"/>
        <v>0</v>
      </c>
      <c r="LM32" s="467">
        <f t="shared" si="102"/>
        <v>0</v>
      </c>
      <c r="LN32" s="468">
        <f t="shared" si="103"/>
        <v>0</v>
      </c>
      <c r="LO32" s="468" t="str">
        <f t="shared" si="190"/>
        <v>○</v>
      </c>
      <c r="LP32" s="451"/>
      <c r="LQ32" s="414">
        <f t="shared" si="191"/>
        <v>0</v>
      </c>
      <c r="LR32" s="414">
        <f t="shared" si="104"/>
        <v>0</v>
      </c>
      <c r="LS32" s="414" t="str">
        <f t="shared" si="105"/>
        <v/>
      </c>
      <c r="LT32" s="414" t="str">
        <f t="shared" si="192"/>
        <v/>
      </c>
      <c r="LU32" s="414">
        <f t="shared" si="106"/>
        <v>0</v>
      </c>
      <c r="LV32" s="414">
        <f t="shared" si="193"/>
        <v>0</v>
      </c>
      <c r="LW32" s="414">
        <f t="shared" si="107"/>
        <v>0</v>
      </c>
      <c r="LX32" s="448">
        <f t="shared" si="108"/>
        <v>0</v>
      </c>
      <c r="LY32" s="414">
        <f t="shared" si="194"/>
        <v>0</v>
      </c>
      <c r="LZ32" s="414">
        <f t="shared" si="195"/>
        <v>0</v>
      </c>
      <c r="MA32" s="414">
        <f t="shared" si="196"/>
        <v>0</v>
      </c>
      <c r="MB32" s="448">
        <f t="shared" si="197"/>
        <v>0</v>
      </c>
      <c r="MC32" s="414">
        <f t="shared" si="109"/>
        <v>0</v>
      </c>
      <c r="MD32" s="414">
        <f t="shared" si="110"/>
        <v>0</v>
      </c>
      <c r="ME32" s="414">
        <f t="shared" si="111"/>
        <v>0</v>
      </c>
      <c r="MF32" s="448">
        <f t="shared" si="112"/>
        <v>0</v>
      </c>
      <c r="MG32" s="414">
        <f t="shared" si="113"/>
        <v>0</v>
      </c>
      <c r="MH32" s="414">
        <f t="shared" si="114"/>
        <v>0</v>
      </c>
      <c r="MI32" s="414">
        <f t="shared" si="115"/>
        <v>0</v>
      </c>
      <c r="MJ32" s="448">
        <f t="shared" si="198"/>
        <v>0</v>
      </c>
      <c r="MK32" s="462"/>
      <c r="ML32" s="477" cm="1">
        <f t="array" ref="ML32">IF(MX32=1,INDEX($BX32:$EQ32,1,MATCH("Ⅱ⑧",$BX32:$EQ32,0)+7),0)</f>
        <v>0</v>
      </c>
      <c r="MM32" s="478">
        <f t="shared" si="116"/>
        <v>0</v>
      </c>
      <c r="MN32" s="468">
        <f t="shared" si="117"/>
        <v>0</v>
      </c>
      <c r="MP32" s="348">
        <f t="shared" si="118"/>
        <v>0</v>
      </c>
      <c r="MQ32" s="348">
        <f t="shared" si="119"/>
        <v>0</v>
      </c>
      <c r="MR32" s="348">
        <f t="shared" si="120"/>
        <v>0</v>
      </c>
      <c r="MS32" s="348">
        <f t="shared" si="121"/>
        <v>0</v>
      </c>
      <c r="MT32" s="348">
        <f t="shared" si="122"/>
        <v>0</v>
      </c>
      <c r="MU32" s="348">
        <f t="shared" si="123"/>
        <v>0</v>
      </c>
      <c r="MV32" s="348">
        <f t="shared" si="124"/>
        <v>0</v>
      </c>
      <c r="MW32" s="348">
        <f t="shared" si="125"/>
        <v>0</v>
      </c>
      <c r="MX32" s="348">
        <f t="shared" si="126"/>
        <v>0</v>
      </c>
      <c r="MZ32" s="550">
        <f t="shared" si="127"/>
        <v>0</v>
      </c>
      <c r="NA32" s="550">
        <f t="shared" si="128"/>
        <v>0</v>
      </c>
      <c r="NB32" s="550">
        <f t="shared" si="129"/>
        <v>0</v>
      </c>
      <c r="NC32" s="550">
        <f t="shared" si="130"/>
        <v>0</v>
      </c>
      <c r="ND32" s="550">
        <f t="shared" si="131"/>
        <v>0</v>
      </c>
      <c r="NE32" s="550">
        <f t="shared" si="132"/>
        <v>0</v>
      </c>
      <c r="NF32" s="550">
        <f t="shared" si="133"/>
        <v>0</v>
      </c>
      <c r="NG32" s="550">
        <f t="shared" si="134"/>
        <v>0</v>
      </c>
    </row>
    <row r="33" spans="1:371" s="136" customFormat="1" ht="21" customHeight="1">
      <c r="A33" s="452">
        <f t="shared" si="4"/>
        <v>0</v>
      </c>
      <c r="B33" s="452">
        <f t="shared" si="199"/>
        <v>0</v>
      </c>
      <c r="C33" s="452">
        <f t="shared" si="5"/>
        <v>0</v>
      </c>
      <c r="D33" s="452">
        <f t="shared" si="6"/>
        <v>0</v>
      </c>
      <c r="E33" s="452">
        <f t="shared" si="7"/>
        <v>0</v>
      </c>
      <c r="F33" s="452">
        <f t="shared" si="200"/>
        <v>0</v>
      </c>
      <c r="G33" s="452">
        <f t="shared" si="201"/>
        <v>0</v>
      </c>
      <c r="H33" s="452">
        <f t="shared" si="202"/>
        <v>0</v>
      </c>
      <c r="I33" s="267">
        <f t="shared" si="135"/>
        <v>0</v>
      </c>
      <c r="J33" s="268"/>
      <c r="K33" s="112"/>
      <c r="L33" s="112"/>
      <c r="M33" s="106"/>
      <c r="N33" s="106"/>
      <c r="O33" s="106"/>
      <c r="P33" s="106"/>
      <c r="Q33" s="112"/>
      <c r="R33" s="263" t="str">
        <f>IFERROR(VLOOKUP(Q33,'４整理番号表'!$T$27:$U$30,2,TRUE),"")</f>
        <v/>
      </c>
      <c r="S33" s="263">
        <f t="shared" si="136"/>
        <v>0</v>
      </c>
      <c r="T33" s="266">
        <f t="shared" si="137"/>
        <v>0</v>
      </c>
      <c r="U33" s="112"/>
      <c r="V33" s="108"/>
      <c r="W33" s="269" t="str">
        <f>IFERROR(VLOOKUP(V33,'４整理番号表'!$B$6:$G$7,2,TRUE),"")</f>
        <v/>
      </c>
      <c r="X33" s="270"/>
      <c r="Y33" s="108"/>
      <c r="Z33" s="269" t="str">
        <f>IFERROR(VLOOKUP(Y33,'４整理番号表'!$B$39:$H$45,2,TRUE),"")</f>
        <v/>
      </c>
      <c r="AA33" s="108"/>
      <c r="AB33" s="271" t="str">
        <f>IFERROR(VLOOKUP(AA33,'４整理番号表'!$J$5:$K$59,2,TRUE),"")</f>
        <v/>
      </c>
      <c r="AC33" s="365"/>
      <c r="AD33" s="624"/>
      <c r="AE33" s="107"/>
      <c r="AF33" s="272" t="str">
        <f>IFERROR(VLOOKUP(AE33,'４整理番号表'!$P$6:$Q$39,2,TRUE),"")</f>
        <v/>
      </c>
      <c r="AG33" s="273">
        <f t="shared" si="8"/>
        <v>0</v>
      </c>
      <c r="AH33" s="106"/>
      <c r="AI33" s="112"/>
      <c r="AJ33" s="111"/>
      <c r="AK33" s="282"/>
      <c r="AL33" s="283"/>
      <c r="AM33" s="280"/>
      <c r="AN33" s="26"/>
      <c r="AO33" s="291">
        <f t="shared" si="9"/>
        <v>0</v>
      </c>
      <c r="AP33" s="290">
        <f t="shared" si="138"/>
        <v>0</v>
      </c>
      <c r="AQ33" s="30"/>
      <c r="AR33" s="30"/>
      <c r="AS33" s="30"/>
      <c r="AT33" s="289"/>
      <c r="AU33" s="291">
        <f t="shared" si="210"/>
        <v>0</v>
      </c>
      <c r="AV33" s="291" t="str">
        <f t="shared" si="203"/>
        <v/>
      </c>
      <c r="AW33" s="27"/>
      <c r="AX33" s="33"/>
      <c r="AY33" s="33"/>
      <c r="AZ33" s="28"/>
      <c r="BA33" s="27"/>
      <c r="BB33" s="202"/>
      <c r="BC33" s="315">
        <f t="shared" si="139"/>
        <v>0</v>
      </c>
      <c r="BD33" s="349" t="str">
        <f t="shared" si="11"/>
        <v/>
      </c>
      <c r="BE33" s="350"/>
      <c r="BF33" s="350"/>
      <c r="BG33" s="349">
        <f t="shared" si="211"/>
        <v>0</v>
      </c>
      <c r="BH33" s="350"/>
      <c r="BI33" s="349">
        <f t="shared" si="140"/>
        <v>0</v>
      </c>
      <c r="BJ33" s="202"/>
      <c r="BK33" s="202"/>
      <c r="BL33" s="653" t="str">
        <f t="shared" si="13"/>
        <v/>
      </c>
      <c r="BM33" s="654" t="str">
        <f t="shared" si="14"/>
        <v/>
      </c>
      <c r="BN33" s="266" t="str">
        <f t="shared" si="15"/>
        <v/>
      </c>
      <c r="BO33" s="793"/>
      <c r="BP33" s="323"/>
      <c r="BQ33" s="323"/>
      <c r="BR33" s="323"/>
      <c r="BS33" s="323"/>
      <c r="BT33" s="324" t="str">
        <f t="shared" si="16"/>
        <v/>
      </c>
      <c r="BU33" s="325" t="str">
        <f t="shared" si="141"/>
        <v/>
      </c>
      <c r="BV33" s="393">
        <f t="shared" si="142"/>
        <v>0</v>
      </c>
      <c r="BW33" s="326"/>
      <c r="BX33" s="329"/>
      <c r="BY33" s="454"/>
      <c r="BZ33" s="455"/>
      <c r="CA33" s="455"/>
      <c r="CB33" s="455"/>
      <c r="CC33" s="455"/>
      <c r="CD33" s="322">
        <f>IFERROR(VLOOKUP(BX33,'４整理番号表'!$X$23:$Z$31,3,FALSE),)</f>
        <v>0</v>
      </c>
      <c r="CE33" s="605" t="str">
        <f>IF(BX33='４整理番号表'!$X$24,IF(CC33&lt;&gt;"",IF(BZ33&gt;0,IF(BY33=6,ROUNDDOWN((CC33-BZ33)/ABS(BZ33),3),IF(BY33=5,ROUNDDOWN((CC33-BZ33)/ABS(BZ33)*3/4,3),"")),"-")),IF(CC33&lt;&gt;"",IF(BZ33&gt;0,ROUNDDOWN((CC33-BZ33)/ABS(BZ33),3),"-"),""))</f>
        <v/>
      </c>
      <c r="CF33" s="610"/>
      <c r="CG33" s="329"/>
      <c r="CH33" s="454"/>
      <c r="CI33" s="322"/>
      <c r="CJ33" s="322"/>
      <c r="CK33" s="322"/>
      <c r="CL33" s="322"/>
      <c r="CM33" s="322">
        <f>IFERROR(VLOOKUP(CG33,'４整理番号表'!$X$23:$Z$31,3,FALSE),)</f>
        <v>0</v>
      </c>
      <c r="CN33" s="325" t="str">
        <f t="shared" si="143"/>
        <v/>
      </c>
      <c r="CO33" s="610"/>
      <c r="CP33" s="329"/>
      <c r="CQ33" s="454"/>
      <c r="CR33" s="322"/>
      <c r="CS33" s="322"/>
      <c r="CT33" s="322"/>
      <c r="CU33" s="322"/>
      <c r="CV33" s="322">
        <f>IFERROR(VLOOKUP(CP33,'４整理番号表'!$X$23:$Z$31,3,FALSE),)</f>
        <v>0</v>
      </c>
      <c r="CW33" s="325" t="str">
        <f t="shared" si="144"/>
        <v/>
      </c>
      <c r="CX33" s="619"/>
      <c r="CY33" s="329"/>
      <c r="CZ33" s="454"/>
      <c r="DA33" s="322"/>
      <c r="DB33" s="322"/>
      <c r="DC33" s="322"/>
      <c r="DD33" s="322"/>
      <c r="DE33" s="322">
        <f>IFERROR(VLOOKUP(CY33,'４整理番号表'!$X$23:$Z$31,3,FALSE),)</f>
        <v>0</v>
      </c>
      <c r="DF33" s="325" t="str">
        <f t="shared" si="145"/>
        <v/>
      </c>
      <c r="DG33" s="610"/>
      <c r="DH33" s="329"/>
      <c r="DI33" s="454"/>
      <c r="DJ33" s="322"/>
      <c r="DK33" s="322"/>
      <c r="DL33" s="322"/>
      <c r="DM33" s="322"/>
      <c r="DN33" s="322">
        <f>IFERROR(VLOOKUP(DH33,'４整理番号表'!$X$23:$Z$31,3,FALSE),)</f>
        <v>0</v>
      </c>
      <c r="DO33" s="325" t="str">
        <f t="shared" si="146"/>
        <v/>
      </c>
      <c r="DP33" s="610"/>
      <c r="DQ33" s="329"/>
      <c r="DR33" s="454"/>
      <c r="DS33" s="322"/>
      <c r="DT33" s="322"/>
      <c r="DU33" s="322"/>
      <c r="DV33" s="322"/>
      <c r="DW33" s="322">
        <f>IFERROR(VLOOKUP(DQ33,'４整理番号表'!$X$23:$Z$31,3,FALSE),)</f>
        <v>0</v>
      </c>
      <c r="DX33" s="325" t="str">
        <f t="shared" si="147"/>
        <v/>
      </c>
      <c r="DY33" s="610"/>
      <c r="DZ33" s="329"/>
      <c r="EA33" s="454"/>
      <c r="EB33" s="322"/>
      <c r="EC33" s="322"/>
      <c r="ED33" s="322"/>
      <c r="EE33" s="322"/>
      <c r="EF33" s="322">
        <f>IFERROR(VLOOKUP(DZ33,'４整理番号表'!$X$23:$Z$31,3,FALSE),)</f>
        <v>0</v>
      </c>
      <c r="EG33" s="325" t="str">
        <f t="shared" si="148"/>
        <v/>
      </c>
      <c r="EH33" s="610"/>
      <c r="EI33" s="329"/>
      <c r="EJ33" s="454"/>
      <c r="EK33" s="322"/>
      <c r="EL33" s="322"/>
      <c r="EM33" s="322"/>
      <c r="EN33" s="322"/>
      <c r="EO33" s="322">
        <f>IFERROR(VLOOKUP(EI33,'４整理番号表'!$X$23:$Z$31,3,FALSE),)</f>
        <v>0</v>
      </c>
      <c r="EP33" s="325" t="str">
        <f t="shared" si="149"/>
        <v/>
      </c>
      <c r="EQ33" s="619"/>
      <c r="ER33" s="203" t="s">
        <v>101</v>
      </c>
      <c r="ES33" s="266">
        <f t="shared" si="17"/>
        <v>0</v>
      </c>
      <c r="ET33" s="272">
        <f t="shared" si="18"/>
        <v>0</v>
      </c>
      <c r="EU33" s="272">
        <f t="shared" si="19"/>
        <v>0</v>
      </c>
      <c r="EV33" s="272">
        <f t="shared" si="20"/>
        <v>0</v>
      </c>
      <c r="EW33" s="272">
        <f t="shared" si="21"/>
        <v>0</v>
      </c>
      <c r="EX33" s="272">
        <f t="shared" si="22"/>
        <v>0</v>
      </c>
      <c r="EY33" s="272">
        <f t="shared" si="23"/>
        <v>0</v>
      </c>
      <c r="EZ33" s="272">
        <f t="shared" si="24"/>
        <v>0</v>
      </c>
      <c r="FA33" s="272">
        <f t="shared" si="25"/>
        <v>0</v>
      </c>
      <c r="FB33" s="272">
        <f t="shared" si="26"/>
        <v>0</v>
      </c>
      <c r="FC33" s="272">
        <f t="shared" si="27"/>
        <v>0</v>
      </c>
      <c r="FD33" s="272">
        <f t="shared" si="28"/>
        <v>0</v>
      </c>
      <c r="FE33" s="272">
        <f t="shared" si="29"/>
        <v>0</v>
      </c>
      <c r="FF33" s="272">
        <f t="shared" si="30"/>
        <v>0</v>
      </c>
      <c r="FG33" s="272">
        <f t="shared" si="31"/>
        <v>0</v>
      </c>
      <c r="FH33" s="272">
        <f t="shared" si="32"/>
        <v>0</v>
      </c>
      <c r="FI33" s="109" t="s">
        <v>100</v>
      </c>
      <c r="FJ33" s="109" t="s">
        <v>100</v>
      </c>
      <c r="FK33" s="109" t="s">
        <v>100</v>
      </c>
      <c r="FL33" s="109" t="s">
        <v>100</v>
      </c>
      <c r="FM33" s="109" t="s">
        <v>100</v>
      </c>
      <c r="FN33" s="272">
        <f t="shared" si="150"/>
        <v>0</v>
      </c>
      <c r="FO33" s="272">
        <f t="shared" si="151"/>
        <v>0</v>
      </c>
      <c r="FP33" s="272">
        <f t="shared" si="152"/>
        <v>0</v>
      </c>
      <c r="FQ33" s="272">
        <f t="shared" si="153"/>
        <v>0</v>
      </c>
      <c r="FR33" s="272">
        <f t="shared" si="154"/>
        <v>0</v>
      </c>
      <c r="FS33" s="272">
        <f t="shared" si="155"/>
        <v>0</v>
      </c>
      <c r="FT33" s="272">
        <f t="shared" si="156"/>
        <v>0</v>
      </c>
      <c r="FU33" s="113"/>
      <c r="FV33" s="113"/>
      <c r="FW33" s="109"/>
      <c r="FX33" s="109"/>
      <c r="FY33" s="109"/>
      <c r="FZ33" s="272">
        <f t="shared" si="157"/>
        <v>0</v>
      </c>
      <c r="GA33" s="272">
        <f t="shared" si="33"/>
        <v>0</v>
      </c>
      <c r="GB33" s="109"/>
      <c r="GC33" s="109"/>
      <c r="GD33" s="109"/>
      <c r="GE33" s="109"/>
      <c r="GF33" s="109"/>
      <c r="GG33" s="109"/>
      <c r="GH33" s="109"/>
      <c r="GI33" s="109"/>
      <c r="GJ33" s="109"/>
      <c r="GK33" s="109"/>
      <c r="GL33" s="109"/>
      <c r="GM33" s="109"/>
      <c r="GN33" s="109"/>
      <c r="GO33" s="109"/>
      <c r="GP33" s="109"/>
      <c r="GQ33" s="109"/>
      <c r="GR33" s="109"/>
      <c r="GS33" s="109"/>
      <c r="GT33" s="110"/>
      <c r="GV33" s="413">
        <f t="shared" si="34"/>
        <v>0</v>
      </c>
      <c r="GW33" s="414">
        <f t="shared" si="35"/>
        <v>0</v>
      </c>
      <c r="GX33" s="415"/>
      <c r="GY33" s="416">
        <f t="shared" si="204"/>
        <v>0</v>
      </c>
      <c r="GZ33" s="417">
        <f t="shared" si="205"/>
        <v>0</v>
      </c>
      <c r="HA33" s="385"/>
      <c r="HB33" s="421"/>
      <c r="HC33" s="422"/>
      <c r="HD33" s="422"/>
      <c r="HE33" s="423">
        <f t="shared" si="208"/>
        <v>0</v>
      </c>
      <c r="HF33" s="424">
        <f t="shared" si="209"/>
        <v>0</v>
      </c>
      <c r="HG33" s="426"/>
      <c r="HH33" s="426"/>
      <c r="HI33" s="426"/>
      <c r="HJ33" s="345" t="str">
        <f t="shared" si="38"/>
        <v/>
      </c>
      <c r="HK33" s="402">
        <f>IF(OR(AND(1&lt;=HJ33,HJ33&lt;=3),HJ33=6),VLOOKUP(HJ33,'４整理番号表'!$J$5:$K$59,2,FALSE),0)</f>
        <v>0</v>
      </c>
      <c r="HL33" s="402">
        <f>IF(OR(HJ33=4,HJ33=7),VLOOKUP(HJ33,'４整理番号表'!$J$5:$K$59,2,FALSE),0)</f>
        <v>0</v>
      </c>
      <c r="HM33" s="402">
        <f>IF(HJ33=5,VLOOKUP(HJ33,'４整理番号表'!$J$5:$K$59,2,FALSE),0)</f>
        <v>0</v>
      </c>
      <c r="HN33" s="402">
        <f>IF(AND(8&lt;=HJ33,HJ33&lt;=13),VLOOKUP(HJ33,'４整理番号表'!$J$5:$K$59,2,FALSE),0)</f>
        <v>0</v>
      </c>
      <c r="HO33" s="397">
        <f t="shared" si="160"/>
        <v>0</v>
      </c>
      <c r="HP33" s="345">
        <f t="shared" si="161"/>
        <v>0</v>
      </c>
      <c r="HQ33" s="345">
        <f t="shared" si="162"/>
        <v>0</v>
      </c>
      <c r="HR33" s="344">
        <f t="shared" si="163"/>
        <v>0</v>
      </c>
      <c r="HS33" s="344">
        <f t="shared" si="164"/>
        <v>0</v>
      </c>
      <c r="HT33" s="345">
        <f t="shared" si="165"/>
        <v>0</v>
      </c>
      <c r="HU33" s="345">
        <f t="shared" si="166"/>
        <v>0</v>
      </c>
      <c r="HV33" s="345">
        <f t="shared" si="167"/>
        <v>0</v>
      </c>
      <c r="HW33" s="345">
        <f t="shared" si="168"/>
        <v>0</v>
      </c>
      <c r="HX33" s="345">
        <f t="shared" si="169"/>
        <v>0</v>
      </c>
      <c r="HY33" s="344">
        <f t="shared" si="170"/>
        <v>0</v>
      </c>
      <c r="HZ33" s="344">
        <f t="shared" si="171"/>
        <v>0</v>
      </c>
      <c r="IA33" s="345">
        <f t="shared" si="172"/>
        <v>0</v>
      </c>
      <c r="IB33" s="345">
        <f t="shared" si="173"/>
        <v>0</v>
      </c>
      <c r="IC33" s="345">
        <f t="shared" si="174"/>
        <v>0</v>
      </c>
      <c r="ID33" s="345">
        <f t="shared" si="175"/>
        <v>0</v>
      </c>
      <c r="IE33" s="345">
        <f t="shared" si="176"/>
        <v>0</v>
      </c>
      <c r="IF33" s="344">
        <f>IF(AND($HO33=3,SUM($ID33:IE33)=0),IF(AND($HB33=1,$HF33&gt;=0.1),1,),)</f>
        <v>0</v>
      </c>
      <c r="IG33" s="344">
        <f>IF(AND($HO33=3,SUM($ID33:IF33)=0),IF(AND($HB33=1,$HF33&gt;=0.05,$HF33&lt;0.1),1,),)</f>
        <v>0</v>
      </c>
      <c r="IH33" s="345">
        <f t="shared" si="177"/>
        <v>0</v>
      </c>
      <c r="II33" s="345">
        <f t="shared" si="178"/>
        <v>0</v>
      </c>
      <c r="IJ33" s="345">
        <f t="shared" si="179"/>
        <v>0</v>
      </c>
      <c r="IK33" s="345">
        <f t="shared" si="180"/>
        <v>0</v>
      </c>
      <c r="IL33" s="345">
        <f t="shared" si="181"/>
        <v>0</v>
      </c>
      <c r="IM33" s="345">
        <f t="shared" si="182"/>
        <v>0</v>
      </c>
      <c r="IN33" s="345">
        <f t="shared" si="183"/>
        <v>0</v>
      </c>
      <c r="IO33" s="345">
        <f t="shared" si="184"/>
        <v>0</v>
      </c>
      <c r="IP33" s="345">
        <f t="shared" si="185"/>
        <v>0</v>
      </c>
      <c r="IQ33" s="345">
        <f t="shared" si="186"/>
        <v>0</v>
      </c>
      <c r="IR33" s="345">
        <f t="shared" si="187"/>
        <v>0</v>
      </c>
      <c r="IS33" s="392">
        <f t="shared" si="188"/>
        <v>0</v>
      </c>
      <c r="IT33" s="385"/>
      <c r="IU33" s="440">
        <f t="shared" si="39"/>
        <v>0</v>
      </c>
      <c r="IV33" s="344">
        <f t="shared" si="40"/>
        <v>0</v>
      </c>
      <c r="IW33" s="344">
        <f t="shared" si="41"/>
        <v>0</v>
      </c>
      <c r="IX33" s="344">
        <f t="shared" si="42"/>
        <v>0</v>
      </c>
      <c r="IY33" s="344">
        <f t="shared" si="43"/>
        <v>0</v>
      </c>
      <c r="IZ33" s="344">
        <f t="shared" si="44"/>
        <v>0</v>
      </c>
      <c r="JA33" s="344">
        <f t="shared" si="45"/>
        <v>0</v>
      </c>
      <c r="JB33" s="344">
        <f t="shared" si="46"/>
        <v>0</v>
      </c>
      <c r="JC33" s="344">
        <f t="shared" si="47"/>
        <v>0</v>
      </c>
      <c r="JD33" s="344">
        <f t="shared" si="48"/>
        <v>0</v>
      </c>
      <c r="JE33" s="344">
        <f t="shared" si="49"/>
        <v>0</v>
      </c>
      <c r="JF33" s="344">
        <f t="shared" si="50"/>
        <v>0</v>
      </c>
      <c r="JG33" s="344">
        <f t="shared" si="51"/>
        <v>0</v>
      </c>
      <c r="JH33" s="344">
        <f t="shared" si="52"/>
        <v>0</v>
      </c>
      <c r="JI33" s="344">
        <f t="shared" si="53"/>
        <v>0</v>
      </c>
      <c r="JJ33" s="344">
        <f t="shared" si="54"/>
        <v>0</v>
      </c>
      <c r="JK33" s="344">
        <f t="shared" si="55"/>
        <v>0</v>
      </c>
      <c r="JL33" s="344">
        <f t="shared" si="56"/>
        <v>0</v>
      </c>
      <c r="JM33" s="344">
        <f t="shared" si="57"/>
        <v>0</v>
      </c>
      <c r="JN33" s="344">
        <f t="shared" si="58"/>
        <v>0</v>
      </c>
      <c r="JO33" s="344">
        <f t="shared" si="59"/>
        <v>0</v>
      </c>
      <c r="JP33" s="344">
        <f t="shared" si="60"/>
        <v>0</v>
      </c>
      <c r="JQ33" s="344">
        <f t="shared" si="61"/>
        <v>0</v>
      </c>
      <c r="JR33" s="344">
        <f t="shared" si="62"/>
        <v>0</v>
      </c>
      <c r="JS33" s="344">
        <f t="shared" si="63"/>
        <v>0</v>
      </c>
      <c r="JT33" s="344">
        <f t="shared" si="64"/>
        <v>0</v>
      </c>
      <c r="JU33" s="344">
        <f t="shared" si="65"/>
        <v>0</v>
      </c>
      <c r="JV33" s="344">
        <f t="shared" si="66"/>
        <v>0</v>
      </c>
      <c r="JW33" s="344">
        <f t="shared" si="67"/>
        <v>0</v>
      </c>
      <c r="JX33" s="344">
        <f t="shared" si="68"/>
        <v>0</v>
      </c>
      <c r="JY33" s="344">
        <f t="shared" si="69"/>
        <v>0</v>
      </c>
      <c r="JZ33" s="344">
        <f t="shared" si="70"/>
        <v>0</v>
      </c>
      <c r="KA33" s="344">
        <f t="shared" si="71"/>
        <v>0</v>
      </c>
      <c r="KB33" s="344">
        <f t="shared" si="72"/>
        <v>0</v>
      </c>
      <c r="KC33" s="344">
        <f t="shared" si="189"/>
        <v>0</v>
      </c>
      <c r="KD33" s="344">
        <f t="shared" si="73"/>
        <v>0</v>
      </c>
      <c r="KE33" s="344">
        <f t="shared" si="74"/>
        <v>0</v>
      </c>
      <c r="KF33" s="344">
        <f t="shared" si="75"/>
        <v>0</v>
      </c>
      <c r="KG33" s="344">
        <f t="shared" si="76"/>
        <v>0</v>
      </c>
      <c r="KH33" s="344">
        <f t="shared" si="77"/>
        <v>0</v>
      </c>
      <c r="KI33" s="344">
        <f t="shared" si="78"/>
        <v>0</v>
      </c>
      <c r="KJ33" s="344">
        <f t="shared" si="79"/>
        <v>0</v>
      </c>
      <c r="KK33" s="344">
        <f t="shared" si="80"/>
        <v>0</v>
      </c>
      <c r="KL33" s="344">
        <f t="shared" si="81"/>
        <v>0</v>
      </c>
      <c r="KM33" s="344">
        <f t="shared" si="82"/>
        <v>0</v>
      </c>
      <c r="KN33" s="344">
        <f t="shared" si="83"/>
        <v>0</v>
      </c>
      <c r="KO33" s="344">
        <f t="shared" si="84"/>
        <v>0</v>
      </c>
      <c r="KP33" s="344">
        <f t="shared" si="85"/>
        <v>0</v>
      </c>
      <c r="KQ33" s="344">
        <f t="shared" si="86"/>
        <v>0</v>
      </c>
      <c r="KR33" s="344">
        <f t="shared" si="87"/>
        <v>0</v>
      </c>
      <c r="KS33" s="344">
        <f t="shared" si="88"/>
        <v>0</v>
      </c>
      <c r="KT33" s="383">
        <f t="shared" si="89"/>
        <v>0</v>
      </c>
      <c r="KU33" s="701"/>
      <c r="KV33" s="109"/>
      <c r="KW33" s="109"/>
      <c r="KX33" s="110"/>
      <c r="KZ33" s="472">
        <f t="shared" si="90"/>
        <v>0</v>
      </c>
      <c r="LA33" s="348">
        <f t="shared" si="91"/>
        <v>0</v>
      </c>
      <c r="LB33" s="348">
        <f t="shared" si="92"/>
        <v>0</v>
      </c>
      <c r="LC33" s="473">
        <f t="shared" si="93"/>
        <v>0</v>
      </c>
      <c r="LE33" s="467">
        <f t="shared" si="94"/>
        <v>0</v>
      </c>
      <c r="LF33" s="467" t="str">
        <f t="shared" si="95"/>
        <v/>
      </c>
      <c r="LG33" s="467">
        <f t="shared" si="96"/>
        <v>0</v>
      </c>
      <c r="LH33" s="467">
        <f t="shared" si="97"/>
        <v>0</v>
      </c>
      <c r="LI33" s="467">
        <f t="shared" si="98"/>
        <v>0</v>
      </c>
      <c r="LJ33" s="467">
        <f t="shared" si="99"/>
        <v>0</v>
      </c>
      <c r="LK33" s="467">
        <f t="shared" si="100"/>
        <v>0</v>
      </c>
      <c r="LL33" s="467">
        <f t="shared" si="101"/>
        <v>0</v>
      </c>
      <c r="LM33" s="467">
        <f t="shared" si="102"/>
        <v>0</v>
      </c>
      <c r="LN33" s="468">
        <f t="shared" si="103"/>
        <v>0</v>
      </c>
      <c r="LO33" s="468" t="str">
        <f t="shared" si="190"/>
        <v>○</v>
      </c>
      <c r="LP33" s="451"/>
      <c r="LQ33" s="414">
        <f t="shared" si="191"/>
        <v>0</v>
      </c>
      <c r="LR33" s="414">
        <f t="shared" si="104"/>
        <v>0</v>
      </c>
      <c r="LS33" s="414" t="str">
        <f t="shared" si="105"/>
        <v/>
      </c>
      <c r="LT33" s="414" t="str">
        <f t="shared" si="192"/>
        <v/>
      </c>
      <c r="LU33" s="414">
        <f t="shared" si="106"/>
        <v>0</v>
      </c>
      <c r="LV33" s="414">
        <f t="shared" si="193"/>
        <v>0</v>
      </c>
      <c r="LW33" s="414">
        <f t="shared" si="107"/>
        <v>0</v>
      </c>
      <c r="LX33" s="448">
        <f t="shared" si="108"/>
        <v>0</v>
      </c>
      <c r="LY33" s="414">
        <f t="shared" si="194"/>
        <v>0</v>
      </c>
      <c r="LZ33" s="414">
        <f t="shared" si="195"/>
        <v>0</v>
      </c>
      <c r="MA33" s="414">
        <f t="shared" si="196"/>
        <v>0</v>
      </c>
      <c r="MB33" s="448">
        <f t="shared" si="197"/>
        <v>0</v>
      </c>
      <c r="MC33" s="414">
        <f t="shared" si="109"/>
        <v>0</v>
      </c>
      <c r="MD33" s="414">
        <f t="shared" si="110"/>
        <v>0</v>
      </c>
      <c r="ME33" s="414">
        <f t="shared" si="111"/>
        <v>0</v>
      </c>
      <c r="MF33" s="448">
        <f t="shared" si="112"/>
        <v>0</v>
      </c>
      <c r="MG33" s="414">
        <f t="shared" si="113"/>
        <v>0</v>
      </c>
      <c r="MH33" s="414">
        <f t="shared" si="114"/>
        <v>0</v>
      </c>
      <c r="MI33" s="414">
        <f t="shared" si="115"/>
        <v>0</v>
      </c>
      <c r="MJ33" s="448">
        <f t="shared" si="198"/>
        <v>0</v>
      </c>
      <c r="MK33" s="462"/>
      <c r="ML33" s="477" cm="1">
        <f t="array" ref="ML33">IF(MX33=1,INDEX($BX33:$EQ33,1,MATCH("Ⅱ⑧",$BX33:$EQ33,0)+7),0)</f>
        <v>0</v>
      </c>
      <c r="MM33" s="478">
        <f t="shared" si="116"/>
        <v>0</v>
      </c>
      <c r="MN33" s="468">
        <f t="shared" si="117"/>
        <v>0</v>
      </c>
      <c r="MP33" s="348">
        <f t="shared" si="118"/>
        <v>0</v>
      </c>
      <c r="MQ33" s="348">
        <f t="shared" si="119"/>
        <v>0</v>
      </c>
      <c r="MR33" s="348">
        <f t="shared" si="120"/>
        <v>0</v>
      </c>
      <c r="MS33" s="348">
        <f t="shared" si="121"/>
        <v>0</v>
      </c>
      <c r="MT33" s="348">
        <f t="shared" si="122"/>
        <v>0</v>
      </c>
      <c r="MU33" s="348">
        <f t="shared" si="123"/>
        <v>0</v>
      </c>
      <c r="MV33" s="348">
        <f t="shared" si="124"/>
        <v>0</v>
      </c>
      <c r="MW33" s="348">
        <f t="shared" si="125"/>
        <v>0</v>
      </c>
      <c r="MX33" s="348">
        <f t="shared" si="126"/>
        <v>0</v>
      </c>
      <c r="MZ33" s="550">
        <f t="shared" si="127"/>
        <v>0</v>
      </c>
      <c r="NA33" s="550">
        <f t="shared" si="128"/>
        <v>0</v>
      </c>
      <c r="NB33" s="550">
        <f t="shared" si="129"/>
        <v>0</v>
      </c>
      <c r="NC33" s="550">
        <f t="shared" si="130"/>
        <v>0</v>
      </c>
      <c r="ND33" s="550">
        <f t="shared" si="131"/>
        <v>0</v>
      </c>
      <c r="NE33" s="550">
        <f t="shared" si="132"/>
        <v>0</v>
      </c>
      <c r="NF33" s="550">
        <f t="shared" si="133"/>
        <v>0</v>
      </c>
      <c r="NG33" s="550">
        <f t="shared" si="134"/>
        <v>0</v>
      </c>
    </row>
    <row r="34" spans="1:371" s="136" customFormat="1" ht="21" customHeight="1">
      <c r="A34" s="452">
        <f t="shared" si="4"/>
        <v>0</v>
      </c>
      <c r="B34" s="452">
        <f t="shared" si="199"/>
        <v>0</v>
      </c>
      <c r="C34" s="452">
        <f t="shared" si="5"/>
        <v>0</v>
      </c>
      <c r="D34" s="452">
        <f t="shared" si="6"/>
        <v>0</v>
      </c>
      <c r="E34" s="452">
        <f t="shared" si="7"/>
        <v>0</v>
      </c>
      <c r="F34" s="452">
        <f t="shared" si="200"/>
        <v>0</v>
      </c>
      <c r="G34" s="452">
        <f t="shared" si="201"/>
        <v>0</v>
      </c>
      <c r="H34" s="452">
        <f t="shared" si="202"/>
        <v>0</v>
      </c>
      <c r="I34" s="267">
        <f t="shared" si="135"/>
        <v>0</v>
      </c>
      <c r="J34" s="268"/>
      <c r="K34" s="112"/>
      <c r="L34" s="112"/>
      <c r="M34" s="106"/>
      <c r="N34" s="106"/>
      <c r="O34" s="106"/>
      <c r="P34" s="106"/>
      <c r="Q34" s="112"/>
      <c r="R34" s="263" t="str">
        <f>IFERROR(VLOOKUP(Q34,'４整理番号表'!$T$27:$U$30,2,TRUE),"")</f>
        <v/>
      </c>
      <c r="S34" s="263">
        <f t="shared" si="136"/>
        <v>0</v>
      </c>
      <c r="T34" s="266">
        <f t="shared" si="137"/>
        <v>0</v>
      </c>
      <c r="U34" s="112"/>
      <c r="V34" s="108"/>
      <c r="W34" s="269" t="str">
        <f>IFERROR(VLOOKUP(V34,'４整理番号表'!$B$6:$G$7,2,TRUE),"")</f>
        <v/>
      </c>
      <c r="X34" s="270"/>
      <c r="Y34" s="108"/>
      <c r="Z34" s="269" t="str">
        <f>IFERROR(VLOOKUP(Y34,'４整理番号表'!$B$39:$H$45,2,TRUE),"")</f>
        <v/>
      </c>
      <c r="AA34" s="108"/>
      <c r="AB34" s="271" t="str">
        <f>IFERROR(VLOOKUP(AA34,'４整理番号表'!$J$5:$K$59,2,TRUE),"")</f>
        <v/>
      </c>
      <c r="AC34" s="365"/>
      <c r="AD34" s="624"/>
      <c r="AE34" s="107"/>
      <c r="AF34" s="272" t="str">
        <f>IFERROR(VLOOKUP(AE34,'４整理番号表'!$P$6:$Q$39,2,TRUE),"")</f>
        <v/>
      </c>
      <c r="AG34" s="273">
        <f t="shared" si="8"/>
        <v>0</v>
      </c>
      <c r="AH34" s="106"/>
      <c r="AI34" s="112"/>
      <c r="AJ34" s="111"/>
      <c r="AK34" s="282"/>
      <c r="AL34" s="283"/>
      <c r="AM34" s="280"/>
      <c r="AN34" s="29"/>
      <c r="AO34" s="291">
        <f t="shared" si="9"/>
        <v>0</v>
      </c>
      <c r="AP34" s="290">
        <f t="shared" si="138"/>
        <v>0</v>
      </c>
      <c r="AQ34" s="30"/>
      <c r="AR34" s="30"/>
      <c r="AS34" s="30"/>
      <c r="AT34" s="289"/>
      <c r="AU34" s="291">
        <f t="shared" si="210"/>
        <v>0</v>
      </c>
      <c r="AV34" s="291" t="str">
        <f t="shared" si="203"/>
        <v/>
      </c>
      <c r="AW34" s="27"/>
      <c r="AX34" s="33"/>
      <c r="AY34" s="33"/>
      <c r="AZ34" s="28"/>
      <c r="BA34" s="27"/>
      <c r="BB34" s="202"/>
      <c r="BC34" s="315">
        <f t="shared" si="139"/>
        <v>0</v>
      </c>
      <c r="BD34" s="349" t="str">
        <f t="shared" si="11"/>
        <v/>
      </c>
      <c r="BE34" s="350"/>
      <c r="BF34" s="350"/>
      <c r="BG34" s="349">
        <f t="shared" si="211"/>
        <v>0</v>
      </c>
      <c r="BH34" s="350"/>
      <c r="BI34" s="349">
        <f t="shared" si="140"/>
        <v>0</v>
      </c>
      <c r="BJ34" s="202"/>
      <c r="BK34" s="202"/>
      <c r="BL34" s="653" t="str">
        <f t="shared" si="13"/>
        <v/>
      </c>
      <c r="BM34" s="654" t="str">
        <f t="shared" si="14"/>
        <v/>
      </c>
      <c r="BN34" s="266" t="str">
        <f t="shared" si="15"/>
        <v/>
      </c>
      <c r="BO34" s="793"/>
      <c r="BP34" s="323"/>
      <c r="BQ34" s="323"/>
      <c r="BR34" s="323"/>
      <c r="BS34" s="323"/>
      <c r="BT34" s="324" t="str">
        <f t="shared" si="16"/>
        <v/>
      </c>
      <c r="BU34" s="325" t="str">
        <f t="shared" si="141"/>
        <v/>
      </c>
      <c r="BV34" s="393">
        <f t="shared" si="142"/>
        <v>0</v>
      </c>
      <c r="BW34" s="326"/>
      <c r="BX34" s="329"/>
      <c r="BY34" s="454"/>
      <c r="BZ34" s="455"/>
      <c r="CA34" s="455"/>
      <c r="CB34" s="455"/>
      <c r="CC34" s="455"/>
      <c r="CD34" s="322">
        <f>IFERROR(VLOOKUP(BX34,'４整理番号表'!$X$23:$Z$31,3,FALSE),)</f>
        <v>0</v>
      </c>
      <c r="CE34" s="605" t="str">
        <f>IF(BX34='４整理番号表'!$X$24,IF(CC34&lt;&gt;"",IF(BZ34&gt;0,IF(BY34=6,ROUNDDOWN((CC34-BZ34)/ABS(BZ34),3),IF(BY34=5,ROUNDDOWN((CC34-BZ34)/ABS(BZ34)*3/4,3),"")),"-")),IF(CC34&lt;&gt;"",IF(BZ34&gt;0,ROUNDDOWN((CC34-BZ34)/ABS(BZ34),3),"-"),""))</f>
        <v/>
      </c>
      <c r="CF34" s="610"/>
      <c r="CG34" s="329"/>
      <c r="CH34" s="454"/>
      <c r="CI34" s="322"/>
      <c r="CJ34" s="322"/>
      <c r="CK34" s="322"/>
      <c r="CL34" s="322"/>
      <c r="CM34" s="322">
        <f>IFERROR(VLOOKUP(CG34,'４整理番号表'!$X$23:$Z$31,3,FALSE),)</f>
        <v>0</v>
      </c>
      <c r="CN34" s="325" t="str">
        <f t="shared" si="143"/>
        <v/>
      </c>
      <c r="CO34" s="610"/>
      <c r="CP34" s="329"/>
      <c r="CQ34" s="454"/>
      <c r="CR34" s="322"/>
      <c r="CS34" s="322"/>
      <c r="CT34" s="322"/>
      <c r="CU34" s="322"/>
      <c r="CV34" s="322">
        <f>IFERROR(VLOOKUP(CP34,'４整理番号表'!$X$23:$Z$31,3,FALSE),)</f>
        <v>0</v>
      </c>
      <c r="CW34" s="325" t="str">
        <f t="shared" si="144"/>
        <v/>
      </c>
      <c r="CX34" s="619"/>
      <c r="CY34" s="329"/>
      <c r="CZ34" s="454"/>
      <c r="DA34" s="322"/>
      <c r="DB34" s="322"/>
      <c r="DC34" s="322"/>
      <c r="DD34" s="322"/>
      <c r="DE34" s="322">
        <f>IFERROR(VLOOKUP(CY34,'４整理番号表'!$X$23:$Z$31,3,FALSE),)</f>
        <v>0</v>
      </c>
      <c r="DF34" s="325" t="str">
        <f t="shared" si="145"/>
        <v/>
      </c>
      <c r="DG34" s="610"/>
      <c r="DH34" s="329"/>
      <c r="DI34" s="454"/>
      <c r="DJ34" s="322"/>
      <c r="DK34" s="322"/>
      <c r="DL34" s="322"/>
      <c r="DM34" s="322"/>
      <c r="DN34" s="322">
        <f>IFERROR(VLOOKUP(DH34,'４整理番号表'!$X$23:$Z$31,3,FALSE),)</f>
        <v>0</v>
      </c>
      <c r="DO34" s="325" t="str">
        <f t="shared" si="146"/>
        <v/>
      </c>
      <c r="DP34" s="610"/>
      <c r="DQ34" s="329"/>
      <c r="DR34" s="454"/>
      <c r="DS34" s="322"/>
      <c r="DT34" s="322"/>
      <c r="DU34" s="322"/>
      <c r="DV34" s="322"/>
      <c r="DW34" s="322">
        <f>IFERROR(VLOOKUP(DQ34,'４整理番号表'!$X$23:$Z$31,3,FALSE),)</f>
        <v>0</v>
      </c>
      <c r="DX34" s="325" t="str">
        <f t="shared" si="147"/>
        <v/>
      </c>
      <c r="DY34" s="610"/>
      <c r="DZ34" s="329"/>
      <c r="EA34" s="454"/>
      <c r="EB34" s="322"/>
      <c r="EC34" s="322"/>
      <c r="ED34" s="322"/>
      <c r="EE34" s="322"/>
      <c r="EF34" s="322">
        <f>IFERROR(VLOOKUP(DZ34,'４整理番号表'!$X$23:$Z$31,3,FALSE),)</f>
        <v>0</v>
      </c>
      <c r="EG34" s="325" t="str">
        <f t="shared" si="148"/>
        <v/>
      </c>
      <c r="EH34" s="610"/>
      <c r="EI34" s="329"/>
      <c r="EJ34" s="454"/>
      <c r="EK34" s="322"/>
      <c r="EL34" s="322"/>
      <c r="EM34" s="322"/>
      <c r="EN34" s="322"/>
      <c r="EO34" s="322">
        <f>IFERROR(VLOOKUP(EI34,'４整理番号表'!$X$23:$Z$31,3,FALSE),)</f>
        <v>0</v>
      </c>
      <c r="EP34" s="325" t="str">
        <f t="shared" si="149"/>
        <v/>
      </c>
      <c r="EQ34" s="619"/>
      <c r="ER34" s="203" t="s">
        <v>101</v>
      </c>
      <c r="ES34" s="266">
        <f t="shared" si="17"/>
        <v>0</v>
      </c>
      <c r="ET34" s="272">
        <f t="shared" si="18"/>
        <v>0</v>
      </c>
      <c r="EU34" s="272">
        <f t="shared" si="19"/>
        <v>0</v>
      </c>
      <c r="EV34" s="272">
        <f t="shared" si="20"/>
        <v>0</v>
      </c>
      <c r="EW34" s="272">
        <f t="shared" si="21"/>
        <v>0</v>
      </c>
      <c r="EX34" s="272">
        <f t="shared" si="22"/>
        <v>0</v>
      </c>
      <c r="EY34" s="272">
        <f t="shared" si="23"/>
        <v>0</v>
      </c>
      <c r="EZ34" s="272">
        <f t="shared" si="24"/>
        <v>0</v>
      </c>
      <c r="FA34" s="272">
        <f t="shared" si="25"/>
        <v>0</v>
      </c>
      <c r="FB34" s="272">
        <f t="shared" si="26"/>
        <v>0</v>
      </c>
      <c r="FC34" s="272">
        <f t="shared" si="27"/>
        <v>0</v>
      </c>
      <c r="FD34" s="272">
        <f t="shared" si="28"/>
        <v>0</v>
      </c>
      <c r="FE34" s="272">
        <f t="shared" si="29"/>
        <v>0</v>
      </c>
      <c r="FF34" s="272">
        <f t="shared" si="30"/>
        <v>0</v>
      </c>
      <c r="FG34" s="272">
        <f t="shared" si="31"/>
        <v>0</v>
      </c>
      <c r="FH34" s="272">
        <f t="shared" si="32"/>
        <v>0</v>
      </c>
      <c r="FI34" s="109" t="s">
        <v>100</v>
      </c>
      <c r="FJ34" s="109" t="s">
        <v>100</v>
      </c>
      <c r="FK34" s="109" t="s">
        <v>100</v>
      </c>
      <c r="FL34" s="109" t="s">
        <v>100</v>
      </c>
      <c r="FM34" s="109" t="s">
        <v>100</v>
      </c>
      <c r="FN34" s="272">
        <f t="shared" si="150"/>
        <v>0</v>
      </c>
      <c r="FO34" s="272">
        <f t="shared" si="151"/>
        <v>0</v>
      </c>
      <c r="FP34" s="272">
        <f t="shared" si="152"/>
        <v>0</v>
      </c>
      <c r="FQ34" s="272">
        <f t="shared" si="153"/>
        <v>0</v>
      </c>
      <c r="FR34" s="272">
        <f t="shared" si="154"/>
        <v>0</v>
      </c>
      <c r="FS34" s="272">
        <f t="shared" si="155"/>
        <v>0</v>
      </c>
      <c r="FT34" s="272">
        <f t="shared" si="156"/>
        <v>0</v>
      </c>
      <c r="FU34" s="113"/>
      <c r="FV34" s="113"/>
      <c r="FW34" s="109"/>
      <c r="FX34" s="109"/>
      <c r="FY34" s="109"/>
      <c r="FZ34" s="272">
        <f t="shared" si="157"/>
        <v>0</v>
      </c>
      <c r="GA34" s="272">
        <f t="shared" si="33"/>
        <v>0</v>
      </c>
      <c r="GB34" s="109"/>
      <c r="GC34" s="109"/>
      <c r="GD34" s="109"/>
      <c r="GE34" s="109"/>
      <c r="GF34" s="109"/>
      <c r="GG34" s="109"/>
      <c r="GH34" s="109"/>
      <c r="GI34" s="109"/>
      <c r="GJ34" s="109"/>
      <c r="GK34" s="109"/>
      <c r="GL34" s="109"/>
      <c r="GM34" s="109"/>
      <c r="GN34" s="109"/>
      <c r="GO34" s="109"/>
      <c r="GP34" s="109"/>
      <c r="GQ34" s="109"/>
      <c r="GR34" s="109"/>
      <c r="GS34" s="109"/>
      <c r="GT34" s="110"/>
      <c r="GV34" s="413">
        <f t="shared" si="34"/>
        <v>0</v>
      </c>
      <c r="GW34" s="414">
        <f t="shared" si="35"/>
        <v>0</v>
      </c>
      <c r="GX34" s="415"/>
      <c r="GY34" s="416">
        <f t="shared" si="204"/>
        <v>0</v>
      </c>
      <c r="GZ34" s="417">
        <f t="shared" si="205"/>
        <v>0</v>
      </c>
      <c r="HA34" s="385"/>
      <c r="HB34" s="421"/>
      <c r="HC34" s="422"/>
      <c r="HD34" s="422"/>
      <c r="HE34" s="423">
        <f t="shared" si="208"/>
        <v>0</v>
      </c>
      <c r="HF34" s="424">
        <f t="shared" si="209"/>
        <v>0</v>
      </c>
      <c r="HG34" s="426"/>
      <c r="HH34" s="426"/>
      <c r="HI34" s="426"/>
      <c r="HJ34" s="345" t="str">
        <f t="shared" si="38"/>
        <v/>
      </c>
      <c r="HK34" s="402">
        <f>IF(OR(AND(1&lt;=HJ34,HJ34&lt;=3),HJ34=6),VLOOKUP(HJ34,'４整理番号表'!$J$5:$K$59,2,FALSE),0)</f>
        <v>0</v>
      </c>
      <c r="HL34" s="402">
        <f>IF(OR(HJ34=4,HJ34=7),VLOOKUP(HJ34,'４整理番号表'!$J$5:$K$59,2,FALSE),0)</f>
        <v>0</v>
      </c>
      <c r="HM34" s="402">
        <f>IF(HJ34=5,VLOOKUP(HJ34,'４整理番号表'!$J$5:$K$59,2,FALSE),0)</f>
        <v>0</v>
      </c>
      <c r="HN34" s="402">
        <f>IF(AND(8&lt;=HJ34,HJ34&lt;=13),VLOOKUP(HJ34,'４整理番号表'!$J$5:$K$59,2,FALSE),0)</f>
        <v>0</v>
      </c>
      <c r="HO34" s="397">
        <f t="shared" si="160"/>
        <v>0</v>
      </c>
      <c r="HP34" s="345">
        <f t="shared" si="161"/>
        <v>0</v>
      </c>
      <c r="HQ34" s="345">
        <f t="shared" si="162"/>
        <v>0</v>
      </c>
      <c r="HR34" s="344">
        <f t="shared" si="163"/>
        <v>0</v>
      </c>
      <c r="HS34" s="344">
        <f t="shared" si="164"/>
        <v>0</v>
      </c>
      <c r="HT34" s="345">
        <f t="shared" si="165"/>
        <v>0</v>
      </c>
      <c r="HU34" s="345">
        <f t="shared" si="166"/>
        <v>0</v>
      </c>
      <c r="HV34" s="345">
        <f t="shared" si="167"/>
        <v>0</v>
      </c>
      <c r="HW34" s="345">
        <f t="shared" si="168"/>
        <v>0</v>
      </c>
      <c r="HX34" s="345">
        <f t="shared" si="169"/>
        <v>0</v>
      </c>
      <c r="HY34" s="344">
        <f t="shared" si="170"/>
        <v>0</v>
      </c>
      <c r="HZ34" s="344">
        <f t="shared" si="171"/>
        <v>0</v>
      </c>
      <c r="IA34" s="345">
        <f t="shared" si="172"/>
        <v>0</v>
      </c>
      <c r="IB34" s="345">
        <f t="shared" si="173"/>
        <v>0</v>
      </c>
      <c r="IC34" s="345">
        <f t="shared" si="174"/>
        <v>0</v>
      </c>
      <c r="ID34" s="345">
        <f t="shared" si="175"/>
        <v>0</v>
      </c>
      <c r="IE34" s="345">
        <f t="shared" si="176"/>
        <v>0</v>
      </c>
      <c r="IF34" s="344">
        <f>IF(AND($HO34=3,SUM($ID34:IE34)=0),IF(AND($HB34=1,$HF34&gt;=0.1),1,),)</f>
        <v>0</v>
      </c>
      <c r="IG34" s="344">
        <f>IF(AND($HO34=3,SUM($ID34:IF34)=0),IF(AND($HB34=1,$HF34&gt;=0.05,$HF34&lt;0.1),1,),)</f>
        <v>0</v>
      </c>
      <c r="IH34" s="345">
        <f t="shared" si="177"/>
        <v>0</v>
      </c>
      <c r="II34" s="345">
        <f t="shared" si="178"/>
        <v>0</v>
      </c>
      <c r="IJ34" s="345">
        <f t="shared" si="179"/>
        <v>0</v>
      </c>
      <c r="IK34" s="345">
        <f t="shared" si="180"/>
        <v>0</v>
      </c>
      <c r="IL34" s="345">
        <f t="shared" si="181"/>
        <v>0</v>
      </c>
      <c r="IM34" s="345">
        <f t="shared" si="182"/>
        <v>0</v>
      </c>
      <c r="IN34" s="345">
        <f t="shared" si="183"/>
        <v>0</v>
      </c>
      <c r="IO34" s="345">
        <f t="shared" si="184"/>
        <v>0</v>
      </c>
      <c r="IP34" s="345">
        <f t="shared" si="185"/>
        <v>0</v>
      </c>
      <c r="IQ34" s="345">
        <f t="shared" si="186"/>
        <v>0</v>
      </c>
      <c r="IR34" s="345">
        <f t="shared" si="187"/>
        <v>0</v>
      </c>
      <c r="IS34" s="392">
        <f t="shared" si="188"/>
        <v>0</v>
      </c>
      <c r="IT34" s="385"/>
      <c r="IU34" s="440">
        <f t="shared" si="39"/>
        <v>0</v>
      </c>
      <c r="IV34" s="344">
        <f t="shared" si="40"/>
        <v>0</v>
      </c>
      <c r="IW34" s="344">
        <f t="shared" si="41"/>
        <v>0</v>
      </c>
      <c r="IX34" s="344">
        <f t="shared" si="42"/>
        <v>0</v>
      </c>
      <c r="IY34" s="344">
        <f t="shared" si="43"/>
        <v>0</v>
      </c>
      <c r="IZ34" s="344">
        <f t="shared" si="44"/>
        <v>0</v>
      </c>
      <c r="JA34" s="344">
        <f t="shared" si="45"/>
        <v>0</v>
      </c>
      <c r="JB34" s="344">
        <f t="shared" si="46"/>
        <v>0</v>
      </c>
      <c r="JC34" s="344">
        <f t="shared" si="47"/>
        <v>0</v>
      </c>
      <c r="JD34" s="344">
        <f t="shared" si="48"/>
        <v>0</v>
      </c>
      <c r="JE34" s="344">
        <f t="shared" si="49"/>
        <v>0</v>
      </c>
      <c r="JF34" s="344">
        <f t="shared" si="50"/>
        <v>0</v>
      </c>
      <c r="JG34" s="344">
        <f t="shared" si="51"/>
        <v>0</v>
      </c>
      <c r="JH34" s="344">
        <f t="shared" si="52"/>
        <v>0</v>
      </c>
      <c r="JI34" s="344">
        <f t="shared" si="53"/>
        <v>0</v>
      </c>
      <c r="JJ34" s="344">
        <f t="shared" si="54"/>
        <v>0</v>
      </c>
      <c r="JK34" s="344">
        <f t="shared" si="55"/>
        <v>0</v>
      </c>
      <c r="JL34" s="344">
        <f t="shared" si="56"/>
        <v>0</v>
      </c>
      <c r="JM34" s="344">
        <f t="shared" si="57"/>
        <v>0</v>
      </c>
      <c r="JN34" s="344">
        <f t="shared" si="58"/>
        <v>0</v>
      </c>
      <c r="JO34" s="344">
        <f t="shared" si="59"/>
        <v>0</v>
      </c>
      <c r="JP34" s="344">
        <f t="shared" si="60"/>
        <v>0</v>
      </c>
      <c r="JQ34" s="344">
        <f t="shared" si="61"/>
        <v>0</v>
      </c>
      <c r="JR34" s="344">
        <f t="shared" si="62"/>
        <v>0</v>
      </c>
      <c r="JS34" s="344">
        <f t="shared" si="63"/>
        <v>0</v>
      </c>
      <c r="JT34" s="344">
        <f t="shared" si="64"/>
        <v>0</v>
      </c>
      <c r="JU34" s="344">
        <f t="shared" si="65"/>
        <v>0</v>
      </c>
      <c r="JV34" s="344">
        <f t="shared" si="66"/>
        <v>0</v>
      </c>
      <c r="JW34" s="344">
        <f t="shared" si="67"/>
        <v>0</v>
      </c>
      <c r="JX34" s="344">
        <f t="shared" si="68"/>
        <v>0</v>
      </c>
      <c r="JY34" s="344">
        <f t="shared" si="69"/>
        <v>0</v>
      </c>
      <c r="JZ34" s="344">
        <f t="shared" si="70"/>
        <v>0</v>
      </c>
      <c r="KA34" s="344">
        <f t="shared" si="71"/>
        <v>0</v>
      </c>
      <c r="KB34" s="344">
        <f t="shared" si="72"/>
        <v>0</v>
      </c>
      <c r="KC34" s="344">
        <f t="shared" si="189"/>
        <v>0</v>
      </c>
      <c r="KD34" s="344">
        <f t="shared" si="73"/>
        <v>0</v>
      </c>
      <c r="KE34" s="344">
        <f t="shared" si="74"/>
        <v>0</v>
      </c>
      <c r="KF34" s="344">
        <f t="shared" si="75"/>
        <v>0</v>
      </c>
      <c r="KG34" s="344">
        <f t="shared" si="76"/>
        <v>0</v>
      </c>
      <c r="KH34" s="344">
        <f t="shared" si="77"/>
        <v>0</v>
      </c>
      <c r="KI34" s="344">
        <f t="shared" si="78"/>
        <v>0</v>
      </c>
      <c r="KJ34" s="344">
        <f t="shared" si="79"/>
        <v>0</v>
      </c>
      <c r="KK34" s="344">
        <f t="shared" si="80"/>
        <v>0</v>
      </c>
      <c r="KL34" s="344">
        <f t="shared" si="81"/>
        <v>0</v>
      </c>
      <c r="KM34" s="344">
        <f t="shared" si="82"/>
        <v>0</v>
      </c>
      <c r="KN34" s="344">
        <f t="shared" si="83"/>
        <v>0</v>
      </c>
      <c r="KO34" s="344">
        <f t="shared" si="84"/>
        <v>0</v>
      </c>
      <c r="KP34" s="344">
        <f t="shared" si="85"/>
        <v>0</v>
      </c>
      <c r="KQ34" s="344">
        <f t="shared" si="86"/>
        <v>0</v>
      </c>
      <c r="KR34" s="344">
        <f t="shared" si="87"/>
        <v>0</v>
      </c>
      <c r="KS34" s="344">
        <f t="shared" si="88"/>
        <v>0</v>
      </c>
      <c r="KT34" s="383">
        <f t="shared" si="89"/>
        <v>0</v>
      </c>
      <c r="KU34" s="701"/>
      <c r="KV34" s="109"/>
      <c r="KW34" s="109"/>
      <c r="KX34" s="110"/>
      <c r="KZ34" s="472">
        <f t="shared" si="90"/>
        <v>0</v>
      </c>
      <c r="LA34" s="348">
        <f t="shared" si="91"/>
        <v>0</v>
      </c>
      <c r="LB34" s="348">
        <f t="shared" si="92"/>
        <v>0</v>
      </c>
      <c r="LC34" s="473">
        <f t="shared" si="93"/>
        <v>0</v>
      </c>
      <c r="LE34" s="467">
        <f t="shared" si="94"/>
        <v>0</v>
      </c>
      <c r="LF34" s="467" t="str">
        <f t="shared" si="95"/>
        <v/>
      </c>
      <c r="LG34" s="467">
        <f t="shared" si="96"/>
        <v>0</v>
      </c>
      <c r="LH34" s="467">
        <f t="shared" si="97"/>
        <v>0</v>
      </c>
      <c r="LI34" s="467">
        <f t="shared" si="98"/>
        <v>0</v>
      </c>
      <c r="LJ34" s="467">
        <f t="shared" si="99"/>
        <v>0</v>
      </c>
      <c r="LK34" s="467">
        <f t="shared" si="100"/>
        <v>0</v>
      </c>
      <c r="LL34" s="467">
        <f t="shared" si="101"/>
        <v>0</v>
      </c>
      <c r="LM34" s="467">
        <f t="shared" si="102"/>
        <v>0</v>
      </c>
      <c r="LN34" s="468">
        <f t="shared" si="103"/>
        <v>0</v>
      </c>
      <c r="LO34" s="468" t="str">
        <f t="shared" si="190"/>
        <v>○</v>
      </c>
      <c r="LP34" s="451"/>
      <c r="LQ34" s="414">
        <f t="shared" si="191"/>
        <v>0</v>
      </c>
      <c r="LR34" s="414">
        <f t="shared" si="104"/>
        <v>0</v>
      </c>
      <c r="LS34" s="414" t="str">
        <f t="shared" si="105"/>
        <v/>
      </c>
      <c r="LT34" s="414" t="str">
        <f t="shared" si="192"/>
        <v/>
      </c>
      <c r="LU34" s="414">
        <f t="shared" si="106"/>
        <v>0</v>
      </c>
      <c r="LV34" s="414">
        <f t="shared" si="193"/>
        <v>0</v>
      </c>
      <c r="LW34" s="414">
        <f t="shared" si="107"/>
        <v>0</v>
      </c>
      <c r="LX34" s="448">
        <f t="shared" si="108"/>
        <v>0</v>
      </c>
      <c r="LY34" s="414">
        <f t="shared" si="194"/>
        <v>0</v>
      </c>
      <c r="LZ34" s="414">
        <f t="shared" si="195"/>
        <v>0</v>
      </c>
      <c r="MA34" s="414">
        <f t="shared" si="196"/>
        <v>0</v>
      </c>
      <c r="MB34" s="448">
        <f t="shared" si="197"/>
        <v>0</v>
      </c>
      <c r="MC34" s="414">
        <f t="shared" si="109"/>
        <v>0</v>
      </c>
      <c r="MD34" s="414">
        <f t="shared" si="110"/>
        <v>0</v>
      </c>
      <c r="ME34" s="414">
        <f t="shared" si="111"/>
        <v>0</v>
      </c>
      <c r="MF34" s="448">
        <f t="shared" si="112"/>
        <v>0</v>
      </c>
      <c r="MG34" s="414">
        <f t="shared" si="113"/>
        <v>0</v>
      </c>
      <c r="MH34" s="414">
        <f t="shared" si="114"/>
        <v>0</v>
      </c>
      <c r="MI34" s="414">
        <f t="shared" si="115"/>
        <v>0</v>
      </c>
      <c r="MJ34" s="448">
        <f t="shared" si="198"/>
        <v>0</v>
      </c>
      <c r="MK34" s="462"/>
      <c r="ML34" s="477" cm="1">
        <f t="array" ref="ML34">IF(MX34=1,INDEX($BX34:$EQ34,1,MATCH("Ⅱ⑧",$BX34:$EQ34,0)+7),0)</f>
        <v>0</v>
      </c>
      <c r="MM34" s="478">
        <f t="shared" si="116"/>
        <v>0</v>
      </c>
      <c r="MN34" s="468">
        <f t="shared" si="117"/>
        <v>0</v>
      </c>
      <c r="MP34" s="348">
        <f t="shared" si="118"/>
        <v>0</v>
      </c>
      <c r="MQ34" s="348">
        <f t="shared" si="119"/>
        <v>0</v>
      </c>
      <c r="MR34" s="348">
        <f t="shared" si="120"/>
        <v>0</v>
      </c>
      <c r="MS34" s="348">
        <f t="shared" si="121"/>
        <v>0</v>
      </c>
      <c r="MT34" s="348">
        <f t="shared" si="122"/>
        <v>0</v>
      </c>
      <c r="MU34" s="348">
        <f t="shared" si="123"/>
        <v>0</v>
      </c>
      <c r="MV34" s="348">
        <f t="shared" si="124"/>
        <v>0</v>
      </c>
      <c r="MW34" s="348">
        <f t="shared" si="125"/>
        <v>0</v>
      </c>
      <c r="MX34" s="348">
        <f t="shared" si="126"/>
        <v>0</v>
      </c>
      <c r="MZ34" s="550">
        <f t="shared" si="127"/>
        <v>0</v>
      </c>
      <c r="NA34" s="550">
        <f t="shared" si="128"/>
        <v>0</v>
      </c>
      <c r="NB34" s="550">
        <f t="shared" si="129"/>
        <v>0</v>
      </c>
      <c r="NC34" s="550">
        <f t="shared" si="130"/>
        <v>0</v>
      </c>
      <c r="ND34" s="550">
        <f t="shared" si="131"/>
        <v>0</v>
      </c>
      <c r="NE34" s="550">
        <f t="shared" si="132"/>
        <v>0</v>
      </c>
      <c r="NF34" s="550">
        <f t="shared" si="133"/>
        <v>0</v>
      </c>
      <c r="NG34" s="550">
        <f t="shared" si="134"/>
        <v>0</v>
      </c>
    </row>
    <row r="35" spans="1:371" s="136" customFormat="1" ht="21" customHeight="1">
      <c r="A35" s="452">
        <f t="shared" si="4"/>
        <v>0</v>
      </c>
      <c r="B35" s="452">
        <f t="shared" si="199"/>
        <v>0</v>
      </c>
      <c r="C35" s="452">
        <f t="shared" si="5"/>
        <v>0</v>
      </c>
      <c r="D35" s="452">
        <f t="shared" si="6"/>
        <v>0</v>
      </c>
      <c r="E35" s="452">
        <f t="shared" si="7"/>
        <v>0</v>
      </c>
      <c r="F35" s="452">
        <f t="shared" si="200"/>
        <v>0</v>
      </c>
      <c r="G35" s="452">
        <f t="shared" si="201"/>
        <v>0</v>
      </c>
      <c r="H35" s="452">
        <f t="shared" si="202"/>
        <v>0</v>
      </c>
      <c r="I35" s="267">
        <f t="shared" si="135"/>
        <v>0</v>
      </c>
      <c r="J35" s="268"/>
      <c r="K35" s="112"/>
      <c r="L35" s="112"/>
      <c r="M35" s="106"/>
      <c r="N35" s="106"/>
      <c r="O35" s="106"/>
      <c r="P35" s="106"/>
      <c r="Q35" s="112"/>
      <c r="R35" s="263" t="str">
        <f>IFERROR(VLOOKUP(Q35,'４整理番号表'!$T$27:$U$30,2,TRUE),"")</f>
        <v/>
      </c>
      <c r="S35" s="263">
        <f t="shared" si="136"/>
        <v>0</v>
      </c>
      <c r="T35" s="266">
        <f t="shared" si="137"/>
        <v>0</v>
      </c>
      <c r="U35" s="112"/>
      <c r="V35" s="108"/>
      <c r="W35" s="269" t="str">
        <f>IFERROR(VLOOKUP(V35,'４整理番号表'!$B$6:$G$7,2,TRUE),"")</f>
        <v/>
      </c>
      <c r="X35" s="270"/>
      <c r="Y35" s="108"/>
      <c r="Z35" s="269" t="str">
        <f>IFERROR(VLOOKUP(Y35,'４整理番号表'!$B$39:$H$45,2,TRUE),"")</f>
        <v/>
      </c>
      <c r="AA35" s="108"/>
      <c r="AB35" s="271" t="str">
        <f>IFERROR(VLOOKUP(AA35,'４整理番号表'!$J$5:$K$59,2,TRUE),"")</f>
        <v/>
      </c>
      <c r="AC35" s="365"/>
      <c r="AD35" s="624"/>
      <c r="AE35" s="107"/>
      <c r="AF35" s="272" t="str">
        <f>IFERROR(VLOOKUP(AE35,'４整理番号表'!$P$6:$Q$39,2,TRUE),"")</f>
        <v/>
      </c>
      <c r="AG35" s="273">
        <f t="shared" si="8"/>
        <v>0</v>
      </c>
      <c r="AH35" s="106"/>
      <c r="AI35" s="112"/>
      <c r="AJ35" s="111"/>
      <c r="AK35" s="282"/>
      <c r="AL35" s="283"/>
      <c r="AM35" s="280"/>
      <c r="AN35" s="26"/>
      <c r="AO35" s="291">
        <f t="shared" si="9"/>
        <v>0</v>
      </c>
      <c r="AP35" s="290">
        <f t="shared" si="138"/>
        <v>0</v>
      </c>
      <c r="AQ35" s="30"/>
      <c r="AR35" s="30"/>
      <c r="AS35" s="30"/>
      <c r="AT35" s="289"/>
      <c r="AU35" s="291">
        <f t="shared" si="210"/>
        <v>0</v>
      </c>
      <c r="AV35" s="291" t="str">
        <f t="shared" si="203"/>
        <v/>
      </c>
      <c r="AW35" s="27"/>
      <c r="AX35" s="33"/>
      <c r="AY35" s="33"/>
      <c r="AZ35" s="28"/>
      <c r="BA35" s="27"/>
      <c r="BB35" s="202"/>
      <c r="BC35" s="315">
        <f t="shared" si="139"/>
        <v>0</v>
      </c>
      <c r="BD35" s="349" t="str">
        <f t="shared" si="11"/>
        <v/>
      </c>
      <c r="BE35" s="350"/>
      <c r="BF35" s="350"/>
      <c r="BG35" s="349">
        <f t="shared" si="211"/>
        <v>0</v>
      </c>
      <c r="BH35" s="350"/>
      <c r="BI35" s="349">
        <f t="shared" si="140"/>
        <v>0</v>
      </c>
      <c r="BJ35" s="202"/>
      <c r="BK35" s="202"/>
      <c r="BL35" s="653" t="str">
        <f t="shared" si="13"/>
        <v/>
      </c>
      <c r="BM35" s="654" t="str">
        <f t="shared" si="14"/>
        <v/>
      </c>
      <c r="BN35" s="266" t="str">
        <f t="shared" si="15"/>
        <v/>
      </c>
      <c r="BO35" s="793"/>
      <c r="BP35" s="323"/>
      <c r="BQ35" s="323"/>
      <c r="BR35" s="323"/>
      <c r="BS35" s="323"/>
      <c r="BT35" s="324" t="str">
        <f t="shared" si="16"/>
        <v/>
      </c>
      <c r="BU35" s="325" t="str">
        <f t="shared" si="141"/>
        <v/>
      </c>
      <c r="BV35" s="393">
        <f t="shared" si="142"/>
        <v>0</v>
      </c>
      <c r="BW35" s="326"/>
      <c r="BX35" s="329"/>
      <c r="BY35" s="454"/>
      <c r="BZ35" s="455"/>
      <c r="CA35" s="455"/>
      <c r="CB35" s="455"/>
      <c r="CC35" s="455"/>
      <c r="CD35" s="322">
        <f>IFERROR(VLOOKUP(BX35,'４整理番号表'!$X$23:$Z$31,3,FALSE),)</f>
        <v>0</v>
      </c>
      <c r="CE35" s="605" t="str">
        <f>IF(BX35='４整理番号表'!$X$24,IF(CC35&lt;&gt;"",IF(BZ35&gt;0,IF(BY35=6,ROUNDDOWN((CC35-BZ35)/ABS(BZ35),3),IF(BY35=5,ROUNDDOWN((CC35-BZ35)/ABS(BZ35)*3/4,3),"")),"-")),IF(CC35&lt;&gt;"",IF(BZ35&gt;0,ROUNDDOWN((CC35-BZ35)/ABS(BZ35),3),"-"),""))</f>
        <v/>
      </c>
      <c r="CF35" s="610"/>
      <c r="CG35" s="329"/>
      <c r="CH35" s="454"/>
      <c r="CI35" s="322"/>
      <c r="CJ35" s="322"/>
      <c r="CK35" s="322"/>
      <c r="CL35" s="322"/>
      <c r="CM35" s="322">
        <f>IFERROR(VLOOKUP(CG35,'４整理番号表'!$X$23:$Z$31,3,FALSE),)</f>
        <v>0</v>
      </c>
      <c r="CN35" s="325" t="str">
        <f t="shared" si="143"/>
        <v/>
      </c>
      <c r="CO35" s="610"/>
      <c r="CP35" s="329"/>
      <c r="CQ35" s="454"/>
      <c r="CR35" s="322"/>
      <c r="CS35" s="322"/>
      <c r="CT35" s="322"/>
      <c r="CU35" s="322"/>
      <c r="CV35" s="322">
        <f>IFERROR(VLOOKUP(CP35,'４整理番号表'!$X$23:$Z$31,3,FALSE),)</f>
        <v>0</v>
      </c>
      <c r="CW35" s="325" t="str">
        <f t="shared" si="144"/>
        <v/>
      </c>
      <c r="CX35" s="619"/>
      <c r="CY35" s="329"/>
      <c r="CZ35" s="454"/>
      <c r="DA35" s="322"/>
      <c r="DB35" s="322"/>
      <c r="DC35" s="322"/>
      <c r="DD35" s="322"/>
      <c r="DE35" s="322">
        <f>IFERROR(VLOOKUP(CY35,'４整理番号表'!$X$23:$Z$31,3,FALSE),)</f>
        <v>0</v>
      </c>
      <c r="DF35" s="325" t="str">
        <f t="shared" si="145"/>
        <v/>
      </c>
      <c r="DG35" s="610"/>
      <c r="DH35" s="329"/>
      <c r="DI35" s="454"/>
      <c r="DJ35" s="322"/>
      <c r="DK35" s="322"/>
      <c r="DL35" s="322"/>
      <c r="DM35" s="322"/>
      <c r="DN35" s="322">
        <f>IFERROR(VLOOKUP(DH35,'４整理番号表'!$X$23:$Z$31,3,FALSE),)</f>
        <v>0</v>
      </c>
      <c r="DO35" s="325" t="str">
        <f t="shared" si="146"/>
        <v/>
      </c>
      <c r="DP35" s="610"/>
      <c r="DQ35" s="329"/>
      <c r="DR35" s="454"/>
      <c r="DS35" s="322"/>
      <c r="DT35" s="322"/>
      <c r="DU35" s="322"/>
      <c r="DV35" s="322"/>
      <c r="DW35" s="322">
        <f>IFERROR(VLOOKUP(DQ35,'４整理番号表'!$X$23:$Z$31,3,FALSE),)</f>
        <v>0</v>
      </c>
      <c r="DX35" s="325" t="str">
        <f t="shared" si="147"/>
        <v/>
      </c>
      <c r="DY35" s="610"/>
      <c r="DZ35" s="329"/>
      <c r="EA35" s="454"/>
      <c r="EB35" s="322"/>
      <c r="EC35" s="322"/>
      <c r="ED35" s="322"/>
      <c r="EE35" s="322"/>
      <c r="EF35" s="322">
        <f>IFERROR(VLOOKUP(DZ35,'４整理番号表'!$X$23:$Z$31,3,FALSE),)</f>
        <v>0</v>
      </c>
      <c r="EG35" s="325" t="str">
        <f t="shared" si="148"/>
        <v/>
      </c>
      <c r="EH35" s="610"/>
      <c r="EI35" s="329"/>
      <c r="EJ35" s="454"/>
      <c r="EK35" s="322"/>
      <c r="EL35" s="322"/>
      <c r="EM35" s="322"/>
      <c r="EN35" s="322"/>
      <c r="EO35" s="322">
        <f>IFERROR(VLOOKUP(EI35,'４整理番号表'!$X$23:$Z$31,3,FALSE),)</f>
        <v>0</v>
      </c>
      <c r="EP35" s="325" t="str">
        <f t="shared" si="149"/>
        <v/>
      </c>
      <c r="EQ35" s="619"/>
      <c r="ER35" s="203" t="s">
        <v>101</v>
      </c>
      <c r="ES35" s="266">
        <f t="shared" si="17"/>
        <v>0</v>
      </c>
      <c r="ET35" s="272">
        <f t="shared" si="18"/>
        <v>0</v>
      </c>
      <c r="EU35" s="272">
        <f t="shared" si="19"/>
        <v>0</v>
      </c>
      <c r="EV35" s="272">
        <f t="shared" si="20"/>
        <v>0</v>
      </c>
      <c r="EW35" s="272">
        <f t="shared" si="21"/>
        <v>0</v>
      </c>
      <c r="EX35" s="272">
        <f t="shared" si="22"/>
        <v>0</v>
      </c>
      <c r="EY35" s="272">
        <f t="shared" si="23"/>
        <v>0</v>
      </c>
      <c r="EZ35" s="272">
        <f t="shared" si="24"/>
        <v>0</v>
      </c>
      <c r="FA35" s="272">
        <f t="shared" si="25"/>
        <v>0</v>
      </c>
      <c r="FB35" s="272">
        <f t="shared" si="26"/>
        <v>0</v>
      </c>
      <c r="FC35" s="272">
        <f t="shared" si="27"/>
        <v>0</v>
      </c>
      <c r="FD35" s="272">
        <f t="shared" si="28"/>
        <v>0</v>
      </c>
      <c r="FE35" s="272">
        <f t="shared" si="29"/>
        <v>0</v>
      </c>
      <c r="FF35" s="272">
        <f t="shared" si="30"/>
        <v>0</v>
      </c>
      <c r="FG35" s="272">
        <f t="shared" si="31"/>
        <v>0</v>
      </c>
      <c r="FH35" s="272">
        <f t="shared" si="32"/>
        <v>0</v>
      </c>
      <c r="FI35" s="109" t="s">
        <v>100</v>
      </c>
      <c r="FJ35" s="109" t="s">
        <v>100</v>
      </c>
      <c r="FK35" s="109" t="s">
        <v>100</v>
      </c>
      <c r="FL35" s="109" t="s">
        <v>100</v>
      </c>
      <c r="FM35" s="109" t="s">
        <v>100</v>
      </c>
      <c r="FN35" s="272">
        <f t="shared" si="150"/>
        <v>0</v>
      </c>
      <c r="FO35" s="272">
        <f t="shared" si="151"/>
        <v>0</v>
      </c>
      <c r="FP35" s="272">
        <f t="shared" si="152"/>
        <v>0</v>
      </c>
      <c r="FQ35" s="272">
        <f t="shared" si="153"/>
        <v>0</v>
      </c>
      <c r="FR35" s="272">
        <f t="shared" si="154"/>
        <v>0</v>
      </c>
      <c r="FS35" s="272">
        <f t="shared" si="155"/>
        <v>0</v>
      </c>
      <c r="FT35" s="272">
        <f t="shared" si="156"/>
        <v>0</v>
      </c>
      <c r="FU35" s="113"/>
      <c r="FV35" s="113"/>
      <c r="FW35" s="109"/>
      <c r="FX35" s="109"/>
      <c r="FY35" s="109"/>
      <c r="FZ35" s="272">
        <f t="shared" si="157"/>
        <v>0</v>
      </c>
      <c r="GA35" s="272">
        <f t="shared" si="33"/>
        <v>0</v>
      </c>
      <c r="GB35" s="109"/>
      <c r="GC35" s="109"/>
      <c r="GD35" s="109"/>
      <c r="GE35" s="109"/>
      <c r="GF35" s="109"/>
      <c r="GG35" s="109"/>
      <c r="GH35" s="109"/>
      <c r="GI35" s="109"/>
      <c r="GJ35" s="109"/>
      <c r="GK35" s="109"/>
      <c r="GL35" s="109"/>
      <c r="GM35" s="109"/>
      <c r="GN35" s="109"/>
      <c r="GO35" s="109"/>
      <c r="GP35" s="109"/>
      <c r="GQ35" s="109"/>
      <c r="GR35" s="109"/>
      <c r="GS35" s="109"/>
      <c r="GT35" s="110"/>
      <c r="GV35" s="413">
        <f t="shared" si="34"/>
        <v>0</v>
      </c>
      <c r="GW35" s="414">
        <f t="shared" si="35"/>
        <v>0</v>
      </c>
      <c r="GX35" s="415"/>
      <c r="GY35" s="416">
        <f t="shared" si="204"/>
        <v>0</v>
      </c>
      <c r="GZ35" s="417">
        <f t="shared" si="205"/>
        <v>0</v>
      </c>
      <c r="HA35" s="385"/>
      <c r="HB35" s="421"/>
      <c r="HC35" s="422"/>
      <c r="HD35" s="422"/>
      <c r="HE35" s="423">
        <f t="shared" si="208"/>
        <v>0</v>
      </c>
      <c r="HF35" s="424">
        <f t="shared" si="209"/>
        <v>0</v>
      </c>
      <c r="HG35" s="426"/>
      <c r="HH35" s="426"/>
      <c r="HI35" s="426"/>
      <c r="HJ35" s="345" t="str">
        <f t="shared" si="38"/>
        <v/>
      </c>
      <c r="HK35" s="402">
        <f>IF(OR(AND(1&lt;=HJ35,HJ35&lt;=3),HJ35=6),VLOOKUP(HJ35,'４整理番号表'!$J$5:$K$59,2,FALSE),0)</f>
        <v>0</v>
      </c>
      <c r="HL35" s="402">
        <f>IF(OR(HJ35=4,HJ35=7),VLOOKUP(HJ35,'４整理番号表'!$J$5:$K$59,2,FALSE),0)</f>
        <v>0</v>
      </c>
      <c r="HM35" s="402">
        <f>IF(HJ35=5,VLOOKUP(HJ35,'４整理番号表'!$J$5:$K$59,2,FALSE),0)</f>
        <v>0</v>
      </c>
      <c r="HN35" s="402">
        <f>IF(AND(8&lt;=HJ35,HJ35&lt;=13),VLOOKUP(HJ35,'４整理番号表'!$J$5:$K$59,2,FALSE),0)</f>
        <v>0</v>
      </c>
      <c r="HO35" s="397">
        <f t="shared" si="160"/>
        <v>0</v>
      </c>
      <c r="HP35" s="345">
        <f t="shared" si="161"/>
        <v>0</v>
      </c>
      <c r="HQ35" s="345">
        <f t="shared" si="162"/>
        <v>0</v>
      </c>
      <c r="HR35" s="344">
        <f t="shared" si="163"/>
        <v>0</v>
      </c>
      <c r="HS35" s="344">
        <f t="shared" si="164"/>
        <v>0</v>
      </c>
      <c r="HT35" s="345">
        <f t="shared" si="165"/>
        <v>0</v>
      </c>
      <c r="HU35" s="345">
        <f t="shared" si="166"/>
        <v>0</v>
      </c>
      <c r="HV35" s="345">
        <f t="shared" si="167"/>
        <v>0</v>
      </c>
      <c r="HW35" s="345">
        <f t="shared" si="168"/>
        <v>0</v>
      </c>
      <c r="HX35" s="345">
        <f t="shared" si="169"/>
        <v>0</v>
      </c>
      <c r="HY35" s="344">
        <f t="shared" si="170"/>
        <v>0</v>
      </c>
      <c r="HZ35" s="344">
        <f t="shared" si="171"/>
        <v>0</v>
      </c>
      <c r="IA35" s="345">
        <f t="shared" si="172"/>
        <v>0</v>
      </c>
      <c r="IB35" s="345">
        <f t="shared" si="173"/>
        <v>0</v>
      </c>
      <c r="IC35" s="345">
        <f t="shared" si="174"/>
        <v>0</v>
      </c>
      <c r="ID35" s="345">
        <f t="shared" si="175"/>
        <v>0</v>
      </c>
      <c r="IE35" s="345">
        <f t="shared" si="176"/>
        <v>0</v>
      </c>
      <c r="IF35" s="344">
        <f>IF(AND($HO35=3,SUM($ID35:IE35)=0),IF(AND($HB35=1,$HF35&gt;=0.1),1,),)</f>
        <v>0</v>
      </c>
      <c r="IG35" s="344">
        <f>IF(AND($HO35=3,SUM($ID35:IF35)=0),IF(AND($HB35=1,$HF35&gt;=0.05,$HF35&lt;0.1),1,),)</f>
        <v>0</v>
      </c>
      <c r="IH35" s="345">
        <f t="shared" si="177"/>
        <v>0</v>
      </c>
      <c r="II35" s="345">
        <f t="shared" si="178"/>
        <v>0</v>
      </c>
      <c r="IJ35" s="345">
        <f t="shared" si="179"/>
        <v>0</v>
      </c>
      <c r="IK35" s="345">
        <f t="shared" si="180"/>
        <v>0</v>
      </c>
      <c r="IL35" s="345">
        <f t="shared" si="181"/>
        <v>0</v>
      </c>
      <c r="IM35" s="345">
        <f t="shared" si="182"/>
        <v>0</v>
      </c>
      <c r="IN35" s="345">
        <f t="shared" si="183"/>
        <v>0</v>
      </c>
      <c r="IO35" s="345">
        <f t="shared" si="184"/>
        <v>0</v>
      </c>
      <c r="IP35" s="345">
        <f t="shared" si="185"/>
        <v>0</v>
      </c>
      <c r="IQ35" s="345">
        <f t="shared" si="186"/>
        <v>0</v>
      </c>
      <c r="IR35" s="345">
        <f t="shared" si="187"/>
        <v>0</v>
      </c>
      <c r="IS35" s="392">
        <f t="shared" si="188"/>
        <v>0</v>
      </c>
      <c r="IT35" s="385"/>
      <c r="IU35" s="440">
        <f t="shared" si="39"/>
        <v>0</v>
      </c>
      <c r="IV35" s="344">
        <f t="shared" si="40"/>
        <v>0</v>
      </c>
      <c r="IW35" s="344">
        <f t="shared" si="41"/>
        <v>0</v>
      </c>
      <c r="IX35" s="344">
        <f t="shared" si="42"/>
        <v>0</v>
      </c>
      <c r="IY35" s="344">
        <f t="shared" si="43"/>
        <v>0</v>
      </c>
      <c r="IZ35" s="344">
        <f t="shared" si="44"/>
        <v>0</v>
      </c>
      <c r="JA35" s="344">
        <f t="shared" si="45"/>
        <v>0</v>
      </c>
      <c r="JB35" s="344">
        <f t="shared" si="46"/>
        <v>0</v>
      </c>
      <c r="JC35" s="344">
        <f t="shared" si="47"/>
        <v>0</v>
      </c>
      <c r="JD35" s="344">
        <f t="shared" si="48"/>
        <v>0</v>
      </c>
      <c r="JE35" s="344">
        <f t="shared" si="49"/>
        <v>0</v>
      </c>
      <c r="JF35" s="344">
        <f t="shared" si="50"/>
        <v>0</v>
      </c>
      <c r="JG35" s="344">
        <f t="shared" si="51"/>
        <v>0</v>
      </c>
      <c r="JH35" s="344">
        <f t="shared" si="52"/>
        <v>0</v>
      </c>
      <c r="JI35" s="344">
        <f t="shared" si="53"/>
        <v>0</v>
      </c>
      <c r="JJ35" s="344">
        <f t="shared" si="54"/>
        <v>0</v>
      </c>
      <c r="JK35" s="344">
        <f t="shared" si="55"/>
        <v>0</v>
      </c>
      <c r="JL35" s="344">
        <f t="shared" si="56"/>
        <v>0</v>
      </c>
      <c r="JM35" s="344">
        <f t="shared" si="57"/>
        <v>0</v>
      </c>
      <c r="JN35" s="344">
        <f t="shared" si="58"/>
        <v>0</v>
      </c>
      <c r="JO35" s="344">
        <f t="shared" si="59"/>
        <v>0</v>
      </c>
      <c r="JP35" s="344">
        <f t="shared" si="60"/>
        <v>0</v>
      </c>
      <c r="JQ35" s="344">
        <f t="shared" si="61"/>
        <v>0</v>
      </c>
      <c r="JR35" s="344">
        <f t="shared" si="62"/>
        <v>0</v>
      </c>
      <c r="JS35" s="344">
        <f t="shared" si="63"/>
        <v>0</v>
      </c>
      <c r="JT35" s="344">
        <f t="shared" si="64"/>
        <v>0</v>
      </c>
      <c r="JU35" s="344">
        <f t="shared" si="65"/>
        <v>0</v>
      </c>
      <c r="JV35" s="344">
        <f t="shared" si="66"/>
        <v>0</v>
      </c>
      <c r="JW35" s="344">
        <f t="shared" si="67"/>
        <v>0</v>
      </c>
      <c r="JX35" s="344">
        <f t="shared" si="68"/>
        <v>0</v>
      </c>
      <c r="JY35" s="344">
        <f t="shared" si="69"/>
        <v>0</v>
      </c>
      <c r="JZ35" s="344">
        <f t="shared" si="70"/>
        <v>0</v>
      </c>
      <c r="KA35" s="344">
        <f t="shared" si="71"/>
        <v>0</v>
      </c>
      <c r="KB35" s="344">
        <f t="shared" si="72"/>
        <v>0</v>
      </c>
      <c r="KC35" s="344">
        <f t="shared" si="189"/>
        <v>0</v>
      </c>
      <c r="KD35" s="344">
        <f t="shared" si="73"/>
        <v>0</v>
      </c>
      <c r="KE35" s="344">
        <f t="shared" si="74"/>
        <v>0</v>
      </c>
      <c r="KF35" s="344">
        <f t="shared" si="75"/>
        <v>0</v>
      </c>
      <c r="KG35" s="344">
        <f t="shared" si="76"/>
        <v>0</v>
      </c>
      <c r="KH35" s="344">
        <f t="shared" si="77"/>
        <v>0</v>
      </c>
      <c r="KI35" s="344">
        <f t="shared" si="78"/>
        <v>0</v>
      </c>
      <c r="KJ35" s="344">
        <f t="shared" si="79"/>
        <v>0</v>
      </c>
      <c r="KK35" s="344">
        <f t="shared" si="80"/>
        <v>0</v>
      </c>
      <c r="KL35" s="344">
        <f t="shared" si="81"/>
        <v>0</v>
      </c>
      <c r="KM35" s="344">
        <f t="shared" si="82"/>
        <v>0</v>
      </c>
      <c r="KN35" s="344">
        <f t="shared" si="83"/>
        <v>0</v>
      </c>
      <c r="KO35" s="344">
        <f t="shared" si="84"/>
        <v>0</v>
      </c>
      <c r="KP35" s="344">
        <f t="shared" si="85"/>
        <v>0</v>
      </c>
      <c r="KQ35" s="344">
        <f t="shared" si="86"/>
        <v>0</v>
      </c>
      <c r="KR35" s="344">
        <f t="shared" si="87"/>
        <v>0</v>
      </c>
      <c r="KS35" s="344">
        <f t="shared" si="88"/>
        <v>0</v>
      </c>
      <c r="KT35" s="383">
        <f t="shared" si="89"/>
        <v>0</v>
      </c>
      <c r="KU35" s="701"/>
      <c r="KV35" s="109"/>
      <c r="KW35" s="109"/>
      <c r="KX35" s="110"/>
      <c r="KZ35" s="472">
        <f t="shared" si="90"/>
        <v>0</v>
      </c>
      <c r="LA35" s="348">
        <f t="shared" si="91"/>
        <v>0</v>
      </c>
      <c r="LB35" s="348">
        <f t="shared" si="92"/>
        <v>0</v>
      </c>
      <c r="LC35" s="473">
        <f t="shared" si="93"/>
        <v>0</v>
      </c>
      <c r="LE35" s="467">
        <f t="shared" si="94"/>
        <v>0</v>
      </c>
      <c r="LF35" s="467" t="str">
        <f t="shared" si="95"/>
        <v/>
      </c>
      <c r="LG35" s="467">
        <f t="shared" si="96"/>
        <v>0</v>
      </c>
      <c r="LH35" s="467">
        <f t="shared" si="97"/>
        <v>0</v>
      </c>
      <c r="LI35" s="467">
        <f t="shared" si="98"/>
        <v>0</v>
      </c>
      <c r="LJ35" s="467">
        <f t="shared" si="99"/>
        <v>0</v>
      </c>
      <c r="LK35" s="467">
        <f t="shared" si="100"/>
        <v>0</v>
      </c>
      <c r="LL35" s="467">
        <f t="shared" si="101"/>
        <v>0</v>
      </c>
      <c r="LM35" s="467">
        <f t="shared" si="102"/>
        <v>0</v>
      </c>
      <c r="LN35" s="468">
        <f t="shared" si="103"/>
        <v>0</v>
      </c>
      <c r="LO35" s="468" t="str">
        <f t="shared" si="190"/>
        <v>○</v>
      </c>
      <c r="LP35" s="451"/>
      <c r="LQ35" s="414">
        <f t="shared" si="191"/>
        <v>0</v>
      </c>
      <c r="LR35" s="414">
        <f t="shared" si="104"/>
        <v>0</v>
      </c>
      <c r="LS35" s="414" t="str">
        <f t="shared" si="105"/>
        <v/>
      </c>
      <c r="LT35" s="414" t="str">
        <f t="shared" si="192"/>
        <v/>
      </c>
      <c r="LU35" s="414">
        <f t="shared" si="106"/>
        <v>0</v>
      </c>
      <c r="LV35" s="414">
        <f t="shared" si="193"/>
        <v>0</v>
      </c>
      <c r="LW35" s="414">
        <f t="shared" si="107"/>
        <v>0</v>
      </c>
      <c r="LX35" s="448">
        <f t="shared" si="108"/>
        <v>0</v>
      </c>
      <c r="LY35" s="414">
        <f t="shared" si="194"/>
        <v>0</v>
      </c>
      <c r="LZ35" s="414">
        <f t="shared" si="195"/>
        <v>0</v>
      </c>
      <c r="MA35" s="414">
        <f t="shared" si="196"/>
        <v>0</v>
      </c>
      <c r="MB35" s="448">
        <f t="shared" si="197"/>
        <v>0</v>
      </c>
      <c r="MC35" s="414">
        <f t="shared" si="109"/>
        <v>0</v>
      </c>
      <c r="MD35" s="414">
        <f t="shared" si="110"/>
        <v>0</v>
      </c>
      <c r="ME35" s="414">
        <f t="shared" si="111"/>
        <v>0</v>
      </c>
      <c r="MF35" s="448">
        <f t="shared" si="112"/>
        <v>0</v>
      </c>
      <c r="MG35" s="414">
        <f t="shared" si="113"/>
        <v>0</v>
      </c>
      <c r="MH35" s="414">
        <f t="shared" si="114"/>
        <v>0</v>
      </c>
      <c r="MI35" s="414">
        <f t="shared" si="115"/>
        <v>0</v>
      </c>
      <c r="MJ35" s="448">
        <f t="shared" si="198"/>
        <v>0</v>
      </c>
      <c r="MK35" s="462"/>
      <c r="ML35" s="477" cm="1">
        <f t="array" ref="ML35">IF(MX35=1,INDEX($BX35:$EQ35,1,MATCH("Ⅱ⑧",$BX35:$EQ35,0)+7),0)</f>
        <v>0</v>
      </c>
      <c r="MM35" s="478">
        <f t="shared" si="116"/>
        <v>0</v>
      </c>
      <c r="MN35" s="468">
        <f t="shared" si="117"/>
        <v>0</v>
      </c>
      <c r="MP35" s="348">
        <f t="shared" si="118"/>
        <v>0</v>
      </c>
      <c r="MQ35" s="348">
        <f t="shared" si="119"/>
        <v>0</v>
      </c>
      <c r="MR35" s="348">
        <f t="shared" si="120"/>
        <v>0</v>
      </c>
      <c r="MS35" s="348">
        <f t="shared" si="121"/>
        <v>0</v>
      </c>
      <c r="MT35" s="348">
        <f t="shared" si="122"/>
        <v>0</v>
      </c>
      <c r="MU35" s="348">
        <f t="shared" si="123"/>
        <v>0</v>
      </c>
      <c r="MV35" s="348">
        <f t="shared" si="124"/>
        <v>0</v>
      </c>
      <c r="MW35" s="348">
        <f t="shared" si="125"/>
        <v>0</v>
      </c>
      <c r="MX35" s="348">
        <f t="shared" si="126"/>
        <v>0</v>
      </c>
      <c r="MZ35" s="550">
        <f t="shared" si="127"/>
        <v>0</v>
      </c>
      <c r="NA35" s="550">
        <f t="shared" si="128"/>
        <v>0</v>
      </c>
      <c r="NB35" s="550">
        <f t="shared" si="129"/>
        <v>0</v>
      </c>
      <c r="NC35" s="550">
        <f t="shared" si="130"/>
        <v>0</v>
      </c>
      <c r="ND35" s="550">
        <f t="shared" si="131"/>
        <v>0</v>
      </c>
      <c r="NE35" s="550">
        <f t="shared" si="132"/>
        <v>0</v>
      </c>
      <c r="NF35" s="550">
        <f t="shared" si="133"/>
        <v>0</v>
      </c>
      <c r="NG35" s="550">
        <f t="shared" si="134"/>
        <v>0</v>
      </c>
    </row>
    <row r="36" spans="1:371" s="136" customFormat="1" ht="21" customHeight="1">
      <c r="A36" s="452">
        <f t="shared" si="4"/>
        <v>0</v>
      </c>
      <c r="B36" s="452">
        <f t="shared" si="199"/>
        <v>0</v>
      </c>
      <c r="C36" s="452">
        <f t="shared" si="5"/>
        <v>0</v>
      </c>
      <c r="D36" s="452">
        <f t="shared" si="6"/>
        <v>0</v>
      </c>
      <c r="E36" s="452">
        <f t="shared" si="7"/>
        <v>0</v>
      </c>
      <c r="F36" s="452">
        <f t="shared" si="200"/>
        <v>0</v>
      </c>
      <c r="G36" s="452">
        <f t="shared" si="201"/>
        <v>0</v>
      </c>
      <c r="H36" s="452">
        <f t="shared" si="202"/>
        <v>0</v>
      </c>
      <c r="I36" s="267">
        <f t="shared" si="135"/>
        <v>0</v>
      </c>
      <c r="J36" s="268"/>
      <c r="K36" s="112"/>
      <c r="L36" s="112"/>
      <c r="M36" s="106"/>
      <c r="N36" s="106"/>
      <c r="O36" s="106"/>
      <c r="P36" s="106"/>
      <c r="Q36" s="112"/>
      <c r="R36" s="263" t="str">
        <f>IFERROR(VLOOKUP(Q36,'４整理番号表'!$T$27:$U$30,2,TRUE),"")</f>
        <v/>
      </c>
      <c r="S36" s="263">
        <f t="shared" si="136"/>
        <v>0</v>
      </c>
      <c r="T36" s="266">
        <f t="shared" si="137"/>
        <v>0</v>
      </c>
      <c r="U36" s="112"/>
      <c r="V36" s="108"/>
      <c r="W36" s="269" t="str">
        <f>IFERROR(VLOOKUP(V36,'４整理番号表'!$B$6:$G$7,2,TRUE),"")</f>
        <v/>
      </c>
      <c r="X36" s="270"/>
      <c r="Y36" s="108"/>
      <c r="Z36" s="269" t="str">
        <f>IFERROR(VLOOKUP(Y36,'４整理番号表'!$B$39:$H$45,2,TRUE),"")</f>
        <v/>
      </c>
      <c r="AA36" s="108"/>
      <c r="AB36" s="271" t="str">
        <f>IFERROR(VLOOKUP(AA36,'４整理番号表'!$J$5:$K$59,2,TRUE),"")</f>
        <v/>
      </c>
      <c r="AC36" s="365"/>
      <c r="AD36" s="624"/>
      <c r="AE36" s="107"/>
      <c r="AF36" s="272" t="str">
        <f>IFERROR(VLOOKUP(AE36,'４整理番号表'!$P$6:$Q$39,2,TRUE),"")</f>
        <v/>
      </c>
      <c r="AG36" s="273">
        <f t="shared" si="8"/>
        <v>0</v>
      </c>
      <c r="AH36" s="106"/>
      <c r="AI36" s="112"/>
      <c r="AJ36" s="111"/>
      <c r="AK36" s="282"/>
      <c r="AL36" s="283"/>
      <c r="AM36" s="280"/>
      <c r="AN36" s="29"/>
      <c r="AO36" s="291">
        <f t="shared" si="9"/>
        <v>0</v>
      </c>
      <c r="AP36" s="290">
        <f t="shared" si="138"/>
        <v>0</v>
      </c>
      <c r="AQ36" s="30"/>
      <c r="AR36" s="30"/>
      <c r="AS36" s="30"/>
      <c r="AT36" s="289"/>
      <c r="AU36" s="291">
        <f t="shared" si="210"/>
        <v>0</v>
      </c>
      <c r="AV36" s="291" t="str">
        <f t="shared" si="203"/>
        <v/>
      </c>
      <c r="AW36" s="27"/>
      <c r="AX36" s="33"/>
      <c r="AY36" s="33"/>
      <c r="AZ36" s="28"/>
      <c r="BA36" s="27"/>
      <c r="BB36" s="202"/>
      <c r="BC36" s="315">
        <f t="shared" si="139"/>
        <v>0</v>
      </c>
      <c r="BD36" s="349" t="str">
        <f t="shared" si="11"/>
        <v/>
      </c>
      <c r="BE36" s="350"/>
      <c r="BF36" s="350"/>
      <c r="BG36" s="349">
        <f t="shared" si="211"/>
        <v>0</v>
      </c>
      <c r="BH36" s="350"/>
      <c r="BI36" s="349">
        <f t="shared" si="140"/>
        <v>0</v>
      </c>
      <c r="BJ36" s="202"/>
      <c r="BK36" s="202"/>
      <c r="BL36" s="653" t="str">
        <f t="shared" si="13"/>
        <v/>
      </c>
      <c r="BM36" s="654" t="str">
        <f t="shared" si="14"/>
        <v/>
      </c>
      <c r="BN36" s="266" t="str">
        <f t="shared" si="15"/>
        <v/>
      </c>
      <c r="BO36" s="793"/>
      <c r="BP36" s="323"/>
      <c r="BQ36" s="323"/>
      <c r="BR36" s="323"/>
      <c r="BS36" s="323"/>
      <c r="BT36" s="324" t="str">
        <f t="shared" si="16"/>
        <v/>
      </c>
      <c r="BU36" s="325" t="str">
        <f t="shared" si="141"/>
        <v/>
      </c>
      <c r="BV36" s="393">
        <f t="shared" si="142"/>
        <v>0</v>
      </c>
      <c r="BW36" s="326"/>
      <c r="BX36" s="329"/>
      <c r="BY36" s="454"/>
      <c r="BZ36" s="455"/>
      <c r="CA36" s="455"/>
      <c r="CB36" s="455"/>
      <c r="CC36" s="455"/>
      <c r="CD36" s="322">
        <f>IFERROR(VLOOKUP(BX36,'４整理番号表'!$X$23:$Z$31,3,FALSE),)</f>
        <v>0</v>
      </c>
      <c r="CE36" s="605" t="str">
        <f>IF(BX36='４整理番号表'!$X$24,IF(CC36&lt;&gt;"",IF(BZ36&gt;0,IF(BY36=6,ROUNDDOWN((CC36-BZ36)/ABS(BZ36),3),IF(BY36=5,ROUNDDOWN((CC36-BZ36)/ABS(BZ36)*3/4,3),"")),"-")),IF(CC36&lt;&gt;"",IF(BZ36&gt;0,ROUNDDOWN((CC36-BZ36)/ABS(BZ36),3),"-"),""))</f>
        <v/>
      </c>
      <c r="CF36" s="610"/>
      <c r="CG36" s="329"/>
      <c r="CH36" s="454"/>
      <c r="CI36" s="322"/>
      <c r="CJ36" s="322"/>
      <c r="CK36" s="322"/>
      <c r="CL36" s="322"/>
      <c r="CM36" s="322">
        <f>IFERROR(VLOOKUP(CG36,'４整理番号表'!$X$23:$Z$31,3,FALSE),)</f>
        <v>0</v>
      </c>
      <c r="CN36" s="325" t="str">
        <f t="shared" si="143"/>
        <v/>
      </c>
      <c r="CO36" s="610"/>
      <c r="CP36" s="329"/>
      <c r="CQ36" s="454"/>
      <c r="CR36" s="322"/>
      <c r="CS36" s="322"/>
      <c r="CT36" s="322"/>
      <c r="CU36" s="322"/>
      <c r="CV36" s="322">
        <f>IFERROR(VLOOKUP(CP36,'４整理番号表'!$X$23:$Z$31,3,FALSE),)</f>
        <v>0</v>
      </c>
      <c r="CW36" s="325" t="str">
        <f t="shared" si="144"/>
        <v/>
      </c>
      <c r="CX36" s="619"/>
      <c r="CY36" s="329"/>
      <c r="CZ36" s="454"/>
      <c r="DA36" s="322"/>
      <c r="DB36" s="322"/>
      <c r="DC36" s="322"/>
      <c r="DD36" s="322"/>
      <c r="DE36" s="322">
        <f>IFERROR(VLOOKUP(CY36,'４整理番号表'!$X$23:$Z$31,3,FALSE),)</f>
        <v>0</v>
      </c>
      <c r="DF36" s="325" t="str">
        <f t="shared" si="145"/>
        <v/>
      </c>
      <c r="DG36" s="610"/>
      <c r="DH36" s="329"/>
      <c r="DI36" s="454"/>
      <c r="DJ36" s="322"/>
      <c r="DK36" s="322"/>
      <c r="DL36" s="322"/>
      <c r="DM36" s="322"/>
      <c r="DN36" s="322">
        <f>IFERROR(VLOOKUP(DH36,'４整理番号表'!$X$23:$Z$31,3,FALSE),)</f>
        <v>0</v>
      </c>
      <c r="DO36" s="325" t="str">
        <f t="shared" si="146"/>
        <v/>
      </c>
      <c r="DP36" s="610"/>
      <c r="DQ36" s="329"/>
      <c r="DR36" s="454"/>
      <c r="DS36" s="322"/>
      <c r="DT36" s="322"/>
      <c r="DU36" s="322"/>
      <c r="DV36" s="322"/>
      <c r="DW36" s="322">
        <f>IFERROR(VLOOKUP(DQ36,'４整理番号表'!$X$23:$Z$31,3,FALSE),)</f>
        <v>0</v>
      </c>
      <c r="DX36" s="325" t="str">
        <f t="shared" si="147"/>
        <v/>
      </c>
      <c r="DY36" s="610"/>
      <c r="DZ36" s="329"/>
      <c r="EA36" s="454"/>
      <c r="EB36" s="322"/>
      <c r="EC36" s="322"/>
      <c r="ED36" s="322"/>
      <c r="EE36" s="322"/>
      <c r="EF36" s="322">
        <f>IFERROR(VLOOKUP(DZ36,'４整理番号表'!$X$23:$Z$31,3,FALSE),)</f>
        <v>0</v>
      </c>
      <c r="EG36" s="325" t="str">
        <f t="shared" si="148"/>
        <v/>
      </c>
      <c r="EH36" s="610"/>
      <c r="EI36" s="329"/>
      <c r="EJ36" s="454"/>
      <c r="EK36" s="322"/>
      <c r="EL36" s="322"/>
      <c r="EM36" s="322"/>
      <c r="EN36" s="322"/>
      <c r="EO36" s="322">
        <f>IFERROR(VLOOKUP(EI36,'４整理番号表'!$X$23:$Z$31,3,FALSE),)</f>
        <v>0</v>
      </c>
      <c r="EP36" s="325" t="str">
        <f t="shared" si="149"/>
        <v/>
      </c>
      <c r="EQ36" s="619"/>
      <c r="ER36" s="203" t="s">
        <v>101</v>
      </c>
      <c r="ES36" s="266">
        <f t="shared" si="17"/>
        <v>0</v>
      </c>
      <c r="ET36" s="272">
        <f t="shared" si="18"/>
        <v>0</v>
      </c>
      <c r="EU36" s="272">
        <f t="shared" si="19"/>
        <v>0</v>
      </c>
      <c r="EV36" s="272">
        <f t="shared" si="20"/>
        <v>0</v>
      </c>
      <c r="EW36" s="272">
        <f t="shared" si="21"/>
        <v>0</v>
      </c>
      <c r="EX36" s="272">
        <f t="shared" si="22"/>
        <v>0</v>
      </c>
      <c r="EY36" s="272">
        <f t="shared" si="23"/>
        <v>0</v>
      </c>
      <c r="EZ36" s="272">
        <f t="shared" si="24"/>
        <v>0</v>
      </c>
      <c r="FA36" s="272">
        <f t="shared" si="25"/>
        <v>0</v>
      </c>
      <c r="FB36" s="272">
        <f t="shared" si="26"/>
        <v>0</v>
      </c>
      <c r="FC36" s="272">
        <f t="shared" si="27"/>
        <v>0</v>
      </c>
      <c r="FD36" s="272">
        <f t="shared" si="28"/>
        <v>0</v>
      </c>
      <c r="FE36" s="272">
        <f t="shared" si="29"/>
        <v>0</v>
      </c>
      <c r="FF36" s="272">
        <f t="shared" si="30"/>
        <v>0</v>
      </c>
      <c r="FG36" s="272">
        <f t="shared" si="31"/>
        <v>0</v>
      </c>
      <c r="FH36" s="272">
        <f t="shared" si="32"/>
        <v>0</v>
      </c>
      <c r="FI36" s="109" t="s">
        <v>100</v>
      </c>
      <c r="FJ36" s="109" t="s">
        <v>100</v>
      </c>
      <c r="FK36" s="109" t="s">
        <v>100</v>
      </c>
      <c r="FL36" s="109" t="s">
        <v>100</v>
      </c>
      <c r="FM36" s="109" t="s">
        <v>100</v>
      </c>
      <c r="FN36" s="272">
        <f t="shared" si="150"/>
        <v>0</v>
      </c>
      <c r="FO36" s="272">
        <f t="shared" si="151"/>
        <v>0</v>
      </c>
      <c r="FP36" s="272">
        <f t="shared" si="152"/>
        <v>0</v>
      </c>
      <c r="FQ36" s="272">
        <f t="shared" si="153"/>
        <v>0</v>
      </c>
      <c r="FR36" s="272">
        <f t="shared" si="154"/>
        <v>0</v>
      </c>
      <c r="FS36" s="272">
        <f t="shared" si="155"/>
        <v>0</v>
      </c>
      <c r="FT36" s="272">
        <f t="shared" si="156"/>
        <v>0</v>
      </c>
      <c r="FU36" s="113"/>
      <c r="FV36" s="113"/>
      <c r="FW36" s="109"/>
      <c r="FX36" s="109"/>
      <c r="FY36" s="109"/>
      <c r="FZ36" s="272">
        <f t="shared" si="157"/>
        <v>0</v>
      </c>
      <c r="GA36" s="272">
        <f t="shared" si="33"/>
        <v>0</v>
      </c>
      <c r="GB36" s="109"/>
      <c r="GC36" s="109"/>
      <c r="GD36" s="109"/>
      <c r="GE36" s="109"/>
      <c r="GF36" s="109"/>
      <c r="GG36" s="109"/>
      <c r="GH36" s="109"/>
      <c r="GI36" s="109"/>
      <c r="GJ36" s="109"/>
      <c r="GK36" s="109"/>
      <c r="GL36" s="109"/>
      <c r="GM36" s="109"/>
      <c r="GN36" s="109"/>
      <c r="GO36" s="109"/>
      <c r="GP36" s="109"/>
      <c r="GQ36" s="109"/>
      <c r="GR36" s="109"/>
      <c r="GS36" s="109"/>
      <c r="GT36" s="110"/>
      <c r="GV36" s="413">
        <f t="shared" si="34"/>
        <v>0</v>
      </c>
      <c r="GW36" s="414">
        <f t="shared" si="35"/>
        <v>0</v>
      </c>
      <c r="GX36" s="415"/>
      <c r="GY36" s="416">
        <f t="shared" si="204"/>
        <v>0</v>
      </c>
      <c r="GZ36" s="417">
        <f t="shared" si="205"/>
        <v>0</v>
      </c>
      <c r="HA36" s="385"/>
      <c r="HB36" s="421"/>
      <c r="HC36" s="422"/>
      <c r="HD36" s="422"/>
      <c r="HE36" s="423">
        <f t="shared" si="208"/>
        <v>0</v>
      </c>
      <c r="HF36" s="424">
        <f t="shared" si="209"/>
        <v>0</v>
      </c>
      <c r="HG36" s="426"/>
      <c r="HH36" s="426"/>
      <c r="HI36" s="426"/>
      <c r="HJ36" s="345" t="str">
        <f t="shared" si="38"/>
        <v/>
      </c>
      <c r="HK36" s="402">
        <f>IF(OR(AND(1&lt;=HJ36,HJ36&lt;=3),HJ36=6),VLOOKUP(HJ36,'４整理番号表'!$J$5:$K$59,2,FALSE),0)</f>
        <v>0</v>
      </c>
      <c r="HL36" s="402">
        <f>IF(OR(HJ36=4,HJ36=7),VLOOKUP(HJ36,'４整理番号表'!$J$5:$K$59,2,FALSE),0)</f>
        <v>0</v>
      </c>
      <c r="HM36" s="402">
        <f>IF(HJ36=5,VLOOKUP(HJ36,'４整理番号表'!$J$5:$K$59,2,FALSE),0)</f>
        <v>0</v>
      </c>
      <c r="HN36" s="402">
        <f>IF(AND(8&lt;=HJ36,HJ36&lt;=13),VLOOKUP(HJ36,'４整理番号表'!$J$5:$K$59,2,FALSE),0)</f>
        <v>0</v>
      </c>
      <c r="HO36" s="397">
        <f t="shared" si="160"/>
        <v>0</v>
      </c>
      <c r="HP36" s="345">
        <f t="shared" si="161"/>
        <v>0</v>
      </c>
      <c r="HQ36" s="345">
        <f t="shared" si="162"/>
        <v>0</v>
      </c>
      <c r="HR36" s="344">
        <f t="shared" si="163"/>
        <v>0</v>
      </c>
      <c r="HS36" s="344">
        <f t="shared" si="164"/>
        <v>0</v>
      </c>
      <c r="HT36" s="345">
        <f t="shared" si="165"/>
        <v>0</v>
      </c>
      <c r="HU36" s="345">
        <f t="shared" si="166"/>
        <v>0</v>
      </c>
      <c r="HV36" s="345">
        <f t="shared" si="167"/>
        <v>0</v>
      </c>
      <c r="HW36" s="345">
        <f t="shared" si="168"/>
        <v>0</v>
      </c>
      <c r="HX36" s="345">
        <f t="shared" si="169"/>
        <v>0</v>
      </c>
      <c r="HY36" s="344">
        <f t="shared" si="170"/>
        <v>0</v>
      </c>
      <c r="HZ36" s="344">
        <f t="shared" si="171"/>
        <v>0</v>
      </c>
      <c r="IA36" s="345">
        <f t="shared" si="172"/>
        <v>0</v>
      </c>
      <c r="IB36" s="345">
        <f t="shared" si="173"/>
        <v>0</v>
      </c>
      <c r="IC36" s="345">
        <f t="shared" si="174"/>
        <v>0</v>
      </c>
      <c r="ID36" s="345">
        <f t="shared" si="175"/>
        <v>0</v>
      </c>
      <c r="IE36" s="345">
        <f t="shared" si="176"/>
        <v>0</v>
      </c>
      <c r="IF36" s="344">
        <f>IF(AND($HO36=3,SUM($ID36:IE36)=0),IF(AND($HB36=1,$HF36&gt;=0.1),1,),)</f>
        <v>0</v>
      </c>
      <c r="IG36" s="344">
        <f>IF(AND($HO36=3,SUM($ID36:IF36)=0),IF(AND($HB36=1,$HF36&gt;=0.05,$HF36&lt;0.1),1,),)</f>
        <v>0</v>
      </c>
      <c r="IH36" s="345">
        <f t="shared" si="177"/>
        <v>0</v>
      </c>
      <c r="II36" s="345">
        <f t="shared" si="178"/>
        <v>0</v>
      </c>
      <c r="IJ36" s="345">
        <f t="shared" si="179"/>
        <v>0</v>
      </c>
      <c r="IK36" s="345">
        <f t="shared" si="180"/>
        <v>0</v>
      </c>
      <c r="IL36" s="345">
        <f t="shared" si="181"/>
        <v>0</v>
      </c>
      <c r="IM36" s="345">
        <f t="shared" si="182"/>
        <v>0</v>
      </c>
      <c r="IN36" s="345">
        <f t="shared" si="183"/>
        <v>0</v>
      </c>
      <c r="IO36" s="345">
        <f t="shared" si="184"/>
        <v>0</v>
      </c>
      <c r="IP36" s="345">
        <f t="shared" si="185"/>
        <v>0</v>
      </c>
      <c r="IQ36" s="345">
        <f t="shared" si="186"/>
        <v>0</v>
      </c>
      <c r="IR36" s="345">
        <f t="shared" si="187"/>
        <v>0</v>
      </c>
      <c r="IS36" s="392">
        <f t="shared" si="188"/>
        <v>0</v>
      </c>
      <c r="IT36" s="385"/>
      <c r="IU36" s="440">
        <f t="shared" si="39"/>
        <v>0</v>
      </c>
      <c r="IV36" s="344">
        <f t="shared" si="40"/>
        <v>0</v>
      </c>
      <c r="IW36" s="344">
        <f t="shared" si="41"/>
        <v>0</v>
      </c>
      <c r="IX36" s="344">
        <f t="shared" si="42"/>
        <v>0</v>
      </c>
      <c r="IY36" s="344">
        <f t="shared" si="43"/>
        <v>0</v>
      </c>
      <c r="IZ36" s="344">
        <f t="shared" si="44"/>
        <v>0</v>
      </c>
      <c r="JA36" s="344">
        <f t="shared" si="45"/>
        <v>0</v>
      </c>
      <c r="JB36" s="344">
        <f t="shared" si="46"/>
        <v>0</v>
      </c>
      <c r="JC36" s="344">
        <f t="shared" si="47"/>
        <v>0</v>
      </c>
      <c r="JD36" s="344">
        <f t="shared" si="48"/>
        <v>0</v>
      </c>
      <c r="JE36" s="344">
        <f t="shared" si="49"/>
        <v>0</v>
      </c>
      <c r="JF36" s="344">
        <f t="shared" si="50"/>
        <v>0</v>
      </c>
      <c r="JG36" s="344">
        <f t="shared" si="51"/>
        <v>0</v>
      </c>
      <c r="JH36" s="344">
        <f t="shared" si="52"/>
        <v>0</v>
      </c>
      <c r="JI36" s="344">
        <f t="shared" si="53"/>
        <v>0</v>
      </c>
      <c r="JJ36" s="344">
        <f t="shared" si="54"/>
        <v>0</v>
      </c>
      <c r="JK36" s="344">
        <f t="shared" si="55"/>
        <v>0</v>
      </c>
      <c r="JL36" s="344">
        <f t="shared" si="56"/>
        <v>0</v>
      </c>
      <c r="JM36" s="344">
        <f t="shared" si="57"/>
        <v>0</v>
      </c>
      <c r="JN36" s="344">
        <f t="shared" si="58"/>
        <v>0</v>
      </c>
      <c r="JO36" s="344">
        <f t="shared" si="59"/>
        <v>0</v>
      </c>
      <c r="JP36" s="344">
        <f t="shared" si="60"/>
        <v>0</v>
      </c>
      <c r="JQ36" s="344">
        <f t="shared" si="61"/>
        <v>0</v>
      </c>
      <c r="JR36" s="344">
        <f t="shared" si="62"/>
        <v>0</v>
      </c>
      <c r="JS36" s="344">
        <f t="shared" si="63"/>
        <v>0</v>
      </c>
      <c r="JT36" s="344">
        <f t="shared" si="64"/>
        <v>0</v>
      </c>
      <c r="JU36" s="344">
        <f t="shared" si="65"/>
        <v>0</v>
      </c>
      <c r="JV36" s="344">
        <f t="shared" si="66"/>
        <v>0</v>
      </c>
      <c r="JW36" s="344">
        <f t="shared" si="67"/>
        <v>0</v>
      </c>
      <c r="JX36" s="344">
        <f t="shared" si="68"/>
        <v>0</v>
      </c>
      <c r="JY36" s="344">
        <f t="shared" si="69"/>
        <v>0</v>
      </c>
      <c r="JZ36" s="344">
        <f t="shared" si="70"/>
        <v>0</v>
      </c>
      <c r="KA36" s="344">
        <f t="shared" si="71"/>
        <v>0</v>
      </c>
      <c r="KB36" s="344">
        <f t="shared" si="72"/>
        <v>0</v>
      </c>
      <c r="KC36" s="344">
        <f t="shared" si="189"/>
        <v>0</v>
      </c>
      <c r="KD36" s="344">
        <f t="shared" si="73"/>
        <v>0</v>
      </c>
      <c r="KE36" s="344">
        <f t="shared" si="74"/>
        <v>0</v>
      </c>
      <c r="KF36" s="344">
        <f t="shared" si="75"/>
        <v>0</v>
      </c>
      <c r="KG36" s="344">
        <f t="shared" si="76"/>
        <v>0</v>
      </c>
      <c r="KH36" s="344">
        <f t="shared" si="77"/>
        <v>0</v>
      </c>
      <c r="KI36" s="344">
        <f t="shared" si="78"/>
        <v>0</v>
      </c>
      <c r="KJ36" s="344">
        <f t="shared" si="79"/>
        <v>0</v>
      </c>
      <c r="KK36" s="344">
        <f t="shared" si="80"/>
        <v>0</v>
      </c>
      <c r="KL36" s="344">
        <f t="shared" si="81"/>
        <v>0</v>
      </c>
      <c r="KM36" s="344">
        <f t="shared" si="82"/>
        <v>0</v>
      </c>
      <c r="KN36" s="344">
        <f t="shared" si="83"/>
        <v>0</v>
      </c>
      <c r="KO36" s="344">
        <f t="shared" si="84"/>
        <v>0</v>
      </c>
      <c r="KP36" s="344">
        <f t="shared" si="85"/>
        <v>0</v>
      </c>
      <c r="KQ36" s="344">
        <f t="shared" si="86"/>
        <v>0</v>
      </c>
      <c r="KR36" s="344">
        <f t="shared" si="87"/>
        <v>0</v>
      </c>
      <c r="KS36" s="344">
        <f t="shared" si="88"/>
        <v>0</v>
      </c>
      <c r="KT36" s="383">
        <f t="shared" si="89"/>
        <v>0</v>
      </c>
      <c r="KU36" s="701"/>
      <c r="KV36" s="109"/>
      <c r="KW36" s="109"/>
      <c r="KX36" s="110"/>
      <c r="KZ36" s="472">
        <f t="shared" si="90"/>
        <v>0</v>
      </c>
      <c r="LA36" s="348">
        <f t="shared" si="91"/>
        <v>0</v>
      </c>
      <c r="LB36" s="348">
        <f t="shared" si="92"/>
        <v>0</v>
      </c>
      <c r="LC36" s="473">
        <f t="shared" si="93"/>
        <v>0</v>
      </c>
      <c r="LE36" s="467">
        <f t="shared" si="94"/>
        <v>0</v>
      </c>
      <c r="LF36" s="467" t="str">
        <f t="shared" si="95"/>
        <v/>
      </c>
      <c r="LG36" s="467">
        <f t="shared" si="96"/>
        <v>0</v>
      </c>
      <c r="LH36" s="467">
        <f t="shared" si="97"/>
        <v>0</v>
      </c>
      <c r="LI36" s="467">
        <f t="shared" si="98"/>
        <v>0</v>
      </c>
      <c r="LJ36" s="467">
        <f t="shared" si="99"/>
        <v>0</v>
      </c>
      <c r="LK36" s="467">
        <f t="shared" si="100"/>
        <v>0</v>
      </c>
      <c r="LL36" s="467">
        <f t="shared" si="101"/>
        <v>0</v>
      </c>
      <c r="LM36" s="467">
        <f t="shared" si="102"/>
        <v>0</v>
      </c>
      <c r="LN36" s="468">
        <f t="shared" si="103"/>
        <v>0</v>
      </c>
      <c r="LO36" s="468" t="str">
        <f t="shared" si="190"/>
        <v>○</v>
      </c>
      <c r="LP36" s="451"/>
      <c r="LQ36" s="414">
        <f t="shared" si="191"/>
        <v>0</v>
      </c>
      <c r="LR36" s="414">
        <f t="shared" si="104"/>
        <v>0</v>
      </c>
      <c r="LS36" s="414" t="str">
        <f t="shared" si="105"/>
        <v/>
      </c>
      <c r="LT36" s="414" t="str">
        <f t="shared" si="192"/>
        <v/>
      </c>
      <c r="LU36" s="414">
        <f t="shared" si="106"/>
        <v>0</v>
      </c>
      <c r="LV36" s="414">
        <f t="shared" si="193"/>
        <v>0</v>
      </c>
      <c r="LW36" s="414">
        <f t="shared" si="107"/>
        <v>0</v>
      </c>
      <c r="LX36" s="448">
        <f t="shared" si="108"/>
        <v>0</v>
      </c>
      <c r="LY36" s="414">
        <f t="shared" si="194"/>
        <v>0</v>
      </c>
      <c r="LZ36" s="414">
        <f t="shared" si="195"/>
        <v>0</v>
      </c>
      <c r="MA36" s="414">
        <f t="shared" si="196"/>
        <v>0</v>
      </c>
      <c r="MB36" s="448">
        <f t="shared" si="197"/>
        <v>0</v>
      </c>
      <c r="MC36" s="414">
        <f t="shared" si="109"/>
        <v>0</v>
      </c>
      <c r="MD36" s="414">
        <f t="shared" si="110"/>
        <v>0</v>
      </c>
      <c r="ME36" s="414">
        <f t="shared" si="111"/>
        <v>0</v>
      </c>
      <c r="MF36" s="448">
        <f t="shared" si="112"/>
        <v>0</v>
      </c>
      <c r="MG36" s="414">
        <f t="shared" si="113"/>
        <v>0</v>
      </c>
      <c r="MH36" s="414">
        <f t="shared" si="114"/>
        <v>0</v>
      </c>
      <c r="MI36" s="414">
        <f t="shared" si="115"/>
        <v>0</v>
      </c>
      <c r="MJ36" s="448">
        <f t="shared" si="198"/>
        <v>0</v>
      </c>
      <c r="MK36" s="462"/>
      <c r="ML36" s="477" cm="1">
        <f t="array" ref="ML36">IF(MX36=1,INDEX($BX36:$EQ36,1,MATCH("Ⅱ⑧",$BX36:$EQ36,0)+7),0)</f>
        <v>0</v>
      </c>
      <c r="MM36" s="478">
        <f t="shared" si="116"/>
        <v>0</v>
      </c>
      <c r="MN36" s="468">
        <f t="shared" si="117"/>
        <v>0</v>
      </c>
      <c r="MP36" s="348">
        <f t="shared" si="118"/>
        <v>0</v>
      </c>
      <c r="MQ36" s="348">
        <f t="shared" si="119"/>
        <v>0</v>
      </c>
      <c r="MR36" s="348">
        <f t="shared" si="120"/>
        <v>0</v>
      </c>
      <c r="MS36" s="348">
        <f t="shared" si="121"/>
        <v>0</v>
      </c>
      <c r="MT36" s="348">
        <f t="shared" si="122"/>
        <v>0</v>
      </c>
      <c r="MU36" s="348">
        <f t="shared" si="123"/>
        <v>0</v>
      </c>
      <c r="MV36" s="348">
        <f t="shared" si="124"/>
        <v>0</v>
      </c>
      <c r="MW36" s="348">
        <f t="shared" si="125"/>
        <v>0</v>
      </c>
      <c r="MX36" s="348">
        <f t="shared" si="126"/>
        <v>0</v>
      </c>
      <c r="MZ36" s="550">
        <f t="shared" si="127"/>
        <v>0</v>
      </c>
      <c r="NA36" s="550">
        <f t="shared" si="128"/>
        <v>0</v>
      </c>
      <c r="NB36" s="550">
        <f t="shared" si="129"/>
        <v>0</v>
      </c>
      <c r="NC36" s="550">
        <f t="shared" si="130"/>
        <v>0</v>
      </c>
      <c r="ND36" s="550">
        <f t="shared" si="131"/>
        <v>0</v>
      </c>
      <c r="NE36" s="550">
        <f t="shared" si="132"/>
        <v>0</v>
      </c>
      <c r="NF36" s="550">
        <f t="shared" si="133"/>
        <v>0</v>
      </c>
      <c r="NG36" s="550">
        <f t="shared" si="134"/>
        <v>0</v>
      </c>
    </row>
    <row r="37" spans="1:371" s="136" customFormat="1" ht="21" customHeight="1">
      <c r="A37" s="452">
        <f t="shared" si="4"/>
        <v>0</v>
      </c>
      <c r="B37" s="452">
        <f t="shared" si="199"/>
        <v>0</v>
      </c>
      <c r="C37" s="452">
        <f t="shared" si="5"/>
        <v>0</v>
      </c>
      <c r="D37" s="452">
        <f t="shared" si="6"/>
        <v>0</v>
      </c>
      <c r="E37" s="452">
        <f t="shared" si="7"/>
        <v>0</v>
      </c>
      <c r="F37" s="452">
        <f t="shared" si="200"/>
        <v>0</v>
      </c>
      <c r="G37" s="452">
        <f t="shared" si="201"/>
        <v>0</v>
      </c>
      <c r="H37" s="452">
        <f t="shared" si="202"/>
        <v>0</v>
      </c>
      <c r="I37" s="267">
        <f t="shared" si="135"/>
        <v>0</v>
      </c>
      <c r="J37" s="268"/>
      <c r="K37" s="112"/>
      <c r="L37" s="112"/>
      <c r="M37" s="106"/>
      <c r="N37" s="106"/>
      <c r="O37" s="106"/>
      <c r="P37" s="106"/>
      <c r="Q37" s="112"/>
      <c r="R37" s="263" t="str">
        <f>IFERROR(VLOOKUP(Q37,'４整理番号表'!$T$27:$U$30,2,TRUE),"")</f>
        <v/>
      </c>
      <c r="S37" s="263">
        <f t="shared" si="136"/>
        <v>0</v>
      </c>
      <c r="T37" s="266">
        <f t="shared" si="137"/>
        <v>0</v>
      </c>
      <c r="U37" s="112"/>
      <c r="V37" s="108"/>
      <c r="W37" s="269" t="str">
        <f>IFERROR(VLOOKUP(V37,'４整理番号表'!$B$6:$G$7,2,TRUE),"")</f>
        <v/>
      </c>
      <c r="X37" s="270"/>
      <c r="Y37" s="108"/>
      <c r="Z37" s="269" t="str">
        <f>IFERROR(VLOOKUP(Y37,'４整理番号表'!$B$39:$H$45,2,TRUE),"")</f>
        <v/>
      </c>
      <c r="AA37" s="108"/>
      <c r="AB37" s="271" t="str">
        <f>IFERROR(VLOOKUP(AA37,'４整理番号表'!$J$5:$K$59,2,TRUE),"")</f>
        <v/>
      </c>
      <c r="AC37" s="365"/>
      <c r="AD37" s="624"/>
      <c r="AE37" s="107"/>
      <c r="AF37" s="272" t="str">
        <f>IFERROR(VLOOKUP(AE37,'４整理番号表'!$P$6:$Q$39,2,TRUE),"")</f>
        <v/>
      </c>
      <c r="AG37" s="273">
        <f t="shared" si="8"/>
        <v>0</v>
      </c>
      <c r="AH37" s="106"/>
      <c r="AI37" s="112"/>
      <c r="AJ37" s="111"/>
      <c r="AK37" s="282"/>
      <c r="AL37" s="283"/>
      <c r="AM37" s="280"/>
      <c r="AN37" s="26"/>
      <c r="AO37" s="291">
        <f t="shared" si="9"/>
        <v>0</v>
      </c>
      <c r="AP37" s="290">
        <f t="shared" si="138"/>
        <v>0</v>
      </c>
      <c r="AQ37" s="30"/>
      <c r="AR37" s="30"/>
      <c r="AS37" s="30"/>
      <c r="AT37" s="289"/>
      <c r="AU37" s="291">
        <f t="shared" si="210"/>
        <v>0</v>
      </c>
      <c r="AV37" s="291" t="str">
        <f t="shared" si="203"/>
        <v/>
      </c>
      <c r="AW37" s="27"/>
      <c r="AX37" s="33"/>
      <c r="AY37" s="33"/>
      <c r="AZ37" s="28"/>
      <c r="BA37" s="27"/>
      <c r="BB37" s="202"/>
      <c r="BC37" s="315">
        <f t="shared" si="139"/>
        <v>0</v>
      </c>
      <c r="BD37" s="349" t="str">
        <f t="shared" si="11"/>
        <v/>
      </c>
      <c r="BE37" s="350"/>
      <c r="BF37" s="350"/>
      <c r="BG37" s="349">
        <f t="shared" si="211"/>
        <v>0</v>
      </c>
      <c r="BH37" s="350"/>
      <c r="BI37" s="349">
        <f t="shared" si="140"/>
        <v>0</v>
      </c>
      <c r="BJ37" s="202"/>
      <c r="BK37" s="202"/>
      <c r="BL37" s="653" t="str">
        <f t="shared" si="13"/>
        <v/>
      </c>
      <c r="BM37" s="654" t="str">
        <f t="shared" si="14"/>
        <v/>
      </c>
      <c r="BN37" s="266" t="str">
        <f t="shared" si="15"/>
        <v/>
      </c>
      <c r="BO37" s="793"/>
      <c r="BP37" s="323"/>
      <c r="BQ37" s="323"/>
      <c r="BR37" s="323"/>
      <c r="BS37" s="323"/>
      <c r="BT37" s="324" t="str">
        <f t="shared" si="16"/>
        <v/>
      </c>
      <c r="BU37" s="325" t="str">
        <f t="shared" si="141"/>
        <v/>
      </c>
      <c r="BV37" s="393">
        <f t="shared" si="142"/>
        <v>0</v>
      </c>
      <c r="BW37" s="326"/>
      <c r="BX37" s="329"/>
      <c r="BY37" s="454"/>
      <c r="BZ37" s="455"/>
      <c r="CA37" s="455"/>
      <c r="CB37" s="455"/>
      <c r="CC37" s="455"/>
      <c r="CD37" s="322">
        <f>IFERROR(VLOOKUP(BX37,'４整理番号表'!$X$23:$Z$31,3,FALSE),)</f>
        <v>0</v>
      </c>
      <c r="CE37" s="605" t="str">
        <f>IF(BX37='４整理番号表'!$X$24,IF(CC37&lt;&gt;"",IF(BZ37&gt;0,IF(BY37=6,ROUNDDOWN((CC37-BZ37)/ABS(BZ37),3),IF(BY37=5,ROUNDDOWN((CC37-BZ37)/ABS(BZ37)*3/4,3),"")),"-")),IF(CC37&lt;&gt;"",IF(BZ37&gt;0,ROUNDDOWN((CC37-BZ37)/ABS(BZ37),3),"-"),""))</f>
        <v/>
      </c>
      <c r="CF37" s="610"/>
      <c r="CG37" s="329"/>
      <c r="CH37" s="454"/>
      <c r="CI37" s="322"/>
      <c r="CJ37" s="322"/>
      <c r="CK37" s="322"/>
      <c r="CL37" s="322"/>
      <c r="CM37" s="322">
        <f>IFERROR(VLOOKUP(CG37,'４整理番号表'!$X$23:$Z$31,3,FALSE),)</f>
        <v>0</v>
      </c>
      <c r="CN37" s="325" t="str">
        <f t="shared" si="143"/>
        <v/>
      </c>
      <c r="CO37" s="610"/>
      <c r="CP37" s="329"/>
      <c r="CQ37" s="454"/>
      <c r="CR37" s="322"/>
      <c r="CS37" s="322"/>
      <c r="CT37" s="322"/>
      <c r="CU37" s="322"/>
      <c r="CV37" s="322">
        <f>IFERROR(VLOOKUP(CP37,'４整理番号表'!$X$23:$Z$31,3,FALSE),)</f>
        <v>0</v>
      </c>
      <c r="CW37" s="325" t="str">
        <f t="shared" si="144"/>
        <v/>
      </c>
      <c r="CX37" s="619"/>
      <c r="CY37" s="329"/>
      <c r="CZ37" s="454"/>
      <c r="DA37" s="322"/>
      <c r="DB37" s="322"/>
      <c r="DC37" s="322"/>
      <c r="DD37" s="322"/>
      <c r="DE37" s="322">
        <f>IFERROR(VLOOKUP(CY37,'４整理番号表'!$X$23:$Z$31,3,FALSE),)</f>
        <v>0</v>
      </c>
      <c r="DF37" s="325" t="str">
        <f t="shared" si="145"/>
        <v/>
      </c>
      <c r="DG37" s="610"/>
      <c r="DH37" s="329"/>
      <c r="DI37" s="454"/>
      <c r="DJ37" s="322"/>
      <c r="DK37" s="322"/>
      <c r="DL37" s="322"/>
      <c r="DM37" s="322"/>
      <c r="DN37" s="322">
        <f>IFERROR(VLOOKUP(DH37,'４整理番号表'!$X$23:$Z$31,3,FALSE),)</f>
        <v>0</v>
      </c>
      <c r="DO37" s="325" t="str">
        <f t="shared" si="146"/>
        <v/>
      </c>
      <c r="DP37" s="610"/>
      <c r="DQ37" s="329"/>
      <c r="DR37" s="454"/>
      <c r="DS37" s="322"/>
      <c r="DT37" s="322"/>
      <c r="DU37" s="322"/>
      <c r="DV37" s="322"/>
      <c r="DW37" s="322">
        <f>IFERROR(VLOOKUP(DQ37,'４整理番号表'!$X$23:$Z$31,3,FALSE),)</f>
        <v>0</v>
      </c>
      <c r="DX37" s="325" t="str">
        <f t="shared" si="147"/>
        <v/>
      </c>
      <c r="DY37" s="610"/>
      <c r="DZ37" s="329"/>
      <c r="EA37" s="454"/>
      <c r="EB37" s="322"/>
      <c r="EC37" s="322"/>
      <c r="ED37" s="322"/>
      <c r="EE37" s="322"/>
      <c r="EF37" s="322">
        <f>IFERROR(VLOOKUP(DZ37,'４整理番号表'!$X$23:$Z$31,3,FALSE),)</f>
        <v>0</v>
      </c>
      <c r="EG37" s="325" t="str">
        <f t="shared" si="148"/>
        <v/>
      </c>
      <c r="EH37" s="610"/>
      <c r="EI37" s="329"/>
      <c r="EJ37" s="454"/>
      <c r="EK37" s="322"/>
      <c r="EL37" s="322"/>
      <c r="EM37" s="322"/>
      <c r="EN37" s="322"/>
      <c r="EO37" s="322">
        <f>IFERROR(VLOOKUP(EI37,'４整理番号表'!$X$23:$Z$31,3,FALSE),)</f>
        <v>0</v>
      </c>
      <c r="EP37" s="325" t="str">
        <f t="shared" si="149"/>
        <v/>
      </c>
      <c r="EQ37" s="619"/>
      <c r="ER37" s="203" t="s">
        <v>101</v>
      </c>
      <c r="ES37" s="266">
        <f t="shared" si="17"/>
        <v>0</v>
      </c>
      <c r="ET37" s="272">
        <f t="shared" si="18"/>
        <v>0</v>
      </c>
      <c r="EU37" s="272">
        <f t="shared" si="19"/>
        <v>0</v>
      </c>
      <c r="EV37" s="272">
        <f t="shared" si="20"/>
        <v>0</v>
      </c>
      <c r="EW37" s="272">
        <f t="shared" si="21"/>
        <v>0</v>
      </c>
      <c r="EX37" s="272">
        <f t="shared" si="22"/>
        <v>0</v>
      </c>
      <c r="EY37" s="272">
        <f t="shared" si="23"/>
        <v>0</v>
      </c>
      <c r="EZ37" s="272">
        <f t="shared" si="24"/>
        <v>0</v>
      </c>
      <c r="FA37" s="272">
        <f t="shared" si="25"/>
        <v>0</v>
      </c>
      <c r="FB37" s="272">
        <f t="shared" si="26"/>
        <v>0</v>
      </c>
      <c r="FC37" s="272">
        <f t="shared" si="27"/>
        <v>0</v>
      </c>
      <c r="FD37" s="272">
        <f t="shared" si="28"/>
        <v>0</v>
      </c>
      <c r="FE37" s="272">
        <f t="shared" si="29"/>
        <v>0</v>
      </c>
      <c r="FF37" s="272">
        <f t="shared" si="30"/>
        <v>0</v>
      </c>
      <c r="FG37" s="272">
        <f t="shared" si="31"/>
        <v>0</v>
      </c>
      <c r="FH37" s="272">
        <f t="shared" si="32"/>
        <v>0</v>
      </c>
      <c r="FI37" s="109" t="s">
        <v>100</v>
      </c>
      <c r="FJ37" s="109" t="s">
        <v>100</v>
      </c>
      <c r="FK37" s="109" t="s">
        <v>100</v>
      </c>
      <c r="FL37" s="109" t="s">
        <v>100</v>
      </c>
      <c r="FM37" s="109" t="s">
        <v>100</v>
      </c>
      <c r="FN37" s="272">
        <f t="shared" si="150"/>
        <v>0</v>
      </c>
      <c r="FO37" s="272">
        <f t="shared" si="151"/>
        <v>0</v>
      </c>
      <c r="FP37" s="272">
        <f t="shared" si="152"/>
        <v>0</v>
      </c>
      <c r="FQ37" s="272">
        <f t="shared" si="153"/>
        <v>0</v>
      </c>
      <c r="FR37" s="272">
        <f t="shared" si="154"/>
        <v>0</v>
      </c>
      <c r="FS37" s="272">
        <f t="shared" si="155"/>
        <v>0</v>
      </c>
      <c r="FT37" s="272">
        <f t="shared" si="156"/>
        <v>0</v>
      </c>
      <c r="FU37" s="113"/>
      <c r="FV37" s="113"/>
      <c r="FW37" s="109"/>
      <c r="FX37" s="109"/>
      <c r="FY37" s="109"/>
      <c r="FZ37" s="272">
        <f t="shared" si="157"/>
        <v>0</v>
      </c>
      <c r="GA37" s="272">
        <f t="shared" si="33"/>
        <v>0</v>
      </c>
      <c r="GB37" s="109"/>
      <c r="GC37" s="109"/>
      <c r="GD37" s="109"/>
      <c r="GE37" s="109"/>
      <c r="GF37" s="109"/>
      <c r="GG37" s="109"/>
      <c r="GH37" s="109"/>
      <c r="GI37" s="109"/>
      <c r="GJ37" s="109"/>
      <c r="GK37" s="109"/>
      <c r="GL37" s="109"/>
      <c r="GM37" s="109"/>
      <c r="GN37" s="109"/>
      <c r="GO37" s="109"/>
      <c r="GP37" s="109"/>
      <c r="GQ37" s="109"/>
      <c r="GR37" s="109"/>
      <c r="GS37" s="109"/>
      <c r="GT37" s="110"/>
      <c r="GV37" s="413">
        <f t="shared" si="34"/>
        <v>0</v>
      </c>
      <c r="GW37" s="414">
        <f t="shared" si="35"/>
        <v>0</v>
      </c>
      <c r="GX37" s="415"/>
      <c r="GY37" s="416">
        <f t="shared" si="204"/>
        <v>0</v>
      </c>
      <c r="GZ37" s="417">
        <f t="shared" si="205"/>
        <v>0</v>
      </c>
      <c r="HA37" s="385"/>
      <c r="HB37" s="421"/>
      <c r="HC37" s="422"/>
      <c r="HD37" s="422"/>
      <c r="HE37" s="423">
        <f t="shared" si="208"/>
        <v>0</v>
      </c>
      <c r="HF37" s="424">
        <f t="shared" si="209"/>
        <v>0</v>
      </c>
      <c r="HG37" s="426"/>
      <c r="HH37" s="426"/>
      <c r="HI37" s="426"/>
      <c r="HJ37" s="345" t="str">
        <f t="shared" si="38"/>
        <v/>
      </c>
      <c r="HK37" s="402">
        <f>IF(OR(AND(1&lt;=HJ37,HJ37&lt;=3),HJ37=6),VLOOKUP(HJ37,'４整理番号表'!$J$5:$K$59,2,FALSE),0)</f>
        <v>0</v>
      </c>
      <c r="HL37" s="402">
        <f>IF(OR(HJ37=4,HJ37=7),VLOOKUP(HJ37,'４整理番号表'!$J$5:$K$59,2,FALSE),0)</f>
        <v>0</v>
      </c>
      <c r="HM37" s="402">
        <f>IF(HJ37=5,VLOOKUP(HJ37,'４整理番号表'!$J$5:$K$59,2,FALSE),0)</f>
        <v>0</v>
      </c>
      <c r="HN37" s="402">
        <f>IF(AND(8&lt;=HJ37,HJ37&lt;=13),VLOOKUP(HJ37,'４整理番号表'!$J$5:$K$59,2,FALSE),0)</f>
        <v>0</v>
      </c>
      <c r="HO37" s="397">
        <f t="shared" si="160"/>
        <v>0</v>
      </c>
      <c r="HP37" s="345">
        <f t="shared" si="161"/>
        <v>0</v>
      </c>
      <c r="HQ37" s="345">
        <f t="shared" si="162"/>
        <v>0</v>
      </c>
      <c r="HR37" s="344">
        <f t="shared" si="163"/>
        <v>0</v>
      </c>
      <c r="HS37" s="344">
        <f t="shared" si="164"/>
        <v>0</v>
      </c>
      <c r="HT37" s="345">
        <f t="shared" si="165"/>
        <v>0</v>
      </c>
      <c r="HU37" s="345">
        <f t="shared" si="166"/>
        <v>0</v>
      </c>
      <c r="HV37" s="345">
        <f t="shared" si="167"/>
        <v>0</v>
      </c>
      <c r="HW37" s="345">
        <f t="shared" si="168"/>
        <v>0</v>
      </c>
      <c r="HX37" s="345">
        <f t="shared" si="169"/>
        <v>0</v>
      </c>
      <c r="HY37" s="344">
        <f t="shared" si="170"/>
        <v>0</v>
      </c>
      <c r="HZ37" s="344">
        <f t="shared" si="171"/>
        <v>0</v>
      </c>
      <c r="IA37" s="345">
        <f t="shared" si="172"/>
        <v>0</v>
      </c>
      <c r="IB37" s="345">
        <f t="shared" si="173"/>
        <v>0</v>
      </c>
      <c r="IC37" s="345">
        <f t="shared" si="174"/>
        <v>0</v>
      </c>
      <c r="ID37" s="345">
        <f t="shared" si="175"/>
        <v>0</v>
      </c>
      <c r="IE37" s="345">
        <f t="shared" si="176"/>
        <v>0</v>
      </c>
      <c r="IF37" s="344">
        <f>IF(AND($HO37=3,SUM($ID37:IE37)=0),IF(AND($HB37=1,$HF37&gt;=0.1),1,),)</f>
        <v>0</v>
      </c>
      <c r="IG37" s="344">
        <f>IF(AND($HO37=3,SUM($ID37:IF37)=0),IF(AND($HB37=1,$HF37&gt;=0.05,$HF37&lt;0.1),1,),)</f>
        <v>0</v>
      </c>
      <c r="IH37" s="345">
        <f t="shared" si="177"/>
        <v>0</v>
      </c>
      <c r="II37" s="345">
        <f t="shared" si="178"/>
        <v>0</v>
      </c>
      <c r="IJ37" s="345">
        <f t="shared" si="179"/>
        <v>0</v>
      </c>
      <c r="IK37" s="345">
        <f t="shared" si="180"/>
        <v>0</v>
      </c>
      <c r="IL37" s="345">
        <f t="shared" si="181"/>
        <v>0</v>
      </c>
      <c r="IM37" s="345">
        <f t="shared" si="182"/>
        <v>0</v>
      </c>
      <c r="IN37" s="345">
        <f t="shared" si="183"/>
        <v>0</v>
      </c>
      <c r="IO37" s="345">
        <f t="shared" si="184"/>
        <v>0</v>
      </c>
      <c r="IP37" s="345">
        <f t="shared" si="185"/>
        <v>0</v>
      </c>
      <c r="IQ37" s="345">
        <f t="shared" si="186"/>
        <v>0</v>
      </c>
      <c r="IR37" s="345">
        <f t="shared" si="187"/>
        <v>0</v>
      </c>
      <c r="IS37" s="392">
        <f t="shared" si="188"/>
        <v>0</v>
      </c>
      <c r="IT37" s="385"/>
      <c r="IU37" s="440">
        <f t="shared" si="39"/>
        <v>0</v>
      </c>
      <c r="IV37" s="344">
        <f t="shared" si="40"/>
        <v>0</v>
      </c>
      <c r="IW37" s="344">
        <f t="shared" si="41"/>
        <v>0</v>
      </c>
      <c r="IX37" s="344">
        <f t="shared" si="42"/>
        <v>0</v>
      </c>
      <c r="IY37" s="344">
        <f t="shared" si="43"/>
        <v>0</v>
      </c>
      <c r="IZ37" s="344">
        <f t="shared" si="44"/>
        <v>0</v>
      </c>
      <c r="JA37" s="344">
        <f t="shared" si="45"/>
        <v>0</v>
      </c>
      <c r="JB37" s="344">
        <f t="shared" si="46"/>
        <v>0</v>
      </c>
      <c r="JC37" s="344">
        <f t="shared" si="47"/>
        <v>0</v>
      </c>
      <c r="JD37" s="344">
        <f t="shared" si="48"/>
        <v>0</v>
      </c>
      <c r="JE37" s="344">
        <f t="shared" si="49"/>
        <v>0</v>
      </c>
      <c r="JF37" s="344">
        <f t="shared" si="50"/>
        <v>0</v>
      </c>
      <c r="JG37" s="344">
        <f t="shared" si="51"/>
        <v>0</v>
      </c>
      <c r="JH37" s="344">
        <f t="shared" si="52"/>
        <v>0</v>
      </c>
      <c r="JI37" s="344">
        <f t="shared" si="53"/>
        <v>0</v>
      </c>
      <c r="JJ37" s="344">
        <f t="shared" si="54"/>
        <v>0</v>
      </c>
      <c r="JK37" s="344">
        <f t="shared" si="55"/>
        <v>0</v>
      </c>
      <c r="JL37" s="344">
        <f t="shared" si="56"/>
        <v>0</v>
      </c>
      <c r="JM37" s="344">
        <f t="shared" si="57"/>
        <v>0</v>
      </c>
      <c r="JN37" s="344">
        <f t="shared" si="58"/>
        <v>0</v>
      </c>
      <c r="JO37" s="344">
        <f t="shared" si="59"/>
        <v>0</v>
      </c>
      <c r="JP37" s="344">
        <f t="shared" si="60"/>
        <v>0</v>
      </c>
      <c r="JQ37" s="344">
        <f t="shared" si="61"/>
        <v>0</v>
      </c>
      <c r="JR37" s="344">
        <f t="shared" si="62"/>
        <v>0</v>
      </c>
      <c r="JS37" s="344">
        <f t="shared" si="63"/>
        <v>0</v>
      </c>
      <c r="JT37" s="344">
        <f t="shared" si="64"/>
        <v>0</v>
      </c>
      <c r="JU37" s="344">
        <f t="shared" si="65"/>
        <v>0</v>
      </c>
      <c r="JV37" s="344">
        <f t="shared" si="66"/>
        <v>0</v>
      </c>
      <c r="JW37" s="344">
        <f t="shared" si="67"/>
        <v>0</v>
      </c>
      <c r="JX37" s="344">
        <f t="shared" si="68"/>
        <v>0</v>
      </c>
      <c r="JY37" s="344">
        <f t="shared" si="69"/>
        <v>0</v>
      </c>
      <c r="JZ37" s="344">
        <f t="shared" si="70"/>
        <v>0</v>
      </c>
      <c r="KA37" s="344">
        <f t="shared" si="71"/>
        <v>0</v>
      </c>
      <c r="KB37" s="344">
        <f t="shared" si="72"/>
        <v>0</v>
      </c>
      <c r="KC37" s="344">
        <f t="shared" si="189"/>
        <v>0</v>
      </c>
      <c r="KD37" s="344">
        <f t="shared" si="73"/>
        <v>0</v>
      </c>
      <c r="KE37" s="344">
        <f t="shared" si="74"/>
        <v>0</v>
      </c>
      <c r="KF37" s="344">
        <f t="shared" si="75"/>
        <v>0</v>
      </c>
      <c r="KG37" s="344">
        <f t="shared" si="76"/>
        <v>0</v>
      </c>
      <c r="KH37" s="344">
        <f t="shared" si="77"/>
        <v>0</v>
      </c>
      <c r="KI37" s="344">
        <f t="shared" si="78"/>
        <v>0</v>
      </c>
      <c r="KJ37" s="344">
        <f t="shared" si="79"/>
        <v>0</v>
      </c>
      <c r="KK37" s="344">
        <f t="shared" si="80"/>
        <v>0</v>
      </c>
      <c r="KL37" s="344">
        <f t="shared" si="81"/>
        <v>0</v>
      </c>
      <c r="KM37" s="344">
        <f t="shared" si="82"/>
        <v>0</v>
      </c>
      <c r="KN37" s="344">
        <f t="shared" si="83"/>
        <v>0</v>
      </c>
      <c r="KO37" s="344">
        <f t="shared" si="84"/>
        <v>0</v>
      </c>
      <c r="KP37" s="344">
        <f t="shared" si="85"/>
        <v>0</v>
      </c>
      <c r="KQ37" s="344">
        <f t="shared" si="86"/>
        <v>0</v>
      </c>
      <c r="KR37" s="344">
        <f t="shared" si="87"/>
        <v>0</v>
      </c>
      <c r="KS37" s="344">
        <f t="shared" si="88"/>
        <v>0</v>
      </c>
      <c r="KT37" s="383">
        <f t="shared" si="89"/>
        <v>0</v>
      </c>
      <c r="KU37" s="701"/>
      <c r="KV37" s="109"/>
      <c r="KW37" s="109"/>
      <c r="KX37" s="110"/>
      <c r="KZ37" s="472">
        <f t="shared" si="90"/>
        <v>0</v>
      </c>
      <c r="LA37" s="348">
        <f t="shared" si="91"/>
        <v>0</v>
      </c>
      <c r="LB37" s="348">
        <f t="shared" si="92"/>
        <v>0</v>
      </c>
      <c r="LC37" s="473">
        <f t="shared" si="93"/>
        <v>0</v>
      </c>
      <c r="LE37" s="467">
        <f t="shared" si="94"/>
        <v>0</v>
      </c>
      <c r="LF37" s="467" t="str">
        <f t="shared" si="95"/>
        <v/>
      </c>
      <c r="LG37" s="467">
        <f t="shared" si="96"/>
        <v>0</v>
      </c>
      <c r="LH37" s="467">
        <f t="shared" si="97"/>
        <v>0</v>
      </c>
      <c r="LI37" s="467">
        <f t="shared" si="98"/>
        <v>0</v>
      </c>
      <c r="LJ37" s="467">
        <f t="shared" si="99"/>
        <v>0</v>
      </c>
      <c r="LK37" s="467">
        <f t="shared" si="100"/>
        <v>0</v>
      </c>
      <c r="LL37" s="467">
        <f t="shared" si="101"/>
        <v>0</v>
      </c>
      <c r="LM37" s="467">
        <f t="shared" si="102"/>
        <v>0</v>
      </c>
      <c r="LN37" s="468">
        <f t="shared" si="103"/>
        <v>0</v>
      </c>
      <c r="LO37" s="468" t="str">
        <f t="shared" si="190"/>
        <v>○</v>
      </c>
      <c r="LP37" s="451"/>
      <c r="LQ37" s="414">
        <f t="shared" si="191"/>
        <v>0</v>
      </c>
      <c r="LR37" s="414">
        <f t="shared" si="104"/>
        <v>0</v>
      </c>
      <c r="LS37" s="414" t="str">
        <f t="shared" si="105"/>
        <v/>
      </c>
      <c r="LT37" s="414" t="str">
        <f t="shared" si="192"/>
        <v/>
      </c>
      <c r="LU37" s="414">
        <f t="shared" si="106"/>
        <v>0</v>
      </c>
      <c r="LV37" s="414">
        <f t="shared" si="193"/>
        <v>0</v>
      </c>
      <c r="LW37" s="414">
        <f t="shared" si="107"/>
        <v>0</v>
      </c>
      <c r="LX37" s="448">
        <f t="shared" si="108"/>
        <v>0</v>
      </c>
      <c r="LY37" s="414">
        <f t="shared" si="194"/>
        <v>0</v>
      </c>
      <c r="LZ37" s="414">
        <f t="shared" si="195"/>
        <v>0</v>
      </c>
      <c r="MA37" s="414">
        <f t="shared" si="196"/>
        <v>0</v>
      </c>
      <c r="MB37" s="448">
        <f t="shared" si="197"/>
        <v>0</v>
      </c>
      <c r="MC37" s="414">
        <f t="shared" si="109"/>
        <v>0</v>
      </c>
      <c r="MD37" s="414">
        <f t="shared" si="110"/>
        <v>0</v>
      </c>
      <c r="ME37" s="414">
        <f t="shared" si="111"/>
        <v>0</v>
      </c>
      <c r="MF37" s="448">
        <f t="shared" si="112"/>
        <v>0</v>
      </c>
      <c r="MG37" s="414">
        <f t="shared" si="113"/>
        <v>0</v>
      </c>
      <c r="MH37" s="414">
        <f t="shared" si="114"/>
        <v>0</v>
      </c>
      <c r="MI37" s="414">
        <f t="shared" si="115"/>
        <v>0</v>
      </c>
      <c r="MJ37" s="448">
        <f t="shared" si="198"/>
        <v>0</v>
      </c>
      <c r="MK37" s="462"/>
      <c r="ML37" s="477" cm="1">
        <f t="array" ref="ML37">IF(MX37=1,INDEX($BX37:$EQ37,1,MATCH("Ⅱ⑧",$BX37:$EQ37,0)+7),0)</f>
        <v>0</v>
      </c>
      <c r="MM37" s="478">
        <f t="shared" si="116"/>
        <v>0</v>
      </c>
      <c r="MN37" s="468">
        <f t="shared" si="117"/>
        <v>0</v>
      </c>
      <c r="MP37" s="348">
        <f t="shared" si="118"/>
        <v>0</v>
      </c>
      <c r="MQ37" s="348">
        <f t="shared" si="119"/>
        <v>0</v>
      </c>
      <c r="MR37" s="348">
        <f t="shared" si="120"/>
        <v>0</v>
      </c>
      <c r="MS37" s="348">
        <f t="shared" si="121"/>
        <v>0</v>
      </c>
      <c r="MT37" s="348">
        <f t="shared" si="122"/>
        <v>0</v>
      </c>
      <c r="MU37" s="348">
        <f t="shared" si="123"/>
        <v>0</v>
      </c>
      <c r="MV37" s="348">
        <f t="shared" si="124"/>
        <v>0</v>
      </c>
      <c r="MW37" s="348">
        <f t="shared" si="125"/>
        <v>0</v>
      </c>
      <c r="MX37" s="348">
        <f t="shared" si="126"/>
        <v>0</v>
      </c>
      <c r="MZ37" s="550">
        <f t="shared" si="127"/>
        <v>0</v>
      </c>
      <c r="NA37" s="550">
        <f t="shared" si="128"/>
        <v>0</v>
      </c>
      <c r="NB37" s="550">
        <f t="shared" si="129"/>
        <v>0</v>
      </c>
      <c r="NC37" s="550">
        <f t="shared" si="130"/>
        <v>0</v>
      </c>
      <c r="ND37" s="550">
        <f t="shared" si="131"/>
        <v>0</v>
      </c>
      <c r="NE37" s="550">
        <f t="shared" si="132"/>
        <v>0</v>
      </c>
      <c r="NF37" s="550">
        <f t="shared" si="133"/>
        <v>0</v>
      </c>
      <c r="NG37" s="550">
        <f t="shared" si="134"/>
        <v>0</v>
      </c>
    </row>
    <row r="38" spans="1:371" s="136" customFormat="1" ht="21" customHeight="1">
      <c r="A38" s="452">
        <f t="shared" si="4"/>
        <v>0</v>
      </c>
      <c r="B38" s="452">
        <f t="shared" si="199"/>
        <v>0</v>
      </c>
      <c r="C38" s="452">
        <f t="shared" si="5"/>
        <v>0</v>
      </c>
      <c r="D38" s="452">
        <f t="shared" si="6"/>
        <v>0</v>
      </c>
      <c r="E38" s="452">
        <f t="shared" si="7"/>
        <v>0</v>
      </c>
      <c r="F38" s="452">
        <f t="shared" si="200"/>
        <v>0</v>
      </c>
      <c r="G38" s="452">
        <f t="shared" si="201"/>
        <v>0</v>
      </c>
      <c r="H38" s="452">
        <f t="shared" si="202"/>
        <v>0</v>
      </c>
      <c r="I38" s="267">
        <f t="shared" si="135"/>
        <v>0</v>
      </c>
      <c r="J38" s="268"/>
      <c r="K38" s="112"/>
      <c r="L38" s="112"/>
      <c r="M38" s="106"/>
      <c r="N38" s="106"/>
      <c r="O38" s="106"/>
      <c r="P38" s="106"/>
      <c r="Q38" s="112"/>
      <c r="R38" s="263" t="str">
        <f>IFERROR(VLOOKUP(Q38,'４整理番号表'!$T$27:$U$30,2,TRUE),"")</f>
        <v/>
      </c>
      <c r="S38" s="263">
        <f t="shared" si="136"/>
        <v>0</v>
      </c>
      <c r="T38" s="266">
        <f t="shared" si="137"/>
        <v>0</v>
      </c>
      <c r="U38" s="112"/>
      <c r="V38" s="108"/>
      <c r="W38" s="269" t="str">
        <f>IFERROR(VLOOKUP(V38,'４整理番号表'!$B$6:$G$7,2,TRUE),"")</f>
        <v/>
      </c>
      <c r="X38" s="270"/>
      <c r="Y38" s="108"/>
      <c r="Z38" s="269" t="str">
        <f>IFERROR(VLOOKUP(Y38,'４整理番号表'!$B$39:$H$45,2,TRUE),"")</f>
        <v/>
      </c>
      <c r="AA38" s="108"/>
      <c r="AB38" s="271" t="str">
        <f>IFERROR(VLOOKUP(AA38,'４整理番号表'!$J$5:$K$59,2,TRUE),"")</f>
        <v/>
      </c>
      <c r="AC38" s="365"/>
      <c r="AD38" s="624"/>
      <c r="AE38" s="107"/>
      <c r="AF38" s="272" t="str">
        <f>IFERROR(VLOOKUP(AE38,'４整理番号表'!$P$6:$Q$39,2,TRUE),"")</f>
        <v/>
      </c>
      <c r="AG38" s="273">
        <f t="shared" si="8"/>
        <v>0</v>
      </c>
      <c r="AH38" s="106"/>
      <c r="AI38" s="112"/>
      <c r="AJ38" s="111"/>
      <c r="AK38" s="282"/>
      <c r="AL38" s="283"/>
      <c r="AM38" s="280"/>
      <c r="AN38" s="29"/>
      <c r="AO38" s="291">
        <f t="shared" si="9"/>
        <v>0</v>
      </c>
      <c r="AP38" s="290">
        <f t="shared" si="138"/>
        <v>0</v>
      </c>
      <c r="AQ38" s="30"/>
      <c r="AR38" s="30"/>
      <c r="AS38" s="30"/>
      <c r="AT38" s="289"/>
      <c r="AU38" s="291">
        <f t="shared" si="210"/>
        <v>0</v>
      </c>
      <c r="AV38" s="291" t="str">
        <f t="shared" si="203"/>
        <v/>
      </c>
      <c r="AW38" s="27"/>
      <c r="AX38" s="33"/>
      <c r="AY38" s="33"/>
      <c r="AZ38" s="28"/>
      <c r="BA38" s="27"/>
      <c r="BB38" s="202"/>
      <c r="BC38" s="315">
        <f t="shared" si="139"/>
        <v>0</v>
      </c>
      <c r="BD38" s="349" t="str">
        <f t="shared" si="11"/>
        <v/>
      </c>
      <c r="BE38" s="350"/>
      <c r="BF38" s="350"/>
      <c r="BG38" s="349">
        <f t="shared" si="211"/>
        <v>0</v>
      </c>
      <c r="BH38" s="350"/>
      <c r="BI38" s="349">
        <f t="shared" si="140"/>
        <v>0</v>
      </c>
      <c r="BJ38" s="202"/>
      <c r="BK38" s="202"/>
      <c r="BL38" s="653" t="str">
        <f t="shared" si="13"/>
        <v/>
      </c>
      <c r="BM38" s="654" t="str">
        <f t="shared" si="14"/>
        <v/>
      </c>
      <c r="BN38" s="266" t="str">
        <f t="shared" si="15"/>
        <v/>
      </c>
      <c r="BO38" s="793"/>
      <c r="BP38" s="323"/>
      <c r="BQ38" s="323"/>
      <c r="BR38" s="323"/>
      <c r="BS38" s="323"/>
      <c r="BT38" s="324" t="str">
        <f t="shared" si="16"/>
        <v/>
      </c>
      <c r="BU38" s="325" t="str">
        <f t="shared" si="141"/>
        <v/>
      </c>
      <c r="BV38" s="393">
        <f t="shared" si="142"/>
        <v>0</v>
      </c>
      <c r="BW38" s="326"/>
      <c r="BX38" s="329"/>
      <c r="BY38" s="454"/>
      <c r="BZ38" s="455"/>
      <c r="CA38" s="455"/>
      <c r="CB38" s="455"/>
      <c r="CC38" s="455"/>
      <c r="CD38" s="322">
        <f>IFERROR(VLOOKUP(BX38,'４整理番号表'!$X$23:$Z$31,3,FALSE),)</f>
        <v>0</v>
      </c>
      <c r="CE38" s="605" t="str">
        <f>IF(BX38='４整理番号表'!$X$24,IF(CC38&lt;&gt;"",IF(BZ38&gt;0,IF(BY38=6,ROUNDDOWN((CC38-BZ38)/ABS(BZ38),3),IF(BY38=5,ROUNDDOWN((CC38-BZ38)/ABS(BZ38)*3/4,3),"")),"-")),IF(CC38&lt;&gt;"",IF(BZ38&gt;0,ROUNDDOWN((CC38-BZ38)/ABS(BZ38),3),"-"),""))</f>
        <v/>
      </c>
      <c r="CF38" s="610"/>
      <c r="CG38" s="329"/>
      <c r="CH38" s="454"/>
      <c r="CI38" s="322"/>
      <c r="CJ38" s="322"/>
      <c r="CK38" s="322"/>
      <c r="CL38" s="322"/>
      <c r="CM38" s="322">
        <f>IFERROR(VLOOKUP(CG38,'４整理番号表'!$X$23:$Z$31,3,FALSE),)</f>
        <v>0</v>
      </c>
      <c r="CN38" s="325" t="str">
        <f t="shared" si="143"/>
        <v/>
      </c>
      <c r="CO38" s="610"/>
      <c r="CP38" s="329"/>
      <c r="CQ38" s="454"/>
      <c r="CR38" s="322"/>
      <c r="CS38" s="322"/>
      <c r="CT38" s="322"/>
      <c r="CU38" s="322"/>
      <c r="CV38" s="322">
        <f>IFERROR(VLOOKUP(CP38,'４整理番号表'!$X$23:$Z$31,3,FALSE),)</f>
        <v>0</v>
      </c>
      <c r="CW38" s="325" t="str">
        <f t="shared" si="144"/>
        <v/>
      </c>
      <c r="CX38" s="619"/>
      <c r="CY38" s="329"/>
      <c r="CZ38" s="454"/>
      <c r="DA38" s="322"/>
      <c r="DB38" s="322"/>
      <c r="DC38" s="322"/>
      <c r="DD38" s="322"/>
      <c r="DE38" s="322">
        <f>IFERROR(VLOOKUP(CY38,'４整理番号表'!$X$23:$Z$31,3,FALSE),)</f>
        <v>0</v>
      </c>
      <c r="DF38" s="325" t="str">
        <f t="shared" si="145"/>
        <v/>
      </c>
      <c r="DG38" s="610"/>
      <c r="DH38" s="329"/>
      <c r="DI38" s="454"/>
      <c r="DJ38" s="322"/>
      <c r="DK38" s="322"/>
      <c r="DL38" s="322"/>
      <c r="DM38" s="322"/>
      <c r="DN38" s="322">
        <f>IFERROR(VLOOKUP(DH38,'４整理番号表'!$X$23:$Z$31,3,FALSE),)</f>
        <v>0</v>
      </c>
      <c r="DO38" s="325" t="str">
        <f t="shared" si="146"/>
        <v/>
      </c>
      <c r="DP38" s="610"/>
      <c r="DQ38" s="329"/>
      <c r="DR38" s="454"/>
      <c r="DS38" s="322"/>
      <c r="DT38" s="322"/>
      <c r="DU38" s="322"/>
      <c r="DV38" s="322"/>
      <c r="DW38" s="322">
        <f>IFERROR(VLOOKUP(DQ38,'４整理番号表'!$X$23:$Z$31,3,FALSE),)</f>
        <v>0</v>
      </c>
      <c r="DX38" s="325" t="str">
        <f t="shared" si="147"/>
        <v/>
      </c>
      <c r="DY38" s="610"/>
      <c r="DZ38" s="329"/>
      <c r="EA38" s="454"/>
      <c r="EB38" s="322"/>
      <c r="EC38" s="322"/>
      <c r="ED38" s="322"/>
      <c r="EE38" s="322"/>
      <c r="EF38" s="322">
        <f>IFERROR(VLOOKUP(DZ38,'４整理番号表'!$X$23:$Z$31,3,FALSE),)</f>
        <v>0</v>
      </c>
      <c r="EG38" s="325" t="str">
        <f t="shared" si="148"/>
        <v/>
      </c>
      <c r="EH38" s="610"/>
      <c r="EI38" s="329"/>
      <c r="EJ38" s="454"/>
      <c r="EK38" s="322"/>
      <c r="EL38" s="322"/>
      <c r="EM38" s="322"/>
      <c r="EN38" s="322"/>
      <c r="EO38" s="322">
        <f>IFERROR(VLOOKUP(EI38,'４整理番号表'!$X$23:$Z$31,3,FALSE),)</f>
        <v>0</v>
      </c>
      <c r="EP38" s="325" t="str">
        <f t="shared" si="149"/>
        <v/>
      </c>
      <c r="EQ38" s="619"/>
      <c r="ER38" s="203" t="s">
        <v>101</v>
      </c>
      <c r="ES38" s="266">
        <f t="shared" si="17"/>
        <v>0</v>
      </c>
      <c r="ET38" s="272">
        <f t="shared" si="18"/>
        <v>0</v>
      </c>
      <c r="EU38" s="272">
        <f t="shared" si="19"/>
        <v>0</v>
      </c>
      <c r="EV38" s="272">
        <f t="shared" si="20"/>
        <v>0</v>
      </c>
      <c r="EW38" s="272">
        <f t="shared" si="21"/>
        <v>0</v>
      </c>
      <c r="EX38" s="272">
        <f t="shared" si="22"/>
        <v>0</v>
      </c>
      <c r="EY38" s="272">
        <f t="shared" si="23"/>
        <v>0</v>
      </c>
      <c r="EZ38" s="272">
        <f t="shared" si="24"/>
        <v>0</v>
      </c>
      <c r="FA38" s="272">
        <f t="shared" si="25"/>
        <v>0</v>
      </c>
      <c r="FB38" s="272">
        <f t="shared" si="26"/>
        <v>0</v>
      </c>
      <c r="FC38" s="272">
        <f t="shared" si="27"/>
        <v>0</v>
      </c>
      <c r="FD38" s="272">
        <f t="shared" si="28"/>
        <v>0</v>
      </c>
      <c r="FE38" s="272">
        <f t="shared" si="29"/>
        <v>0</v>
      </c>
      <c r="FF38" s="272">
        <f t="shared" si="30"/>
        <v>0</v>
      </c>
      <c r="FG38" s="272">
        <f t="shared" si="31"/>
        <v>0</v>
      </c>
      <c r="FH38" s="272">
        <f t="shared" si="32"/>
        <v>0</v>
      </c>
      <c r="FI38" s="109" t="s">
        <v>100</v>
      </c>
      <c r="FJ38" s="109" t="s">
        <v>100</v>
      </c>
      <c r="FK38" s="109" t="s">
        <v>100</v>
      </c>
      <c r="FL38" s="109" t="s">
        <v>100</v>
      </c>
      <c r="FM38" s="109" t="s">
        <v>100</v>
      </c>
      <c r="FN38" s="272">
        <f t="shared" si="150"/>
        <v>0</v>
      </c>
      <c r="FO38" s="272">
        <f t="shared" si="151"/>
        <v>0</v>
      </c>
      <c r="FP38" s="272">
        <f t="shared" si="152"/>
        <v>0</v>
      </c>
      <c r="FQ38" s="272">
        <f t="shared" si="153"/>
        <v>0</v>
      </c>
      <c r="FR38" s="272">
        <f t="shared" si="154"/>
        <v>0</v>
      </c>
      <c r="FS38" s="272">
        <f t="shared" si="155"/>
        <v>0</v>
      </c>
      <c r="FT38" s="272">
        <f t="shared" si="156"/>
        <v>0</v>
      </c>
      <c r="FU38" s="113"/>
      <c r="FV38" s="113"/>
      <c r="FW38" s="109"/>
      <c r="FX38" s="109"/>
      <c r="FY38" s="109"/>
      <c r="FZ38" s="272">
        <f t="shared" si="157"/>
        <v>0</v>
      </c>
      <c r="GA38" s="272">
        <f t="shared" si="33"/>
        <v>0</v>
      </c>
      <c r="GB38" s="109"/>
      <c r="GC38" s="109"/>
      <c r="GD38" s="109"/>
      <c r="GE38" s="109"/>
      <c r="GF38" s="109"/>
      <c r="GG38" s="109"/>
      <c r="GH38" s="109"/>
      <c r="GI38" s="109"/>
      <c r="GJ38" s="109"/>
      <c r="GK38" s="109"/>
      <c r="GL38" s="109"/>
      <c r="GM38" s="109"/>
      <c r="GN38" s="109"/>
      <c r="GO38" s="109"/>
      <c r="GP38" s="109"/>
      <c r="GQ38" s="109"/>
      <c r="GR38" s="109"/>
      <c r="GS38" s="109"/>
      <c r="GT38" s="110"/>
      <c r="GV38" s="413">
        <f t="shared" si="34"/>
        <v>0</v>
      </c>
      <c r="GW38" s="414">
        <f t="shared" si="35"/>
        <v>0</v>
      </c>
      <c r="GX38" s="415"/>
      <c r="GY38" s="416">
        <f t="shared" si="204"/>
        <v>0</v>
      </c>
      <c r="GZ38" s="417">
        <f t="shared" si="205"/>
        <v>0</v>
      </c>
      <c r="HA38" s="385"/>
      <c r="HB38" s="421"/>
      <c r="HC38" s="422"/>
      <c r="HD38" s="422"/>
      <c r="HE38" s="423">
        <f t="shared" si="208"/>
        <v>0</v>
      </c>
      <c r="HF38" s="424">
        <f t="shared" si="209"/>
        <v>0</v>
      </c>
      <c r="HG38" s="426"/>
      <c r="HH38" s="426"/>
      <c r="HI38" s="426"/>
      <c r="HJ38" s="345" t="str">
        <f t="shared" si="38"/>
        <v/>
      </c>
      <c r="HK38" s="402">
        <f>IF(OR(AND(1&lt;=HJ38,HJ38&lt;=3),HJ38=6),VLOOKUP(HJ38,'４整理番号表'!$J$5:$K$59,2,FALSE),0)</f>
        <v>0</v>
      </c>
      <c r="HL38" s="402">
        <f>IF(OR(HJ38=4,HJ38=7),VLOOKUP(HJ38,'４整理番号表'!$J$5:$K$59,2,FALSE),0)</f>
        <v>0</v>
      </c>
      <c r="HM38" s="402">
        <f>IF(HJ38=5,VLOOKUP(HJ38,'４整理番号表'!$J$5:$K$59,2,FALSE),0)</f>
        <v>0</v>
      </c>
      <c r="HN38" s="402">
        <f>IF(AND(8&lt;=HJ38,HJ38&lt;=13),VLOOKUP(HJ38,'４整理番号表'!$J$5:$K$59,2,FALSE),0)</f>
        <v>0</v>
      </c>
      <c r="HO38" s="397">
        <f t="shared" si="160"/>
        <v>0</v>
      </c>
      <c r="HP38" s="345">
        <f t="shared" si="161"/>
        <v>0</v>
      </c>
      <c r="HQ38" s="345">
        <f t="shared" si="162"/>
        <v>0</v>
      </c>
      <c r="HR38" s="344">
        <f t="shared" si="163"/>
        <v>0</v>
      </c>
      <c r="HS38" s="344">
        <f t="shared" si="164"/>
        <v>0</v>
      </c>
      <c r="HT38" s="345">
        <f t="shared" si="165"/>
        <v>0</v>
      </c>
      <c r="HU38" s="345">
        <f t="shared" si="166"/>
        <v>0</v>
      </c>
      <c r="HV38" s="345">
        <f t="shared" si="167"/>
        <v>0</v>
      </c>
      <c r="HW38" s="345">
        <f t="shared" si="168"/>
        <v>0</v>
      </c>
      <c r="HX38" s="345">
        <f t="shared" si="169"/>
        <v>0</v>
      </c>
      <c r="HY38" s="344">
        <f t="shared" si="170"/>
        <v>0</v>
      </c>
      <c r="HZ38" s="344">
        <f t="shared" si="171"/>
        <v>0</v>
      </c>
      <c r="IA38" s="345">
        <f t="shared" si="172"/>
        <v>0</v>
      </c>
      <c r="IB38" s="345">
        <f t="shared" si="173"/>
        <v>0</v>
      </c>
      <c r="IC38" s="345">
        <f t="shared" si="174"/>
        <v>0</v>
      </c>
      <c r="ID38" s="345">
        <f t="shared" si="175"/>
        <v>0</v>
      </c>
      <c r="IE38" s="345">
        <f t="shared" si="176"/>
        <v>0</v>
      </c>
      <c r="IF38" s="344">
        <f>IF(AND($HO38=3,SUM($ID38:IE38)=0),IF(AND($HB38=1,$HF38&gt;=0.1),1,),)</f>
        <v>0</v>
      </c>
      <c r="IG38" s="344">
        <f>IF(AND($HO38=3,SUM($ID38:IF38)=0),IF(AND($HB38=1,$HF38&gt;=0.05,$HF38&lt;0.1),1,),)</f>
        <v>0</v>
      </c>
      <c r="IH38" s="345">
        <f t="shared" si="177"/>
        <v>0</v>
      </c>
      <c r="II38" s="345">
        <f t="shared" si="178"/>
        <v>0</v>
      </c>
      <c r="IJ38" s="345">
        <f t="shared" si="179"/>
        <v>0</v>
      </c>
      <c r="IK38" s="345">
        <f t="shared" si="180"/>
        <v>0</v>
      </c>
      <c r="IL38" s="345">
        <f t="shared" si="181"/>
        <v>0</v>
      </c>
      <c r="IM38" s="345">
        <f t="shared" si="182"/>
        <v>0</v>
      </c>
      <c r="IN38" s="345">
        <f t="shared" si="183"/>
        <v>0</v>
      </c>
      <c r="IO38" s="345">
        <f t="shared" si="184"/>
        <v>0</v>
      </c>
      <c r="IP38" s="345">
        <f t="shared" si="185"/>
        <v>0</v>
      </c>
      <c r="IQ38" s="345">
        <f t="shared" si="186"/>
        <v>0</v>
      </c>
      <c r="IR38" s="345">
        <f t="shared" si="187"/>
        <v>0</v>
      </c>
      <c r="IS38" s="392">
        <f t="shared" si="188"/>
        <v>0</v>
      </c>
      <c r="IT38" s="385"/>
      <c r="IU38" s="440">
        <f t="shared" si="39"/>
        <v>0</v>
      </c>
      <c r="IV38" s="344">
        <f t="shared" si="40"/>
        <v>0</v>
      </c>
      <c r="IW38" s="344">
        <f t="shared" si="41"/>
        <v>0</v>
      </c>
      <c r="IX38" s="344">
        <f t="shared" si="42"/>
        <v>0</v>
      </c>
      <c r="IY38" s="344">
        <f t="shared" si="43"/>
        <v>0</v>
      </c>
      <c r="IZ38" s="344">
        <f t="shared" si="44"/>
        <v>0</v>
      </c>
      <c r="JA38" s="344">
        <f t="shared" si="45"/>
        <v>0</v>
      </c>
      <c r="JB38" s="344">
        <f t="shared" si="46"/>
        <v>0</v>
      </c>
      <c r="JC38" s="344">
        <f t="shared" si="47"/>
        <v>0</v>
      </c>
      <c r="JD38" s="344">
        <f t="shared" si="48"/>
        <v>0</v>
      </c>
      <c r="JE38" s="344">
        <f t="shared" si="49"/>
        <v>0</v>
      </c>
      <c r="JF38" s="344">
        <f t="shared" si="50"/>
        <v>0</v>
      </c>
      <c r="JG38" s="344">
        <f t="shared" si="51"/>
        <v>0</v>
      </c>
      <c r="JH38" s="344">
        <f t="shared" si="52"/>
        <v>0</v>
      </c>
      <c r="JI38" s="344">
        <f t="shared" si="53"/>
        <v>0</v>
      </c>
      <c r="JJ38" s="344">
        <f t="shared" si="54"/>
        <v>0</v>
      </c>
      <c r="JK38" s="344">
        <f t="shared" si="55"/>
        <v>0</v>
      </c>
      <c r="JL38" s="344">
        <f t="shared" si="56"/>
        <v>0</v>
      </c>
      <c r="JM38" s="344">
        <f t="shared" si="57"/>
        <v>0</v>
      </c>
      <c r="JN38" s="344">
        <f t="shared" si="58"/>
        <v>0</v>
      </c>
      <c r="JO38" s="344">
        <f t="shared" si="59"/>
        <v>0</v>
      </c>
      <c r="JP38" s="344">
        <f t="shared" si="60"/>
        <v>0</v>
      </c>
      <c r="JQ38" s="344">
        <f t="shared" si="61"/>
        <v>0</v>
      </c>
      <c r="JR38" s="344">
        <f t="shared" si="62"/>
        <v>0</v>
      </c>
      <c r="JS38" s="344">
        <f t="shared" si="63"/>
        <v>0</v>
      </c>
      <c r="JT38" s="344">
        <f t="shared" si="64"/>
        <v>0</v>
      </c>
      <c r="JU38" s="344">
        <f t="shared" si="65"/>
        <v>0</v>
      </c>
      <c r="JV38" s="344">
        <f t="shared" si="66"/>
        <v>0</v>
      </c>
      <c r="JW38" s="344">
        <f t="shared" si="67"/>
        <v>0</v>
      </c>
      <c r="JX38" s="344">
        <f t="shared" si="68"/>
        <v>0</v>
      </c>
      <c r="JY38" s="344">
        <f t="shared" si="69"/>
        <v>0</v>
      </c>
      <c r="JZ38" s="344">
        <f t="shared" si="70"/>
        <v>0</v>
      </c>
      <c r="KA38" s="344">
        <f t="shared" si="71"/>
        <v>0</v>
      </c>
      <c r="KB38" s="344">
        <f t="shared" si="72"/>
        <v>0</v>
      </c>
      <c r="KC38" s="344">
        <f t="shared" si="189"/>
        <v>0</v>
      </c>
      <c r="KD38" s="344">
        <f t="shared" si="73"/>
        <v>0</v>
      </c>
      <c r="KE38" s="344">
        <f t="shared" si="74"/>
        <v>0</v>
      </c>
      <c r="KF38" s="344">
        <f t="shared" si="75"/>
        <v>0</v>
      </c>
      <c r="KG38" s="344">
        <f t="shared" si="76"/>
        <v>0</v>
      </c>
      <c r="KH38" s="344">
        <f t="shared" si="77"/>
        <v>0</v>
      </c>
      <c r="KI38" s="344">
        <f t="shared" si="78"/>
        <v>0</v>
      </c>
      <c r="KJ38" s="344">
        <f t="shared" si="79"/>
        <v>0</v>
      </c>
      <c r="KK38" s="344">
        <f t="shared" si="80"/>
        <v>0</v>
      </c>
      <c r="KL38" s="344">
        <f t="shared" si="81"/>
        <v>0</v>
      </c>
      <c r="KM38" s="344">
        <f t="shared" si="82"/>
        <v>0</v>
      </c>
      <c r="KN38" s="344">
        <f t="shared" si="83"/>
        <v>0</v>
      </c>
      <c r="KO38" s="344">
        <f t="shared" si="84"/>
        <v>0</v>
      </c>
      <c r="KP38" s="344">
        <f t="shared" si="85"/>
        <v>0</v>
      </c>
      <c r="KQ38" s="344">
        <f t="shared" si="86"/>
        <v>0</v>
      </c>
      <c r="KR38" s="344">
        <f t="shared" si="87"/>
        <v>0</v>
      </c>
      <c r="KS38" s="344">
        <f t="shared" si="88"/>
        <v>0</v>
      </c>
      <c r="KT38" s="383">
        <f t="shared" si="89"/>
        <v>0</v>
      </c>
      <c r="KU38" s="701"/>
      <c r="KV38" s="109"/>
      <c r="KW38" s="109"/>
      <c r="KX38" s="110"/>
      <c r="KZ38" s="472">
        <f t="shared" si="90"/>
        <v>0</v>
      </c>
      <c r="LA38" s="348">
        <f t="shared" si="91"/>
        <v>0</v>
      </c>
      <c r="LB38" s="348">
        <f t="shared" si="92"/>
        <v>0</v>
      </c>
      <c r="LC38" s="473">
        <f t="shared" si="93"/>
        <v>0</v>
      </c>
      <c r="LE38" s="467">
        <f t="shared" si="94"/>
        <v>0</v>
      </c>
      <c r="LF38" s="467" t="str">
        <f t="shared" si="95"/>
        <v/>
      </c>
      <c r="LG38" s="467">
        <f t="shared" si="96"/>
        <v>0</v>
      </c>
      <c r="LH38" s="467">
        <f t="shared" si="97"/>
        <v>0</v>
      </c>
      <c r="LI38" s="467">
        <f t="shared" si="98"/>
        <v>0</v>
      </c>
      <c r="LJ38" s="467">
        <f t="shared" si="99"/>
        <v>0</v>
      </c>
      <c r="LK38" s="467">
        <f t="shared" si="100"/>
        <v>0</v>
      </c>
      <c r="LL38" s="467">
        <f t="shared" si="101"/>
        <v>0</v>
      </c>
      <c r="LM38" s="467">
        <f t="shared" si="102"/>
        <v>0</v>
      </c>
      <c r="LN38" s="468">
        <f t="shared" si="103"/>
        <v>0</v>
      </c>
      <c r="LO38" s="468" t="str">
        <f t="shared" si="190"/>
        <v>○</v>
      </c>
      <c r="LP38" s="451"/>
      <c r="LQ38" s="414">
        <f t="shared" si="191"/>
        <v>0</v>
      </c>
      <c r="LR38" s="414">
        <f t="shared" si="104"/>
        <v>0</v>
      </c>
      <c r="LS38" s="414" t="str">
        <f t="shared" si="105"/>
        <v/>
      </c>
      <c r="LT38" s="414" t="str">
        <f t="shared" si="192"/>
        <v/>
      </c>
      <c r="LU38" s="414">
        <f t="shared" si="106"/>
        <v>0</v>
      </c>
      <c r="LV38" s="414">
        <f t="shared" si="193"/>
        <v>0</v>
      </c>
      <c r="LW38" s="414">
        <f t="shared" si="107"/>
        <v>0</v>
      </c>
      <c r="LX38" s="448">
        <f t="shared" si="108"/>
        <v>0</v>
      </c>
      <c r="LY38" s="414">
        <f t="shared" si="194"/>
        <v>0</v>
      </c>
      <c r="LZ38" s="414">
        <f t="shared" si="195"/>
        <v>0</v>
      </c>
      <c r="MA38" s="414">
        <f t="shared" si="196"/>
        <v>0</v>
      </c>
      <c r="MB38" s="448">
        <f t="shared" si="197"/>
        <v>0</v>
      </c>
      <c r="MC38" s="414">
        <f t="shared" si="109"/>
        <v>0</v>
      </c>
      <c r="MD38" s="414">
        <f t="shared" si="110"/>
        <v>0</v>
      </c>
      <c r="ME38" s="414">
        <f t="shared" si="111"/>
        <v>0</v>
      </c>
      <c r="MF38" s="448">
        <f t="shared" si="112"/>
        <v>0</v>
      </c>
      <c r="MG38" s="414">
        <f t="shared" si="113"/>
        <v>0</v>
      </c>
      <c r="MH38" s="414">
        <f t="shared" si="114"/>
        <v>0</v>
      </c>
      <c r="MI38" s="414">
        <f t="shared" si="115"/>
        <v>0</v>
      </c>
      <c r="MJ38" s="448">
        <f t="shared" si="198"/>
        <v>0</v>
      </c>
      <c r="MK38" s="462"/>
      <c r="ML38" s="477" cm="1">
        <f t="array" ref="ML38">IF(MX38=1,INDEX($BX38:$EQ38,1,MATCH("Ⅱ⑧",$BX38:$EQ38,0)+7),0)</f>
        <v>0</v>
      </c>
      <c r="MM38" s="478">
        <f t="shared" si="116"/>
        <v>0</v>
      </c>
      <c r="MN38" s="468">
        <f t="shared" si="117"/>
        <v>0</v>
      </c>
      <c r="MP38" s="348">
        <f t="shared" si="118"/>
        <v>0</v>
      </c>
      <c r="MQ38" s="348">
        <f t="shared" si="119"/>
        <v>0</v>
      </c>
      <c r="MR38" s="348">
        <f t="shared" si="120"/>
        <v>0</v>
      </c>
      <c r="MS38" s="348">
        <f t="shared" si="121"/>
        <v>0</v>
      </c>
      <c r="MT38" s="348">
        <f t="shared" si="122"/>
        <v>0</v>
      </c>
      <c r="MU38" s="348">
        <f t="shared" si="123"/>
        <v>0</v>
      </c>
      <c r="MV38" s="348">
        <f t="shared" si="124"/>
        <v>0</v>
      </c>
      <c r="MW38" s="348">
        <f t="shared" si="125"/>
        <v>0</v>
      </c>
      <c r="MX38" s="348">
        <f t="shared" si="126"/>
        <v>0</v>
      </c>
      <c r="MZ38" s="550">
        <f t="shared" si="127"/>
        <v>0</v>
      </c>
      <c r="NA38" s="550">
        <f t="shared" si="128"/>
        <v>0</v>
      </c>
      <c r="NB38" s="550">
        <f t="shared" si="129"/>
        <v>0</v>
      </c>
      <c r="NC38" s="550">
        <f t="shared" si="130"/>
        <v>0</v>
      </c>
      <c r="ND38" s="550">
        <f t="shared" si="131"/>
        <v>0</v>
      </c>
      <c r="NE38" s="550">
        <f t="shared" si="132"/>
        <v>0</v>
      </c>
      <c r="NF38" s="550">
        <f t="shared" si="133"/>
        <v>0</v>
      </c>
      <c r="NG38" s="550">
        <f t="shared" si="134"/>
        <v>0</v>
      </c>
    </row>
    <row r="39" spans="1:371" s="136" customFormat="1" ht="21" customHeight="1">
      <c r="A39" s="452">
        <f t="shared" si="4"/>
        <v>0</v>
      </c>
      <c r="B39" s="452">
        <f t="shared" si="199"/>
        <v>0</v>
      </c>
      <c r="C39" s="452">
        <f t="shared" si="5"/>
        <v>0</v>
      </c>
      <c r="D39" s="452">
        <f t="shared" si="6"/>
        <v>0</v>
      </c>
      <c r="E39" s="452">
        <f t="shared" si="7"/>
        <v>0</v>
      </c>
      <c r="F39" s="452">
        <f t="shared" si="200"/>
        <v>0</v>
      </c>
      <c r="G39" s="452">
        <f t="shared" si="201"/>
        <v>0</v>
      </c>
      <c r="H39" s="452">
        <f t="shared" si="202"/>
        <v>0</v>
      </c>
      <c r="I39" s="267">
        <f t="shared" si="135"/>
        <v>0</v>
      </c>
      <c r="J39" s="268"/>
      <c r="K39" s="112"/>
      <c r="L39" s="112"/>
      <c r="M39" s="106"/>
      <c r="N39" s="106"/>
      <c r="O39" s="106"/>
      <c r="P39" s="106"/>
      <c r="Q39" s="112"/>
      <c r="R39" s="263" t="str">
        <f>IFERROR(VLOOKUP(Q39,'４整理番号表'!$T$27:$U$30,2,TRUE),"")</f>
        <v/>
      </c>
      <c r="S39" s="263">
        <f t="shared" si="136"/>
        <v>0</v>
      </c>
      <c r="T39" s="266">
        <f t="shared" si="137"/>
        <v>0</v>
      </c>
      <c r="U39" s="112"/>
      <c r="V39" s="108"/>
      <c r="W39" s="269" t="str">
        <f>IFERROR(VLOOKUP(V39,'４整理番号表'!$B$6:$G$7,2,TRUE),"")</f>
        <v/>
      </c>
      <c r="X39" s="270"/>
      <c r="Y39" s="108"/>
      <c r="Z39" s="269" t="str">
        <f>IFERROR(VLOOKUP(Y39,'４整理番号表'!$B$39:$H$45,2,TRUE),"")</f>
        <v/>
      </c>
      <c r="AA39" s="108"/>
      <c r="AB39" s="271" t="str">
        <f>IFERROR(VLOOKUP(AA39,'４整理番号表'!$J$5:$K$59,2,TRUE),"")</f>
        <v/>
      </c>
      <c r="AC39" s="365"/>
      <c r="AD39" s="624"/>
      <c r="AE39" s="107"/>
      <c r="AF39" s="272" t="str">
        <f>IFERROR(VLOOKUP(AE39,'４整理番号表'!$P$6:$Q$39,2,TRUE),"")</f>
        <v/>
      </c>
      <c r="AG39" s="273">
        <f t="shared" si="8"/>
        <v>0</v>
      </c>
      <c r="AH39" s="106"/>
      <c r="AI39" s="112"/>
      <c r="AJ39" s="111"/>
      <c r="AK39" s="282"/>
      <c r="AL39" s="283"/>
      <c r="AM39" s="280"/>
      <c r="AN39" s="26"/>
      <c r="AO39" s="291">
        <f t="shared" si="9"/>
        <v>0</v>
      </c>
      <c r="AP39" s="290">
        <f t="shared" si="138"/>
        <v>0</v>
      </c>
      <c r="AQ39" s="30"/>
      <c r="AR39" s="30"/>
      <c r="AS39" s="30"/>
      <c r="AT39" s="289"/>
      <c r="AU39" s="291">
        <f t="shared" si="210"/>
        <v>0</v>
      </c>
      <c r="AV39" s="291" t="str">
        <f t="shared" si="203"/>
        <v/>
      </c>
      <c r="AW39" s="27"/>
      <c r="AX39" s="33"/>
      <c r="AY39" s="33"/>
      <c r="AZ39" s="28"/>
      <c r="BA39" s="27"/>
      <c r="BB39" s="202"/>
      <c r="BC39" s="315">
        <f t="shared" si="139"/>
        <v>0</v>
      </c>
      <c r="BD39" s="349" t="str">
        <f t="shared" si="11"/>
        <v/>
      </c>
      <c r="BE39" s="350"/>
      <c r="BF39" s="350"/>
      <c r="BG39" s="349">
        <f t="shared" si="211"/>
        <v>0</v>
      </c>
      <c r="BH39" s="350"/>
      <c r="BI39" s="349">
        <f t="shared" si="140"/>
        <v>0</v>
      </c>
      <c r="BJ39" s="202"/>
      <c r="BK39" s="202"/>
      <c r="BL39" s="653" t="str">
        <f t="shared" si="13"/>
        <v/>
      </c>
      <c r="BM39" s="654" t="str">
        <f t="shared" si="14"/>
        <v/>
      </c>
      <c r="BN39" s="266" t="str">
        <f t="shared" si="15"/>
        <v/>
      </c>
      <c r="BO39" s="793"/>
      <c r="BP39" s="323"/>
      <c r="BQ39" s="323"/>
      <c r="BR39" s="323"/>
      <c r="BS39" s="323"/>
      <c r="BT39" s="324" t="str">
        <f t="shared" si="16"/>
        <v/>
      </c>
      <c r="BU39" s="325" t="str">
        <f t="shared" si="141"/>
        <v/>
      </c>
      <c r="BV39" s="393">
        <f t="shared" si="142"/>
        <v>0</v>
      </c>
      <c r="BW39" s="326"/>
      <c r="BX39" s="329"/>
      <c r="BY39" s="454"/>
      <c r="BZ39" s="455"/>
      <c r="CA39" s="455"/>
      <c r="CB39" s="455"/>
      <c r="CC39" s="455"/>
      <c r="CD39" s="322">
        <f>IFERROR(VLOOKUP(BX39,'４整理番号表'!$X$23:$Z$31,3,FALSE),)</f>
        <v>0</v>
      </c>
      <c r="CE39" s="605" t="str">
        <f>IF(BX39='４整理番号表'!$X$24,IF(CC39&lt;&gt;"",IF(BZ39&gt;0,IF(BY39=6,ROUNDDOWN((CC39-BZ39)/ABS(BZ39),3),IF(BY39=5,ROUNDDOWN((CC39-BZ39)/ABS(BZ39)*3/4,3),"")),"-")),IF(CC39&lt;&gt;"",IF(BZ39&gt;0,ROUNDDOWN((CC39-BZ39)/ABS(BZ39),3),"-"),""))</f>
        <v/>
      </c>
      <c r="CF39" s="610"/>
      <c r="CG39" s="329"/>
      <c r="CH39" s="454"/>
      <c r="CI39" s="322"/>
      <c r="CJ39" s="322"/>
      <c r="CK39" s="322"/>
      <c r="CL39" s="322"/>
      <c r="CM39" s="322">
        <f>IFERROR(VLOOKUP(CG39,'４整理番号表'!$X$23:$Z$31,3,FALSE),)</f>
        <v>0</v>
      </c>
      <c r="CN39" s="325" t="str">
        <f t="shared" si="143"/>
        <v/>
      </c>
      <c r="CO39" s="610"/>
      <c r="CP39" s="329"/>
      <c r="CQ39" s="454"/>
      <c r="CR39" s="322"/>
      <c r="CS39" s="322"/>
      <c r="CT39" s="322"/>
      <c r="CU39" s="322"/>
      <c r="CV39" s="322">
        <f>IFERROR(VLOOKUP(CP39,'４整理番号表'!$X$23:$Z$31,3,FALSE),)</f>
        <v>0</v>
      </c>
      <c r="CW39" s="325" t="str">
        <f t="shared" si="144"/>
        <v/>
      </c>
      <c r="CX39" s="619"/>
      <c r="CY39" s="329"/>
      <c r="CZ39" s="454"/>
      <c r="DA39" s="322"/>
      <c r="DB39" s="322"/>
      <c r="DC39" s="322"/>
      <c r="DD39" s="322"/>
      <c r="DE39" s="322">
        <f>IFERROR(VLOOKUP(CY39,'４整理番号表'!$X$23:$Z$31,3,FALSE),)</f>
        <v>0</v>
      </c>
      <c r="DF39" s="325" t="str">
        <f t="shared" si="145"/>
        <v/>
      </c>
      <c r="DG39" s="610"/>
      <c r="DH39" s="329"/>
      <c r="DI39" s="454"/>
      <c r="DJ39" s="322"/>
      <c r="DK39" s="322"/>
      <c r="DL39" s="322"/>
      <c r="DM39" s="322"/>
      <c r="DN39" s="322">
        <f>IFERROR(VLOOKUP(DH39,'４整理番号表'!$X$23:$Z$31,3,FALSE),)</f>
        <v>0</v>
      </c>
      <c r="DO39" s="325" t="str">
        <f t="shared" si="146"/>
        <v/>
      </c>
      <c r="DP39" s="610"/>
      <c r="DQ39" s="329"/>
      <c r="DR39" s="454"/>
      <c r="DS39" s="322"/>
      <c r="DT39" s="322"/>
      <c r="DU39" s="322"/>
      <c r="DV39" s="322"/>
      <c r="DW39" s="322">
        <f>IFERROR(VLOOKUP(DQ39,'４整理番号表'!$X$23:$Z$31,3,FALSE),)</f>
        <v>0</v>
      </c>
      <c r="DX39" s="325" t="str">
        <f t="shared" si="147"/>
        <v/>
      </c>
      <c r="DY39" s="610"/>
      <c r="DZ39" s="329"/>
      <c r="EA39" s="454"/>
      <c r="EB39" s="322"/>
      <c r="EC39" s="322"/>
      <c r="ED39" s="322"/>
      <c r="EE39" s="322"/>
      <c r="EF39" s="322">
        <f>IFERROR(VLOOKUP(DZ39,'４整理番号表'!$X$23:$Z$31,3,FALSE),)</f>
        <v>0</v>
      </c>
      <c r="EG39" s="325" t="str">
        <f t="shared" si="148"/>
        <v/>
      </c>
      <c r="EH39" s="610"/>
      <c r="EI39" s="329"/>
      <c r="EJ39" s="454"/>
      <c r="EK39" s="322"/>
      <c r="EL39" s="322"/>
      <c r="EM39" s="322"/>
      <c r="EN39" s="322"/>
      <c r="EO39" s="322">
        <f>IFERROR(VLOOKUP(EI39,'４整理番号表'!$X$23:$Z$31,3,FALSE),)</f>
        <v>0</v>
      </c>
      <c r="EP39" s="325" t="str">
        <f t="shared" si="149"/>
        <v/>
      </c>
      <c r="EQ39" s="619"/>
      <c r="ER39" s="203" t="s">
        <v>101</v>
      </c>
      <c r="ES39" s="266">
        <f t="shared" si="17"/>
        <v>0</v>
      </c>
      <c r="ET39" s="272">
        <f t="shared" si="18"/>
        <v>0</v>
      </c>
      <c r="EU39" s="272">
        <f t="shared" si="19"/>
        <v>0</v>
      </c>
      <c r="EV39" s="272">
        <f t="shared" si="20"/>
        <v>0</v>
      </c>
      <c r="EW39" s="272">
        <f t="shared" si="21"/>
        <v>0</v>
      </c>
      <c r="EX39" s="272">
        <f t="shared" si="22"/>
        <v>0</v>
      </c>
      <c r="EY39" s="272">
        <f t="shared" si="23"/>
        <v>0</v>
      </c>
      <c r="EZ39" s="272">
        <f t="shared" si="24"/>
        <v>0</v>
      </c>
      <c r="FA39" s="272">
        <f t="shared" si="25"/>
        <v>0</v>
      </c>
      <c r="FB39" s="272">
        <f t="shared" si="26"/>
        <v>0</v>
      </c>
      <c r="FC39" s="272">
        <f t="shared" si="27"/>
        <v>0</v>
      </c>
      <c r="FD39" s="272">
        <f t="shared" si="28"/>
        <v>0</v>
      </c>
      <c r="FE39" s="272">
        <f t="shared" si="29"/>
        <v>0</v>
      </c>
      <c r="FF39" s="272">
        <f t="shared" si="30"/>
        <v>0</v>
      </c>
      <c r="FG39" s="272">
        <f t="shared" si="31"/>
        <v>0</v>
      </c>
      <c r="FH39" s="272">
        <f t="shared" si="32"/>
        <v>0</v>
      </c>
      <c r="FI39" s="109" t="s">
        <v>100</v>
      </c>
      <c r="FJ39" s="109" t="s">
        <v>100</v>
      </c>
      <c r="FK39" s="109" t="s">
        <v>100</v>
      </c>
      <c r="FL39" s="109" t="s">
        <v>100</v>
      </c>
      <c r="FM39" s="109" t="s">
        <v>100</v>
      </c>
      <c r="FN39" s="272">
        <f t="shared" si="150"/>
        <v>0</v>
      </c>
      <c r="FO39" s="272">
        <f t="shared" si="151"/>
        <v>0</v>
      </c>
      <c r="FP39" s="272">
        <f t="shared" si="152"/>
        <v>0</v>
      </c>
      <c r="FQ39" s="272">
        <f t="shared" si="153"/>
        <v>0</v>
      </c>
      <c r="FR39" s="272">
        <f t="shared" si="154"/>
        <v>0</v>
      </c>
      <c r="FS39" s="272">
        <f t="shared" si="155"/>
        <v>0</v>
      </c>
      <c r="FT39" s="272">
        <f t="shared" si="156"/>
        <v>0</v>
      </c>
      <c r="FU39" s="113"/>
      <c r="FV39" s="113"/>
      <c r="FW39" s="109"/>
      <c r="FX39" s="109"/>
      <c r="FY39" s="109"/>
      <c r="FZ39" s="272">
        <f t="shared" si="157"/>
        <v>0</v>
      </c>
      <c r="GA39" s="272">
        <f t="shared" si="33"/>
        <v>0</v>
      </c>
      <c r="GB39" s="109"/>
      <c r="GC39" s="109"/>
      <c r="GD39" s="109"/>
      <c r="GE39" s="109"/>
      <c r="GF39" s="109"/>
      <c r="GG39" s="109"/>
      <c r="GH39" s="109"/>
      <c r="GI39" s="109"/>
      <c r="GJ39" s="109"/>
      <c r="GK39" s="109"/>
      <c r="GL39" s="109"/>
      <c r="GM39" s="109"/>
      <c r="GN39" s="109"/>
      <c r="GO39" s="109"/>
      <c r="GP39" s="109"/>
      <c r="GQ39" s="109"/>
      <c r="GR39" s="109"/>
      <c r="GS39" s="109"/>
      <c r="GT39" s="110"/>
      <c r="GV39" s="413">
        <f t="shared" si="34"/>
        <v>0</v>
      </c>
      <c r="GW39" s="414">
        <f t="shared" si="35"/>
        <v>0</v>
      </c>
      <c r="GX39" s="415"/>
      <c r="GY39" s="416">
        <f t="shared" si="204"/>
        <v>0</v>
      </c>
      <c r="GZ39" s="417">
        <f t="shared" si="205"/>
        <v>0</v>
      </c>
      <c r="HA39" s="385"/>
      <c r="HB39" s="421"/>
      <c r="HC39" s="422"/>
      <c r="HD39" s="422"/>
      <c r="HE39" s="423">
        <f t="shared" si="208"/>
        <v>0</v>
      </c>
      <c r="HF39" s="424">
        <f t="shared" si="209"/>
        <v>0</v>
      </c>
      <c r="HG39" s="426"/>
      <c r="HH39" s="426"/>
      <c r="HI39" s="426"/>
      <c r="HJ39" s="345" t="str">
        <f t="shared" si="38"/>
        <v/>
      </c>
      <c r="HK39" s="402">
        <f>IF(OR(AND(1&lt;=HJ39,HJ39&lt;=3),HJ39=6),VLOOKUP(HJ39,'４整理番号表'!$J$5:$K$59,2,FALSE),0)</f>
        <v>0</v>
      </c>
      <c r="HL39" s="402">
        <f>IF(OR(HJ39=4,HJ39=7),VLOOKUP(HJ39,'４整理番号表'!$J$5:$K$59,2,FALSE),0)</f>
        <v>0</v>
      </c>
      <c r="HM39" s="402">
        <f>IF(HJ39=5,VLOOKUP(HJ39,'４整理番号表'!$J$5:$K$59,2,FALSE),0)</f>
        <v>0</v>
      </c>
      <c r="HN39" s="402">
        <f>IF(AND(8&lt;=HJ39,HJ39&lt;=13),VLOOKUP(HJ39,'４整理番号表'!$J$5:$K$59,2,FALSE),0)</f>
        <v>0</v>
      </c>
      <c r="HO39" s="397">
        <f t="shared" si="160"/>
        <v>0</v>
      </c>
      <c r="HP39" s="345">
        <f t="shared" si="161"/>
        <v>0</v>
      </c>
      <c r="HQ39" s="345">
        <f t="shared" si="162"/>
        <v>0</v>
      </c>
      <c r="HR39" s="344">
        <f t="shared" si="163"/>
        <v>0</v>
      </c>
      <c r="HS39" s="344">
        <f t="shared" si="164"/>
        <v>0</v>
      </c>
      <c r="HT39" s="345">
        <f t="shared" si="165"/>
        <v>0</v>
      </c>
      <c r="HU39" s="345">
        <f t="shared" si="166"/>
        <v>0</v>
      </c>
      <c r="HV39" s="345">
        <f t="shared" si="167"/>
        <v>0</v>
      </c>
      <c r="HW39" s="345">
        <f t="shared" si="168"/>
        <v>0</v>
      </c>
      <c r="HX39" s="345">
        <f t="shared" si="169"/>
        <v>0</v>
      </c>
      <c r="HY39" s="344">
        <f t="shared" si="170"/>
        <v>0</v>
      </c>
      <c r="HZ39" s="344">
        <f t="shared" si="171"/>
        <v>0</v>
      </c>
      <c r="IA39" s="345">
        <f t="shared" si="172"/>
        <v>0</v>
      </c>
      <c r="IB39" s="345">
        <f t="shared" si="173"/>
        <v>0</v>
      </c>
      <c r="IC39" s="345">
        <f t="shared" si="174"/>
        <v>0</v>
      </c>
      <c r="ID39" s="345">
        <f t="shared" si="175"/>
        <v>0</v>
      </c>
      <c r="IE39" s="345">
        <f t="shared" si="176"/>
        <v>0</v>
      </c>
      <c r="IF39" s="344">
        <f>IF(AND($HO39=3,SUM($ID39:IE39)=0),IF(AND($HB39=1,$HF39&gt;=0.1),1,),)</f>
        <v>0</v>
      </c>
      <c r="IG39" s="344">
        <f>IF(AND($HO39=3,SUM($ID39:IF39)=0),IF(AND($HB39=1,$HF39&gt;=0.05,$HF39&lt;0.1),1,),)</f>
        <v>0</v>
      </c>
      <c r="IH39" s="345">
        <f t="shared" si="177"/>
        <v>0</v>
      </c>
      <c r="II39" s="345">
        <f t="shared" si="178"/>
        <v>0</v>
      </c>
      <c r="IJ39" s="345">
        <f t="shared" si="179"/>
        <v>0</v>
      </c>
      <c r="IK39" s="345">
        <f t="shared" si="180"/>
        <v>0</v>
      </c>
      <c r="IL39" s="345">
        <f t="shared" si="181"/>
        <v>0</v>
      </c>
      <c r="IM39" s="345">
        <f t="shared" si="182"/>
        <v>0</v>
      </c>
      <c r="IN39" s="345">
        <f t="shared" si="183"/>
        <v>0</v>
      </c>
      <c r="IO39" s="345">
        <f t="shared" si="184"/>
        <v>0</v>
      </c>
      <c r="IP39" s="345">
        <f t="shared" si="185"/>
        <v>0</v>
      </c>
      <c r="IQ39" s="345">
        <f t="shared" si="186"/>
        <v>0</v>
      </c>
      <c r="IR39" s="345">
        <f t="shared" si="187"/>
        <v>0</v>
      </c>
      <c r="IS39" s="392">
        <f t="shared" si="188"/>
        <v>0</v>
      </c>
      <c r="IT39" s="385"/>
      <c r="IU39" s="440">
        <f t="shared" si="39"/>
        <v>0</v>
      </c>
      <c r="IV39" s="344">
        <f t="shared" si="40"/>
        <v>0</v>
      </c>
      <c r="IW39" s="344">
        <f t="shared" si="41"/>
        <v>0</v>
      </c>
      <c r="IX39" s="344">
        <f t="shared" si="42"/>
        <v>0</v>
      </c>
      <c r="IY39" s="344">
        <f t="shared" si="43"/>
        <v>0</v>
      </c>
      <c r="IZ39" s="344">
        <f t="shared" si="44"/>
        <v>0</v>
      </c>
      <c r="JA39" s="344">
        <f t="shared" si="45"/>
        <v>0</v>
      </c>
      <c r="JB39" s="344">
        <f t="shared" si="46"/>
        <v>0</v>
      </c>
      <c r="JC39" s="344">
        <f t="shared" si="47"/>
        <v>0</v>
      </c>
      <c r="JD39" s="344">
        <f t="shared" si="48"/>
        <v>0</v>
      </c>
      <c r="JE39" s="344">
        <f t="shared" si="49"/>
        <v>0</v>
      </c>
      <c r="JF39" s="344">
        <f t="shared" si="50"/>
        <v>0</v>
      </c>
      <c r="JG39" s="344">
        <f t="shared" si="51"/>
        <v>0</v>
      </c>
      <c r="JH39" s="344">
        <f t="shared" si="52"/>
        <v>0</v>
      </c>
      <c r="JI39" s="344">
        <f t="shared" si="53"/>
        <v>0</v>
      </c>
      <c r="JJ39" s="344">
        <f t="shared" si="54"/>
        <v>0</v>
      </c>
      <c r="JK39" s="344">
        <f t="shared" si="55"/>
        <v>0</v>
      </c>
      <c r="JL39" s="344">
        <f t="shared" si="56"/>
        <v>0</v>
      </c>
      <c r="JM39" s="344">
        <f t="shared" si="57"/>
        <v>0</v>
      </c>
      <c r="JN39" s="344">
        <f t="shared" si="58"/>
        <v>0</v>
      </c>
      <c r="JO39" s="344">
        <f t="shared" si="59"/>
        <v>0</v>
      </c>
      <c r="JP39" s="344">
        <f t="shared" si="60"/>
        <v>0</v>
      </c>
      <c r="JQ39" s="344">
        <f t="shared" si="61"/>
        <v>0</v>
      </c>
      <c r="JR39" s="344">
        <f t="shared" si="62"/>
        <v>0</v>
      </c>
      <c r="JS39" s="344">
        <f t="shared" si="63"/>
        <v>0</v>
      </c>
      <c r="JT39" s="344">
        <f t="shared" si="64"/>
        <v>0</v>
      </c>
      <c r="JU39" s="344">
        <f t="shared" si="65"/>
        <v>0</v>
      </c>
      <c r="JV39" s="344">
        <f t="shared" si="66"/>
        <v>0</v>
      </c>
      <c r="JW39" s="344">
        <f t="shared" si="67"/>
        <v>0</v>
      </c>
      <c r="JX39" s="344">
        <f t="shared" si="68"/>
        <v>0</v>
      </c>
      <c r="JY39" s="344">
        <f t="shared" si="69"/>
        <v>0</v>
      </c>
      <c r="JZ39" s="344">
        <f t="shared" si="70"/>
        <v>0</v>
      </c>
      <c r="KA39" s="344">
        <f t="shared" si="71"/>
        <v>0</v>
      </c>
      <c r="KB39" s="344">
        <f t="shared" si="72"/>
        <v>0</v>
      </c>
      <c r="KC39" s="344">
        <f t="shared" si="189"/>
        <v>0</v>
      </c>
      <c r="KD39" s="344">
        <f t="shared" si="73"/>
        <v>0</v>
      </c>
      <c r="KE39" s="344">
        <f t="shared" si="74"/>
        <v>0</v>
      </c>
      <c r="KF39" s="344">
        <f t="shared" si="75"/>
        <v>0</v>
      </c>
      <c r="KG39" s="344">
        <f t="shared" si="76"/>
        <v>0</v>
      </c>
      <c r="KH39" s="344">
        <f t="shared" si="77"/>
        <v>0</v>
      </c>
      <c r="KI39" s="344">
        <f t="shared" si="78"/>
        <v>0</v>
      </c>
      <c r="KJ39" s="344">
        <f t="shared" si="79"/>
        <v>0</v>
      </c>
      <c r="KK39" s="344">
        <f t="shared" si="80"/>
        <v>0</v>
      </c>
      <c r="KL39" s="344">
        <f t="shared" si="81"/>
        <v>0</v>
      </c>
      <c r="KM39" s="344">
        <f t="shared" si="82"/>
        <v>0</v>
      </c>
      <c r="KN39" s="344">
        <f t="shared" si="83"/>
        <v>0</v>
      </c>
      <c r="KO39" s="344">
        <f t="shared" si="84"/>
        <v>0</v>
      </c>
      <c r="KP39" s="344">
        <f t="shared" si="85"/>
        <v>0</v>
      </c>
      <c r="KQ39" s="344">
        <f t="shared" si="86"/>
        <v>0</v>
      </c>
      <c r="KR39" s="344">
        <f t="shared" si="87"/>
        <v>0</v>
      </c>
      <c r="KS39" s="344">
        <f t="shared" si="88"/>
        <v>0</v>
      </c>
      <c r="KT39" s="383">
        <f t="shared" si="89"/>
        <v>0</v>
      </c>
      <c r="KU39" s="701"/>
      <c r="KV39" s="109"/>
      <c r="KW39" s="109"/>
      <c r="KX39" s="110"/>
      <c r="KZ39" s="472">
        <f t="shared" si="90"/>
        <v>0</v>
      </c>
      <c r="LA39" s="348">
        <f t="shared" si="91"/>
        <v>0</v>
      </c>
      <c r="LB39" s="348">
        <f t="shared" si="92"/>
        <v>0</v>
      </c>
      <c r="LC39" s="473">
        <f t="shared" si="93"/>
        <v>0</v>
      </c>
      <c r="LE39" s="467">
        <f t="shared" si="94"/>
        <v>0</v>
      </c>
      <c r="LF39" s="467" t="str">
        <f t="shared" si="95"/>
        <v/>
      </c>
      <c r="LG39" s="467">
        <f t="shared" si="96"/>
        <v>0</v>
      </c>
      <c r="LH39" s="467">
        <f t="shared" si="97"/>
        <v>0</v>
      </c>
      <c r="LI39" s="467">
        <f t="shared" si="98"/>
        <v>0</v>
      </c>
      <c r="LJ39" s="467">
        <f t="shared" si="99"/>
        <v>0</v>
      </c>
      <c r="LK39" s="467">
        <f t="shared" si="100"/>
        <v>0</v>
      </c>
      <c r="LL39" s="467">
        <f t="shared" si="101"/>
        <v>0</v>
      </c>
      <c r="LM39" s="467">
        <f t="shared" si="102"/>
        <v>0</v>
      </c>
      <c r="LN39" s="468">
        <f t="shared" si="103"/>
        <v>0</v>
      </c>
      <c r="LO39" s="468" t="str">
        <f t="shared" si="190"/>
        <v>○</v>
      </c>
      <c r="LP39" s="451"/>
      <c r="LQ39" s="414">
        <f t="shared" si="191"/>
        <v>0</v>
      </c>
      <c r="LR39" s="414">
        <f t="shared" si="104"/>
        <v>0</v>
      </c>
      <c r="LS39" s="414" t="str">
        <f t="shared" si="105"/>
        <v/>
      </c>
      <c r="LT39" s="414" t="str">
        <f t="shared" si="192"/>
        <v/>
      </c>
      <c r="LU39" s="414">
        <f t="shared" si="106"/>
        <v>0</v>
      </c>
      <c r="LV39" s="414">
        <f t="shared" si="193"/>
        <v>0</v>
      </c>
      <c r="LW39" s="414">
        <f t="shared" si="107"/>
        <v>0</v>
      </c>
      <c r="LX39" s="448">
        <f t="shared" si="108"/>
        <v>0</v>
      </c>
      <c r="LY39" s="414">
        <f t="shared" si="194"/>
        <v>0</v>
      </c>
      <c r="LZ39" s="414">
        <f t="shared" si="195"/>
        <v>0</v>
      </c>
      <c r="MA39" s="414">
        <f t="shared" si="196"/>
        <v>0</v>
      </c>
      <c r="MB39" s="448">
        <f t="shared" si="197"/>
        <v>0</v>
      </c>
      <c r="MC39" s="414">
        <f t="shared" si="109"/>
        <v>0</v>
      </c>
      <c r="MD39" s="414">
        <f t="shared" si="110"/>
        <v>0</v>
      </c>
      <c r="ME39" s="414">
        <f t="shared" si="111"/>
        <v>0</v>
      </c>
      <c r="MF39" s="448">
        <f t="shared" si="112"/>
        <v>0</v>
      </c>
      <c r="MG39" s="414">
        <f t="shared" si="113"/>
        <v>0</v>
      </c>
      <c r="MH39" s="414">
        <f t="shared" si="114"/>
        <v>0</v>
      </c>
      <c r="MI39" s="414">
        <f t="shared" si="115"/>
        <v>0</v>
      </c>
      <c r="MJ39" s="448">
        <f t="shared" si="198"/>
        <v>0</v>
      </c>
      <c r="MK39" s="462"/>
      <c r="ML39" s="477" cm="1">
        <f t="array" ref="ML39">IF(MX39=1,INDEX($BX39:$EQ39,1,MATCH("Ⅱ⑧",$BX39:$EQ39,0)+7),0)</f>
        <v>0</v>
      </c>
      <c r="MM39" s="478">
        <f t="shared" si="116"/>
        <v>0</v>
      </c>
      <c r="MN39" s="468">
        <f t="shared" si="117"/>
        <v>0</v>
      </c>
      <c r="MP39" s="348">
        <f t="shared" si="118"/>
        <v>0</v>
      </c>
      <c r="MQ39" s="348">
        <f t="shared" si="119"/>
        <v>0</v>
      </c>
      <c r="MR39" s="348">
        <f t="shared" si="120"/>
        <v>0</v>
      </c>
      <c r="MS39" s="348">
        <f t="shared" si="121"/>
        <v>0</v>
      </c>
      <c r="MT39" s="348">
        <f t="shared" si="122"/>
        <v>0</v>
      </c>
      <c r="MU39" s="348">
        <f t="shared" si="123"/>
        <v>0</v>
      </c>
      <c r="MV39" s="348">
        <f t="shared" si="124"/>
        <v>0</v>
      </c>
      <c r="MW39" s="348">
        <f t="shared" si="125"/>
        <v>0</v>
      </c>
      <c r="MX39" s="348">
        <f t="shared" si="126"/>
        <v>0</v>
      </c>
      <c r="MZ39" s="550">
        <f t="shared" si="127"/>
        <v>0</v>
      </c>
      <c r="NA39" s="550">
        <f t="shared" si="128"/>
        <v>0</v>
      </c>
      <c r="NB39" s="550">
        <f t="shared" si="129"/>
        <v>0</v>
      </c>
      <c r="NC39" s="550">
        <f t="shared" si="130"/>
        <v>0</v>
      </c>
      <c r="ND39" s="550">
        <f t="shared" si="131"/>
        <v>0</v>
      </c>
      <c r="NE39" s="550">
        <f t="shared" si="132"/>
        <v>0</v>
      </c>
      <c r="NF39" s="550">
        <f t="shared" si="133"/>
        <v>0</v>
      </c>
      <c r="NG39" s="550">
        <f t="shared" si="134"/>
        <v>0</v>
      </c>
    </row>
    <row r="40" spans="1:371" s="136" customFormat="1" ht="21" customHeight="1">
      <c r="A40" s="452">
        <f t="shared" si="4"/>
        <v>0</v>
      </c>
      <c r="B40" s="452">
        <f t="shared" si="199"/>
        <v>0</v>
      </c>
      <c r="C40" s="452">
        <f t="shared" si="5"/>
        <v>0</v>
      </c>
      <c r="D40" s="452">
        <f t="shared" si="6"/>
        <v>0</v>
      </c>
      <c r="E40" s="452">
        <f t="shared" si="7"/>
        <v>0</v>
      </c>
      <c r="F40" s="452">
        <f t="shared" si="200"/>
        <v>0</v>
      </c>
      <c r="G40" s="452">
        <f t="shared" si="201"/>
        <v>0</v>
      </c>
      <c r="H40" s="452">
        <f t="shared" si="202"/>
        <v>0</v>
      </c>
      <c r="I40" s="267">
        <f t="shared" si="135"/>
        <v>0</v>
      </c>
      <c r="J40" s="268"/>
      <c r="K40" s="112"/>
      <c r="L40" s="112"/>
      <c r="M40" s="106"/>
      <c r="N40" s="106"/>
      <c r="O40" s="106"/>
      <c r="P40" s="106"/>
      <c r="Q40" s="112"/>
      <c r="R40" s="263" t="str">
        <f>IFERROR(VLOOKUP(Q40,'４整理番号表'!$T$27:$U$30,2,TRUE),"")</f>
        <v/>
      </c>
      <c r="S40" s="263">
        <f t="shared" si="136"/>
        <v>0</v>
      </c>
      <c r="T40" s="266">
        <f t="shared" si="137"/>
        <v>0</v>
      </c>
      <c r="U40" s="112"/>
      <c r="V40" s="108"/>
      <c r="W40" s="269" t="str">
        <f>IFERROR(VLOOKUP(V40,'４整理番号表'!$B$6:$G$7,2,TRUE),"")</f>
        <v/>
      </c>
      <c r="X40" s="270"/>
      <c r="Y40" s="108"/>
      <c r="Z40" s="269" t="str">
        <f>IFERROR(VLOOKUP(Y40,'４整理番号表'!$B$39:$H$45,2,TRUE),"")</f>
        <v/>
      </c>
      <c r="AA40" s="108"/>
      <c r="AB40" s="271" t="str">
        <f>IFERROR(VLOOKUP(AA40,'４整理番号表'!$J$5:$K$59,2,TRUE),"")</f>
        <v/>
      </c>
      <c r="AC40" s="365"/>
      <c r="AD40" s="624"/>
      <c r="AE40" s="107"/>
      <c r="AF40" s="272" t="str">
        <f>IFERROR(VLOOKUP(AE40,'４整理番号表'!$P$6:$Q$39,2,TRUE),"")</f>
        <v/>
      </c>
      <c r="AG40" s="273">
        <f t="shared" si="8"/>
        <v>0</v>
      </c>
      <c r="AH40" s="106"/>
      <c r="AI40" s="112"/>
      <c r="AJ40" s="111"/>
      <c r="AK40" s="282"/>
      <c r="AL40" s="283"/>
      <c r="AM40" s="280"/>
      <c r="AN40" s="29"/>
      <c r="AO40" s="291">
        <f t="shared" si="9"/>
        <v>0</v>
      </c>
      <c r="AP40" s="290">
        <f t="shared" si="138"/>
        <v>0</v>
      </c>
      <c r="AQ40" s="30"/>
      <c r="AR40" s="30"/>
      <c r="AS40" s="30"/>
      <c r="AT40" s="289"/>
      <c r="AU40" s="291">
        <f t="shared" si="210"/>
        <v>0</v>
      </c>
      <c r="AV40" s="291" t="str">
        <f t="shared" si="203"/>
        <v/>
      </c>
      <c r="AW40" s="27"/>
      <c r="AX40" s="33"/>
      <c r="AY40" s="33"/>
      <c r="AZ40" s="28"/>
      <c r="BA40" s="27"/>
      <c r="BB40" s="202"/>
      <c r="BC40" s="315">
        <f t="shared" si="139"/>
        <v>0</v>
      </c>
      <c r="BD40" s="349" t="str">
        <f t="shared" si="11"/>
        <v/>
      </c>
      <c r="BE40" s="350"/>
      <c r="BF40" s="350"/>
      <c r="BG40" s="349">
        <f t="shared" si="211"/>
        <v>0</v>
      </c>
      <c r="BH40" s="350"/>
      <c r="BI40" s="349">
        <f t="shared" si="140"/>
        <v>0</v>
      </c>
      <c r="BJ40" s="202"/>
      <c r="BK40" s="202"/>
      <c r="BL40" s="653" t="str">
        <f t="shared" si="13"/>
        <v/>
      </c>
      <c r="BM40" s="654" t="str">
        <f t="shared" si="14"/>
        <v/>
      </c>
      <c r="BN40" s="266" t="str">
        <f t="shared" si="15"/>
        <v/>
      </c>
      <c r="BO40" s="793"/>
      <c r="BP40" s="323"/>
      <c r="BQ40" s="323"/>
      <c r="BR40" s="323"/>
      <c r="BS40" s="323"/>
      <c r="BT40" s="324" t="str">
        <f t="shared" si="16"/>
        <v/>
      </c>
      <c r="BU40" s="325" t="str">
        <f t="shared" si="141"/>
        <v/>
      </c>
      <c r="BV40" s="393">
        <f t="shared" si="142"/>
        <v>0</v>
      </c>
      <c r="BW40" s="326"/>
      <c r="BX40" s="329"/>
      <c r="BY40" s="454"/>
      <c r="BZ40" s="455"/>
      <c r="CA40" s="455"/>
      <c r="CB40" s="455"/>
      <c r="CC40" s="455"/>
      <c r="CD40" s="322">
        <f>IFERROR(VLOOKUP(BX40,'４整理番号表'!$X$23:$Z$31,3,FALSE),)</f>
        <v>0</v>
      </c>
      <c r="CE40" s="605" t="str">
        <f>IF(BX40='４整理番号表'!$X$24,IF(CC40&lt;&gt;"",IF(BZ40&gt;0,IF(BY40=6,ROUNDDOWN((CC40-BZ40)/ABS(BZ40),3),IF(BY40=5,ROUNDDOWN((CC40-BZ40)/ABS(BZ40)*3/4,3),"")),"-")),IF(CC40&lt;&gt;"",IF(BZ40&gt;0,ROUNDDOWN((CC40-BZ40)/ABS(BZ40),3),"-"),""))</f>
        <v/>
      </c>
      <c r="CF40" s="610"/>
      <c r="CG40" s="329"/>
      <c r="CH40" s="454"/>
      <c r="CI40" s="322"/>
      <c r="CJ40" s="322"/>
      <c r="CK40" s="322"/>
      <c r="CL40" s="322"/>
      <c r="CM40" s="322">
        <f>IFERROR(VLOOKUP(CG40,'４整理番号表'!$X$23:$Z$31,3,FALSE),)</f>
        <v>0</v>
      </c>
      <c r="CN40" s="325" t="str">
        <f t="shared" si="143"/>
        <v/>
      </c>
      <c r="CO40" s="610"/>
      <c r="CP40" s="329"/>
      <c r="CQ40" s="454"/>
      <c r="CR40" s="322"/>
      <c r="CS40" s="322"/>
      <c r="CT40" s="322"/>
      <c r="CU40" s="322"/>
      <c r="CV40" s="322">
        <f>IFERROR(VLOOKUP(CP40,'４整理番号表'!$X$23:$Z$31,3,FALSE),)</f>
        <v>0</v>
      </c>
      <c r="CW40" s="325" t="str">
        <f t="shared" si="144"/>
        <v/>
      </c>
      <c r="CX40" s="619"/>
      <c r="CY40" s="329"/>
      <c r="CZ40" s="454"/>
      <c r="DA40" s="322"/>
      <c r="DB40" s="322"/>
      <c r="DC40" s="322"/>
      <c r="DD40" s="322"/>
      <c r="DE40" s="322">
        <f>IFERROR(VLOOKUP(CY40,'４整理番号表'!$X$23:$Z$31,3,FALSE),)</f>
        <v>0</v>
      </c>
      <c r="DF40" s="325" t="str">
        <f t="shared" si="145"/>
        <v/>
      </c>
      <c r="DG40" s="610"/>
      <c r="DH40" s="329"/>
      <c r="DI40" s="454"/>
      <c r="DJ40" s="322"/>
      <c r="DK40" s="322"/>
      <c r="DL40" s="322"/>
      <c r="DM40" s="322"/>
      <c r="DN40" s="322">
        <f>IFERROR(VLOOKUP(DH40,'４整理番号表'!$X$23:$Z$31,3,FALSE),)</f>
        <v>0</v>
      </c>
      <c r="DO40" s="325" t="str">
        <f t="shared" si="146"/>
        <v/>
      </c>
      <c r="DP40" s="610"/>
      <c r="DQ40" s="329"/>
      <c r="DR40" s="454"/>
      <c r="DS40" s="322"/>
      <c r="DT40" s="322"/>
      <c r="DU40" s="322"/>
      <c r="DV40" s="322"/>
      <c r="DW40" s="322">
        <f>IFERROR(VLOOKUP(DQ40,'４整理番号表'!$X$23:$Z$31,3,FALSE),)</f>
        <v>0</v>
      </c>
      <c r="DX40" s="325" t="str">
        <f t="shared" si="147"/>
        <v/>
      </c>
      <c r="DY40" s="610"/>
      <c r="DZ40" s="329"/>
      <c r="EA40" s="454"/>
      <c r="EB40" s="322"/>
      <c r="EC40" s="322"/>
      <c r="ED40" s="322"/>
      <c r="EE40" s="322"/>
      <c r="EF40" s="322">
        <f>IFERROR(VLOOKUP(DZ40,'４整理番号表'!$X$23:$Z$31,3,FALSE),)</f>
        <v>0</v>
      </c>
      <c r="EG40" s="325" t="str">
        <f t="shared" si="148"/>
        <v/>
      </c>
      <c r="EH40" s="610"/>
      <c r="EI40" s="329"/>
      <c r="EJ40" s="454"/>
      <c r="EK40" s="322"/>
      <c r="EL40" s="322"/>
      <c r="EM40" s="322"/>
      <c r="EN40" s="322"/>
      <c r="EO40" s="322">
        <f>IFERROR(VLOOKUP(EI40,'４整理番号表'!$X$23:$Z$31,3,FALSE),)</f>
        <v>0</v>
      </c>
      <c r="EP40" s="325" t="str">
        <f t="shared" si="149"/>
        <v/>
      </c>
      <c r="EQ40" s="619"/>
      <c r="ER40" s="203" t="s">
        <v>101</v>
      </c>
      <c r="ES40" s="266">
        <f t="shared" si="17"/>
        <v>0</v>
      </c>
      <c r="ET40" s="272">
        <f t="shared" si="18"/>
        <v>0</v>
      </c>
      <c r="EU40" s="272">
        <f t="shared" si="19"/>
        <v>0</v>
      </c>
      <c r="EV40" s="272">
        <f t="shared" si="20"/>
        <v>0</v>
      </c>
      <c r="EW40" s="272">
        <f t="shared" si="21"/>
        <v>0</v>
      </c>
      <c r="EX40" s="272">
        <f t="shared" si="22"/>
        <v>0</v>
      </c>
      <c r="EY40" s="272">
        <f t="shared" si="23"/>
        <v>0</v>
      </c>
      <c r="EZ40" s="272">
        <f t="shared" si="24"/>
        <v>0</v>
      </c>
      <c r="FA40" s="272">
        <f t="shared" si="25"/>
        <v>0</v>
      </c>
      <c r="FB40" s="272">
        <f t="shared" si="26"/>
        <v>0</v>
      </c>
      <c r="FC40" s="272">
        <f t="shared" si="27"/>
        <v>0</v>
      </c>
      <c r="FD40" s="272">
        <f t="shared" si="28"/>
        <v>0</v>
      </c>
      <c r="FE40" s="272">
        <f t="shared" si="29"/>
        <v>0</v>
      </c>
      <c r="FF40" s="272">
        <f t="shared" si="30"/>
        <v>0</v>
      </c>
      <c r="FG40" s="272">
        <f t="shared" si="31"/>
        <v>0</v>
      </c>
      <c r="FH40" s="272">
        <f t="shared" si="32"/>
        <v>0</v>
      </c>
      <c r="FI40" s="109" t="s">
        <v>100</v>
      </c>
      <c r="FJ40" s="109" t="s">
        <v>100</v>
      </c>
      <c r="FK40" s="109" t="s">
        <v>100</v>
      </c>
      <c r="FL40" s="109" t="s">
        <v>100</v>
      </c>
      <c r="FM40" s="109" t="s">
        <v>100</v>
      </c>
      <c r="FN40" s="272">
        <f t="shared" si="150"/>
        <v>0</v>
      </c>
      <c r="FO40" s="272">
        <f t="shared" si="151"/>
        <v>0</v>
      </c>
      <c r="FP40" s="272">
        <f t="shared" si="152"/>
        <v>0</v>
      </c>
      <c r="FQ40" s="272">
        <f t="shared" si="153"/>
        <v>0</v>
      </c>
      <c r="FR40" s="272">
        <f t="shared" si="154"/>
        <v>0</v>
      </c>
      <c r="FS40" s="272">
        <f t="shared" si="155"/>
        <v>0</v>
      </c>
      <c r="FT40" s="272">
        <f t="shared" si="156"/>
        <v>0</v>
      </c>
      <c r="FU40" s="113"/>
      <c r="FV40" s="113"/>
      <c r="FW40" s="109"/>
      <c r="FX40" s="109"/>
      <c r="FY40" s="109"/>
      <c r="FZ40" s="272">
        <f t="shared" si="157"/>
        <v>0</v>
      </c>
      <c r="GA40" s="272">
        <f t="shared" si="33"/>
        <v>0</v>
      </c>
      <c r="GB40" s="109"/>
      <c r="GC40" s="109"/>
      <c r="GD40" s="109"/>
      <c r="GE40" s="109"/>
      <c r="GF40" s="109"/>
      <c r="GG40" s="109"/>
      <c r="GH40" s="109"/>
      <c r="GI40" s="109"/>
      <c r="GJ40" s="109"/>
      <c r="GK40" s="109"/>
      <c r="GL40" s="109"/>
      <c r="GM40" s="109"/>
      <c r="GN40" s="109"/>
      <c r="GO40" s="109"/>
      <c r="GP40" s="109"/>
      <c r="GQ40" s="109"/>
      <c r="GR40" s="109"/>
      <c r="GS40" s="109"/>
      <c r="GT40" s="110"/>
      <c r="GV40" s="413">
        <f t="shared" si="34"/>
        <v>0</v>
      </c>
      <c r="GW40" s="414">
        <f t="shared" si="35"/>
        <v>0</v>
      </c>
      <c r="GX40" s="415"/>
      <c r="GY40" s="416">
        <f t="shared" si="204"/>
        <v>0</v>
      </c>
      <c r="GZ40" s="417">
        <f t="shared" si="205"/>
        <v>0</v>
      </c>
      <c r="HA40" s="385"/>
      <c r="HB40" s="421"/>
      <c r="HC40" s="422"/>
      <c r="HD40" s="422"/>
      <c r="HE40" s="423">
        <f t="shared" si="208"/>
        <v>0</v>
      </c>
      <c r="HF40" s="424">
        <f t="shared" si="209"/>
        <v>0</v>
      </c>
      <c r="HG40" s="426"/>
      <c r="HH40" s="426"/>
      <c r="HI40" s="426"/>
      <c r="HJ40" s="345" t="str">
        <f t="shared" si="38"/>
        <v/>
      </c>
      <c r="HK40" s="402">
        <f>IF(OR(AND(1&lt;=HJ40,HJ40&lt;=3),HJ40=6),VLOOKUP(HJ40,'４整理番号表'!$J$5:$K$59,2,FALSE),0)</f>
        <v>0</v>
      </c>
      <c r="HL40" s="402">
        <f>IF(OR(HJ40=4,HJ40=7),VLOOKUP(HJ40,'４整理番号表'!$J$5:$K$59,2,FALSE),0)</f>
        <v>0</v>
      </c>
      <c r="HM40" s="402">
        <f>IF(HJ40=5,VLOOKUP(HJ40,'４整理番号表'!$J$5:$K$59,2,FALSE),0)</f>
        <v>0</v>
      </c>
      <c r="HN40" s="402">
        <f>IF(AND(8&lt;=HJ40,HJ40&lt;=13),VLOOKUP(HJ40,'４整理番号表'!$J$5:$K$59,2,FALSE),0)</f>
        <v>0</v>
      </c>
      <c r="HO40" s="397">
        <f t="shared" si="160"/>
        <v>0</v>
      </c>
      <c r="HP40" s="345">
        <f t="shared" si="161"/>
        <v>0</v>
      </c>
      <c r="HQ40" s="345">
        <f t="shared" si="162"/>
        <v>0</v>
      </c>
      <c r="HR40" s="344">
        <f t="shared" si="163"/>
        <v>0</v>
      </c>
      <c r="HS40" s="344">
        <f t="shared" si="164"/>
        <v>0</v>
      </c>
      <c r="HT40" s="345">
        <f t="shared" si="165"/>
        <v>0</v>
      </c>
      <c r="HU40" s="345">
        <f t="shared" si="166"/>
        <v>0</v>
      </c>
      <c r="HV40" s="345">
        <f t="shared" si="167"/>
        <v>0</v>
      </c>
      <c r="HW40" s="345">
        <f t="shared" si="168"/>
        <v>0</v>
      </c>
      <c r="HX40" s="345">
        <f t="shared" si="169"/>
        <v>0</v>
      </c>
      <c r="HY40" s="344">
        <f t="shared" si="170"/>
        <v>0</v>
      </c>
      <c r="HZ40" s="344">
        <f t="shared" si="171"/>
        <v>0</v>
      </c>
      <c r="IA40" s="345">
        <f t="shared" si="172"/>
        <v>0</v>
      </c>
      <c r="IB40" s="345">
        <f t="shared" si="173"/>
        <v>0</v>
      </c>
      <c r="IC40" s="345">
        <f t="shared" si="174"/>
        <v>0</v>
      </c>
      <c r="ID40" s="345">
        <f t="shared" si="175"/>
        <v>0</v>
      </c>
      <c r="IE40" s="345">
        <f t="shared" si="176"/>
        <v>0</v>
      </c>
      <c r="IF40" s="344">
        <f>IF(AND($HO40=3,SUM($ID40:IE40)=0),IF(AND($HB40=1,$HF40&gt;=0.1),1,),)</f>
        <v>0</v>
      </c>
      <c r="IG40" s="344">
        <f>IF(AND($HO40=3,SUM($ID40:IF40)=0),IF(AND($HB40=1,$HF40&gt;=0.05,$HF40&lt;0.1),1,),)</f>
        <v>0</v>
      </c>
      <c r="IH40" s="345">
        <f t="shared" si="177"/>
        <v>0</v>
      </c>
      <c r="II40" s="345">
        <f t="shared" si="178"/>
        <v>0</v>
      </c>
      <c r="IJ40" s="345">
        <f t="shared" si="179"/>
        <v>0</v>
      </c>
      <c r="IK40" s="345">
        <f t="shared" si="180"/>
        <v>0</v>
      </c>
      <c r="IL40" s="345">
        <f t="shared" si="181"/>
        <v>0</v>
      </c>
      <c r="IM40" s="345">
        <f t="shared" si="182"/>
        <v>0</v>
      </c>
      <c r="IN40" s="345">
        <f t="shared" si="183"/>
        <v>0</v>
      </c>
      <c r="IO40" s="345">
        <f t="shared" si="184"/>
        <v>0</v>
      </c>
      <c r="IP40" s="345">
        <f t="shared" si="185"/>
        <v>0</v>
      </c>
      <c r="IQ40" s="345">
        <f t="shared" si="186"/>
        <v>0</v>
      </c>
      <c r="IR40" s="345">
        <f t="shared" si="187"/>
        <v>0</v>
      </c>
      <c r="IS40" s="392">
        <f t="shared" si="188"/>
        <v>0</v>
      </c>
      <c r="IT40" s="385"/>
      <c r="IU40" s="440">
        <f t="shared" si="39"/>
        <v>0</v>
      </c>
      <c r="IV40" s="344">
        <f t="shared" si="40"/>
        <v>0</v>
      </c>
      <c r="IW40" s="344">
        <f t="shared" si="41"/>
        <v>0</v>
      </c>
      <c r="IX40" s="344">
        <f t="shared" si="42"/>
        <v>0</v>
      </c>
      <c r="IY40" s="344">
        <f t="shared" si="43"/>
        <v>0</v>
      </c>
      <c r="IZ40" s="344">
        <f t="shared" si="44"/>
        <v>0</v>
      </c>
      <c r="JA40" s="344">
        <f t="shared" si="45"/>
        <v>0</v>
      </c>
      <c r="JB40" s="344">
        <f t="shared" si="46"/>
        <v>0</v>
      </c>
      <c r="JC40" s="344">
        <f t="shared" si="47"/>
        <v>0</v>
      </c>
      <c r="JD40" s="344">
        <f t="shared" si="48"/>
        <v>0</v>
      </c>
      <c r="JE40" s="344">
        <f t="shared" si="49"/>
        <v>0</v>
      </c>
      <c r="JF40" s="344">
        <f t="shared" si="50"/>
        <v>0</v>
      </c>
      <c r="JG40" s="344">
        <f t="shared" si="51"/>
        <v>0</v>
      </c>
      <c r="JH40" s="344">
        <f t="shared" si="52"/>
        <v>0</v>
      </c>
      <c r="JI40" s="344">
        <f t="shared" si="53"/>
        <v>0</v>
      </c>
      <c r="JJ40" s="344">
        <f t="shared" si="54"/>
        <v>0</v>
      </c>
      <c r="JK40" s="344">
        <f t="shared" si="55"/>
        <v>0</v>
      </c>
      <c r="JL40" s="344">
        <f t="shared" si="56"/>
        <v>0</v>
      </c>
      <c r="JM40" s="344">
        <f t="shared" si="57"/>
        <v>0</v>
      </c>
      <c r="JN40" s="344">
        <f t="shared" si="58"/>
        <v>0</v>
      </c>
      <c r="JO40" s="344">
        <f t="shared" si="59"/>
        <v>0</v>
      </c>
      <c r="JP40" s="344">
        <f t="shared" si="60"/>
        <v>0</v>
      </c>
      <c r="JQ40" s="344">
        <f t="shared" si="61"/>
        <v>0</v>
      </c>
      <c r="JR40" s="344">
        <f t="shared" si="62"/>
        <v>0</v>
      </c>
      <c r="JS40" s="344">
        <f t="shared" si="63"/>
        <v>0</v>
      </c>
      <c r="JT40" s="344">
        <f t="shared" si="64"/>
        <v>0</v>
      </c>
      <c r="JU40" s="344">
        <f t="shared" si="65"/>
        <v>0</v>
      </c>
      <c r="JV40" s="344">
        <f t="shared" si="66"/>
        <v>0</v>
      </c>
      <c r="JW40" s="344">
        <f t="shared" si="67"/>
        <v>0</v>
      </c>
      <c r="JX40" s="344">
        <f t="shared" si="68"/>
        <v>0</v>
      </c>
      <c r="JY40" s="344">
        <f t="shared" si="69"/>
        <v>0</v>
      </c>
      <c r="JZ40" s="344">
        <f t="shared" si="70"/>
        <v>0</v>
      </c>
      <c r="KA40" s="344">
        <f t="shared" si="71"/>
        <v>0</v>
      </c>
      <c r="KB40" s="344">
        <f t="shared" si="72"/>
        <v>0</v>
      </c>
      <c r="KC40" s="344">
        <f t="shared" si="189"/>
        <v>0</v>
      </c>
      <c r="KD40" s="344">
        <f t="shared" si="73"/>
        <v>0</v>
      </c>
      <c r="KE40" s="344">
        <f t="shared" si="74"/>
        <v>0</v>
      </c>
      <c r="KF40" s="344">
        <f t="shared" si="75"/>
        <v>0</v>
      </c>
      <c r="KG40" s="344">
        <f t="shared" si="76"/>
        <v>0</v>
      </c>
      <c r="KH40" s="344">
        <f t="shared" si="77"/>
        <v>0</v>
      </c>
      <c r="KI40" s="344">
        <f t="shared" si="78"/>
        <v>0</v>
      </c>
      <c r="KJ40" s="344">
        <f t="shared" si="79"/>
        <v>0</v>
      </c>
      <c r="KK40" s="344">
        <f t="shared" si="80"/>
        <v>0</v>
      </c>
      <c r="KL40" s="344">
        <f t="shared" si="81"/>
        <v>0</v>
      </c>
      <c r="KM40" s="344">
        <f t="shared" si="82"/>
        <v>0</v>
      </c>
      <c r="KN40" s="344">
        <f t="shared" si="83"/>
        <v>0</v>
      </c>
      <c r="KO40" s="344">
        <f t="shared" si="84"/>
        <v>0</v>
      </c>
      <c r="KP40" s="344">
        <f t="shared" si="85"/>
        <v>0</v>
      </c>
      <c r="KQ40" s="344">
        <f t="shared" si="86"/>
        <v>0</v>
      </c>
      <c r="KR40" s="344">
        <f t="shared" si="87"/>
        <v>0</v>
      </c>
      <c r="KS40" s="344">
        <f t="shared" si="88"/>
        <v>0</v>
      </c>
      <c r="KT40" s="383">
        <f t="shared" si="89"/>
        <v>0</v>
      </c>
      <c r="KU40" s="701"/>
      <c r="KV40" s="109"/>
      <c r="KW40" s="109"/>
      <c r="KX40" s="110"/>
      <c r="KZ40" s="472">
        <f t="shared" si="90"/>
        <v>0</v>
      </c>
      <c r="LA40" s="348">
        <f t="shared" si="91"/>
        <v>0</v>
      </c>
      <c r="LB40" s="348">
        <f t="shared" si="92"/>
        <v>0</v>
      </c>
      <c r="LC40" s="473">
        <f t="shared" si="93"/>
        <v>0</v>
      </c>
      <c r="LE40" s="467">
        <f t="shared" si="94"/>
        <v>0</v>
      </c>
      <c r="LF40" s="467" t="str">
        <f t="shared" si="95"/>
        <v/>
      </c>
      <c r="LG40" s="467">
        <f t="shared" si="96"/>
        <v>0</v>
      </c>
      <c r="LH40" s="467">
        <f t="shared" si="97"/>
        <v>0</v>
      </c>
      <c r="LI40" s="467">
        <f t="shared" si="98"/>
        <v>0</v>
      </c>
      <c r="LJ40" s="467">
        <f t="shared" si="99"/>
        <v>0</v>
      </c>
      <c r="LK40" s="467">
        <f t="shared" si="100"/>
        <v>0</v>
      </c>
      <c r="LL40" s="467">
        <f t="shared" si="101"/>
        <v>0</v>
      </c>
      <c r="LM40" s="467">
        <f t="shared" si="102"/>
        <v>0</v>
      </c>
      <c r="LN40" s="468">
        <f t="shared" si="103"/>
        <v>0</v>
      </c>
      <c r="LO40" s="468" t="str">
        <f t="shared" si="190"/>
        <v>○</v>
      </c>
      <c r="LP40" s="451"/>
      <c r="LQ40" s="414">
        <f t="shared" si="191"/>
        <v>0</v>
      </c>
      <c r="LR40" s="414">
        <f t="shared" si="104"/>
        <v>0</v>
      </c>
      <c r="LS40" s="414" t="str">
        <f t="shared" si="105"/>
        <v/>
      </c>
      <c r="LT40" s="414" t="str">
        <f t="shared" si="192"/>
        <v/>
      </c>
      <c r="LU40" s="414">
        <f t="shared" si="106"/>
        <v>0</v>
      </c>
      <c r="LV40" s="414">
        <f t="shared" si="193"/>
        <v>0</v>
      </c>
      <c r="LW40" s="414">
        <f t="shared" si="107"/>
        <v>0</v>
      </c>
      <c r="LX40" s="448">
        <f t="shared" si="108"/>
        <v>0</v>
      </c>
      <c r="LY40" s="414">
        <f t="shared" si="194"/>
        <v>0</v>
      </c>
      <c r="LZ40" s="414">
        <f t="shared" si="195"/>
        <v>0</v>
      </c>
      <c r="MA40" s="414">
        <f t="shared" si="196"/>
        <v>0</v>
      </c>
      <c r="MB40" s="448">
        <f t="shared" si="197"/>
        <v>0</v>
      </c>
      <c r="MC40" s="414">
        <f t="shared" si="109"/>
        <v>0</v>
      </c>
      <c r="MD40" s="414">
        <f t="shared" si="110"/>
        <v>0</v>
      </c>
      <c r="ME40" s="414">
        <f t="shared" si="111"/>
        <v>0</v>
      </c>
      <c r="MF40" s="448">
        <f t="shared" si="112"/>
        <v>0</v>
      </c>
      <c r="MG40" s="414">
        <f t="shared" si="113"/>
        <v>0</v>
      </c>
      <c r="MH40" s="414">
        <f t="shared" si="114"/>
        <v>0</v>
      </c>
      <c r="MI40" s="414">
        <f t="shared" si="115"/>
        <v>0</v>
      </c>
      <c r="MJ40" s="448">
        <f t="shared" si="198"/>
        <v>0</v>
      </c>
      <c r="MK40" s="462"/>
      <c r="ML40" s="477" cm="1">
        <f t="array" ref="ML40">IF(MX40=1,INDEX($BX40:$EQ40,1,MATCH("Ⅱ⑧",$BX40:$EQ40,0)+7),0)</f>
        <v>0</v>
      </c>
      <c r="MM40" s="478">
        <f t="shared" si="116"/>
        <v>0</v>
      </c>
      <c r="MN40" s="468">
        <f t="shared" si="117"/>
        <v>0</v>
      </c>
      <c r="MP40" s="348">
        <f t="shared" si="118"/>
        <v>0</v>
      </c>
      <c r="MQ40" s="348">
        <f t="shared" si="119"/>
        <v>0</v>
      </c>
      <c r="MR40" s="348">
        <f t="shared" si="120"/>
        <v>0</v>
      </c>
      <c r="MS40" s="348">
        <f t="shared" si="121"/>
        <v>0</v>
      </c>
      <c r="MT40" s="348">
        <f t="shared" si="122"/>
        <v>0</v>
      </c>
      <c r="MU40" s="348">
        <f t="shared" si="123"/>
        <v>0</v>
      </c>
      <c r="MV40" s="348">
        <f t="shared" si="124"/>
        <v>0</v>
      </c>
      <c r="MW40" s="348">
        <f t="shared" si="125"/>
        <v>0</v>
      </c>
      <c r="MX40" s="348">
        <f t="shared" si="126"/>
        <v>0</v>
      </c>
      <c r="MZ40" s="550">
        <f t="shared" si="127"/>
        <v>0</v>
      </c>
      <c r="NA40" s="550">
        <f t="shared" si="128"/>
        <v>0</v>
      </c>
      <c r="NB40" s="550">
        <f t="shared" si="129"/>
        <v>0</v>
      </c>
      <c r="NC40" s="550">
        <f t="shared" si="130"/>
        <v>0</v>
      </c>
      <c r="ND40" s="550">
        <f t="shared" si="131"/>
        <v>0</v>
      </c>
      <c r="NE40" s="550">
        <f t="shared" si="132"/>
        <v>0</v>
      </c>
      <c r="NF40" s="550">
        <f t="shared" si="133"/>
        <v>0</v>
      </c>
      <c r="NG40" s="550">
        <f t="shared" si="134"/>
        <v>0</v>
      </c>
    </row>
    <row r="41" spans="1:371" s="136" customFormat="1" ht="21" customHeight="1">
      <c r="A41" s="452">
        <f t="shared" si="4"/>
        <v>0</v>
      </c>
      <c r="B41" s="452">
        <f t="shared" si="199"/>
        <v>0</v>
      </c>
      <c r="C41" s="452">
        <f t="shared" si="5"/>
        <v>0</v>
      </c>
      <c r="D41" s="452">
        <f t="shared" si="6"/>
        <v>0</v>
      </c>
      <c r="E41" s="452">
        <f t="shared" si="7"/>
        <v>0</v>
      </c>
      <c r="F41" s="452">
        <f t="shared" si="200"/>
        <v>0</v>
      </c>
      <c r="G41" s="452">
        <f t="shared" si="201"/>
        <v>0</v>
      </c>
      <c r="H41" s="452">
        <f t="shared" si="202"/>
        <v>0</v>
      </c>
      <c r="I41" s="267">
        <f t="shared" si="135"/>
        <v>0</v>
      </c>
      <c r="J41" s="268"/>
      <c r="K41" s="112"/>
      <c r="L41" s="112"/>
      <c r="M41" s="106"/>
      <c r="N41" s="106"/>
      <c r="O41" s="106"/>
      <c r="P41" s="106"/>
      <c r="Q41" s="112"/>
      <c r="R41" s="263" t="str">
        <f>IFERROR(VLOOKUP(Q41,'４整理番号表'!$T$27:$U$30,2,TRUE),"")</f>
        <v/>
      </c>
      <c r="S41" s="263">
        <f t="shared" si="136"/>
        <v>0</v>
      </c>
      <c r="T41" s="266">
        <f t="shared" si="137"/>
        <v>0</v>
      </c>
      <c r="U41" s="112"/>
      <c r="V41" s="108"/>
      <c r="W41" s="269" t="str">
        <f>IFERROR(VLOOKUP(V41,'４整理番号表'!$B$6:$G$7,2,TRUE),"")</f>
        <v/>
      </c>
      <c r="X41" s="270"/>
      <c r="Y41" s="108"/>
      <c r="Z41" s="269" t="str">
        <f>IFERROR(VLOOKUP(Y41,'４整理番号表'!$B$39:$H$45,2,TRUE),"")</f>
        <v/>
      </c>
      <c r="AA41" s="108"/>
      <c r="AB41" s="271" t="str">
        <f>IFERROR(VLOOKUP(AA41,'４整理番号表'!$J$5:$K$59,2,TRUE),"")</f>
        <v/>
      </c>
      <c r="AC41" s="365"/>
      <c r="AD41" s="624"/>
      <c r="AE41" s="107"/>
      <c r="AF41" s="272" t="str">
        <f>IFERROR(VLOOKUP(AE41,'４整理番号表'!$P$6:$Q$39,2,TRUE),"")</f>
        <v/>
      </c>
      <c r="AG41" s="273">
        <f t="shared" si="8"/>
        <v>0</v>
      </c>
      <c r="AH41" s="106"/>
      <c r="AI41" s="112"/>
      <c r="AJ41" s="111"/>
      <c r="AK41" s="282"/>
      <c r="AL41" s="283"/>
      <c r="AM41" s="280"/>
      <c r="AN41" s="26"/>
      <c r="AO41" s="291">
        <f t="shared" si="9"/>
        <v>0</v>
      </c>
      <c r="AP41" s="290">
        <f t="shared" si="138"/>
        <v>0</v>
      </c>
      <c r="AQ41" s="30"/>
      <c r="AR41" s="30"/>
      <c r="AS41" s="30"/>
      <c r="AT41" s="289"/>
      <c r="AU41" s="291">
        <f t="shared" si="210"/>
        <v>0</v>
      </c>
      <c r="AV41" s="291" t="str">
        <f t="shared" si="203"/>
        <v/>
      </c>
      <c r="AW41" s="27"/>
      <c r="AX41" s="33"/>
      <c r="AY41" s="33"/>
      <c r="AZ41" s="28"/>
      <c r="BA41" s="27"/>
      <c r="BB41" s="202"/>
      <c r="BC41" s="315">
        <f t="shared" si="139"/>
        <v>0</v>
      </c>
      <c r="BD41" s="349" t="str">
        <f t="shared" si="11"/>
        <v/>
      </c>
      <c r="BE41" s="350"/>
      <c r="BF41" s="350"/>
      <c r="BG41" s="349">
        <f t="shared" si="211"/>
        <v>0</v>
      </c>
      <c r="BH41" s="350"/>
      <c r="BI41" s="349">
        <f t="shared" si="140"/>
        <v>0</v>
      </c>
      <c r="BJ41" s="202"/>
      <c r="BK41" s="202"/>
      <c r="BL41" s="653" t="str">
        <f t="shared" si="13"/>
        <v/>
      </c>
      <c r="BM41" s="654" t="str">
        <f t="shared" si="14"/>
        <v/>
      </c>
      <c r="BN41" s="266" t="str">
        <f t="shared" si="15"/>
        <v/>
      </c>
      <c r="BO41" s="793"/>
      <c r="BP41" s="323"/>
      <c r="BQ41" s="323"/>
      <c r="BR41" s="323"/>
      <c r="BS41" s="323"/>
      <c r="BT41" s="324" t="str">
        <f t="shared" si="16"/>
        <v/>
      </c>
      <c r="BU41" s="325" t="str">
        <f t="shared" si="141"/>
        <v/>
      </c>
      <c r="BV41" s="393">
        <f t="shared" si="142"/>
        <v>0</v>
      </c>
      <c r="BW41" s="326"/>
      <c r="BX41" s="329"/>
      <c r="BY41" s="454"/>
      <c r="BZ41" s="455"/>
      <c r="CA41" s="455"/>
      <c r="CB41" s="455"/>
      <c r="CC41" s="455"/>
      <c r="CD41" s="322">
        <f>IFERROR(VLOOKUP(BX41,'４整理番号表'!$X$23:$Z$31,3,FALSE),)</f>
        <v>0</v>
      </c>
      <c r="CE41" s="605" t="str">
        <f>IF(BX41='４整理番号表'!$X$24,IF(CC41&lt;&gt;"",IF(BZ41&gt;0,IF(BY41=6,ROUNDDOWN((CC41-BZ41)/ABS(BZ41),3),IF(BY41=5,ROUNDDOWN((CC41-BZ41)/ABS(BZ41)*3/4,3),"")),"-")),IF(CC41&lt;&gt;"",IF(BZ41&gt;0,ROUNDDOWN((CC41-BZ41)/ABS(BZ41),3),"-"),""))</f>
        <v/>
      </c>
      <c r="CF41" s="610"/>
      <c r="CG41" s="329"/>
      <c r="CH41" s="454"/>
      <c r="CI41" s="322"/>
      <c r="CJ41" s="322"/>
      <c r="CK41" s="322"/>
      <c r="CL41" s="322"/>
      <c r="CM41" s="322">
        <f>IFERROR(VLOOKUP(CG41,'４整理番号表'!$X$23:$Z$31,3,FALSE),)</f>
        <v>0</v>
      </c>
      <c r="CN41" s="325" t="str">
        <f t="shared" si="143"/>
        <v/>
      </c>
      <c r="CO41" s="610"/>
      <c r="CP41" s="329"/>
      <c r="CQ41" s="454"/>
      <c r="CR41" s="322"/>
      <c r="CS41" s="322"/>
      <c r="CT41" s="322"/>
      <c r="CU41" s="322"/>
      <c r="CV41" s="322">
        <f>IFERROR(VLOOKUP(CP41,'４整理番号表'!$X$23:$Z$31,3,FALSE),)</f>
        <v>0</v>
      </c>
      <c r="CW41" s="325" t="str">
        <f t="shared" si="144"/>
        <v/>
      </c>
      <c r="CX41" s="619"/>
      <c r="CY41" s="329"/>
      <c r="CZ41" s="454"/>
      <c r="DA41" s="322"/>
      <c r="DB41" s="322"/>
      <c r="DC41" s="322"/>
      <c r="DD41" s="322"/>
      <c r="DE41" s="322">
        <f>IFERROR(VLOOKUP(CY41,'４整理番号表'!$X$23:$Z$31,3,FALSE),)</f>
        <v>0</v>
      </c>
      <c r="DF41" s="325" t="str">
        <f t="shared" si="145"/>
        <v/>
      </c>
      <c r="DG41" s="610"/>
      <c r="DH41" s="329"/>
      <c r="DI41" s="454"/>
      <c r="DJ41" s="322"/>
      <c r="DK41" s="322"/>
      <c r="DL41" s="322"/>
      <c r="DM41" s="322"/>
      <c r="DN41" s="322">
        <f>IFERROR(VLOOKUP(DH41,'４整理番号表'!$X$23:$Z$31,3,FALSE),)</f>
        <v>0</v>
      </c>
      <c r="DO41" s="325" t="str">
        <f t="shared" si="146"/>
        <v/>
      </c>
      <c r="DP41" s="610"/>
      <c r="DQ41" s="329"/>
      <c r="DR41" s="454"/>
      <c r="DS41" s="322"/>
      <c r="DT41" s="322"/>
      <c r="DU41" s="322"/>
      <c r="DV41" s="322"/>
      <c r="DW41" s="322">
        <f>IFERROR(VLOOKUP(DQ41,'４整理番号表'!$X$23:$Z$31,3,FALSE),)</f>
        <v>0</v>
      </c>
      <c r="DX41" s="325" t="str">
        <f t="shared" si="147"/>
        <v/>
      </c>
      <c r="DY41" s="610"/>
      <c r="DZ41" s="329"/>
      <c r="EA41" s="454"/>
      <c r="EB41" s="322"/>
      <c r="EC41" s="322"/>
      <c r="ED41" s="322"/>
      <c r="EE41" s="322"/>
      <c r="EF41" s="322">
        <f>IFERROR(VLOOKUP(DZ41,'４整理番号表'!$X$23:$Z$31,3,FALSE),)</f>
        <v>0</v>
      </c>
      <c r="EG41" s="325" t="str">
        <f t="shared" si="148"/>
        <v/>
      </c>
      <c r="EH41" s="610"/>
      <c r="EI41" s="329"/>
      <c r="EJ41" s="454"/>
      <c r="EK41" s="322"/>
      <c r="EL41" s="322"/>
      <c r="EM41" s="322"/>
      <c r="EN41" s="322"/>
      <c r="EO41" s="322">
        <f>IFERROR(VLOOKUP(EI41,'４整理番号表'!$X$23:$Z$31,3,FALSE),)</f>
        <v>0</v>
      </c>
      <c r="EP41" s="325" t="str">
        <f t="shared" si="149"/>
        <v/>
      </c>
      <c r="EQ41" s="619"/>
      <c r="ER41" s="203" t="s">
        <v>101</v>
      </c>
      <c r="ES41" s="266">
        <f t="shared" si="17"/>
        <v>0</v>
      </c>
      <c r="ET41" s="272">
        <f t="shared" si="18"/>
        <v>0</v>
      </c>
      <c r="EU41" s="272">
        <f t="shared" si="19"/>
        <v>0</v>
      </c>
      <c r="EV41" s="272">
        <f t="shared" si="20"/>
        <v>0</v>
      </c>
      <c r="EW41" s="272">
        <f t="shared" si="21"/>
        <v>0</v>
      </c>
      <c r="EX41" s="272">
        <f t="shared" si="22"/>
        <v>0</v>
      </c>
      <c r="EY41" s="272">
        <f t="shared" si="23"/>
        <v>0</v>
      </c>
      <c r="EZ41" s="272">
        <f t="shared" si="24"/>
        <v>0</v>
      </c>
      <c r="FA41" s="272">
        <f t="shared" si="25"/>
        <v>0</v>
      </c>
      <c r="FB41" s="272">
        <f t="shared" si="26"/>
        <v>0</v>
      </c>
      <c r="FC41" s="272">
        <f t="shared" si="27"/>
        <v>0</v>
      </c>
      <c r="FD41" s="272">
        <f t="shared" si="28"/>
        <v>0</v>
      </c>
      <c r="FE41" s="272">
        <f t="shared" si="29"/>
        <v>0</v>
      </c>
      <c r="FF41" s="272">
        <f t="shared" si="30"/>
        <v>0</v>
      </c>
      <c r="FG41" s="272">
        <f t="shared" si="31"/>
        <v>0</v>
      </c>
      <c r="FH41" s="272">
        <f t="shared" si="32"/>
        <v>0</v>
      </c>
      <c r="FI41" s="109" t="s">
        <v>100</v>
      </c>
      <c r="FJ41" s="109" t="s">
        <v>100</v>
      </c>
      <c r="FK41" s="109" t="s">
        <v>100</v>
      </c>
      <c r="FL41" s="109" t="s">
        <v>100</v>
      </c>
      <c r="FM41" s="109" t="s">
        <v>100</v>
      </c>
      <c r="FN41" s="272">
        <f t="shared" si="150"/>
        <v>0</v>
      </c>
      <c r="FO41" s="272">
        <f t="shared" si="151"/>
        <v>0</v>
      </c>
      <c r="FP41" s="272">
        <f t="shared" si="152"/>
        <v>0</v>
      </c>
      <c r="FQ41" s="272">
        <f t="shared" si="153"/>
        <v>0</v>
      </c>
      <c r="FR41" s="272">
        <f t="shared" si="154"/>
        <v>0</v>
      </c>
      <c r="FS41" s="272">
        <f t="shared" si="155"/>
        <v>0</v>
      </c>
      <c r="FT41" s="272">
        <f t="shared" si="156"/>
        <v>0</v>
      </c>
      <c r="FU41" s="113"/>
      <c r="FV41" s="113"/>
      <c r="FW41" s="109"/>
      <c r="FX41" s="109"/>
      <c r="FY41" s="109"/>
      <c r="FZ41" s="272">
        <f t="shared" si="157"/>
        <v>0</v>
      </c>
      <c r="GA41" s="272">
        <f t="shared" si="33"/>
        <v>0</v>
      </c>
      <c r="GB41" s="109"/>
      <c r="GC41" s="109"/>
      <c r="GD41" s="109"/>
      <c r="GE41" s="109"/>
      <c r="GF41" s="109"/>
      <c r="GG41" s="109"/>
      <c r="GH41" s="109"/>
      <c r="GI41" s="109"/>
      <c r="GJ41" s="109"/>
      <c r="GK41" s="109"/>
      <c r="GL41" s="109"/>
      <c r="GM41" s="109"/>
      <c r="GN41" s="109"/>
      <c r="GO41" s="109"/>
      <c r="GP41" s="109"/>
      <c r="GQ41" s="109"/>
      <c r="GR41" s="109"/>
      <c r="GS41" s="109"/>
      <c r="GT41" s="110"/>
      <c r="GV41" s="413">
        <f t="shared" si="34"/>
        <v>0</v>
      </c>
      <c r="GW41" s="414">
        <f t="shared" si="35"/>
        <v>0</v>
      </c>
      <c r="GX41" s="415"/>
      <c r="GY41" s="416">
        <f t="shared" si="204"/>
        <v>0</v>
      </c>
      <c r="GZ41" s="417">
        <f t="shared" si="205"/>
        <v>0</v>
      </c>
      <c r="HA41" s="385"/>
      <c r="HB41" s="421"/>
      <c r="HC41" s="422"/>
      <c r="HD41" s="422"/>
      <c r="HE41" s="423">
        <f t="shared" si="208"/>
        <v>0</v>
      </c>
      <c r="HF41" s="424">
        <f t="shared" si="209"/>
        <v>0</v>
      </c>
      <c r="HG41" s="426"/>
      <c r="HH41" s="426"/>
      <c r="HI41" s="426"/>
      <c r="HJ41" s="345" t="str">
        <f t="shared" si="38"/>
        <v/>
      </c>
      <c r="HK41" s="402">
        <f>IF(OR(AND(1&lt;=HJ41,HJ41&lt;=3),HJ41=6),VLOOKUP(HJ41,'４整理番号表'!$J$5:$K$59,2,FALSE),0)</f>
        <v>0</v>
      </c>
      <c r="HL41" s="402">
        <f>IF(OR(HJ41=4,HJ41=7),VLOOKUP(HJ41,'４整理番号表'!$J$5:$K$59,2,FALSE),0)</f>
        <v>0</v>
      </c>
      <c r="HM41" s="402">
        <f>IF(HJ41=5,VLOOKUP(HJ41,'４整理番号表'!$J$5:$K$59,2,FALSE),0)</f>
        <v>0</v>
      </c>
      <c r="HN41" s="402">
        <f>IF(AND(8&lt;=HJ41,HJ41&lt;=13),VLOOKUP(HJ41,'４整理番号表'!$J$5:$K$59,2,FALSE),0)</f>
        <v>0</v>
      </c>
      <c r="HO41" s="397">
        <f t="shared" si="160"/>
        <v>0</v>
      </c>
      <c r="HP41" s="345">
        <f t="shared" si="161"/>
        <v>0</v>
      </c>
      <c r="HQ41" s="345">
        <f t="shared" si="162"/>
        <v>0</v>
      </c>
      <c r="HR41" s="344">
        <f t="shared" si="163"/>
        <v>0</v>
      </c>
      <c r="HS41" s="344">
        <f t="shared" si="164"/>
        <v>0</v>
      </c>
      <c r="HT41" s="345">
        <f t="shared" si="165"/>
        <v>0</v>
      </c>
      <c r="HU41" s="345">
        <f t="shared" si="166"/>
        <v>0</v>
      </c>
      <c r="HV41" s="345">
        <f t="shared" si="167"/>
        <v>0</v>
      </c>
      <c r="HW41" s="345">
        <f t="shared" si="168"/>
        <v>0</v>
      </c>
      <c r="HX41" s="345">
        <f t="shared" si="169"/>
        <v>0</v>
      </c>
      <c r="HY41" s="344">
        <f t="shared" si="170"/>
        <v>0</v>
      </c>
      <c r="HZ41" s="344">
        <f t="shared" si="171"/>
        <v>0</v>
      </c>
      <c r="IA41" s="345">
        <f t="shared" si="172"/>
        <v>0</v>
      </c>
      <c r="IB41" s="345">
        <f t="shared" si="173"/>
        <v>0</v>
      </c>
      <c r="IC41" s="345">
        <f t="shared" si="174"/>
        <v>0</v>
      </c>
      <c r="ID41" s="345">
        <f t="shared" si="175"/>
        <v>0</v>
      </c>
      <c r="IE41" s="345">
        <f t="shared" si="176"/>
        <v>0</v>
      </c>
      <c r="IF41" s="344">
        <f>IF(AND($HO41=3,SUM($ID41:IE41)=0),IF(AND($HB41=1,$HF41&gt;=0.1),1,),)</f>
        <v>0</v>
      </c>
      <c r="IG41" s="344">
        <f>IF(AND($HO41=3,SUM($ID41:IF41)=0),IF(AND($HB41=1,$HF41&gt;=0.05,$HF41&lt;0.1),1,),)</f>
        <v>0</v>
      </c>
      <c r="IH41" s="345">
        <f t="shared" si="177"/>
        <v>0</v>
      </c>
      <c r="II41" s="345">
        <f t="shared" si="178"/>
        <v>0</v>
      </c>
      <c r="IJ41" s="345">
        <f t="shared" si="179"/>
        <v>0</v>
      </c>
      <c r="IK41" s="345">
        <f t="shared" si="180"/>
        <v>0</v>
      </c>
      <c r="IL41" s="345">
        <f t="shared" si="181"/>
        <v>0</v>
      </c>
      <c r="IM41" s="345">
        <f t="shared" si="182"/>
        <v>0</v>
      </c>
      <c r="IN41" s="345">
        <f t="shared" si="183"/>
        <v>0</v>
      </c>
      <c r="IO41" s="345">
        <f t="shared" si="184"/>
        <v>0</v>
      </c>
      <c r="IP41" s="345">
        <f t="shared" si="185"/>
        <v>0</v>
      </c>
      <c r="IQ41" s="345">
        <f t="shared" si="186"/>
        <v>0</v>
      </c>
      <c r="IR41" s="345">
        <f t="shared" si="187"/>
        <v>0</v>
      </c>
      <c r="IS41" s="392">
        <f t="shared" si="188"/>
        <v>0</v>
      </c>
      <c r="IT41" s="385"/>
      <c r="IU41" s="440">
        <f t="shared" si="39"/>
        <v>0</v>
      </c>
      <c r="IV41" s="344">
        <f t="shared" si="40"/>
        <v>0</v>
      </c>
      <c r="IW41" s="344">
        <f t="shared" si="41"/>
        <v>0</v>
      </c>
      <c r="IX41" s="344">
        <f t="shared" si="42"/>
        <v>0</v>
      </c>
      <c r="IY41" s="344">
        <f t="shared" si="43"/>
        <v>0</v>
      </c>
      <c r="IZ41" s="344">
        <f t="shared" si="44"/>
        <v>0</v>
      </c>
      <c r="JA41" s="344">
        <f t="shared" si="45"/>
        <v>0</v>
      </c>
      <c r="JB41" s="344">
        <f t="shared" si="46"/>
        <v>0</v>
      </c>
      <c r="JC41" s="344">
        <f t="shared" si="47"/>
        <v>0</v>
      </c>
      <c r="JD41" s="344">
        <f t="shared" si="48"/>
        <v>0</v>
      </c>
      <c r="JE41" s="344">
        <f t="shared" si="49"/>
        <v>0</v>
      </c>
      <c r="JF41" s="344">
        <f t="shared" si="50"/>
        <v>0</v>
      </c>
      <c r="JG41" s="344">
        <f t="shared" si="51"/>
        <v>0</v>
      </c>
      <c r="JH41" s="344">
        <f t="shared" si="52"/>
        <v>0</v>
      </c>
      <c r="JI41" s="344">
        <f t="shared" si="53"/>
        <v>0</v>
      </c>
      <c r="JJ41" s="344">
        <f t="shared" si="54"/>
        <v>0</v>
      </c>
      <c r="JK41" s="344">
        <f t="shared" si="55"/>
        <v>0</v>
      </c>
      <c r="JL41" s="344">
        <f t="shared" si="56"/>
        <v>0</v>
      </c>
      <c r="JM41" s="344">
        <f t="shared" si="57"/>
        <v>0</v>
      </c>
      <c r="JN41" s="344">
        <f t="shared" si="58"/>
        <v>0</v>
      </c>
      <c r="JO41" s="344">
        <f t="shared" si="59"/>
        <v>0</v>
      </c>
      <c r="JP41" s="344">
        <f t="shared" si="60"/>
        <v>0</v>
      </c>
      <c r="JQ41" s="344">
        <f t="shared" si="61"/>
        <v>0</v>
      </c>
      <c r="JR41" s="344">
        <f t="shared" si="62"/>
        <v>0</v>
      </c>
      <c r="JS41" s="344">
        <f t="shared" si="63"/>
        <v>0</v>
      </c>
      <c r="JT41" s="344">
        <f t="shared" si="64"/>
        <v>0</v>
      </c>
      <c r="JU41" s="344">
        <f t="shared" si="65"/>
        <v>0</v>
      </c>
      <c r="JV41" s="344">
        <f t="shared" si="66"/>
        <v>0</v>
      </c>
      <c r="JW41" s="344">
        <f t="shared" si="67"/>
        <v>0</v>
      </c>
      <c r="JX41" s="344">
        <f t="shared" si="68"/>
        <v>0</v>
      </c>
      <c r="JY41" s="344">
        <f t="shared" si="69"/>
        <v>0</v>
      </c>
      <c r="JZ41" s="344">
        <f t="shared" si="70"/>
        <v>0</v>
      </c>
      <c r="KA41" s="344">
        <f t="shared" si="71"/>
        <v>0</v>
      </c>
      <c r="KB41" s="344">
        <f t="shared" si="72"/>
        <v>0</v>
      </c>
      <c r="KC41" s="344">
        <f t="shared" si="189"/>
        <v>0</v>
      </c>
      <c r="KD41" s="344">
        <f t="shared" si="73"/>
        <v>0</v>
      </c>
      <c r="KE41" s="344">
        <f t="shared" si="74"/>
        <v>0</v>
      </c>
      <c r="KF41" s="344">
        <f t="shared" si="75"/>
        <v>0</v>
      </c>
      <c r="KG41" s="344">
        <f t="shared" si="76"/>
        <v>0</v>
      </c>
      <c r="KH41" s="344">
        <f t="shared" si="77"/>
        <v>0</v>
      </c>
      <c r="KI41" s="344">
        <f t="shared" si="78"/>
        <v>0</v>
      </c>
      <c r="KJ41" s="344">
        <f t="shared" si="79"/>
        <v>0</v>
      </c>
      <c r="KK41" s="344">
        <f t="shared" si="80"/>
        <v>0</v>
      </c>
      <c r="KL41" s="344">
        <f t="shared" si="81"/>
        <v>0</v>
      </c>
      <c r="KM41" s="344">
        <f t="shared" si="82"/>
        <v>0</v>
      </c>
      <c r="KN41" s="344">
        <f t="shared" si="83"/>
        <v>0</v>
      </c>
      <c r="KO41" s="344">
        <f t="shared" si="84"/>
        <v>0</v>
      </c>
      <c r="KP41" s="344">
        <f t="shared" si="85"/>
        <v>0</v>
      </c>
      <c r="KQ41" s="344">
        <f t="shared" si="86"/>
        <v>0</v>
      </c>
      <c r="KR41" s="344">
        <f t="shared" si="87"/>
        <v>0</v>
      </c>
      <c r="KS41" s="344">
        <f t="shared" si="88"/>
        <v>0</v>
      </c>
      <c r="KT41" s="383">
        <f t="shared" si="89"/>
        <v>0</v>
      </c>
      <c r="KU41" s="701"/>
      <c r="KV41" s="109"/>
      <c r="KW41" s="109"/>
      <c r="KX41" s="110"/>
      <c r="KZ41" s="472">
        <f t="shared" si="90"/>
        <v>0</v>
      </c>
      <c r="LA41" s="348">
        <f t="shared" si="91"/>
        <v>0</v>
      </c>
      <c r="LB41" s="348">
        <f t="shared" si="92"/>
        <v>0</v>
      </c>
      <c r="LC41" s="473">
        <f t="shared" si="93"/>
        <v>0</v>
      </c>
      <c r="LE41" s="467">
        <f t="shared" si="94"/>
        <v>0</v>
      </c>
      <c r="LF41" s="467" t="str">
        <f t="shared" si="95"/>
        <v/>
      </c>
      <c r="LG41" s="467">
        <f t="shared" si="96"/>
        <v>0</v>
      </c>
      <c r="LH41" s="467">
        <f t="shared" si="97"/>
        <v>0</v>
      </c>
      <c r="LI41" s="467">
        <f t="shared" si="98"/>
        <v>0</v>
      </c>
      <c r="LJ41" s="467">
        <f t="shared" si="99"/>
        <v>0</v>
      </c>
      <c r="LK41" s="467">
        <f t="shared" si="100"/>
        <v>0</v>
      </c>
      <c r="LL41" s="467">
        <f t="shared" si="101"/>
        <v>0</v>
      </c>
      <c r="LM41" s="467">
        <f t="shared" si="102"/>
        <v>0</v>
      </c>
      <c r="LN41" s="468">
        <f t="shared" si="103"/>
        <v>0</v>
      </c>
      <c r="LO41" s="468" t="str">
        <f t="shared" si="190"/>
        <v>○</v>
      </c>
      <c r="LP41" s="451"/>
      <c r="LQ41" s="414">
        <f t="shared" si="191"/>
        <v>0</v>
      </c>
      <c r="LR41" s="414">
        <f t="shared" si="104"/>
        <v>0</v>
      </c>
      <c r="LS41" s="414" t="str">
        <f t="shared" si="105"/>
        <v/>
      </c>
      <c r="LT41" s="414" t="str">
        <f t="shared" si="192"/>
        <v/>
      </c>
      <c r="LU41" s="414">
        <f t="shared" si="106"/>
        <v>0</v>
      </c>
      <c r="LV41" s="414">
        <f t="shared" si="193"/>
        <v>0</v>
      </c>
      <c r="LW41" s="414">
        <f t="shared" si="107"/>
        <v>0</v>
      </c>
      <c r="LX41" s="448">
        <f t="shared" si="108"/>
        <v>0</v>
      </c>
      <c r="LY41" s="414">
        <f t="shared" si="194"/>
        <v>0</v>
      </c>
      <c r="LZ41" s="414">
        <f t="shared" si="195"/>
        <v>0</v>
      </c>
      <c r="MA41" s="414">
        <f t="shared" si="196"/>
        <v>0</v>
      </c>
      <c r="MB41" s="448">
        <f t="shared" si="197"/>
        <v>0</v>
      </c>
      <c r="MC41" s="414">
        <f t="shared" si="109"/>
        <v>0</v>
      </c>
      <c r="MD41" s="414">
        <f t="shared" si="110"/>
        <v>0</v>
      </c>
      <c r="ME41" s="414">
        <f t="shared" si="111"/>
        <v>0</v>
      </c>
      <c r="MF41" s="448">
        <f t="shared" si="112"/>
        <v>0</v>
      </c>
      <c r="MG41" s="414">
        <f t="shared" si="113"/>
        <v>0</v>
      </c>
      <c r="MH41" s="414">
        <f t="shared" si="114"/>
        <v>0</v>
      </c>
      <c r="MI41" s="414">
        <f t="shared" si="115"/>
        <v>0</v>
      </c>
      <c r="MJ41" s="448">
        <f t="shared" si="198"/>
        <v>0</v>
      </c>
      <c r="MK41" s="462"/>
      <c r="ML41" s="477" cm="1">
        <f t="array" ref="ML41">IF(MX41=1,INDEX($BX41:$EQ41,1,MATCH("Ⅱ⑧",$BX41:$EQ41,0)+7),0)</f>
        <v>0</v>
      </c>
      <c r="MM41" s="478">
        <f t="shared" si="116"/>
        <v>0</v>
      </c>
      <c r="MN41" s="468">
        <f t="shared" si="117"/>
        <v>0</v>
      </c>
      <c r="MP41" s="348">
        <f t="shared" si="118"/>
        <v>0</v>
      </c>
      <c r="MQ41" s="348">
        <f t="shared" si="119"/>
        <v>0</v>
      </c>
      <c r="MR41" s="348">
        <f t="shared" si="120"/>
        <v>0</v>
      </c>
      <c r="MS41" s="348">
        <f t="shared" si="121"/>
        <v>0</v>
      </c>
      <c r="MT41" s="348">
        <f t="shared" si="122"/>
        <v>0</v>
      </c>
      <c r="MU41" s="348">
        <f t="shared" si="123"/>
        <v>0</v>
      </c>
      <c r="MV41" s="348">
        <f t="shared" si="124"/>
        <v>0</v>
      </c>
      <c r="MW41" s="348">
        <f t="shared" si="125"/>
        <v>0</v>
      </c>
      <c r="MX41" s="348">
        <f t="shared" si="126"/>
        <v>0</v>
      </c>
      <c r="MZ41" s="550">
        <f t="shared" si="127"/>
        <v>0</v>
      </c>
      <c r="NA41" s="550">
        <f t="shared" si="128"/>
        <v>0</v>
      </c>
      <c r="NB41" s="550">
        <f t="shared" si="129"/>
        <v>0</v>
      </c>
      <c r="NC41" s="550">
        <f t="shared" si="130"/>
        <v>0</v>
      </c>
      <c r="ND41" s="550">
        <f t="shared" si="131"/>
        <v>0</v>
      </c>
      <c r="NE41" s="550">
        <f t="shared" si="132"/>
        <v>0</v>
      </c>
      <c r="NF41" s="550">
        <f t="shared" si="133"/>
        <v>0</v>
      </c>
      <c r="NG41" s="550">
        <f t="shared" si="134"/>
        <v>0</v>
      </c>
    </row>
    <row r="42" spans="1:371" s="136" customFormat="1" ht="21" customHeight="1">
      <c r="A42" s="452">
        <f t="shared" si="4"/>
        <v>0</v>
      </c>
      <c r="B42" s="452">
        <f t="shared" si="199"/>
        <v>0</v>
      </c>
      <c r="C42" s="452">
        <f t="shared" si="5"/>
        <v>0</v>
      </c>
      <c r="D42" s="452">
        <f t="shared" si="6"/>
        <v>0</v>
      </c>
      <c r="E42" s="452">
        <f t="shared" si="7"/>
        <v>0</v>
      </c>
      <c r="F42" s="452">
        <f t="shared" si="200"/>
        <v>0</v>
      </c>
      <c r="G42" s="452">
        <f t="shared" si="201"/>
        <v>0</v>
      </c>
      <c r="H42" s="452">
        <f t="shared" si="202"/>
        <v>0</v>
      </c>
      <c r="I42" s="267">
        <f t="shared" si="135"/>
        <v>0</v>
      </c>
      <c r="J42" s="268"/>
      <c r="K42" s="112"/>
      <c r="L42" s="112"/>
      <c r="M42" s="106"/>
      <c r="N42" s="106"/>
      <c r="O42" s="106"/>
      <c r="P42" s="106"/>
      <c r="Q42" s="112"/>
      <c r="R42" s="263" t="str">
        <f>IFERROR(VLOOKUP(Q42,'４整理番号表'!$T$27:$U$30,2,TRUE),"")</f>
        <v/>
      </c>
      <c r="S42" s="263">
        <f t="shared" si="136"/>
        <v>0</v>
      </c>
      <c r="T42" s="266">
        <f t="shared" si="137"/>
        <v>0</v>
      </c>
      <c r="U42" s="112"/>
      <c r="V42" s="108"/>
      <c r="W42" s="269" t="str">
        <f>IFERROR(VLOOKUP(V42,'４整理番号表'!$B$6:$G$7,2,TRUE),"")</f>
        <v/>
      </c>
      <c r="X42" s="270"/>
      <c r="Y42" s="108"/>
      <c r="Z42" s="269" t="str">
        <f>IFERROR(VLOOKUP(Y42,'４整理番号表'!$B$39:$H$45,2,TRUE),"")</f>
        <v/>
      </c>
      <c r="AA42" s="108"/>
      <c r="AB42" s="271" t="str">
        <f>IFERROR(VLOOKUP(AA42,'４整理番号表'!$J$5:$K$59,2,TRUE),"")</f>
        <v/>
      </c>
      <c r="AC42" s="365"/>
      <c r="AD42" s="624"/>
      <c r="AE42" s="107"/>
      <c r="AF42" s="272" t="str">
        <f>IFERROR(VLOOKUP(AE42,'４整理番号表'!$P$6:$Q$39,2,TRUE),"")</f>
        <v/>
      </c>
      <c r="AG42" s="273">
        <f t="shared" si="8"/>
        <v>0</v>
      </c>
      <c r="AH42" s="106"/>
      <c r="AI42" s="112"/>
      <c r="AJ42" s="111"/>
      <c r="AK42" s="282"/>
      <c r="AL42" s="283"/>
      <c r="AM42" s="280"/>
      <c r="AN42" s="29"/>
      <c r="AO42" s="291">
        <f t="shared" si="9"/>
        <v>0</v>
      </c>
      <c r="AP42" s="290">
        <f t="shared" si="138"/>
        <v>0</v>
      </c>
      <c r="AQ42" s="30"/>
      <c r="AR42" s="30"/>
      <c r="AS42" s="30"/>
      <c r="AT42" s="289"/>
      <c r="AU42" s="291">
        <f t="shared" si="210"/>
        <v>0</v>
      </c>
      <c r="AV42" s="291" t="str">
        <f t="shared" si="203"/>
        <v/>
      </c>
      <c r="AW42" s="27"/>
      <c r="AX42" s="33"/>
      <c r="AY42" s="33"/>
      <c r="AZ42" s="28"/>
      <c r="BA42" s="27"/>
      <c r="BB42" s="202"/>
      <c r="BC42" s="315">
        <f t="shared" si="139"/>
        <v>0</v>
      </c>
      <c r="BD42" s="349" t="str">
        <f t="shared" si="11"/>
        <v/>
      </c>
      <c r="BE42" s="350"/>
      <c r="BF42" s="350"/>
      <c r="BG42" s="349">
        <f t="shared" si="211"/>
        <v>0</v>
      </c>
      <c r="BH42" s="350"/>
      <c r="BI42" s="349">
        <f t="shared" si="140"/>
        <v>0</v>
      </c>
      <c r="BJ42" s="202"/>
      <c r="BK42" s="202"/>
      <c r="BL42" s="653" t="str">
        <f t="shared" si="13"/>
        <v/>
      </c>
      <c r="BM42" s="654" t="str">
        <f t="shared" si="14"/>
        <v/>
      </c>
      <c r="BN42" s="266" t="str">
        <f t="shared" si="15"/>
        <v/>
      </c>
      <c r="BO42" s="793"/>
      <c r="BP42" s="323"/>
      <c r="BQ42" s="323"/>
      <c r="BR42" s="323"/>
      <c r="BS42" s="323"/>
      <c r="BT42" s="324" t="str">
        <f t="shared" si="16"/>
        <v/>
      </c>
      <c r="BU42" s="325" t="str">
        <f t="shared" si="141"/>
        <v/>
      </c>
      <c r="BV42" s="393">
        <f t="shared" si="142"/>
        <v>0</v>
      </c>
      <c r="BW42" s="326"/>
      <c r="BX42" s="329"/>
      <c r="BY42" s="454"/>
      <c r="BZ42" s="455"/>
      <c r="CA42" s="455"/>
      <c r="CB42" s="455"/>
      <c r="CC42" s="455"/>
      <c r="CD42" s="322">
        <f>IFERROR(VLOOKUP(BX42,'４整理番号表'!$X$23:$Z$31,3,FALSE),)</f>
        <v>0</v>
      </c>
      <c r="CE42" s="605" t="str">
        <f>IF(BX42='４整理番号表'!$X$24,IF(CC42&lt;&gt;"",IF(BZ42&gt;0,IF(BY42=6,ROUNDDOWN((CC42-BZ42)/ABS(BZ42),3),IF(BY42=5,ROUNDDOWN((CC42-BZ42)/ABS(BZ42)*3/4,3),"")),"-")),IF(CC42&lt;&gt;"",IF(BZ42&gt;0,ROUNDDOWN((CC42-BZ42)/ABS(BZ42),3),"-"),""))</f>
        <v/>
      </c>
      <c r="CF42" s="610"/>
      <c r="CG42" s="329"/>
      <c r="CH42" s="454"/>
      <c r="CI42" s="322"/>
      <c r="CJ42" s="322"/>
      <c r="CK42" s="322"/>
      <c r="CL42" s="322"/>
      <c r="CM42" s="322">
        <f>IFERROR(VLOOKUP(CG42,'４整理番号表'!$X$23:$Z$31,3,FALSE),)</f>
        <v>0</v>
      </c>
      <c r="CN42" s="325" t="str">
        <f t="shared" si="143"/>
        <v/>
      </c>
      <c r="CO42" s="610"/>
      <c r="CP42" s="329"/>
      <c r="CQ42" s="454"/>
      <c r="CR42" s="322"/>
      <c r="CS42" s="322"/>
      <c r="CT42" s="322"/>
      <c r="CU42" s="322"/>
      <c r="CV42" s="322">
        <f>IFERROR(VLOOKUP(CP42,'４整理番号表'!$X$23:$Z$31,3,FALSE),)</f>
        <v>0</v>
      </c>
      <c r="CW42" s="325" t="str">
        <f t="shared" si="144"/>
        <v/>
      </c>
      <c r="CX42" s="619"/>
      <c r="CY42" s="329"/>
      <c r="CZ42" s="454"/>
      <c r="DA42" s="322"/>
      <c r="DB42" s="322"/>
      <c r="DC42" s="322"/>
      <c r="DD42" s="322"/>
      <c r="DE42" s="322">
        <f>IFERROR(VLOOKUP(CY42,'４整理番号表'!$X$23:$Z$31,3,FALSE),)</f>
        <v>0</v>
      </c>
      <c r="DF42" s="325" t="str">
        <f t="shared" si="145"/>
        <v/>
      </c>
      <c r="DG42" s="610"/>
      <c r="DH42" s="329"/>
      <c r="DI42" s="454"/>
      <c r="DJ42" s="322"/>
      <c r="DK42" s="322"/>
      <c r="DL42" s="322"/>
      <c r="DM42" s="322"/>
      <c r="DN42" s="322">
        <f>IFERROR(VLOOKUP(DH42,'４整理番号表'!$X$23:$Z$31,3,FALSE),)</f>
        <v>0</v>
      </c>
      <c r="DO42" s="325" t="str">
        <f t="shared" si="146"/>
        <v/>
      </c>
      <c r="DP42" s="610"/>
      <c r="DQ42" s="329"/>
      <c r="DR42" s="454"/>
      <c r="DS42" s="322"/>
      <c r="DT42" s="322"/>
      <c r="DU42" s="322"/>
      <c r="DV42" s="322"/>
      <c r="DW42" s="322">
        <f>IFERROR(VLOOKUP(DQ42,'４整理番号表'!$X$23:$Z$31,3,FALSE),)</f>
        <v>0</v>
      </c>
      <c r="DX42" s="325" t="str">
        <f t="shared" si="147"/>
        <v/>
      </c>
      <c r="DY42" s="610"/>
      <c r="DZ42" s="329"/>
      <c r="EA42" s="454"/>
      <c r="EB42" s="322"/>
      <c r="EC42" s="322"/>
      <c r="ED42" s="322"/>
      <c r="EE42" s="322"/>
      <c r="EF42" s="322">
        <f>IFERROR(VLOOKUP(DZ42,'４整理番号表'!$X$23:$Z$31,3,FALSE),)</f>
        <v>0</v>
      </c>
      <c r="EG42" s="325" t="str">
        <f t="shared" si="148"/>
        <v/>
      </c>
      <c r="EH42" s="610"/>
      <c r="EI42" s="329"/>
      <c r="EJ42" s="454"/>
      <c r="EK42" s="322"/>
      <c r="EL42" s="322"/>
      <c r="EM42" s="322"/>
      <c r="EN42" s="322"/>
      <c r="EO42" s="322">
        <f>IFERROR(VLOOKUP(EI42,'４整理番号表'!$X$23:$Z$31,3,FALSE),)</f>
        <v>0</v>
      </c>
      <c r="EP42" s="325" t="str">
        <f t="shared" si="149"/>
        <v/>
      </c>
      <c r="EQ42" s="619"/>
      <c r="ER42" s="203" t="s">
        <v>101</v>
      </c>
      <c r="ES42" s="266">
        <f t="shared" si="17"/>
        <v>0</v>
      </c>
      <c r="ET42" s="272">
        <f t="shared" si="18"/>
        <v>0</v>
      </c>
      <c r="EU42" s="272">
        <f t="shared" si="19"/>
        <v>0</v>
      </c>
      <c r="EV42" s="272">
        <f t="shared" si="20"/>
        <v>0</v>
      </c>
      <c r="EW42" s="272">
        <f t="shared" si="21"/>
        <v>0</v>
      </c>
      <c r="EX42" s="272">
        <f t="shared" si="22"/>
        <v>0</v>
      </c>
      <c r="EY42" s="272">
        <f t="shared" si="23"/>
        <v>0</v>
      </c>
      <c r="EZ42" s="272">
        <f t="shared" si="24"/>
        <v>0</v>
      </c>
      <c r="FA42" s="272">
        <f t="shared" si="25"/>
        <v>0</v>
      </c>
      <c r="FB42" s="272">
        <f t="shared" si="26"/>
        <v>0</v>
      </c>
      <c r="FC42" s="272">
        <f t="shared" si="27"/>
        <v>0</v>
      </c>
      <c r="FD42" s="272">
        <f t="shared" si="28"/>
        <v>0</v>
      </c>
      <c r="FE42" s="272">
        <f t="shared" si="29"/>
        <v>0</v>
      </c>
      <c r="FF42" s="272">
        <f t="shared" si="30"/>
        <v>0</v>
      </c>
      <c r="FG42" s="272">
        <f t="shared" si="31"/>
        <v>0</v>
      </c>
      <c r="FH42" s="272">
        <f t="shared" si="32"/>
        <v>0</v>
      </c>
      <c r="FI42" s="109" t="s">
        <v>100</v>
      </c>
      <c r="FJ42" s="109" t="s">
        <v>100</v>
      </c>
      <c r="FK42" s="109" t="s">
        <v>100</v>
      </c>
      <c r="FL42" s="109" t="s">
        <v>100</v>
      </c>
      <c r="FM42" s="109" t="s">
        <v>100</v>
      </c>
      <c r="FN42" s="272">
        <f t="shared" si="150"/>
        <v>0</v>
      </c>
      <c r="FO42" s="272">
        <f t="shared" si="151"/>
        <v>0</v>
      </c>
      <c r="FP42" s="272">
        <f t="shared" si="152"/>
        <v>0</v>
      </c>
      <c r="FQ42" s="272">
        <f t="shared" si="153"/>
        <v>0</v>
      </c>
      <c r="FR42" s="272">
        <f t="shared" si="154"/>
        <v>0</v>
      </c>
      <c r="FS42" s="272">
        <f t="shared" si="155"/>
        <v>0</v>
      </c>
      <c r="FT42" s="272">
        <f t="shared" si="156"/>
        <v>0</v>
      </c>
      <c r="FU42" s="113"/>
      <c r="FV42" s="113"/>
      <c r="FW42" s="109"/>
      <c r="FX42" s="109"/>
      <c r="FY42" s="109"/>
      <c r="FZ42" s="272">
        <f t="shared" si="157"/>
        <v>0</v>
      </c>
      <c r="GA42" s="272">
        <f t="shared" si="33"/>
        <v>0</v>
      </c>
      <c r="GB42" s="109"/>
      <c r="GC42" s="109"/>
      <c r="GD42" s="109"/>
      <c r="GE42" s="109"/>
      <c r="GF42" s="109"/>
      <c r="GG42" s="109"/>
      <c r="GH42" s="109"/>
      <c r="GI42" s="109"/>
      <c r="GJ42" s="109"/>
      <c r="GK42" s="109"/>
      <c r="GL42" s="109"/>
      <c r="GM42" s="109"/>
      <c r="GN42" s="109"/>
      <c r="GO42" s="109"/>
      <c r="GP42" s="109"/>
      <c r="GQ42" s="109"/>
      <c r="GR42" s="109"/>
      <c r="GS42" s="109"/>
      <c r="GT42" s="110"/>
      <c r="GV42" s="413">
        <f t="shared" si="34"/>
        <v>0</v>
      </c>
      <c r="GW42" s="414">
        <f t="shared" si="35"/>
        <v>0</v>
      </c>
      <c r="GX42" s="415"/>
      <c r="GY42" s="416">
        <f t="shared" si="204"/>
        <v>0</v>
      </c>
      <c r="GZ42" s="417">
        <f t="shared" si="205"/>
        <v>0</v>
      </c>
      <c r="HA42" s="385"/>
      <c r="HB42" s="421"/>
      <c r="HC42" s="422"/>
      <c r="HD42" s="422"/>
      <c r="HE42" s="423">
        <f t="shared" si="208"/>
        <v>0</v>
      </c>
      <c r="HF42" s="424">
        <f t="shared" si="209"/>
        <v>0</v>
      </c>
      <c r="HG42" s="426"/>
      <c r="HH42" s="426"/>
      <c r="HI42" s="426"/>
      <c r="HJ42" s="345" t="str">
        <f t="shared" si="38"/>
        <v/>
      </c>
      <c r="HK42" s="402">
        <f>IF(OR(AND(1&lt;=HJ42,HJ42&lt;=3),HJ42=6),VLOOKUP(HJ42,'４整理番号表'!$J$5:$K$59,2,FALSE),0)</f>
        <v>0</v>
      </c>
      <c r="HL42" s="402">
        <f>IF(OR(HJ42=4,HJ42=7),VLOOKUP(HJ42,'４整理番号表'!$J$5:$K$59,2,FALSE),0)</f>
        <v>0</v>
      </c>
      <c r="HM42" s="402">
        <f>IF(HJ42=5,VLOOKUP(HJ42,'４整理番号表'!$J$5:$K$59,2,FALSE),0)</f>
        <v>0</v>
      </c>
      <c r="HN42" s="402">
        <f>IF(AND(8&lt;=HJ42,HJ42&lt;=13),VLOOKUP(HJ42,'４整理番号表'!$J$5:$K$59,2,FALSE),0)</f>
        <v>0</v>
      </c>
      <c r="HO42" s="397">
        <f t="shared" si="160"/>
        <v>0</v>
      </c>
      <c r="HP42" s="345">
        <f t="shared" si="161"/>
        <v>0</v>
      </c>
      <c r="HQ42" s="345">
        <f t="shared" si="162"/>
        <v>0</v>
      </c>
      <c r="HR42" s="344">
        <f t="shared" si="163"/>
        <v>0</v>
      </c>
      <c r="HS42" s="344">
        <f t="shared" si="164"/>
        <v>0</v>
      </c>
      <c r="HT42" s="345">
        <f t="shared" si="165"/>
        <v>0</v>
      </c>
      <c r="HU42" s="345">
        <f t="shared" si="166"/>
        <v>0</v>
      </c>
      <c r="HV42" s="345">
        <f t="shared" si="167"/>
        <v>0</v>
      </c>
      <c r="HW42" s="345">
        <f t="shared" si="168"/>
        <v>0</v>
      </c>
      <c r="HX42" s="345">
        <f t="shared" si="169"/>
        <v>0</v>
      </c>
      <c r="HY42" s="344">
        <f t="shared" si="170"/>
        <v>0</v>
      </c>
      <c r="HZ42" s="344">
        <f t="shared" si="171"/>
        <v>0</v>
      </c>
      <c r="IA42" s="345">
        <f t="shared" si="172"/>
        <v>0</v>
      </c>
      <c r="IB42" s="345">
        <f t="shared" si="173"/>
        <v>0</v>
      </c>
      <c r="IC42" s="345">
        <f t="shared" si="174"/>
        <v>0</v>
      </c>
      <c r="ID42" s="345">
        <f t="shared" si="175"/>
        <v>0</v>
      </c>
      <c r="IE42" s="345">
        <f t="shared" si="176"/>
        <v>0</v>
      </c>
      <c r="IF42" s="344">
        <f>IF(AND($HO42=3,SUM($ID42:IE42)=0),IF(AND($HB42=1,$HF42&gt;=0.1),1,),)</f>
        <v>0</v>
      </c>
      <c r="IG42" s="344">
        <f>IF(AND($HO42=3,SUM($ID42:IF42)=0),IF(AND($HB42=1,$HF42&gt;=0.05,$HF42&lt;0.1),1,),)</f>
        <v>0</v>
      </c>
      <c r="IH42" s="345">
        <f t="shared" si="177"/>
        <v>0</v>
      </c>
      <c r="II42" s="345">
        <f t="shared" si="178"/>
        <v>0</v>
      </c>
      <c r="IJ42" s="345">
        <f t="shared" si="179"/>
        <v>0</v>
      </c>
      <c r="IK42" s="345">
        <f t="shared" si="180"/>
        <v>0</v>
      </c>
      <c r="IL42" s="345">
        <f t="shared" si="181"/>
        <v>0</v>
      </c>
      <c r="IM42" s="345">
        <f t="shared" si="182"/>
        <v>0</v>
      </c>
      <c r="IN42" s="345">
        <f t="shared" si="183"/>
        <v>0</v>
      </c>
      <c r="IO42" s="345">
        <f t="shared" si="184"/>
        <v>0</v>
      </c>
      <c r="IP42" s="345">
        <f t="shared" si="185"/>
        <v>0</v>
      </c>
      <c r="IQ42" s="345">
        <f t="shared" si="186"/>
        <v>0</v>
      </c>
      <c r="IR42" s="345">
        <f t="shared" si="187"/>
        <v>0</v>
      </c>
      <c r="IS42" s="392">
        <f t="shared" si="188"/>
        <v>0</v>
      </c>
      <c r="IT42" s="385"/>
      <c r="IU42" s="440">
        <f t="shared" si="39"/>
        <v>0</v>
      </c>
      <c r="IV42" s="344">
        <f t="shared" si="40"/>
        <v>0</v>
      </c>
      <c r="IW42" s="344">
        <f t="shared" si="41"/>
        <v>0</v>
      </c>
      <c r="IX42" s="344">
        <f t="shared" si="42"/>
        <v>0</v>
      </c>
      <c r="IY42" s="344">
        <f t="shared" si="43"/>
        <v>0</v>
      </c>
      <c r="IZ42" s="344">
        <f t="shared" si="44"/>
        <v>0</v>
      </c>
      <c r="JA42" s="344">
        <f t="shared" si="45"/>
        <v>0</v>
      </c>
      <c r="JB42" s="344">
        <f t="shared" si="46"/>
        <v>0</v>
      </c>
      <c r="JC42" s="344">
        <f t="shared" si="47"/>
        <v>0</v>
      </c>
      <c r="JD42" s="344">
        <f t="shared" si="48"/>
        <v>0</v>
      </c>
      <c r="JE42" s="344">
        <f t="shared" si="49"/>
        <v>0</v>
      </c>
      <c r="JF42" s="344">
        <f t="shared" si="50"/>
        <v>0</v>
      </c>
      <c r="JG42" s="344">
        <f t="shared" si="51"/>
        <v>0</v>
      </c>
      <c r="JH42" s="344">
        <f t="shared" si="52"/>
        <v>0</v>
      </c>
      <c r="JI42" s="344">
        <f t="shared" si="53"/>
        <v>0</v>
      </c>
      <c r="JJ42" s="344">
        <f t="shared" si="54"/>
        <v>0</v>
      </c>
      <c r="JK42" s="344">
        <f t="shared" si="55"/>
        <v>0</v>
      </c>
      <c r="JL42" s="344">
        <f t="shared" si="56"/>
        <v>0</v>
      </c>
      <c r="JM42" s="344">
        <f t="shared" si="57"/>
        <v>0</v>
      </c>
      <c r="JN42" s="344">
        <f t="shared" si="58"/>
        <v>0</v>
      </c>
      <c r="JO42" s="344">
        <f t="shared" si="59"/>
        <v>0</v>
      </c>
      <c r="JP42" s="344">
        <f t="shared" si="60"/>
        <v>0</v>
      </c>
      <c r="JQ42" s="344">
        <f t="shared" si="61"/>
        <v>0</v>
      </c>
      <c r="JR42" s="344">
        <f t="shared" si="62"/>
        <v>0</v>
      </c>
      <c r="JS42" s="344">
        <f t="shared" si="63"/>
        <v>0</v>
      </c>
      <c r="JT42" s="344">
        <f t="shared" si="64"/>
        <v>0</v>
      </c>
      <c r="JU42" s="344">
        <f t="shared" si="65"/>
        <v>0</v>
      </c>
      <c r="JV42" s="344">
        <f t="shared" si="66"/>
        <v>0</v>
      </c>
      <c r="JW42" s="344">
        <f t="shared" si="67"/>
        <v>0</v>
      </c>
      <c r="JX42" s="344">
        <f t="shared" si="68"/>
        <v>0</v>
      </c>
      <c r="JY42" s="344">
        <f t="shared" si="69"/>
        <v>0</v>
      </c>
      <c r="JZ42" s="344">
        <f t="shared" si="70"/>
        <v>0</v>
      </c>
      <c r="KA42" s="344">
        <f t="shared" si="71"/>
        <v>0</v>
      </c>
      <c r="KB42" s="344">
        <f t="shared" si="72"/>
        <v>0</v>
      </c>
      <c r="KC42" s="344">
        <f t="shared" si="189"/>
        <v>0</v>
      </c>
      <c r="KD42" s="344">
        <f t="shared" si="73"/>
        <v>0</v>
      </c>
      <c r="KE42" s="344">
        <f t="shared" si="74"/>
        <v>0</v>
      </c>
      <c r="KF42" s="344">
        <f t="shared" si="75"/>
        <v>0</v>
      </c>
      <c r="KG42" s="344">
        <f t="shared" si="76"/>
        <v>0</v>
      </c>
      <c r="KH42" s="344">
        <f t="shared" si="77"/>
        <v>0</v>
      </c>
      <c r="KI42" s="344">
        <f t="shared" si="78"/>
        <v>0</v>
      </c>
      <c r="KJ42" s="344">
        <f t="shared" si="79"/>
        <v>0</v>
      </c>
      <c r="KK42" s="344">
        <f t="shared" si="80"/>
        <v>0</v>
      </c>
      <c r="KL42" s="344">
        <f t="shared" si="81"/>
        <v>0</v>
      </c>
      <c r="KM42" s="344">
        <f t="shared" si="82"/>
        <v>0</v>
      </c>
      <c r="KN42" s="344">
        <f t="shared" si="83"/>
        <v>0</v>
      </c>
      <c r="KO42" s="344">
        <f t="shared" si="84"/>
        <v>0</v>
      </c>
      <c r="KP42" s="344">
        <f t="shared" si="85"/>
        <v>0</v>
      </c>
      <c r="KQ42" s="344">
        <f t="shared" si="86"/>
        <v>0</v>
      </c>
      <c r="KR42" s="344">
        <f t="shared" si="87"/>
        <v>0</v>
      </c>
      <c r="KS42" s="344">
        <f t="shared" si="88"/>
        <v>0</v>
      </c>
      <c r="KT42" s="383">
        <f t="shared" si="89"/>
        <v>0</v>
      </c>
      <c r="KU42" s="701"/>
      <c r="KV42" s="109"/>
      <c r="KW42" s="109"/>
      <c r="KX42" s="110"/>
      <c r="KZ42" s="472">
        <f t="shared" si="90"/>
        <v>0</v>
      </c>
      <c r="LA42" s="348">
        <f t="shared" si="91"/>
        <v>0</v>
      </c>
      <c r="LB42" s="348">
        <f t="shared" si="92"/>
        <v>0</v>
      </c>
      <c r="LC42" s="473">
        <f t="shared" si="93"/>
        <v>0</v>
      </c>
      <c r="LE42" s="467">
        <f t="shared" si="94"/>
        <v>0</v>
      </c>
      <c r="LF42" s="467" t="str">
        <f t="shared" si="95"/>
        <v/>
      </c>
      <c r="LG42" s="467">
        <f t="shared" si="96"/>
        <v>0</v>
      </c>
      <c r="LH42" s="467">
        <f t="shared" si="97"/>
        <v>0</v>
      </c>
      <c r="LI42" s="467">
        <f t="shared" si="98"/>
        <v>0</v>
      </c>
      <c r="LJ42" s="467">
        <f t="shared" si="99"/>
        <v>0</v>
      </c>
      <c r="LK42" s="467">
        <f t="shared" si="100"/>
        <v>0</v>
      </c>
      <c r="LL42" s="467">
        <f t="shared" si="101"/>
        <v>0</v>
      </c>
      <c r="LM42" s="467">
        <f t="shared" si="102"/>
        <v>0</v>
      </c>
      <c r="LN42" s="468">
        <f t="shared" si="103"/>
        <v>0</v>
      </c>
      <c r="LO42" s="468" t="str">
        <f t="shared" si="190"/>
        <v>○</v>
      </c>
      <c r="LP42" s="451"/>
      <c r="LQ42" s="414">
        <f t="shared" si="191"/>
        <v>0</v>
      </c>
      <c r="LR42" s="414">
        <f t="shared" si="104"/>
        <v>0</v>
      </c>
      <c r="LS42" s="414" t="str">
        <f t="shared" si="105"/>
        <v/>
      </c>
      <c r="LT42" s="414" t="str">
        <f t="shared" si="192"/>
        <v/>
      </c>
      <c r="LU42" s="414">
        <f t="shared" si="106"/>
        <v>0</v>
      </c>
      <c r="LV42" s="414">
        <f t="shared" si="193"/>
        <v>0</v>
      </c>
      <c r="LW42" s="414">
        <f t="shared" si="107"/>
        <v>0</v>
      </c>
      <c r="LX42" s="448">
        <f t="shared" si="108"/>
        <v>0</v>
      </c>
      <c r="LY42" s="414">
        <f t="shared" si="194"/>
        <v>0</v>
      </c>
      <c r="LZ42" s="414">
        <f t="shared" si="195"/>
        <v>0</v>
      </c>
      <c r="MA42" s="414">
        <f t="shared" si="196"/>
        <v>0</v>
      </c>
      <c r="MB42" s="448">
        <f t="shared" si="197"/>
        <v>0</v>
      </c>
      <c r="MC42" s="414">
        <f t="shared" si="109"/>
        <v>0</v>
      </c>
      <c r="MD42" s="414">
        <f t="shared" si="110"/>
        <v>0</v>
      </c>
      <c r="ME42" s="414">
        <f t="shared" si="111"/>
        <v>0</v>
      </c>
      <c r="MF42" s="448">
        <f t="shared" si="112"/>
        <v>0</v>
      </c>
      <c r="MG42" s="414">
        <f t="shared" si="113"/>
        <v>0</v>
      </c>
      <c r="MH42" s="414">
        <f t="shared" si="114"/>
        <v>0</v>
      </c>
      <c r="MI42" s="414">
        <f t="shared" si="115"/>
        <v>0</v>
      </c>
      <c r="MJ42" s="448">
        <f t="shared" si="198"/>
        <v>0</v>
      </c>
      <c r="MK42" s="462"/>
      <c r="ML42" s="477" cm="1">
        <f t="array" ref="ML42">IF(MX42=1,INDEX($BX42:$EQ42,1,MATCH("Ⅱ⑧",$BX42:$EQ42,0)+7),0)</f>
        <v>0</v>
      </c>
      <c r="MM42" s="478">
        <f t="shared" si="116"/>
        <v>0</v>
      </c>
      <c r="MN42" s="468">
        <f t="shared" si="117"/>
        <v>0</v>
      </c>
      <c r="MP42" s="348">
        <f t="shared" si="118"/>
        <v>0</v>
      </c>
      <c r="MQ42" s="348">
        <f t="shared" si="119"/>
        <v>0</v>
      </c>
      <c r="MR42" s="348">
        <f t="shared" si="120"/>
        <v>0</v>
      </c>
      <c r="MS42" s="348">
        <f t="shared" si="121"/>
        <v>0</v>
      </c>
      <c r="MT42" s="348">
        <f t="shared" si="122"/>
        <v>0</v>
      </c>
      <c r="MU42" s="348">
        <f t="shared" si="123"/>
        <v>0</v>
      </c>
      <c r="MV42" s="348">
        <f t="shared" si="124"/>
        <v>0</v>
      </c>
      <c r="MW42" s="348">
        <f t="shared" si="125"/>
        <v>0</v>
      </c>
      <c r="MX42" s="348">
        <f t="shared" si="126"/>
        <v>0</v>
      </c>
      <c r="MZ42" s="550">
        <f t="shared" si="127"/>
        <v>0</v>
      </c>
      <c r="NA42" s="550">
        <f t="shared" si="128"/>
        <v>0</v>
      </c>
      <c r="NB42" s="550">
        <f t="shared" si="129"/>
        <v>0</v>
      </c>
      <c r="NC42" s="550">
        <f t="shared" si="130"/>
        <v>0</v>
      </c>
      <c r="ND42" s="550">
        <f t="shared" si="131"/>
        <v>0</v>
      </c>
      <c r="NE42" s="550">
        <f t="shared" si="132"/>
        <v>0</v>
      </c>
      <c r="NF42" s="550">
        <f t="shared" si="133"/>
        <v>0</v>
      </c>
      <c r="NG42" s="550">
        <f t="shared" si="134"/>
        <v>0</v>
      </c>
    </row>
    <row r="43" spans="1:371" s="136" customFormat="1" ht="21" customHeight="1">
      <c r="A43" s="452">
        <f t="shared" si="4"/>
        <v>0</v>
      </c>
      <c r="B43" s="452">
        <f t="shared" si="199"/>
        <v>0</v>
      </c>
      <c r="C43" s="452">
        <f t="shared" si="5"/>
        <v>0</v>
      </c>
      <c r="D43" s="452">
        <f t="shared" si="6"/>
        <v>0</v>
      </c>
      <c r="E43" s="452">
        <f t="shared" si="7"/>
        <v>0</v>
      </c>
      <c r="F43" s="452">
        <f t="shared" si="200"/>
        <v>0</v>
      </c>
      <c r="G43" s="452">
        <f t="shared" si="201"/>
        <v>0</v>
      </c>
      <c r="H43" s="452">
        <f t="shared" si="202"/>
        <v>0</v>
      </c>
      <c r="I43" s="267">
        <f t="shared" si="135"/>
        <v>0</v>
      </c>
      <c r="J43" s="268"/>
      <c r="K43" s="112"/>
      <c r="L43" s="112"/>
      <c r="M43" s="106"/>
      <c r="N43" s="106"/>
      <c r="O43" s="106"/>
      <c r="P43" s="106"/>
      <c r="Q43" s="112"/>
      <c r="R43" s="263" t="str">
        <f>IFERROR(VLOOKUP(Q43,'４整理番号表'!$T$27:$U$30,2,TRUE),"")</f>
        <v/>
      </c>
      <c r="S43" s="263">
        <f t="shared" si="136"/>
        <v>0</v>
      </c>
      <c r="T43" s="266">
        <f t="shared" si="137"/>
        <v>0</v>
      </c>
      <c r="U43" s="112"/>
      <c r="V43" s="108"/>
      <c r="W43" s="269" t="str">
        <f>IFERROR(VLOOKUP(V43,'４整理番号表'!$B$6:$G$7,2,TRUE),"")</f>
        <v/>
      </c>
      <c r="X43" s="270"/>
      <c r="Y43" s="108"/>
      <c r="Z43" s="269" t="str">
        <f>IFERROR(VLOOKUP(Y43,'４整理番号表'!$B$39:$H$45,2,TRUE),"")</f>
        <v/>
      </c>
      <c r="AA43" s="108"/>
      <c r="AB43" s="271" t="str">
        <f>IFERROR(VLOOKUP(AA43,'４整理番号表'!$J$5:$K$59,2,TRUE),"")</f>
        <v/>
      </c>
      <c r="AC43" s="365"/>
      <c r="AD43" s="624"/>
      <c r="AE43" s="107"/>
      <c r="AF43" s="272" t="str">
        <f>IFERROR(VLOOKUP(AE43,'４整理番号表'!$P$6:$Q$39,2,TRUE),"")</f>
        <v/>
      </c>
      <c r="AG43" s="273">
        <f t="shared" si="8"/>
        <v>0</v>
      </c>
      <c r="AH43" s="106"/>
      <c r="AI43" s="112"/>
      <c r="AJ43" s="111"/>
      <c r="AK43" s="282"/>
      <c r="AL43" s="283"/>
      <c r="AM43" s="280"/>
      <c r="AN43" s="26"/>
      <c r="AO43" s="291">
        <f t="shared" si="9"/>
        <v>0</v>
      </c>
      <c r="AP43" s="290">
        <f t="shared" si="138"/>
        <v>0</v>
      </c>
      <c r="AQ43" s="30"/>
      <c r="AR43" s="30"/>
      <c r="AS43" s="30"/>
      <c r="AT43" s="289"/>
      <c r="AU43" s="291">
        <f t="shared" si="210"/>
        <v>0</v>
      </c>
      <c r="AV43" s="291" t="str">
        <f t="shared" si="203"/>
        <v/>
      </c>
      <c r="AW43" s="27"/>
      <c r="AX43" s="33"/>
      <c r="AY43" s="33"/>
      <c r="AZ43" s="28"/>
      <c r="BA43" s="27"/>
      <c r="BB43" s="202"/>
      <c r="BC43" s="315">
        <f t="shared" si="139"/>
        <v>0</v>
      </c>
      <c r="BD43" s="349" t="str">
        <f t="shared" si="11"/>
        <v/>
      </c>
      <c r="BE43" s="350"/>
      <c r="BF43" s="350"/>
      <c r="BG43" s="349">
        <f t="shared" si="211"/>
        <v>0</v>
      </c>
      <c r="BH43" s="350"/>
      <c r="BI43" s="349">
        <f t="shared" si="140"/>
        <v>0</v>
      </c>
      <c r="BJ43" s="202"/>
      <c r="BK43" s="202"/>
      <c r="BL43" s="653" t="str">
        <f t="shared" si="13"/>
        <v/>
      </c>
      <c r="BM43" s="654" t="str">
        <f t="shared" si="14"/>
        <v/>
      </c>
      <c r="BN43" s="266" t="str">
        <f t="shared" si="15"/>
        <v/>
      </c>
      <c r="BO43" s="793"/>
      <c r="BP43" s="323"/>
      <c r="BQ43" s="323"/>
      <c r="BR43" s="323"/>
      <c r="BS43" s="323"/>
      <c r="BT43" s="324" t="str">
        <f t="shared" si="16"/>
        <v/>
      </c>
      <c r="BU43" s="325" t="str">
        <f t="shared" si="141"/>
        <v/>
      </c>
      <c r="BV43" s="393">
        <f t="shared" si="142"/>
        <v>0</v>
      </c>
      <c r="BW43" s="326"/>
      <c r="BX43" s="329"/>
      <c r="BY43" s="454"/>
      <c r="BZ43" s="455"/>
      <c r="CA43" s="455"/>
      <c r="CB43" s="455"/>
      <c r="CC43" s="455"/>
      <c r="CD43" s="322">
        <f>IFERROR(VLOOKUP(BX43,'４整理番号表'!$X$23:$Z$31,3,FALSE),)</f>
        <v>0</v>
      </c>
      <c r="CE43" s="605" t="str">
        <f>IF(BX43='４整理番号表'!$X$24,IF(CC43&lt;&gt;"",IF(BZ43&gt;0,IF(BY43=6,ROUNDDOWN((CC43-BZ43)/ABS(BZ43),3),IF(BY43=5,ROUNDDOWN((CC43-BZ43)/ABS(BZ43)*3/4,3),"")),"-")),IF(CC43&lt;&gt;"",IF(BZ43&gt;0,ROUNDDOWN((CC43-BZ43)/ABS(BZ43),3),"-"),""))</f>
        <v/>
      </c>
      <c r="CF43" s="610"/>
      <c r="CG43" s="329"/>
      <c r="CH43" s="454"/>
      <c r="CI43" s="322"/>
      <c r="CJ43" s="322"/>
      <c r="CK43" s="322"/>
      <c r="CL43" s="322"/>
      <c r="CM43" s="322">
        <f>IFERROR(VLOOKUP(CG43,'４整理番号表'!$X$23:$Z$31,3,FALSE),)</f>
        <v>0</v>
      </c>
      <c r="CN43" s="325" t="str">
        <f t="shared" si="143"/>
        <v/>
      </c>
      <c r="CO43" s="610"/>
      <c r="CP43" s="329"/>
      <c r="CQ43" s="454"/>
      <c r="CR43" s="322"/>
      <c r="CS43" s="322"/>
      <c r="CT43" s="322"/>
      <c r="CU43" s="322"/>
      <c r="CV43" s="322">
        <f>IFERROR(VLOOKUP(CP43,'４整理番号表'!$X$23:$Z$31,3,FALSE),)</f>
        <v>0</v>
      </c>
      <c r="CW43" s="325" t="str">
        <f t="shared" si="144"/>
        <v/>
      </c>
      <c r="CX43" s="619"/>
      <c r="CY43" s="329"/>
      <c r="CZ43" s="454"/>
      <c r="DA43" s="322"/>
      <c r="DB43" s="322"/>
      <c r="DC43" s="322"/>
      <c r="DD43" s="322"/>
      <c r="DE43" s="322">
        <f>IFERROR(VLOOKUP(CY43,'４整理番号表'!$X$23:$Z$31,3,FALSE),)</f>
        <v>0</v>
      </c>
      <c r="DF43" s="325" t="str">
        <f t="shared" si="145"/>
        <v/>
      </c>
      <c r="DG43" s="610"/>
      <c r="DH43" s="329"/>
      <c r="DI43" s="454"/>
      <c r="DJ43" s="322"/>
      <c r="DK43" s="322"/>
      <c r="DL43" s="322"/>
      <c r="DM43" s="322"/>
      <c r="DN43" s="322">
        <f>IFERROR(VLOOKUP(DH43,'４整理番号表'!$X$23:$Z$31,3,FALSE),)</f>
        <v>0</v>
      </c>
      <c r="DO43" s="325" t="str">
        <f t="shared" si="146"/>
        <v/>
      </c>
      <c r="DP43" s="610"/>
      <c r="DQ43" s="329"/>
      <c r="DR43" s="454"/>
      <c r="DS43" s="322"/>
      <c r="DT43" s="322"/>
      <c r="DU43" s="322"/>
      <c r="DV43" s="322"/>
      <c r="DW43" s="322">
        <f>IFERROR(VLOOKUP(DQ43,'４整理番号表'!$X$23:$Z$31,3,FALSE),)</f>
        <v>0</v>
      </c>
      <c r="DX43" s="325" t="str">
        <f t="shared" si="147"/>
        <v/>
      </c>
      <c r="DY43" s="610"/>
      <c r="DZ43" s="329"/>
      <c r="EA43" s="454"/>
      <c r="EB43" s="322"/>
      <c r="EC43" s="322"/>
      <c r="ED43" s="322"/>
      <c r="EE43" s="322"/>
      <c r="EF43" s="322">
        <f>IFERROR(VLOOKUP(DZ43,'４整理番号表'!$X$23:$Z$31,3,FALSE),)</f>
        <v>0</v>
      </c>
      <c r="EG43" s="325" t="str">
        <f t="shared" si="148"/>
        <v/>
      </c>
      <c r="EH43" s="610"/>
      <c r="EI43" s="329"/>
      <c r="EJ43" s="454"/>
      <c r="EK43" s="322"/>
      <c r="EL43" s="322"/>
      <c r="EM43" s="322"/>
      <c r="EN43" s="322"/>
      <c r="EO43" s="322">
        <f>IFERROR(VLOOKUP(EI43,'４整理番号表'!$X$23:$Z$31,3,FALSE),)</f>
        <v>0</v>
      </c>
      <c r="EP43" s="325" t="str">
        <f t="shared" si="149"/>
        <v/>
      </c>
      <c r="EQ43" s="619"/>
      <c r="ER43" s="203" t="s">
        <v>101</v>
      </c>
      <c r="ES43" s="266">
        <f t="shared" si="17"/>
        <v>0</v>
      </c>
      <c r="ET43" s="272">
        <f t="shared" si="18"/>
        <v>0</v>
      </c>
      <c r="EU43" s="272">
        <f t="shared" si="19"/>
        <v>0</v>
      </c>
      <c r="EV43" s="272">
        <f t="shared" si="20"/>
        <v>0</v>
      </c>
      <c r="EW43" s="272">
        <f t="shared" si="21"/>
        <v>0</v>
      </c>
      <c r="EX43" s="272">
        <f t="shared" si="22"/>
        <v>0</v>
      </c>
      <c r="EY43" s="272">
        <f t="shared" si="23"/>
        <v>0</v>
      </c>
      <c r="EZ43" s="272">
        <f t="shared" si="24"/>
        <v>0</v>
      </c>
      <c r="FA43" s="272">
        <f t="shared" si="25"/>
        <v>0</v>
      </c>
      <c r="FB43" s="272">
        <f t="shared" si="26"/>
        <v>0</v>
      </c>
      <c r="FC43" s="272">
        <f t="shared" si="27"/>
        <v>0</v>
      </c>
      <c r="FD43" s="272">
        <f t="shared" si="28"/>
        <v>0</v>
      </c>
      <c r="FE43" s="272">
        <f t="shared" si="29"/>
        <v>0</v>
      </c>
      <c r="FF43" s="272">
        <f t="shared" si="30"/>
        <v>0</v>
      </c>
      <c r="FG43" s="272">
        <f t="shared" si="31"/>
        <v>0</v>
      </c>
      <c r="FH43" s="272">
        <f t="shared" si="32"/>
        <v>0</v>
      </c>
      <c r="FI43" s="109" t="s">
        <v>100</v>
      </c>
      <c r="FJ43" s="109" t="s">
        <v>100</v>
      </c>
      <c r="FK43" s="109" t="s">
        <v>100</v>
      </c>
      <c r="FL43" s="109" t="s">
        <v>100</v>
      </c>
      <c r="FM43" s="109" t="s">
        <v>100</v>
      </c>
      <c r="FN43" s="272">
        <f t="shared" si="150"/>
        <v>0</v>
      </c>
      <c r="FO43" s="272">
        <f t="shared" si="151"/>
        <v>0</v>
      </c>
      <c r="FP43" s="272">
        <f t="shared" si="152"/>
        <v>0</v>
      </c>
      <c r="FQ43" s="272">
        <f t="shared" si="153"/>
        <v>0</v>
      </c>
      <c r="FR43" s="272">
        <f t="shared" si="154"/>
        <v>0</v>
      </c>
      <c r="FS43" s="272">
        <f t="shared" si="155"/>
        <v>0</v>
      </c>
      <c r="FT43" s="272">
        <f t="shared" si="156"/>
        <v>0</v>
      </c>
      <c r="FU43" s="113"/>
      <c r="FV43" s="113"/>
      <c r="FW43" s="109"/>
      <c r="FX43" s="109"/>
      <c r="FY43" s="109"/>
      <c r="FZ43" s="272">
        <f t="shared" si="157"/>
        <v>0</v>
      </c>
      <c r="GA43" s="272">
        <f t="shared" si="33"/>
        <v>0</v>
      </c>
      <c r="GB43" s="109"/>
      <c r="GC43" s="109"/>
      <c r="GD43" s="109"/>
      <c r="GE43" s="109"/>
      <c r="GF43" s="109"/>
      <c r="GG43" s="109"/>
      <c r="GH43" s="109"/>
      <c r="GI43" s="109"/>
      <c r="GJ43" s="109"/>
      <c r="GK43" s="109"/>
      <c r="GL43" s="109"/>
      <c r="GM43" s="109"/>
      <c r="GN43" s="109"/>
      <c r="GO43" s="109"/>
      <c r="GP43" s="109"/>
      <c r="GQ43" s="109"/>
      <c r="GR43" s="109"/>
      <c r="GS43" s="109"/>
      <c r="GT43" s="110"/>
      <c r="GV43" s="413">
        <f t="shared" si="34"/>
        <v>0</v>
      </c>
      <c r="GW43" s="414">
        <f t="shared" si="35"/>
        <v>0</v>
      </c>
      <c r="GX43" s="415"/>
      <c r="GY43" s="416">
        <f t="shared" si="204"/>
        <v>0</v>
      </c>
      <c r="GZ43" s="417">
        <f t="shared" si="205"/>
        <v>0</v>
      </c>
      <c r="HA43" s="385"/>
      <c r="HB43" s="421"/>
      <c r="HC43" s="422"/>
      <c r="HD43" s="422"/>
      <c r="HE43" s="423">
        <f t="shared" si="208"/>
        <v>0</v>
      </c>
      <c r="HF43" s="424">
        <f t="shared" si="209"/>
        <v>0</v>
      </c>
      <c r="HG43" s="426"/>
      <c r="HH43" s="426"/>
      <c r="HI43" s="426"/>
      <c r="HJ43" s="345" t="str">
        <f t="shared" si="38"/>
        <v/>
      </c>
      <c r="HK43" s="402">
        <f>IF(OR(AND(1&lt;=HJ43,HJ43&lt;=3),HJ43=6),VLOOKUP(HJ43,'４整理番号表'!$J$5:$K$59,2,FALSE),0)</f>
        <v>0</v>
      </c>
      <c r="HL43" s="402">
        <f>IF(OR(HJ43=4,HJ43=7),VLOOKUP(HJ43,'４整理番号表'!$J$5:$K$59,2,FALSE),0)</f>
        <v>0</v>
      </c>
      <c r="HM43" s="402">
        <f>IF(HJ43=5,VLOOKUP(HJ43,'４整理番号表'!$J$5:$K$59,2,FALSE),0)</f>
        <v>0</v>
      </c>
      <c r="HN43" s="402">
        <f>IF(AND(8&lt;=HJ43,HJ43&lt;=13),VLOOKUP(HJ43,'４整理番号表'!$J$5:$K$59,2,FALSE),0)</f>
        <v>0</v>
      </c>
      <c r="HO43" s="397">
        <f t="shared" si="160"/>
        <v>0</v>
      </c>
      <c r="HP43" s="345">
        <f t="shared" si="161"/>
        <v>0</v>
      </c>
      <c r="HQ43" s="345">
        <f t="shared" si="162"/>
        <v>0</v>
      </c>
      <c r="HR43" s="344">
        <f t="shared" si="163"/>
        <v>0</v>
      </c>
      <c r="HS43" s="344">
        <f t="shared" si="164"/>
        <v>0</v>
      </c>
      <c r="HT43" s="345">
        <f t="shared" si="165"/>
        <v>0</v>
      </c>
      <c r="HU43" s="345">
        <f t="shared" si="166"/>
        <v>0</v>
      </c>
      <c r="HV43" s="345">
        <f t="shared" si="167"/>
        <v>0</v>
      </c>
      <c r="HW43" s="345">
        <f t="shared" si="168"/>
        <v>0</v>
      </c>
      <c r="HX43" s="345">
        <f t="shared" si="169"/>
        <v>0</v>
      </c>
      <c r="HY43" s="344">
        <f t="shared" si="170"/>
        <v>0</v>
      </c>
      <c r="HZ43" s="344">
        <f t="shared" si="171"/>
        <v>0</v>
      </c>
      <c r="IA43" s="345">
        <f t="shared" si="172"/>
        <v>0</v>
      </c>
      <c r="IB43" s="345">
        <f t="shared" si="173"/>
        <v>0</v>
      </c>
      <c r="IC43" s="345">
        <f t="shared" si="174"/>
        <v>0</v>
      </c>
      <c r="ID43" s="345">
        <f t="shared" si="175"/>
        <v>0</v>
      </c>
      <c r="IE43" s="345">
        <f t="shared" si="176"/>
        <v>0</v>
      </c>
      <c r="IF43" s="344">
        <f>IF(AND($HO43=3,SUM($ID43:IE43)=0),IF(AND($HB43=1,$HF43&gt;=0.1),1,),)</f>
        <v>0</v>
      </c>
      <c r="IG43" s="344">
        <f>IF(AND($HO43=3,SUM($ID43:IF43)=0),IF(AND($HB43=1,$HF43&gt;=0.05,$HF43&lt;0.1),1,),)</f>
        <v>0</v>
      </c>
      <c r="IH43" s="345">
        <f t="shared" si="177"/>
        <v>0</v>
      </c>
      <c r="II43" s="345">
        <f t="shared" si="178"/>
        <v>0</v>
      </c>
      <c r="IJ43" s="345">
        <f t="shared" si="179"/>
        <v>0</v>
      </c>
      <c r="IK43" s="345">
        <f t="shared" si="180"/>
        <v>0</v>
      </c>
      <c r="IL43" s="345">
        <f t="shared" si="181"/>
        <v>0</v>
      </c>
      <c r="IM43" s="345">
        <f t="shared" si="182"/>
        <v>0</v>
      </c>
      <c r="IN43" s="345">
        <f t="shared" si="183"/>
        <v>0</v>
      </c>
      <c r="IO43" s="345">
        <f t="shared" si="184"/>
        <v>0</v>
      </c>
      <c r="IP43" s="345">
        <f t="shared" si="185"/>
        <v>0</v>
      </c>
      <c r="IQ43" s="345">
        <f t="shared" si="186"/>
        <v>0</v>
      </c>
      <c r="IR43" s="345">
        <f t="shared" si="187"/>
        <v>0</v>
      </c>
      <c r="IS43" s="392">
        <f t="shared" si="188"/>
        <v>0</v>
      </c>
      <c r="IT43" s="385"/>
      <c r="IU43" s="440">
        <f t="shared" si="39"/>
        <v>0</v>
      </c>
      <c r="IV43" s="344">
        <f t="shared" si="40"/>
        <v>0</v>
      </c>
      <c r="IW43" s="344">
        <f t="shared" si="41"/>
        <v>0</v>
      </c>
      <c r="IX43" s="344">
        <f t="shared" si="42"/>
        <v>0</v>
      </c>
      <c r="IY43" s="344">
        <f t="shared" si="43"/>
        <v>0</v>
      </c>
      <c r="IZ43" s="344">
        <f t="shared" si="44"/>
        <v>0</v>
      </c>
      <c r="JA43" s="344">
        <f t="shared" si="45"/>
        <v>0</v>
      </c>
      <c r="JB43" s="344">
        <f t="shared" si="46"/>
        <v>0</v>
      </c>
      <c r="JC43" s="344">
        <f t="shared" si="47"/>
        <v>0</v>
      </c>
      <c r="JD43" s="344">
        <f t="shared" si="48"/>
        <v>0</v>
      </c>
      <c r="JE43" s="344">
        <f t="shared" si="49"/>
        <v>0</v>
      </c>
      <c r="JF43" s="344">
        <f t="shared" si="50"/>
        <v>0</v>
      </c>
      <c r="JG43" s="344">
        <f t="shared" si="51"/>
        <v>0</v>
      </c>
      <c r="JH43" s="344">
        <f t="shared" si="52"/>
        <v>0</v>
      </c>
      <c r="JI43" s="344">
        <f t="shared" si="53"/>
        <v>0</v>
      </c>
      <c r="JJ43" s="344">
        <f t="shared" si="54"/>
        <v>0</v>
      </c>
      <c r="JK43" s="344">
        <f t="shared" si="55"/>
        <v>0</v>
      </c>
      <c r="JL43" s="344">
        <f t="shared" si="56"/>
        <v>0</v>
      </c>
      <c r="JM43" s="344">
        <f t="shared" si="57"/>
        <v>0</v>
      </c>
      <c r="JN43" s="344">
        <f t="shared" si="58"/>
        <v>0</v>
      </c>
      <c r="JO43" s="344">
        <f t="shared" si="59"/>
        <v>0</v>
      </c>
      <c r="JP43" s="344">
        <f t="shared" si="60"/>
        <v>0</v>
      </c>
      <c r="JQ43" s="344">
        <f t="shared" si="61"/>
        <v>0</v>
      </c>
      <c r="JR43" s="344">
        <f t="shared" si="62"/>
        <v>0</v>
      </c>
      <c r="JS43" s="344">
        <f t="shared" si="63"/>
        <v>0</v>
      </c>
      <c r="JT43" s="344">
        <f t="shared" si="64"/>
        <v>0</v>
      </c>
      <c r="JU43" s="344">
        <f t="shared" si="65"/>
        <v>0</v>
      </c>
      <c r="JV43" s="344">
        <f t="shared" si="66"/>
        <v>0</v>
      </c>
      <c r="JW43" s="344">
        <f t="shared" si="67"/>
        <v>0</v>
      </c>
      <c r="JX43" s="344">
        <f t="shared" si="68"/>
        <v>0</v>
      </c>
      <c r="JY43" s="344">
        <f t="shared" si="69"/>
        <v>0</v>
      </c>
      <c r="JZ43" s="344">
        <f t="shared" si="70"/>
        <v>0</v>
      </c>
      <c r="KA43" s="344">
        <f t="shared" si="71"/>
        <v>0</v>
      </c>
      <c r="KB43" s="344">
        <f t="shared" si="72"/>
        <v>0</v>
      </c>
      <c r="KC43" s="344">
        <f t="shared" si="189"/>
        <v>0</v>
      </c>
      <c r="KD43" s="344">
        <f t="shared" si="73"/>
        <v>0</v>
      </c>
      <c r="KE43" s="344">
        <f t="shared" si="74"/>
        <v>0</v>
      </c>
      <c r="KF43" s="344">
        <f t="shared" si="75"/>
        <v>0</v>
      </c>
      <c r="KG43" s="344">
        <f t="shared" si="76"/>
        <v>0</v>
      </c>
      <c r="KH43" s="344">
        <f t="shared" si="77"/>
        <v>0</v>
      </c>
      <c r="KI43" s="344">
        <f t="shared" si="78"/>
        <v>0</v>
      </c>
      <c r="KJ43" s="344">
        <f t="shared" si="79"/>
        <v>0</v>
      </c>
      <c r="KK43" s="344">
        <f t="shared" si="80"/>
        <v>0</v>
      </c>
      <c r="KL43" s="344">
        <f t="shared" si="81"/>
        <v>0</v>
      </c>
      <c r="KM43" s="344">
        <f t="shared" si="82"/>
        <v>0</v>
      </c>
      <c r="KN43" s="344">
        <f t="shared" si="83"/>
        <v>0</v>
      </c>
      <c r="KO43" s="344">
        <f t="shared" si="84"/>
        <v>0</v>
      </c>
      <c r="KP43" s="344">
        <f t="shared" si="85"/>
        <v>0</v>
      </c>
      <c r="KQ43" s="344">
        <f t="shared" si="86"/>
        <v>0</v>
      </c>
      <c r="KR43" s="344">
        <f t="shared" si="87"/>
        <v>0</v>
      </c>
      <c r="KS43" s="344">
        <f t="shared" si="88"/>
        <v>0</v>
      </c>
      <c r="KT43" s="383">
        <f t="shared" si="89"/>
        <v>0</v>
      </c>
      <c r="KU43" s="701"/>
      <c r="KV43" s="109"/>
      <c r="KW43" s="109"/>
      <c r="KX43" s="110"/>
      <c r="KZ43" s="472">
        <f t="shared" si="90"/>
        <v>0</v>
      </c>
      <c r="LA43" s="348">
        <f t="shared" si="91"/>
        <v>0</v>
      </c>
      <c r="LB43" s="348">
        <f t="shared" si="92"/>
        <v>0</v>
      </c>
      <c r="LC43" s="473">
        <f t="shared" si="93"/>
        <v>0</v>
      </c>
      <c r="LE43" s="467">
        <f t="shared" si="94"/>
        <v>0</v>
      </c>
      <c r="LF43" s="467" t="str">
        <f t="shared" si="95"/>
        <v/>
      </c>
      <c r="LG43" s="467">
        <f t="shared" si="96"/>
        <v>0</v>
      </c>
      <c r="LH43" s="467">
        <f t="shared" si="97"/>
        <v>0</v>
      </c>
      <c r="LI43" s="467">
        <f t="shared" si="98"/>
        <v>0</v>
      </c>
      <c r="LJ43" s="467">
        <f t="shared" si="99"/>
        <v>0</v>
      </c>
      <c r="LK43" s="467">
        <f t="shared" si="100"/>
        <v>0</v>
      </c>
      <c r="LL43" s="467">
        <f t="shared" si="101"/>
        <v>0</v>
      </c>
      <c r="LM43" s="467">
        <f t="shared" si="102"/>
        <v>0</v>
      </c>
      <c r="LN43" s="468">
        <f t="shared" si="103"/>
        <v>0</v>
      </c>
      <c r="LO43" s="468" t="str">
        <f t="shared" si="190"/>
        <v>○</v>
      </c>
      <c r="LP43" s="451"/>
      <c r="LQ43" s="414">
        <f t="shared" si="191"/>
        <v>0</v>
      </c>
      <c r="LR43" s="414">
        <f t="shared" si="104"/>
        <v>0</v>
      </c>
      <c r="LS43" s="414" t="str">
        <f t="shared" si="105"/>
        <v/>
      </c>
      <c r="LT43" s="414" t="str">
        <f t="shared" si="192"/>
        <v/>
      </c>
      <c r="LU43" s="414">
        <f t="shared" si="106"/>
        <v>0</v>
      </c>
      <c r="LV43" s="414">
        <f t="shared" si="193"/>
        <v>0</v>
      </c>
      <c r="LW43" s="414">
        <f t="shared" si="107"/>
        <v>0</v>
      </c>
      <c r="LX43" s="448">
        <f t="shared" si="108"/>
        <v>0</v>
      </c>
      <c r="LY43" s="414">
        <f t="shared" si="194"/>
        <v>0</v>
      </c>
      <c r="LZ43" s="414">
        <f t="shared" si="195"/>
        <v>0</v>
      </c>
      <c r="MA43" s="414">
        <f t="shared" si="196"/>
        <v>0</v>
      </c>
      <c r="MB43" s="448">
        <f t="shared" si="197"/>
        <v>0</v>
      </c>
      <c r="MC43" s="414">
        <f t="shared" si="109"/>
        <v>0</v>
      </c>
      <c r="MD43" s="414">
        <f t="shared" si="110"/>
        <v>0</v>
      </c>
      <c r="ME43" s="414">
        <f t="shared" si="111"/>
        <v>0</v>
      </c>
      <c r="MF43" s="448">
        <f t="shared" si="112"/>
        <v>0</v>
      </c>
      <c r="MG43" s="414">
        <f t="shared" si="113"/>
        <v>0</v>
      </c>
      <c r="MH43" s="414">
        <f t="shared" si="114"/>
        <v>0</v>
      </c>
      <c r="MI43" s="414">
        <f t="shared" si="115"/>
        <v>0</v>
      </c>
      <c r="MJ43" s="448">
        <f t="shared" si="198"/>
        <v>0</v>
      </c>
      <c r="MK43" s="462"/>
      <c r="ML43" s="477" cm="1">
        <f t="array" ref="ML43">IF(MX43=1,INDEX($BX43:$EQ43,1,MATCH("Ⅱ⑧",$BX43:$EQ43,0)+7),0)</f>
        <v>0</v>
      </c>
      <c r="MM43" s="478">
        <f t="shared" si="116"/>
        <v>0</v>
      </c>
      <c r="MN43" s="468">
        <f t="shared" si="117"/>
        <v>0</v>
      </c>
      <c r="MP43" s="348">
        <f t="shared" si="118"/>
        <v>0</v>
      </c>
      <c r="MQ43" s="348">
        <f t="shared" si="119"/>
        <v>0</v>
      </c>
      <c r="MR43" s="348">
        <f t="shared" si="120"/>
        <v>0</v>
      </c>
      <c r="MS43" s="348">
        <f t="shared" si="121"/>
        <v>0</v>
      </c>
      <c r="MT43" s="348">
        <f t="shared" si="122"/>
        <v>0</v>
      </c>
      <c r="MU43" s="348">
        <f t="shared" si="123"/>
        <v>0</v>
      </c>
      <c r="MV43" s="348">
        <f t="shared" si="124"/>
        <v>0</v>
      </c>
      <c r="MW43" s="348">
        <f t="shared" si="125"/>
        <v>0</v>
      </c>
      <c r="MX43" s="348">
        <f t="shared" si="126"/>
        <v>0</v>
      </c>
      <c r="MZ43" s="550">
        <f t="shared" si="127"/>
        <v>0</v>
      </c>
      <c r="NA43" s="550">
        <f t="shared" si="128"/>
        <v>0</v>
      </c>
      <c r="NB43" s="550">
        <f t="shared" si="129"/>
        <v>0</v>
      </c>
      <c r="NC43" s="550">
        <f t="shared" si="130"/>
        <v>0</v>
      </c>
      <c r="ND43" s="550">
        <f t="shared" si="131"/>
        <v>0</v>
      </c>
      <c r="NE43" s="550">
        <f t="shared" si="132"/>
        <v>0</v>
      </c>
      <c r="NF43" s="550">
        <f t="shared" si="133"/>
        <v>0</v>
      </c>
      <c r="NG43" s="550">
        <f t="shared" si="134"/>
        <v>0</v>
      </c>
    </row>
    <row r="44" spans="1:371" s="136" customFormat="1" ht="21" customHeight="1">
      <c r="A44" s="452">
        <f t="shared" si="4"/>
        <v>0</v>
      </c>
      <c r="B44" s="452">
        <f t="shared" si="199"/>
        <v>0</v>
      </c>
      <c r="C44" s="452">
        <f t="shared" si="5"/>
        <v>0</v>
      </c>
      <c r="D44" s="452">
        <f t="shared" si="6"/>
        <v>0</v>
      </c>
      <c r="E44" s="452">
        <f t="shared" si="7"/>
        <v>0</v>
      </c>
      <c r="F44" s="452">
        <f t="shared" si="200"/>
        <v>0</v>
      </c>
      <c r="G44" s="452">
        <f t="shared" si="201"/>
        <v>0</v>
      </c>
      <c r="H44" s="452">
        <f t="shared" si="202"/>
        <v>0</v>
      </c>
      <c r="I44" s="267">
        <f t="shared" si="135"/>
        <v>0</v>
      </c>
      <c r="J44" s="268"/>
      <c r="K44" s="112"/>
      <c r="L44" s="112"/>
      <c r="M44" s="106"/>
      <c r="N44" s="106"/>
      <c r="O44" s="106"/>
      <c r="P44" s="106"/>
      <c r="Q44" s="112"/>
      <c r="R44" s="263" t="str">
        <f>IFERROR(VLOOKUP(Q44,'４整理番号表'!$T$27:$U$30,2,TRUE),"")</f>
        <v/>
      </c>
      <c r="S44" s="263">
        <f t="shared" si="136"/>
        <v>0</v>
      </c>
      <c r="T44" s="266">
        <f t="shared" si="137"/>
        <v>0</v>
      </c>
      <c r="U44" s="112"/>
      <c r="V44" s="108"/>
      <c r="W44" s="269" t="str">
        <f>IFERROR(VLOOKUP(V44,'４整理番号表'!$B$6:$G$7,2,TRUE),"")</f>
        <v/>
      </c>
      <c r="X44" s="270"/>
      <c r="Y44" s="108"/>
      <c r="Z44" s="269" t="str">
        <f>IFERROR(VLOOKUP(Y44,'４整理番号表'!$B$39:$H$45,2,TRUE),"")</f>
        <v/>
      </c>
      <c r="AA44" s="108"/>
      <c r="AB44" s="271" t="str">
        <f>IFERROR(VLOOKUP(AA44,'４整理番号表'!$J$5:$K$59,2,TRUE),"")</f>
        <v/>
      </c>
      <c r="AC44" s="365"/>
      <c r="AD44" s="624"/>
      <c r="AE44" s="107"/>
      <c r="AF44" s="272" t="str">
        <f>IFERROR(VLOOKUP(AE44,'４整理番号表'!$P$6:$Q$39,2,TRUE),"")</f>
        <v/>
      </c>
      <c r="AG44" s="273">
        <f t="shared" si="8"/>
        <v>0</v>
      </c>
      <c r="AH44" s="106"/>
      <c r="AI44" s="112"/>
      <c r="AJ44" s="111"/>
      <c r="AK44" s="282"/>
      <c r="AL44" s="283"/>
      <c r="AM44" s="280"/>
      <c r="AN44" s="29"/>
      <c r="AO44" s="291">
        <f t="shared" si="9"/>
        <v>0</v>
      </c>
      <c r="AP44" s="290">
        <f t="shared" si="138"/>
        <v>0</v>
      </c>
      <c r="AQ44" s="30"/>
      <c r="AR44" s="30"/>
      <c r="AS44" s="30"/>
      <c r="AT44" s="289"/>
      <c r="AU44" s="291">
        <f t="shared" si="210"/>
        <v>0</v>
      </c>
      <c r="AV44" s="291" t="str">
        <f t="shared" si="203"/>
        <v/>
      </c>
      <c r="AW44" s="27"/>
      <c r="AX44" s="33"/>
      <c r="AY44" s="33"/>
      <c r="AZ44" s="28"/>
      <c r="BA44" s="27"/>
      <c r="BB44" s="202"/>
      <c r="BC44" s="315">
        <f t="shared" si="139"/>
        <v>0</v>
      </c>
      <c r="BD44" s="349" t="str">
        <f t="shared" si="11"/>
        <v/>
      </c>
      <c r="BE44" s="350"/>
      <c r="BF44" s="350"/>
      <c r="BG44" s="349">
        <f t="shared" si="211"/>
        <v>0</v>
      </c>
      <c r="BH44" s="350"/>
      <c r="BI44" s="349">
        <f t="shared" si="140"/>
        <v>0</v>
      </c>
      <c r="BJ44" s="202"/>
      <c r="BK44" s="202"/>
      <c r="BL44" s="653" t="str">
        <f t="shared" si="13"/>
        <v/>
      </c>
      <c r="BM44" s="654" t="str">
        <f t="shared" si="14"/>
        <v/>
      </c>
      <c r="BN44" s="266" t="str">
        <f t="shared" si="15"/>
        <v/>
      </c>
      <c r="BO44" s="793"/>
      <c r="BP44" s="323"/>
      <c r="BQ44" s="323"/>
      <c r="BR44" s="323"/>
      <c r="BS44" s="323"/>
      <c r="BT44" s="324" t="str">
        <f t="shared" si="16"/>
        <v/>
      </c>
      <c r="BU44" s="325" t="str">
        <f t="shared" si="141"/>
        <v/>
      </c>
      <c r="BV44" s="393">
        <f t="shared" si="142"/>
        <v>0</v>
      </c>
      <c r="BW44" s="326"/>
      <c r="BX44" s="329"/>
      <c r="BY44" s="454"/>
      <c r="BZ44" s="455"/>
      <c r="CA44" s="455"/>
      <c r="CB44" s="455"/>
      <c r="CC44" s="455"/>
      <c r="CD44" s="322">
        <f>IFERROR(VLOOKUP(BX44,'４整理番号表'!$X$23:$Z$31,3,FALSE),)</f>
        <v>0</v>
      </c>
      <c r="CE44" s="605" t="str">
        <f>IF(BX44='４整理番号表'!$X$24,IF(CC44&lt;&gt;"",IF(BZ44&gt;0,IF(BY44=6,ROUNDDOWN((CC44-BZ44)/ABS(BZ44),3),IF(BY44=5,ROUNDDOWN((CC44-BZ44)/ABS(BZ44)*3/4,3),"")),"-")),IF(CC44&lt;&gt;"",IF(BZ44&gt;0,ROUNDDOWN((CC44-BZ44)/ABS(BZ44),3),"-"),""))</f>
        <v/>
      </c>
      <c r="CF44" s="610"/>
      <c r="CG44" s="329"/>
      <c r="CH44" s="454"/>
      <c r="CI44" s="322"/>
      <c r="CJ44" s="322"/>
      <c r="CK44" s="322"/>
      <c r="CL44" s="322"/>
      <c r="CM44" s="322">
        <f>IFERROR(VLOOKUP(CG44,'４整理番号表'!$X$23:$Z$31,3,FALSE),)</f>
        <v>0</v>
      </c>
      <c r="CN44" s="325" t="str">
        <f t="shared" si="143"/>
        <v/>
      </c>
      <c r="CO44" s="610"/>
      <c r="CP44" s="329"/>
      <c r="CQ44" s="454"/>
      <c r="CR44" s="322"/>
      <c r="CS44" s="322"/>
      <c r="CT44" s="322"/>
      <c r="CU44" s="322"/>
      <c r="CV44" s="322">
        <f>IFERROR(VLOOKUP(CP44,'４整理番号表'!$X$23:$Z$31,3,FALSE),)</f>
        <v>0</v>
      </c>
      <c r="CW44" s="325" t="str">
        <f t="shared" si="144"/>
        <v/>
      </c>
      <c r="CX44" s="619"/>
      <c r="CY44" s="329"/>
      <c r="CZ44" s="454"/>
      <c r="DA44" s="322"/>
      <c r="DB44" s="322"/>
      <c r="DC44" s="322"/>
      <c r="DD44" s="322"/>
      <c r="DE44" s="322">
        <f>IFERROR(VLOOKUP(CY44,'４整理番号表'!$X$23:$Z$31,3,FALSE),)</f>
        <v>0</v>
      </c>
      <c r="DF44" s="325" t="str">
        <f t="shared" si="145"/>
        <v/>
      </c>
      <c r="DG44" s="610"/>
      <c r="DH44" s="329"/>
      <c r="DI44" s="454"/>
      <c r="DJ44" s="322"/>
      <c r="DK44" s="322"/>
      <c r="DL44" s="322"/>
      <c r="DM44" s="322"/>
      <c r="DN44" s="322">
        <f>IFERROR(VLOOKUP(DH44,'４整理番号表'!$X$23:$Z$31,3,FALSE),)</f>
        <v>0</v>
      </c>
      <c r="DO44" s="325" t="str">
        <f t="shared" si="146"/>
        <v/>
      </c>
      <c r="DP44" s="610"/>
      <c r="DQ44" s="329"/>
      <c r="DR44" s="454"/>
      <c r="DS44" s="322"/>
      <c r="DT44" s="322"/>
      <c r="DU44" s="322"/>
      <c r="DV44" s="322"/>
      <c r="DW44" s="322">
        <f>IFERROR(VLOOKUP(DQ44,'４整理番号表'!$X$23:$Z$31,3,FALSE),)</f>
        <v>0</v>
      </c>
      <c r="DX44" s="325" t="str">
        <f t="shared" si="147"/>
        <v/>
      </c>
      <c r="DY44" s="610"/>
      <c r="DZ44" s="329"/>
      <c r="EA44" s="454"/>
      <c r="EB44" s="322"/>
      <c r="EC44" s="322"/>
      <c r="ED44" s="322"/>
      <c r="EE44" s="322"/>
      <c r="EF44" s="322">
        <f>IFERROR(VLOOKUP(DZ44,'４整理番号表'!$X$23:$Z$31,3,FALSE),)</f>
        <v>0</v>
      </c>
      <c r="EG44" s="325" t="str">
        <f t="shared" si="148"/>
        <v/>
      </c>
      <c r="EH44" s="610"/>
      <c r="EI44" s="329"/>
      <c r="EJ44" s="454"/>
      <c r="EK44" s="322"/>
      <c r="EL44" s="322"/>
      <c r="EM44" s="322"/>
      <c r="EN44" s="322"/>
      <c r="EO44" s="322">
        <f>IFERROR(VLOOKUP(EI44,'４整理番号表'!$X$23:$Z$31,3,FALSE),)</f>
        <v>0</v>
      </c>
      <c r="EP44" s="325" t="str">
        <f t="shared" si="149"/>
        <v/>
      </c>
      <c r="EQ44" s="619"/>
      <c r="ER44" s="203" t="s">
        <v>101</v>
      </c>
      <c r="ES44" s="266">
        <f t="shared" si="17"/>
        <v>0</v>
      </c>
      <c r="ET44" s="272">
        <f t="shared" si="18"/>
        <v>0</v>
      </c>
      <c r="EU44" s="272">
        <f t="shared" si="19"/>
        <v>0</v>
      </c>
      <c r="EV44" s="272">
        <f t="shared" si="20"/>
        <v>0</v>
      </c>
      <c r="EW44" s="272">
        <f t="shared" si="21"/>
        <v>0</v>
      </c>
      <c r="EX44" s="272">
        <f t="shared" si="22"/>
        <v>0</v>
      </c>
      <c r="EY44" s="272">
        <f t="shared" si="23"/>
        <v>0</v>
      </c>
      <c r="EZ44" s="272">
        <f t="shared" si="24"/>
        <v>0</v>
      </c>
      <c r="FA44" s="272">
        <f t="shared" si="25"/>
        <v>0</v>
      </c>
      <c r="FB44" s="272">
        <f t="shared" si="26"/>
        <v>0</v>
      </c>
      <c r="FC44" s="272">
        <f t="shared" si="27"/>
        <v>0</v>
      </c>
      <c r="FD44" s="272">
        <f t="shared" si="28"/>
        <v>0</v>
      </c>
      <c r="FE44" s="272">
        <f t="shared" si="29"/>
        <v>0</v>
      </c>
      <c r="FF44" s="272">
        <f t="shared" si="30"/>
        <v>0</v>
      </c>
      <c r="FG44" s="272">
        <f t="shared" si="31"/>
        <v>0</v>
      </c>
      <c r="FH44" s="272">
        <f t="shared" si="32"/>
        <v>0</v>
      </c>
      <c r="FI44" s="109" t="s">
        <v>100</v>
      </c>
      <c r="FJ44" s="109" t="s">
        <v>100</v>
      </c>
      <c r="FK44" s="109" t="s">
        <v>100</v>
      </c>
      <c r="FL44" s="109" t="s">
        <v>100</v>
      </c>
      <c r="FM44" s="109" t="s">
        <v>100</v>
      </c>
      <c r="FN44" s="272">
        <f t="shared" si="150"/>
        <v>0</v>
      </c>
      <c r="FO44" s="272">
        <f t="shared" si="151"/>
        <v>0</v>
      </c>
      <c r="FP44" s="272">
        <f t="shared" si="152"/>
        <v>0</v>
      </c>
      <c r="FQ44" s="272">
        <f t="shared" si="153"/>
        <v>0</v>
      </c>
      <c r="FR44" s="272">
        <f t="shared" si="154"/>
        <v>0</v>
      </c>
      <c r="FS44" s="272">
        <f t="shared" si="155"/>
        <v>0</v>
      </c>
      <c r="FT44" s="272">
        <f t="shared" si="156"/>
        <v>0</v>
      </c>
      <c r="FU44" s="113"/>
      <c r="FV44" s="113"/>
      <c r="FW44" s="109"/>
      <c r="FX44" s="109"/>
      <c r="FY44" s="109"/>
      <c r="FZ44" s="272">
        <f t="shared" si="157"/>
        <v>0</v>
      </c>
      <c r="GA44" s="272">
        <f t="shared" si="33"/>
        <v>0</v>
      </c>
      <c r="GB44" s="109"/>
      <c r="GC44" s="109"/>
      <c r="GD44" s="109"/>
      <c r="GE44" s="109"/>
      <c r="GF44" s="109"/>
      <c r="GG44" s="109"/>
      <c r="GH44" s="109"/>
      <c r="GI44" s="109"/>
      <c r="GJ44" s="109"/>
      <c r="GK44" s="109"/>
      <c r="GL44" s="109"/>
      <c r="GM44" s="109"/>
      <c r="GN44" s="109"/>
      <c r="GO44" s="109"/>
      <c r="GP44" s="109"/>
      <c r="GQ44" s="109"/>
      <c r="GR44" s="109"/>
      <c r="GS44" s="109"/>
      <c r="GT44" s="110"/>
      <c r="GV44" s="413">
        <f t="shared" si="34"/>
        <v>0</v>
      </c>
      <c r="GW44" s="414">
        <f t="shared" si="35"/>
        <v>0</v>
      </c>
      <c r="GX44" s="415"/>
      <c r="GY44" s="416">
        <f t="shared" si="204"/>
        <v>0</v>
      </c>
      <c r="GZ44" s="417">
        <f t="shared" si="205"/>
        <v>0</v>
      </c>
      <c r="HA44" s="385"/>
      <c r="HB44" s="421"/>
      <c r="HC44" s="422"/>
      <c r="HD44" s="422"/>
      <c r="HE44" s="423">
        <f t="shared" si="208"/>
        <v>0</v>
      </c>
      <c r="HF44" s="424">
        <f t="shared" si="209"/>
        <v>0</v>
      </c>
      <c r="HG44" s="426"/>
      <c r="HH44" s="426"/>
      <c r="HI44" s="426"/>
      <c r="HJ44" s="345" t="str">
        <f t="shared" si="38"/>
        <v/>
      </c>
      <c r="HK44" s="402">
        <f>IF(OR(AND(1&lt;=HJ44,HJ44&lt;=3),HJ44=6),VLOOKUP(HJ44,'４整理番号表'!$J$5:$K$59,2,FALSE),0)</f>
        <v>0</v>
      </c>
      <c r="HL44" s="402">
        <f>IF(OR(HJ44=4,HJ44=7),VLOOKUP(HJ44,'４整理番号表'!$J$5:$K$59,2,FALSE),0)</f>
        <v>0</v>
      </c>
      <c r="HM44" s="402">
        <f>IF(HJ44=5,VLOOKUP(HJ44,'４整理番号表'!$J$5:$K$59,2,FALSE),0)</f>
        <v>0</v>
      </c>
      <c r="HN44" s="402">
        <f>IF(AND(8&lt;=HJ44,HJ44&lt;=13),VLOOKUP(HJ44,'４整理番号表'!$J$5:$K$59,2,FALSE),0)</f>
        <v>0</v>
      </c>
      <c r="HO44" s="397">
        <f t="shared" si="160"/>
        <v>0</v>
      </c>
      <c r="HP44" s="345">
        <f t="shared" si="161"/>
        <v>0</v>
      </c>
      <c r="HQ44" s="345">
        <f t="shared" si="162"/>
        <v>0</v>
      </c>
      <c r="HR44" s="344">
        <f t="shared" si="163"/>
        <v>0</v>
      </c>
      <c r="HS44" s="344">
        <f t="shared" si="164"/>
        <v>0</v>
      </c>
      <c r="HT44" s="345">
        <f t="shared" si="165"/>
        <v>0</v>
      </c>
      <c r="HU44" s="345">
        <f t="shared" si="166"/>
        <v>0</v>
      </c>
      <c r="HV44" s="345">
        <f t="shared" si="167"/>
        <v>0</v>
      </c>
      <c r="HW44" s="345">
        <f t="shared" si="168"/>
        <v>0</v>
      </c>
      <c r="HX44" s="345">
        <f t="shared" si="169"/>
        <v>0</v>
      </c>
      <c r="HY44" s="344">
        <f t="shared" si="170"/>
        <v>0</v>
      </c>
      <c r="HZ44" s="344">
        <f t="shared" si="171"/>
        <v>0</v>
      </c>
      <c r="IA44" s="345">
        <f t="shared" si="172"/>
        <v>0</v>
      </c>
      <c r="IB44" s="345">
        <f t="shared" si="173"/>
        <v>0</v>
      </c>
      <c r="IC44" s="345">
        <f t="shared" si="174"/>
        <v>0</v>
      </c>
      <c r="ID44" s="345">
        <f t="shared" si="175"/>
        <v>0</v>
      </c>
      <c r="IE44" s="345">
        <f t="shared" si="176"/>
        <v>0</v>
      </c>
      <c r="IF44" s="344">
        <f>IF(AND($HO44=3,SUM($ID44:IE44)=0),IF(AND($HB44=1,$HF44&gt;=0.1),1,),)</f>
        <v>0</v>
      </c>
      <c r="IG44" s="344">
        <f>IF(AND($HO44=3,SUM($ID44:IF44)=0),IF(AND($HB44=1,$HF44&gt;=0.05,$HF44&lt;0.1),1,),)</f>
        <v>0</v>
      </c>
      <c r="IH44" s="345">
        <f t="shared" si="177"/>
        <v>0</v>
      </c>
      <c r="II44" s="345">
        <f t="shared" si="178"/>
        <v>0</v>
      </c>
      <c r="IJ44" s="345">
        <f t="shared" si="179"/>
        <v>0</v>
      </c>
      <c r="IK44" s="345">
        <f t="shared" si="180"/>
        <v>0</v>
      </c>
      <c r="IL44" s="345">
        <f t="shared" si="181"/>
        <v>0</v>
      </c>
      <c r="IM44" s="345">
        <f t="shared" si="182"/>
        <v>0</v>
      </c>
      <c r="IN44" s="345">
        <f t="shared" si="183"/>
        <v>0</v>
      </c>
      <c r="IO44" s="345">
        <f t="shared" si="184"/>
        <v>0</v>
      </c>
      <c r="IP44" s="345">
        <f t="shared" si="185"/>
        <v>0</v>
      </c>
      <c r="IQ44" s="345">
        <f t="shared" si="186"/>
        <v>0</v>
      </c>
      <c r="IR44" s="345">
        <f t="shared" si="187"/>
        <v>0</v>
      </c>
      <c r="IS44" s="392">
        <f t="shared" si="188"/>
        <v>0</v>
      </c>
      <c r="IT44" s="385"/>
      <c r="IU44" s="440">
        <f t="shared" si="39"/>
        <v>0</v>
      </c>
      <c r="IV44" s="344">
        <f t="shared" si="40"/>
        <v>0</v>
      </c>
      <c r="IW44" s="344">
        <f t="shared" si="41"/>
        <v>0</v>
      </c>
      <c r="IX44" s="344">
        <f t="shared" si="42"/>
        <v>0</v>
      </c>
      <c r="IY44" s="344">
        <f t="shared" si="43"/>
        <v>0</v>
      </c>
      <c r="IZ44" s="344">
        <f t="shared" si="44"/>
        <v>0</v>
      </c>
      <c r="JA44" s="344">
        <f t="shared" si="45"/>
        <v>0</v>
      </c>
      <c r="JB44" s="344">
        <f t="shared" si="46"/>
        <v>0</v>
      </c>
      <c r="JC44" s="344">
        <f t="shared" si="47"/>
        <v>0</v>
      </c>
      <c r="JD44" s="344">
        <f t="shared" si="48"/>
        <v>0</v>
      </c>
      <c r="JE44" s="344">
        <f t="shared" si="49"/>
        <v>0</v>
      </c>
      <c r="JF44" s="344">
        <f t="shared" si="50"/>
        <v>0</v>
      </c>
      <c r="JG44" s="344">
        <f t="shared" si="51"/>
        <v>0</v>
      </c>
      <c r="JH44" s="344">
        <f t="shared" si="52"/>
        <v>0</v>
      </c>
      <c r="JI44" s="344">
        <f t="shared" si="53"/>
        <v>0</v>
      </c>
      <c r="JJ44" s="344">
        <f t="shared" si="54"/>
        <v>0</v>
      </c>
      <c r="JK44" s="344">
        <f t="shared" si="55"/>
        <v>0</v>
      </c>
      <c r="JL44" s="344">
        <f t="shared" si="56"/>
        <v>0</v>
      </c>
      <c r="JM44" s="344">
        <f t="shared" si="57"/>
        <v>0</v>
      </c>
      <c r="JN44" s="344">
        <f t="shared" si="58"/>
        <v>0</v>
      </c>
      <c r="JO44" s="344">
        <f t="shared" si="59"/>
        <v>0</v>
      </c>
      <c r="JP44" s="344">
        <f t="shared" si="60"/>
        <v>0</v>
      </c>
      <c r="JQ44" s="344">
        <f t="shared" si="61"/>
        <v>0</v>
      </c>
      <c r="JR44" s="344">
        <f t="shared" si="62"/>
        <v>0</v>
      </c>
      <c r="JS44" s="344">
        <f t="shared" si="63"/>
        <v>0</v>
      </c>
      <c r="JT44" s="344">
        <f t="shared" si="64"/>
        <v>0</v>
      </c>
      <c r="JU44" s="344">
        <f t="shared" si="65"/>
        <v>0</v>
      </c>
      <c r="JV44" s="344">
        <f t="shared" si="66"/>
        <v>0</v>
      </c>
      <c r="JW44" s="344">
        <f t="shared" si="67"/>
        <v>0</v>
      </c>
      <c r="JX44" s="344">
        <f t="shared" si="68"/>
        <v>0</v>
      </c>
      <c r="JY44" s="344">
        <f t="shared" si="69"/>
        <v>0</v>
      </c>
      <c r="JZ44" s="344">
        <f t="shared" si="70"/>
        <v>0</v>
      </c>
      <c r="KA44" s="344">
        <f t="shared" si="71"/>
        <v>0</v>
      </c>
      <c r="KB44" s="344">
        <f t="shared" si="72"/>
        <v>0</v>
      </c>
      <c r="KC44" s="344">
        <f t="shared" si="189"/>
        <v>0</v>
      </c>
      <c r="KD44" s="344">
        <f t="shared" si="73"/>
        <v>0</v>
      </c>
      <c r="KE44" s="344">
        <f t="shared" si="74"/>
        <v>0</v>
      </c>
      <c r="KF44" s="344">
        <f t="shared" si="75"/>
        <v>0</v>
      </c>
      <c r="KG44" s="344">
        <f t="shared" si="76"/>
        <v>0</v>
      </c>
      <c r="KH44" s="344">
        <f t="shared" si="77"/>
        <v>0</v>
      </c>
      <c r="KI44" s="344">
        <f t="shared" si="78"/>
        <v>0</v>
      </c>
      <c r="KJ44" s="344">
        <f t="shared" si="79"/>
        <v>0</v>
      </c>
      <c r="KK44" s="344">
        <f t="shared" si="80"/>
        <v>0</v>
      </c>
      <c r="KL44" s="344">
        <f t="shared" si="81"/>
        <v>0</v>
      </c>
      <c r="KM44" s="344">
        <f t="shared" si="82"/>
        <v>0</v>
      </c>
      <c r="KN44" s="344">
        <f t="shared" si="83"/>
        <v>0</v>
      </c>
      <c r="KO44" s="344">
        <f t="shared" si="84"/>
        <v>0</v>
      </c>
      <c r="KP44" s="344">
        <f t="shared" si="85"/>
        <v>0</v>
      </c>
      <c r="KQ44" s="344">
        <f t="shared" si="86"/>
        <v>0</v>
      </c>
      <c r="KR44" s="344">
        <f t="shared" si="87"/>
        <v>0</v>
      </c>
      <c r="KS44" s="344">
        <f t="shared" si="88"/>
        <v>0</v>
      </c>
      <c r="KT44" s="383">
        <f t="shared" si="89"/>
        <v>0</v>
      </c>
      <c r="KU44" s="701"/>
      <c r="KV44" s="109"/>
      <c r="KW44" s="109"/>
      <c r="KX44" s="110"/>
      <c r="KZ44" s="472">
        <f t="shared" si="90"/>
        <v>0</v>
      </c>
      <c r="LA44" s="348">
        <f t="shared" si="91"/>
        <v>0</v>
      </c>
      <c r="LB44" s="348">
        <f t="shared" si="92"/>
        <v>0</v>
      </c>
      <c r="LC44" s="473">
        <f t="shared" si="93"/>
        <v>0</v>
      </c>
      <c r="LE44" s="467">
        <f t="shared" si="94"/>
        <v>0</v>
      </c>
      <c r="LF44" s="467" t="str">
        <f t="shared" si="95"/>
        <v/>
      </c>
      <c r="LG44" s="467">
        <f t="shared" si="96"/>
        <v>0</v>
      </c>
      <c r="LH44" s="467">
        <f t="shared" si="97"/>
        <v>0</v>
      </c>
      <c r="LI44" s="467">
        <f t="shared" si="98"/>
        <v>0</v>
      </c>
      <c r="LJ44" s="467">
        <f t="shared" si="99"/>
        <v>0</v>
      </c>
      <c r="LK44" s="467">
        <f t="shared" si="100"/>
        <v>0</v>
      </c>
      <c r="LL44" s="467">
        <f t="shared" si="101"/>
        <v>0</v>
      </c>
      <c r="LM44" s="467">
        <f t="shared" si="102"/>
        <v>0</v>
      </c>
      <c r="LN44" s="468">
        <f t="shared" si="103"/>
        <v>0</v>
      </c>
      <c r="LO44" s="468" t="str">
        <f t="shared" si="190"/>
        <v>○</v>
      </c>
      <c r="LP44" s="451"/>
      <c r="LQ44" s="414">
        <f t="shared" si="191"/>
        <v>0</v>
      </c>
      <c r="LR44" s="414">
        <f t="shared" si="104"/>
        <v>0</v>
      </c>
      <c r="LS44" s="414" t="str">
        <f t="shared" si="105"/>
        <v/>
      </c>
      <c r="LT44" s="414" t="str">
        <f t="shared" si="192"/>
        <v/>
      </c>
      <c r="LU44" s="414">
        <f t="shared" si="106"/>
        <v>0</v>
      </c>
      <c r="LV44" s="414">
        <f t="shared" si="193"/>
        <v>0</v>
      </c>
      <c r="LW44" s="414">
        <f t="shared" si="107"/>
        <v>0</v>
      </c>
      <c r="LX44" s="448">
        <f t="shared" si="108"/>
        <v>0</v>
      </c>
      <c r="LY44" s="414">
        <f t="shared" si="194"/>
        <v>0</v>
      </c>
      <c r="LZ44" s="414">
        <f t="shared" si="195"/>
        <v>0</v>
      </c>
      <c r="MA44" s="414">
        <f t="shared" si="196"/>
        <v>0</v>
      </c>
      <c r="MB44" s="448">
        <f t="shared" si="197"/>
        <v>0</v>
      </c>
      <c r="MC44" s="414">
        <f t="shared" si="109"/>
        <v>0</v>
      </c>
      <c r="MD44" s="414">
        <f t="shared" si="110"/>
        <v>0</v>
      </c>
      <c r="ME44" s="414">
        <f t="shared" si="111"/>
        <v>0</v>
      </c>
      <c r="MF44" s="448">
        <f t="shared" si="112"/>
        <v>0</v>
      </c>
      <c r="MG44" s="414">
        <f t="shared" si="113"/>
        <v>0</v>
      </c>
      <c r="MH44" s="414">
        <f t="shared" si="114"/>
        <v>0</v>
      </c>
      <c r="MI44" s="414">
        <f t="shared" si="115"/>
        <v>0</v>
      </c>
      <c r="MJ44" s="448">
        <f t="shared" si="198"/>
        <v>0</v>
      </c>
      <c r="MK44" s="462"/>
      <c r="ML44" s="477" cm="1">
        <f t="array" ref="ML44">IF(MX44=1,INDEX($BX44:$EQ44,1,MATCH("Ⅱ⑧",$BX44:$EQ44,0)+7),0)</f>
        <v>0</v>
      </c>
      <c r="MM44" s="478">
        <f t="shared" si="116"/>
        <v>0</v>
      </c>
      <c r="MN44" s="468">
        <f t="shared" si="117"/>
        <v>0</v>
      </c>
      <c r="MP44" s="348">
        <f t="shared" si="118"/>
        <v>0</v>
      </c>
      <c r="MQ44" s="348">
        <f t="shared" si="119"/>
        <v>0</v>
      </c>
      <c r="MR44" s="348">
        <f t="shared" si="120"/>
        <v>0</v>
      </c>
      <c r="MS44" s="348">
        <f t="shared" si="121"/>
        <v>0</v>
      </c>
      <c r="MT44" s="348">
        <f t="shared" si="122"/>
        <v>0</v>
      </c>
      <c r="MU44" s="348">
        <f t="shared" si="123"/>
        <v>0</v>
      </c>
      <c r="MV44" s="348">
        <f t="shared" si="124"/>
        <v>0</v>
      </c>
      <c r="MW44" s="348">
        <f t="shared" si="125"/>
        <v>0</v>
      </c>
      <c r="MX44" s="348">
        <f t="shared" si="126"/>
        <v>0</v>
      </c>
      <c r="MZ44" s="550">
        <f t="shared" si="127"/>
        <v>0</v>
      </c>
      <c r="NA44" s="550">
        <f t="shared" si="128"/>
        <v>0</v>
      </c>
      <c r="NB44" s="550">
        <f t="shared" si="129"/>
        <v>0</v>
      </c>
      <c r="NC44" s="550">
        <f t="shared" si="130"/>
        <v>0</v>
      </c>
      <c r="ND44" s="550">
        <f t="shared" si="131"/>
        <v>0</v>
      </c>
      <c r="NE44" s="550">
        <f t="shared" si="132"/>
        <v>0</v>
      </c>
      <c r="NF44" s="550">
        <f t="shared" si="133"/>
        <v>0</v>
      </c>
      <c r="NG44" s="550">
        <f t="shared" si="134"/>
        <v>0</v>
      </c>
    </row>
    <row r="45" spans="1:371" s="136" customFormat="1" ht="21" customHeight="1">
      <c r="A45" s="452">
        <f t="shared" si="4"/>
        <v>0</v>
      </c>
      <c r="B45" s="452">
        <f t="shared" si="199"/>
        <v>0</v>
      </c>
      <c r="C45" s="452">
        <f t="shared" si="5"/>
        <v>0</v>
      </c>
      <c r="D45" s="452">
        <f t="shared" si="6"/>
        <v>0</v>
      </c>
      <c r="E45" s="452">
        <f t="shared" si="7"/>
        <v>0</v>
      </c>
      <c r="F45" s="452">
        <f t="shared" si="200"/>
        <v>0</v>
      </c>
      <c r="G45" s="452">
        <f t="shared" si="201"/>
        <v>0</v>
      </c>
      <c r="H45" s="452">
        <f t="shared" si="202"/>
        <v>0</v>
      </c>
      <c r="I45" s="267">
        <f t="shared" si="135"/>
        <v>0</v>
      </c>
      <c r="J45" s="268"/>
      <c r="K45" s="112"/>
      <c r="L45" s="112"/>
      <c r="M45" s="106"/>
      <c r="N45" s="106"/>
      <c r="O45" s="106"/>
      <c r="P45" s="106"/>
      <c r="Q45" s="112"/>
      <c r="R45" s="263" t="str">
        <f>IFERROR(VLOOKUP(Q45,'４整理番号表'!$T$27:$U$30,2,TRUE),"")</f>
        <v/>
      </c>
      <c r="S45" s="263">
        <f t="shared" si="136"/>
        <v>0</v>
      </c>
      <c r="T45" s="266">
        <f t="shared" si="137"/>
        <v>0</v>
      </c>
      <c r="U45" s="112"/>
      <c r="V45" s="108"/>
      <c r="W45" s="269" t="str">
        <f>IFERROR(VLOOKUP(V45,'４整理番号表'!$B$6:$G$7,2,TRUE),"")</f>
        <v/>
      </c>
      <c r="X45" s="270"/>
      <c r="Y45" s="108"/>
      <c r="Z45" s="269" t="str">
        <f>IFERROR(VLOOKUP(Y45,'４整理番号表'!$B$39:$H$45,2,TRUE),"")</f>
        <v/>
      </c>
      <c r="AA45" s="108"/>
      <c r="AB45" s="271" t="str">
        <f>IFERROR(VLOOKUP(AA45,'４整理番号表'!$J$5:$K$59,2,TRUE),"")</f>
        <v/>
      </c>
      <c r="AC45" s="365"/>
      <c r="AD45" s="624"/>
      <c r="AE45" s="107"/>
      <c r="AF45" s="272" t="str">
        <f>IFERROR(VLOOKUP(AE45,'４整理番号表'!$P$6:$Q$39,2,TRUE),"")</f>
        <v/>
      </c>
      <c r="AG45" s="273">
        <f t="shared" si="8"/>
        <v>0</v>
      </c>
      <c r="AH45" s="106"/>
      <c r="AI45" s="112"/>
      <c r="AJ45" s="111"/>
      <c r="AK45" s="282"/>
      <c r="AL45" s="283"/>
      <c r="AM45" s="280"/>
      <c r="AN45" s="26"/>
      <c r="AO45" s="291">
        <f t="shared" si="9"/>
        <v>0</v>
      </c>
      <c r="AP45" s="290">
        <f t="shared" si="138"/>
        <v>0</v>
      </c>
      <c r="AQ45" s="30"/>
      <c r="AR45" s="30"/>
      <c r="AS45" s="30"/>
      <c r="AT45" s="289"/>
      <c r="AU45" s="291">
        <f t="shared" si="210"/>
        <v>0</v>
      </c>
      <c r="AV45" s="291" t="str">
        <f t="shared" si="203"/>
        <v/>
      </c>
      <c r="AW45" s="27"/>
      <c r="AX45" s="33"/>
      <c r="AY45" s="33"/>
      <c r="AZ45" s="28"/>
      <c r="BA45" s="27"/>
      <c r="BB45" s="202"/>
      <c r="BC45" s="315">
        <f t="shared" si="139"/>
        <v>0</v>
      </c>
      <c r="BD45" s="349" t="str">
        <f t="shared" si="11"/>
        <v/>
      </c>
      <c r="BE45" s="350"/>
      <c r="BF45" s="350"/>
      <c r="BG45" s="349">
        <f t="shared" si="211"/>
        <v>0</v>
      </c>
      <c r="BH45" s="350"/>
      <c r="BI45" s="349">
        <f t="shared" si="140"/>
        <v>0</v>
      </c>
      <c r="BJ45" s="202"/>
      <c r="BK45" s="202"/>
      <c r="BL45" s="653" t="str">
        <f t="shared" si="13"/>
        <v/>
      </c>
      <c r="BM45" s="654" t="str">
        <f t="shared" si="14"/>
        <v/>
      </c>
      <c r="BN45" s="266" t="str">
        <f t="shared" si="15"/>
        <v/>
      </c>
      <c r="BO45" s="793"/>
      <c r="BP45" s="323"/>
      <c r="BQ45" s="323"/>
      <c r="BR45" s="323"/>
      <c r="BS45" s="323"/>
      <c r="BT45" s="324" t="str">
        <f t="shared" si="16"/>
        <v/>
      </c>
      <c r="BU45" s="325" t="str">
        <f t="shared" si="141"/>
        <v/>
      </c>
      <c r="BV45" s="393">
        <f t="shared" si="142"/>
        <v>0</v>
      </c>
      <c r="BW45" s="326"/>
      <c r="BX45" s="329"/>
      <c r="BY45" s="454"/>
      <c r="BZ45" s="455"/>
      <c r="CA45" s="455"/>
      <c r="CB45" s="455"/>
      <c r="CC45" s="455"/>
      <c r="CD45" s="322">
        <f>IFERROR(VLOOKUP(BX45,'４整理番号表'!$X$23:$Z$31,3,FALSE),)</f>
        <v>0</v>
      </c>
      <c r="CE45" s="605" t="str">
        <f>IF(BX45='４整理番号表'!$X$24,IF(CC45&lt;&gt;"",IF(BZ45&gt;0,IF(BY45=6,ROUNDDOWN((CC45-BZ45)/ABS(BZ45),3),IF(BY45=5,ROUNDDOWN((CC45-BZ45)/ABS(BZ45)*3/4,3),"")),"-")),IF(CC45&lt;&gt;"",IF(BZ45&gt;0,ROUNDDOWN((CC45-BZ45)/ABS(BZ45),3),"-"),""))</f>
        <v/>
      </c>
      <c r="CF45" s="610"/>
      <c r="CG45" s="329"/>
      <c r="CH45" s="454"/>
      <c r="CI45" s="322"/>
      <c r="CJ45" s="322"/>
      <c r="CK45" s="322"/>
      <c r="CL45" s="322"/>
      <c r="CM45" s="322">
        <f>IFERROR(VLOOKUP(CG45,'４整理番号表'!$X$23:$Z$31,3,FALSE),)</f>
        <v>0</v>
      </c>
      <c r="CN45" s="325" t="str">
        <f t="shared" si="143"/>
        <v/>
      </c>
      <c r="CO45" s="610"/>
      <c r="CP45" s="329"/>
      <c r="CQ45" s="454"/>
      <c r="CR45" s="322"/>
      <c r="CS45" s="322"/>
      <c r="CT45" s="322"/>
      <c r="CU45" s="322"/>
      <c r="CV45" s="322">
        <f>IFERROR(VLOOKUP(CP45,'４整理番号表'!$X$23:$Z$31,3,FALSE),)</f>
        <v>0</v>
      </c>
      <c r="CW45" s="325" t="str">
        <f t="shared" si="144"/>
        <v/>
      </c>
      <c r="CX45" s="619"/>
      <c r="CY45" s="329"/>
      <c r="CZ45" s="454"/>
      <c r="DA45" s="322"/>
      <c r="DB45" s="322"/>
      <c r="DC45" s="322"/>
      <c r="DD45" s="322"/>
      <c r="DE45" s="322">
        <f>IFERROR(VLOOKUP(CY45,'４整理番号表'!$X$23:$Z$31,3,FALSE),)</f>
        <v>0</v>
      </c>
      <c r="DF45" s="325" t="str">
        <f t="shared" si="145"/>
        <v/>
      </c>
      <c r="DG45" s="610"/>
      <c r="DH45" s="329"/>
      <c r="DI45" s="454"/>
      <c r="DJ45" s="322"/>
      <c r="DK45" s="322"/>
      <c r="DL45" s="322"/>
      <c r="DM45" s="322"/>
      <c r="DN45" s="322">
        <f>IFERROR(VLOOKUP(DH45,'４整理番号表'!$X$23:$Z$31,3,FALSE),)</f>
        <v>0</v>
      </c>
      <c r="DO45" s="325" t="str">
        <f t="shared" si="146"/>
        <v/>
      </c>
      <c r="DP45" s="610"/>
      <c r="DQ45" s="329"/>
      <c r="DR45" s="454"/>
      <c r="DS45" s="322"/>
      <c r="DT45" s="322"/>
      <c r="DU45" s="322"/>
      <c r="DV45" s="322"/>
      <c r="DW45" s="322">
        <f>IFERROR(VLOOKUP(DQ45,'４整理番号表'!$X$23:$Z$31,3,FALSE),)</f>
        <v>0</v>
      </c>
      <c r="DX45" s="325" t="str">
        <f t="shared" si="147"/>
        <v/>
      </c>
      <c r="DY45" s="610"/>
      <c r="DZ45" s="329"/>
      <c r="EA45" s="454"/>
      <c r="EB45" s="322"/>
      <c r="EC45" s="322"/>
      <c r="ED45" s="322"/>
      <c r="EE45" s="322"/>
      <c r="EF45" s="322">
        <f>IFERROR(VLOOKUP(DZ45,'４整理番号表'!$X$23:$Z$31,3,FALSE),)</f>
        <v>0</v>
      </c>
      <c r="EG45" s="325" t="str">
        <f t="shared" si="148"/>
        <v/>
      </c>
      <c r="EH45" s="610"/>
      <c r="EI45" s="329"/>
      <c r="EJ45" s="454"/>
      <c r="EK45" s="322"/>
      <c r="EL45" s="322"/>
      <c r="EM45" s="322"/>
      <c r="EN45" s="322"/>
      <c r="EO45" s="322">
        <f>IFERROR(VLOOKUP(EI45,'４整理番号表'!$X$23:$Z$31,3,FALSE),)</f>
        <v>0</v>
      </c>
      <c r="EP45" s="325" t="str">
        <f t="shared" si="149"/>
        <v/>
      </c>
      <c r="EQ45" s="619"/>
      <c r="ER45" s="203" t="s">
        <v>101</v>
      </c>
      <c r="ES45" s="266">
        <f t="shared" si="17"/>
        <v>0</v>
      </c>
      <c r="ET45" s="272">
        <f t="shared" si="18"/>
        <v>0</v>
      </c>
      <c r="EU45" s="272">
        <f t="shared" si="19"/>
        <v>0</v>
      </c>
      <c r="EV45" s="272">
        <f t="shared" si="20"/>
        <v>0</v>
      </c>
      <c r="EW45" s="272">
        <f t="shared" si="21"/>
        <v>0</v>
      </c>
      <c r="EX45" s="272">
        <f t="shared" si="22"/>
        <v>0</v>
      </c>
      <c r="EY45" s="272">
        <f t="shared" si="23"/>
        <v>0</v>
      </c>
      <c r="EZ45" s="272">
        <f t="shared" si="24"/>
        <v>0</v>
      </c>
      <c r="FA45" s="272">
        <f t="shared" si="25"/>
        <v>0</v>
      </c>
      <c r="FB45" s="272">
        <f t="shared" si="26"/>
        <v>0</v>
      </c>
      <c r="FC45" s="272">
        <f t="shared" si="27"/>
        <v>0</v>
      </c>
      <c r="FD45" s="272">
        <f t="shared" si="28"/>
        <v>0</v>
      </c>
      <c r="FE45" s="272">
        <f t="shared" si="29"/>
        <v>0</v>
      </c>
      <c r="FF45" s="272">
        <f t="shared" si="30"/>
        <v>0</v>
      </c>
      <c r="FG45" s="272">
        <f t="shared" si="31"/>
        <v>0</v>
      </c>
      <c r="FH45" s="272">
        <f t="shared" si="32"/>
        <v>0</v>
      </c>
      <c r="FI45" s="109" t="s">
        <v>100</v>
      </c>
      <c r="FJ45" s="109" t="s">
        <v>100</v>
      </c>
      <c r="FK45" s="109" t="s">
        <v>100</v>
      </c>
      <c r="FL45" s="109" t="s">
        <v>100</v>
      </c>
      <c r="FM45" s="109" t="s">
        <v>100</v>
      </c>
      <c r="FN45" s="272">
        <f t="shared" si="150"/>
        <v>0</v>
      </c>
      <c r="FO45" s="272">
        <f t="shared" si="151"/>
        <v>0</v>
      </c>
      <c r="FP45" s="272">
        <f t="shared" si="152"/>
        <v>0</v>
      </c>
      <c r="FQ45" s="272">
        <f t="shared" si="153"/>
        <v>0</v>
      </c>
      <c r="FR45" s="272">
        <f t="shared" si="154"/>
        <v>0</v>
      </c>
      <c r="FS45" s="272">
        <f t="shared" si="155"/>
        <v>0</v>
      </c>
      <c r="FT45" s="272">
        <f t="shared" si="156"/>
        <v>0</v>
      </c>
      <c r="FU45" s="113"/>
      <c r="FV45" s="113"/>
      <c r="FW45" s="109"/>
      <c r="FX45" s="109"/>
      <c r="FY45" s="109"/>
      <c r="FZ45" s="272">
        <f t="shared" si="157"/>
        <v>0</v>
      </c>
      <c r="GA45" s="272">
        <f t="shared" si="33"/>
        <v>0</v>
      </c>
      <c r="GB45" s="109"/>
      <c r="GC45" s="109"/>
      <c r="GD45" s="109"/>
      <c r="GE45" s="109"/>
      <c r="GF45" s="109"/>
      <c r="GG45" s="109"/>
      <c r="GH45" s="109"/>
      <c r="GI45" s="109"/>
      <c r="GJ45" s="109"/>
      <c r="GK45" s="109"/>
      <c r="GL45" s="109"/>
      <c r="GM45" s="109"/>
      <c r="GN45" s="109"/>
      <c r="GO45" s="109"/>
      <c r="GP45" s="109"/>
      <c r="GQ45" s="109"/>
      <c r="GR45" s="109"/>
      <c r="GS45" s="109"/>
      <c r="GT45" s="110"/>
      <c r="GV45" s="413">
        <f t="shared" si="34"/>
        <v>0</v>
      </c>
      <c r="GW45" s="414">
        <f t="shared" si="35"/>
        <v>0</v>
      </c>
      <c r="GX45" s="415"/>
      <c r="GY45" s="416">
        <f t="shared" si="204"/>
        <v>0</v>
      </c>
      <c r="GZ45" s="417">
        <f t="shared" si="205"/>
        <v>0</v>
      </c>
      <c r="HA45" s="385"/>
      <c r="HB45" s="421"/>
      <c r="HC45" s="422"/>
      <c r="HD45" s="422"/>
      <c r="HE45" s="423">
        <f t="shared" si="208"/>
        <v>0</v>
      </c>
      <c r="HF45" s="424">
        <f t="shared" si="209"/>
        <v>0</v>
      </c>
      <c r="HG45" s="426"/>
      <c r="HH45" s="426"/>
      <c r="HI45" s="426"/>
      <c r="HJ45" s="345" t="str">
        <f t="shared" si="38"/>
        <v/>
      </c>
      <c r="HK45" s="402">
        <f>IF(OR(AND(1&lt;=HJ45,HJ45&lt;=3),HJ45=6),VLOOKUP(HJ45,'４整理番号表'!$J$5:$K$59,2,FALSE),0)</f>
        <v>0</v>
      </c>
      <c r="HL45" s="402">
        <f>IF(OR(HJ45=4,HJ45=7),VLOOKUP(HJ45,'４整理番号表'!$J$5:$K$59,2,FALSE),0)</f>
        <v>0</v>
      </c>
      <c r="HM45" s="402">
        <f>IF(HJ45=5,VLOOKUP(HJ45,'４整理番号表'!$J$5:$K$59,2,FALSE),0)</f>
        <v>0</v>
      </c>
      <c r="HN45" s="402">
        <f>IF(AND(8&lt;=HJ45,HJ45&lt;=13),VLOOKUP(HJ45,'４整理番号表'!$J$5:$K$59,2,FALSE),0)</f>
        <v>0</v>
      </c>
      <c r="HO45" s="397">
        <f t="shared" si="160"/>
        <v>0</v>
      </c>
      <c r="HP45" s="345">
        <f t="shared" si="161"/>
        <v>0</v>
      </c>
      <c r="HQ45" s="345">
        <f t="shared" si="162"/>
        <v>0</v>
      </c>
      <c r="HR45" s="344">
        <f t="shared" si="163"/>
        <v>0</v>
      </c>
      <c r="HS45" s="344">
        <f t="shared" si="164"/>
        <v>0</v>
      </c>
      <c r="HT45" s="345">
        <f t="shared" si="165"/>
        <v>0</v>
      </c>
      <c r="HU45" s="345">
        <f t="shared" si="166"/>
        <v>0</v>
      </c>
      <c r="HV45" s="345">
        <f t="shared" si="167"/>
        <v>0</v>
      </c>
      <c r="HW45" s="345">
        <f t="shared" si="168"/>
        <v>0</v>
      </c>
      <c r="HX45" s="345">
        <f t="shared" si="169"/>
        <v>0</v>
      </c>
      <c r="HY45" s="344">
        <f t="shared" si="170"/>
        <v>0</v>
      </c>
      <c r="HZ45" s="344">
        <f t="shared" si="171"/>
        <v>0</v>
      </c>
      <c r="IA45" s="345">
        <f t="shared" si="172"/>
        <v>0</v>
      </c>
      <c r="IB45" s="345">
        <f t="shared" si="173"/>
        <v>0</v>
      </c>
      <c r="IC45" s="345">
        <f t="shared" si="174"/>
        <v>0</v>
      </c>
      <c r="ID45" s="345">
        <f t="shared" si="175"/>
        <v>0</v>
      </c>
      <c r="IE45" s="345">
        <f t="shared" si="176"/>
        <v>0</v>
      </c>
      <c r="IF45" s="344">
        <f>IF(AND($HO45=3,SUM($ID45:IE45)=0),IF(AND($HB45=1,$HF45&gt;=0.1),1,),)</f>
        <v>0</v>
      </c>
      <c r="IG45" s="344">
        <f>IF(AND($HO45=3,SUM($ID45:IF45)=0),IF(AND($HB45=1,$HF45&gt;=0.05,$HF45&lt;0.1),1,),)</f>
        <v>0</v>
      </c>
      <c r="IH45" s="345">
        <f t="shared" si="177"/>
        <v>0</v>
      </c>
      <c r="II45" s="345">
        <f t="shared" si="178"/>
        <v>0</v>
      </c>
      <c r="IJ45" s="345">
        <f t="shared" si="179"/>
        <v>0</v>
      </c>
      <c r="IK45" s="345">
        <f t="shared" si="180"/>
        <v>0</v>
      </c>
      <c r="IL45" s="345">
        <f t="shared" si="181"/>
        <v>0</v>
      </c>
      <c r="IM45" s="345">
        <f t="shared" si="182"/>
        <v>0</v>
      </c>
      <c r="IN45" s="345">
        <f t="shared" si="183"/>
        <v>0</v>
      </c>
      <c r="IO45" s="345">
        <f t="shared" si="184"/>
        <v>0</v>
      </c>
      <c r="IP45" s="345">
        <f t="shared" si="185"/>
        <v>0</v>
      </c>
      <c r="IQ45" s="345">
        <f t="shared" si="186"/>
        <v>0</v>
      </c>
      <c r="IR45" s="345">
        <f t="shared" si="187"/>
        <v>0</v>
      </c>
      <c r="IS45" s="392">
        <f t="shared" si="188"/>
        <v>0</v>
      </c>
      <c r="IT45" s="385"/>
      <c r="IU45" s="440">
        <f t="shared" si="39"/>
        <v>0</v>
      </c>
      <c r="IV45" s="344">
        <f t="shared" si="40"/>
        <v>0</v>
      </c>
      <c r="IW45" s="344">
        <f t="shared" si="41"/>
        <v>0</v>
      </c>
      <c r="IX45" s="344">
        <f t="shared" si="42"/>
        <v>0</v>
      </c>
      <c r="IY45" s="344">
        <f t="shared" si="43"/>
        <v>0</v>
      </c>
      <c r="IZ45" s="344">
        <f t="shared" si="44"/>
        <v>0</v>
      </c>
      <c r="JA45" s="344">
        <f t="shared" si="45"/>
        <v>0</v>
      </c>
      <c r="JB45" s="344">
        <f t="shared" si="46"/>
        <v>0</v>
      </c>
      <c r="JC45" s="344">
        <f t="shared" si="47"/>
        <v>0</v>
      </c>
      <c r="JD45" s="344">
        <f t="shared" si="48"/>
        <v>0</v>
      </c>
      <c r="JE45" s="344">
        <f t="shared" si="49"/>
        <v>0</v>
      </c>
      <c r="JF45" s="344">
        <f t="shared" si="50"/>
        <v>0</v>
      </c>
      <c r="JG45" s="344">
        <f t="shared" si="51"/>
        <v>0</v>
      </c>
      <c r="JH45" s="344">
        <f t="shared" si="52"/>
        <v>0</v>
      </c>
      <c r="JI45" s="344">
        <f t="shared" si="53"/>
        <v>0</v>
      </c>
      <c r="JJ45" s="344">
        <f t="shared" si="54"/>
        <v>0</v>
      </c>
      <c r="JK45" s="344">
        <f t="shared" si="55"/>
        <v>0</v>
      </c>
      <c r="JL45" s="344">
        <f t="shared" si="56"/>
        <v>0</v>
      </c>
      <c r="JM45" s="344">
        <f t="shared" si="57"/>
        <v>0</v>
      </c>
      <c r="JN45" s="344">
        <f t="shared" si="58"/>
        <v>0</v>
      </c>
      <c r="JO45" s="344">
        <f t="shared" si="59"/>
        <v>0</v>
      </c>
      <c r="JP45" s="344">
        <f t="shared" si="60"/>
        <v>0</v>
      </c>
      <c r="JQ45" s="344">
        <f t="shared" si="61"/>
        <v>0</v>
      </c>
      <c r="JR45" s="344">
        <f t="shared" si="62"/>
        <v>0</v>
      </c>
      <c r="JS45" s="344">
        <f t="shared" si="63"/>
        <v>0</v>
      </c>
      <c r="JT45" s="344">
        <f t="shared" si="64"/>
        <v>0</v>
      </c>
      <c r="JU45" s="344">
        <f t="shared" si="65"/>
        <v>0</v>
      </c>
      <c r="JV45" s="344">
        <f t="shared" si="66"/>
        <v>0</v>
      </c>
      <c r="JW45" s="344">
        <f t="shared" si="67"/>
        <v>0</v>
      </c>
      <c r="JX45" s="344">
        <f t="shared" si="68"/>
        <v>0</v>
      </c>
      <c r="JY45" s="344">
        <f t="shared" si="69"/>
        <v>0</v>
      </c>
      <c r="JZ45" s="344">
        <f t="shared" si="70"/>
        <v>0</v>
      </c>
      <c r="KA45" s="344">
        <f t="shared" si="71"/>
        <v>0</v>
      </c>
      <c r="KB45" s="344">
        <f t="shared" si="72"/>
        <v>0</v>
      </c>
      <c r="KC45" s="344">
        <f t="shared" si="189"/>
        <v>0</v>
      </c>
      <c r="KD45" s="344">
        <f t="shared" si="73"/>
        <v>0</v>
      </c>
      <c r="KE45" s="344">
        <f t="shared" si="74"/>
        <v>0</v>
      </c>
      <c r="KF45" s="344">
        <f t="shared" si="75"/>
        <v>0</v>
      </c>
      <c r="KG45" s="344">
        <f t="shared" si="76"/>
        <v>0</v>
      </c>
      <c r="KH45" s="344">
        <f t="shared" si="77"/>
        <v>0</v>
      </c>
      <c r="KI45" s="344">
        <f t="shared" si="78"/>
        <v>0</v>
      </c>
      <c r="KJ45" s="344">
        <f t="shared" si="79"/>
        <v>0</v>
      </c>
      <c r="KK45" s="344">
        <f t="shared" si="80"/>
        <v>0</v>
      </c>
      <c r="KL45" s="344">
        <f t="shared" si="81"/>
        <v>0</v>
      </c>
      <c r="KM45" s="344">
        <f t="shared" si="82"/>
        <v>0</v>
      </c>
      <c r="KN45" s="344">
        <f t="shared" si="83"/>
        <v>0</v>
      </c>
      <c r="KO45" s="344">
        <f t="shared" si="84"/>
        <v>0</v>
      </c>
      <c r="KP45" s="344">
        <f t="shared" si="85"/>
        <v>0</v>
      </c>
      <c r="KQ45" s="344">
        <f t="shared" si="86"/>
        <v>0</v>
      </c>
      <c r="KR45" s="344">
        <f t="shared" si="87"/>
        <v>0</v>
      </c>
      <c r="KS45" s="344">
        <f t="shared" si="88"/>
        <v>0</v>
      </c>
      <c r="KT45" s="383">
        <f t="shared" si="89"/>
        <v>0</v>
      </c>
      <c r="KU45" s="701"/>
      <c r="KV45" s="109"/>
      <c r="KW45" s="109"/>
      <c r="KX45" s="110"/>
      <c r="KZ45" s="472">
        <f t="shared" si="90"/>
        <v>0</v>
      </c>
      <c r="LA45" s="348">
        <f t="shared" si="91"/>
        <v>0</v>
      </c>
      <c r="LB45" s="348">
        <f t="shared" si="92"/>
        <v>0</v>
      </c>
      <c r="LC45" s="473">
        <f t="shared" si="93"/>
        <v>0</v>
      </c>
      <c r="LE45" s="467">
        <f t="shared" si="94"/>
        <v>0</v>
      </c>
      <c r="LF45" s="467" t="str">
        <f t="shared" si="95"/>
        <v/>
      </c>
      <c r="LG45" s="467">
        <f t="shared" si="96"/>
        <v>0</v>
      </c>
      <c r="LH45" s="467">
        <f t="shared" si="97"/>
        <v>0</v>
      </c>
      <c r="LI45" s="467">
        <f t="shared" si="98"/>
        <v>0</v>
      </c>
      <c r="LJ45" s="467">
        <f t="shared" si="99"/>
        <v>0</v>
      </c>
      <c r="LK45" s="467">
        <f t="shared" si="100"/>
        <v>0</v>
      </c>
      <c r="LL45" s="467">
        <f t="shared" si="101"/>
        <v>0</v>
      </c>
      <c r="LM45" s="467">
        <f t="shared" si="102"/>
        <v>0</v>
      </c>
      <c r="LN45" s="468">
        <f t="shared" si="103"/>
        <v>0</v>
      </c>
      <c r="LO45" s="468" t="str">
        <f t="shared" si="190"/>
        <v>○</v>
      </c>
      <c r="LP45" s="451"/>
      <c r="LQ45" s="414">
        <f t="shared" si="191"/>
        <v>0</v>
      </c>
      <c r="LR45" s="414">
        <f t="shared" si="104"/>
        <v>0</v>
      </c>
      <c r="LS45" s="414" t="str">
        <f t="shared" si="105"/>
        <v/>
      </c>
      <c r="LT45" s="414" t="str">
        <f t="shared" si="192"/>
        <v/>
      </c>
      <c r="LU45" s="414">
        <f t="shared" si="106"/>
        <v>0</v>
      </c>
      <c r="LV45" s="414">
        <f t="shared" si="193"/>
        <v>0</v>
      </c>
      <c r="LW45" s="414">
        <f t="shared" si="107"/>
        <v>0</v>
      </c>
      <c r="LX45" s="448">
        <f t="shared" si="108"/>
        <v>0</v>
      </c>
      <c r="LY45" s="414">
        <f t="shared" si="194"/>
        <v>0</v>
      </c>
      <c r="LZ45" s="414">
        <f t="shared" si="195"/>
        <v>0</v>
      </c>
      <c r="MA45" s="414">
        <f t="shared" si="196"/>
        <v>0</v>
      </c>
      <c r="MB45" s="448">
        <f t="shared" si="197"/>
        <v>0</v>
      </c>
      <c r="MC45" s="414">
        <f t="shared" si="109"/>
        <v>0</v>
      </c>
      <c r="MD45" s="414">
        <f t="shared" si="110"/>
        <v>0</v>
      </c>
      <c r="ME45" s="414">
        <f t="shared" si="111"/>
        <v>0</v>
      </c>
      <c r="MF45" s="448">
        <f t="shared" si="112"/>
        <v>0</v>
      </c>
      <c r="MG45" s="414">
        <f t="shared" si="113"/>
        <v>0</v>
      </c>
      <c r="MH45" s="414">
        <f t="shared" si="114"/>
        <v>0</v>
      </c>
      <c r="MI45" s="414">
        <f t="shared" si="115"/>
        <v>0</v>
      </c>
      <c r="MJ45" s="448">
        <f t="shared" si="198"/>
        <v>0</v>
      </c>
      <c r="MK45" s="462"/>
      <c r="ML45" s="477" cm="1">
        <f t="array" ref="ML45">IF(MX45=1,INDEX($BX45:$EQ45,1,MATCH("Ⅱ⑧",$BX45:$EQ45,0)+7),0)</f>
        <v>0</v>
      </c>
      <c r="MM45" s="478">
        <f t="shared" si="116"/>
        <v>0</v>
      </c>
      <c r="MN45" s="468">
        <f t="shared" si="117"/>
        <v>0</v>
      </c>
      <c r="MP45" s="348">
        <f t="shared" si="118"/>
        <v>0</v>
      </c>
      <c r="MQ45" s="348">
        <f t="shared" si="119"/>
        <v>0</v>
      </c>
      <c r="MR45" s="348">
        <f t="shared" si="120"/>
        <v>0</v>
      </c>
      <c r="MS45" s="348">
        <f t="shared" si="121"/>
        <v>0</v>
      </c>
      <c r="MT45" s="348">
        <f t="shared" si="122"/>
        <v>0</v>
      </c>
      <c r="MU45" s="348">
        <f t="shared" si="123"/>
        <v>0</v>
      </c>
      <c r="MV45" s="348">
        <f t="shared" si="124"/>
        <v>0</v>
      </c>
      <c r="MW45" s="348">
        <f t="shared" si="125"/>
        <v>0</v>
      </c>
      <c r="MX45" s="348">
        <f t="shared" si="126"/>
        <v>0</v>
      </c>
      <c r="MZ45" s="550">
        <f t="shared" si="127"/>
        <v>0</v>
      </c>
      <c r="NA45" s="550">
        <f t="shared" si="128"/>
        <v>0</v>
      </c>
      <c r="NB45" s="550">
        <f t="shared" si="129"/>
        <v>0</v>
      </c>
      <c r="NC45" s="550">
        <f t="shared" si="130"/>
        <v>0</v>
      </c>
      <c r="ND45" s="550">
        <f t="shared" si="131"/>
        <v>0</v>
      </c>
      <c r="NE45" s="550">
        <f t="shared" si="132"/>
        <v>0</v>
      </c>
      <c r="NF45" s="550">
        <f t="shared" si="133"/>
        <v>0</v>
      </c>
      <c r="NG45" s="550">
        <f t="shared" si="134"/>
        <v>0</v>
      </c>
    </row>
    <row r="46" spans="1:371" s="136" customFormat="1" ht="21" customHeight="1">
      <c r="A46" s="452">
        <f t="shared" si="4"/>
        <v>0</v>
      </c>
      <c r="B46" s="452">
        <f t="shared" si="199"/>
        <v>0</v>
      </c>
      <c r="C46" s="452">
        <f t="shared" si="5"/>
        <v>0</v>
      </c>
      <c r="D46" s="452">
        <f t="shared" si="6"/>
        <v>0</v>
      </c>
      <c r="E46" s="452">
        <f t="shared" si="7"/>
        <v>0</v>
      </c>
      <c r="F46" s="452">
        <f t="shared" si="200"/>
        <v>0</v>
      </c>
      <c r="G46" s="452">
        <f t="shared" si="201"/>
        <v>0</v>
      </c>
      <c r="H46" s="452">
        <f t="shared" si="202"/>
        <v>0</v>
      </c>
      <c r="I46" s="267">
        <f t="shared" si="135"/>
        <v>0</v>
      </c>
      <c r="J46" s="268"/>
      <c r="K46" s="112"/>
      <c r="L46" s="112"/>
      <c r="M46" s="106"/>
      <c r="N46" s="106"/>
      <c r="O46" s="106"/>
      <c r="P46" s="106"/>
      <c r="Q46" s="112"/>
      <c r="R46" s="263" t="str">
        <f>IFERROR(VLOOKUP(Q46,'４整理番号表'!$T$27:$U$30,2,TRUE),"")</f>
        <v/>
      </c>
      <c r="S46" s="263">
        <f t="shared" si="136"/>
        <v>0</v>
      </c>
      <c r="T46" s="266">
        <f t="shared" si="137"/>
        <v>0</v>
      </c>
      <c r="U46" s="112"/>
      <c r="V46" s="108"/>
      <c r="W46" s="269" t="str">
        <f>IFERROR(VLOOKUP(V46,'４整理番号表'!$B$6:$G$7,2,TRUE),"")</f>
        <v/>
      </c>
      <c r="X46" s="270"/>
      <c r="Y46" s="108"/>
      <c r="Z46" s="269" t="str">
        <f>IFERROR(VLOOKUP(Y46,'４整理番号表'!$B$39:$H$45,2,TRUE),"")</f>
        <v/>
      </c>
      <c r="AA46" s="108"/>
      <c r="AB46" s="271" t="str">
        <f>IFERROR(VLOOKUP(AA46,'４整理番号表'!$J$5:$K$59,2,TRUE),"")</f>
        <v/>
      </c>
      <c r="AC46" s="365"/>
      <c r="AD46" s="624"/>
      <c r="AE46" s="107"/>
      <c r="AF46" s="272" t="str">
        <f>IFERROR(VLOOKUP(AE46,'４整理番号表'!$P$6:$Q$39,2,TRUE),"")</f>
        <v/>
      </c>
      <c r="AG46" s="273">
        <f t="shared" si="8"/>
        <v>0</v>
      </c>
      <c r="AH46" s="106"/>
      <c r="AI46" s="112"/>
      <c r="AJ46" s="111"/>
      <c r="AK46" s="282"/>
      <c r="AL46" s="283"/>
      <c r="AM46" s="280"/>
      <c r="AN46" s="29"/>
      <c r="AO46" s="291">
        <f t="shared" si="9"/>
        <v>0</v>
      </c>
      <c r="AP46" s="290">
        <f t="shared" si="138"/>
        <v>0</v>
      </c>
      <c r="AQ46" s="30"/>
      <c r="AR46" s="30"/>
      <c r="AS46" s="30"/>
      <c r="AT46" s="289"/>
      <c r="AU46" s="291">
        <f t="shared" si="210"/>
        <v>0</v>
      </c>
      <c r="AV46" s="291" t="str">
        <f t="shared" si="203"/>
        <v/>
      </c>
      <c r="AW46" s="27"/>
      <c r="AX46" s="33"/>
      <c r="AY46" s="33"/>
      <c r="AZ46" s="28"/>
      <c r="BA46" s="27"/>
      <c r="BB46" s="202"/>
      <c r="BC46" s="315">
        <f t="shared" si="139"/>
        <v>0</v>
      </c>
      <c r="BD46" s="349" t="str">
        <f t="shared" si="11"/>
        <v/>
      </c>
      <c r="BE46" s="350"/>
      <c r="BF46" s="350"/>
      <c r="BG46" s="349">
        <f t="shared" si="211"/>
        <v>0</v>
      </c>
      <c r="BH46" s="350"/>
      <c r="BI46" s="349">
        <f t="shared" si="140"/>
        <v>0</v>
      </c>
      <c r="BJ46" s="202"/>
      <c r="BK46" s="202"/>
      <c r="BL46" s="653" t="str">
        <f t="shared" si="13"/>
        <v/>
      </c>
      <c r="BM46" s="654" t="str">
        <f t="shared" si="14"/>
        <v/>
      </c>
      <c r="BN46" s="266" t="str">
        <f t="shared" si="15"/>
        <v/>
      </c>
      <c r="BO46" s="793"/>
      <c r="BP46" s="323"/>
      <c r="BQ46" s="323"/>
      <c r="BR46" s="323"/>
      <c r="BS46" s="323"/>
      <c r="BT46" s="324" t="str">
        <f t="shared" si="16"/>
        <v/>
      </c>
      <c r="BU46" s="325" t="str">
        <f t="shared" si="141"/>
        <v/>
      </c>
      <c r="BV46" s="393">
        <f t="shared" si="142"/>
        <v>0</v>
      </c>
      <c r="BW46" s="326"/>
      <c r="BX46" s="329"/>
      <c r="BY46" s="454"/>
      <c r="BZ46" s="455"/>
      <c r="CA46" s="455"/>
      <c r="CB46" s="455"/>
      <c r="CC46" s="455"/>
      <c r="CD46" s="322">
        <f>IFERROR(VLOOKUP(BX46,'４整理番号表'!$X$23:$Z$31,3,FALSE),)</f>
        <v>0</v>
      </c>
      <c r="CE46" s="605" t="str">
        <f>IF(BX46='４整理番号表'!$X$24,IF(CC46&lt;&gt;"",IF(BZ46&gt;0,IF(BY46=6,ROUNDDOWN((CC46-BZ46)/ABS(BZ46),3),IF(BY46=5,ROUNDDOWN((CC46-BZ46)/ABS(BZ46)*3/4,3),"")),"-")),IF(CC46&lt;&gt;"",IF(BZ46&gt;0,ROUNDDOWN((CC46-BZ46)/ABS(BZ46),3),"-"),""))</f>
        <v/>
      </c>
      <c r="CF46" s="610"/>
      <c r="CG46" s="329"/>
      <c r="CH46" s="454"/>
      <c r="CI46" s="322"/>
      <c r="CJ46" s="322"/>
      <c r="CK46" s="322"/>
      <c r="CL46" s="322"/>
      <c r="CM46" s="322">
        <f>IFERROR(VLOOKUP(CG46,'４整理番号表'!$X$23:$Z$31,3,FALSE),)</f>
        <v>0</v>
      </c>
      <c r="CN46" s="325" t="str">
        <f t="shared" si="143"/>
        <v/>
      </c>
      <c r="CO46" s="610"/>
      <c r="CP46" s="329"/>
      <c r="CQ46" s="454"/>
      <c r="CR46" s="322"/>
      <c r="CS46" s="322"/>
      <c r="CT46" s="322"/>
      <c r="CU46" s="322"/>
      <c r="CV46" s="322">
        <f>IFERROR(VLOOKUP(CP46,'４整理番号表'!$X$23:$Z$31,3,FALSE),)</f>
        <v>0</v>
      </c>
      <c r="CW46" s="325" t="str">
        <f t="shared" si="144"/>
        <v/>
      </c>
      <c r="CX46" s="619"/>
      <c r="CY46" s="329"/>
      <c r="CZ46" s="454"/>
      <c r="DA46" s="322"/>
      <c r="DB46" s="322"/>
      <c r="DC46" s="322"/>
      <c r="DD46" s="322"/>
      <c r="DE46" s="322">
        <f>IFERROR(VLOOKUP(CY46,'４整理番号表'!$X$23:$Z$31,3,FALSE),)</f>
        <v>0</v>
      </c>
      <c r="DF46" s="325" t="str">
        <f t="shared" si="145"/>
        <v/>
      </c>
      <c r="DG46" s="610"/>
      <c r="DH46" s="329"/>
      <c r="DI46" s="454"/>
      <c r="DJ46" s="322"/>
      <c r="DK46" s="322"/>
      <c r="DL46" s="322"/>
      <c r="DM46" s="322"/>
      <c r="DN46" s="322">
        <f>IFERROR(VLOOKUP(DH46,'４整理番号表'!$X$23:$Z$31,3,FALSE),)</f>
        <v>0</v>
      </c>
      <c r="DO46" s="325" t="str">
        <f t="shared" si="146"/>
        <v/>
      </c>
      <c r="DP46" s="610"/>
      <c r="DQ46" s="329"/>
      <c r="DR46" s="454"/>
      <c r="DS46" s="322"/>
      <c r="DT46" s="322"/>
      <c r="DU46" s="322"/>
      <c r="DV46" s="322"/>
      <c r="DW46" s="322">
        <f>IFERROR(VLOOKUP(DQ46,'４整理番号表'!$X$23:$Z$31,3,FALSE),)</f>
        <v>0</v>
      </c>
      <c r="DX46" s="325" t="str">
        <f t="shared" si="147"/>
        <v/>
      </c>
      <c r="DY46" s="610"/>
      <c r="DZ46" s="329"/>
      <c r="EA46" s="454"/>
      <c r="EB46" s="322"/>
      <c r="EC46" s="322"/>
      <c r="ED46" s="322"/>
      <c r="EE46" s="322"/>
      <c r="EF46" s="322">
        <f>IFERROR(VLOOKUP(DZ46,'４整理番号表'!$X$23:$Z$31,3,FALSE),)</f>
        <v>0</v>
      </c>
      <c r="EG46" s="325" t="str">
        <f t="shared" si="148"/>
        <v/>
      </c>
      <c r="EH46" s="610"/>
      <c r="EI46" s="329"/>
      <c r="EJ46" s="454"/>
      <c r="EK46" s="322"/>
      <c r="EL46" s="322"/>
      <c r="EM46" s="322"/>
      <c r="EN46" s="322"/>
      <c r="EO46" s="322">
        <f>IFERROR(VLOOKUP(EI46,'４整理番号表'!$X$23:$Z$31,3,FALSE),)</f>
        <v>0</v>
      </c>
      <c r="EP46" s="325" t="str">
        <f t="shared" si="149"/>
        <v/>
      </c>
      <c r="EQ46" s="619"/>
      <c r="ER46" s="203" t="s">
        <v>101</v>
      </c>
      <c r="ES46" s="266">
        <f t="shared" si="17"/>
        <v>0</v>
      </c>
      <c r="ET46" s="272">
        <f t="shared" si="18"/>
        <v>0</v>
      </c>
      <c r="EU46" s="272">
        <f t="shared" si="19"/>
        <v>0</v>
      </c>
      <c r="EV46" s="272">
        <f t="shared" si="20"/>
        <v>0</v>
      </c>
      <c r="EW46" s="272">
        <f t="shared" si="21"/>
        <v>0</v>
      </c>
      <c r="EX46" s="272">
        <f t="shared" si="22"/>
        <v>0</v>
      </c>
      <c r="EY46" s="272">
        <f t="shared" si="23"/>
        <v>0</v>
      </c>
      <c r="EZ46" s="272">
        <f t="shared" si="24"/>
        <v>0</v>
      </c>
      <c r="FA46" s="272">
        <f t="shared" si="25"/>
        <v>0</v>
      </c>
      <c r="FB46" s="272">
        <f t="shared" si="26"/>
        <v>0</v>
      </c>
      <c r="FC46" s="272">
        <f t="shared" si="27"/>
        <v>0</v>
      </c>
      <c r="FD46" s="272">
        <f t="shared" si="28"/>
        <v>0</v>
      </c>
      <c r="FE46" s="272">
        <f t="shared" si="29"/>
        <v>0</v>
      </c>
      <c r="FF46" s="272">
        <f t="shared" si="30"/>
        <v>0</v>
      </c>
      <c r="FG46" s="272">
        <f t="shared" si="31"/>
        <v>0</v>
      </c>
      <c r="FH46" s="272">
        <f t="shared" si="32"/>
        <v>0</v>
      </c>
      <c r="FI46" s="109" t="s">
        <v>100</v>
      </c>
      <c r="FJ46" s="109" t="s">
        <v>100</v>
      </c>
      <c r="FK46" s="109" t="s">
        <v>100</v>
      </c>
      <c r="FL46" s="109" t="s">
        <v>100</v>
      </c>
      <c r="FM46" s="109" t="s">
        <v>100</v>
      </c>
      <c r="FN46" s="272">
        <f t="shared" si="150"/>
        <v>0</v>
      </c>
      <c r="FO46" s="272">
        <f t="shared" si="151"/>
        <v>0</v>
      </c>
      <c r="FP46" s="272">
        <f t="shared" si="152"/>
        <v>0</v>
      </c>
      <c r="FQ46" s="272">
        <f t="shared" si="153"/>
        <v>0</v>
      </c>
      <c r="FR46" s="272">
        <f t="shared" si="154"/>
        <v>0</v>
      </c>
      <c r="FS46" s="272">
        <f t="shared" si="155"/>
        <v>0</v>
      </c>
      <c r="FT46" s="272">
        <f t="shared" si="156"/>
        <v>0</v>
      </c>
      <c r="FU46" s="113"/>
      <c r="FV46" s="113"/>
      <c r="FW46" s="109"/>
      <c r="FX46" s="109"/>
      <c r="FY46" s="109"/>
      <c r="FZ46" s="272">
        <f t="shared" si="157"/>
        <v>0</v>
      </c>
      <c r="GA46" s="272">
        <f t="shared" si="33"/>
        <v>0</v>
      </c>
      <c r="GB46" s="109"/>
      <c r="GC46" s="109"/>
      <c r="GD46" s="109"/>
      <c r="GE46" s="109"/>
      <c r="GF46" s="109"/>
      <c r="GG46" s="109"/>
      <c r="GH46" s="109"/>
      <c r="GI46" s="109"/>
      <c r="GJ46" s="109"/>
      <c r="GK46" s="109"/>
      <c r="GL46" s="109"/>
      <c r="GM46" s="109"/>
      <c r="GN46" s="109"/>
      <c r="GO46" s="109"/>
      <c r="GP46" s="109"/>
      <c r="GQ46" s="109"/>
      <c r="GR46" s="109"/>
      <c r="GS46" s="109"/>
      <c r="GT46" s="110"/>
      <c r="GV46" s="413">
        <f t="shared" si="34"/>
        <v>0</v>
      </c>
      <c r="GW46" s="414">
        <f t="shared" si="35"/>
        <v>0</v>
      </c>
      <c r="GX46" s="415"/>
      <c r="GY46" s="416">
        <f t="shared" si="204"/>
        <v>0</v>
      </c>
      <c r="GZ46" s="417">
        <f t="shared" si="205"/>
        <v>0</v>
      </c>
      <c r="HA46" s="385"/>
      <c r="HB46" s="421"/>
      <c r="HC46" s="422"/>
      <c r="HD46" s="422"/>
      <c r="HE46" s="423">
        <f t="shared" si="208"/>
        <v>0</v>
      </c>
      <c r="HF46" s="424">
        <f t="shared" si="209"/>
        <v>0</v>
      </c>
      <c r="HG46" s="426"/>
      <c r="HH46" s="426"/>
      <c r="HI46" s="426"/>
      <c r="HJ46" s="345" t="str">
        <f t="shared" si="38"/>
        <v/>
      </c>
      <c r="HK46" s="402">
        <f>IF(OR(AND(1&lt;=HJ46,HJ46&lt;=3),HJ46=6),VLOOKUP(HJ46,'４整理番号表'!$J$5:$K$59,2,FALSE),0)</f>
        <v>0</v>
      </c>
      <c r="HL46" s="402">
        <f>IF(OR(HJ46=4,HJ46=7),VLOOKUP(HJ46,'４整理番号表'!$J$5:$K$59,2,FALSE),0)</f>
        <v>0</v>
      </c>
      <c r="HM46" s="402">
        <f>IF(HJ46=5,VLOOKUP(HJ46,'４整理番号表'!$J$5:$K$59,2,FALSE),0)</f>
        <v>0</v>
      </c>
      <c r="HN46" s="402">
        <f>IF(AND(8&lt;=HJ46,HJ46&lt;=13),VLOOKUP(HJ46,'４整理番号表'!$J$5:$K$59,2,FALSE),0)</f>
        <v>0</v>
      </c>
      <c r="HO46" s="397">
        <f t="shared" si="160"/>
        <v>0</v>
      </c>
      <c r="HP46" s="345">
        <f t="shared" si="161"/>
        <v>0</v>
      </c>
      <c r="HQ46" s="345">
        <f t="shared" si="162"/>
        <v>0</v>
      </c>
      <c r="HR46" s="344">
        <f t="shared" si="163"/>
        <v>0</v>
      </c>
      <c r="HS46" s="344">
        <f t="shared" si="164"/>
        <v>0</v>
      </c>
      <c r="HT46" s="345">
        <f t="shared" si="165"/>
        <v>0</v>
      </c>
      <c r="HU46" s="345">
        <f t="shared" si="166"/>
        <v>0</v>
      </c>
      <c r="HV46" s="345">
        <f t="shared" si="167"/>
        <v>0</v>
      </c>
      <c r="HW46" s="345">
        <f t="shared" si="168"/>
        <v>0</v>
      </c>
      <c r="HX46" s="345">
        <f t="shared" si="169"/>
        <v>0</v>
      </c>
      <c r="HY46" s="344">
        <f t="shared" si="170"/>
        <v>0</v>
      </c>
      <c r="HZ46" s="344">
        <f t="shared" si="171"/>
        <v>0</v>
      </c>
      <c r="IA46" s="345">
        <f t="shared" si="172"/>
        <v>0</v>
      </c>
      <c r="IB46" s="345">
        <f t="shared" si="173"/>
        <v>0</v>
      </c>
      <c r="IC46" s="345">
        <f t="shared" si="174"/>
        <v>0</v>
      </c>
      <c r="ID46" s="345">
        <f t="shared" si="175"/>
        <v>0</v>
      </c>
      <c r="IE46" s="345">
        <f t="shared" si="176"/>
        <v>0</v>
      </c>
      <c r="IF46" s="344">
        <f>IF(AND($HO46=3,SUM($ID46:IE46)=0),IF(AND($HB46=1,$HF46&gt;=0.1),1,),)</f>
        <v>0</v>
      </c>
      <c r="IG46" s="344">
        <f>IF(AND($HO46=3,SUM($ID46:IF46)=0),IF(AND($HB46=1,$HF46&gt;=0.05,$HF46&lt;0.1),1,),)</f>
        <v>0</v>
      </c>
      <c r="IH46" s="345">
        <f t="shared" si="177"/>
        <v>0</v>
      </c>
      <c r="II46" s="345">
        <f t="shared" si="178"/>
        <v>0</v>
      </c>
      <c r="IJ46" s="345">
        <f t="shared" si="179"/>
        <v>0</v>
      </c>
      <c r="IK46" s="345">
        <f t="shared" si="180"/>
        <v>0</v>
      </c>
      <c r="IL46" s="345">
        <f t="shared" si="181"/>
        <v>0</v>
      </c>
      <c r="IM46" s="345">
        <f t="shared" si="182"/>
        <v>0</v>
      </c>
      <c r="IN46" s="345">
        <f t="shared" si="183"/>
        <v>0</v>
      </c>
      <c r="IO46" s="345">
        <f t="shared" si="184"/>
        <v>0</v>
      </c>
      <c r="IP46" s="345">
        <f t="shared" si="185"/>
        <v>0</v>
      </c>
      <c r="IQ46" s="345">
        <f t="shared" si="186"/>
        <v>0</v>
      </c>
      <c r="IR46" s="345">
        <f t="shared" si="187"/>
        <v>0</v>
      </c>
      <c r="IS46" s="392">
        <f t="shared" si="188"/>
        <v>0</v>
      </c>
      <c r="IT46" s="385"/>
      <c r="IU46" s="440">
        <f t="shared" si="39"/>
        <v>0</v>
      </c>
      <c r="IV46" s="344">
        <f t="shared" si="40"/>
        <v>0</v>
      </c>
      <c r="IW46" s="344">
        <f t="shared" si="41"/>
        <v>0</v>
      </c>
      <c r="IX46" s="344">
        <f t="shared" si="42"/>
        <v>0</v>
      </c>
      <c r="IY46" s="344">
        <f t="shared" si="43"/>
        <v>0</v>
      </c>
      <c r="IZ46" s="344">
        <f t="shared" si="44"/>
        <v>0</v>
      </c>
      <c r="JA46" s="344">
        <f t="shared" si="45"/>
        <v>0</v>
      </c>
      <c r="JB46" s="344">
        <f t="shared" si="46"/>
        <v>0</v>
      </c>
      <c r="JC46" s="344">
        <f t="shared" si="47"/>
        <v>0</v>
      </c>
      <c r="JD46" s="344">
        <f t="shared" si="48"/>
        <v>0</v>
      </c>
      <c r="JE46" s="344">
        <f t="shared" si="49"/>
        <v>0</v>
      </c>
      <c r="JF46" s="344">
        <f t="shared" si="50"/>
        <v>0</v>
      </c>
      <c r="JG46" s="344">
        <f t="shared" si="51"/>
        <v>0</v>
      </c>
      <c r="JH46" s="344">
        <f t="shared" si="52"/>
        <v>0</v>
      </c>
      <c r="JI46" s="344">
        <f t="shared" si="53"/>
        <v>0</v>
      </c>
      <c r="JJ46" s="344">
        <f t="shared" si="54"/>
        <v>0</v>
      </c>
      <c r="JK46" s="344">
        <f t="shared" si="55"/>
        <v>0</v>
      </c>
      <c r="JL46" s="344">
        <f t="shared" si="56"/>
        <v>0</v>
      </c>
      <c r="JM46" s="344">
        <f t="shared" si="57"/>
        <v>0</v>
      </c>
      <c r="JN46" s="344">
        <f t="shared" si="58"/>
        <v>0</v>
      </c>
      <c r="JO46" s="344">
        <f t="shared" si="59"/>
        <v>0</v>
      </c>
      <c r="JP46" s="344">
        <f t="shared" si="60"/>
        <v>0</v>
      </c>
      <c r="JQ46" s="344">
        <f t="shared" si="61"/>
        <v>0</v>
      </c>
      <c r="JR46" s="344">
        <f t="shared" si="62"/>
        <v>0</v>
      </c>
      <c r="JS46" s="344">
        <f t="shared" si="63"/>
        <v>0</v>
      </c>
      <c r="JT46" s="344">
        <f t="shared" si="64"/>
        <v>0</v>
      </c>
      <c r="JU46" s="344">
        <f t="shared" si="65"/>
        <v>0</v>
      </c>
      <c r="JV46" s="344">
        <f t="shared" si="66"/>
        <v>0</v>
      </c>
      <c r="JW46" s="344">
        <f t="shared" si="67"/>
        <v>0</v>
      </c>
      <c r="JX46" s="344">
        <f t="shared" si="68"/>
        <v>0</v>
      </c>
      <c r="JY46" s="344">
        <f t="shared" si="69"/>
        <v>0</v>
      </c>
      <c r="JZ46" s="344">
        <f t="shared" si="70"/>
        <v>0</v>
      </c>
      <c r="KA46" s="344">
        <f t="shared" si="71"/>
        <v>0</v>
      </c>
      <c r="KB46" s="344">
        <f t="shared" si="72"/>
        <v>0</v>
      </c>
      <c r="KC46" s="344">
        <f t="shared" si="189"/>
        <v>0</v>
      </c>
      <c r="KD46" s="344">
        <f t="shared" si="73"/>
        <v>0</v>
      </c>
      <c r="KE46" s="344">
        <f t="shared" si="74"/>
        <v>0</v>
      </c>
      <c r="KF46" s="344">
        <f t="shared" si="75"/>
        <v>0</v>
      </c>
      <c r="KG46" s="344">
        <f t="shared" si="76"/>
        <v>0</v>
      </c>
      <c r="KH46" s="344">
        <f t="shared" si="77"/>
        <v>0</v>
      </c>
      <c r="KI46" s="344">
        <f t="shared" si="78"/>
        <v>0</v>
      </c>
      <c r="KJ46" s="344">
        <f t="shared" si="79"/>
        <v>0</v>
      </c>
      <c r="KK46" s="344">
        <f t="shared" si="80"/>
        <v>0</v>
      </c>
      <c r="KL46" s="344">
        <f t="shared" si="81"/>
        <v>0</v>
      </c>
      <c r="KM46" s="344">
        <f t="shared" si="82"/>
        <v>0</v>
      </c>
      <c r="KN46" s="344">
        <f t="shared" si="83"/>
        <v>0</v>
      </c>
      <c r="KO46" s="344">
        <f t="shared" si="84"/>
        <v>0</v>
      </c>
      <c r="KP46" s="344">
        <f t="shared" si="85"/>
        <v>0</v>
      </c>
      <c r="KQ46" s="344">
        <f t="shared" si="86"/>
        <v>0</v>
      </c>
      <c r="KR46" s="344">
        <f t="shared" si="87"/>
        <v>0</v>
      </c>
      <c r="KS46" s="344">
        <f t="shared" si="88"/>
        <v>0</v>
      </c>
      <c r="KT46" s="383">
        <f t="shared" si="89"/>
        <v>0</v>
      </c>
      <c r="KU46" s="701"/>
      <c r="KV46" s="109"/>
      <c r="KW46" s="109"/>
      <c r="KX46" s="110"/>
      <c r="KZ46" s="472">
        <f t="shared" si="90"/>
        <v>0</v>
      </c>
      <c r="LA46" s="348">
        <f t="shared" si="91"/>
        <v>0</v>
      </c>
      <c r="LB46" s="348">
        <f t="shared" si="92"/>
        <v>0</v>
      </c>
      <c r="LC46" s="473">
        <f t="shared" si="93"/>
        <v>0</v>
      </c>
      <c r="LE46" s="467">
        <f t="shared" si="94"/>
        <v>0</v>
      </c>
      <c r="LF46" s="467" t="str">
        <f t="shared" si="95"/>
        <v/>
      </c>
      <c r="LG46" s="467">
        <f t="shared" si="96"/>
        <v>0</v>
      </c>
      <c r="LH46" s="467">
        <f t="shared" si="97"/>
        <v>0</v>
      </c>
      <c r="LI46" s="467">
        <f t="shared" si="98"/>
        <v>0</v>
      </c>
      <c r="LJ46" s="467">
        <f t="shared" si="99"/>
        <v>0</v>
      </c>
      <c r="LK46" s="467">
        <f t="shared" si="100"/>
        <v>0</v>
      </c>
      <c r="LL46" s="467">
        <f t="shared" si="101"/>
        <v>0</v>
      </c>
      <c r="LM46" s="467">
        <f t="shared" si="102"/>
        <v>0</v>
      </c>
      <c r="LN46" s="468">
        <f t="shared" si="103"/>
        <v>0</v>
      </c>
      <c r="LO46" s="468" t="str">
        <f t="shared" si="190"/>
        <v>○</v>
      </c>
      <c r="LP46" s="451"/>
      <c r="LQ46" s="414">
        <f t="shared" si="191"/>
        <v>0</v>
      </c>
      <c r="LR46" s="414">
        <f t="shared" si="104"/>
        <v>0</v>
      </c>
      <c r="LS46" s="414" t="str">
        <f t="shared" si="105"/>
        <v/>
      </c>
      <c r="LT46" s="414" t="str">
        <f t="shared" si="192"/>
        <v/>
      </c>
      <c r="LU46" s="414">
        <f t="shared" si="106"/>
        <v>0</v>
      </c>
      <c r="LV46" s="414">
        <f t="shared" si="193"/>
        <v>0</v>
      </c>
      <c r="LW46" s="414">
        <f t="shared" si="107"/>
        <v>0</v>
      </c>
      <c r="LX46" s="448">
        <f t="shared" si="108"/>
        <v>0</v>
      </c>
      <c r="LY46" s="414">
        <f t="shared" si="194"/>
        <v>0</v>
      </c>
      <c r="LZ46" s="414">
        <f t="shared" si="195"/>
        <v>0</v>
      </c>
      <c r="MA46" s="414">
        <f t="shared" si="196"/>
        <v>0</v>
      </c>
      <c r="MB46" s="448">
        <f t="shared" si="197"/>
        <v>0</v>
      </c>
      <c r="MC46" s="414">
        <f t="shared" si="109"/>
        <v>0</v>
      </c>
      <c r="MD46" s="414">
        <f t="shared" si="110"/>
        <v>0</v>
      </c>
      <c r="ME46" s="414">
        <f t="shared" si="111"/>
        <v>0</v>
      </c>
      <c r="MF46" s="448">
        <f t="shared" si="112"/>
        <v>0</v>
      </c>
      <c r="MG46" s="414">
        <f t="shared" si="113"/>
        <v>0</v>
      </c>
      <c r="MH46" s="414">
        <f t="shared" si="114"/>
        <v>0</v>
      </c>
      <c r="MI46" s="414">
        <f t="shared" si="115"/>
        <v>0</v>
      </c>
      <c r="MJ46" s="448">
        <f t="shared" si="198"/>
        <v>0</v>
      </c>
      <c r="MK46" s="462"/>
      <c r="ML46" s="477" cm="1">
        <f t="array" ref="ML46">IF(MX46=1,INDEX($BX46:$EQ46,1,MATCH("Ⅱ⑧",$BX46:$EQ46,0)+7),0)</f>
        <v>0</v>
      </c>
      <c r="MM46" s="478">
        <f t="shared" si="116"/>
        <v>0</v>
      </c>
      <c r="MN46" s="468">
        <f t="shared" si="117"/>
        <v>0</v>
      </c>
      <c r="MP46" s="348">
        <f t="shared" si="118"/>
        <v>0</v>
      </c>
      <c r="MQ46" s="348">
        <f t="shared" si="119"/>
        <v>0</v>
      </c>
      <c r="MR46" s="348">
        <f t="shared" si="120"/>
        <v>0</v>
      </c>
      <c r="MS46" s="348">
        <f t="shared" si="121"/>
        <v>0</v>
      </c>
      <c r="MT46" s="348">
        <f t="shared" si="122"/>
        <v>0</v>
      </c>
      <c r="MU46" s="348">
        <f t="shared" si="123"/>
        <v>0</v>
      </c>
      <c r="MV46" s="348">
        <f t="shared" si="124"/>
        <v>0</v>
      </c>
      <c r="MW46" s="348">
        <f t="shared" si="125"/>
        <v>0</v>
      </c>
      <c r="MX46" s="348">
        <f t="shared" si="126"/>
        <v>0</v>
      </c>
      <c r="MZ46" s="550">
        <f t="shared" si="127"/>
        <v>0</v>
      </c>
      <c r="NA46" s="550">
        <f t="shared" si="128"/>
        <v>0</v>
      </c>
      <c r="NB46" s="550">
        <f t="shared" si="129"/>
        <v>0</v>
      </c>
      <c r="NC46" s="550">
        <f t="shared" si="130"/>
        <v>0</v>
      </c>
      <c r="ND46" s="550">
        <f t="shared" si="131"/>
        <v>0</v>
      </c>
      <c r="NE46" s="550">
        <f t="shared" si="132"/>
        <v>0</v>
      </c>
      <c r="NF46" s="550">
        <f t="shared" si="133"/>
        <v>0</v>
      </c>
      <c r="NG46" s="550">
        <f t="shared" si="134"/>
        <v>0</v>
      </c>
    </row>
    <row r="47" spans="1:371" s="136" customFormat="1" ht="21" customHeight="1">
      <c r="A47" s="452">
        <f t="shared" si="4"/>
        <v>0</v>
      </c>
      <c r="B47" s="452">
        <f t="shared" si="199"/>
        <v>0</v>
      </c>
      <c r="C47" s="452">
        <f t="shared" si="5"/>
        <v>0</v>
      </c>
      <c r="D47" s="452">
        <f t="shared" si="6"/>
        <v>0</v>
      </c>
      <c r="E47" s="452">
        <f t="shared" si="7"/>
        <v>0</v>
      </c>
      <c r="F47" s="452">
        <f t="shared" si="200"/>
        <v>0</v>
      </c>
      <c r="G47" s="452">
        <f t="shared" si="201"/>
        <v>0</v>
      </c>
      <c r="H47" s="452">
        <f t="shared" si="202"/>
        <v>0</v>
      </c>
      <c r="I47" s="267">
        <f t="shared" si="135"/>
        <v>0</v>
      </c>
      <c r="J47" s="268"/>
      <c r="K47" s="112"/>
      <c r="L47" s="112"/>
      <c r="M47" s="106"/>
      <c r="N47" s="106"/>
      <c r="O47" s="106"/>
      <c r="P47" s="106"/>
      <c r="Q47" s="112"/>
      <c r="R47" s="263" t="str">
        <f>IFERROR(VLOOKUP(Q47,'４整理番号表'!$T$27:$U$30,2,TRUE),"")</f>
        <v/>
      </c>
      <c r="S47" s="263">
        <f t="shared" si="136"/>
        <v>0</v>
      </c>
      <c r="T47" s="266">
        <f t="shared" si="137"/>
        <v>0</v>
      </c>
      <c r="U47" s="112"/>
      <c r="V47" s="108"/>
      <c r="W47" s="269" t="str">
        <f>IFERROR(VLOOKUP(V47,'４整理番号表'!$B$6:$G$7,2,TRUE),"")</f>
        <v/>
      </c>
      <c r="X47" s="270"/>
      <c r="Y47" s="108"/>
      <c r="Z47" s="269" t="str">
        <f>IFERROR(VLOOKUP(Y47,'４整理番号表'!$B$39:$H$45,2,TRUE),"")</f>
        <v/>
      </c>
      <c r="AA47" s="108"/>
      <c r="AB47" s="271" t="str">
        <f>IFERROR(VLOOKUP(AA47,'４整理番号表'!$J$5:$K$59,2,TRUE),"")</f>
        <v/>
      </c>
      <c r="AC47" s="365"/>
      <c r="AD47" s="624"/>
      <c r="AE47" s="107"/>
      <c r="AF47" s="272" t="str">
        <f>IFERROR(VLOOKUP(AE47,'４整理番号表'!$P$6:$Q$39,2,TRUE),"")</f>
        <v/>
      </c>
      <c r="AG47" s="273">
        <f t="shared" si="8"/>
        <v>0</v>
      </c>
      <c r="AH47" s="106"/>
      <c r="AI47" s="112"/>
      <c r="AJ47" s="111"/>
      <c r="AK47" s="282"/>
      <c r="AL47" s="283"/>
      <c r="AM47" s="280"/>
      <c r="AN47" s="26"/>
      <c r="AO47" s="291">
        <f t="shared" si="9"/>
        <v>0</v>
      </c>
      <c r="AP47" s="290">
        <f t="shared" si="138"/>
        <v>0</v>
      </c>
      <c r="AQ47" s="30"/>
      <c r="AR47" s="30"/>
      <c r="AS47" s="30"/>
      <c r="AT47" s="289"/>
      <c r="AU47" s="291">
        <f t="shared" si="210"/>
        <v>0</v>
      </c>
      <c r="AV47" s="291" t="str">
        <f t="shared" si="203"/>
        <v/>
      </c>
      <c r="AW47" s="27"/>
      <c r="AX47" s="33"/>
      <c r="AY47" s="33"/>
      <c r="AZ47" s="28"/>
      <c r="BA47" s="27"/>
      <c r="BB47" s="202"/>
      <c r="BC47" s="315">
        <f t="shared" si="139"/>
        <v>0</v>
      </c>
      <c r="BD47" s="349" t="str">
        <f t="shared" si="11"/>
        <v/>
      </c>
      <c r="BE47" s="350"/>
      <c r="BF47" s="350"/>
      <c r="BG47" s="349">
        <f t="shared" si="211"/>
        <v>0</v>
      </c>
      <c r="BH47" s="350"/>
      <c r="BI47" s="349">
        <f t="shared" si="140"/>
        <v>0</v>
      </c>
      <c r="BJ47" s="202"/>
      <c r="BK47" s="202"/>
      <c r="BL47" s="653" t="str">
        <f t="shared" si="13"/>
        <v/>
      </c>
      <c r="BM47" s="654" t="str">
        <f t="shared" si="14"/>
        <v/>
      </c>
      <c r="BN47" s="266" t="str">
        <f t="shared" si="15"/>
        <v/>
      </c>
      <c r="BO47" s="793"/>
      <c r="BP47" s="323"/>
      <c r="BQ47" s="323"/>
      <c r="BR47" s="323"/>
      <c r="BS47" s="323"/>
      <c r="BT47" s="324" t="str">
        <f t="shared" si="16"/>
        <v/>
      </c>
      <c r="BU47" s="325" t="str">
        <f t="shared" si="141"/>
        <v/>
      </c>
      <c r="BV47" s="393">
        <f t="shared" si="142"/>
        <v>0</v>
      </c>
      <c r="BW47" s="326"/>
      <c r="BX47" s="329"/>
      <c r="BY47" s="454"/>
      <c r="BZ47" s="455"/>
      <c r="CA47" s="455"/>
      <c r="CB47" s="455"/>
      <c r="CC47" s="455"/>
      <c r="CD47" s="322">
        <f>IFERROR(VLOOKUP(BX47,'４整理番号表'!$X$23:$Z$31,3,FALSE),)</f>
        <v>0</v>
      </c>
      <c r="CE47" s="605" t="str">
        <f>IF(BX47='４整理番号表'!$X$24,IF(CC47&lt;&gt;"",IF(BZ47&gt;0,IF(BY47=6,ROUNDDOWN((CC47-BZ47)/ABS(BZ47),3),IF(BY47=5,ROUNDDOWN((CC47-BZ47)/ABS(BZ47)*3/4,3),"")),"-")),IF(CC47&lt;&gt;"",IF(BZ47&gt;0,ROUNDDOWN((CC47-BZ47)/ABS(BZ47),3),"-"),""))</f>
        <v/>
      </c>
      <c r="CF47" s="610"/>
      <c r="CG47" s="329"/>
      <c r="CH47" s="454"/>
      <c r="CI47" s="322"/>
      <c r="CJ47" s="322"/>
      <c r="CK47" s="322"/>
      <c r="CL47" s="322"/>
      <c r="CM47" s="322">
        <f>IFERROR(VLOOKUP(CG47,'４整理番号表'!$X$23:$Z$31,3,FALSE),)</f>
        <v>0</v>
      </c>
      <c r="CN47" s="325" t="str">
        <f t="shared" si="143"/>
        <v/>
      </c>
      <c r="CO47" s="610"/>
      <c r="CP47" s="329"/>
      <c r="CQ47" s="454"/>
      <c r="CR47" s="322"/>
      <c r="CS47" s="322"/>
      <c r="CT47" s="322"/>
      <c r="CU47" s="322"/>
      <c r="CV47" s="322">
        <f>IFERROR(VLOOKUP(CP47,'４整理番号表'!$X$23:$Z$31,3,FALSE),)</f>
        <v>0</v>
      </c>
      <c r="CW47" s="325" t="str">
        <f t="shared" si="144"/>
        <v/>
      </c>
      <c r="CX47" s="619"/>
      <c r="CY47" s="329"/>
      <c r="CZ47" s="454"/>
      <c r="DA47" s="322"/>
      <c r="DB47" s="322"/>
      <c r="DC47" s="322"/>
      <c r="DD47" s="322"/>
      <c r="DE47" s="322">
        <f>IFERROR(VLOOKUP(CY47,'４整理番号表'!$X$23:$Z$31,3,FALSE),)</f>
        <v>0</v>
      </c>
      <c r="DF47" s="325" t="str">
        <f t="shared" si="145"/>
        <v/>
      </c>
      <c r="DG47" s="610"/>
      <c r="DH47" s="329"/>
      <c r="DI47" s="454"/>
      <c r="DJ47" s="322"/>
      <c r="DK47" s="322"/>
      <c r="DL47" s="322"/>
      <c r="DM47" s="322"/>
      <c r="DN47" s="322">
        <f>IFERROR(VLOOKUP(DH47,'４整理番号表'!$X$23:$Z$31,3,FALSE),)</f>
        <v>0</v>
      </c>
      <c r="DO47" s="325" t="str">
        <f t="shared" si="146"/>
        <v/>
      </c>
      <c r="DP47" s="610"/>
      <c r="DQ47" s="329"/>
      <c r="DR47" s="454"/>
      <c r="DS47" s="322"/>
      <c r="DT47" s="322"/>
      <c r="DU47" s="322"/>
      <c r="DV47" s="322"/>
      <c r="DW47" s="322">
        <f>IFERROR(VLOOKUP(DQ47,'４整理番号表'!$X$23:$Z$31,3,FALSE),)</f>
        <v>0</v>
      </c>
      <c r="DX47" s="325" t="str">
        <f t="shared" si="147"/>
        <v/>
      </c>
      <c r="DY47" s="610"/>
      <c r="DZ47" s="329"/>
      <c r="EA47" s="454"/>
      <c r="EB47" s="322"/>
      <c r="EC47" s="322"/>
      <c r="ED47" s="322"/>
      <c r="EE47" s="322"/>
      <c r="EF47" s="322">
        <f>IFERROR(VLOOKUP(DZ47,'４整理番号表'!$X$23:$Z$31,3,FALSE),)</f>
        <v>0</v>
      </c>
      <c r="EG47" s="325" t="str">
        <f t="shared" si="148"/>
        <v/>
      </c>
      <c r="EH47" s="610"/>
      <c r="EI47" s="329"/>
      <c r="EJ47" s="454"/>
      <c r="EK47" s="322"/>
      <c r="EL47" s="322"/>
      <c r="EM47" s="322"/>
      <c r="EN47" s="322"/>
      <c r="EO47" s="322">
        <f>IFERROR(VLOOKUP(EI47,'４整理番号表'!$X$23:$Z$31,3,FALSE),)</f>
        <v>0</v>
      </c>
      <c r="EP47" s="325" t="str">
        <f t="shared" si="149"/>
        <v/>
      </c>
      <c r="EQ47" s="619"/>
      <c r="ER47" s="203" t="s">
        <v>101</v>
      </c>
      <c r="ES47" s="266">
        <f t="shared" si="17"/>
        <v>0</v>
      </c>
      <c r="ET47" s="272">
        <f t="shared" si="18"/>
        <v>0</v>
      </c>
      <c r="EU47" s="272">
        <f t="shared" si="19"/>
        <v>0</v>
      </c>
      <c r="EV47" s="272">
        <f t="shared" si="20"/>
        <v>0</v>
      </c>
      <c r="EW47" s="272">
        <f t="shared" si="21"/>
        <v>0</v>
      </c>
      <c r="EX47" s="272">
        <f t="shared" si="22"/>
        <v>0</v>
      </c>
      <c r="EY47" s="272">
        <f t="shared" si="23"/>
        <v>0</v>
      </c>
      <c r="EZ47" s="272">
        <f t="shared" si="24"/>
        <v>0</v>
      </c>
      <c r="FA47" s="272">
        <f t="shared" si="25"/>
        <v>0</v>
      </c>
      <c r="FB47" s="272">
        <f t="shared" si="26"/>
        <v>0</v>
      </c>
      <c r="FC47" s="272">
        <f t="shared" si="27"/>
        <v>0</v>
      </c>
      <c r="FD47" s="272">
        <f t="shared" si="28"/>
        <v>0</v>
      </c>
      <c r="FE47" s="272">
        <f t="shared" si="29"/>
        <v>0</v>
      </c>
      <c r="FF47" s="272">
        <f t="shared" si="30"/>
        <v>0</v>
      </c>
      <c r="FG47" s="272">
        <f t="shared" si="31"/>
        <v>0</v>
      </c>
      <c r="FH47" s="272">
        <f t="shared" si="32"/>
        <v>0</v>
      </c>
      <c r="FI47" s="109" t="s">
        <v>100</v>
      </c>
      <c r="FJ47" s="109" t="s">
        <v>100</v>
      </c>
      <c r="FK47" s="109" t="s">
        <v>100</v>
      </c>
      <c r="FL47" s="109" t="s">
        <v>100</v>
      </c>
      <c r="FM47" s="109" t="s">
        <v>100</v>
      </c>
      <c r="FN47" s="272">
        <f t="shared" si="150"/>
        <v>0</v>
      </c>
      <c r="FO47" s="272">
        <f t="shared" si="151"/>
        <v>0</v>
      </c>
      <c r="FP47" s="272">
        <f t="shared" si="152"/>
        <v>0</v>
      </c>
      <c r="FQ47" s="272">
        <f t="shared" si="153"/>
        <v>0</v>
      </c>
      <c r="FR47" s="272">
        <f t="shared" si="154"/>
        <v>0</v>
      </c>
      <c r="FS47" s="272">
        <f t="shared" si="155"/>
        <v>0</v>
      </c>
      <c r="FT47" s="272">
        <f t="shared" si="156"/>
        <v>0</v>
      </c>
      <c r="FU47" s="113"/>
      <c r="FV47" s="113"/>
      <c r="FW47" s="109"/>
      <c r="FX47" s="109"/>
      <c r="FY47" s="109"/>
      <c r="FZ47" s="272">
        <f t="shared" si="157"/>
        <v>0</v>
      </c>
      <c r="GA47" s="272">
        <f t="shared" si="33"/>
        <v>0</v>
      </c>
      <c r="GB47" s="109"/>
      <c r="GC47" s="109"/>
      <c r="GD47" s="109"/>
      <c r="GE47" s="109"/>
      <c r="GF47" s="109"/>
      <c r="GG47" s="109"/>
      <c r="GH47" s="109"/>
      <c r="GI47" s="109"/>
      <c r="GJ47" s="109"/>
      <c r="GK47" s="109"/>
      <c r="GL47" s="109"/>
      <c r="GM47" s="109"/>
      <c r="GN47" s="109"/>
      <c r="GO47" s="109"/>
      <c r="GP47" s="109"/>
      <c r="GQ47" s="109"/>
      <c r="GR47" s="109"/>
      <c r="GS47" s="109"/>
      <c r="GT47" s="110"/>
      <c r="GV47" s="413">
        <f t="shared" si="34"/>
        <v>0</v>
      </c>
      <c r="GW47" s="414">
        <f t="shared" si="35"/>
        <v>0</v>
      </c>
      <c r="GX47" s="415"/>
      <c r="GY47" s="416">
        <f t="shared" si="204"/>
        <v>0</v>
      </c>
      <c r="GZ47" s="417">
        <f t="shared" si="205"/>
        <v>0</v>
      </c>
      <c r="HA47" s="385"/>
      <c r="HB47" s="421"/>
      <c r="HC47" s="422"/>
      <c r="HD47" s="422"/>
      <c r="HE47" s="423">
        <f t="shared" si="208"/>
        <v>0</v>
      </c>
      <c r="HF47" s="424">
        <f t="shared" si="209"/>
        <v>0</v>
      </c>
      <c r="HG47" s="426"/>
      <c r="HH47" s="426"/>
      <c r="HI47" s="426"/>
      <c r="HJ47" s="345" t="str">
        <f t="shared" si="38"/>
        <v/>
      </c>
      <c r="HK47" s="402">
        <f>IF(OR(AND(1&lt;=HJ47,HJ47&lt;=3),HJ47=6),VLOOKUP(HJ47,'４整理番号表'!$J$5:$K$59,2,FALSE),0)</f>
        <v>0</v>
      </c>
      <c r="HL47" s="402">
        <f>IF(OR(HJ47=4,HJ47=7),VLOOKUP(HJ47,'４整理番号表'!$J$5:$K$59,2,FALSE),0)</f>
        <v>0</v>
      </c>
      <c r="HM47" s="402">
        <f>IF(HJ47=5,VLOOKUP(HJ47,'４整理番号表'!$J$5:$K$59,2,FALSE),0)</f>
        <v>0</v>
      </c>
      <c r="HN47" s="402">
        <f>IF(AND(8&lt;=HJ47,HJ47&lt;=13),VLOOKUP(HJ47,'４整理番号表'!$J$5:$K$59,2,FALSE),0)</f>
        <v>0</v>
      </c>
      <c r="HO47" s="397">
        <f t="shared" si="160"/>
        <v>0</v>
      </c>
      <c r="HP47" s="345">
        <f t="shared" si="161"/>
        <v>0</v>
      </c>
      <c r="HQ47" s="345">
        <f t="shared" si="162"/>
        <v>0</v>
      </c>
      <c r="HR47" s="344">
        <f t="shared" si="163"/>
        <v>0</v>
      </c>
      <c r="HS47" s="344">
        <f t="shared" si="164"/>
        <v>0</v>
      </c>
      <c r="HT47" s="345">
        <f t="shared" si="165"/>
        <v>0</v>
      </c>
      <c r="HU47" s="345">
        <f t="shared" si="166"/>
        <v>0</v>
      </c>
      <c r="HV47" s="345">
        <f t="shared" si="167"/>
        <v>0</v>
      </c>
      <c r="HW47" s="345">
        <f t="shared" si="168"/>
        <v>0</v>
      </c>
      <c r="HX47" s="345">
        <f t="shared" si="169"/>
        <v>0</v>
      </c>
      <c r="HY47" s="344">
        <f t="shared" si="170"/>
        <v>0</v>
      </c>
      <c r="HZ47" s="344">
        <f t="shared" si="171"/>
        <v>0</v>
      </c>
      <c r="IA47" s="345">
        <f t="shared" si="172"/>
        <v>0</v>
      </c>
      <c r="IB47" s="345">
        <f t="shared" si="173"/>
        <v>0</v>
      </c>
      <c r="IC47" s="345">
        <f t="shared" si="174"/>
        <v>0</v>
      </c>
      <c r="ID47" s="345">
        <f t="shared" si="175"/>
        <v>0</v>
      </c>
      <c r="IE47" s="345">
        <f t="shared" si="176"/>
        <v>0</v>
      </c>
      <c r="IF47" s="344">
        <f>IF(AND($HO47=3,SUM($ID47:IE47)=0),IF(AND($HB47=1,$HF47&gt;=0.1),1,),)</f>
        <v>0</v>
      </c>
      <c r="IG47" s="344">
        <f>IF(AND($HO47=3,SUM($ID47:IF47)=0),IF(AND($HB47=1,$HF47&gt;=0.05,$HF47&lt;0.1),1,),)</f>
        <v>0</v>
      </c>
      <c r="IH47" s="345">
        <f t="shared" si="177"/>
        <v>0</v>
      </c>
      <c r="II47" s="345">
        <f t="shared" si="178"/>
        <v>0</v>
      </c>
      <c r="IJ47" s="345">
        <f t="shared" si="179"/>
        <v>0</v>
      </c>
      <c r="IK47" s="345">
        <f t="shared" si="180"/>
        <v>0</v>
      </c>
      <c r="IL47" s="345">
        <f t="shared" si="181"/>
        <v>0</v>
      </c>
      <c r="IM47" s="345">
        <f t="shared" si="182"/>
        <v>0</v>
      </c>
      <c r="IN47" s="345">
        <f t="shared" si="183"/>
        <v>0</v>
      </c>
      <c r="IO47" s="345">
        <f t="shared" si="184"/>
        <v>0</v>
      </c>
      <c r="IP47" s="345">
        <f t="shared" si="185"/>
        <v>0</v>
      </c>
      <c r="IQ47" s="345">
        <f t="shared" si="186"/>
        <v>0</v>
      </c>
      <c r="IR47" s="345">
        <f t="shared" si="187"/>
        <v>0</v>
      </c>
      <c r="IS47" s="392">
        <f t="shared" si="188"/>
        <v>0</v>
      </c>
      <c r="IT47" s="385"/>
      <c r="IU47" s="440">
        <f t="shared" si="39"/>
        <v>0</v>
      </c>
      <c r="IV47" s="344">
        <f t="shared" si="40"/>
        <v>0</v>
      </c>
      <c r="IW47" s="344">
        <f t="shared" si="41"/>
        <v>0</v>
      </c>
      <c r="IX47" s="344">
        <f t="shared" si="42"/>
        <v>0</v>
      </c>
      <c r="IY47" s="344">
        <f t="shared" si="43"/>
        <v>0</v>
      </c>
      <c r="IZ47" s="344">
        <f t="shared" si="44"/>
        <v>0</v>
      </c>
      <c r="JA47" s="344">
        <f t="shared" si="45"/>
        <v>0</v>
      </c>
      <c r="JB47" s="344">
        <f t="shared" si="46"/>
        <v>0</v>
      </c>
      <c r="JC47" s="344">
        <f t="shared" si="47"/>
        <v>0</v>
      </c>
      <c r="JD47" s="344">
        <f t="shared" si="48"/>
        <v>0</v>
      </c>
      <c r="JE47" s="344">
        <f t="shared" si="49"/>
        <v>0</v>
      </c>
      <c r="JF47" s="344">
        <f t="shared" si="50"/>
        <v>0</v>
      </c>
      <c r="JG47" s="344">
        <f t="shared" si="51"/>
        <v>0</v>
      </c>
      <c r="JH47" s="344">
        <f t="shared" si="52"/>
        <v>0</v>
      </c>
      <c r="JI47" s="344">
        <f t="shared" si="53"/>
        <v>0</v>
      </c>
      <c r="JJ47" s="344">
        <f t="shared" si="54"/>
        <v>0</v>
      </c>
      <c r="JK47" s="344">
        <f t="shared" si="55"/>
        <v>0</v>
      </c>
      <c r="JL47" s="344">
        <f t="shared" si="56"/>
        <v>0</v>
      </c>
      <c r="JM47" s="344">
        <f t="shared" si="57"/>
        <v>0</v>
      </c>
      <c r="JN47" s="344">
        <f t="shared" si="58"/>
        <v>0</v>
      </c>
      <c r="JO47" s="344">
        <f t="shared" si="59"/>
        <v>0</v>
      </c>
      <c r="JP47" s="344">
        <f t="shared" si="60"/>
        <v>0</v>
      </c>
      <c r="JQ47" s="344">
        <f t="shared" si="61"/>
        <v>0</v>
      </c>
      <c r="JR47" s="344">
        <f t="shared" si="62"/>
        <v>0</v>
      </c>
      <c r="JS47" s="344">
        <f t="shared" si="63"/>
        <v>0</v>
      </c>
      <c r="JT47" s="344">
        <f t="shared" si="64"/>
        <v>0</v>
      </c>
      <c r="JU47" s="344">
        <f t="shared" si="65"/>
        <v>0</v>
      </c>
      <c r="JV47" s="344">
        <f t="shared" si="66"/>
        <v>0</v>
      </c>
      <c r="JW47" s="344">
        <f t="shared" si="67"/>
        <v>0</v>
      </c>
      <c r="JX47" s="344">
        <f t="shared" si="68"/>
        <v>0</v>
      </c>
      <c r="JY47" s="344">
        <f t="shared" si="69"/>
        <v>0</v>
      </c>
      <c r="JZ47" s="344">
        <f t="shared" si="70"/>
        <v>0</v>
      </c>
      <c r="KA47" s="344">
        <f t="shared" si="71"/>
        <v>0</v>
      </c>
      <c r="KB47" s="344">
        <f t="shared" si="72"/>
        <v>0</v>
      </c>
      <c r="KC47" s="344">
        <f t="shared" si="189"/>
        <v>0</v>
      </c>
      <c r="KD47" s="344">
        <f t="shared" si="73"/>
        <v>0</v>
      </c>
      <c r="KE47" s="344">
        <f t="shared" si="74"/>
        <v>0</v>
      </c>
      <c r="KF47" s="344">
        <f t="shared" si="75"/>
        <v>0</v>
      </c>
      <c r="KG47" s="344">
        <f t="shared" si="76"/>
        <v>0</v>
      </c>
      <c r="KH47" s="344">
        <f t="shared" si="77"/>
        <v>0</v>
      </c>
      <c r="KI47" s="344">
        <f t="shared" si="78"/>
        <v>0</v>
      </c>
      <c r="KJ47" s="344">
        <f t="shared" si="79"/>
        <v>0</v>
      </c>
      <c r="KK47" s="344">
        <f t="shared" si="80"/>
        <v>0</v>
      </c>
      <c r="KL47" s="344">
        <f t="shared" si="81"/>
        <v>0</v>
      </c>
      <c r="KM47" s="344">
        <f t="shared" si="82"/>
        <v>0</v>
      </c>
      <c r="KN47" s="344">
        <f t="shared" si="83"/>
        <v>0</v>
      </c>
      <c r="KO47" s="344">
        <f t="shared" si="84"/>
        <v>0</v>
      </c>
      <c r="KP47" s="344">
        <f t="shared" si="85"/>
        <v>0</v>
      </c>
      <c r="KQ47" s="344">
        <f t="shared" si="86"/>
        <v>0</v>
      </c>
      <c r="KR47" s="344">
        <f t="shared" si="87"/>
        <v>0</v>
      </c>
      <c r="KS47" s="344">
        <f t="shared" si="88"/>
        <v>0</v>
      </c>
      <c r="KT47" s="383">
        <f t="shared" si="89"/>
        <v>0</v>
      </c>
      <c r="KU47" s="701"/>
      <c r="KV47" s="109"/>
      <c r="KW47" s="109"/>
      <c r="KX47" s="110"/>
      <c r="KZ47" s="472">
        <f t="shared" si="90"/>
        <v>0</v>
      </c>
      <c r="LA47" s="348">
        <f t="shared" si="91"/>
        <v>0</v>
      </c>
      <c r="LB47" s="348">
        <f t="shared" si="92"/>
        <v>0</v>
      </c>
      <c r="LC47" s="473">
        <f t="shared" si="93"/>
        <v>0</v>
      </c>
      <c r="LE47" s="467">
        <f t="shared" si="94"/>
        <v>0</v>
      </c>
      <c r="LF47" s="467" t="str">
        <f t="shared" si="95"/>
        <v/>
      </c>
      <c r="LG47" s="467">
        <f t="shared" si="96"/>
        <v>0</v>
      </c>
      <c r="LH47" s="467">
        <f t="shared" si="97"/>
        <v>0</v>
      </c>
      <c r="LI47" s="467">
        <f t="shared" si="98"/>
        <v>0</v>
      </c>
      <c r="LJ47" s="467">
        <f t="shared" si="99"/>
        <v>0</v>
      </c>
      <c r="LK47" s="467">
        <f t="shared" si="100"/>
        <v>0</v>
      </c>
      <c r="LL47" s="467">
        <f t="shared" si="101"/>
        <v>0</v>
      </c>
      <c r="LM47" s="467">
        <f t="shared" si="102"/>
        <v>0</v>
      </c>
      <c r="LN47" s="468">
        <f t="shared" si="103"/>
        <v>0</v>
      </c>
      <c r="LO47" s="468" t="str">
        <f t="shared" si="190"/>
        <v>○</v>
      </c>
      <c r="LP47" s="451"/>
      <c r="LQ47" s="414">
        <f t="shared" si="191"/>
        <v>0</v>
      </c>
      <c r="LR47" s="414">
        <f t="shared" si="104"/>
        <v>0</v>
      </c>
      <c r="LS47" s="414" t="str">
        <f t="shared" si="105"/>
        <v/>
      </c>
      <c r="LT47" s="414" t="str">
        <f t="shared" si="192"/>
        <v/>
      </c>
      <c r="LU47" s="414">
        <f t="shared" si="106"/>
        <v>0</v>
      </c>
      <c r="LV47" s="414">
        <f t="shared" si="193"/>
        <v>0</v>
      </c>
      <c r="LW47" s="414">
        <f t="shared" si="107"/>
        <v>0</v>
      </c>
      <c r="LX47" s="448">
        <f t="shared" si="108"/>
        <v>0</v>
      </c>
      <c r="LY47" s="414">
        <f t="shared" si="194"/>
        <v>0</v>
      </c>
      <c r="LZ47" s="414">
        <f t="shared" si="195"/>
        <v>0</v>
      </c>
      <c r="MA47" s="414">
        <f t="shared" si="196"/>
        <v>0</v>
      </c>
      <c r="MB47" s="448">
        <f t="shared" si="197"/>
        <v>0</v>
      </c>
      <c r="MC47" s="414">
        <f t="shared" si="109"/>
        <v>0</v>
      </c>
      <c r="MD47" s="414">
        <f t="shared" si="110"/>
        <v>0</v>
      </c>
      <c r="ME47" s="414">
        <f t="shared" si="111"/>
        <v>0</v>
      </c>
      <c r="MF47" s="448">
        <f t="shared" si="112"/>
        <v>0</v>
      </c>
      <c r="MG47" s="414">
        <f t="shared" si="113"/>
        <v>0</v>
      </c>
      <c r="MH47" s="414">
        <f t="shared" si="114"/>
        <v>0</v>
      </c>
      <c r="MI47" s="414">
        <f t="shared" si="115"/>
        <v>0</v>
      </c>
      <c r="MJ47" s="448">
        <f t="shared" si="198"/>
        <v>0</v>
      </c>
      <c r="MK47" s="462"/>
      <c r="ML47" s="477" cm="1">
        <f t="array" ref="ML47">IF(MX47=1,INDEX($BX47:$EQ47,1,MATCH("Ⅱ⑧",$BX47:$EQ47,0)+7),0)</f>
        <v>0</v>
      </c>
      <c r="MM47" s="478">
        <f t="shared" si="116"/>
        <v>0</v>
      </c>
      <c r="MN47" s="468">
        <f t="shared" si="117"/>
        <v>0</v>
      </c>
      <c r="MP47" s="348">
        <f t="shared" si="118"/>
        <v>0</v>
      </c>
      <c r="MQ47" s="348">
        <f t="shared" si="119"/>
        <v>0</v>
      </c>
      <c r="MR47" s="348">
        <f t="shared" si="120"/>
        <v>0</v>
      </c>
      <c r="MS47" s="348">
        <f t="shared" si="121"/>
        <v>0</v>
      </c>
      <c r="MT47" s="348">
        <f t="shared" si="122"/>
        <v>0</v>
      </c>
      <c r="MU47" s="348">
        <f t="shared" si="123"/>
        <v>0</v>
      </c>
      <c r="MV47" s="348">
        <f t="shared" si="124"/>
        <v>0</v>
      </c>
      <c r="MW47" s="348">
        <f t="shared" si="125"/>
        <v>0</v>
      </c>
      <c r="MX47" s="348">
        <f t="shared" si="126"/>
        <v>0</v>
      </c>
      <c r="MZ47" s="550">
        <f t="shared" si="127"/>
        <v>0</v>
      </c>
      <c r="NA47" s="550">
        <f t="shared" si="128"/>
        <v>0</v>
      </c>
      <c r="NB47" s="550">
        <f t="shared" si="129"/>
        <v>0</v>
      </c>
      <c r="NC47" s="550">
        <f t="shared" si="130"/>
        <v>0</v>
      </c>
      <c r="ND47" s="550">
        <f t="shared" si="131"/>
        <v>0</v>
      </c>
      <c r="NE47" s="550">
        <f t="shared" si="132"/>
        <v>0</v>
      </c>
      <c r="NF47" s="550">
        <f t="shared" si="133"/>
        <v>0</v>
      </c>
      <c r="NG47" s="550">
        <f t="shared" si="134"/>
        <v>0</v>
      </c>
    </row>
    <row r="48" spans="1:371" s="136" customFormat="1" ht="21" customHeight="1">
      <c r="A48" s="452">
        <f t="shared" si="4"/>
        <v>0</v>
      </c>
      <c r="B48" s="452">
        <f t="shared" si="199"/>
        <v>0</v>
      </c>
      <c r="C48" s="452">
        <f t="shared" si="5"/>
        <v>0</v>
      </c>
      <c r="D48" s="452">
        <f t="shared" si="6"/>
        <v>0</v>
      </c>
      <c r="E48" s="452">
        <f t="shared" si="7"/>
        <v>0</v>
      </c>
      <c r="F48" s="452">
        <f t="shared" si="200"/>
        <v>0</v>
      </c>
      <c r="G48" s="452">
        <f t="shared" si="201"/>
        <v>0</v>
      </c>
      <c r="H48" s="452">
        <f t="shared" si="202"/>
        <v>0</v>
      </c>
      <c r="I48" s="267">
        <f t="shared" si="135"/>
        <v>0</v>
      </c>
      <c r="J48" s="268"/>
      <c r="K48" s="112"/>
      <c r="L48" s="112"/>
      <c r="M48" s="106"/>
      <c r="N48" s="106"/>
      <c r="O48" s="106"/>
      <c r="P48" s="106"/>
      <c r="Q48" s="112"/>
      <c r="R48" s="263" t="str">
        <f>IFERROR(VLOOKUP(Q48,'４整理番号表'!$T$27:$U$30,2,TRUE),"")</f>
        <v/>
      </c>
      <c r="S48" s="263">
        <f t="shared" si="136"/>
        <v>0</v>
      </c>
      <c r="T48" s="266">
        <f t="shared" si="137"/>
        <v>0</v>
      </c>
      <c r="U48" s="112"/>
      <c r="V48" s="108"/>
      <c r="W48" s="269" t="str">
        <f>IFERROR(VLOOKUP(V48,'４整理番号表'!$B$6:$G$7,2,TRUE),"")</f>
        <v/>
      </c>
      <c r="X48" s="270"/>
      <c r="Y48" s="108"/>
      <c r="Z48" s="269" t="str">
        <f>IFERROR(VLOOKUP(Y48,'４整理番号表'!$B$39:$H$45,2,TRUE),"")</f>
        <v/>
      </c>
      <c r="AA48" s="108"/>
      <c r="AB48" s="271" t="str">
        <f>IFERROR(VLOOKUP(AA48,'４整理番号表'!$J$5:$K$59,2,TRUE),"")</f>
        <v/>
      </c>
      <c r="AC48" s="365"/>
      <c r="AD48" s="624"/>
      <c r="AE48" s="107"/>
      <c r="AF48" s="272" t="str">
        <f>IFERROR(VLOOKUP(AE48,'４整理番号表'!$P$6:$Q$39,2,TRUE),"")</f>
        <v/>
      </c>
      <c r="AG48" s="273">
        <f t="shared" si="8"/>
        <v>0</v>
      </c>
      <c r="AH48" s="106"/>
      <c r="AI48" s="112"/>
      <c r="AJ48" s="111"/>
      <c r="AK48" s="282"/>
      <c r="AL48" s="283"/>
      <c r="AM48" s="280"/>
      <c r="AN48" s="29"/>
      <c r="AO48" s="291">
        <f t="shared" si="9"/>
        <v>0</v>
      </c>
      <c r="AP48" s="290">
        <f t="shared" si="138"/>
        <v>0</v>
      </c>
      <c r="AQ48" s="30"/>
      <c r="AR48" s="30"/>
      <c r="AS48" s="30"/>
      <c r="AT48" s="289"/>
      <c r="AU48" s="291">
        <f t="shared" si="210"/>
        <v>0</v>
      </c>
      <c r="AV48" s="291" t="str">
        <f t="shared" si="203"/>
        <v/>
      </c>
      <c r="AW48" s="27"/>
      <c r="AX48" s="33"/>
      <c r="AY48" s="33"/>
      <c r="AZ48" s="28"/>
      <c r="BA48" s="27"/>
      <c r="BB48" s="202"/>
      <c r="BC48" s="315">
        <f t="shared" si="139"/>
        <v>0</v>
      </c>
      <c r="BD48" s="349" t="str">
        <f t="shared" si="11"/>
        <v/>
      </c>
      <c r="BE48" s="350"/>
      <c r="BF48" s="350"/>
      <c r="BG48" s="349">
        <f t="shared" si="211"/>
        <v>0</v>
      </c>
      <c r="BH48" s="350"/>
      <c r="BI48" s="349">
        <f t="shared" si="140"/>
        <v>0</v>
      </c>
      <c r="BJ48" s="202"/>
      <c r="BK48" s="202"/>
      <c r="BL48" s="653" t="str">
        <f t="shared" si="13"/>
        <v/>
      </c>
      <c r="BM48" s="654" t="str">
        <f t="shared" si="14"/>
        <v/>
      </c>
      <c r="BN48" s="266" t="str">
        <f t="shared" si="15"/>
        <v/>
      </c>
      <c r="BO48" s="793"/>
      <c r="BP48" s="323"/>
      <c r="BQ48" s="323"/>
      <c r="BR48" s="323"/>
      <c r="BS48" s="323"/>
      <c r="BT48" s="324" t="str">
        <f t="shared" si="16"/>
        <v/>
      </c>
      <c r="BU48" s="325" t="str">
        <f t="shared" si="141"/>
        <v/>
      </c>
      <c r="BV48" s="393">
        <f t="shared" si="142"/>
        <v>0</v>
      </c>
      <c r="BW48" s="326"/>
      <c r="BX48" s="329"/>
      <c r="BY48" s="454"/>
      <c r="BZ48" s="455"/>
      <c r="CA48" s="455"/>
      <c r="CB48" s="455"/>
      <c r="CC48" s="455"/>
      <c r="CD48" s="322">
        <f>IFERROR(VLOOKUP(BX48,'４整理番号表'!$X$23:$Z$31,3,FALSE),)</f>
        <v>0</v>
      </c>
      <c r="CE48" s="605" t="str">
        <f>IF(BX48='４整理番号表'!$X$24,IF(CC48&lt;&gt;"",IF(BZ48&gt;0,IF(BY48=6,ROUNDDOWN((CC48-BZ48)/ABS(BZ48),3),IF(BY48=5,ROUNDDOWN((CC48-BZ48)/ABS(BZ48)*3/4,3),"")),"-")),IF(CC48&lt;&gt;"",IF(BZ48&gt;0,ROUNDDOWN((CC48-BZ48)/ABS(BZ48),3),"-"),""))</f>
        <v/>
      </c>
      <c r="CF48" s="610"/>
      <c r="CG48" s="329"/>
      <c r="CH48" s="454"/>
      <c r="CI48" s="322"/>
      <c r="CJ48" s="322"/>
      <c r="CK48" s="322"/>
      <c r="CL48" s="322"/>
      <c r="CM48" s="322">
        <f>IFERROR(VLOOKUP(CG48,'４整理番号表'!$X$23:$Z$31,3,FALSE),)</f>
        <v>0</v>
      </c>
      <c r="CN48" s="325" t="str">
        <f t="shared" si="143"/>
        <v/>
      </c>
      <c r="CO48" s="610"/>
      <c r="CP48" s="329"/>
      <c r="CQ48" s="454"/>
      <c r="CR48" s="322"/>
      <c r="CS48" s="322"/>
      <c r="CT48" s="322"/>
      <c r="CU48" s="322"/>
      <c r="CV48" s="322">
        <f>IFERROR(VLOOKUP(CP48,'４整理番号表'!$X$23:$Z$31,3,FALSE),)</f>
        <v>0</v>
      </c>
      <c r="CW48" s="325" t="str">
        <f t="shared" si="144"/>
        <v/>
      </c>
      <c r="CX48" s="619"/>
      <c r="CY48" s="329"/>
      <c r="CZ48" s="454"/>
      <c r="DA48" s="322"/>
      <c r="DB48" s="322"/>
      <c r="DC48" s="322"/>
      <c r="DD48" s="322"/>
      <c r="DE48" s="322">
        <f>IFERROR(VLOOKUP(CY48,'４整理番号表'!$X$23:$Z$31,3,FALSE),)</f>
        <v>0</v>
      </c>
      <c r="DF48" s="325" t="str">
        <f t="shared" si="145"/>
        <v/>
      </c>
      <c r="DG48" s="610"/>
      <c r="DH48" s="329"/>
      <c r="DI48" s="454"/>
      <c r="DJ48" s="322"/>
      <c r="DK48" s="322"/>
      <c r="DL48" s="322"/>
      <c r="DM48" s="322"/>
      <c r="DN48" s="322">
        <f>IFERROR(VLOOKUP(DH48,'４整理番号表'!$X$23:$Z$31,3,FALSE),)</f>
        <v>0</v>
      </c>
      <c r="DO48" s="325" t="str">
        <f t="shared" si="146"/>
        <v/>
      </c>
      <c r="DP48" s="610"/>
      <c r="DQ48" s="329"/>
      <c r="DR48" s="454"/>
      <c r="DS48" s="322"/>
      <c r="DT48" s="322"/>
      <c r="DU48" s="322"/>
      <c r="DV48" s="322"/>
      <c r="DW48" s="322">
        <f>IFERROR(VLOOKUP(DQ48,'４整理番号表'!$X$23:$Z$31,3,FALSE),)</f>
        <v>0</v>
      </c>
      <c r="DX48" s="325" t="str">
        <f t="shared" si="147"/>
        <v/>
      </c>
      <c r="DY48" s="610"/>
      <c r="DZ48" s="329"/>
      <c r="EA48" s="454"/>
      <c r="EB48" s="322"/>
      <c r="EC48" s="322"/>
      <c r="ED48" s="322"/>
      <c r="EE48" s="322"/>
      <c r="EF48" s="322">
        <f>IFERROR(VLOOKUP(DZ48,'４整理番号表'!$X$23:$Z$31,3,FALSE),)</f>
        <v>0</v>
      </c>
      <c r="EG48" s="325" t="str">
        <f t="shared" si="148"/>
        <v/>
      </c>
      <c r="EH48" s="610"/>
      <c r="EI48" s="329"/>
      <c r="EJ48" s="454"/>
      <c r="EK48" s="322"/>
      <c r="EL48" s="322"/>
      <c r="EM48" s="322"/>
      <c r="EN48" s="322"/>
      <c r="EO48" s="322">
        <f>IFERROR(VLOOKUP(EI48,'４整理番号表'!$X$23:$Z$31,3,FALSE),)</f>
        <v>0</v>
      </c>
      <c r="EP48" s="325" t="str">
        <f t="shared" si="149"/>
        <v/>
      </c>
      <c r="EQ48" s="619"/>
      <c r="ER48" s="203" t="s">
        <v>101</v>
      </c>
      <c r="ES48" s="266">
        <f t="shared" si="17"/>
        <v>0</v>
      </c>
      <c r="ET48" s="272">
        <f t="shared" si="18"/>
        <v>0</v>
      </c>
      <c r="EU48" s="272">
        <f t="shared" si="19"/>
        <v>0</v>
      </c>
      <c r="EV48" s="272">
        <f t="shared" si="20"/>
        <v>0</v>
      </c>
      <c r="EW48" s="272">
        <f t="shared" si="21"/>
        <v>0</v>
      </c>
      <c r="EX48" s="272">
        <f t="shared" si="22"/>
        <v>0</v>
      </c>
      <c r="EY48" s="272">
        <f t="shared" si="23"/>
        <v>0</v>
      </c>
      <c r="EZ48" s="272">
        <f t="shared" si="24"/>
        <v>0</v>
      </c>
      <c r="FA48" s="272">
        <f t="shared" si="25"/>
        <v>0</v>
      </c>
      <c r="FB48" s="272">
        <f t="shared" si="26"/>
        <v>0</v>
      </c>
      <c r="FC48" s="272">
        <f t="shared" si="27"/>
        <v>0</v>
      </c>
      <c r="FD48" s="272">
        <f t="shared" si="28"/>
        <v>0</v>
      </c>
      <c r="FE48" s="272">
        <f t="shared" si="29"/>
        <v>0</v>
      </c>
      <c r="FF48" s="272">
        <f t="shared" si="30"/>
        <v>0</v>
      </c>
      <c r="FG48" s="272">
        <f t="shared" si="31"/>
        <v>0</v>
      </c>
      <c r="FH48" s="272">
        <f t="shared" si="32"/>
        <v>0</v>
      </c>
      <c r="FI48" s="109" t="s">
        <v>100</v>
      </c>
      <c r="FJ48" s="109" t="s">
        <v>100</v>
      </c>
      <c r="FK48" s="109" t="s">
        <v>100</v>
      </c>
      <c r="FL48" s="109" t="s">
        <v>100</v>
      </c>
      <c r="FM48" s="109" t="s">
        <v>100</v>
      </c>
      <c r="FN48" s="272">
        <f t="shared" si="150"/>
        <v>0</v>
      </c>
      <c r="FO48" s="272">
        <f t="shared" si="151"/>
        <v>0</v>
      </c>
      <c r="FP48" s="272">
        <f t="shared" si="152"/>
        <v>0</v>
      </c>
      <c r="FQ48" s="272">
        <f t="shared" si="153"/>
        <v>0</v>
      </c>
      <c r="FR48" s="272">
        <f t="shared" si="154"/>
        <v>0</v>
      </c>
      <c r="FS48" s="272">
        <f t="shared" si="155"/>
        <v>0</v>
      </c>
      <c r="FT48" s="272">
        <f t="shared" si="156"/>
        <v>0</v>
      </c>
      <c r="FU48" s="113"/>
      <c r="FV48" s="113"/>
      <c r="FW48" s="109"/>
      <c r="FX48" s="109"/>
      <c r="FY48" s="109"/>
      <c r="FZ48" s="272">
        <f t="shared" si="157"/>
        <v>0</v>
      </c>
      <c r="GA48" s="272">
        <f t="shared" si="33"/>
        <v>0</v>
      </c>
      <c r="GB48" s="109"/>
      <c r="GC48" s="109"/>
      <c r="GD48" s="109"/>
      <c r="GE48" s="109"/>
      <c r="GF48" s="109"/>
      <c r="GG48" s="109"/>
      <c r="GH48" s="109"/>
      <c r="GI48" s="109"/>
      <c r="GJ48" s="109"/>
      <c r="GK48" s="109"/>
      <c r="GL48" s="109"/>
      <c r="GM48" s="109"/>
      <c r="GN48" s="109"/>
      <c r="GO48" s="109"/>
      <c r="GP48" s="109"/>
      <c r="GQ48" s="109"/>
      <c r="GR48" s="109"/>
      <c r="GS48" s="109"/>
      <c r="GT48" s="110"/>
      <c r="GV48" s="413">
        <f t="shared" si="34"/>
        <v>0</v>
      </c>
      <c r="GW48" s="414">
        <f t="shared" si="35"/>
        <v>0</v>
      </c>
      <c r="GX48" s="415"/>
      <c r="GY48" s="416">
        <f t="shared" si="204"/>
        <v>0</v>
      </c>
      <c r="GZ48" s="417">
        <f t="shared" si="205"/>
        <v>0</v>
      </c>
      <c r="HA48" s="385"/>
      <c r="HB48" s="421"/>
      <c r="HC48" s="422"/>
      <c r="HD48" s="422"/>
      <c r="HE48" s="423">
        <f t="shared" si="208"/>
        <v>0</v>
      </c>
      <c r="HF48" s="424">
        <f t="shared" si="209"/>
        <v>0</v>
      </c>
      <c r="HG48" s="426"/>
      <c r="HH48" s="426"/>
      <c r="HI48" s="426"/>
      <c r="HJ48" s="345" t="str">
        <f t="shared" si="38"/>
        <v/>
      </c>
      <c r="HK48" s="402">
        <f>IF(OR(AND(1&lt;=HJ48,HJ48&lt;=3),HJ48=6),VLOOKUP(HJ48,'４整理番号表'!$J$5:$K$59,2,FALSE),0)</f>
        <v>0</v>
      </c>
      <c r="HL48" s="402">
        <f>IF(OR(HJ48=4,HJ48=7),VLOOKUP(HJ48,'４整理番号表'!$J$5:$K$59,2,FALSE),0)</f>
        <v>0</v>
      </c>
      <c r="HM48" s="402">
        <f>IF(HJ48=5,VLOOKUP(HJ48,'４整理番号表'!$J$5:$K$59,2,FALSE),0)</f>
        <v>0</v>
      </c>
      <c r="HN48" s="402">
        <f>IF(AND(8&lt;=HJ48,HJ48&lt;=13),VLOOKUP(HJ48,'４整理番号表'!$J$5:$K$59,2,FALSE),0)</f>
        <v>0</v>
      </c>
      <c r="HO48" s="397">
        <f t="shared" si="160"/>
        <v>0</v>
      </c>
      <c r="HP48" s="345">
        <f t="shared" si="161"/>
        <v>0</v>
      </c>
      <c r="HQ48" s="345">
        <f t="shared" si="162"/>
        <v>0</v>
      </c>
      <c r="HR48" s="344">
        <f t="shared" si="163"/>
        <v>0</v>
      </c>
      <c r="HS48" s="344">
        <f t="shared" si="164"/>
        <v>0</v>
      </c>
      <c r="HT48" s="345">
        <f t="shared" si="165"/>
        <v>0</v>
      </c>
      <c r="HU48" s="345">
        <f t="shared" si="166"/>
        <v>0</v>
      </c>
      <c r="HV48" s="345">
        <f t="shared" si="167"/>
        <v>0</v>
      </c>
      <c r="HW48" s="345">
        <f t="shared" si="168"/>
        <v>0</v>
      </c>
      <c r="HX48" s="345">
        <f t="shared" si="169"/>
        <v>0</v>
      </c>
      <c r="HY48" s="344">
        <f t="shared" si="170"/>
        <v>0</v>
      </c>
      <c r="HZ48" s="344">
        <f t="shared" si="171"/>
        <v>0</v>
      </c>
      <c r="IA48" s="345">
        <f t="shared" si="172"/>
        <v>0</v>
      </c>
      <c r="IB48" s="345">
        <f t="shared" si="173"/>
        <v>0</v>
      </c>
      <c r="IC48" s="345">
        <f t="shared" si="174"/>
        <v>0</v>
      </c>
      <c r="ID48" s="345">
        <f t="shared" si="175"/>
        <v>0</v>
      </c>
      <c r="IE48" s="345">
        <f t="shared" si="176"/>
        <v>0</v>
      </c>
      <c r="IF48" s="344">
        <f>IF(AND($HO48=3,SUM($ID48:IE48)=0),IF(AND($HB48=1,$HF48&gt;=0.1),1,),)</f>
        <v>0</v>
      </c>
      <c r="IG48" s="344">
        <f>IF(AND($HO48=3,SUM($ID48:IF48)=0),IF(AND($HB48=1,$HF48&gt;=0.05,$HF48&lt;0.1),1,),)</f>
        <v>0</v>
      </c>
      <c r="IH48" s="345">
        <f t="shared" si="177"/>
        <v>0</v>
      </c>
      <c r="II48" s="345">
        <f t="shared" si="178"/>
        <v>0</v>
      </c>
      <c r="IJ48" s="345">
        <f t="shared" si="179"/>
        <v>0</v>
      </c>
      <c r="IK48" s="345">
        <f t="shared" si="180"/>
        <v>0</v>
      </c>
      <c r="IL48" s="345">
        <f t="shared" si="181"/>
        <v>0</v>
      </c>
      <c r="IM48" s="345">
        <f t="shared" si="182"/>
        <v>0</v>
      </c>
      <c r="IN48" s="345">
        <f t="shared" si="183"/>
        <v>0</v>
      </c>
      <c r="IO48" s="345">
        <f t="shared" si="184"/>
        <v>0</v>
      </c>
      <c r="IP48" s="345">
        <f t="shared" si="185"/>
        <v>0</v>
      </c>
      <c r="IQ48" s="345">
        <f t="shared" si="186"/>
        <v>0</v>
      </c>
      <c r="IR48" s="345">
        <f t="shared" si="187"/>
        <v>0</v>
      </c>
      <c r="IS48" s="392">
        <f t="shared" si="188"/>
        <v>0</v>
      </c>
      <c r="IT48" s="385"/>
      <c r="IU48" s="440">
        <f t="shared" si="39"/>
        <v>0</v>
      </c>
      <c r="IV48" s="344">
        <f t="shared" si="40"/>
        <v>0</v>
      </c>
      <c r="IW48" s="344">
        <f t="shared" si="41"/>
        <v>0</v>
      </c>
      <c r="IX48" s="344">
        <f t="shared" si="42"/>
        <v>0</v>
      </c>
      <c r="IY48" s="344">
        <f t="shared" si="43"/>
        <v>0</v>
      </c>
      <c r="IZ48" s="344">
        <f t="shared" si="44"/>
        <v>0</v>
      </c>
      <c r="JA48" s="344">
        <f t="shared" si="45"/>
        <v>0</v>
      </c>
      <c r="JB48" s="344">
        <f t="shared" si="46"/>
        <v>0</v>
      </c>
      <c r="JC48" s="344">
        <f t="shared" si="47"/>
        <v>0</v>
      </c>
      <c r="JD48" s="344">
        <f t="shared" si="48"/>
        <v>0</v>
      </c>
      <c r="JE48" s="344">
        <f t="shared" si="49"/>
        <v>0</v>
      </c>
      <c r="JF48" s="344">
        <f t="shared" si="50"/>
        <v>0</v>
      </c>
      <c r="JG48" s="344">
        <f t="shared" si="51"/>
        <v>0</v>
      </c>
      <c r="JH48" s="344">
        <f t="shared" si="52"/>
        <v>0</v>
      </c>
      <c r="JI48" s="344">
        <f t="shared" si="53"/>
        <v>0</v>
      </c>
      <c r="JJ48" s="344">
        <f t="shared" si="54"/>
        <v>0</v>
      </c>
      <c r="JK48" s="344">
        <f t="shared" si="55"/>
        <v>0</v>
      </c>
      <c r="JL48" s="344">
        <f t="shared" si="56"/>
        <v>0</v>
      </c>
      <c r="JM48" s="344">
        <f t="shared" si="57"/>
        <v>0</v>
      </c>
      <c r="JN48" s="344">
        <f t="shared" si="58"/>
        <v>0</v>
      </c>
      <c r="JO48" s="344">
        <f t="shared" si="59"/>
        <v>0</v>
      </c>
      <c r="JP48" s="344">
        <f t="shared" si="60"/>
        <v>0</v>
      </c>
      <c r="JQ48" s="344">
        <f t="shared" si="61"/>
        <v>0</v>
      </c>
      <c r="JR48" s="344">
        <f t="shared" si="62"/>
        <v>0</v>
      </c>
      <c r="JS48" s="344">
        <f t="shared" si="63"/>
        <v>0</v>
      </c>
      <c r="JT48" s="344">
        <f t="shared" si="64"/>
        <v>0</v>
      </c>
      <c r="JU48" s="344">
        <f t="shared" si="65"/>
        <v>0</v>
      </c>
      <c r="JV48" s="344">
        <f t="shared" si="66"/>
        <v>0</v>
      </c>
      <c r="JW48" s="344">
        <f t="shared" si="67"/>
        <v>0</v>
      </c>
      <c r="JX48" s="344">
        <f t="shared" si="68"/>
        <v>0</v>
      </c>
      <c r="JY48" s="344">
        <f t="shared" si="69"/>
        <v>0</v>
      </c>
      <c r="JZ48" s="344">
        <f t="shared" si="70"/>
        <v>0</v>
      </c>
      <c r="KA48" s="344">
        <f t="shared" si="71"/>
        <v>0</v>
      </c>
      <c r="KB48" s="344">
        <f t="shared" si="72"/>
        <v>0</v>
      </c>
      <c r="KC48" s="344">
        <f t="shared" si="189"/>
        <v>0</v>
      </c>
      <c r="KD48" s="344">
        <f t="shared" si="73"/>
        <v>0</v>
      </c>
      <c r="KE48" s="344">
        <f t="shared" si="74"/>
        <v>0</v>
      </c>
      <c r="KF48" s="344">
        <f t="shared" si="75"/>
        <v>0</v>
      </c>
      <c r="KG48" s="344">
        <f t="shared" si="76"/>
        <v>0</v>
      </c>
      <c r="KH48" s="344">
        <f t="shared" si="77"/>
        <v>0</v>
      </c>
      <c r="KI48" s="344">
        <f t="shared" si="78"/>
        <v>0</v>
      </c>
      <c r="KJ48" s="344">
        <f t="shared" si="79"/>
        <v>0</v>
      </c>
      <c r="KK48" s="344">
        <f t="shared" si="80"/>
        <v>0</v>
      </c>
      <c r="KL48" s="344">
        <f t="shared" si="81"/>
        <v>0</v>
      </c>
      <c r="KM48" s="344">
        <f t="shared" si="82"/>
        <v>0</v>
      </c>
      <c r="KN48" s="344">
        <f t="shared" si="83"/>
        <v>0</v>
      </c>
      <c r="KO48" s="344">
        <f t="shared" si="84"/>
        <v>0</v>
      </c>
      <c r="KP48" s="344">
        <f t="shared" si="85"/>
        <v>0</v>
      </c>
      <c r="KQ48" s="344">
        <f t="shared" si="86"/>
        <v>0</v>
      </c>
      <c r="KR48" s="344">
        <f t="shared" si="87"/>
        <v>0</v>
      </c>
      <c r="KS48" s="344">
        <f t="shared" si="88"/>
        <v>0</v>
      </c>
      <c r="KT48" s="383">
        <f t="shared" si="89"/>
        <v>0</v>
      </c>
      <c r="KU48" s="701"/>
      <c r="KV48" s="109"/>
      <c r="KW48" s="109"/>
      <c r="KX48" s="110"/>
      <c r="KZ48" s="472">
        <f t="shared" si="90"/>
        <v>0</v>
      </c>
      <c r="LA48" s="348">
        <f t="shared" si="91"/>
        <v>0</v>
      </c>
      <c r="LB48" s="348">
        <f t="shared" si="92"/>
        <v>0</v>
      </c>
      <c r="LC48" s="473">
        <f t="shared" si="93"/>
        <v>0</v>
      </c>
      <c r="LE48" s="467">
        <f t="shared" si="94"/>
        <v>0</v>
      </c>
      <c r="LF48" s="467" t="str">
        <f t="shared" si="95"/>
        <v/>
      </c>
      <c r="LG48" s="467">
        <f t="shared" si="96"/>
        <v>0</v>
      </c>
      <c r="LH48" s="467">
        <f t="shared" si="97"/>
        <v>0</v>
      </c>
      <c r="LI48" s="467">
        <f t="shared" si="98"/>
        <v>0</v>
      </c>
      <c r="LJ48" s="467">
        <f t="shared" si="99"/>
        <v>0</v>
      </c>
      <c r="LK48" s="467">
        <f t="shared" si="100"/>
        <v>0</v>
      </c>
      <c r="LL48" s="467">
        <f t="shared" si="101"/>
        <v>0</v>
      </c>
      <c r="LM48" s="467">
        <f t="shared" si="102"/>
        <v>0</v>
      </c>
      <c r="LN48" s="468">
        <f t="shared" si="103"/>
        <v>0</v>
      </c>
      <c r="LO48" s="468" t="str">
        <f t="shared" si="190"/>
        <v>○</v>
      </c>
      <c r="LP48" s="451"/>
      <c r="LQ48" s="414">
        <f t="shared" si="191"/>
        <v>0</v>
      </c>
      <c r="LR48" s="414">
        <f t="shared" si="104"/>
        <v>0</v>
      </c>
      <c r="LS48" s="414" t="str">
        <f t="shared" si="105"/>
        <v/>
      </c>
      <c r="LT48" s="414" t="str">
        <f t="shared" si="192"/>
        <v/>
      </c>
      <c r="LU48" s="414">
        <f t="shared" si="106"/>
        <v>0</v>
      </c>
      <c r="LV48" s="414">
        <f t="shared" si="193"/>
        <v>0</v>
      </c>
      <c r="LW48" s="414">
        <f t="shared" si="107"/>
        <v>0</v>
      </c>
      <c r="LX48" s="448">
        <f t="shared" si="108"/>
        <v>0</v>
      </c>
      <c r="LY48" s="414">
        <f t="shared" si="194"/>
        <v>0</v>
      </c>
      <c r="LZ48" s="414">
        <f t="shared" si="195"/>
        <v>0</v>
      </c>
      <c r="MA48" s="414">
        <f t="shared" si="196"/>
        <v>0</v>
      </c>
      <c r="MB48" s="448">
        <f t="shared" si="197"/>
        <v>0</v>
      </c>
      <c r="MC48" s="414">
        <f t="shared" si="109"/>
        <v>0</v>
      </c>
      <c r="MD48" s="414">
        <f t="shared" si="110"/>
        <v>0</v>
      </c>
      <c r="ME48" s="414">
        <f t="shared" si="111"/>
        <v>0</v>
      </c>
      <c r="MF48" s="448">
        <f t="shared" si="112"/>
        <v>0</v>
      </c>
      <c r="MG48" s="414">
        <f t="shared" si="113"/>
        <v>0</v>
      </c>
      <c r="MH48" s="414">
        <f t="shared" si="114"/>
        <v>0</v>
      </c>
      <c r="MI48" s="414">
        <f t="shared" si="115"/>
        <v>0</v>
      </c>
      <c r="MJ48" s="448">
        <f t="shared" si="198"/>
        <v>0</v>
      </c>
      <c r="MK48" s="462"/>
      <c r="ML48" s="477" cm="1">
        <f t="array" ref="ML48">IF(MX48=1,INDEX($BX48:$EQ48,1,MATCH("Ⅱ⑧",$BX48:$EQ48,0)+7),0)</f>
        <v>0</v>
      </c>
      <c r="MM48" s="478">
        <f t="shared" si="116"/>
        <v>0</v>
      </c>
      <c r="MN48" s="468">
        <f t="shared" si="117"/>
        <v>0</v>
      </c>
      <c r="MP48" s="348">
        <f t="shared" si="118"/>
        <v>0</v>
      </c>
      <c r="MQ48" s="348">
        <f t="shared" si="119"/>
        <v>0</v>
      </c>
      <c r="MR48" s="348">
        <f t="shared" si="120"/>
        <v>0</v>
      </c>
      <c r="MS48" s="348">
        <f t="shared" si="121"/>
        <v>0</v>
      </c>
      <c r="MT48" s="348">
        <f t="shared" si="122"/>
        <v>0</v>
      </c>
      <c r="MU48" s="348">
        <f t="shared" si="123"/>
        <v>0</v>
      </c>
      <c r="MV48" s="348">
        <f t="shared" si="124"/>
        <v>0</v>
      </c>
      <c r="MW48" s="348">
        <f t="shared" si="125"/>
        <v>0</v>
      </c>
      <c r="MX48" s="348">
        <f t="shared" si="126"/>
        <v>0</v>
      </c>
      <c r="MZ48" s="550">
        <f t="shared" si="127"/>
        <v>0</v>
      </c>
      <c r="NA48" s="550">
        <f t="shared" si="128"/>
        <v>0</v>
      </c>
      <c r="NB48" s="550">
        <f t="shared" si="129"/>
        <v>0</v>
      </c>
      <c r="NC48" s="550">
        <f t="shared" si="130"/>
        <v>0</v>
      </c>
      <c r="ND48" s="550">
        <f t="shared" si="131"/>
        <v>0</v>
      </c>
      <c r="NE48" s="550">
        <f t="shared" si="132"/>
        <v>0</v>
      </c>
      <c r="NF48" s="550">
        <f t="shared" si="133"/>
        <v>0</v>
      </c>
      <c r="NG48" s="550">
        <f t="shared" si="134"/>
        <v>0</v>
      </c>
    </row>
    <row r="49" spans="1:371" s="136" customFormat="1" ht="21" customHeight="1">
      <c r="A49" s="452">
        <f t="shared" si="4"/>
        <v>0</v>
      </c>
      <c r="B49" s="452">
        <f t="shared" si="199"/>
        <v>0</v>
      </c>
      <c r="C49" s="452">
        <f t="shared" si="5"/>
        <v>0</v>
      </c>
      <c r="D49" s="452">
        <f t="shared" si="6"/>
        <v>0</v>
      </c>
      <c r="E49" s="452">
        <f t="shared" si="7"/>
        <v>0</v>
      </c>
      <c r="F49" s="452">
        <f t="shared" si="200"/>
        <v>0</v>
      </c>
      <c r="G49" s="452">
        <f t="shared" si="201"/>
        <v>0</v>
      </c>
      <c r="H49" s="452">
        <f t="shared" si="202"/>
        <v>0</v>
      </c>
      <c r="I49" s="267">
        <f t="shared" si="135"/>
        <v>0</v>
      </c>
      <c r="J49" s="268"/>
      <c r="K49" s="112"/>
      <c r="L49" s="112"/>
      <c r="M49" s="106"/>
      <c r="N49" s="106"/>
      <c r="O49" s="106"/>
      <c r="P49" s="106"/>
      <c r="Q49" s="112"/>
      <c r="R49" s="263" t="str">
        <f>IFERROR(VLOOKUP(Q49,'４整理番号表'!$T$27:$U$30,2,TRUE),"")</f>
        <v/>
      </c>
      <c r="S49" s="263">
        <f t="shared" si="136"/>
        <v>0</v>
      </c>
      <c r="T49" s="266">
        <f t="shared" si="137"/>
        <v>0</v>
      </c>
      <c r="U49" s="112"/>
      <c r="V49" s="108"/>
      <c r="W49" s="269" t="str">
        <f>IFERROR(VLOOKUP(V49,'４整理番号表'!$B$6:$G$7,2,TRUE),"")</f>
        <v/>
      </c>
      <c r="X49" s="270"/>
      <c r="Y49" s="108"/>
      <c r="Z49" s="269" t="str">
        <f>IFERROR(VLOOKUP(Y49,'４整理番号表'!$B$39:$H$45,2,TRUE),"")</f>
        <v/>
      </c>
      <c r="AA49" s="108"/>
      <c r="AB49" s="271" t="str">
        <f>IFERROR(VLOOKUP(AA49,'４整理番号表'!$J$5:$K$59,2,TRUE),"")</f>
        <v/>
      </c>
      <c r="AC49" s="365"/>
      <c r="AD49" s="624"/>
      <c r="AE49" s="107"/>
      <c r="AF49" s="272" t="str">
        <f>IFERROR(VLOOKUP(AE49,'４整理番号表'!$P$6:$Q$39,2,TRUE),"")</f>
        <v/>
      </c>
      <c r="AG49" s="273">
        <f t="shared" si="8"/>
        <v>0</v>
      </c>
      <c r="AH49" s="106"/>
      <c r="AI49" s="112"/>
      <c r="AJ49" s="111"/>
      <c r="AK49" s="282"/>
      <c r="AL49" s="283"/>
      <c r="AM49" s="280"/>
      <c r="AN49" s="26"/>
      <c r="AO49" s="291">
        <f t="shared" si="9"/>
        <v>0</v>
      </c>
      <c r="AP49" s="290">
        <f t="shared" si="138"/>
        <v>0</v>
      </c>
      <c r="AQ49" s="30"/>
      <c r="AR49" s="30"/>
      <c r="AS49" s="30"/>
      <c r="AT49" s="289"/>
      <c r="AU49" s="291">
        <f t="shared" si="210"/>
        <v>0</v>
      </c>
      <c r="AV49" s="291" t="str">
        <f t="shared" si="203"/>
        <v/>
      </c>
      <c r="AW49" s="27"/>
      <c r="AX49" s="33"/>
      <c r="AY49" s="33"/>
      <c r="AZ49" s="28"/>
      <c r="BA49" s="27"/>
      <c r="BB49" s="202"/>
      <c r="BC49" s="315">
        <f t="shared" si="139"/>
        <v>0</v>
      </c>
      <c r="BD49" s="349" t="str">
        <f t="shared" si="11"/>
        <v/>
      </c>
      <c r="BE49" s="350"/>
      <c r="BF49" s="350"/>
      <c r="BG49" s="349">
        <f t="shared" si="211"/>
        <v>0</v>
      </c>
      <c r="BH49" s="350"/>
      <c r="BI49" s="349">
        <f t="shared" si="140"/>
        <v>0</v>
      </c>
      <c r="BJ49" s="202"/>
      <c r="BK49" s="202"/>
      <c r="BL49" s="653" t="str">
        <f t="shared" si="13"/>
        <v/>
      </c>
      <c r="BM49" s="654" t="str">
        <f t="shared" si="14"/>
        <v/>
      </c>
      <c r="BN49" s="266" t="str">
        <f t="shared" si="15"/>
        <v/>
      </c>
      <c r="BO49" s="793"/>
      <c r="BP49" s="323"/>
      <c r="BQ49" s="323"/>
      <c r="BR49" s="323"/>
      <c r="BS49" s="323"/>
      <c r="BT49" s="324" t="str">
        <f t="shared" si="16"/>
        <v/>
      </c>
      <c r="BU49" s="325" t="str">
        <f t="shared" si="141"/>
        <v/>
      </c>
      <c r="BV49" s="393">
        <f t="shared" si="142"/>
        <v>0</v>
      </c>
      <c r="BW49" s="326"/>
      <c r="BX49" s="329"/>
      <c r="BY49" s="454"/>
      <c r="BZ49" s="455"/>
      <c r="CA49" s="455"/>
      <c r="CB49" s="455"/>
      <c r="CC49" s="455"/>
      <c r="CD49" s="322">
        <f>IFERROR(VLOOKUP(BX49,'４整理番号表'!$X$23:$Z$31,3,FALSE),)</f>
        <v>0</v>
      </c>
      <c r="CE49" s="605" t="str">
        <f>IF(BX49='４整理番号表'!$X$24,IF(CC49&lt;&gt;"",IF(BZ49&gt;0,IF(BY49=6,ROUNDDOWN((CC49-BZ49)/ABS(BZ49),3),IF(BY49=5,ROUNDDOWN((CC49-BZ49)/ABS(BZ49)*3/4,3),"")),"-")),IF(CC49&lt;&gt;"",IF(BZ49&gt;0,ROUNDDOWN((CC49-BZ49)/ABS(BZ49),3),"-"),""))</f>
        <v/>
      </c>
      <c r="CF49" s="610"/>
      <c r="CG49" s="329"/>
      <c r="CH49" s="454"/>
      <c r="CI49" s="322"/>
      <c r="CJ49" s="322"/>
      <c r="CK49" s="322"/>
      <c r="CL49" s="322"/>
      <c r="CM49" s="322">
        <f>IFERROR(VLOOKUP(CG49,'４整理番号表'!$X$23:$Z$31,3,FALSE),)</f>
        <v>0</v>
      </c>
      <c r="CN49" s="325" t="str">
        <f t="shared" si="143"/>
        <v/>
      </c>
      <c r="CO49" s="610"/>
      <c r="CP49" s="329"/>
      <c r="CQ49" s="454"/>
      <c r="CR49" s="322"/>
      <c r="CS49" s="322"/>
      <c r="CT49" s="322"/>
      <c r="CU49" s="322"/>
      <c r="CV49" s="322">
        <f>IFERROR(VLOOKUP(CP49,'４整理番号表'!$X$23:$Z$31,3,FALSE),)</f>
        <v>0</v>
      </c>
      <c r="CW49" s="325" t="str">
        <f t="shared" si="144"/>
        <v/>
      </c>
      <c r="CX49" s="619"/>
      <c r="CY49" s="329"/>
      <c r="CZ49" s="454"/>
      <c r="DA49" s="322"/>
      <c r="DB49" s="322"/>
      <c r="DC49" s="322"/>
      <c r="DD49" s="322"/>
      <c r="DE49" s="322">
        <f>IFERROR(VLOOKUP(CY49,'４整理番号表'!$X$23:$Z$31,3,FALSE),)</f>
        <v>0</v>
      </c>
      <c r="DF49" s="325" t="str">
        <f t="shared" si="145"/>
        <v/>
      </c>
      <c r="DG49" s="610"/>
      <c r="DH49" s="329"/>
      <c r="DI49" s="454"/>
      <c r="DJ49" s="322"/>
      <c r="DK49" s="322"/>
      <c r="DL49" s="322"/>
      <c r="DM49" s="322"/>
      <c r="DN49" s="322">
        <f>IFERROR(VLOOKUP(DH49,'４整理番号表'!$X$23:$Z$31,3,FALSE),)</f>
        <v>0</v>
      </c>
      <c r="DO49" s="325" t="str">
        <f t="shared" si="146"/>
        <v/>
      </c>
      <c r="DP49" s="610"/>
      <c r="DQ49" s="329"/>
      <c r="DR49" s="454"/>
      <c r="DS49" s="322"/>
      <c r="DT49" s="322"/>
      <c r="DU49" s="322"/>
      <c r="DV49" s="322"/>
      <c r="DW49" s="322">
        <f>IFERROR(VLOOKUP(DQ49,'４整理番号表'!$X$23:$Z$31,3,FALSE),)</f>
        <v>0</v>
      </c>
      <c r="DX49" s="325" t="str">
        <f t="shared" si="147"/>
        <v/>
      </c>
      <c r="DY49" s="610"/>
      <c r="DZ49" s="329"/>
      <c r="EA49" s="454"/>
      <c r="EB49" s="322"/>
      <c r="EC49" s="322"/>
      <c r="ED49" s="322"/>
      <c r="EE49" s="322"/>
      <c r="EF49" s="322">
        <f>IFERROR(VLOOKUP(DZ49,'４整理番号表'!$X$23:$Z$31,3,FALSE),)</f>
        <v>0</v>
      </c>
      <c r="EG49" s="325" t="str">
        <f t="shared" si="148"/>
        <v/>
      </c>
      <c r="EH49" s="610"/>
      <c r="EI49" s="329"/>
      <c r="EJ49" s="454"/>
      <c r="EK49" s="322"/>
      <c r="EL49" s="322"/>
      <c r="EM49" s="322"/>
      <c r="EN49" s="322"/>
      <c r="EO49" s="322">
        <f>IFERROR(VLOOKUP(EI49,'４整理番号表'!$X$23:$Z$31,3,FALSE),)</f>
        <v>0</v>
      </c>
      <c r="EP49" s="325" t="str">
        <f t="shared" si="149"/>
        <v/>
      </c>
      <c r="EQ49" s="619"/>
      <c r="ER49" s="203" t="s">
        <v>101</v>
      </c>
      <c r="ES49" s="266">
        <f t="shared" si="17"/>
        <v>0</v>
      </c>
      <c r="ET49" s="272">
        <f t="shared" si="18"/>
        <v>0</v>
      </c>
      <c r="EU49" s="272">
        <f t="shared" si="19"/>
        <v>0</v>
      </c>
      <c r="EV49" s="272">
        <f t="shared" si="20"/>
        <v>0</v>
      </c>
      <c r="EW49" s="272">
        <f t="shared" si="21"/>
        <v>0</v>
      </c>
      <c r="EX49" s="272">
        <f t="shared" si="22"/>
        <v>0</v>
      </c>
      <c r="EY49" s="272">
        <f t="shared" si="23"/>
        <v>0</v>
      </c>
      <c r="EZ49" s="272">
        <f t="shared" si="24"/>
        <v>0</v>
      </c>
      <c r="FA49" s="272">
        <f t="shared" si="25"/>
        <v>0</v>
      </c>
      <c r="FB49" s="272">
        <f t="shared" si="26"/>
        <v>0</v>
      </c>
      <c r="FC49" s="272">
        <f t="shared" si="27"/>
        <v>0</v>
      </c>
      <c r="FD49" s="272">
        <f t="shared" si="28"/>
        <v>0</v>
      </c>
      <c r="FE49" s="272">
        <f t="shared" si="29"/>
        <v>0</v>
      </c>
      <c r="FF49" s="272">
        <f t="shared" si="30"/>
        <v>0</v>
      </c>
      <c r="FG49" s="272">
        <f t="shared" si="31"/>
        <v>0</v>
      </c>
      <c r="FH49" s="272">
        <f t="shared" si="32"/>
        <v>0</v>
      </c>
      <c r="FI49" s="109" t="s">
        <v>100</v>
      </c>
      <c r="FJ49" s="109" t="s">
        <v>100</v>
      </c>
      <c r="FK49" s="109" t="s">
        <v>100</v>
      </c>
      <c r="FL49" s="109" t="s">
        <v>100</v>
      </c>
      <c r="FM49" s="109" t="s">
        <v>100</v>
      </c>
      <c r="FN49" s="272">
        <f t="shared" si="150"/>
        <v>0</v>
      </c>
      <c r="FO49" s="272">
        <f t="shared" si="151"/>
        <v>0</v>
      </c>
      <c r="FP49" s="272">
        <f t="shared" si="152"/>
        <v>0</v>
      </c>
      <c r="FQ49" s="272">
        <f t="shared" si="153"/>
        <v>0</v>
      </c>
      <c r="FR49" s="272">
        <f t="shared" si="154"/>
        <v>0</v>
      </c>
      <c r="FS49" s="272">
        <f t="shared" si="155"/>
        <v>0</v>
      </c>
      <c r="FT49" s="272">
        <f t="shared" si="156"/>
        <v>0</v>
      </c>
      <c r="FU49" s="113"/>
      <c r="FV49" s="113"/>
      <c r="FW49" s="109"/>
      <c r="FX49" s="109"/>
      <c r="FY49" s="109"/>
      <c r="FZ49" s="272">
        <f t="shared" si="157"/>
        <v>0</v>
      </c>
      <c r="GA49" s="272">
        <f t="shared" si="33"/>
        <v>0</v>
      </c>
      <c r="GB49" s="109"/>
      <c r="GC49" s="109"/>
      <c r="GD49" s="109"/>
      <c r="GE49" s="109"/>
      <c r="GF49" s="109"/>
      <c r="GG49" s="109"/>
      <c r="GH49" s="109"/>
      <c r="GI49" s="109"/>
      <c r="GJ49" s="109"/>
      <c r="GK49" s="109"/>
      <c r="GL49" s="109"/>
      <c r="GM49" s="109"/>
      <c r="GN49" s="109"/>
      <c r="GO49" s="109"/>
      <c r="GP49" s="109"/>
      <c r="GQ49" s="109"/>
      <c r="GR49" s="109"/>
      <c r="GS49" s="109"/>
      <c r="GT49" s="110"/>
      <c r="GV49" s="413">
        <f t="shared" si="34"/>
        <v>0</v>
      </c>
      <c r="GW49" s="414">
        <f t="shared" si="35"/>
        <v>0</v>
      </c>
      <c r="GX49" s="415"/>
      <c r="GY49" s="416">
        <f t="shared" si="204"/>
        <v>0</v>
      </c>
      <c r="GZ49" s="417">
        <f t="shared" si="205"/>
        <v>0</v>
      </c>
      <c r="HA49" s="385"/>
      <c r="HB49" s="421"/>
      <c r="HC49" s="422"/>
      <c r="HD49" s="422"/>
      <c r="HE49" s="423">
        <f t="shared" si="208"/>
        <v>0</v>
      </c>
      <c r="HF49" s="424">
        <f t="shared" si="209"/>
        <v>0</v>
      </c>
      <c r="HG49" s="426"/>
      <c r="HH49" s="426"/>
      <c r="HI49" s="426"/>
      <c r="HJ49" s="345" t="str">
        <f t="shared" si="38"/>
        <v/>
      </c>
      <c r="HK49" s="402">
        <f>IF(OR(AND(1&lt;=HJ49,HJ49&lt;=3),HJ49=6),VLOOKUP(HJ49,'４整理番号表'!$J$5:$K$59,2,FALSE),0)</f>
        <v>0</v>
      </c>
      <c r="HL49" s="402">
        <f>IF(OR(HJ49=4,HJ49=7),VLOOKUP(HJ49,'４整理番号表'!$J$5:$K$59,2,FALSE),0)</f>
        <v>0</v>
      </c>
      <c r="HM49" s="402">
        <f>IF(HJ49=5,VLOOKUP(HJ49,'４整理番号表'!$J$5:$K$59,2,FALSE),0)</f>
        <v>0</v>
      </c>
      <c r="HN49" s="402">
        <f>IF(AND(8&lt;=HJ49,HJ49&lt;=13),VLOOKUP(HJ49,'４整理番号表'!$J$5:$K$59,2,FALSE),0)</f>
        <v>0</v>
      </c>
      <c r="HO49" s="397">
        <f t="shared" si="160"/>
        <v>0</v>
      </c>
      <c r="HP49" s="345">
        <f t="shared" si="161"/>
        <v>0</v>
      </c>
      <c r="HQ49" s="345">
        <f t="shared" si="162"/>
        <v>0</v>
      </c>
      <c r="HR49" s="344">
        <f t="shared" si="163"/>
        <v>0</v>
      </c>
      <c r="HS49" s="344">
        <f t="shared" si="164"/>
        <v>0</v>
      </c>
      <c r="HT49" s="345">
        <f t="shared" si="165"/>
        <v>0</v>
      </c>
      <c r="HU49" s="345">
        <f t="shared" si="166"/>
        <v>0</v>
      </c>
      <c r="HV49" s="345">
        <f t="shared" si="167"/>
        <v>0</v>
      </c>
      <c r="HW49" s="345">
        <f t="shared" si="168"/>
        <v>0</v>
      </c>
      <c r="HX49" s="345">
        <f t="shared" si="169"/>
        <v>0</v>
      </c>
      <c r="HY49" s="344">
        <f t="shared" si="170"/>
        <v>0</v>
      </c>
      <c r="HZ49" s="344">
        <f t="shared" si="171"/>
        <v>0</v>
      </c>
      <c r="IA49" s="345">
        <f t="shared" si="172"/>
        <v>0</v>
      </c>
      <c r="IB49" s="345">
        <f t="shared" si="173"/>
        <v>0</v>
      </c>
      <c r="IC49" s="345">
        <f t="shared" si="174"/>
        <v>0</v>
      </c>
      <c r="ID49" s="345">
        <f t="shared" si="175"/>
        <v>0</v>
      </c>
      <c r="IE49" s="345">
        <f t="shared" si="176"/>
        <v>0</v>
      </c>
      <c r="IF49" s="344">
        <f>IF(AND($HO49=3,SUM($ID49:IE49)=0),IF(AND($HB49=1,$HF49&gt;=0.1),1,),)</f>
        <v>0</v>
      </c>
      <c r="IG49" s="344">
        <f>IF(AND($HO49=3,SUM($ID49:IF49)=0),IF(AND($HB49=1,$HF49&gt;=0.05,$HF49&lt;0.1),1,),)</f>
        <v>0</v>
      </c>
      <c r="IH49" s="345">
        <f t="shared" si="177"/>
        <v>0</v>
      </c>
      <c r="II49" s="345">
        <f t="shared" si="178"/>
        <v>0</v>
      </c>
      <c r="IJ49" s="345">
        <f t="shared" si="179"/>
        <v>0</v>
      </c>
      <c r="IK49" s="345">
        <f t="shared" si="180"/>
        <v>0</v>
      </c>
      <c r="IL49" s="345">
        <f t="shared" si="181"/>
        <v>0</v>
      </c>
      <c r="IM49" s="345">
        <f t="shared" si="182"/>
        <v>0</v>
      </c>
      <c r="IN49" s="345">
        <f t="shared" si="183"/>
        <v>0</v>
      </c>
      <c r="IO49" s="345">
        <f t="shared" si="184"/>
        <v>0</v>
      </c>
      <c r="IP49" s="345">
        <f t="shared" si="185"/>
        <v>0</v>
      </c>
      <c r="IQ49" s="345">
        <f t="shared" si="186"/>
        <v>0</v>
      </c>
      <c r="IR49" s="345">
        <f t="shared" si="187"/>
        <v>0</v>
      </c>
      <c r="IS49" s="392">
        <f t="shared" si="188"/>
        <v>0</v>
      </c>
      <c r="IT49" s="385"/>
      <c r="IU49" s="440">
        <f t="shared" si="39"/>
        <v>0</v>
      </c>
      <c r="IV49" s="344">
        <f t="shared" si="40"/>
        <v>0</v>
      </c>
      <c r="IW49" s="344">
        <f t="shared" si="41"/>
        <v>0</v>
      </c>
      <c r="IX49" s="344">
        <f t="shared" si="42"/>
        <v>0</v>
      </c>
      <c r="IY49" s="344">
        <f t="shared" si="43"/>
        <v>0</v>
      </c>
      <c r="IZ49" s="344">
        <f t="shared" si="44"/>
        <v>0</v>
      </c>
      <c r="JA49" s="344">
        <f t="shared" si="45"/>
        <v>0</v>
      </c>
      <c r="JB49" s="344">
        <f t="shared" si="46"/>
        <v>0</v>
      </c>
      <c r="JC49" s="344">
        <f t="shared" si="47"/>
        <v>0</v>
      </c>
      <c r="JD49" s="344">
        <f t="shared" si="48"/>
        <v>0</v>
      </c>
      <c r="JE49" s="344">
        <f t="shared" si="49"/>
        <v>0</v>
      </c>
      <c r="JF49" s="344">
        <f t="shared" si="50"/>
        <v>0</v>
      </c>
      <c r="JG49" s="344">
        <f t="shared" si="51"/>
        <v>0</v>
      </c>
      <c r="JH49" s="344">
        <f t="shared" si="52"/>
        <v>0</v>
      </c>
      <c r="JI49" s="344">
        <f t="shared" si="53"/>
        <v>0</v>
      </c>
      <c r="JJ49" s="344">
        <f t="shared" si="54"/>
        <v>0</v>
      </c>
      <c r="JK49" s="344">
        <f t="shared" si="55"/>
        <v>0</v>
      </c>
      <c r="JL49" s="344">
        <f t="shared" si="56"/>
        <v>0</v>
      </c>
      <c r="JM49" s="344">
        <f t="shared" si="57"/>
        <v>0</v>
      </c>
      <c r="JN49" s="344">
        <f t="shared" si="58"/>
        <v>0</v>
      </c>
      <c r="JO49" s="344">
        <f t="shared" si="59"/>
        <v>0</v>
      </c>
      <c r="JP49" s="344">
        <f t="shared" si="60"/>
        <v>0</v>
      </c>
      <c r="JQ49" s="344">
        <f t="shared" si="61"/>
        <v>0</v>
      </c>
      <c r="JR49" s="344">
        <f t="shared" si="62"/>
        <v>0</v>
      </c>
      <c r="JS49" s="344">
        <f t="shared" si="63"/>
        <v>0</v>
      </c>
      <c r="JT49" s="344">
        <f t="shared" si="64"/>
        <v>0</v>
      </c>
      <c r="JU49" s="344">
        <f t="shared" si="65"/>
        <v>0</v>
      </c>
      <c r="JV49" s="344">
        <f t="shared" si="66"/>
        <v>0</v>
      </c>
      <c r="JW49" s="344">
        <f t="shared" si="67"/>
        <v>0</v>
      </c>
      <c r="JX49" s="344">
        <f t="shared" si="68"/>
        <v>0</v>
      </c>
      <c r="JY49" s="344">
        <f t="shared" si="69"/>
        <v>0</v>
      </c>
      <c r="JZ49" s="344">
        <f t="shared" si="70"/>
        <v>0</v>
      </c>
      <c r="KA49" s="344">
        <f t="shared" si="71"/>
        <v>0</v>
      </c>
      <c r="KB49" s="344">
        <f t="shared" si="72"/>
        <v>0</v>
      </c>
      <c r="KC49" s="344">
        <f t="shared" si="189"/>
        <v>0</v>
      </c>
      <c r="KD49" s="344">
        <f t="shared" si="73"/>
        <v>0</v>
      </c>
      <c r="KE49" s="344">
        <f t="shared" si="74"/>
        <v>0</v>
      </c>
      <c r="KF49" s="344">
        <f t="shared" si="75"/>
        <v>0</v>
      </c>
      <c r="KG49" s="344">
        <f t="shared" si="76"/>
        <v>0</v>
      </c>
      <c r="KH49" s="344">
        <f t="shared" si="77"/>
        <v>0</v>
      </c>
      <c r="KI49" s="344">
        <f t="shared" si="78"/>
        <v>0</v>
      </c>
      <c r="KJ49" s="344">
        <f t="shared" si="79"/>
        <v>0</v>
      </c>
      <c r="KK49" s="344">
        <f t="shared" si="80"/>
        <v>0</v>
      </c>
      <c r="KL49" s="344">
        <f t="shared" si="81"/>
        <v>0</v>
      </c>
      <c r="KM49" s="344">
        <f t="shared" si="82"/>
        <v>0</v>
      </c>
      <c r="KN49" s="344">
        <f t="shared" si="83"/>
        <v>0</v>
      </c>
      <c r="KO49" s="344">
        <f t="shared" si="84"/>
        <v>0</v>
      </c>
      <c r="KP49" s="344">
        <f t="shared" si="85"/>
        <v>0</v>
      </c>
      <c r="KQ49" s="344">
        <f t="shared" si="86"/>
        <v>0</v>
      </c>
      <c r="KR49" s="344">
        <f t="shared" si="87"/>
        <v>0</v>
      </c>
      <c r="KS49" s="344">
        <f t="shared" si="88"/>
        <v>0</v>
      </c>
      <c r="KT49" s="383">
        <f t="shared" si="89"/>
        <v>0</v>
      </c>
      <c r="KU49" s="701"/>
      <c r="KV49" s="109"/>
      <c r="KW49" s="109"/>
      <c r="KX49" s="110"/>
      <c r="KZ49" s="472">
        <f t="shared" si="90"/>
        <v>0</v>
      </c>
      <c r="LA49" s="348">
        <f t="shared" si="91"/>
        <v>0</v>
      </c>
      <c r="LB49" s="348">
        <f t="shared" si="92"/>
        <v>0</v>
      </c>
      <c r="LC49" s="473">
        <f t="shared" si="93"/>
        <v>0</v>
      </c>
      <c r="LE49" s="467">
        <f t="shared" si="94"/>
        <v>0</v>
      </c>
      <c r="LF49" s="467" t="str">
        <f t="shared" si="95"/>
        <v/>
      </c>
      <c r="LG49" s="467">
        <f t="shared" si="96"/>
        <v>0</v>
      </c>
      <c r="LH49" s="467">
        <f t="shared" si="97"/>
        <v>0</v>
      </c>
      <c r="LI49" s="467">
        <f t="shared" si="98"/>
        <v>0</v>
      </c>
      <c r="LJ49" s="467">
        <f t="shared" si="99"/>
        <v>0</v>
      </c>
      <c r="LK49" s="467">
        <f t="shared" si="100"/>
        <v>0</v>
      </c>
      <c r="LL49" s="467">
        <f t="shared" si="101"/>
        <v>0</v>
      </c>
      <c r="LM49" s="467">
        <f t="shared" si="102"/>
        <v>0</v>
      </c>
      <c r="LN49" s="468">
        <f t="shared" si="103"/>
        <v>0</v>
      </c>
      <c r="LO49" s="468" t="str">
        <f t="shared" si="190"/>
        <v>○</v>
      </c>
      <c r="LP49" s="451"/>
      <c r="LQ49" s="414">
        <f t="shared" si="191"/>
        <v>0</v>
      </c>
      <c r="LR49" s="414">
        <f t="shared" si="104"/>
        <v>0</v>
      </c>
      <c r="LS49" s="414" t="str">
        <f t="shared" si="105"/>
        <v/>
      </c>
      <c r="LT49" s="414" t="str">
        <f t="shared" si="192"/>
        <v/>
      </c>
      <c r="LU49" s="414">
        <f t="shared" si="106"/>
        <v>0</v>
      </c>
      <c r="LV49" s="414">
        <f t="shared" si="193"/>
        <v>0</v>
      </c>
      <c r="LW49" s="414">
        <f t="shared" si="107"/>
        <v>0</v>
      </c>
      <c r="LX49" s="448">
        <f t="shared" si="108"/>
        <v>0</v>
      </c>
      <c r="LY49" s="414">
        <f t="shared" si="194"/>
        <v>0</v>
      </c>
      <c r="LZ49" s="414">
        <f t="shared" si="195"/>
        <v>0</v>
      </c>
      <c r="MA49" s="414">
        <f t="shared" si="196"/>
        <v>0</v>
      </c>
      <c r="MB49" s="448">
        <f t="shared" si="197"/>
        <v>0</v>
      </c>
      <c r="MC49" s="414">
        <f t="shared" si="109"/>
        <v>0</v>
      </c>
      <c r="MD49" s="414">
        <f t="shared" si="110"/>
        <v>0</v>
      </c>
      <c r="ME49" s="414">
        <f t="shared" si="111"/>
        <v>0</v>
      </c>
      <c r="MF49" s="448">
        <f t="shared" si="112"/>
        <v>0</v>
      </c>
      <c r="MG49" s="414">
        <f t="shared" si="113"/>
        <v>0</v>
      </c>
      <c r="MH49" s="414">
        <f t="shared" si="114"/>
        <v>0</v>
      </c>
      <c r="MI49" s="414">
        <f t="shared" si="115"/>
        <v>0</v>
      </c>
      <c r="MJ49" s="448">
        <f t="shared" si="198"/>
        <v>0</v>
      </c>
      <c r="MK49" s="462"/>
      <c r="ML49" s="477" cm="1">
        <f t="array" ref="ML49">IF(MX49=1,INDEX($BX49:$EQ49,1,MATCH("Ⅱ⑧",$BX49:$EQ49,0)+7),0)</f>
        <v>0</v>
      </c>
      <c r="MM49" s="478">
        <f t="shared" si="116"/>
        <v>0</v>
      </c>
      <c r="MN49" s="468">
        <f t="shared" si="117"/>
        <v>0</v>
      </c>
      <c r="MP49" s="348">
        <f t="shared" si="118"/>
        <v>0</v>
      </c>
      <c r="MQ49" s="348">
        <f t="shared" si="119"/>
        <v>0</v>
      </c>
      <c r="MR49" s="348">
        <f t="shared" si="120"/>
        <v>0</v>
      </c>
      <c r="MS49" s="348">
        <f t="shared" si="121"/>
        <v>0</v>
      </c>
      <c r="MT49" s="348">
        <f t="shared" si="122"/>
        <v>0</v>
      </c>
      <c r="MU49" s="348">
        <f t="shared" si="123"/>
        <v>0</v>
      </c>
      <c r="MV49" s="348">
        <f t="shared" si="124"/>
        <v>0</v>
      </c>
      <c r="MW49" s="348">
        <f t="shared" si="125"/>
        <v>0</v>
      </c>
      <c r="MX49" s="348">
        <f t="shared" si="126"/>
        <v>0</v>
      </c>
      <c r="MZ49" s="550">
        <f t="shared" si="127"/>
        <v>0</v>
      </c>
      <c r="NA49" s="550">
        <f t="shared" si="128"/>
        <v>0</v>
      </c>
      <c r="NB49" s="550">
        <f t="shared" si="129"/>
        <v>0</v>
      </c>
      <c r="NC49" s="550">
        <f t="shared" si="130"/>
        <v>0</v>
      </c>
      <c r="ND49" s="550">
        <f t="shared" si="131"/>
        <v>0</v>
      </c>
      <c r="NE49" s="550">
        <f t="shared" si="132"/>
        <v>0</v>
      </c>
      <c r="NF49" s="550">
        <f t="shared" si="133"/>
        <v>0</v>
      </c>
      <c r="NG49" s="550">
        <f t="shared" si="134"/>
        <v>0</v>
      </c>
    </row>
    <row r="50" spans="1:371" s="136" customFormat="1" ht="21" customHeight="1">
      <c r="A50" s="452">
        <f t="shared" si="4"/>
        <v>0</v>
      </c>
      <c r="B50" s="452">
        <f t="shared" si="199"/>
        <v>0</v>
      </c>
      <c r="C50" s="452">
        <f t="shared" si="5"/>
        <v>0</v>
      </c>
      <c r="D50" s="452">
        <f t="shared" si="6"/>
        <v>0</v>
      </c>
      <c r="E50" s="452">
        <f t="shared" si="7"/>
        <v>0</v>
      </c>
      <c r="F50" s="452">
        <f t="shared" si="200"/>
        <v>0</v>
      </c>
      <c r="G50" s="452">
        <f t="shared" si="201"/>
        <v>0</v>
      </c>
      <c r="H50" s="452">
        <f t="shared" si="202"/>
        <v>0</v>
      </c>
      <c r="I50" s="267">
        <f t="shared" si="135"/>
        <v>0</v>
      </c>
      <c r="J50" s="268"/>
      <c r="K50" s="112"/>
      <c r="L50" s="112"/>
      <c r="M50" s="106"/>
      <c r="N50" s="106"/>
      <c r="O50" s="106"/>
      <c r="P50" s="106"/>
      <c r="Q50" s="112"/>
      <c r="R50" s="263" t="str">
        <f>IFERROR(VLOOKUP(Q50,'４整理番号表'!$T$27:$U$30,2,TRUE),"")</f>
        <v/>
      </c>
      <c r="S50" s="263">
        <f t="shared" si="136"/>
        <v>0</v>
      </c>
      <c r="T50" s="266">
        <f t="shared" si="137"/>
        <v>0</v>
      </c>
      <c r="U50" s="112"/>
      <c r="V50" s="108"/>
      <c r="W50" s="269" t="str">
        <f>IFERROR(VLOOKUP(V50,'４整理番号表'!$B$6:$G$7,2,TRUE),"")</f>
        <v/>
      </c>
      <c r="X50" s="270"/>
      <c r="Y50" s="108"/>
      <c r="Z50" s="269" t="str">
        <f>IFERROR(VLOOKUP(Y50,'４整理番号表'!$B$39:$H$45,2,TRUE),"")</f>
        <v/>
      </c>
      <c r="AA50" s="108"/>
      <c r="AB50" s="271" t="str">
        <f>IFERROR(VLOOKUP(AA50,'４整理番号表'!$J$5:$K$59,2,TRUE),"")</f>
        <v/>
      </c>
      <c r="AC50" s="365"/>
      <c r="AD50" s="624"/>
      <c r="AE50" s="107"/>
      <c r="AF50" s="272" t="str">
        <f>IFERROR(VLOOKUP(AE50,'４整理番号表'!$P$6:$Q$39,2,TRUE),"")</f>
        <v/>
      </c>
      <c r="AG50" s="273">
        <f t="shared" si="8"/>
        <v>0</v>
      </c>
      <c r="AH50" s="106"/>
      <c r="AI50" s="112"/>
      <c r="AJ50" s="111"/>
      <c r="AK50" s="282"/>
      <c r="AL50" s="283"/>
      <c r="AM50" s="280"/>
      <c r="AN50" s="29"/>
      <c r="AO50" s="291">
        <f t="shared" si="9"/>
        <v>0</v>
      </c>
      <c r="AP50" s="290">
        <f t="shared" si="138"/>
        <v>0</v>
      </c>
      <c r="AQ50" s="30"/>
      <c r="AR50" s="30"/>
      <c r="AS50" s="30"/>
      <c r="AT50" s="289"/>
      <c r="AU50" s="291">
        <f t="shared" si="210"/>
        <v>0</v>
      </c>
      <c r="AV50" s="291" t="str">
        <f t="shared" si="203"/>
        <v/>
      </c>
      <c r="AW50" s="27"/>
      <c r="AX50" s="33"/>
      <c r="AY50" s="33"/>
      <c r="AZ50" s="28"/>
      <c r="BA50" s="27"/>
      <c r="BB50" s="202"/>
      <c r="BC50" s="315">
        <f t="shared" si="139"/>
        <v>0</v>
      </c>
      <c r="BD50" s="349" t="str">
        <f t="shared" si="11"/>
        <v/>
      </c>
      <c r="BE50" s="350"/>
      <c r="BF50" s="350"/>
      <c r="BG50" s="349">
        <f t="shared" si="211"/>
        <v>0</v>
      </c>
      <c r="BH50" s="350"/>
      <c r="BI50" s="349">
        <f t="shared" si="140"/>
        <v>0</v>
      </c>
      <c r="BJ50" s="202"/>
      <c r="BK50" s="202"/>
      <c r="BL50" s="653" t="str">
        <f t="shared" si="13"/>
        <v/>
      </c>
      <c r="BM50" s="654" t="str">
        <f t="shared" si="14"/>
        <v/>
      </c>
      <c r="BN50" s="266" t="str">
        <f t="shared" si="15"/>
        <v/>
      </c>
      <c r="BO50" s="793"/>
      <c r="BP50" s="323"/>
      <c r="BQ50" s="323"/>
      <c r="BR50" s="323"/>
      <c r="BS50" s="323"/>
      <c r="BT50" s="324" t="str">
        <f t="shared" si="16"/>
        <v/>
      </c>
      <c r="BU50" s="325" t="str">
        <f t="shared" si="141"/>
        <v/>
      </c>
      <c r="BV50" s="393">
        <f t="shared" si="142"/>
        <v>0</v>
      </c>
      <c r="BW50" s="326"/>
      <c r="BX50" s="329"/>
      <c r="BY50" s="454"/>
      <c r="BZ50" s="455"/>
      <c r="CA50" s="455"/>
      <c r="CB50" s="455"/>
      <c r="CC50" s="455"/>
      <c r="CD50" s="322">
        <f>IFERROR(VLOOKUP(BX50,'４整理番号表'!$X$23:$Z$31,3,FALSE),)</f>
        <v>0</v>
      </c>
      <c r="CE50" s="605" t="str">
        <f>IF(BX50='４整理番号表'!$X$24,IF(CC50&lt;&gt;"",IF(BZ50&gt;0,IF(BY50=6,ROUNDDOWN((CC50-BZ50)/ABS(BZ50),3),IF(BY50=5,ROUNDDOWN((CC50-BZ50)/ABS(BZ50)*3/4,3),"")),"-")),IF(CC50&lt;&gt;"",IF(BZ50&gt;0,ROUNDDOWN((CC50-BZ50)/ABS(BZ50),3),"-"),""))</f>
        <v/>
      </c>
      <c r="CF50" s="610"/>
      <c r="CG50" s="329"/>
      <c r="CH50" s="454"/>
      <c r="CI50" s="322"/>
      <c r="CJ50" s="322"/>
      <c r="CK50" s="322"/>
      <c r="CL50" s="322"/>
      <c r="CM50" s="322">
        <f>IFERROR(VLOOKUP(CG50,'４整理番号表'!$X$23:$Z$31,3,FALSE),)</f>
        <v>0</v>
      </c>
      <c r="CN50" s="325" t="str">
        <f t="shared" si="143"/>
        <v/>
      </c>
      <c r="CO50" s="610"/>
      <c r="CP50" s="329"/>
      <c r="CQ50" s="454"/>
      <c r="CR50" s="322"/>
      <c r="CS50" s="322"/>
      <c r="CT50" s="322"/>
      <c r="CU50" s="322"/>
      <c r="CV50" s="322">
        <f>IFERROR(VLOOKUP(CP50,'４整理番号表'!$X$23:$Z$31,3,FALSE),)</f>
        <v>0</v>
      </c>
      <c r="CW50" s="325" t="str">
        <f t="shared" si="144"/>
        <v/>
      </c>
      <c r="CX50" s="619"/>
      <c r="CY50" s="329"/>
      <c r="CZ50" s="454"/>
      <c r="DA50" s="322"/>
      <c r="DB50" s="322"/>
      <c r="DC50" s="322"/>
      <c r="DD50" s="322"/>
      <c r="DE50" s="322">
        <f>IFERROR(VLOOKUP(CY50,'４整理番号表'!$X$23:$Z$31,3,FALSE),)</f>
        <v>0</v>
      </c>
      <c r="DF50" s="325" t="str">
        <f t="shared" si="145"/>
        <v/>
      </c>
      <c r="DG50" s="610"/>
      <c r="DH50" s="329"/>
      <c r="DI50" s="454"/>
      <c r="DJ50" s="322"/>
      <c r="DK50" s="322"/>
      <c r="DL50" s="322"/>
      <c r="DM50" s="322"/>
      <c r="DN50" s="322">
        <f>IFERROR(VLOOKUP(DH50,'４整理番号表'!$X$23:$Z$31,3,FALSE),)</f>
        <v>0</v>
      </c>
      <c r="DO50" s="325" t="str">
        <f t="shared" si="146"/>
        <v/>
      </c>
      <c r="DP50" s="610"/>
      <c r="DQ50" s="329"/>
      <c r="DR50" s="454"/>
      <c r="DS50" s="322"/>
      <c r="DT50" s="322"/>
      <c r="DU50" s="322"/>
      <c r="DV50" s="322"/>
      <c r="DW50" s="322">
        <f>IFERROR(VLOOKUP(DQ50,'４整理番号表'!$X$23:$Z$31,3,FALSE),)</f>
        <v>0</v>
      </c>
      <c r="DX50" s="325" t="str">
        <f t="shared" si="147"/>
        <v/>
      </c>
      <c r="DY50" s="610"/>
      <c r="DZ50" s="329"/>
      <c r="EA50" s="454"/>
      <c r="EB50" s="322"/>
      <c r="EC50" s="322"/>
      <c r="ED50" s="322"/>
      <c r="EE50" s="322"/>
      <c r="EF50" s="322">
        <f>IFERROR(VLOOKUP(DZ50,'４整理番号表'!$X$23:$Z$31,3,FALSE),)</f>
        <v>0</v>
      </c>
      <c r="EG50" s="325" t="str">
        <f t="shared" si="148"/>
        <v/>
      </c>
      <c r="EH50" s="610"/>
      <c r="EI50" s="329"/>
      <c r="EJ50" s="454"/>
      <c r="EK50" s="322"/>
      <c r="EL50" s="322"/>
      <c r="EM50" s="322"/>
      <c r="EN50" s="322"/>
      <c r="EO50" s="322">
        <f>IFERROR(VLOOKUP(EI50,'４整理番号表'!$X$23:$Z$31,3,FALSE),)</f>
        <v>0</v>
      </c>
      <c r="EP50" s="325" t="str">
        <f t="shared" si="149"/>
        <v/>
      </c>
      <c r="EQ50" s="619"/>
      <c r="ER50" s="203" t="s">
        <v>101</v>
      </c>
      <c r="ES50" s="266">
        <f t="shared" si="17"/>
        <v>0</v>
      </c>
      <c r="ET50" s="272">
        <f t="shared" si="18"/>
        <v>0</v>
      </c>
      <c r="EU50" s="272">
        <f t="shared" si="19"/>
        <v>0</v>
      </c>
      <c r="EV50" s="272">
        <f t="shared" si="20"/>
        <v>0</v>
      </c>
      <c r="EW50" s="272">
        <f t="shared" si="21"/>
        <v>0</v>
      </c>
      <c r="EX50" s="272">
        <f t="shared" si="22"/>
        <v>0</v>
      </c>
      <c r="EY50" s="272">
        <f t="shared" si="23"/>
        <v>0</v>
      </c>
      <c r="EZ50" s="272">
        <f t="shared" si="24"/>
        <v>0</v>
      </c>
      <c r="FA50" s="272">
        <f t="shared" si="25"/>
        <v>0</v>
      </c>
      <c r="FB50" s="272">
        <f t="shared" si="26"/>
        <v>0</v>
      </c>
      <c r="FC50" s="272">
        <f t="shared" si="27"/>
        <v>0</v>
      </c>
      <c r="FD50" s="272">
        <f t="shared" si="28"/>
        <v>0</v>
      </c>
      <c r="FE50" s="272">
        <f t="shared" si="29"/>
        <v>0</v>
      </c>
      <c r="FF50" s="272">
        <f t="shared" si="30"/>
        <v>0</v>
      </c>
      <c r="FG50" s="272">
        <f t="shared" si="31"/>
        <v>0</v>
      </c>
      <c r="FH50" s="272">
        <f t="shared" si="32"/>
        <v>0</v>
      </c>
      <c r="FI50" s="109" t="s">
        <v>100</v>
      </c>
      <c r="FJ50" s="109" t="s">
        <v>100</v>
      </c>
      <c r="FK50" s="109" t="s">
        <v>100</v>
      </c>
      <c r="FL50" s="109" t="s">
        <v>100</v>
      </c>
      <c r="FM50" s="109" t="s">
        <v>100</v>
      </c>
      <c r="FN50" s="272">
        <f t="shared" si="150"/>
        <v>0</v>
      </c>
      <c r="FO50" s="272">
        <f t="shared" si="151"/>
        <v>0</v>
      </c>
      <c r="FP50" s="272">
        <f t="shared" si="152"/>
        <v>0</v>
      </c>
      <c r="FQ50" s="272">
        <f t="shared" si="153"/>
        <v>0</v>
      </c>
      <c r="FR50" s="272">
        <f t="shared" si="154"/>
        <v>0</v>
      </c>
      <c r="FS50" s="272">
        <f t="shared" si="155"/>
        <v>0</v>
      </c>
      <c r="FT50" s="272">
        <f t="shared" si="156"/>
        <v>0</v>
      </c>
      <c r="FU50" s="113"/>
      <c r="FV50" s="113"/>
      <c r="FW50" s="109"/>
      <c r="FX50" s="109"/>
      <c r="FY50" s="109"/>
      <c r="FZ50" s="272">
        <f t="shared" si="157"/>
        <v>0</v>
      </c>
      <c r="GA50" s="272">
        <f t="shared" si="33"/>
        <v>0</v>
      </c>
      <c r="GB50" s="109"/>
      <c r="GC50" s="109"/>
      <c r="GD50" s="109"/>
      <c r="GE50" s="109"/>
      <c r="GF50" s="109"/>
      <c r="GG50" s="109"/>
      <c r="GH50" s="109"/>
      <c r="GI50" s="109"/>
      <c r="GJ50" s="109"/>
      <c r="GK50" s="109"/>
      <c r="GL50" s="109"/>
      <c r="GM50" s="109"/>
      <c r="GN50" s="109"/>
      <c r="GO50" s="109"/>
      <c r="GP50" s="109"/>
      <c r="GQ50" s="109"/>
      <c r="GR50" s="109"/>
      <c r="GS50" s="109"/>
      <c r="GT50" s="110"/>
      <c r="GV50" s="413">
        <f t="shared" si="34"/>
        <v>0</v>
      </c>
      <c r="GW50" s="414">
        <f t="shared" si="35"/>
        <v>0</v>
      </c>
      <c r="GX50" s="415"/>
      <c r="GY50" s="416">
        <f t="shared" si="204"/>
        <v>0</v>
      </c>
      <c r="GZ50" s="417">
        <f t="shared" si="205"/>
        <v>0</v>
      </c>
      <c r="HA50" s="385"/>
      <c r="HB50" s="421"/>
      <c r="HC50" s="422"/>
      <c r="HD50" s="422"/>
      <c r="HE50" s="423">
        <f t="shared" si="208"/>
        <v>0</v>
      </c>
      <c r="HF50" s="424">
        <f t="shared" si="209"/>
        <v>0</v>
      </c>
      <c r="HG50" s="426"/>
      <c r="HH50" s="426"/>
      <c r="HI50" s="426"/>
      <c r="HJ50" s="345" t="str">
        <f t="shared" si="38"/>
        <v/>
      </c>
      <c r="HK50" s="402">
        <f>IF(OR(AND(1&lt;=HJ50,HJ50&lt;=3),HJ50=6),VLOOKUP(HJ50,'４整理番号表'!$J$5:$K$59,2,FALSE),0)</f>
        <v>0</v>
      </c>
      <c r="HL50" s="402">
        <f>IF(OR(HJ50=4,HJ50=7),VLOOKUP(HJ50,'４整理番号表'!$J$5:$K$59,2,FALSE),0)</f>
        <v>0</v>
      </c>
      <c r="HM50" s="402">
        <f>IF(HJ50=5,VLOOKUP(HJ50,'４整理番号表'!$J$5:$K$59,2,FALSE),0)</f>
        <v>0</v>
      </c>
      <c r="HN50" s="402">
        <f>IF(AND(8&lt;=HJ50,HJ50&lt;=13),VLOOKUP(HJ50,'４整理番号表'!$J$5:$K$59,2,FALSE),0)</f>
        <v>0</v>
      </c>
      <c r="HO50" s="397">
        <f t="shared" si="160"/>
        <v>0</v>
      </c>
      <c r="HP50" s="345">
        <f t="shared" si="161"/>
        <v>0</v>
      </c>
      <c r="HQ50" s="345">
        <f t="shared" si="162"/>
        <v>0</v>
      </c>
      <c r="HR50" s="344">
        <f t="shared" si="163"/>
        <v>0</v>
      </c>
      <c r="HS50" s="344">
        <f t="shared" si="164"/>
        <v>0</v>
      </c>
      <c r="HT50" s="345">
        <f t="shared" si="165"/>
        <v>0</v>
      </c>
      <c r="HU50" s="345">
        <f t="shared" si="166"/>
        <v>0</v>
      </c>
      <c r="HV50" s="345">
        <f t="shared" si="167"/>
        <v>0</v>
      </c>
      <c r="HW50" s="345">
        <f t="shared" si="168"/>
        <v>0</v>
      </c>
      <c r="HX50" s="345">
        <f t="shared" si="169"/>
        <v>0</v>
      </c>
      <c r="HY50" s="344">
        <f t="shared" si="170"/>
        <v>0</v>
      </c>
      <c r="HZ50" s="344">
        <f t="shared" si="171"/>
        <v>0</v>
      </c>
      <c r="IA50" s="345">
        <f t="shared" si="172"/>
        <v>0</v>
      </c>
      <c r="IB50" s="345">
        <f t="shared" si="173"/>
        <v>0</v>
      </c>
      <c r="IC50" s="345">
        <f t="shared" si="174"/>
        <v>0</v>
      </c>
      <c r="ID50" s="345">
        <f t="shared" si="175"/>
        <v>0</v>
      </c>
      <c r="IE50" s="345">
        <f t="shared" si="176"/>
        <v>0</v>
      </c>
      <c r="IF50" s="344">
        <f>IF(AND($HO50=3,SUM($ID50:IE50)=0),IF(AND($HB50=1,$HF50&gt;=0.1),1,),)</f>
        <v>0</v>
      </c>
      <c r="IG50" s="344">
        <f>IF(AND($HO50=3,SUM($ID50:IF50)=0),IF(AND($HB50=1,$HF50&gt;=0.05,$HF50&lt;0.1),1,),)</f>
        <v>0</v>
      </c>
      <c r="IH50" s="345">
        <f t="shared" si="177"/>
        <v>0</v>
      </c>
      <c r="II50" s="345">
        <f t="shared" si="178"/>
        <v>0</v>
      </c>
      <c r="IJ50" s="345">
        <f t="shared" si="179"/>
        <v>0</v>
      </c>
      <c r="IK50" s="345">
        <f t="shared" si="180"/>
        <v>0</v>
      </c>
      <c r="IL50" s="345">
        <f t="shared" si="181"/>
        <v>0</v>
      </c>
      <c r="IM50" s="345">
        <f t="shared" si="182"/>
        <v>0</v>
      </c>
      <c r="IN50" s="345">
        <f t="shared" si="183"/>
        <v>0</v>
      </c>
      <c r="IO50" s="345">
        <f t="shared" si="184"/>
        <v>0</v>
      </c>
      <c r="IP50" s="345">
        <f t="shared" si="185"/>
        <v>0</v>
      </c>
      <c r="IQ50" s="345">
        <f t="shared" si="186"/>
        <v>0</v>
      </c>
      <c r="IR50" s="345">
        <f t="shared" si="187"/>
        <v>0</v>
      </c>
      <c r="IS50" s="392">
        <f t="shared" si="188"/>
        <v>0</v>
      </c>
      <c r="IT50" s="385"/>
      <c r="IU50" s="440">
        <f t="shared" si="39"/>
        <v>0</v>
      </c>
      <c r="IV50" s="344">
        <f t="shared" si="40"/>
        <v>0</v>
      </c>
      <c r="IW50" s="344">
        <f t="shared" si="41"/>
        <v>0</v>
      </c>
      <c r="IX50" s="344">
        <f t="shared" si="42"/>
        <v>0</v>
      </c>
      <c r="IY50" s="344">
        <f t="shared" si="43"/>
        <v>0</v>
      </c>
      <c r="IZ50" s="344">
        <f t="shared" si="44"/>
        <v>0</v>
      </c>
      <c r="JA50" s="344">
        <f t="shared" si="45"/>
        <v>0</v>
      </c>
      <c r="JB50" s="344">
        <f t="shared" si="46"/>
        <v>0</v>
      </c>
      <c r="JC50" s="344">
        <f t="shared" si="47"/>
        <v>0</v>
      </c>
      <c r="JD50" s="344">
        <f t="shared" si="48"/>
        <v>0</v>
      </c>
      <c r="JE50" s="344">
        <f t="shared" si="49"/>
        <v>0</v>
      </c>
      <c r="JF50" s="344">
        <f t="shared" si="50"/>
        <v>0</v>
      </c>
      <c r="JG50" s="344">
        <f t="shared" si="51"/>
        <v>0</v>
      </c>
      <c r="JH50" s="344">
        <f t="shared" si="52"/>
        <v>0</v>
      </c>
      <c r="JI50" s="344">
        <f t="shared" si="53"/>
        <v>0</v>
      </c>
      <c r="JJ50" s="344">
        <f t="shared" si="54"/>
        <v>0</v>
      </c>
      <c r="JK50" s="344">
        <f t="shared" si="55"/>
        <v>0</v>
      </c>
      <c r="JL50" s="344">
        <f t="shared" si="56"/>
        <v>0</v>
      </c>
      <c r="JM50" s="344">
        <f t="shared" si="57"/>
        <v>0</v>
      </c>
      <c r="JN50" s="344">
        <f t="shared" si="58"/>
        <v>0</v>
      </c>
      <c r="JO50" s="344">
        <f t="shared" si="59"/>
        <v>0</v>
      </c>
      <c r="JP50" s="344">
        <f t="shared" si="60"/>
        <v>0</v>
      </c>
      <c r="JQ50" s="344">
        <f t="shared" si="61"/>
        <v>0</v>
      </c>
      <c r="JR50" s="344">
        <f t="shared" si="62"/>
        <v>0</v>
      </c>
      <c r="JS50" s="344">
        <f t="shared" si="63"/>
        <v>0</v>
      </c>
      <c r="JT50" s="344">
        <f t="shared" si="64"/>
        <v>0</v>
      </c>
      <c r="JU50" s="344">
        <f t="shared" si="65"/>
        <v>0</v>
      </c>
      <c r="JV50" s="344">
        <f t="shared" si="66"/>
        <v>0</v>
      </c>
      <c r="JW50" s="344">
        <f t="shared" si="67"/>
        <v>0</v>
      </c>
      <c r="JX50" s="344">
        <f t="shared" si="68"/>
        <v>0</v>
      </c>
      <c r="JY50" s="344">
        <f t="shared" si="69"/>
        <v>0</v>
      </c>
      <c r="JZ50" s="344">
        <f t="shared" si="70"/>
        <v>0</v>
      </c>
      <c r="KA50" s="344">
        <f t="shared" si="71"/>
        <v>0</v>
      </c>
      <c r="KB50" s="344">
        <f t="shared" si="72"/>
        <v>0</v>
      </c>
      <c r="KC50" s="344">
        <f t="shared" si="189"/>
        <v>0</v>
      </c>
      <c r="KD50" s="344">
        <f t="shared" si="73"/>
        <v>0</v>
      </c>
      <c r="KE50" s="344">
        <f t="shared" si="74"/>
        <v>0</v>
      </c>
      <c r="KF50" s="344">
        <f t="shared" si="75"/>
        <v>0</v>
      </c>
      <c r="KG50" s="344">
        <f t="shared" si="76"/>
        <v>0</v>
      </c>
      <c r="KH50" s="344">
        <f t="shared" si="77"/>
        <v>0</v>
      </c>
      <c r="KI50" s="344">
        <f t="shared" si="78"/>
        <v>0</v>
      </c>
      <c r="KJ50" s="344">
        <f t="shared" si="79"/>
        <v>0</v>
      </c>
      <c r="KK50" s="344">
        <f t="shared" si="80"/>
        <v>0</v>
      </c>
      <c r="KL50" s="344">
        <f t="shared" si="81"/>
        <v>0</v>
      </c>
      <c r="KM50" s="344">
        <f t="shared" si="82"/>
        <v>0</v>
      </c>
      <c r="KN50" s="344">
        <f t="shared" si="83"/>
        <v>0</v>
      </c>
      <c r="KO50" s="344">
        <f t="shared" si="84"/>
        <v>0</v>
      </c>
      <c r="KP50" s="344">
        <f t="shared" si="85"/>
        <v>0</v>
      </c>
      <c r="KQ50" s="344">
        <f t="shared" si="86"/>
        <v>0</v>
      </c>
      <c r="KR50" s="344">
        <f t="shared" si="87"/>
        <v>0</v>
      </c>
      <c r="KS50" s="344">
        <f t="shared" si="88"/>
        <v>0</v>
      </c>
      <c r="KT50" s="383">
        <f t="shared" si="89"/>
        <v>0</v>
      </c>
      <c r="KU50" s="701"/>
      <c r="KV50" s="109"/>
      <c r="KW50" s="109"/>
      <c r="KX50" s="110"/>
      <c r="KZ50" s="472">
        <f t="shared" si="90"/>
        <v>0</v>
      </c>
      <c r="LA50" s="348">
        <f t="shared" si="91"/>
        <v>0</v>
      </c>
      <c r="LB50" s="348">
        <f t="shared" si="92"/>
        <v>0</v>
      </c>
      <c r="LC50" s="473">
        <f t="shared" si="93"/>
        <v>0</v>
      </c>
      <c r="LE50" s="467">
        <f t="shared" si="94"/>
        <v>0</v>
      </c>
      <c r="LF50" s="467" t="str">
        <f t="shared" si="95"/>
        <v/>
      </c>
      <c r="LG50" s="467">
        <f t="shared" si="96"/>
        <v>0</v>
      </c>
      <c r="LH50" s="467">
        <f t="shared" si="97"/>
        <v>0</v>
      </c>
      <c r="LI50" s="467">
        <f t="shared" si="98"/>
        <v>0</v>
      </c>
      <c r="LJ50" s="467">
        <f t="shared" si="99"/>
        <v>0</v>
      </c>
      <c r="LK50" s="467">
        <f t="shared" si="100"/>
        <v>0</v>
      </c>
      <c r="LL50" s="467">
        <f t="shared" si="101"/>
        <v>0</v>
      </c>
      <c r="LM50" s="467">
        <f t="shared" si="102"/>
        <v>0</v>
      </c>
      <c r="LN50" s="468">
        <f t="shared" si="103"/>
        <v>0</v>
      </c>
      <c r="LO50" s="468" t="str">
        <f t="shared" si="190"/>
        <v>○</v>
      </c>
      <c r="LP50" s="451"/>
      <c r="LQ50" s="414">
        <f t="shared" si="191"/>
        <v>0</v>
      </c>
      <c r="LR50" s="414">
        <f t="shared" si="104"/>
        <v>0</v>
      </c>
      <c r="LS50" s="414" t="str">
        <f t="shared" si="105"/>
        <v/>
      </c>
      <c r="LT50" s="414" t="str">
        <f t="shared" si="192"/>
        <v/>
      </c>
      <c r="LU50" s="414">
        <f t="shared" si="106"/>
        <v>0</v>
      </c>
      <c r="LV50" s="414">
        <f t="shared" si="193"/>
        <v>0</v>
      </c>
      <c r="LW50" s="414">
        <f t="shared" si="107"/>
        <v>0</v>
      </c>
      <c r="LX50" s="448">
        <f t="shared" si="108"/>
        <v>0</v>
      </c>
      <c r="LY50" s="414">
        <f t="shared" si="194"/>
        <v>0</v>
      </c>
      <c r="LZ50" s="414">
        <f t="shared" si="195"/>
        <v>0</v>
      </c>
      <c r="MA50" s="414">
        <f t="shared" si="196"/>
        <v>0</v>
      </c>
      <c r="MB50" s="448">
        <f t="shared" si="197"/>
        <v>0</v>
      </c>
      <c r="MC50" s="414">
        <f t="shared" si="109"/>
        <v>0</v>
      </c>
      <c r="MD50" s="414">
        <f t="shared" si="110"/>
        <v>0</v>
      </c>
      <c r="ME50" s="414">
        <f t="shared" si="111"/>
        <v>0</v>
      </c>
      <c r="MF50" s="448">
        <f t="shared" si="112"/>
        <v>0</v>
      </c>
      <c r="MG50" s="414">
        <f t="shared" si="113"/>
        <v>0</v>
      </c>
      <c r="MH50" s="414">
        <f t="shared" si="114"/>
        <v>0</v>
      </c>
      <c r="MI50" s="414">
        <f t="shared" si="115"/>
        <v>0</v>
      </c>
      <c r="MJ50" s="448">
        <f t="shared" si="198"/>
        <v>0</v>
      </c>
      <c r="MK50" s="462"/>
      <c r="ML50" s="477" cm="1">
        <f t="array" ref="ML50">IF(MX50=1,INDEX($BX50:$EQ50,1,MATCH("Ⅱ⑧",$BX50:$EQ50,0)+7),0)</f>
        <v>0</v>
      </c>
      <c r="MM50" s="478">
        <f t="shared" si="116"/>
        <v>0</v>
      </c>
      <c r="MN50" s="468">
        <f t="shared" si="117"/>
        <v>0</v>
      </c>
      <c r="MP50" s="348">
        <f t="shared" si="118"/>
        <v>0</v>
      </c>
      <c r="MQ50" s="348">
        <f t="shared" si="119"/>
        <v>0</v>
      </c>
      <c r="MR50" s="348">
        <f t="shared" si="120"/>
        <v>0</v>
      </c>
      <c r="MS50" s="348">
        <f t="shared" si="121"/>
        <v>0</v>
      </c>
      <c r="MT50" s="348">
        <f t="shared" si="122"/>
        <v>0</v>
      </c>
      <c r="MU50" s="348">
        <f t="shared" si="123"/>
        <v>0</v>
      </c>
      <c r="MV50" s="348">
        <f t="shared" si="124"/>
        <v>0</v>
      </c>
      <c r="MW50" s="348">
        <f t="shared" si="125"/>
        <v>0</v>
      </c>
      <c r="MX50" s="348">
        <f t="shared" si="126"/>
        <v>0</v>
      </c>
      <c r="MZ50" s="550">
        <f t="shared" si="127"/>
        <v>0</v>
      </c>
      <c r="NA50" s="550">
        <f t="shared" si="128"/>
        <v>0</v>
      </c>
      <c r="NB50" s="550">
        <f t="shared" si="129"/>
        <v>0</v>
      </c>
      <c r="NC50" s="550">
        <f t="shared" si="130"/>
        <v>0</v>
      </c>
      <c r="ND50" s="550">
        <f t="shared" si="131"/>
        <v>0</v>
      </c>
      <c r="NE50" s="550">
        <f t="shared" si="132"/>
        <v>0</v>
      </c>
      <c r="NF50" s="550">
        <f t="shared" si="133"/>
        <v>0</v>
      </c>
      <c r="NG50" s="550">
        <f t="shared" si="134"/>
        <v>0</v>
      </c>
    </row>
    <row r="51" spans="1:371" s="136" customFormat="1" ht="21" customHeight="1">
      <c r="A51" s="452">
        <f t="shared" si="4"/>
        <v>0</v>
      </c>
      <c r="B51" s="452">
        <f t="shared" si="199"/>
        <v>0</v>
      </c>
      <c r="C51" s="452">
        <f t="shared" si="5"/>
        <v>0</v>
      </c>
      <c r="D51" s="452">
        <f t="shared" si="6"/>
        <v>0</v>
      </c>
      <c r="E51" s="452">
        <f t="shared" si="7"/>
        <v>0</v>
      </c>
      <c r="F51" s="452">
        <f t="shared" si="200"/>
        <v>0</v>
      </c>
      <c r="G51" s="452">
        <f t="shared" si="201"/>
        <v>0</v>
      </c>
      <c r="H51" s="452">
        <f t="shared" si="202"/>
        <v>0</v>
      </c>
      <c r="I51" s="267">
        <f t="shared" si="135"/>
        <v>0</v>
      </c>
      <c r="J51" s="268"/>
      <c r="K51" s="112"/>
      <c r="L51" s="112"/>
      <c r="M51" s="106"/>
      <c r="N51" s="106"/>
      <c r="O51" s="106"/>
      <c r="P51" s="106"/>
      <c r="Q51" s="112"/>
      <c r="R51" s="263" t="str">
        <f>IFERROR(VLOOKUP(Q51,'４整理番号表'!$T$27:$U$30,2,TRUE),"")</f>
        <v/>
      </c>
      <c r="S51" s="263">
        <f t="shared" si="136"/>
        <v>0</v>
      </c>
      <c r="T51" s="266">
        <f t="shared" si="137"/>
        <v>0</v>
      </c>
      <c r="U51" s="112"/>
      <c r="V51" s="108"/>
      <c r="W51" s="269" t="str">
        <f>IFERROR(VLOOKUP(V51,'４整理番号表'!$B$6:$G$7,2,TRUE),"")</f>
        <v/>
      </c>
      <c r="X51" s="270"/>
      <c r="Y51" s="108"/>
      <c r="Z51" s="269" t="str">
        <f>IFERROR(VLOOKUP(Y51,'４整理番号表'!$B$39:$H$45,2,TRUE),"")</f>
        <v/>
      </c>
      <c r="AA51" s="108"/>
      <c r="AB51" s="271" t="str">
        <f>IFERROR(VLOOKUP(AA51,'４整理番号表'!$J$5:$K$59,2,TRUE),"")</f>
        <v/>
      </c>
      <c r="AC51" s="365"/>
      <c r="AD51" s="624"/>
      <c r="AE51" s="107"/>
      <c r="AF51" s="272" t="str">
        <f>IFERROR(VLOOKUP(AE51,'４整理番号表'!$P$6:$Q$39,2,TRUE),"")</f>
        <v/>
      </c>
      <c r="AG51" s="273">
        <f t="shared" si="8"/>
        <v>0</v>
      </c>
      <c r="AH51" s="106"/>
      <c r="AI51" s="112"/>
      <c r="AJ51" s="111"/>
      <c r="AK51" s="282"/>
      <c r="AL51" s="283"/>
      <c r="AM51" s="280"/>
      <c r="AN51" s="26"/>
      <c r="AO51" s="291">
        <f t="shared" si="9"/>
        <v>0</v>
      </c>
      <c r="AP51" s="290">
        <f t="shared" si="138"/>
        <v>0</v>
      </c>
      <c r="AQ51" s="30"/>
      <c r="AR51" s="30"/>
      <c r="AS51" s="30"/>
      <c r="AT51" s="289"/>
      <c r="AU51" s="291">
        <f t="shared" si="210"/>
        <v>0</v>
      </c>
      <c r="AV51" s="291" t="str">
        <f t="shared" si="203"/>
        <v/>
      </c>
      <c r="AW51" s="27"/>
      <c r="AX51" s="33"/>
      <c r="AY51" s="33"/>
      <c r="AZ51" s="28"/>
      <c r="BA51" s="27"/>
      <c r="BB51" s="202"/>
      <c r="BC51" s="315">
        <f t="shared" si="139"/>
        <v>0</v>
      </c>
      <c r="BD51" s="349" t="str">
        <f t="shared" si="11"/>
        <v/>
      </c>
      <c r="BE51" s="350"/>
      <c r="BF51" s="350"/>
      <c r="BG51" s="349">
        <f t="shared" si="211"/>
        <v>0</v>
      </c>
      <c r="BH51" s="350"/>
      <c r="BI51" s="349">
        <f t="shared" si="140"/>
        <v>0</v>
      </c>
      <c r="BJ51" s="202"/>
      <c r="BK51" s="202"/>
      <c r="BL51" s="653" t="str">
        <f t="shared" si="13"/>
        <v/>
      </c>
      <c r="BM51" s="654" t="str">
        <f t="shared" si="14"/>
        <v/>
      </c>
      <c r="BN51" s="266" t="str">
        <f t="shared" si="15"/>
        <v/>
      </c>
      <c r="BO51" s="793"/>
      <c r="BP51" s="323"/>
      <c r="BQ51" s="323"/>
      <c r="BR51" s="323"/>
      <c r="BS51" s="323"/>
      <c r="BT51" s="324" t="str">
        <f t="shared" si="16"/>
        <v/>
      </c>
      <c r="BU51" s="325" t="str">
        <f t="shared" si="141"/>
        <v/>
      </c>
      <c r="BV51" s="393">
        <f t="shared" si="142"/>
        <v>0</v>
      </c>
      <c r="BW51" s="326"/>
      <c r="BX51" s="329"/>
      <c r="BY51" s="454"/>
      <c r="BZ51" s="455"/>
      <c r="CA51" s="455"/>
      <c r="CB51" s="455"/>
      <c r="CC51" s="455"/>
      <c r="CD51" s="322">
        <f>IFERROR(VLOOKUP(BX51,'４整理番号表'!$X$23:$Z$31,3,FALSE),)</f>
        <v>0</v>
      </c>
      <c r="CE51" s="605" t="str">
        <f>IF(BX51='４整理番号表'!$X$24,IF(CC51&lt;&gt;"",IF(BZ51&gt;0,IF(BY51=6,ROUNDDOWN((CC51-BZ51)/ABS(BZ51),3),IF(BY51=5,ROUNDDOWN((CC51-BZ51)/ABS(BZ51)*3/4,3),"")),"-")),IF(CC51&lt;&gt;"",IF(BZ51&gt;0,ROUNDDOWN((CC51-BZ51)/ABS(BZ51),3),"-"),""))</f>
        <v/>
      </c>
      <c r="CF51" s="610"/>
      <c r="CG51" s="329"/>
      <c r="CH51" s="454"/>
      <c r="CI51" s="322"/>
      <c r="CJ51" s="322"/>
      <c r="CK51" s="322"/>
      <c r="CL51" s="322"/>
      <c r="CM51" s="322">
        <f>IFERROR(VLOOKUP(CG51,'４整理番号表'!$X$23:$Z$31,3,FALSE),)</f>
        <v>0</v>
      </c>
      <c r="CN51" s="325" t="str">
        <f t="shared" si="143"/>
        <v/>
      </c>
      <c r="CO51" s="610"/>
      <c r="CP51" s="329"/>
      <c r="CQ51" s="454"/>
      <c r="CR51" s="322"/>
      <c r="CS51" s="322"/>
      <c r="CT51" s="322"/>
      <c r="CU51" s="322"/>
      <c r="CV51" s="322">
        <f>IFERROR(VLOOKUP(CP51,'４整理番号表'!$X$23:$Z$31,3,FALSE),)</f>
        <v>0</v>
      </c>
      <c r="CW51" s="325" t="str">
        <f t="shared" si="144"/>
        <v/>
      </c>
      <c r="CX51" s="619"/>
      <c r="CY51" s="329"/>
      <c r="CZ51" s="454"/>
      <c r="DA51" s="322"/>
      <c r="DB51" s="322"/>
      <c r="DC51" s="322"/>
      <c r="DD51" s="322"/>
      <c r="DE51" s="322">
        <f>IFERROR(VLOOKUP(CY51,'４整理番号表'!$X$23:$Z$31,3,FALSE),)</f>
        <v>0</v>
      </c>
      <c r="DF51" s="325" t="str">
        <f t="shared" si="145"/>
        <v/>
      </c>
      <c r="DG51" s="610"/>
      <c r="DH51" s="329"/>
      <c r="DI51" s="454"/>
      <c r="DJ51" s="322"/>
      <c r="DK51" s="322"/>
      <c r="DL51" s="322"/>
      <c r="DM51" s="322"/>
      <c r="DN51" s="322">
        <f>IFERROR(VLOOKUP(DH51,'４整理番号表'!$X$23:$Z$31,3,FALSE),)</f>
        <v>0</v>
      </c>
      <c r="DO51" s="325" t="str">
        <f t="shared" si="146"/>
        <v/>
      </c>
      <c r="DP51" s="610"/>
      <c r="DQ51" s="329"/>
      <c r="DR51" s="454"/>
      <c r="DS51" s="322"/>
      <c r="DT51" s="322"/>
      <c r="DU51" s="322"/>
      <c r="DV51" s="322"/>
      <c r="DW51" s="322">
        <f>IFERROR(VLOOKUP(DQ51,'４整理番号表'!$X$23:$Z$31,3,FALSE),)</f>
        <v>0</v>
      </c>
      <c r="DX51" s="325" t="str">
        <f t="shared" si="147"/>
        <v/>
      </c>
      <c r="DY51" s="610"/>
      <c r="DZ51" s="329"/>
      <c r="EA51" s="454"/>
      <c r="EB51" s="322"/>
      <c r="EC51" s="322"/>
      <c r="ED51" s="322"/>
      <c r="EE51" s="322"/>
      <c r="EF51" s="322">
        <f>IFERROR(VLOOKUP(DZ51,'４整理番号表'!$X$23:$Z$31,3,FALSE),)</f>
        <v>0</v>
      </c>
      <c r="EG51" s="325" t="str">
        <f t="shared" si="148"/>
        <v/>
      </c>
      <c r="EH51" s="610"/>
      <c r="EI51" s="329"/>
      <c r="EJ51" s="454"/>
      <c r="EK51" s="322"/>
      <c r="EL51" s="322"/>
      <c r="EM51" s="322"/>
      <c r="EN51" s="322"/>
      <c r="EO51" s="322">
        <f>IFERROR(VLOOKUP(EI51,'４整理番号表'!$X$23:$Z$31,3,FALSE),)</f>
        <v>0</v>
      </c>
      <c r="EP51" s="325" t="str">
        <f t="shared" si="149"/>
        <v/>
      </c>
      <c r="EQ51" s="619"/>
      <c r="ER51" s="203" t="s">
        <v>101</v>
      </c>
      <c r="ES51" s="266">
        <f t="shared" si="17"/>
        <v>0</v>
      </c>
      <c r="ET51" s="272">
        <f t="shared" si="18"/>
        <v>0</v>
      </c>
      <c r="EU51" s="272">
        <f t="shared" si="19"/>
        <v>0</v>
      </c>
      <c r="EV51" s="272">
        <f t="shared" si="20"/>
        <v>0</v>
      </c>
      <c r="EW51" s="272">
        <f t="shared" si="21"/>
        <v>0</v>
      </c>
      <c r="EX51" s="272">
        <f t="shared" si="22"/>
        <v>0</v>
      </c>
      <c r="EY51" s="272">
        <f t="shared" si="23"/>
        <v>0</v>
      </c>
      <c r="EZ51" s="272">
        <f t="shared" si="24"/>
        <v>0</v>
      </c>
      <c r="FA51" s="272">
        <f t="shared" si="25"/>
        <v>0</v>
      </c>
      <c r="FB51" s="272">
        <f t="shared" si="26"/>
        <v>0</v>
      </c>
      <c r="FC51" s="272">
        <f t="shared" si="27"/>
        <v>0</v>
      </c>
      <c r="FD51" s="272">
        <f t="shared" si="28"/>
        <v>0</v>
      </c>
      <c r="FE51" s="272">
        <f t="shared" si="29"/>
        <v>0</v>
      </c>
      <c r="FF51" s="272">
        <f t="shared" si="30"/>
        <v>0</v>
      </c>
      <c r="FG51" s="272">
        <f t="shared" si="31"/>
        <v>0</v>
      </c>
      <c r="FH51" s="272">
        <f t="shared" si="32"/>
        <v>0</v>
      </c>
      <c r="FI51" s="109" t="s">
        <v>100</v>
      </c>
      <c r="FJ51" s="109" t="s">
        <v>100</v>
      </c>
      <c r="FK51" s="109" t="s">
        <v>100</v>
      </c>
      <c r="FL51" s="109" t="s">
        <v>100</v>
      </c>
      <c r="FM51" s="109" t="s">
        <v>100</v>
      </c>
      <c r="FN51" s="272">
        <f t="shared" si="150"/>
        <v>0</v>
      </c>
      <c r="FO51" s="272">
        <f t="shared" si="151"/>
        <v>0</v>
      </c>
      <c r="FP51" s="272">
        <f t="shared" si="152"/>
        <v>0</v>
      </c>
      <c r="FQ51" s="272">
        <f t="shared" si="153"/>
        <v>0</v>
      </c>
      <c r="FR51" s="272">
        <f t="shared" si="154"/>
        <v>0</v>
      </c>
      <c r="FS51" s="272">
        <f t="shared" si="155"/>
        <v>0</v>
      </c>
      <c r="FT51" s="272">
        <f t="shared" si="156"/>
        <v>0</v>
      </c>
      <c r="FU51" s="113"/>
      <c r="FV51" s="113"/>
      <c r="FW51" s="109"/>
      <c r="FX51" s="109"/>
      <c r="FY51" s="109"/>
      <c r="FZ51" s="272">
        <f t="shared" si="157"/>
        <v>0</v>
      </c>
      <c r="GA51" s="272">
        <f t="shared" si="33"/>
        <v>0</v>
      </c>
      <c r="GB51" s="109"/>
      <c r="GC51" s="109"/>
      <c r="GD51" s="109"/>
      <c r="GE51" s="109"/>
      <c r="GF51" s="109"/>
      <c r="GG51" s="109"/>
      <c r="GH51" s="109"/>
      <c r="GI51" s="109"/>
      <c r="GJ51" s="109"/>
      <c r="GK51" s="109"/>
      <c r="GL51" s="109"/>
      <c r="GM51" s="109"/>
      <c r="GN51" s="109"/>
      <c r="GO51" s="109"/>
      <c r="GP51" s="109"/>
      <c r="GQ51" s="109"/>
      <c r="GR51" s="109"/>
      <c r="GS51" s="109"/>
      <c r="GT51" s="110"/>
      <c r="GV51" s="413">
        <f t="shared" si="34"/>
        <v>0</v>
      </c>
      <c r="GW51" s="414">
        <f t="shared" si="35"/>
        <v>0</v>
      </c>
      <c r="GX51" s="415"/>
      <c r="GY51" s="416">
        <f t="shared" si="204"/>
        <v>0</v>
      </c>
      <c r="GZ51" s="417">
        <f t="shared" si="205"/>
        <v>0</v>
      </c>
      <c r="HA51" s="385"/>
      <c r="HB51" s="421"/>
      <c r="HC51" s="422"/>
      <c r="HD51" s="422"/>
      <c r="HE51" s="423">
        <f t="shared" si="208"/>
        <v>0</v>
      </c>
      <c r="HF51" s="424">
        <f t="shared" si="209"/>
        <v>0</v>
      </c>
      <c r="HG51" s="426"/>
      <c r="HH51" s="426"/>
      <c r="HI51" s="426"/>
      <c r="HJ51" s="345" t="str">
        <f t="shared" si="38"/>
        <v/>
      </c>
      <c r="HK51" s="402">
        <f>IF(OR(AND(1&lt;=HJ51,HJ51&lt;=3),HJ51=6),VLOOKUP(HJ51,'４整理番号表'!$J$5:$K$59,2,FALSE),0)</f>
        <v>0</v>
      </c>
      <c r="HL51" s="402">
        <f>IF(OR(HJ51=4,HJ51=7),VLOOKUP(HJ51,'４整理番号表'!$J$5:$K$59,2,FALSE),0)</f>
        <v>0</v>
      </c>
      <c r="HM51" s="402">
        <f>IF(HJ51=5,VLOOKUP(HJ51,'４整理番号表'!$J$5:$K$59,2,FALSE),0)</f>
        <v>0</v>
      </c>
      <c r="HN51" s="402">
        <f>IF(AND(8&lt;=HJ51,HJ51&lt;=13),VLOOKUP(HJ51,'４整理番号表'!$J$5:$K$59,2,FALSE),0)</f>
        <v>0</v>
      </c>
      <c r="HO51" s="397">
        <f t="shared" si="160"/>
        <v>0</v>
      </c>
      <c r="HP51" s="345">
        <f t="shared" si="161"/>
        <v>0</v>
      </c>
      <c r="HQ51" s="345">
        <f t="shared" si="162"/>
        <v>0</v>
      </c>
      <c r="HR51" s="344">
        <f t="shared" si="163"/>
        <v>0</v>
      </c>
      <c r="HS51" s="344">
        <f t="shared" si="164"/>
        <v>0</v>
      </c>
      <c r="HT51" s="345">
        <f t="shared" si="165"/>
        <v>0</v>
      </c>
      <c r="HU51" s="345">
        <f t="shared" si="166"/>
        <v>0</v>
      </c>
      <c r="HV51" s="345">
        <f t="shared" si="167"/>
        <v>0</v>
      </c>
      <c r="HW51" s="345">
        <f t="shared" si="168"/>
        <v>0</v>
      </c>
      <c r="HX51" s="345">
        <f t="shared" si="169"/>
        <v>0</v>
      </c>
      <c r="HY51" s="344">
        <f t="shared" si="170"/>
        <v>0</v>
      </c>
      <c r="HZ51" s="344">
        <f t="shared" si="171"/>
        <v>0</v>
      </c>
      <c r="IA51" s="345">
        <f t="shared" si="172"/>
        <v>0</v>
      </c>
      <c r="IB51" s="345">
        <f t="shared" si="173"/>
        <v>0</v>
      </c>
      <c r="IC51" s="345">
        <f t="shared" si="174"/>
        <v>0</v>
      </c>
      <c r="ID51" s="345">
        <f t="shared" si="175"/>
        <v>0</v>
      </c>
      <c r="IE51" s="345">
        <f t="shared" si="176"/>
        <v>0</v>
      </c>
      <c r="IF51" s="344">
        <f>IF(AND($HO51=3,SUM($ID51:IE51)=0),IF(AND($HB51=1,$HF51&gt;=0.1),1,),)</f>
        <v>0</v>
      </c>
      <c r="IG51" s="344">
        <f>IF(AND($HO51=3,SUM($ID51:IF51)=0),IF(AND($HB51=1,$HF51&gt;=0.05,$HF51&lt;0.1),1,),)</f>
        <v>0</v>
      </c>
      <c r="IH51" s="345">
        <f t="shared" si="177"/>
        <v>0</v>
      </c>
      <c r="II51" s="345">
        <f t="shared" si="178"/>
        <v>0</v>
      </c>
      <c r="IJ51" s="345">
        <f t="shared" si="179"/>
        <v>0</v>
      </c>
      <c r="IK51" s="345">
        <f t="shared" si="180"/>
        <v>0</v>
      </c>
      <c r="IL51" s="345">
        <f t="shared" si="181"/>
        <v>0</v>
      </c>
      <c r="IM51" s="345">
        <f t="shared" si="182"/>
        <v>0</v>
      </c>
      <c r="IN51" s="345">
        <f t="shared" si="183"/>
        <v>0</v>
      </c>
      <c r="IO51" s="345">
        <f t="shared" si="184"/>
        <v>0</v>
      </c>
      <c r="IP51" s="345">
        <f t="shared" si="185"/>
        <v>0</v>
      </c>
      <c r="IQ51" s="345">
        <f t="shared" si="186"/>
        <v>0</v>
      </c>
      <c r="IR51" s="345">
        <f t="shared" si="187"/>
        <v>0</v>
      </c>
      <c r="IS51" s="392">
        <f t="shared" si="188"/>
        <v>0</v>
      </c>
      <c r="IT51" s="385"/>
      <c r="IU51" s="440">
        <f t="shared" si="39"/>
        <v>0</v>
      </c>
      <c r="IV51" s="344">
        <f t="shared" si="40"/>
        <v>0</v>
      </c>
      <c r="IW51" s="344">
        <f t="shared" si="41"/>
        <v>0</v>
      </c>
      <c r="IX51" s="344">
        <f t="shared" si="42"/>
        <v>0</v>
      </c>
      <c r="IY51" s="344">
        <f t="shared" si="43"/>
        <v>0</v>
      </c>
      <c r="IZ51" s="344">
        <f t="shared" si="44"/>
        <v>0</v>
      </c>
      <c r="JA51" s="344">
        <f t="shared" si="45"/>
        <v>0</v>
      </c>
      <c r="JB51" s="344">
        <f t="shared" si="46"/>
        <v>0</v>
      </c>
      <c r="JC51" s="344">
        <f t="shared" si="47"/>
        <v>0</v>
      </c>
      <c r="JD51" s="344">
        <f t="shared" si="48"/>
        <v>0</v>
      </c>
      <c r="JE51" s="344">
        <f t="shared" si="49"/>
        <v>0</v>
      </c>
      <c r="JF51" s="344">
        <f t="shared" si="50"/>
        <v>0</v>
      </c>
      <c r="JG51" s="344">
        <f t="shared" si="51"/>
        <v>0</v>
      </c>
      <c r="JH51" s="344">
        <f t="shared" si="52"/>
        <v>0</v>
      </c>
      <c r="JI51" s="344">
        <f t="shared" si="53"/>
        <v>0</v>
      </c>
      <c r="JJ51" s="344">
        <f t="shared" si="54"/>
        <v>0</v>
      </c>
      <c r="JK51" s="344">
        <f t="shared" si="55"/>
        <v>0</v>
      </c>
      <c r="JL51" s="344">
        <f t="shared" si="56"/>
        <v>0</v>
      </c>
      <c r="JM51" s="344">
        <f t="shared" si="57"/>
        <v>0</v>
      </c>
      <c r="JN51" s="344">
        <f t="shared" si="58"/>
        <v>0</v>
      </c>
      <c r="JO51" s="344">
        <f t="shared" si="59"/>
        <v>0</v>
      </c>
      <c r="JP51" s="344">
        <f t="shared" si="60"/>
        <v>0</v>
      </c>
      <c r="JQ51" s="344">
        <f t="shared" si="61"/>
        <v>0</v>
      </c>
      <c r="JR51" s="344">
        <f t="shared" si="62"/>
        <v>0</v>
      </c>
      <c r="JS51" s="344">
        <f t="shared" si="63"/>
        <v>0</v>
      </c>
      <c r="JT51" s="344">
        <f t="shared" si="64"/>
        <v>0</v>
      </c>
      <c r="JU51" s="344">
        <f t="shared" si="65"/>
        <v>0</v>
      </c>
      <c r="JV51" s="344">
        <f t="shared" si="66"/>
        <v>0</v>
      </c>
      <c r="JW51" s="344">
        <f t="shared" si="67"/>
        <v>0</v>
      </c>
      <c r="JX51" s="344">
        <f t="shared" si="68"/>
        <v>0</v>
      </c>
      <c r="JY51" s="344">
        <f t="shared" si="69"/>
        <v>0</v>
      </c>
      <c r="JZ51" s="344">
        <f t="shared" si="70"/>
        <v>0</v>
      </c>
      <c r="KA51" s="344">
        <f t="shared" si="71"/>
        <v>0</v>
      </c>
      <c r="KB51" s="344">
        <f t="shared" si="72"/>
        <v>0</v>
      </c>
      <c r="KC51" s="344">
        <f t="shared" si="189"/>
        <v>0</v>
      </c>
      <c r="KD51" s="344">
        <f t="shared" si="73"/>
        <v>0</v>
      </c>
      <c r="KE51" s="344">
        <f t="shared" si="74"/>
        <v>0</v>
      </c>
      <c r="KF51" s="344">
        <f t="shared" si="75"/>
        <v>0</v>
      </c>
      <c r="KG51" s="344">
        <f t="shared" si="76"/>
        <v>0</v>
      </c>
      <c r="KH51" s="344">
        <f t="shared" si="77"/>
        <v>0</v>
      </c>
      <c r="KI51" s="344">
        <f t="shared" si="78"/>
        <v>0</v>
      </c>
      <c r="KJ51" s="344">
        <f t="shared" si="79"/>
        <v>0</v>
      </c>
      <c r="KK51" s="344">
        <f t="shared" si="80"/>
        <v>0</v>
      </c>
      <c r="KL51" s="344">
        <f t="shared" si="81"/>
        <v>0</v>
      </c>
      <c r="KM51" s="344">
        <f t="shared" si="82"/>
        <v>0</v>
      </c>
      <c r="KN51" s="344">
        <f t="shared" si="83"/>
        <v>0</v>
      </c>
      <c r="KO51" s="344">
        <f t="shared" si="84"/>
        <v>0</v>
      </c>
      <c r="KP51" s="344">
        <f t="shared" si="85"/>
        <v>0</v>
      </c>
      <c r="KQ51" s="344">
        <f t="shared" si="86"/>
        <v>0</v>
      </c>
      <c r="KR51" s="344">
        <f t="shared" si="87"/>
        <v>0</v>
      </c>
      <c r="KS51" s="344">
        <f t="shared" si="88"/>
        <v>0</v>
      </c>
      <c r="KT51" s="383">
        <f t="shared" si="89"/>
        <v>0</v>
      </c>
      <c r="KU51" s="701"/>
      <c r="KV51" s="109"/>
      <c r="KW51" s="109"/>
      <c r="KX51" s="110"/>
      <c r="KZ51" s="472">
        <f t="shared" si="90"/>
        <v>0</v>
      </c>
      <c r="LA51" s="348">
        <f t="shared" si="91"/>
        <v>0</v>
      </c>
      <c r="LB51" s="348">
        <f t="shared" si="92"/>
        <v>0</v>
      </c>
      <c r="LC51" s="473">
        <f t="shared" si="93"/>
        <v>0</v>
      </c>
      <c r="LE51" s="467">
        <f t="shared" si="94"/>
        <v>0</v>
      </c>
      <c r="LF51" s="467" t="str">
        <f t="shared" si="95"/>
        <v/>
      </c>
      <c r="LG51" s="467">
        <f t="shared" si="96"/>
        <v>0</v>
      </c>
      <c r="LH51" s="467">
        <f t="shared" si="97"/>
        <v>0</v>
      </c>
      <c r="LI51" s="467">
        <f t="shared" si="98"/>
        <v>0</v>
      </c>
      <c r="LJ51" s="467">
        <f t="shared" si="99"/>
        <v>0</v>
      </c>
      <c r="LK51" s="467">
        <f t="shared" si="100"/>
        <v>0</v>
      </c>
      <c r="LL51" s="467">
        <f t="shared" si="101"/>
        <v>0</v>
      </c>
      <c r="LM51" s="467">
        <f t="shared" si="102"/>
        <v>0</v>
      </c>
      <c r="LN51" s="468">
        <f t="shared" si="103"/>
        <v>0</v>
      </c>
      <c r="LO51" s="468" t="str">
        <f t="shared" si="190"/>
        <v>○</v>
      </c>
      <c r="LP51" s="451"/>
      <c r="LQ51" s="414">
        <f t="shared" si="191"/>
        <v>0</v>
      </c>
      <c r="LR51" s="414">
        <f t="shared" si="104"/>
        <v>0</v>
      </c>
      <c r="LS51" s="414" t="str">
        <f t="shared" si="105"/>
        <v/>
      </c>
      <c r="LT51" s="414" t="str">
        <f t="shared" si="192"/>
        <v/>
      </c>
      <c r="LU51" s="414">
        <f t="shared" si="106"/>
        <v>0</v>
      </c>
      <c r="LV51" s="414">
        <f t="shared" si="193"/>
        <v>0</v>
      </c>
      <c r="LW51" s="414">
        <f t="shared" si="107"/>
        <v>0</v>
      </c>
      <c r="LX51" s="448">
        <f t="shared" si="108"/>
        <v>0</v>
      </c>
      <c r="LY51" s="414">
        <f t="shared" si="194"/>
        <v>0</v>
      </c>
      <c r="LZ51" s="414">
        <f t="shared" si="195"/>
        <v>0</v>
      </c>
      <c r="MA51" s="414">
        <f t="shared" si="196"/>
        <v>0</v>
      </c>
      <c r="MB51" s="448">
        <f t="shared" si="197"/>
        <v>0</v>
      </c>
      <c r="MC51" s="414">
        <f t="shared" si="109"/>
        <v>0</v>
      </c>
      <c r="MD51" s="414">
        <f t="shared" si="110"/>
        <v>0</v>
      </c>
      <c r="ME51" s="414">
        <f t="shared" si="111"/>
        <v>0</v>
      </c>
      <c r="MF51" s="448">
        <f t="shared" si="112"/>
        <v>0</v>
      </c>
      <c r="MG51" s="414">
        <f t="shared" si="113"/>
        <v>0</v>
      </c>
      <c r="MH51" s="414">
        <f t="shared" si="114"/>
        <v>0</v>
      </c>
      <c r="MI51" s="414">
        <f t="shared" si="115"/>
        <v>0</v>
      </c>
      <c r="MJ51" s="448">
        <f t="shared" si="198"/>
        <v>0</v>
      </c>
      <c r="MK51" s="462"/>
      <c r="ML51" s="477" cm="1">
        <f t="array" ref="ML51">IF(MX51=1,INDEX($BX51:$EQ51,1,MATCH("Ⅱ⑧",$BX51:$EQ51,0)+7),0)</f>
        <v>0</v>
      </c>
      <c r="MM51" s="478">
        <f t="shared" si="116"/>
        <v>0</v>
      </c>
      <c r="MN51" s="468">
        <f t="shared" si="117"/>
        <v>0</v>
      </c>
      <c r="MP51" s="348">
        <f t="shared" si="118"/>
        <v>0</v>
      </c>
      <c r="MQ51" s="348">
        <f t="shared" si="119"/>
        <v>0</v>
      </c>
      <c r="MR51" s="348">
        <f t="shared" si="120"/>
        <v>0</v>
      </c>
      <c r="MS51" s="348">
        <f t="shared" si="121"/>
        <v>0</v>
      </c>
      <c r="MT51" s="348">
        <f t="shared" si="122"/>
        <v>0</v>
      </c>
      <c r="MU51" s="348">
        <f t="shared" si="123"/>
        <v>0</v>
      </c>
      <c r="MV51" s="348">
        <f t="shared" si="124"/>
        <v>0</v>
      </c>
      <c r="MW51" s="348">
        <f t="shared" si="125"/>
        <v>0</v>
      </c>
      <c r="MX51" s="348">
        <f t="shared" si="126"/>
        <v>0</v>
      </c>
      <c r="MZ51" s="550">
        <f t="shared" si="127"/>
        <v>0</v>
      </c>
      <c r="NA51" s="550">
        <f t="shared" si="128"/>
        <v>0</v>
      </c>
      <c r="NB51" s="550">
        <f t="shared" si="129"/>
        <v>0</v>
      </c>
      <c r="NC51" s="550">
        <f t="shared" si="130"/>
        <v>0</v>
      </c>
      <c r="ND51" s="550">
        <f t="shared" si="131"/>
        <v>0</v>
      </c>
      <c r="NE51" s="550">
        <f t="shared" si="132"/>
        <v>0</v>
      </c>
      <c r="NF51" s="550">
        <f t="shared" si="133"/>
        <v>0</v>
      </c>
      <c r="NG51" s="550">
        <f t="shared" si="134"/>
        <v>0</v>
      </c>
    </row>
    <row r="52" spans="1:371" s="136" customFormat="1" ht="21" customHeight="1">
      <c r="A52" s="452">
        <f t="shared" si="4"/>
        <v>0</v>
      </c>
      <c r="B52" s="452">
        <f t="shared" si="199"/>
        <v>0</v>
      </c>
      <c r="C52" s="452">
        <f t="shared" si="5"/>
        <v>0</v>
      </c>
      <c r="D52" s="452">
        <f t="shared" si="6"/>
        <v>0</v>
      </c>
      <c r="E52" s="452">
        <f t="shared" si="7"/>
        <v>0</v>
      </c>
      <c r="F52" s="452">
        <f t="shared" si="200"/>
        <v>0</v>
      </c>
      <c r="G52" s="452">
        <f t="shared" si="201"/>
        <v>0</v>
      </c>
      <c r="H52" s="452">
        <f t="shared" si="202"/>
        <v>0</v>
      </c>
      <c r="I52" s="267">
        <f t="shared" si="135"/>
        <v>0</v>
      </c>
      <c r="J52" s="268"/>
      <c r="K52" s="112"/>
      <c r="L52" s="112"/>
      <c r="M52" s="106"/>
      <c r="N52" s="106"/>
      <c r="O52" s="106"/>
      <c r="P52" s="106"/>
      <c r="Q52" s="112"/>
      <c r="R52" s="263" t="str">
        <f>IFERROR(VLOOKUP(Q52,'４整理番号表'!$T$27:$U$30,2,TRUE),"")</f>
        <v/>
      </c>
      <c r="S52" s="263">
        <f t="shared" si="136"/>
        <v>0</v>
      </c>
      <c r="T52" s="266">
        <f t="shared" si="137"/>
        <v>0</v>
      </c>
      <c r="U52" s="112"/>
      <c r="V52" s="108"/>
      <c r="W52" s="269" t="str">
        <f>IFERROR(VLOOKUP(V52,'４整理番号表'!$B$6:$G$7,2,TRUE),"")</f>
        <v/>
      </c>
      <c r="X52" s="270"/>
      <c r="Y52" s="108"/>
      <c r="Z52" s="269" t="str">
        <f>IFERROR(VLOOKUP(Y52,'４整理番号表'!$B$39:$H$45,2,TRUE),"")</f>
        <v/>
      </c>
      <c r="AA52" s="108"/>
      <c r="AB52" s="271" t="str">
        <f>IFERROR(VLOOKUP(AA52,'４整理番号表'!$J$5:$K$59,2,TRUE),"")</f>
        <v/>
      </c>
      <c r="AC52" s="365"/>
      <c r="AD52" s="624"/>
      <c r="AE52" s="107"/>
      <c r="AF52" s="272" t="str">
        <f>IFERROR(VLOOKUP(AE52,'４整理番号表'!$P$6:$Q$39,2,TRUE),"")</f>
        <v/>
      </c>
      <c r="AG52" s="273">
        <f t="shared" si="8"/>
        <v>0</v>
      </c>
      <c r="AH52" s="106"/>
      <c r="AI52" s="112"/>
      <c r="AJ52" s="111"/>
      <c r="AK52" s="282"/>
      <c r="AL52" s="283"/>
      <c r="AM52" s="280"/>
      <c r="AN52" s="29"/>
      <c r="AO52" s="291">
        <f t="shared" si="9"/>
        <v>0</v>
      </c>
      <c r="AP52" s="290">
        <f t="shared" si="138"/>
        <v>0</v>
      </c>
      <c r="AQ52" s="30"/>
      <c r="AR52" s="30"/>
      <c r="AS52" s="30"/>
      <c r="AT52" s="289"/>
      <c r="AU52" s="291">
        <f t="shared" si="210"/>
        <v>0</v>
      </c>
      <c r="AV52" s="291" t="str">
        <f t="shared" si="203"/>
        <v/>
      </c>
      <c r="AW52" s="27"/>
      <c r="AX52" s="33"/>
      <c r="AY52" s="33"/>
      <c r="AZ52" s="28"/>
      <c r="BA52" s="27"/>
      <c r="BB52" s="202"/>
      <c r="BC52" s="315">
        <f t="shared" si="139"/>
        <v>0</v>
      </c>
      <c r="BD52" s="349" t="str">
        <f t="shared" si="11"/>
        <v/>
      </c>
      <c r="BE52" s="350"/>
      <c r="BF52" s="350"/>
      <c r="BG52" s="349">
        <f t="shared" si="211"/>
        <v>0</v>
      </c>
      <c r="BH52" s="350"/>
      <c r="BI52" s="349">
        <f t="shared" si="140"/>
        <v>0</v>
      </c>
      <c r="BJ52" s="202"/>
      <c r="BK52" s="202"/>
      <c r="BL52" s="653" t="str">
        <f t="shared" si="13"/>
        <v/>
      </c>
      <c r="BM52" s="654" t="str">
        <f t="shared" si="14"/>
        <v/>
      </c>
      <c r="BN52" s="266" t="str">
        <f t="shared" si="15"/>
        <v/>
      </c>
      <c r="BO52" s="793"/>
      <c r="BP52" s="323"/>
      <c r="BQ52" s="323"/>
      <c r="BR52" s="323"/>
      <c r="BS52" s="323"/>
      <c r="BT52" s="324" t="str">
        <f t="shared" si="16"/>
        <v/>
      </c>
      <c r="BU52" s="325" t="str">
        <f t="shared" si="141"/>
        <v/>
      </c>
      <c r="BV52" s="393">
        <f t="shared" si="142"/>
        <v>0</v>
      </c>
      <c r="BW52" s="326"/>
      <c r="BX52" s="329"/>
      <c r="BY52" s="454"/>
      <c r="BZ52" s="455"/>
      <c r="CA52" s="455"/>
      <c r="CB52" s="455"/>
      <c r="CC52" s="455"/>
      <c r="CD52" s="322">
        <f>IFERROR(VLOOKUP(BX52,'４整理番号表'!$X$23:$Z$31,3,FALSE),)</f>
        <v>0</v>
      </c>
      <c r="CE52" s="605" t="str">
        <f>IF(BX52='４整理番号表'!$X$24,IF(CC52&lt;&gt;"",IF(BZ52&gt;0,IF(BY52=6,ROUNDDOWN((CC52-BZ52)/ABS(BZ52),3),IF(BY52=5,ROUNDDOWN((CC52-BZ52)/ABS(BZ52)*3/4,3),"")),"-")),IF(CC52&lt;&gt;"",IF(BZ52&gt;0,ROUNDDOWN((CC52-BZ52)/ABS(BZ52),3),"-"),""))</f>
        <v/>
      </c>
      <c r="CF52" s="610"/>
      <c r="CG52" s="329"/>
      <c r="CH52" s="454"/>
      <c r="CI52" s="322"/>
      <c r="CJ52" s="322"/>
      <c r="CK52" s="322"/>
      <c r="CL52" s="322"/>
      <c r="CM52" s="322">
        <f>IFERROR(VLOOKUP(CG52,'４整理番号表'!$X$23:$Z$31,3,FALSE),)</f>
        <v>0</v>
      </c>
      <c r="CN52" s="325" t="str">
        <f t="shared" si="143"/>
        <v/>
      </c>
      <c r="CO52" s="610"/>
      <c r="CP52" s="329"/>
      <c r="CQ52" s="454"/>
      <c r="CR52" s="322"/>
      <c r="CS52" s="322"/>
      <c r="CT52" s="322"/>
      <c r="CU52" s="322"/>
      <c r="CV52" s="322">
        <f>IFERROR(VLOOKUP(CP52,'４整理番号表'!$X$23:$Z$31,3,FALSE),)</f>
        <v>0</v>
      </c>
      <c r="CW52" s="325" t="str">
        <f t="shared" si="144"/>
        <v/>
      </c>
      <c r="CX52" s="619"/>
      <c r="CY52" s="329"/>
      <c r="CZ52" s="454"/>
      <c r="DA52" s="322"/>
      <c r="DB52" s="322"/>
      <c r="DC52" s="322"/>
      <c r="DD52" s="322"/>
      <c r="DE52" s="322">
        <f>IFERROR(VLOOKUP(CY52,'４整理番号表'!$X$23:$Z$31,3,FALSE),)</f>
        <v>0</v>
      </c>
      <c r="DF52" s="325" t="str">
        <f t="shared" si="145"/>
        <v/>
      </c>
      <c r="DG52" s="610"/>
      <c r="DH52" s="329"/>
      <c r="DI52" s="454"/>
      <c r="DJ52" s="322"/>
      <c r="DK52" s="322"/>
      <c r="DL52" s="322"/>
      <c r="DM52" s="322"/>
      <c r="DN52" s="322">
        <f>IFERROR(VLOOKUP(DH52,'４整理番号表'!$X$23:$Z$31,3,FALSE),)</f>
        <v>0</v>
      </c>
      <c r="DO52" s="325" t="str">
        <f t="shared" si="146"/>
        <v/>
      </c>
      <c r="DP52" s="610"/>
      <c r="DQ52" s="329"/>
      <c r="DR52" s="454"/>
      <c r="DS52" s="322"/>
      <c r="DT52" s="322"/>
      <c r="DU52" s="322"/>
      <c r="DV52" s="322"/>
      <c r="DW52" s="322">
        <f>IFERROR(VLOOKUP(DQ52,'４整理番号表'!$X$23:$Z$31,3,FALSE),)</f>
        <v>0</v>
      </c>
      <c r="DX52" s="325" t="str">
        <f t="shared" si="147"/>
        <v/>
      </c>
      <c r="DY52" s="610"/>
      <c r="DZ52" s="329"/>
      <c r="EA52" s="454"/>
      <c r="EB52" s="322"/>
      <c r="EC52" s="322"/>
      <c r="ED52" s="322"/>
      <c r="EE52" s="322"/>
      <c r="EF52" s="322">
        <f>IFERROR(VLOOKUP(DZ52,'４整理番号表'!$X$23:$Z$31,3,FALSE),)</f>
        <v>0</v>
      </c>
      <c r="EG52" s="325" t="str">
        <f t="shared" si="148"/>
        <v/>
      </c>
      <c r="EH52" s="610"/>
      <c r="EI52" s="329"/>
      <c r="EJ52" s="454"/>
      <c r="EK52" s="322"/>
      <c r="EL52" s="322"/>
      <c r="EM52" s="322"/>
      <c r="EN52" s="322"/>
      <c r="EO52" s="322">
        <f>IFERROR(VLOOKUP(EI52,'４整理番号表'!$X$23:$Z$31,3,FALSE),)</f>
        <v>0</v>
      </c>
      <c r="EP52" s="325" t="str">
        <f t="shared" si="149"/>
        <v/>
      </c>
      <c r="EQ52" s="619"/>
      <c r="ER52" s="203" t="s">
        <v>101</v>
      </c>
      <c r="ES52" s="266">
        <f t="shared" si="17"/>
        <v>0</v>
      </c>
      <c r="ET52" s="272">
        <f t="shared" si="18"/>
        <v>0</v>
      </c>
      <c r="EU52" s="272">
        <f t="shared" si="19"/>
        <v>0</v>
      </c>
      <c r="EV52" s="272">
        <f t="shared" si="20"/>
        <v>0</v>
      </c>
      <c r="EW52" s="272">
        <f t="shared" si="21"/>
        <v>0</v>
      </c>
      <c r="EX52" s="272">
        <f t="shared" si="22"/>
        <v>0</v>
      </c>
      <c r="EY52" s="272">
        <f t="shared" si="23"/>
        <v>0</v>
      </c>
      <c r="EZ52" s="272">
        <f t="shared" si="24"/>
        <v>0</v>
      </c>
      <c r="FA52" s="272">
        <f t="shared" si="25"/>
        <v>0</v>
      </c>
      <c r="FB52" s="272">
        <f t="shared" si="26"/>
        <v>0</v>
      </c>
      <c r="FC52" s="272">
        <f t="shared" si="27"/>
        <v>0</v>
      </c>
      <c r="FD52" s="272">
        <f t="shared" si="28"/>
        <v>0</v>
      </c>
      <c r="FE52" s="272">
        <f t="shared" si="29"/>
        <v>0</v>
      </c>
      <c r="FF52" s="272">
        <f t="shared" si="30"/>
        <v>0</v>
      </c>
      <c r="FG52" s="272">
        <f t="shared" si="31"/>
        <v>0</v>
      </c>
      <c r="FH52" s="272">
        <f t="shared" si="32"/>
        <v>0</v>
      </c>
      <c r="FI52" s="109" t="s">
        <v>100</v>
      </c>
      <c r="FJ52" s="109" t="s">
        <v>100</v>
      </c>
      <c r="FK52" s="109" t="s">
        <v>100</v>
      </c>
      <c r="FL52" s="109" t="s">
        <v>100</v>
      </c>
      <c r="FM52" s="109" t="s">
        <v>100</v>
      </c>
      <c r="FN52" s="272">
        <f t="shared" si="150"/>
        <v>0</v>
      </c>
      <c r="FO52" s="272">
        <f t="shared" si="151"/>
        <v>0</v>
      </c>
      <c r="FP52" s="272">
        <f t="shared" si="152"/>
        <v>0</v>
      </c>
      <c r="FQ52" s="272">
        <f t="shared" si="153"/>
        <v>0</v>
      </c>
      <c r="FR52" s="272">
        <f t="shared" si="154"/>
        <v>0</v>
      </c>
      <c r="FS52" s="272">
        <f t="shared" si="155"/>
        <v>0</v>
      </c>
      <c r="FT52" s="272">
        <f t="shared" si="156"/>
        <v>0</v>
      </c>
      <c r="FU52" s="113"/>
      <c r="FV52" s="113"/>
      <c r="FW52" s="109"/>
      <c r="FX52" s="109"/>
      <c r="FY52" s="109"/>
      <c r="FZ52" s="272">
        <f t="shared" si="157"/>
        <v>0</v>
      </c>
      <c r="GA52" s="272">
        <f t="shared" si="33"/>
        <v>0</v>
      </c>
      <c r="GB52" s="109"/>
      <c r="GC52" s="109"/>
      <c r="GD52" s="109"/>
      <c r="GE52" s="109"/>
      <c r="GF52" s="109"/>
      <c r="GG52" s="109"/>
      <c r="GH52" s="109"/>
      <c r="GI52" s="109"/>
      <c r="GJ52" s="109"/>
      <c r="GK52" s="109"/>
      <c r="GL52" s="109"/>
      <c r="GM52" s="109"/>
      <c r="GN52" s="109"/>
      <c r="GO52" s="109"/>
      <c r="GP52" s="109"/>
      <c r="GQ52" s="109"/>
      <c r="GR52" s="109"/>
      <c r="GS52" s="109"/>
      <c r="GT52" s="110"/>
      <c r="GV52" s="413">
        <f t="shared" si="34"/>
        <v>0</v>
      </c>
      <c r="GW52" s="414">
        <f t="shared" si="35"/>
        <v>0</v>
      </c>
      <c r="GX52" s="415"/>
      <c r="GY52" s="416">
        <f t="shared" si="204"/>
        <v>0</v>
      </c>
      <c r="GZ52" s="417">
        <f t="shared" si="205"/>
        <v>0</v>
      </c>
      <c r="HA52" s="385"/>
      <c r="HB52" s="421"/>
      <c r="HC52" s="422"/>
      <c r="HD52" s="422"/>
      <c r="HE52" s="423">
        <f t="shared" si="208"/>
        <v>0</v>
      </c>
      <c r="HF52" s="424">
        <f t="shared" si="209"/>
        <v>0</v>
      </c>
      <c r="HG52" s="426"/>
      <c r="HH52" s="426"/>
      <c r="HI52" s="426"/>
      <c r="HJ52" s="345" t="str">
        <f t="shared" si="38"/>
        <v/>
      </c>
      <c r="HK52" s="402">
        <f>IF(OR(AND(1&lt;=HJ52,HJ52&lt;=3),HJ52=6),VLOOKUP(HJ52,'４整理番号表'!$J$5:$K$59,2,FALSE),0)</f>
        <v>0</v>
      </c>
      <c r="HL52" s="402">
        <f>IF(OR(HJ52=4,HJ52=7),VLOOKUP(HJ52,'４整理番号表'!$J$5:$K$59,2,FALSE),0)</f>
        <v>0</v>
      </c>
      <c r="HM52" s="402">
        <f>IF(HJ52=5,VLOOKUP(HJ52,'４整理番号表'!$J$5:$K$59,2,FALSE),0)</f>
        <v>0</v>
      </c>
      <c r="HN52" s="402">
        <f>IF(AND(8&lt;=HJ52,HJ52&lt;=13),VLOOKUP(HJ52,'４整理番号表'!$J$5:$K$59,2,FALSE),0)</f>
        <v>0</v>
      </c>
      <c r="HO52" s="397">
        <f t="shared" si="160"/>
        <v>0</v>
      </c>
      <c r="HP52" s="345">
        <f t="shared" si="161"/>
        <v>0</v>
      </c>
      <c r="HQ52" s="345">
        <f t="shared" si="162"/>
        <v>0</v>
      </c>
      <c r="HR52" s="344">
        <f t="shared" si="163"/>
        <v>0</v>
      </c>
      <c r="HS52" s="344">
        <f t="shared" si="164"/>
        <v>0</v>
      </c>
      <c r="HT52" s="345">
        <f t="shared" si="165"/>
        <v>0</v>
      </c>
      <c r="HU52" s="345">
        <f t="shared" si="166"/>
        <v>0</v>
      </c>
      <c r="HV52" s="345">
        <f t="shared" si="167"/>
        <v>0</v>
      </c>
      <c r="HW52" s="345">
        <f t="shared" si="168"/>
        <v>0</v>
      </c>
      <c r="HX52" s="345">
        <f t="shared" si="169"/>
        <v>0</v>
      </c>
      <c r="HY52" s="344">
        <f t="shared" si="170"/>
        <v>0</v>
      </c>
      <c r="HZ52" s="344">
        <f t="shared" si="171"/>
        <v>0</v>
      </c>
      <c r="IA52" s="345">
        <f t="shared" si="172"/>
        <v>0</v>
      </c>
      <c r="IB52" s="345">
        <f t="shared" si="173"/>
        <v>0</v>
      </c>
      <c r="IC52" s="345">
        <f t="shared" si="174"/>
        <v>0</v>
      </c>
      <c r="ID52" s="345">
        <f t="shared" si="175"/>
        <v>0</v>
      </c>
      <c r="IE52" s="345">
        <f t="shared" si="176"/>
        <v>0</v>
      </c>
      <c r="IF52" s="344">
        <f>IF(AND($HO52=3,SUM($ID52:IE52)=0),IF(AND($HB52=1,$HF52&gt;=0.1),1,),)</f>
        <v>0</v>
      </c>
      <c r="IG52" s="344">
        <f>IF(AND($HO52=3,SUM($ID52:IF52)=0),IF(AND($HB52=1,$HF52&gt;=0.05,$HF52&lt;0.1),1,),)</f>
        <v>0</v>
      </c>
      <c r="IH52" s="345">
        <f t="shared" si="177"/>
        <v>0</v>
      </c>
      <c r="II52" s="345">
        <f t="shared" si="178"/>
        <v>0</v>
      </c>
      <c r="IJ52" s="345">
        <f t="shared" si="179"/>
        <v>0</v>
      </c>
      <c r="IK52" s="345">
        <f t="shared" si="180"/>
        <v>0</v>
      </c>
      <c r="IL52" s="345">
        <f t="shared" si="181"/>
        <v>0</v>
      </c>
      <c r="IM52" s="345">
        <f t="shared" si="182"/>
        <v>0</v>
      </c>
      <c r="IN52" s="345">
        <f t="shared" si="183"/>
        <v>0</v>
      </c>
      <c r="IO52" s="345">
        <f t="shared" si="184"/>
        <v>0</v>
      </c>
      <c r="IP52" s="345">
        <f t="shared" si="185"/>
        <v>0</v>
      </c>
      <c r="IQ52" s="345">
        <f t="shared" si="186"/>
        <v>0</v>
      </c>
      <c r="IR52" s="345">
        <f t="shared" si="187"/>
        <v>0</v>
      </c>
      <c r="IS52" s="392">
        <f t="shared" si="188"/>
        <v>0</v>
      </c>
      <c r="IT52" s="385"/>
      <c r="IU52" s="440">
        <f t="shared" si="39"/>
        <v>0</v>
      </c>
      <c r="IV52" s="344">
        <f t="shared" si="40"/>
        <v>0</v>
      </c>
      <c r="IW52" s="344">
        <f t="shared" si="41"/>
        <v>0</v>
      </c>
      <c r="IX52" s="344">
        <f t="shared" si="42"/>
        <v>0</v>
      </c>
      <c r="IY52" s="344">
        <f t="shared" si="43"/>
        <v>0</v>
      </c>
      <c r="IZ52" s="344">
        <f t="shared" si="44"/>
        <v>0</v>
      </c>
      <c r="JA52" s="344">
        <f t="shared" si="45"/>
        <v>0</v>
      </c>
      <c r="JB52" s="344">
        <f t="shared" si="46"/>
        <v>0</v>
      </c>
      <c r="JC52" s="344">
        <f t="shared" si="47"/>
        <v>0</v>
      </c>
      <c r="JD52" s="344">
        <f t="shared" si="48"/>
        <v>0</v>
      </c>
      <c r="JE52" s="344">
        <f t="shared" si="49"/>
        <v>0</v>
      </c>
      <c r="JF52" s="344">
        <f t="shared" si="50"/>
        <v>0</v>
      </c>
      <c r="JG52" s="344">
        <f t="shared" si="51"/>
        <v>0</v>
      </c>
      <c r="JH52" s="344">
        <f t="shared" si="52"/>
        <v>0</v>
      </c>
      <c r="JI52" s="344">
        <f t="shared" si="53"/>
        <v>0</v>
      </c>
      <c r="JJ52" s="344">
        <f t="shared" si="54"/>
        <v>0</v>
      </c>
      <c r="JK52" s="344">
        <f t="shared" si="55"/>
        <v>0</v>
      </c>
      <c r="JL52" s="344">
        <f t="shared" si="56"/>
        <v>0</v>
      </c>
      <c r="JM52" s="344">
        <f t="shared" si="57"/>
        <v>0</v>
      </c>
      <c r="JN52" s="344">
        <f t="shared" si="58"/>
        <v>0</v>
      </c>
      <c r="JO52" s="344">
        <f t="shared" si="59"/>
        <v>0</v>
      </c>
      <c r="JP52" s="344">
        <f t="shared" si="60"/>
        <v>0</v>
      </c>
      <c r="JQ52" s="344">
        <f t="shared" si="61"/>
        <v>0</v>
      </c>
      <c r="JR52" s="344">
        <f t="shared" si="62"/>
        <v>0</v>
      </c>
      <c r="JS52" s="344">
        <f t="shared" si="63"/>
        <v>0</v>
      </c>
      <c r="JT52" s="344">
        <f t="shared" si="64"/>
        <v>0</v>
      </c>
      <c r="JU52" s="344">
        <f t="shared" si="65"/>
        <v>0</v>
      </c>
      <c r="JV52" s="344">
        <f t="shared" si="66"/>
        <v>0</v>
      </c>
      <c r="JW52" s="344">
        <f t="shared" si="67"/>
        <v>0</v>
      </c>
      <c r="JX52" s="344">
        <f t="shared" si="68"/>
        <v>0</v>
      </c>
      <c r="JY52" s="344">
        <f t="shared" si="69"/>
        <v>0</v>
      </c>
      <c r="JZ52" s="344">
        <f t="shared" si="70"/>
        <v>0</v>
      </c>
      <c r="KA52" s="344">
        <f t="shared" si="71"/>
        <v>0</v>
      </c>
      <c r="KB52" s="344">
        <f t="shared" si="72"/>
        <v>0</v>
      </c>
      <c r="KC52" s="344">
        <f t="shared" si="189"/>
        <v>0</v>
      </c>
      <c r="KD52" s="344">
        <f t="shared" si="73"/>
        <v>0</v>
      </c>
      <c r="KE52" s="344">
        <f t="shared" si="74"/>
        <v>0</v>
      </c>
      <c r="KF52" s="344">
        <f t="shared" si="75"/>
        <v>0</v>
      </c>
      <c r="KG52" s="344">
        <f t="shared" si="76"/>
        <v>0</v>
      </c>
      <c r="KH52" s="344">
        <f t="shared" si="77"/>
        <v>0</v>
      </c>
      <c r="KI52" s="344">
        <f t="shared" si="78"/>
        <v>0</v>
      </c>
      <c r="KJ52" s="344">
        <f t="shared" si="79"/>
        <v>0</v>
      </c>
      <c r="KK52" s="344">
        <f t="shared" si="80"/>
        <v>0</v>
      </c>
      <c r="KL52" s="344">
        <f t="shared" si="81"/>
        <v>0</v>
      </c>
      <c r="KM52" s="344">
        <f t="shared" si="82"/>
        <v>0</v>
      </c>
      <c r="KN52" s="344">
        <f t="shared" si="83"/>
        <v>0</v>
      </c>
      <c r="KO52" s="344">
        <f t="shared" si="84"/>
        <v>0</v>
      </c>
      <c r="KP52" s="344">
        <f t="shared" si="85"/>
        <v>0</v>
      </c>
      <c r="KQ52" s="344">
        <f t="shared" si="86"/>
        <v>0</v>
      </c>
      <c r="KR52" s="344">
        <f t="shared" si="87"/>
        <v>0</v>
      </c>
      <c r="KS52" s="344">
        <f t="shared" si="88"/>
        <v>0</v>
      </c>
      <c r="KT52" s="383">
        <f t="shared" si="89"/>
        <v>0</v>
      </c>
      <c r="KU52" s="701"/>
      <c r="KV52" s="109"/>
      <c r="KW52" s="109"/>
      <c r="KX52" s="110"/>
      <c r="KZ52" s="472">
        <f t="shared" si="90"/>
        <v>0</v>
      </c>
      <c r="LA52" s="348">
        <f t="shared" si="91"/>
        <v>0</v>
      </c>
      <c r="LB52" s="348">
        <f t="shared" si="92"/>
        <v>0</v>
      </c>
      <c r="LC52" s="473">
        <f t="shared" si="93"/>
        <v>0</v>
      </c>
      <c r="LE52" s="467">
        <f t="shared" si="94"/>
        <v>0</v>
      </c>
      <c r="LF52" s="467" t="str">
        <f t="shared" si="95"/>
        <v/>
      </c>
      <c r="LG52" s="467">
        <f t="shared" si="96"/>
        <v>0</v>
      </c>
      <c r="LH52" s="467">
        <f t="shared" si="97"/>
        <v>0</v>
      </c>
      <c r="LI52" s="467">
        <f t="shared" si="98"/>
        <v>0</v>
      </c>
      <c r="LJ52" s="467">
        <f t="shared" si="99"/>
        <v>0</v>
      </c>
      <c r="LK52" s="467">
        <f t="shared" si="100"/>
        <v>0</v>
      </c>
      <c r="LL52" s="467">
        <f t="shared" si="101"/>
        <v>0</v>
      </c>
      <c r="LM52" s="467">
        <f t="shared" si="102"/>
        <v>0</v>
      </c>
      <c r="LN52" s="468">
        <f t="shared" si="103"/>
        <v>0</v>
      </c>
      <c r="LO52" s="468" t="str">
        <f t="shared" si="190"/>
        <v>○</v>
      </c>
      <c r="LP52" s="451"/>
      <c r="LQ52" s="414">
        <f t="shared" si="191"/>
        <v>0</v>
      </c>
      <c r="LR52" s="414">
        <f t="shared" si="104"/>
        <v>0</v>
      </c>
      <c r="LS52" s="414" t="str">
        <f t="shared" si="105"/>
        <v/>
      </c>
      <c r="LT52" s="414" t="str">
        <f t="shared" si="192"/>
        <v/>
      </c>
      <c r="LU52" s="414">
        <f t="shared" si="106"/>
        <v>0</v>
      </c>
      <c r="LV52" s="414">
        <f t="shared" si="193"/>
        <v>0</v>
      </c>
      <c r="LW52" s="414">
        <f t="shared" si="107"/>
        <v>0</v>
      </c>
      <c r="LX52" s="448">
        <f t="shared" si="108"/>
        <v>0</v>
      </c>
      <c r="LY52" s="414">
        <f t="shared" si="194"/>
        <v>0</v>
      </c>
      <c r="LZ52" s="414">
        <f t="shared" si="195"/>
        <v>0</v>
      </c>
      <c r="MA52" s="414">
        <f t="shared" si="196"/>
        <v>0</v>
      </c>
      <c r="MB52" s="448">
        <f t="shared" si="197"/>
        <v>0</v>
      </c>
      <c r="MC52" s="414">
        <f t="shared" si="109"/>
        <v>0</v>
      </c>
      <c r="MD52" s="414">
        <f t="shared" si="110"/>
        <v>0</v>
      </c>
      <c r="ME52" s="414">
        <f t="shared" si="111"/>
        <v>0</v>
      </c>
      <c r="MF52" s="448">
        <f t="shared" si="112"/>
        <v>0</v>
      </c>
      <c r="MG52" s="414">
        <f t="shared" si="113"/>
        <v>0</v>
      </c>
      <c r="MH52" s="414">
        <f t="shared" si="114"/>
        <v>0</v>
      </c>
      <c r="MI52" s="414">
        <f t="shared" si="115"/>
        <v>0</v>
      </c>
      <c r="MJ52" s="448">
        <f t="shared" si="198"/>
        <v>0</v>
      </c>
      <c r="MK52" s="462"/>
      <c r="ML52" s="477" cm="1">
        <f t="array" ref="ML52">IF(MX52=1,INDEX($BX52:$EQ52,1,MATCH("Ⅱ⑧",$BX52:$EQ52,0)+7),0)</f>
        <v>0</v>
      </c>
      <c r="MM52" s="478">
        <f t="shared" si="116"/>
        <v>0</v>
      </c>
      <c r="MN52" s="468">
        <f t="shared" si="117"/>
        <v>0</v>
      </c>
      <c r="MP52" s="348">
        <f t="shared" si="118"/>
        <v>0</v>
      </c>
      <c r="MQ52" s="348">
        <f t="shared" si="119"/>
        <v>0</v>
      </c>
      <c r="MR52" s="348">
        <f t="shared" si="120"/>
        <v>0</v>
      </c>
      <c r="MS52" s="348">
        <f t="shared" si="121"/>
        <v>0</v>
      </c>
      <c r="MT52" s="348">
        <f t="shared" si="122"/>
        <v>0</v>
      </c>
      <c r="MU52" s="348">
        <f t="shared" si="123"/>
        <v>0</v>
      </c>
      <c r="MV52" s="348">
        <f t="shared" si="124"/>
        <v>0</v>
      </c>
      <c r="MW52" s="348">
        <f t="shared" si="125"/>
        <v>0</v>
      </c>
      <c r="MX52" s="348">
        <f t="shared" si="126"/>
        <v>0</v>
      </c>
      <c r="MZ52" s="550">
        <f t="shared" si="127"/>
        <v>0</v>
      </c>
      <c r="NA52" s="550">
        <f t="shared" si="128"/>
        <v>0</v>
      </c>
      <c r="NB52" s="550">
        <f t="shared" si="129"/>
        <v>0</v>
      </c>
      <c r="NC52" s="550">
        <f t="shared" si="130"/>
        <v>0</v>
      </c>
      <c r="ND52" s="550">
        <f t="shared" si="131"/>
        <v>0</v>
      </c>
      <c r="NE52" s="550">
        <f t="shared" si="132"/>
        <v>0</v>
      </c>
      <c r="NF52" s="550">
        <f t="shared" si="133"/>
        <v>0</v>
      </c>
      <c r="NG52" s="550">
        <f t="shared" si="134"/>
        <v>0</v>
      </c>
    </row>
    <row r="53" spans="1:371" s="136" customFormat="1" ht="21" customHeight="1">
      <c r="A53" s="452">
        <f t="shared" si="4"/>
        <v>0</v>
      </c>
      <c r="B53" s="452">
        <f t="shared" si="199"/>
        <v>0</v>
      </c>
      <c r="C53" s="452">
        <f t="shared" si="5"/>
        <v>0</v>
      </c>
      <c r="D53" s="452">
        <f t="shared" si="6"/>
        <v>0</v>
      </c>
      <c r="E53" s="452">
        <f t="shared" si="7"/>
        <v>0</v>
      </c>
      <c r="F53" s="452">
        <f t="shared" si="200"/>
        <v>0</v>
      </c>
      <c r="G53" s="452">
        <f t="shared" si="201"/>
        <v>0</v>
      </c>
      <c r="H53" s="452">
        <f t="shared" si="202"/>
        <v>0</v>
      </c>
      <c r="I53" s="267">
        <f t="shared" si="135"/>
        <v>0</v>
      </c>
      <c r="J53" s="268"/>
      <c r="K53" s="112"/>
      <c r="L53" s="112"/>
      <c r="M53" s="106"/>
      <c r="N53" s="106"/>
      <c r="O53" s="106"/>
      <c r="P53" s="106"/>
      <c r="Q53" s="112"/>
      <c r="R53" s="263" t="str">
        <f>IFERROR(VLOOKUP(Q53,'４整理番号表'!$T$27:$U$30,2,TRUE),"")</f>
        <v/>
      </c>
      <c r="S53" s="263">
        <f t="shared" si="136"/>
        <v>0</v>
      </c>
      <c r="T53" s="266">
        <f t="shared" si="137"/>
        <v>0</v>
      </c>
      <c r="U53" s="112"/>
      <c r="V53" s="108"/>
      <c r="W53" s="269" t="str">
        <f>IFERROR(VLOOKUP(V53,'４整理番号表'!$B$6:$G$7,2,TRUE),"")</f>
        <v/>
      </c>
      <c r="X53" s="270"/>
      <c r="Y53" s="108"/>
      <c r="Z53" s="269" t="str">
        <f>IFERROR(VLOOKUP(Y53,'４整理番号表'!$B$39:$H$45,2,TRUE),"")</f>
        <v/>
      </c>
      <c r="AA53" s="108"/>
      <c r="AB53" s="271" t="str">
        <f>IFERROR(VLOOKUP(AA53,'４整理番号表'!$J$5:$K$59,2,TRUE),"")</f>
        <v/>
      </c>
      <c r="AC53" s="365"/>
      <c r="AD53" s="624"/>
      <c r="AE53" s="107"/>
      <c r="AF53" s="272" t="str">
        <f>IFERROR(VLOOKUP(AE53,'４整理番号表'!$P$6:$Q$39,2,TRUE),"")</f>
        <v/>
      </c>
      <c r="AG53" s="273">
        <f t="shared" si="8"/>
        <v>0</v>
      </c>
      <c r="AH53" s="106"/>
      <c r="AI53" s="112"/>
      <c r="AJ53" s="111"/>
      <c r="AK53" s="282"/>
      <c r="AL53" s="283"/>
      <c r="AM53" s="280"/>
      <c r="AN53" s="26"/>
      <c r="AO53" s="291">
        <f t="shared" si="9"/>
        <v>0</v>
      </c>
      <c r="AP53" s="290">
        <f t="shared" si="138"/>
        <v>0</v>
      </c>
      <c r="AQ53" s="30"/>
      <c r="AR53" s="30"/>
      <c r="AS53" s="30"/>
      <c r="AT53" s="289"/>
      <c r="AU53" s="291">
        <f t="shared" si="210"/>
        <v>0</v>
      </c>
      <c r="AV53" s="291" t="str">
        <f t="shared" si="203"/>
        <v/>
      </c>
      <c r="AW53" s="27"/>
      <c r="AX53" s="33"/>
      <c r="AY53" s="33"/>
      <c r="AZ53" s="28"/>
      <c r="BA53" s="27"/>
      <c r="BB53" s="202"/>
      <c r="BC53" s="315">
        <f t="shared" si="139"/>
        <v>0</v>
      </c>
      <c r="BD53" s="349" t="str">
        <f t="shared" si="11"/>
        <v/>
      </c>
      <c r="BE53" s="350"/>
      <c r="BF53" s="350"/>
      <c r="BG53" s="349">
        <f t="shared" si="211"/>
        <v>0</v>
      </c>
      <c r="BH53" s="350"/>
      <c r="BI53" s="349">
        <f t="shared" si="140"/>
        <v>0</v>
      </c>
      <c r="BJ53" s="202"/>
      <c r="BK53" s="202"/>
      <c r="BL53" s="653" t="str">
        <f t="shared" si="13"/>
        <v/>
      </c>
      <c r="BM53" s="654" t="str">
        <f t="shared" si="14"/>
        <v/>
      </c>
      <c r="BN53" s="266" t="str">
        <f t="shared" si="15"/>
        <v/>
      </c>
      <c r="BO53" s="793"/>
      <c r="BP53" s="323"/>
      <c r="BQ53" s="323"/>
      <c r="BR53" s="323"/>
      <c r="BS53" s="323"/>
      <c r="BT53" s="324" t="str">
        <f t="shared" si="16"/>
        <v/>
      </c>
      <c r="BU53" s="325" t="str">
        <f t="shared" si="141"/>
        <v/>
      </c>
      <c r="BV53" s="393">
        <f t="shared" si="142"/>
        <v>0</v>
      </c>
      <c r="BW53" s="326"/>
      <c r="BX53" s="329"/>
      <c r="BY53" s="454"/>
      <c r="BZ53" s="455"/>
      <c r="CA53" s="455"/>
      <c r="CB53" s="455"/>
      <c r="CC53" s="455"/>
      <c r="CD53" s="322">
        <f>IFERROR(VLOOKUP(BX53,'４整理番号表'!$X$23:$Z$31,3,FALSE),)</f>
        <v>0</v>
      </c>
      <c r="CE53" s="605" t="str">
        <f>IF(BX53='４整理番号表'!$X$24,IF(CC53&lt;&gt;"",IF(BZ53&gt;0,IF(BY53=6,ROUNDDOWN((CC53-BZ53)/ABS(BZ53),3),IF(BY53=5,ROUNDDOWN((CC53-BZ53)/ABS(BZ53)*3/4,3),"")),"-")),IF(CC53&lt;&gt;"",IF(BZ53&gt;0,ROUNDDOWN((CC53-BZ53)/ABS(BZ53),3),"-"),""))</f>
        <v/>
      </c>
      <c r="CF53" s="610"/>
      <c r="CG53" s="329"/>
      <c r="CH53" s="454"/>
      <c r="CI53" s="322"/>
      <c r="CJ53" s="322"/>
      <c r="CK53" s="322"/>
      <c r="CL53" s="322"/>
      <c r="CM53" s="322">
        <f>IFERROR(VLOOKUP(CG53,'４整理番号表'!$X$23:$Z$31,3,FALSE),)</f>
        <v>0</v>
      </c>
      <c r="CN53" s="325" t="str">
        <f t="shared" si="143"/>
        <v/>
      </c>
      <c r="CO53" s="610"/>
      <c r="CP53" s="329"/>
      <c r="CQ53" s="454"/>
      <c r="CR53" s="322"/>
      <c r="CS53" s="322"/>
      <c r="CT53" s="322"/>
      <c r="CU53" s="322"/>
      <c r="CV53" s="322">
        <f>IFERROR(VLOOKUP(CP53,'４整理番号表'!$X$23:$Z$31,3,FALSE),)</f>
        <v>0</v>
      </c>
      <c r="CW53" s="325" t="str">
        <f t="shared" si="144"/>
        <v/>
      </c>
      <c r="CX53" s="619"/>
      <c r="CY53" s="329"/>
      <c r="CZ53" s="454"/>
      <c r="DA53" s="322"/>
      <c r="DB53" s="322"/>
      <c r="DC53" s="322"/>
      <c r="DD53" s="322"/>
      <c r="DE53" s="322">
        <f>IFERROR(VLOOKUP(CY53,'４整理番号表'!$X$23:$Z$31,3,FALSE),)</f>
        <v>0</v>
      </c>
      <c r="DF53" s="325" t="str">
        <f t="shared" si="145"/>
        <v/>
      </c>
      <c r="DG53" s="610"/>
      <c r="DH53" s="329"/>
      <c r="DI53" s="454"/>
      <c r="DJ53" s="322"/>
      <c r="DK53" s="322"/>
      <c r="DL53" s="322"/>
      <c r="DM53" s="322"/>
      <c r="DN53" s="322">
        <f>IFERROR(VLOOKUP(DH53,'４整理番号表'!$X$23:$Z$31,3,FALSE),)</f>
        <v>0</v>
      </c>
      <c r="DO53" s="325" t="str">
        <f t="shared" si="146"/>
        <v/>
      </c>
      <c r="DP53" s="610"/>
      <c r="DQ53" s="329"/>
      <c r="DR53" s="454"/>
      <c r="DS53" s="322"/>
      <c r="DT53" s="322"/>
      <c r="DU53" s="322"/>
      <c r="DV53" s="322"/>
      <c r="DW53" s="322">
        <f>IFERROR(VLOOKUP(DQ53,'４整理番号表'!$X$23:$Z$31,3,FALSE),)</f>
        <v>0</v>
      </c>
      <c r="DX53" s="325" t="str">
        <f t="shared" si="147"/>
        <v/>
      </c>
      <c r="DY53" s="610"/>
      <c r="DZ53" s="329"/>
      <c r="EA53" s="454"/>
      <c r="EB53" s="322"/>
      <c r="EC53" s="322"/>
      <c r="ED53" s="322"/>
      <c r="EE53" s="322"/>
      <c r="EF53" s="322">
        <f>IFERROR(VLOOKUP(DZ53,'４整理番号表'!$X$23:$Z$31,3,FALSE),)</f>
        <v>0</v>
      </c>
      <c r="EG53" s="325" t="str">
        <f t="shared" si="148"/>
        <v/>
      </c>
      <c r="EH53" s="610"/>
      <c r="EI53" s="329"/>
      <c r="EJ53" s="454"/>
      <c r="EK53" s="322"/>
      <c r="EL53" s="322"/>
      <c r="EM53" s="322"/>
      <c r="EN53" s="322"/>
      <c r="EO53" s="322">
        <f>IFERROR(VLOOKUP(EI53,'４整理番号表'!$X$23:$Z$31,3,FALSE),)</f>
        <v>0</v>
      </c>
      <c r="EP53" s="325" t="str">
        <f t="shared" si="149"/>
        <v/>
      </c>
      <c r="EQ53" s="619"/>
      <c r="ER53" s="203" t="s">
        <v>101</v>
      </c>
      <c r="ES53" s="266">
        <f t="shared" si="17"/>
        <v>0</v>
      </c>
      <c r="ET53" s="272">
        <f t="shared" si="18"/>
        <v>0</v>
      </c>
      <c r="EU53" s="272">
        <f t="shared" si="19"/>
        <v>0</v>
      </c>
      <c r="EV53" s="272">
        <f t="shared" si="20"/>
        <v>0</v>
      </c>
      <c r="EW53" s="272">
        <f t="shared" si="21"/>
        <v>0</v>
      </c>
      <c r="EX53" s="272">
        <f t="shared" si="22"/>
        <v>0</v>
      </c>
      <c r="EY53" s="272">
        <f t="shared" si="23"/>
        <v>0</v>
      </c>
      <c r="EZ53" s="272">
        <f t="shared" si="24"/>
        <v>0</v>
      </c>
      <c r="FA53" s="272">
        <f t="shared" si="25"/>
        <v>0</v>
      </c>
      <c r="FB53" s="272">
        <f t="shared" si="26"/>
        <v>0</v>
      </c>
      <c r="FC53" s="272">
        <f t="shared" si="27"/>
        <v>0</v>
      </c>
      <c r="FD53" s="272">
        <f t="shared" si="28"/>
        <v>0</v>
      </c>
      <c r="FE53" s="272">
        <f t="shared" si="29"/>
        <v>0</v>
      </c>
      <c r="FF53" s="272">
        <f t="shared" si="30"/>
        <v>0</v>
      </c>
      <c r="FG53" s="272">
        <f t="shared" si="31"/>
        <v>0</v>
      </c>
      <c r="FH53" s="272">
        <f t="shared" si="32"/>
        <v>0</v>
      </c>
      <c r="FI53" s="109" t="s">
        <v>100</v>
      </c>
      <c r="FJ53" s="109" t="s">
        <v>100</v>
      </c>
      <c r="FK53" s="109" t="s">
        <v>100</v>
      </c>
      <c r="FL53" s="109" t="s">
        <v>100</v>
      </c>
      <c r="FM53" s="109" t="s">
        <v>100</v>
      </c>
      <c r="FN53" s="272">
        <f t="shared" si="150"/>
        <v>0</v>
      </c>
      <c r="FO53" s="272">
        <f t="shared" si="151"/>
        <v>0</v>
      </c>
      <c r="FP53" s="272">
        <f t="shared" si="152"/>
        <v>0</v>
      </c>
      <c r="FQ53" s="272">
        <f t="shared" si="153"/>
        <v>0</v>
      </c>
      <c r="FR53" s="272">
        <f t="shared" si="154"/>
        <v>0</v>
      </c>
      <c r="FS53" s="272">
        <f t="shared" si="155"/>
        <v>0</v>
      </c>
      <c r="FT53" s="272">
        <f t="shared" si="156"/>
        <v>0</v>
      </c>
      <c r="FU53" s="113"/>
      <c r="FV53" s="113"/>
      <c r="FW53" s="109"/>
      <c r="FX53" s="109"/>
      <c r="FY53" s="109"/>
      <c r="FZ53" s="272">
        <f t="shared" si="157"/>
        <v>0</v>
      </c>
      <c r="GA53" s="272">
        <f t="shared" si="33"/>
        <v>0</v>
      </c>
      <c r="GB53" s="109"/>
      <c r="GC53" s="109"/>
      <c r="GD53" s="109"/>
      <c r="GE53" s="109"/>
      <c r="GF53" s="109"/>
      <c r="GG53" s="109"/>
      <c r="GH53" s="109"/>
      <c r="GI53" s="109"/>
      <c r="GJ53" s="109"/>
      <c r="GK53" s="109"/>
      <c r="GL53" s="109"/>
      <c r="GM53" s="109"/>
      <c r="GN53" s="109"/>
      <c r="GO53" s="109"/>
      <c r="GP53" s="109"/>
      <c r="GQ53" s="109"/>
      <c r="GR53" s="109"/>
      <c r="GS53" s="109"/>
      <c r="GT53" s="110"/>
      <c r="GV53" s="413">
        <f t="shared" si="34"/>
        <v>0</v>
      </c>
      <c r="GW53" s="414">
        <f t="shared" si="35"/>
        <v>0</v>
      </c>
      <c r="GX53" s="415"/>
      <c r="GY53" s="416">
        <f t="shared" si="204"/>
        <v>0</v>
      </c>
      <c r="GZ53" s="417">
        <f t="shared" si="205"/>
        <v>0</v>
      </c>
      <c r="HA53" s="385"/>
      <c r="HB53" s="421"/>
      <c r="HC53" s="422"/>
      <c r="HD53" s="422"/>
      <c r="HE53" s="423">
        <f t="shared" si="208"/>
        <v>0</v>
      </c>
      <c r="HF53" s="424">
        <f t="shared" si="209"/>
        <v>0</v>
      </c>
      <c r="HG53" s="426"/>
      <c r="HH53" s="426"/>
      <c r="HI53" s="426"/>
      <c r="HJ53" s="345" t="str">
        <f t="shared" si="38"/>
        <v/>
      </c>
      <c r="HK53" s="402">
        <f>IF(OR(AND(1&lt;=HJ53,HJ53&lt;=3),HJ53=6),VLOOKUP(HJ53,'４整理番号表'!$J$5:$K$59,2,FALSE),0)</f>
        <v>0</v>
      </c>
      <c r="HL53" s="402">
        <f>IF(OR(HJ53=4,HJ53=7),VLOOKUP(HJ53,'４整理番号表'!$J$5:$K$59,2,FALSE),0)</f>
        <v>0</v>
      </c>
      <c r="HM53" s="402">
        <f>IF(HJ53=5,VLOOKUP(HJ53,'４整理番号表'!$J$5:$K$59,2,FALSE),0)</f>
        <v>0</v>
      </c>
      <c r="HN53" s="402">
        <f>IF(AND(8&lt;=HJ53,HJ53&lt;=13),VLOOKUP(HJ53,'４整理番号表'!$J$5:$K$59,2,FALSE),0)</f>
        <v>0</v>
      </c>
      <c r="HO53" s="397">
        <f t="shared" si="160"/>
        <v>0</v>
      </c>
      <c r="HP53" s="345">
        <f t="shared" si="161"/>
        <v>0</v>
      </c>
      <c r="HQ53" s="345">
        <f t="shared" si="162"/>
        <v>0</v>
      </c>
      <c r="HR53" s="344">
        <f t="shared" si="163"/>
        <v>0</v>
      </c>
      <c r="HS53" s="344">
        <f t="shared" si="164"/>
        <v>0</v>
      </c>
      <c r="HT53" s="345">
        <f t="shared" si="165"/>
        <v>0</v>
      </c>
      <c r="HU53" s="345">
        <f t="shared" si="166"/>
        <v>0</v>
      </c>
      <c r="HV53" s="345">
        <f t="shared" si="167"/>
        <v>0</v>
      </c>
      <c r="HW53" s="345">
        <f t="shared" si="168"/>
        <v>0</v>
      </c>
      <c r="HX53" s="345">
        <f t="shared" si="169"/>
        <v>0</v>
      </c>
      <c r="HY53" s="344">
        <f t="shared" si="170"/>
        <v>0</v>
      </c>
      <c r="HZ53" s="344">
        <f t="shared" si="171"/>
        <v>0</v>
      </c>
      <c r="IA53" s="345">
        <f t="shared" si="172"/>
        <v>0</v>
      </c>
      <c r="IB53" s="345">
        <f t="shared" si="173"/>
        <v>0</v>
      </c>
      <c r="IC53" s="345">
        <f t="shared" si="174"/>
        <v>0</v>
      </c>
      <c r="ID53" s="345">
        <f t="shared" si="175"/>
        <v>0</v>
      </c>
      <c r="IE53" s="345">
        <f t="shared" si="176"/>
        <v>0</v>
      </c>
      <c r="IF53" s="344">
        <f>IF(AND($HO53=3,SUM($ID53:IE53)=0),IF(AND($HB53=1,$HF53&gt;=0.1),1,),)</f>
        <v>0</v>
      </c>
      <c r="IG53" s="344">
        <f>IF(AND($HO53=3,SUM($ID53:IF53)=0),IF(AND($HB53=1,$HF53&gt;=0.05,$HF53&lt;0.1),1,),)</f>
        <v>0</v>
      </c>
      <c r="IH53" s="345">
        <f t="shared" si="177"/>
        <v>0</v>
      </c>
      <c r="II53" s="345">
        <f t="shared" si="178"/>
        <v>0</v>
      </c>
      <c r="IJ53" s="345">
        <f t="shared" si="179"/>
        <v>0</v>
      </c>
      <c r="IK53" s="345">
        <f t="shared" si="180"/>
        <v>0</v>
      </c>
      <c r="IL53" s="345">
        <f t="shared" si="181"/>
        <v>0</v>
      </c>
      <c r="IM53" s="345">
        <f t="shared" si="182"/>
        <v>0</v>
      </c>
      <c r="IN53" s="345">
        <f t="shared" si="183"/>
        <v>0</v>
      </c>
      <c r="IO53" s="345">
        <f t="shared" si="184"/>
        <v>0</v>
      </c>
      <c r="IP53" s="345">
        <f t="shared" si="185"/>
        <v>0</v>
      </c>
      <c r="IQ53" s="345">
        <f t="shared" si="186"/>
        <v>0</v>
      </c>
      <c r="IR53" s="345">
        <f t="shared" si="187"/>
        <v>0</v>
      </c>
      <c r="IS53" s="392">
        <f t="shared" si="188"/>
        <v>0</v>
      </c>
      <c r="IT53" s="385"/>
      <c r="IU53" s="440">
        <f t="shared" si="39"/>
        <v>0</v>
      </c>
      <c r="IV53" s="344">
        <f t="shared" si="40"/>
        <v>0</v>
      </c>
      <c r="IW53" s="344">
        <f t="shared" si="41"/>
        <v>0</v>
      </c>
      <c r="IX53" s="344">
        <f t="shared" si="42"/>
        <v>0</v>
      </c>
      <c r="IY53" s="344">
        <f t="shared" si="43"/>
        <v>0</v>
      </c>
      <c r="IZ53" s="344">
        <f t="shared" si="44"/>
        <v>0</v>
      </c>
      <c r="JA53" s="344">
        <f t="shared" si="45"/>
        <v>0</v>
      </c>
      <c r="JB53" s="344">
        <f t="shared" si="46"/>
        <v>0</v>
      </c>
      <c r="JC53" s="344">
        <f t="shared" si="47"/>
        <v>0</v>
      </c>
      <c r="JD53" s="344">
        <f t="shared" si="48"/>
        <v>0</v>
      </c>
      <c r="JE53" s="344">
        <f t="shared" si="49"/>
        <v>0</v>
      </c>
      <c r="JF53" s="344">
        <f t="shared" si="50"/>
        <v>0</v>
      </c>
      <c r="JG53" s="344">
        <f t="shared" si="51"/>
        <v>0</v>
      </c>
      <c r="JH53" s="344">
        <f t="shared" si="52"/>
        <v>0</v>
      </c>
      <c r="JI53" s="344">
        <f t="shared" si="53"/>
        <v>0</v>
      </c>
      <c r="JJ53" s="344">
        <f t="shared" si="54"/>
        <v>0</v>
      </c>
      <c r="JK53" s="344">
        <f t="shared" si="55"/>
        <v>0</v>
      </c>
      <c r="JL53" s="344">
        <f t="shared" si="56"/>
        <v>0</v>
      </c>
      <c r="JM53" s="344">
        <f t="shared" si="57"/>
        <v>0</v>
      </c>
      <c r="JN53" s="344">
        <f t="shared" si="58"/>
        <v>0</v>
      </c>
      <c r="JO53" s="344">
        <f t="shared" si="59"/>
        <v>0</v>
      </c>
      <c r="JP53" s="344">
        <f t="shared" si="60"/>
        <v>0</v>
      </c>
      <c r="JQ53" s="344">
        <f t="shared" si="61"/>
        <v>0</v>
      </c>
      <c r="JR53" s="344">
        <f t="shared" si="62"/>
        <v>0</v>
      </c>
      <c r="JS53" s="344">
        <f t="shared" si="63"/>
        <v>0</v>
      </c>
      <c r="JT53" s="344">
        <f t="shared" si="64"/>
        <v>0</v>
      </c>
      <c r="JU53" s="344">
        <f t="shared" si="65"/>
        <v>0</v>
      </c>
      <c r="JV53" s="344">
        <f t="shared" si="66"/>
        <v>0</v>
      </c>
      <c r="JW53" s="344">
        <f t="shared" si="67"/>
        <v>0</v>
      </c>
      <c r="JX53" s="344">
        <f t="shared" si="68"/>
        <v>0</v>
      </c>
      <c r="JY53" s="344">
        <f t="shared" si="69"/>
        <v>0</v>
      </c>
      <c r="JZ53" s="344">
        <f t="shared" si="70"/>
        <v>0</v>
      </c>
      <c r="KA53" s="344">
        <f t="shared" si="71"/>
        <v>0</v>
      </c>
      <c r="KB53" s="344">
        <f t="shared" si="72"/>
        <v>0</v>
      </c>
      <c r="KC53" s="344">
        <f t="shared" si="189"/>
        <v>0</v>
      </c>
      <c r="KD53" s="344">
        <f t="shared" si="73"/>
        <v>0</v>
      </c>
      <c r="KE53" s="344">
        <f t="shared" si="74"/>
        <v>0</v>
      </c>
      <c r="KF53" s="344">
        <f t="shared" si="75"/>
        <v>0</v>
      </c>
      <c r="KG53" s="344">
        <f t="shared" si="76"/>
        <v>0</v>
      </c>
      <c r="KH53" s="344">
        <f t="shared" si="77"/>
        <v>0</v>
      </c>
      <c r="KI53" s="344">
        <f t="shared" si="78"/>
        <v>0</v>
      </c>
      <c r="KJ53" s="344">
        <f t="shared" si="79"/>
        <v>0</v>
      </c>
      <c r="KK53" s="344">
        <f t="shared" si="80"/>
        <v>0</v>
      </c>
      <c r="KL53" s="344">
        <f t="shared" si="81"/>
        <v>0</v>
      </c>
      <c r="KM53" s="344">
        <f t="shared" si="82"/>
        <v>0</v>
      </c>
      <c r="KN53" s="344">
        <f t="shared" si="83"/>
        <v>0</v>
      </c>
      <c r="KO53" s="344">
        <f t="shared" si="84"/>
        <v>0</v>
      </c>
      <c r="KP53" s="344">
        <f t="shared" si="85"/>
        <v>0</v>
      </c>
      <c r="KQ53" s="344">
        <f t="shared" si="86"/>
        <v>0</v>
      </c>
      <c r="KR53" s="344">
        <f t="shared" si="87"/>
        <v>0</v>
      </c>
      <c r="KS53" s="344">
        <f t="shared" si="88"/>
        <v>0</v>
      </c>
      <c r="KT53" s="383">
        <f t="shared" si="89"/>
        <v>0</v>
      </c>
      <c r="KU53" s="701"/>
      <c r="KV53" s="109"/>
      <c r="KW53" s="109"/>
      <c r="KX53" s="110"/>
      <c r="KZ53" s="472">
        <f t="shared" si="90"/>
        <v>0</v>
      </c>
      <c r="LA53" s="348">
        <f t="shared" si="91"/>
        <v>0</v>
      </c>
      <c r="LB53" s="348">
        <f t="shared" si="92"/>
        <v>0</v>
      </c>
      <c r="LC53" s="473">
        <f t="shared" si="93"/>
        <v>0</v>
      </c>
      <c r="LE53" s="467">
        <f t="shared" si="94"/>
        <v>0</v>
      </c>
      <c r="LF53" s="467" t="str">
        <f t="shared" si="95"/>
        <v/>
      </c>
      <c r="LG53" s="467">
        <f t="shared" si="96"/>
        <v>0</v>
      </c>
      <c r="LH53" s="467">
        <f t="shared" si="97"/>
        <v>0</v>
      </c>
      <c r="LI53" s="467">
        <f t="shared" si="98"/>
        <v>0</v>
      </c>
      <c r="LJ53" s="467">
        <f t="shared" si="99"/>
        <v>0</v>
      </c>
      <c r="LK53" s="467">
        <f t="shared" si="100"/>
        <v>0</v>
      </c>
      <c r="LL53" s="467">
        <f t="shared" si="101"/>
        <v>0</v>
      </c>
      <c r="LM53" s="467">
        <f t="shared" si="102"/>
        <v>0</v>
      </c>
      <c r="LN53" s="468">
        <f t="shared" si="103"/>
        <v>0</v>
      </c>
      <c r="LO53" s="468" t="str">
        <f t="shared" si="190"/>
        <v>○</v>
      </c>
      <c r="LP53" s="451"/>
      <c r="LQ53" s="414">
        <f t="shared" si="191"/>
        <v>0</v>
      </c>
      <c r="LR53" s="414">
        <f t="shared" si="104"/>
        <v>0</v>
      </c>
      <c r="LS53" s="414" t="str">
        <f t="shared" si="105"/>
        <v/>
      </c>
      <c r="LT53" s="414" t="str">
        <f t="shared" si="192"/>
        <v/>
      </c>
      <c r="LU53" s="414">
        <f t="shared" si="106"/>
        <v>0</v>
      </c>
      <c r="LV53" s="414">
        <f t="shared" si="193"/>
        <v>0</v>
      </c>
      <c r="LW53" s="414">
        <f t="shared" si="107"/>
        <v>0</v>
      </c>
      <c r="LX53" s="448">
        <f t="shared" si="108"/>
        <v>0</v>
      </c>
      <c r="LY53" s="414">
        <f t="shared" si="194"/>
        <v>0</v>
      </c>
      <c r="LZ53" s="414">
        <f t="shared" si="195"/>
        <v>0</v>
      </c>
      <c r="MA53" s="414">
        <f t="shared" si="196"/>
        <v>0</v>
      </c>
      <c r="MB53" s="448">
        <f t="shared" si="197"/>
        <v>0</v>
      </c>
      <c r="MC53" s="414">
        <f t="shared" si="109"/>
        <v>0</v>
      </c>
      <c r="MD53" s="414">
        <f t="shared" si="110"/>
        <v>0</v>
      </c>
      <c r="ME53" s="414">
        <f t="shared" si="111"/>
        <v>0</v>
      </c>
      <c r="MF53" s="448">
        <f t="shared" si="112"/>
        <v>0</v>
      </c>
      <c r="MG53" s="414">
        <f t="shared" si="113"/>
        <v>0</v>
      </c>
      <c r="MH53" s="414">
        <f t="shared" si="114"/>
        <v>0</v>
      </c>
      <c r="MI53" s="414">
        <f t="shared" si="115"/>
        <v>0</v>
      </c>
      <c r="MJ53" s="448">
        <f t="shared" si="198"/>
        <v>0</v>
      </c>
      <c r="MK53" s="462"/>
      <c r="ML53" s="477" cm="1">
        <f t="array" ref="ML53">IF(MX53=1,INDEX($BX53:$EQ53,1,MATCH("Ⅱ⑧",$BX53:$EQ53,0)+7),0)</f>
        <v>0</v>
      </c>
      <c r="MM53" s="478">
        <f t="shared" si="116"/>
        <v>0</v>
      </c>
      <c r="MN53" s="468">
        <f t="shared" si="117"/>
        <v>0</v>
      </c>
      <c r="MP53" s="348">
        <f t="shared" si="118"/>
        <v>0</v>
      </c>
      <c r="MQ53" s="348">
        <f t="shared" si="119"/>
        <v>0</v>
      </c>
      <c r="MR53" s="348">
        <f t="shared" si="120"/>
        <v>0</v>
      </c>
      <c r="MS53" s="348">
        <f t="shared" si="121"/>
        <v>0</v>
      </c>
      <c r="MT53" s="348">
        <f t="shared" si="122"/>
        <v>0</v>
      </c>
      <c r="MU53" s="348">
        <f t="shared" si="123"/>
        <v>0</v>
      </c>
      <c r="MV53" s="348">
        <f t="shared" si="124"/>
        <v>0</v>
      </c>
      <c r="MW53" s="348">
        <f t="shared" si="125"/>
        <v>0</v>
      </c>
      <c r="MX53" s="348">
        <f t="shared" si="126"/>
        <v>0</v>
      </c>
      <c r="MZ53" s="550">
        <f t="shared" si="127"/>
        <v>0</v>
      </c>
      <c r="NA53" s="550">
        <f t="shared" si="128"/>
        <v>0</v>
      </c>
      <c r="NB53" s="550">
        <f t="shared" si="129"/>
        <v>0</v>
      </c>
      <c r="NC53" s="550">
        <f t="shared" si="130"/>
        <v>0</v>
      </c>
      <c r="ND53" s="550">
        <f t="shared" si="131"/>
        <v>0</v>
      </c>
      <c r="NE53" s="550">
        <f t="shared" si="132"/>
        <v>0</v>
      </c>
      <c r="NF53" s="550">
        <f t="shared" si="133"/>
        <v>0</v>
      </c>
      <c r="NG53" s="550">
        <f t="shared" si="134"/>
        <v>0</v>
      </c>
    </row>
    <row r="54" spans="1:371" s="136" customFormat="1" ht="21" customHeight="1">
      <c r="A54" s="452">
        <f t="shared" si="4"/>
        <v>0</v>
      </c>
      <c r="B54" s="452">
        <f t="shared" si="199"/>
        <v>0</v>
      </c>
      <c r="C54" s="452">
        <f t="shared" si="5"/>
        <v>0</v>
      </c>
      <c r="D54" s="452">
        <f t="shared" si="6"/>
        <v>0</v>
      </c>
      <c r="E54" s="452">
        <f t="shared" si="7"/>
        <v>0</v>
      </c>
      <c r="F54" s="452">
        <f t="shared" si="200"/>
        <v>0</v>
      </c>
      <c r="G54" s="452">
        <f t="shared" si="201"/>
        <v>0</v>
      </c>
      <c r="H54" s="452">
        <f t="shared" si="202"/>
        <v>0</v>
      </c>
      <c r="I54" s="267">
        <f t="shared" si="135"/>
        <v>0</v>
      </c>
      <c r="J54" s="268"/>
      <c r="K54" s="112"/>
      <c r="L54" s="112"/>
      <c r="M54" s="106"/>
      <c r="N54" s="106"/>
      <c r="O54" s="106"/>
      <c r="P54" s="106"/>
      <c r="Q54" s="112"/>
      <c r="R54" s="263" t="str">
        <f>IFERROR(VLOOKUP(Q54,'４整理番号表'!$T$27:$U$30,2,TRUE),"")</f>
        <v/>
      </c>
      <c r="S54" s="263">
        <f t="shared" si="136"/>
        <v>0</v>
      </c>
      <c r="T54" s="266">
        <f t="shared" si="137"/>
        <v>0</v>
      </c>
      <c r="U54" s="112"/>
      <c r="V54" s="108"/>
      <c r="W54" s="269" t="str">
        <f>IFERROR(VLOOKUP(V54,'４整理番号表'!$B$6:$G$7,2,TRUE),"")</f>
        <v/>
      </c>
      <c r="X54" s="270"/>
      <c r="Y54" s="108"/>
      <c r="Z54" s="269" t="str">
        <f>IFERROR(VLOOKUP(Y54,'４整理番号表'!$B$39:$H$45,2,TRUE),"")</f>
        <v/>
      </c>
      <c r="AA54" s="108"/>
      <c r="AB54" s="271" t="str">
        <f>IFERROR(VLOOKUP(AA54,'４整理番号表'!$J$5:$K$59,2,TRUE),"")</f>
        <v/>
      </c>
      <c r="AC54" s="365"/>
      <c r="AD54" s="624"/>
      <c r="AE54" s="107"/>
      <c r="AF54" s="272" t="str">
        <f>IFERROR(VLOOKUP(AE54,'４整理番号表'!$P$6:$Q$39,2,TRUE),"")</f>
        <v/>
      </c>
      <c r="AG54" s="273">
        <f t="shared" si="8"/>
        <v>0</v>
      </c>
      <c r="AH54" s="106"/>
      <c r="AI54" s="112"/>
      <c r="AJ54" s="111"/>
      <c r="AK54" s="282"/>
      <c r="AL54" s="283"/>
      <c r="AM54" s="280"/>
      <c r="AN54" s="29"/>
      <c r="AO54" s="291">
        <f t="shared" si="9"/>
        <v>0</v>
      </c>
      <c r="AP54" s="290">
        <f t="shared" si="138"/>
        <v>0</v>
      </c>
      <c r="AQ54" s="30"/>
      <c r="AR54" s="30"/>
      <c r="AS54" s="30"/>
      <c r="AT54" s="289"/>
      <c r="AU54" s="291">
        <f t="shared" si="210"/>
        <v>0</v>
      </c>
      <c r="AV54" s="291" t="str">
        <f t="shared" si="203"/>
        <v/>
      </c>
      <c r="AW54" s="27"/>
      <c r="AX54" s="33"/>
      <c r="AY54" s="33"/>
      <c r="AZ54" s="28"/>
      <c r="BA54" s="27"/>
      <c r="BB54" s="202"/>
      <c r="BC54" s="315">
        <f t="shared" si="139"/>
        <v>0</v>
      </c>
      <c r="BD54" s="349" t="str">
        <f t="shared" si="11"/>
        <v/>
      </c>
      <c r="BE54" s="350"/>
      <c r="BF54" s="350"/>
      <c r="BG54" s="349">
        <f t="shared" si="211"/>
        <v>0</v>
      </c>
      <c r="BH54" s="350"/>
      <c r="BI54" s="349">
        <f t="shared" si="140"/>
        <v>0</v>
      </c>
      <c r="BJ54" s="202"/>
      <c r="BK54" s="202"/>
      <c r="BL54" s="653" t="str">
        <f t="shared" si="13"/>
        <v/>
      </c>
      <c r="BM54" s="654" t="str">
        <f t="shared" si="14"/>
        <v/>
      </c>
      <c r="BN54" s="266" t="str">
        <f t="shared" si="15"/>
        <v/>
      </c>
      <c r="BO54" s="793"/>
      <c r="BP54" s="323"/>
      <c r="BQ54" s="323"/>
      <c r="BR54" s="323"/>
      <c r="BS54" s="323"/>
      <c r="BT54" s="324" t="str">
        <f t="shared" si="16"/>
        <v/>
      </c>
      <c r="BU54" s="325" t="str">
        <f t="shared" si="141"/>
        <v/>
      </c>
      <c r="BV54" s="393">
        <f t="shared" si="142"/>
        <v>0</v>
      </c>
      <c r="BW54" s="326"/>
      <c r="BX54" s="329"/>
      <c r="BY54" s="454"/>
      <c r="BZ54" s="455"/>
      <c r="CA54" s="455"/>
      <c r="CB54" s="455"/>
      <c r="CC54" s="455"/>
      <c r="CD54" s="322">
        <f>IFERROR(VLOOKUP(BX54,'４整理番号表'!$X$23:$Z$31,3,FALSE),)</f>
        <v>0</v>
      </c>
      <c r="CE54" s="605" t="str">
        <f>IF(BX54='４整理番号表'!$X$24,IF(CC54&lt;&gt;"",IF(BZ54&gt;0,IF(BY54=6,ROUNDDOWN((CC54-BZ54)/ABS(BZ54),3),IF(BY54=5,ROUNDDOWN((CC54-BZ54)/ABS(BZ54)*3/4,3),"")),"-")),IF(CC54&lt;&gt;"",IF(BZ54&gt;0,ROUNDDOWN((CC54-BZ54)/ABS(BZ54),3),"-"),""))</f>
        <v/>
      </c>
      <c r="CF54" s="610"/>
      <c r="CG54" s="329"/>
      <c r="CH54" s="454"/>
      <c r="CI54" s="322"/>
      <c r="CJ54" s="322"/>
      <c r="CK54" s="322"/>
      <c r="CL54" s="322"/>
      <c r="CM54" s="322">
        <f>IFERROR(VLOOKUP(CG54,'４整理番号表'!$X$23:$Z$31,3,FALSE),)</f>
        <v>0</v>
      </c>
      <c r="CN54" s="325" t="str">
        <f t="shared" si="143"/>
        <v/>
      </c>
      <c r="CO54" s="610"/>
      <c r="CP54" s="329"/>
      <c r="CQ54" s="454"/>
      <c r="CR54" s="322"/>
      <c r="CS54" s="322"/>
      <c r="CT54" s="322"/>
      <c r="CU54" s="322"/>
      <c r="CV54" s="322">
        <f>IFERROR(VLOOKUP(CP54,'４整理番号表'!$X$23:$Z$31,3,FALSE),)</f>
        <v>0</v>
      </c>
      <c r="CW54" s="325" t="str">
        <f t="shared" si="144"/>
        <v/>
      </c>
      <c r="CX54" s="619"/>
      <c r="CY54" s="329"/>
      <c r="CZ54" s="454"/>
      <c r="DA54" s="322"/>
      <c r="DB54" s="322"/>
      <c r="DC54" s="322"/>
      <c r="DD54" s="322"/>
      <c r="DE54" s="322">
        <f>IFERROR(VLOOKUP(CY54,'４整理番号表'!$X$23:$Z$31,3,FALSE),)</f>
        <v>0</v>
      </c>
      <c r="DF54" s="325" t="str">
        <f t="shared" si="145"/>
        <v/>
      </c>
      <c r="DG54" s="610"/>
      <c r="DH54" s="329"/>
      <c r="DI54" s="454"/>
      <c r="DJ54" s="322"/>
      <c r="DK54" s="322"/>
      <c r="DL54" s="322"/>
      <c r="DM54" s="322"/>
      <c r="DN54" s="322">
        <f>IFERROR(VLOOKUP(DH54,'４整理番号表'!$X$23:$Z$31,3,FALSE),)</f>
        <v>0</v>
      </c>
      <c r="DO54" s="325" t="str">
        <f t="shared" si="146"/>
        <v/>
      </c>
      <c r="DP54" s="610"/>
      <c r="DQ54" s="329"/>
      <c r="DR54" s="454"/>
      <c r="DS54" s="322"/>
      <c r="DT54" s="322"/>
      <c r="DU54" s="322"/>
      <c r="DV54" s="322"/>
      <c r="DW54" s="322">
        <f>IFERROR(VLOOKUP(DQ54,'４整理番号表'!$X$23:$Z$31,3,FALSE),)</f>
        <v>0</v>
      </c>
      <c r="DX54" s="325" t="str">
        <f t="shared" si="147"/>
        <v/>
      </c>
      <c r="DY54" s="610"/>
      <c r="DZ54" s="329"/>
      <c r="EA54" s="454"/>
      <c r="EB54" s="322"/>
      <c r="EC54" s="322"/>
      <c r="ED54" s="322"/>
      <c r="EE54" s="322"/>
      <c r="EF54" s="322">
        <f>IFERROR(VLOOKUP(DZ54,'４整理番号表'!$X$23:$Z$31,3,FALSE),)</f>
        <v>0</v>
      </c>
      <c r="EG54" s="325" t="str">
        <f t="shared" si="148"/>
        <v/>
      </c>
      <c r="EH54" s="610"/>
      <c r="EI54" s="329"/>
      <c r="EJ54" s="454"/>
      <c r="EK54" s="322"/>
      <c r="EL54" s="322"/>
      <c r="EM54" s="322"/>
      <c r="EN54" s="322"/>
      <c r="EO54" s="322">
        <f>IFERROR(VLOOKUP(EI54,'４整理番号表'!$X$23:$Z$31,3,FALSE),)</f>
        <v>0</v>
      </c>
      <c r="EP54" s="325" t="str">
        <f t="shared" si="149"/>
        <v/>
      </c>
      <c r="EQ54" s="619"/>
      <c r="ER54" s="203" t="s">
        <v>101</v>
      </c>
      <c r="ES54" s="266">
        <f t="shared" si="17"/>
        <v>0</v>
      </c>
      <c r="ET54" s="272">
        <f t="shared" si="18"/>
        <v>0</v>
      </c>
      <c r="EU54" s="272">
        <f t="shared" si="19"/>
        <v>0</v>
      </c>
      <c r="EV54" s="272">
        <f t="shared" si="20"/>
        <v>0</v>
      </c>
      <c r="EW54" s="272">
        <f t="shared" si="21"/>
        <v>0</v>
      </c>
      <c r="EX54" s="272">
        <f t="shared" si="22"/>
        <v>0</v>
      </c>
      <c r="EY54" s="272">
        <f t="shared" si="23"/>
        <v>0</v>
      </c>
      <c r="EZ54" s="272">
        <f t="shared" si="24"/>
        <v>0</v>
      </c>
      <c r="FA54" s="272">
        <f t="shared" si="25"/>
        <v>0</v>
      </c>
      <c r="FB54" s="272">
        <f t="shared" si="26"/>
        <v>0</v>
      </c>
      <c r="FC54" s="272">
        <f t="shared" si="27"/>
        <v>0</v>
      </c>
      <c r="FD54" s="272">
        <f t="shared" si="28"/>
        <v>0</v>
      </c>
      <c r="FE54" s="272">
        <f t="shared" si="29"/>
        <v>0</v>
      </c>
      <c r="FF54" s="272">
        <f t="shared" si="30"/>
        <v>0</v>
      </c>
      <c r="FG54" s="272">
        <f t="shared" si="31"/>
        <v>0</v>
      </c>
      <c r="FH54" s="272">
        <f t="shared" si="32"/>
        <v>0</v>
      </c>
      <c r="FI54" s="109" t="s">
        <v>100</v>
      </c>
      <c r="FJ54" s="109" t="s">
        <v>100</v>
      </c>
      <c r="FK54" s="109" t="s">
        <v>100</v>
      </c>
      <c r="FL54" s="109" t="s">
        <v>100</v>
      </c>
      <c r="FM54" s="109" t="s">
        <v>100</v>
      </c>
      <c r="FN54" s="272">
        <f t="shared" si="150"/>
        <v>0</v>
      </c>
      <c r="FO54" s="272">
        <f t="shared" si="151"/>
        <v>0</v>
      </c>
      <c r="FP54" s="272">
        <f t="shared" si="152"/>
        <v>0</v>
      </c>
      <c r="FQ54" s="272">
        <f t="shared" si="153"/>
        <v>0</v>
      </c>
      <c r="FR54" s="272">
        <f t="shared" si="154"/>
        <v>0</v>
      </c>
      <c r="FS54" s="272">
        <f t="shared" si="155"/>
        <v>0</v>
      </c>
      <c r="FT54" s="272">
        <f t="shared" si="156"/>
        <v>0</v>
      </c>
      <c r="FU54" s="113"/>
      <c r="FV54" s="113"/>
      <c r="FW54" s="109"/>
      <c r="FX54" s="109"/>
      <c r="FY54" s="109"/>
      <c r="FZ54" s="272">
        <f t="shared" si="157"/>
        <v>0</v>
      </c>
      <c r="GA54" s="272">
        <f t="shared" si="33"/>
        <v>0</v>
      </c>
      <c r="GB54" s="109"/>
      <c r="GC54" s="109"/>
      <c r="GD54" s="109"/>
      <c r="GE54" s="109"/>
      <c r="GF54" s="109"/>
      <c r="GG54" s="109"/>
      <c r="GH54" s="109"/>
      <c r="GI54" s="109"/>
      <c r="GJ54" s="109"/>
      <c r="GK54" s="109"/>
      <c r="GL54" s="109"/>
      <c r="GM54" s="109"/>
      <c r="GN54" s="109"/>
      <c r="GO54" s="109"/>
      <c r="GP54" s="109"/>
      <c r="GQ54" s="109"/>
      <c r="GR54" s="109"/>
      <c r="GS54" s="109"/>
      <c r="GT54" s="110"/>
      <c r="GV54" s="413">
        <f t="shared" si="34"/>
        <v>0</v>
      </c>
      <c r="GW54" s="414">
        <f t="shared" si="35"/>
        <v>0</v>
      </c>
      <c r="GX54" s="415"/>
      <c r="GY54" s="416">
        <f t="shared" si="204"/>
        <v>0</v>
      </c>
      <c r="GZ54" s="417">
        <f t="shared" si="205"/>
        <v>0</v>
      </c>
      <c r="HA54" s="385"/>
      <c r="HB54" s="421"/>
      <c r="HC54" s="422"/>
      <c r="HD54" s="422"/>
      <c r="HE54" s="423">
        <f t="shared" si="208"/>
        <v>0</v>
      </c>
      <c r="HF54" s="424">
        <f t="shared" si="209"/>
        <v>0</v>
      </c>
      <c r="HG54" s="426"/>
      <c r="HH54" s="426"/>
      <c r="HI54" s="426"/>
      <c r="HJ54" s="345" t="str">
        <f t="shared" si="38"/>
        <v/>
      </c>
      <c r="HK54" s="402">
        <f>IF(OR(AND(1&lt;=HJ54,HJ54&lt;=3),HJ54=6),VLOOKUP(HJ54,'４整理番号表'!$J$5:$K$59,2,FALSE),0)</f>
        <v>0</v>
      </c>
      <c r="HL54" s="402">
        <f>IF(OR(HJ54=4,HJ54=7),VLOOKUP(HJ54,'４整理番号表'!$J$5:$K$59,2,FALSE),0)</f>
        <v>0</v>
      </c>
      <c r="HM54" s="402">
        <f>IF(HJ54=5,VLOOKUP(HJ54,'４整理番号表'!$J$5:$K$59,2,FALSE),0)</f>
        <v>0</v>
      </c>
      <c r="HN54" s="402">
        <f>IF(AND(8&lt;=HJ54,HJ54&lt;=13),VLOOKUP(HJ54,'４整理番号表'!$J$5:$K$59,2,FALSE),0)</f>
        <v>0</v>
      </c>
      <c r="HO54" s="397">
        <f t="shared" si="160"/>
        <v>0</v>
      </c>
      <c r="HP54" s="345">
        <f t="shared" si="161"/>
        <v>0</v>
      </c>
      <c r="HQ54" s="345">
        <f t="shared" si="162"/>
        <v>0</v>
      </c>
      <c r="HR54" s="344">
        <f t="shared" si="163"/>
        <v>0</v>
      </c>
      <c r="HS54" s="344">
        <f t="shared" si="164"/>
        <v>0</v>
      </c>
      <c r="HT54" s="345">
        <f t="shared" si="165"/>
        <v>0</v>
      </c>
      <c r="HU54" s="345">
        <f t="shared" si="166"/>
        <v>0</v>
      </c>
      <c r="HV54" s="345">
        <f t="shared" si="167"/>
        <v>0</v>
      </c>
      <c r="HW54" s="345">
        <f t="shared" si="168"/>
        <v>0</v>
      </c>
      <c r="HX54" s="345">
        <f t="shared" si="169"/>
        <v>0</v>
      </c>
      <c r="HY54" s="344">
        <f t="shared" si="170"/>
        <v>0</v>
      </c>
      <c r="HZ54" s="344">
        <f t="shared" si="171"/>
        <v>0</v>
      </c>
      <c r="IA54" s="345">
        <f t="shared" si="172"/>
        <v>0</v>
      </c>
      <c r="IB54" s="345">
        <f t="shared" si="173"/>
        <v>0</v>
      </c>
      <c r="IC54" s="345">
        <f t="shared" si="174"/>
        <v>0</v>
      </c>
      <c r="ID54" s="345">
        <f t="shared" si="175"/>
        <v>0</v>
      </c>
      <c r="IE54" s="345">
        <f t="shared" si="176"/>
        <v>0</v>
      </c>
      <c r="IF54" s="344">
        <f>IF(AND($HO54=3,SUM($ID54:IE54)=0),IF(AND($HB54=1,$HF54&gt;=0.1),1,),)</f>
        <v>0</v>
      </c>
      <c r="IG54" s="344">
        <f>IF(AND($HO54=3,SUM($ID54:IF54)=0),IF(AND($HB54=1,$HF54&gt;=0.05,$HF54&lt;0.1),1,),)</f>
        <v>0</v>
      </c>
      <c r="IH54" s="345">
        <f t="shared" si="177"/>
        <v>0</v>
      </c>
      <c r="II54" s="345">
        <f t="shared" si="178"/>
        <v>0</v>
      </c>
      <c r="IJ54" s="345">
        <f t="shared" si="179"/>
        <v>0</v>
      </c>
      <c r="IK54" s="345">
        <f t="shared" si="180"/>
        <v>0</v>
      </c>
      <c r="IL54" s="345">
        <f t="shared" si="181"/>
        <v>0</v>
      </c>
      <c r="IM54" s="345">
        <f t="shared" si="182"/>
        <v>0</v>
      </c>
      <c r="IN54" s="345">
        <f t="shared" si="183"/>
        <v>0</v>
      </c>
      <c r="IO54" s="345">
        <f t="shared" si="184"/>
        <v>0</v>
      </c>
      <c r="IP54" s="345">
        <f t="shared" si="185"/>
        <v>0</v>
      </c>
      <c r="IQ54" s="345">
        <f t="shared" si="186"/>
        <v>0</v>
      </c>
      <c r="IR54" s="345">
        <f t="shared" si="187"/>
        <v>0</v>
      </c>
      <c r="IS54" s="392">
        <f t="shared" si="188"/>
        <v>0</v>
      </c>
      <c r="IT54" s="385"/>
      <c r="IU54" s="440">
        <f t="shared" si="39"/>
        <v>0</v>
      </c>
      <c r="IV54" s="344">
        <f t="shared" si="40"/>
        <v>0</v>
      </c>
      <c r="IW54" s="344">
        <f t="shared" si="41"/>
        <v>0</v>
      </c>
      <c r="IX54" s="344">
        <f t="shared" si="42"/>
        <v>0</v>
      </c>
      <c r="IY54" s="344">
        <f t="shared" si="43"/>
        <v>0</v>
      </c>
      <c r="IZ54" s="344">
        <f t="shared" si="44"/>
        <v>0</v>
      </c>
      <c r="JA54" s="344">
        <f t="shared" si="45"/>
        <v>0</v>
      </c>
      <c r="JB54" s="344">
        <f t="shared" si="46"/>
        <v>0</v>
      </c>
      <c r="JC54" s="344">
        <f t="shared" si="47"/>
        <v>0</v>
      </c>
      <c r="JD54" s="344">
        <f t="shared" si="48"/>
        <v>0</v>
      </c>
      <c r="JE54" s="344">
        <f t="shared" si="49"/>
        <v>0</v>
      </c>
      <c r="JF54" s="344">
        <f t="shared" si="50"/>
        <v>0</v>
      </c>
      <c r="JG54" s="344">
        <f t="shared" si="51"/>
        <v>0</v>
      </c>
      <c r="JH54" s="344">
        <f t="shared" si="52"/>
        <v>0</v>
      </c>
      <c r="JI54" s="344">
        <f t="shared" si="53"/>
        <v>0</v>
      </c>
      <c r="JJ54" s="344">
        <f t="shared" si="54"/>
        <v>0</v>
      </c>
      <c r="JK54" s="344">
        <f t="shared" si="55"/>
        <v>0</v>
      </c>
      <c r="JL54" s="344">
        <f t="shared" si="56"/>
        <v>0</v>
      </c>
      <c r="JM54" s="344">
        <f t="shared" si="57"/>
        <v>0</v>
      </c>
      <c r="JN54" s="344">
        <f t="shared" si="58"/>
        <v>0</v>
      </c>
      <c r="JO54" s="344">
        <f t="shared" si="59"/>
        <v>0</v>
      </c>
      <c r="JP54" s="344">
        <f t="shared" si="60"/>
        <v>0</v>
      </c>
      <c r="JQ54" s="344">
        <f t="shared" si="61"/>
        <v>0</v>
      </c>
      <c r="JR54" s="344">
        <f t="shared" si="62"/>
        <v>0</v>
      </c>
      <c r="JS54" s="344">
        <f t="shared" si="63"/>
        <v>0</v>
      </c>
      <c r="JT54" s="344">
        <f t="shared" si="64"/>
        <v>0</v>
      </c>
      <c r="JU54" s="344">
        <f t="shared" si="65"/>
        <v>0</v>
      </c>
      <c r="JV54" s="344">
        <f t="shared" si="66"/>
        <v>0</v>
      </c>
      <c r="JW54" s="344">
        <f t="shared" si="67"/>
        <v>0</v>
      </c>
      <c r="JX54" s="344">
        <f t="shared" si="68"/>
        <v>0</v>
      </c>
      <c r="JY54" s="344">
        <f t="shared" si="69"/>
        <v>0</v>
      </c>
      <c r="JZ54" s="344">
        <f t="shared" si="70"/>
        <v>0</v>
      </c>
      <c r="KA54" s="344">
        <f t="shared" si="71"/>
        <v>0</v>
      </c>
      <c r="KB54" s="344">
        <f t="shared" si="72"/>
        <v>0</v>
      </c>
      <c r="KC54" s="344">
        <f t="shared" si="189"/>
        <v>0</v>
      </c>
      <c r="KD54" s="344">
        <f t="shared" si="73"/>
        <v>0</v>
      </c>
      <c r="KE54" s="344">
        <f t="shared" si="74"/>
        <v>0</v>
      </c>
      <c r="KF54" s="344">
        <f t="shared" si="75"/>
        <v>0</v>
      </c>
      <c r="KG54" s="344">
        <f t="shared" si="76"/>
        <v>0</v>
      </c>
      <c r="KH54" s="344">
        <f t="shared" si="77"/>
        <v>0</v>
      </c>
      <c r="KI54" s="344">
        <f t="shared" si="78"/>
        <v>0</v>
      </c>
      <c r="KJ54" s="344">
        <f t="shared" si="79"/>
        <v>0</v>
      </c>
      <c r="KK54" s="344">
        <f t="shared" si="80"/>
        <v>0</v>
      </c>
      <c r="KL54" s="344">
        <f t="shared" si="81"/>
        <v>0</v>
      </c>
      <c r="KM54" s="344">
        <f t="shared" si="82"/>
        <v>0</v>
      </c>
      <c r="KN54" s="344">
        <f t="shared" si="83"/>
        <v>0</v>
      </c>
      <c r="KO54" s="344">
        <f t="shared" si="84"/>
        <v>0</v>
      </c>
      <c r="KP54" s="344">
        <f t="shared" si="85"/>
        <v>0</v>
      </c>
      <c r="KQ54" s="344">
        <f t="shared" si="86"/>
        <v>0</v>
      </c>
      <c r="KR54" s="344">
        <f t="shared" si="87"/>
        <v>0</v>
      </c>
      <c r="KS54" s="344">
        <f t="shared" si="88"/>
        <v>0</v>
      </c>
      <c r="KT54" s="383">
        <f t="shared" si="89"/>
        <v>0</v>
      </c>
      <c r="KU54" s="701"/>
      <c r="KV54" s="109"/>
      <c r="KW54" s="109"/>
      <c r="KX54" s="110"/>
      <c r="KZ54" s="472">
        <f t="shared" si="90"/>
        <v>0</v>
      </c>
      <c r="LA54" s="348">
        <f t="shared" si="91"/>
        <v>0</v>
      </c>
      <c r="LB54" s="348">
        <f t="shared" si="92"/>
        <v>0</v>
      </c>
      <c r="LC54" s="473">
        <f t="shared" si="93"/>
        <v>0</v>
      </c>
      <c r="LE54" s="467">
        <f t="shared" si="94"/>
        <v>0</v>
      </c>
      <c r="LF54" s="467" t="str">
        <f t="shared" si="95"/>
        <v/>
      </c>
      <c r="LG54" s="467">
        <f t="shared" si="96"/>
        <v>0</v>
      </c>
      <c r="LH54" s="467">
        <f t="shared" si="97"/>
        <v>0</v>
      </c>
      <c r="LI54" s="467">
        <f t="shared" si="98"/>
        <v>0</v>
      </c>
      <c r="LJ54" s="467">
        <f t="shared" si="99"/>
        <v>0</v>
      </c>
      <c r="LK54" s="467">
        <f t="shared" si="100"/>
        <v>0</v>
      </c>
      <c r="LL54" s="467">
        <f t="shared" si="101"/>
        <v>0</v>
      </c>
      <c r="LM54" s="467">
        <f t="shared" si="102"/>
        <v>0</v>
      </c>
      <c r="LN54" s="468">
        <f t="shared" si="103"/>
        <v>0</v>
      </c>
      <c r="LO54" s="468" t="str">
        <f t="shared" si="190"/>
        <v>○</v>
      </c>
      <c r="LP54" s="451"/>
      <c r="LQ54" s="414">
        <f t="shared" si="191"/>
        <v>0</v>
      </c>
      <c r="LR54" s="414">
        <f t="shared" si="104"/>
        <v>0</v>
      </c>
      <c r="LS54" s="414" t="str">
        <f t="shared" si="105"/>
        <v/>
      </c>
      <c r="LT54" s="414" t="str">
        <f t="shared" si="192"/>
        <v/>
      </c>
      <c r="LU54" s="414">
        <f t="shared" si="106"/>
        <v>0</v>
      </c>
      <c r="LV54" s="414">
        <f t="shared" si="193"/>
        <v>0</v>
      </c>
      <c r="LW54" s="414">
        <f t="shared" si="107"/>
        <v>0</v>
      </c>
      <c r="LX54" s="448">
        <f t="shared" si="108"/>
        <v>0</v>
      </c>
      <c r="LY54" s="414">
        <f t="shared" si="194"/>
        <v>0</v>
      </c>
      <c r="LZ54" s="414">
        <f t="shared" si="195"/>
        <v>0</v>
      </c>
      <c r="MA54" s="414">
        <f t="shared" si="196"/>
        <v>0</v>
      </c>
      <c r="MB54" s="448">
        <f t="shared" si="197"/>
        <v>0</v>
      </c>
      <c r="MC54" s="414">
        <f t="shared" si="109"/>
        <v>0</v>
      </c>
      <c r="MD54" s="414">
        <f t="shared" si="110"/>
        <v>0</v>
      </c>
      <c r="ME54" s="414">
        <f t="shared" si="111"/>
        <v>0</v>
      </c>
      <c r="MF54" s="448">
        <f t="shared" si="112"/>
        <v>0</v>
      </c>
      <c r="MG54" s="414">
        <f t="shared" si="113"/>
        <v>0</v>
      </c>
      <c r="MH54" s="414">
        <f t="shared" si="114"/>
        <v>0</v>
      </c>
      <c r="MI54" s="414">
        <f t="shared" si="115"/>
        <v>0</v>
      </c>
      <c r="MJ54" s="448">
        <f t="shared" si="198"/>
        <v>0</v>
      </c>
      <c r="MK54" s="462"/>
      <c r="ML54" s="477" cm="1">
        <f t="array" ref="ML54">IF(MX54=1,INDEX($BX54:$EQ54,1,MATCH("Ⅱ⑧",$BX54:$EQ54,0)+7),0)</f>
        <v>0</v>
      </c>
      <c r="MM54" s="478">
        <f t="shared" si="116"/>
        <v>0</v>
      </c>
      <c r="MN54" s="468">
        <f t="shared" si="117"/>
        <v>0</v>
      </c>
      <c r="MP54" s="348">
        <f t="shared" si="118"/>
        <v>0</v>
      </c>
      <c r="MQ54" s="348">
        <f t="shared" si="119"/>
        <v>0</v>
      </c>
      <c r="MR54" s="348">
        <f t="shared" si="120"/>
        <v>0</v>
      </c>
      <c r="MS54" s="348">
        <f t="shared" si="121"/>
        <v>0</v>
      </c>
      <c r="MT54" s="348">
        <f t="shared" si="122"/>
        <v>0</v>
      </c>
      <c r="MU54" s="348">
        <f t="shared" si="123"/>
        <v>0</v>
      </c>
      <c r="MV54" s="348">
        <f t="shared" si="124"/>
        <v>0</v>
      </c>
      <c r="MW54" s="348">
        <f t="shared" si="125"/>
        <v>0</v>
      </c>
      <c r="MX54" s="348">
        <f t="shared" si="126"/>
        <v>0</v>
      </c>
      <c r="MZ54" s="550">
        <f t="shared" si="127"/>
        <v>0</v>
      </c>
      <c r="NA54" s="550">
        <f t="shared" si="128"/>
        <v>0</v>
      </c>
      <c r="NB54" s="550">
        <f t="shared" si="129"/>
        <v>0</v>
      </c>
      <c r="NC54" s="550">
        <f t="shared" si="130"/>
        <v>0</v>
      </c>
      <c r="ND54" s="550">
        <f t="shared" si="131"/>
        <v>0</v>
      </c>
      <c r="NE54" s="550">
        <f t="shared" si="132"/>
        <v>0</v>
      </c>
      <c r="NF54" s="550">
        <f t="shared" si="133"/>
        <v>0</v>
      </c>
      <c r="NG54" s="550">
        <f t="shared" si="134"/>
        <v>0</v>
      </c>
    </row>
    <row r="55" spans="1:371" s="136" customFormat="1" ht="21" customHeight="1">
      <c r="A55" s="452">
        <f t="shared" si="4"/>
        <v>0</v>
      </c>
      <c r="B55" s="452">
        <f t="shared" si="199"/>
        <v>0</v>
      </c>
      <c r="C55" s="452">
        <f t="shared" si="5"/>
        <v>0</v>
      </c>
      <c r="D55" s="452">
        <f t="shared" si="6"/>
        <v>0</v>
      </c>
      <c r="E55" s="452">
        <f t="shared" si="7"/>
        <v>0</v>
      </c>
      <c r="F55" s="452">
        <f t="shared" si="200"/>
        <v>0</v>
      </c>
      <c r="G55" s="452">
        <f t="shared" si="201"/>
        <v>0</v>
      </c>
      <c r="H55" s="452">
        <f t="shared" si="202"/>
        <v>0</v>
      </c>
      <c r="I55" s="267">
        <f t="shared" si="135"/>
        <v>0</v>
      </c>
      <c r="J55" s="268"/>
      <c r="K55" s="112"/>
      <c r="L55" s="112"/>
      <c r="M55" s="106"/>
      <c r="N55" s="106"/>
      <c r="O55" s="106"/>
      <c r="P55" s="106"/>
      <c r="Q55" s="112"/>
      <c r="R55" s="263" t="str">
        <f>IFERROR(VLOOKUP(Q55,'４整理番号表'!$T$27:$U$30,2,TRUE),"")</f>
        <v/>
      </c>
      <c r="S55" s="263">
        <f t="shared" si="136"/>
        <v>0</v>
      </c>
      <c r="T55" s="266">
        <f t="shared" si="137"/>
        <v>0</v>
      </c>
      <c r="U55" s="112"/>
      <c r="V55" s="108"/>
      <c r="W55" s="269" t="str">
        <f>IFERROR(VLOOKUP(V55,'４整理番号表'!$B$6:$G$7,2,TRUE),"")</f>
        <v/>
      </c>
      <c r="X55" s="270"/>
      <c r="Y55" s="108"/>
      <c r="Z55" s="269" t="str">
        <f>IFERROR(VLOOKUP(Y55,'４整理番号表'!$B$39:$H$45,2,TRUE),"")</f>
        <v/>
      </c>
      <c r="AA55" s="108"/>
      <c r="AB55" s="271" t="str">
        <f>IFERROR(VLOOKUP(AA55,'４整理番号表'!$J$5:$K$59,2,TRUE),"")</f>
        <v/>
      </c>
      <c r="AC55" s="365"/>
      <c r="AD55" s="624"/>
      <c r="AE55" s="107"/>
      <c r="AF55" s="272" t="str">
        <f>IFERROR(VLOOKUP(AE55,'４整理番号表'!$P$6:$Q$39,2,TRUE),"")</f>
        <v/>
      </c>
      <c r="AG55" s="273">
        <f t="shared" si="8"/>
        <v>0</v>
      </c>
      <c r="AH55" s="106"/>
      <c r="AI55" s="112"/>
      <c r="AJ55" s="111"/>
      <c r="AK55" s="282"/>
      <c r="AL55" s="283"/>
      <c r="AM55" s="280"/>
      <c r="AN55" s="26"/>
      <c r="AO55" s="291">
        <f t="shared" si="9"/>
        <v>0</v>
      </c>
      <c r="AP55" s="290">
        <f t="shared" si="138"/>
        <v>0</v>
      </c>
      <c r="AQ55" s="30"/>
      <c r="AR55" s="30"/>
      <c r="AS55" s="30"/>
      <c r="AT55" s="289"/>
      <c r="AU55" s="291">
        <f t="shared" si="210"/>
        <v>0</v>
      </c>
      <c r="AV55" s="291" t="str">
        <f t="shared" si="203"/>
        <v/>
      </c>
      <c r="AW55" s="27"/>
      <c r="AX55" s="33"/>
      <c r="AY55" s="33"/>
      <c r="AZ55" s="28"/>
      <c r="BA55" s="27"/>
      <c r="BB55" s="202"/>
      <c r="BC55" s="315">
        <f t="shared" si="139"/>
        <v>0</v>
      </c>
      <c r="BD55" s="349" t="str">
        <f t="shared" si="11"/>
        <v/>
      </c>
      <c r="BE55" s="350"/>
      <c r="BF55" s="350"/>
      <c r="BG55" s="349">
        <f t="shared" si="211"/>
        <v>0</v>
      </c>
      <c r="BH55" s="350"/>
      <c r="BI55" s="349">
        <f t="shared" si="140"/>
        <v>0</v>
      </c>
      <c r="BJ55" s="202"/>
      <c r="BK55" s="202"/>
      <c r="BL55" s="653" t="str">
        <f t="shared" si="13"/>
        <v/>
      </c>
      <c r="BM55" s="654" t="str">
        <f t="shared" si="14"/>
        <v/>
      </c>
      <c r="BN55" s="266" t="str">
        <f t="shared" si="15"/>
        <v/>
      </c>
      <c r="BO55" s="793"/>
      <c r="BP55" s="323"/>
      <c r="BQ55" s="323"/>
      <c r="BR55" s="323"/>
      <c r="BS55" s="323"/>
      <c r="BT55" s="324" t="str">
        <f t="shared" si="16"/>
        <v/>
      </c>
      <c r="BU55" s="325" t="str">
        <f t="shared" si="141"/>
        <v/>
      </c>
      <c r="BV55" s="393">
        <f t="shared" si="142"/>
        <v>0</v>
      </c>
      <c r="BW55" s="326"/>
      <c r="BX55" s="329"/>
      <c r="BY55" s="454"/>
      <c r="BZ55" s="455"/>
      <c r="CA55" s="455"/>
      <c r="CB55" s="455"/>
      <c r="CC55" s="455"/>
      <c r="CD55" s="322">
        <f>IFERROR(VLOOKUP(BX55,'４整理番号表'!$X$23:$Z$31,3,FALSE),)</f>
        <v>0</v>
      </c>
      <c r="CE55" s="605" t="str">
        <f>IF(BX55='４整理番号表'!$X$24,IF(CC55&lt;&gt;"",IF(BZ55&gt;0,IF(BY55=6,ROUNDDOWN((CC55-BZ55)/ABS(BZ55),3),IF(BY55=5,ROUNDDOWN((CC55-BZ55)/ABS(BZ55)*3/4,3),"")),"-")),IF(CC55&lt;&gt;"",IF(BZ55&gt;0,ROUNDDOWN((CC55-BZ55)/ABS(BZ55),3),"-"),""))</f>
        <v/>
      </c>
      <c r="CF55" s="610"/>
      <c r="CG55" s="329"/>
      <c r="CH55" s="454"/>
      <c r="CI55" s="322"/>
      <c r="CJ55" s="322"/>
      <c r="CK55" s="322"/>
      <c r="CL55" s="322"/>
      <c r="CM55" s="322">
        <f>IFERROR(VLOOKUP(CG55,'４整理番号表'!$X$23:$Z$31,3,FALSE),)</f>
        <v>0</v>
      </c>
      <c r="CN55" s="325" t="str">
        <f t="shared" si="143"/>
        <v/>
      </c>
      <c r="CO55" s="610"/>
      <c r="CP55" s="329"/>
      <c r="CQ55" s="454"/>
      <c r="CR55" s="322"/>
      <c r="CS55" s="322"/>
      <c r="CT55" s="322"/>
      <c r="CU55" s="322"/>
      <c r="CV55" s="322">
        <f>IFERROR(VLOOKUP(CP55,'４整理番号表'!$X$23:$Z$31,3,FALSE),)</f>
        <v>0</v>
      </c>
      <c r="CW55" s="325" t="str">
        <f t="shared" si="144"/>
        <v/>
      </c>
      <c r="CX55" s="619"/>
      <c r="CY55" s="329"/>
      <c r="CZ55" s="454"/>
      <c r="DA55" s="322"/>
      <c r="DB55" s="322"/>
      <c r="DC55" s="322"/>
      <c r="DD55" s="322"/>
      <c r="DE55" s="322">
        <f>IFERROR(VLOOKUP(CY55,'４整理番号表'!$X$23:$Z$31,3,FALSE),)</f>
        <v>0</v>
      </c>
      <c r="DF55" s="325" t="str">
        <f t="shared" si="145"/>
        <v/>
      </c>
      <c r="DG55" s="610"/>
      <c r="DH55" s="329"/>
      <c r="DI55" s="454"/>
      <c r="DJ55" s="322"/>
      <c r="DK55" s="322"/>
      <c r="DL55" s="322"/>
      <c r="DM55" s="322"/>
      <c r="DN55" s="322">
        <f>IFERROR(VLOOKUP(DH55,'４整理番号表'!$X$23:$Z$31,3,FALSE),)</f>
        <v>0</v>
      </c>
      <c r="DO55" s="325" t="str">
        <f t="shared" si="146"/>
        <v/>
      </c>
      <c r="DP55" s="610"/>
      <c r="DQ55" s="329"/>
      <c r="DR55" s="454"/>
      <c r="DS55" s="322"/>
      <c r="DT55" s="322"/>
      <c r="DU55" s="322"/>
      <c r="DV55" s="322"/>
      <c r="DW55" s="322">
        <f>IFERROR(VLOOKUP(DQ55,'４整理番号表'!$X$23:$Z$31,3,FALSE),)</f>
        <v>0</v>
      </c>
      <c r="DX55" s="325" t="str">
        <f t="shared" si="147"/>
        <v/>
      </c>
      <c r="DY55" s="610"/>
      <c r="DZ55" s="329"/>
      <c r="EA55" s="454"/>
      <c r="EB55" s="322"/>
      <c r="EC55" s="322"/>
      <c r="ED55" s="322"/>
      <c r="EE55" s="322"/>
      <c r="EF55" s="322">
        <f>IFERROR(VLOOKUP(DZ55,'４整理番号表'!$X$23:$Z$31,3,FALSE),)</f>
        <v>0</v>
      </c>
      <c r="EG55" s="325" t="str">
        <f t="shared" si="148"/>
        <v/>
      </c>
      <c r="EH55" s="610"/>
      <c r="EI55" s="329"/>
      <c r="EJ55" s="454"/>
      <c r="EK55" s="322"/>
      <c r="EL55" s="322"/>
      <c r="EM55" s="322"/>
      <c r="EN55" s="322"/>
      <c r="EO55" s="322">
        <f>IFERROR(VLOOKUP(EI55,'４整理番号表'!$X$23:$Z$31,3,FALSE),)</f>
        <v>0</v>
      </c>
      <c r="EP55" s="325" t="str">
        <f t="shared" si="149"/>
        <v/>
      </c>
      <c r="EQ55" s="619"/>
      <c r="ER55" s="203" t="s">
        <v>101</v>
      </c>
      <c r="ES55" s="266">
        <f t="shared" si="17"/>
        <v>0</v>
      </c>
      <c r="ET55" s="272">
        <f t="shared" si="18"/>
        <v>0</v>
      </c>
      <c r="EU55" s="272">
        <f t="shared" si="19"/>
        <v>0</v>
      </c>
      <c r="EV55" s="272">
        <f t="shared" si="20"/>
        <v>0</v>
      </c>
      <c r="EW55" s="272">
        <f t="shared" si="21"/>
        <v>0</v>
      </c>
      <c r="EX55" s="272">
        <f t="shared" si="22"/>
        <v>0</v>
      </c>
      <c r="EY55" s="272">
        <f t="shared" si="23"/>
        <v>0</v>
      </c>
      <c r="EZ55" s="272">
        <f t="shared" si="24"/>
        <v>0</v>
      </c>
      <c r="FA55" s="272">
        <f t="shared" si="25"/>
        <v>0</v>
      </c>
      <c r="FB55" s="272">
        <f t="shared" si="26"/>
        <v>0</v>
      </c>
      <c r="FC55" s="272">
        <f t="shared" si="27"/>
        <v>0</v>
      </c>
      <c r="FD55" s="272">
        <f t="shared" si="28"/>
        <v>0</v>
      </c>
      <c r="FE55" s="272">
        <f t="shared" si="29"/>
        <v>0</v>
      </c>
      <c r="FF55" s="272">
        <f t="shared" si="30"/>
        <v>0</v>
      </c>
      <c r="FG55" s="272">
        <f t="shared" si="31"/>
        <v>0</v>
      </c>
      <c r="FH55" s="272">
        <f t="shared" si="32"/>
        <v>0</v>
      </c>
      <c r="FI55" s="109" t="s">
        <v>100</v>
      </c>
      <c r="FJ55" s="109" t="s">
        <v>100</v>
      </c>
      <c r="FK55" s="109" t="s">
        <v>100</v>
      </c>
      <c r="FL55" s="109" t="s">
        <v>100</v>
      </c>
      <c r="FM55" s="109" t="s">
        <v>100</v>
      </c>
      <c r="FN55" s="272">
        <f t="shared" si="150"/>
        <v>0</v>
      </c>
      <c r="FO55" s="272">
        <f t="shared" si="151"/>
        <v>0</v>
      </c>
      <c r="FP55" s="272">
        <f t="shared" si="152"/>
        <v>0</v>
      </c>
      <c r="FQ55" s="272">
        <f t="shared" si="153"/>
        <v>0</v>
      </c>
      <c r="FR55" s="272">
        <f t="shared" si="154"/>
        <v>0</v>
      </c>
      <c r="FS55" s="272">
        <f t="shared" si="155"/>
        <v>0</v>
      </c>
      <c r="FT55" s="272">
        <f t="shared" si="156"/>
        <v>0</v>
      </c>
      <c r="FU55" s="113"/>
      <c r="FV55" s="113"/>
      <c r="FW55" s="109"/>
      <c r="FX55" s="109"/>
      <c r="FY55" s="109"/>
      <c r="FZ55" s="272">
        <f t="shared" si="157"/>
        <v>0</v>
      </c>
      <c r="GA55" s="272">
        <f t="shared" si="33"/>
        <v>0</v>
      </c>
      <c r="GB55" s="109"/>
      <c r="GC55" s="109"/>
      <c r="GD55" s="109"/>
      <c r="GE55" s="109"/>
      <c r="GF55" s="109"/>
      <c r="GG55" s="109"/>
      <c r="GH55" s="109"/>
      <c r="GI55" s="109"/>
      <c r="GJ55" s="109"/>
      <c r="GK55" s="109"/>
      <c r="GL55" s="109"/>
      <c r="GM55" s="109"/>
      <c r="GN55" s="109"/>
      <c r="GO55" s="109"/>
      <c r="GP55" s="109"/>
      <c r="GQ55" s="109"/>
      <c r="GR55" s="109"/>
      <c r="GS55" s="109"/>
      <c r="GT55" s="110"/>
      <c r="GV55" s="413">
        <f t="shared" si="34"/>
        <v>0</v>
      </c>
      <c r="GW55" s="414">
        <f t="shared" si="35"/>
        <v>0</v>
      </c>
      <c r="GX55" s="415"/>
      <c r="GY55" s="416">
        <f t="shared" si="204"/>
        <v>0</v>
      </c>
      <c r="GZ55" s="417">
        <f t="shared" si="205"/>
        <v>0</v>
      </c>
      <c r="HA55" s="385"/>
      <c r="HB55" s="421"/>
      <c r="HC55" s="422"/>
      <c r="HD55" s="422"/>
      <c r="HE55" s="423">
        <f t="shared" si="208"/>
        <v>0</v>
      </c>
      <c r="HF55" s="424">
        <f t="shared" si="209"/>
        <v>0</v>
      </c>
      <c r="HG55" s="426"/>
      <c r="HH55" s="426"/>
      <c r="HI55" s="426"/>
      <c r="HJ55" s="345" t="str">
        <f t="shared" si="38"/>
        <v/>
      </c>
      <c r="HK55" s="402">
        <f>IF(OR(AND(1&lt;=HJ55,HJ55&lt;=3),HJ55=6),VLOOKUP(HJ55,'４整理番号表'!$J$5:$K$59,2,FALSE),0)</f>
        <v>0</v>
      </c>
      <c r="HL55" s="402">
        <f>IF(OR(HJ55=4,HJ55=7),VLOOKUP(HJ55,'４整理番号表'!$J$5:$K$59,2,FALSE),0)</f>
        <v>0</v>
      </c>
      <c r="HM55" s="402">
        <f>IF(HJ55=5,VLOOKUP(HJ55,'４整理番号表'!$J$5:$K$59,2,FALSE),0)</f>
        <v>0</v>
      </c>
      <c r="HN55" s="402">
        <f>IF(AND(8&lt;=HJ55,HJ55&lt;=13),VLOOKUP(HJ55,'４整理番号表'!$J$5:$K$59,2,FALSE),0)</f>
        <v>0</v>
      </c>
      <c r="HO55" s="397">
        <f t="shared" si="160"/>
        <v>0</v>
      </c>
      <c r="HP55" s="345">
        <f t="shared" si="161"/>
        <v>0</v>
      </c>
      <c r="HQ55" s="345">
        <f t="shared" si="162"/>
        <v>0</v>
      </c>
      <c r="HR55" s="344">
        <f t="shared" si="163"/>
        <v>0</v>
      </c>
      <c r="HS55" s="344">
        <f t="shared" si="164"/>
        <v>0</v>
      </c>
      <c r="HT55" s="345">
        <f t="shared" si="165"/>
        <v>0</v>
      </c>
      <c r="HU55" s="345">
        <f t="shared" si="166"/>
        <v>0</v>
      </c>
      <c r="HV55" s="345">
        <f t="shared" si="167"/>
        <v>0</v>
      </c>
      <c r="HW55" s="345">
        <f t="shared" si="168"/>
        <v>0</v>
      </c>
      <c r="HX55" s="345">
        <f t="shared" si="169"/>
        <v>0</v>
      </c>
      <c r="HY55" s="344">
        <f t="shared" si="170"/>
        <v>0</v>
      </c>
      <c r="HZ55" s="344">
        <f t="shared" si="171"/>
        <v>0</v>
      </c>
      <c r="IA55" s="345">
        <f t="shared" si="172"/>
        <v>0</v>
      </c>
      <c r="IB55" s="345">
        <f t="shared" si="173"/>
        <v>0</v>
      </c>
      <c r="IC55" s="345">
        <f t="shared" si="174"/>
        <v>0</v>
      </c>
      <c r="ID55" s="345">
        <f t="shared" si="175"/>
        <v>0</v>
      </c>
      <c r="IE55" s="345">
        <f t="shared" si="176"/>
        <v>0</v>
      </c>
      <c r="IF55" s="344">
        <f>IF(AND($HO55=3,SUM($ID55:IE55)=0),IF(AND($HB55=1,$HF55&gt;=0.1),1,),)</f>
        <v>0</v>
      </c>
      <c r="IG55" s="344">
        <f>IF(AND($HO55=3,SUM($ID55:IF55)=0),IF(AND($HB55=1,$HF55&gt;=0.05,$HF55&lt;0.1),1,),)</f>
        <v>0</v>
      </c>
      <c r="IH55" s="345">
        <f t="shared" si="177"/>
        <v>0</v>
      </c>
      <c r="II55" s="345">
        <f t="shared" si="178"/>
        <v>0</v>
      </c>
      <c r="IJ55" s="345">
        <f t="shared" si="179"/>
        <v>0</v>
      </c>
      <c r="IK55" s="345">
        <f t="shared" si="180"/>
        <v>0</v>
      </c>
      <c r="IL55" s="345">
        <f t="shared" si="181"/>
        <v>0</v>
      </c>
      <c r="IM55" s="345">
        <f t="shared" si="182"/>
        <v>0</v>
      </c>
      <c r="IN55" s="345">
        <f t="shared" si="183"/>
        <v>0</v>
      </c>
      <c r="IO55" s="345">
        <f t="shared" si="184"/>
        <v>0</v>
      </c>
      <c r="IP55" s="345">
        <f t="shared" si="185"/>
        <v>0</v>
      </c>
      <c r="IQ55" s="345">
        <f t="shared" si="186"/>
        <v>0</v>
      </c>
      <c r="IR55" s="345">
        <f t="shared" si="187"/>
        <v>0</v>
      </c>
      <c r="IS55" s="392">
        <f t="shared" si="188"/>
        <v>0</v>
      </c>
      <c r="IT55" s="385"/>
      <c r="IU55" s="440">
        <f t="shared" si="39"/>
        <v>0</v>
      </c>
      <c r="IV55" s="344">
        <f t="shared" si="40"/>
        <v>0</v>
      </c>
      <c r="IW55" s="344">
        <f t="shared" si="41"/>
        <v>0</v>
      </c>
      <c r="IX55" s="344">
        <f t="shared" si="42"/>
        <v>0</v>
      </c>
      <c r="IY55" s="344">
        <f t="shared" si="43"/>
        <v>0</v>
      </c>
      <c r="IZ55" s="344">
        <f t="shared" si="44"/>
        <v>0</v>
      </c>
      <c r="JA55" s="344">
        <f t="shared" si="45"/>
        <v>0</v>
      </c>
      <c r="JB55" s="344">
        <f t="shared" si="46"/>
        <v>0</v>
      </c>
      <c r="JC55" s="344">
        <f t="shared" si="47"/>
        <v>0</v>
      </c>
      <c r="JD55" s="344">
        <f t="shared" si="48"/>
        <v>0</v>
      </c>
      <c r="JE55" s="344">
        <f t="shared" si="49"/>
        <v>0</v>
      </c>
      <c r="JF55" s="344">
        <f t="shared" si="50"/>
        <v>0</v>
      </c>
      <c r="JG55" s="344">
        <f t="shared" si="51"/>
        <v>0</v>
      </c>
      <c r="JH55" s="344">
        <f t="shared" si="52"/>
        <v>0</v>
      </c>
      <c r="JI55" s="344">
        <f t="shared" si="53"/>
        <v>0</v>
      </c>
      <c r="JJ55" s="344">
        <f t="shared" si="54"/>
        <v>0</v>
      </c>
      <c r="JK55" s="344">
        <f t="shared" si="55"/>
        <v>0</v>
      </c>
      <c r="JL55" s="344">
        <f t="shared" si="56"/>
        <v>0</v>
      </c>
      <c r="JM55" s="344">
        <f t="shared" si="57"/>
        <v>0</v>
      </c>
      <c r="JN55" s="344">
        <f t="shared" si="58"/>
        <v>0</v>
      </c>
      <c r="JO55" s="344">
        <f t="shared" si="59"/>
        <v>0</v>
      </c>
      <c r="JP55" s="344">
        <f t="shared" si="60"/>
        <v>0</v>
      </c>
      <c r="JQ55" s="344">
        <f t="shared" si="61"/>
        <v>0</v>
      </c>
      <c r="JR55" s="344">
        <f t="shared" si="62"/>
        <v>0</v>
      </c>
      <c r="JS55" s="344">
        <f t="shared" si="63"/>
        <v>0</v>
      </c>
      <c r="JT55" s="344">
        <f t="shared" si="64"/>
        <v>0</v>
      </c>
      <c r="JU55" s="344">
        <f t="shared" si="65"/>
        <v>0</v>
      </c>
      <c r="JV55" s="344">
        <f t="shared" si="66"/>
        <v>0</v>
      </c>
      <c r="JW55" s="344">
        <f t="shared" si="67"/>
        <v>0</v>
      </c>
      <c r="JX55" s="344">
        <f t="shared" si="68"/>
        <v>0</v>
      </c>
      <c r="JY55" s="344">
        <f t="shared" si="69"/>
        <v>0</v>
      </c>
      <c r="JZ55" s="344">
        <f t="shared" si="70"/>
        <v>0</v>
      </c>
      <c r="KA55" s="344">
        <f t="shared" si="71"/>
        <v>0</v>
      </c>
      <c r="KB55" s="344">
        <f t="shared" si="72"/>
        <v>0</v>
      </c>
      <c r="KC55" s="344">
        <f t="shared" si="189"/>
        <v>0</v>
      </c>
      <c r="KD55" s="344">
        <f t="shared" si="73"/>
        <v>0</v>
      </c>
      <c r="KE55" s="344">
        <f t="shared" si="74"/>
        <v>0</v>
      </c>
      <c r="KF55" s="344">
        <f t="shared" si="75"/>
        <v>0</v>
      </c>
      <c r="KG55" s="344">
        <f t="shared" si="76"/>
        <v>0</v>
      </c>
      <c r="KH55" s="344">
        <f t="shared" si="77"/>
        <v>0</v>
      </c>
      <c r="KI55" s="344">
        <f t="shared" si="78"/>
        <v>0</v>
      </c>
      <c r="KJ55" s="344">
        <f t="shared" si="79"/>
        <v>0</v>
      </c>
      <c r="KK55" s="344">
        <f t="shared" si="80"/>
        <v>0</v>
      </c>
      <c r="KL55" s="344">
        <f t="shared" si="81"/>
        <v>0</v>
      </c>
      <c r="KM55" s="344">
        <f t="shared" si="82"/>
        <v>0</v>
      </c>
      <c r="KN55" s="344">
        <f t="shared" si="83"/>
        <v>0</v>
      </c>
      <c r="KO55" s="344">
        <f t="shared" si="84"/>
        <v>0</v>
      </c>
      <c r="KP55" s="344">
        <f t="shared" si="85"/>
        <v>0</v>
      </c>
      <c r="KQ55" s="344">
        <f t="shared" si="86"/>
        <v>0</v>
      </c>
      <c r="KR55" s="344">
        <f t="shared" si="87"/>
        <v>0</v>
      </c>
      <c r="KS55" s="344">
        <f t="shared" si="88"/>
        <v>0</v>
      </c>
      <c r="KT55" s="383">
        <f t="shared" si="89"/>
        <v>0</v>
      </c>
      <c r="KU55" s="701"/>
      <c r="KV55" s="109"/>
      <c r="KW55" s="109"/>
      <c r="KX55" s="110"/>
      <c r="KZ55" s="472">
        <f t="shared" si="90"/>
        <v>0</v>
      </c>
      <c r="LA55" s="348">
        <f t="shared" si="91"/>
        <v>0</v>
      </c>
      <c r="LB55" s="348">
        <f t="shared" si="92"/>
        <v>0</v>
      </c>
      <c r="LC55" s="473">
        <f t="shared" si="93"/>
        <v>0</v>
      </c>
      <c r="LE55" s="467">
        <f t="shared" si="94"/>
        <v>0</v>
      </c>
      <c r="LF55" s="467" t="str">
        <f t="shared" si="95"/>
        <v/>
      </c>
      <c r="LG55" s="467">
        <f t="shared" si="96"/>
        <v>0</v>
      </c>
      <c r="LH55" s="467">
        <f t="shared" si="97"/>
        <v>0</v>
      </c>
      <c r="LI55" s="467">
        <f t="shared" si="98"/>
        <v>0</v>
      </c>
      <c r="LJ55" s="467">
        <f t="shared" si="99"/>
        <v>0</v>
      </c>
      <c r="LK55" s="467">
        <f t="shared" si="100"/>
        <v>0</v>
      </c>
      <c r="LL55" s="467">
        <f t="shared" si="101"/>
        <v>0</v>
      </c>
      <c r="LM55" s="467">
        <f t="shared" si="102"/>
        <v>0</v>
      </c>
      <c r="LN55" s="468">
        <f t="shared" si="103"/>
        <v>0</v>
      </c>
      <c r="LO55" s="468" t="str">
        <f t="shared" si="190"/>
        <v>○</v>
      </c>
      <c r="LP55" s="451"/>
      <c r="LQ55" s="414">
        <f t="shared" si="191"/>
        <v>0</v>
      </c>
      <c r="LR55" s="414">
        <f t="shared" si="104"/>
        <v>0</v>
      </c>
      <c r="LS55" s="414" t="str">
        <f t="shared" si="105"/>
        <v/>
      </c>
      <c r="LT55" s="414" t="str">
        <f t="shared" si="192"/>
        <v/>
      </c>
      <c r="LU55" s="414">
        <f t="shared" si="106"/>
        <v>0</v>
      </c>
      <c r="LV55" s="414">
        <f t="shared" si="193"/>
        <v>0</v>
      </c>
      <c r="LW55" s="414">
        <f t="shared" si="107"/>
        <v>0</v>
      </c>
      <c r="LX55" s="448">
        <f t="shared" si="108"/>
        <v>0</v>
      </c>
      <c r="LY55" s="414">
        <f t="shared" si="194"/>
        <v>0</v>
      </c>
      <c r="LZ55" s="414">
        <f t="shared" si="195"/>
        <v>0</v>
      </c>
      <c r="MA55" s="414">
        <f t="shared" si="196"/>
        <v>0</v>
      </c>
      <c r="MB55" s="448">
        <f t="shared" si="197"/>
        <v>0</v>
      </c>
      <c r="MC55" s="414">
        <f t="shared" si="109"/>
        <v>0</v>
      </c>
      <c r="MD55" s="414">
        <f t="shared" si="110"/>
        <v>0</v>
      </c>
      <c r="ME55" s="414">
        <f t="shared" si="111"/>
        <v>0</v>
      </c>
      <c r="MF55" s="448">
        <f t="shared" si="112"/>
        <v>0</v>
      </c>
      <c r="MG55" s="414">
        <f t="shared" si="113"/>
        <v>0</v>
      </c>
      <c r="MH55" s="414">
        <f t="shared" si="114"/>
        <v>0</v>
      </c>
      <c r="MI55" s="414">
        <f t="shared" si="115"/>
        <v>0</v>
      </c>
      <c r="MJ55" s="448">
        <f t="shared" si="198"/>
        <v>0</v>
      </c>
      <c r="MK55" s="462"/>
      <c r="ML55" s="477" cm="1">
        <f t="array" ref="ML55">IF(MX55=1,INDEX($BX55:$EQ55,1,MATCH("Ⅱ⑧",$BX55:$EQ55,0)+7),0)</f>
        <v>0</v>
      </c>
      <c r="MM55" s="478">
        <f t="shared" si="116"/>
        <v>0</v>
      </c>
      <c r="MN55" s="468">
        <f t="shared" si="117"/>
        <v>0</v>
      </c>
      <c r="MP55" s="348">
        <f t="shared" si="118"/>
        <v>0</v>
      </c>
      <c r="MQ55" s="348">
        <f t="shared" si="119"/>
        <v>0</v>
      </c>
      <c r="MR55" s="348">
        <f t="shared" si="120"/>
        <v>0</v>
      </c>
      <c r="MS55" s="348">
        <f t="shared" si="121"/>
        <v>0</v>
      </c>
      <c r="MT55" s="348">
        <f t="shared" si="122"/>
        <v>0</v>
      </c>
      <c r="MU55" s="348">
        <f t="shared" si="123"/>
        <v>0</v>
      </c>
      <c r="MV55" s="348">
        <f t="shared" si="124"/>
        <v>0</v>
      </c>
      <c r="MW55" s="348">
        <f t="shared" si="125"/>
        <v>0</v>
      </c>
      <c r="MX55" s="348">
        <f t="shared" si="126"/>
        <v>0</v>
      </c>
      <c r="MZ55" s="550">
        <f t="shared" si="127"/>
        <v>0</v>
      </c>
      <c r="NA55" s="550">
        <f t="shared" si="128"/>
        <v>0</v>
      </c>
      <c r="NB55" s="550">
        <f t="shared" si="129"/>
        <v>0</v>
      </c>
      <c r="NC55" s="550">
        <f t="shared" si="130"/>
        <v>0</v>
      </c>
      <c r="ND55" s="550">
        <f t="shared" si="131"/>
        <v>0</v>
      </c>
      <c r="NE55" s="550">
        <f t="shared" si="132"/>
        <v>0</v>
      </c>
      <c r="NF55" s="550">
        <f t="shared" si="133"/>
        <v>0</v>
      </c>
      <c r="NG55" s="550">
        <f t="shared" si="134"/>
        <v>0</v>
      </c>
    </row>
    <row r="56" spans="1:371" s="136" customFormat="1" ht="21" customHeight="1">
      <c r="A56" s="452">
        <f t="shared" si="4"/>
        <v>0</v>
      </c>
      <c r="B56" s="452">
        <f t="shared" si="199"/>
        <v>0</v>
      </c>
      <c r="C56" s="452">
        <f t="shared" si="5"/>
        <v>0</v>
      </c>
      <c r="D56" s="452">
        <f t="shared" si="6"/>
        <v>0</v>
      </c>
      <c r="E56" s="452">
        <f t="shared" si="7"/>
        <v>0</v>
      </c>
      <c r="F56" s="452">
        <f t="shared" si="200"/>
        <v>0</v>
      </c>
      <c r="G56" s="452">
        <f t="shared" si="201"/>
        <v>0</v>
      </c>
      <c r="H56" s="452">
        <f t="shared" si="202"/>
        <v>0</v>
      </c>
      <c r="I56" s="267">
        <f t="shared" si="135"/>
        <v>0</v>
      </c>
      <c r="J56" s="268"/>
      <c r="K56" s="112"/>
      <c r="L56" s="112"/>
      <c r="M56" s="106"/>
      <c r="N56" s="106"/>
      <c r="O56" s="106"/>
      <c r="P56" s="106"/>
      <c r="Q56" s="112"/>
      <c r="R56" s="263" t="str">
        <f>IFERROR(VLOOKUP(Q56,'４整理番号表'!$T$27:$U$30,2,TRUE),"")</f>
        <v/>
      </c>
      <c r="S56" s="263">
        <f t="shared" si="136"/>
        <v>0</v>
      </c>
      <c r="T56" s="266">
        <f t="shared" si="137"/>
        <v>0</v>
      </c>
      <c r="U56" s="112"/>
      <c r="V56" s="108"/>
      <c r="W56" s="269" t="str">
        <f>IFERROR(VLOOKUP(V56,'４整理番号表'!$B$6:$G$7,2,TRUE),"")</f>
        <v/>
      </c>
      <c r="X56" s="270"/>
      <c r="Y56" s="108"/>
      <c r="Z56" s="269" t="str">
        <f>IFERROR(VLOOKUP(Y56,'４整理番号表'!$B$39:$H$45,2,TRUE),"")</f>
        <v/>
      </c>
      <c r="AA56" s="108"/>
      <c r="AB56" s="271" t="str">
        <f>IFERROR(VLOOKUP(AA56,'４整理番号表'!$J$5:$K$59,2,TRUE),"")</f>
        <v/>
      </c>
      <c r="AC56" s="365"/>
      <c r="AD56" s="624"/>
      <c r="AE56" s="107"/>
      <c r="AF56" s="272" t="str">
        <f>IFERROR(VLOOKUP(AE56,'４整理番号表'!$P$6:$Q$39,2,TRUE),"")</f>
        <v/>
      </c>
      <c r="AG56" s="273">
        <f t="shared" si="8"/>
        <v>0</v>
      </c>
      <c r="AH56" s="106"/>
      <c r="AI56" s="112"/>
      <c r="AJ56" s="111"/>
      <c r="AK56" s="282"/>
      <c r="AL56" s="283"/>
      <c r="AM56" s="280"/>
      <c r="AN56" s="29"/>
      <c r="AO56" s="291">
        <f t="shared" si="9"/>
        <v>0</v>
      </c>
      <c r="AP56" s="290">
        <f t="shared" si="138"/>
        <v>0</v>
      </c>
      <c r="AQ56" s="30"/>
      <c r="AR56" s="30"/>
      <c r="AS56" s="30"/>
      <c r="AT56" s="289"/>
      <c r="AU56" s="291">
        <f t="shared" si="210"/>
        <v>0</v>
      </c>
      <c r="AV56" s="291" t="str">
        <f t="shared" si="203"/>
        <v/>
      </c>
      <c r="AW56" s="27"/>
      <c r="AX56" s="33"/>
      <c r="AY56" s="33"/>
      <c r="AZ56" s="28"/>
      <c r="BA56" s="27"/>
      <c r="BB56" s="202"/>
      <c r="BC56" s="315">
        <f t="shared" si="139"/>
        <v>0</v>
      </c>
      <c r="BD56" s="349" t="str">
        <f t="shared" si="11"/>
        <v/>
      </c>
      <c r="BE56" s="350"/>
      <c r="BF56" s="350"/>
      <c r="BG56" s="349">
        <f t="shared" si="211"/>
        <v>0</v>
      </c>
      <c r="BH56" s="350"/>
      <c r="BI56" s="349">
        <f t="shared" si="140"/>
        <v>0</v>
      </c>
      <c r="BJ56" s="202"/>
      <c r="BK56" s="202"/>
      <c r="BL56" s="653" t="str">
        <f t="shared" si="13"/>
        <v/>
      </c>
      <c r="BM56" s="654" t="str">
        <f t="shared" si="14"/>
        <v/>
      </c>
      <c r="BN56" s="266" t="str">
        <f t="shared" si="15"/>
        <v/>
      </c>
      <c r="BO56" s="793"/>
      <c r="BP56" s="323"/>
      <c r="BQ56" s="323"/>
      <c r="BR56" s="323"/>
      <c r="BS56" s="323"/>
      <c r="BT56" s="324" t="str">
        <f t="shared" si="16"/>
        <v/>
      </c>
      <c r="BU56" s="325" t="str">
        <f t="shared" si="141"/>
        <v/>
      </c>
      <c r="BV56" s="393">
        <f t="shared" si="142"/>
        <v>0</v>
      </c>
      <c r="BW56" s="326"/>
      <c r="BX56" s="329"/>
      <c r="BY56" s="454"/>
      <c r="BZ56" s="455"/>
      <c r="CA56" s="455"/>
      <c r="CB56" s="455"/>
      <c r="CC56" s="455"/>
      <c r="CD56" s="322">
        <f>IFERROR(VLOOKUP(BX56,'４整理番号表'!$X$23:$Z$31,3,FALSE),)</f>
        <v>0</v>
      </c>
      <c r="CE56" s="605" t="str">
        <f>IF(BX56='４整理番号表'!$X$24,IF(CC56&lt;&gt;"",IF(BZ56&gt;0,IF(BY56=6,ROUNDDOWN((CC56-BZ56)/ABS(BZ56),3),IF(BY56=5,ROUNDDOWN((CC56-BZ56)/ABS(BZ56)*3/4,3),"")),"-")),IF(CC56&lt;&gt;"",IF(BZ56&gt;0,ROUNDDOWN((CC56-BZ56)/ABS(BZ56),3),"-"),""))</f>
        <v/>
      </c>
      <c r="CF56" s="610"/>
      <c r="CG56" s="329"/>
      <c r="CH56" s="454"/>
      <c r="CI56" s="322"/>
      <c r="CJ56" s="322"/>
      <c r="CK56" s="322"/>
      <c r="CL56" s="322"/>
      <c r="CM56" s="322">
        <f>IFERROR(VLOOKUP(CG56,'４整理番号表'!$X$23:$Z$31,3,FALSE),)</f>
        <v>0</v>
      </c>
      <c r="CN56" s="325" t="str">
        <f t="shared" si="143"/>
        <v/>
      </c>
      <c r="CO56" s="610"/>
      <c r="CP56" s="329"/>
      <c r="CQ56" s="454"/>
      <c r="CR56" s="322"/>
      <c r="CS56" s="322"/>
      <c r="CT56" s="322"/>
      <c r="CU56" s="322"/>
      <c r="CV56" s="322">
        <f>IFERROR(VLOOKUP(CP56,'４整理番号表'!$X$23:$Z$31,3,FALSE),)</f>
        <v>0</v>
      </c>
      <c r="CW56" s="325" t="str">
        <f t="shared" si="144"/>
        <v/>
      </c>
      <c r="CX56" s="619"/>
      <c r="CY56" s="329"/>
      <c r="CZ56" s="454"/>
      <c r="DA56" s="322"/>
      <c r="DB56" s="322"/>
      <c r="DC56" s="322"/>
      <c r="DD56" s="322"/>
      <c r="DE56" s="322">
        <f>IFERROR(VLOOKUP(CY56,'４整理番号表'!$X$23:$Z$31,3,FALSE),)</f>
        <v>0</v>
      </c>
      <c r="DF56" s="325" t="str">
        <f t="shared" si="145"/>
        <v/>
      </c>
      <c r="DG56" s="610"/>
      <c r="DH56" s="329"/>
      <c r="DI56" s="454"/>
      <c r="DJ56" s="322"/>
      <c r="DK56" s="322"/>
      <c r="DL56" s="322"/>
      <c r="DM56" s="322"/>
      <c r="DN56" s="322">
        <f>IFERROR(VLOOKUP(DH56,'４整理番号表'!$X$23:$Z$31,3,FALSE),)</f>
        <v>0</v>
      </c>
      <c r="DO56" s="325" t="str">
        <f t="shared" si="146"/>
        <v/>
      </c>
      <c r="DP56" s="610"/>
      <c r="DQ56" s="329"/>
      <c r="DR56" s="454"/>
      <c r="DS56" s="322"/>
      <c r="DT56" s="322"/>
      <c r="DU56" s="322"/>
      <c r="DV56" s="322"/>
      <c r="DW56" s="322">
        <f>IFERROR(VLOOKUP(DQ56,'４整理番号表'!$X$23:$Z$31,3,FALSE),)</f>
        <v>0</v>
      </c>
      <c r="DX56" s="325" t="str">
        <f t="shared" si="147"/>
        <v/>
      </c>
      <c r="DY56" s="610"/>
      <c r="DZ56" s="329"/>
      <c r="EA56" s="454"/>
      <c r="EB56" s="322"/>
      <c r="EC56" s="322"/>
      <c r="ED56" s="322"/>
      <c r="EE56" s="322"/>
      <c r="EF56" s="322">
        <f>IFERROR(VLOOKUP(DZ56,'４整理番号表'!$X$23:$Z$31,3,FALSE),)</f>
        <v>0</v>
      </c>
      <c r="EG56" s="325" t="str">
        <f t="shared" si="148"/>
        <v/>
      </c>
      <c r="EH56" s="610"/>
      <c r="EI56" s="329"/>
      <c r="EJ56" s="454"/>
      <c r="EK56" s="322"/>
      <c r="EL56" s="322"/>
      <c r="EM56" s="322"/>
      <c r="EN56" s="322"/>
      <c r="EO56" s="322">
        <f>IFERROR(VLOOKUP(EI56,'４整理番号表'!$X$23:$Z$31,3,FALSE),)</f>
        <v>0</v>
      </c>
      <c r="EP56" s="325" t="str">
        <f t="shared" si="149"/>
        <v/>
      </c>
      <c r="EQ56" s="619"/>
      <c r="ER56" s="203" t="s">
        <v>101</v>
      </c>
      <c r="ES56" s="266">
        <f t="shared" si="17"/>
        <v>0</v>
      </c>
      <c r="ET56" s="272">
        <f t="shared" si="18"/>
        <v>0</v>
      </c>
      <c r="EU56" s="272">
        <f t="shared" si="19"/>
        <v>0</v>
      </c>
      <c r="EV56" s="272">
        <f t="shared" si="20"/>
        <v>0</v>
      </c>
      <c r="EW56" s="272">
        <f t="shared" si="21"/>
        <v>0</v>
      </c>
      <c r="EX56" s="272">
        <f t="shared" si="22"/>
        <v>0</v>
      </c>
      <c r="EY56" s="272">
        <f t="shared" si="23"/>
        <v>0</v>
      </c>
      <c r="EZ56" s="272">
        <f t="shared" si="24"/>
        <v>0</v>
      </c>
      <c r="FA56" s="272">
        <f t="shared" si="25"/>
        <v>0</v>
      </c>
      <c r="FB56" s="272">
        <f t="shared" si="26"/>
        <v>0</v>
      </c>
      <c r="FC56" s="272">
        <f t="shared" si="27"/>
        <v>0</v>
      </c>
      <c r="FD56" s="272">
        <f t="shared" si="28"/>
        <v>0</v>
      </c>
      <c r="FE56" s="272">
        <f t="shared" si="29"/>
        <v>0</v>
      </c>
      <c r="FF56" s="272">
        <f t="shared" si="30"/>
        <v>0</v>
      </c>
      <c r="FG56" s="272">
        <f t="shared" si="31"/>
        <v>0</v>
      </c>
      <c r="FH56" s="272">
        <f t="shared" si="32"/>
        <v>0</v>
      </c>
      <c r="FI56" s="109" t="s">
        <v>100</v>
      </c>
      <c r="FJ56" s="109" t="s">
        <v>100</v>
      </c>
      <c r="FK56" s="109" t="s">
        <v>100</v>
      </c>
      <c r="FL56" s="109" t="s">
        <v>100</v>
      </c>
      <c r="FM56" s="109" t="s">
        <v>100</v>
      </c>
      <c r="FN56" s="272">
        <f t="shared" si="150"/>
        <v>0</v>
      </c>
      <c r="FO56" s="272">
        <f t="shared" si="151"/>
        <v>0</v>
      </c>
      <c r="FP56" s="272">
        <f t="shared" si="152"/>
        <v>0</v>
      </c>
      <c r="FQ56" s="272">
        <f t="shared" si="153"/>
        <v>0</v>
      </c>
      <c r="FR56" s="272">
        <f t="shared" si="154"/>
        <v>0</v>
      </c>
      <c r="FS56" s="272">
        <f t="shared" si="155"/>
        <v>0</v>
      </c>
      <c r="FT56" s="272">
        <f t="shared" si="156"/>
        <v>0</v>
      </c>
      <c r="FU56" s="113"/>
      <c r="FV56" s="113"/>
      <c r="FW56" s="109"/>
      <c r="FX56" s="109"/>
      <c r="FY56" s="109"/>
      <c r="FZ56" s="272">
        <f t="shared" si="157"/>
        <v>0</v>
      </c>
      <c r="GA56" s="272">
        <f t="shared" si="33"/>
        <v>0</v>
      </c>
      <c r="GB56" s="109"/>
      <c r="GC56" s="109"/>
      <c r="GD56" s="109"/>
      <c r="GE56" s="109"/>
      <c r="GF56" s="109"/>
      <c r="GG56" s="109"/>
      <c r="GH56" s="109"/>
      <c r="GI56" s="109"/>
      <c r="GJ56" s="109"/>
      <c r="GK56" s="109"/>
      <c r="GL56" s="109"/>
      <c r="GM56" s="109"/>
      <c r="GN56" s="109"/>
      <c r="GO56" s="109"/>
      <c r="GP56" s="109"/>
      <c r="GQ56" s="109"/>
      <c r="GR56" s="109"/>
      <c r="GS56" s="109"/>
      <c r="GT56" s="110"/>
      <c r="GV56" s="413">
        <f t="shared" si="34"/>
        <v>0</v>
      </c>
      <c r="GW56" s="414">
        <f t="shared" si="35"/>
        <v>0</v>
      </c>
      <c r="GX56" s="415"/>
      <c r="GY56" s="416">
        <f t="shared" si="204"/>
        <v>0</v>
      </c>
      <c r="GZ56" s="417">
        <f t="shared" si="205"/>
        <v>0</v>
      </c>
      <c r="HA56" s="385"/>
      <c r="HB56" s="421"/>
      <c r="HC56" s="422"/>
      <c r="HD56" s="422"/>
      <c r="HE56" s="423">
        <f t="shared" si="208"/>
        <v>0</v>
      </c>
      <c r="HF56" s="424">
        <f t="shared" si="209"/>
        <v>0</v>
      </c>
      <c r="HG56" s="426"/>
      <c r="HH56" s="426"/>
      <c r="HI56" s="426"/>
      <c r="HJ56" s="345" t="str">
        <f t="shared" si="38"/>
        <v/>
      </c>
      <c r="HK56" s="402">
        <f>IF(OR(AND(1&lt;=HJ56,HJ56&lt;=3),HJ56=6),VLOOKUP(HJ56,'４整理番号表'!$J$5:$K$59,2,FALSE),0)</f>
        <v>0</v>
      </c>
      <c r="HL56" s="402">
        <f>IF(OR(HJ56=4,HJ56=7),VLOOKUP(HJ56,'４整理番号表'!$J$5:$K$59,2,FALSE),0)</f>
        <v>0</v>
      </c>
      <c r="HM56" s="402">
        <f>IF(HJ56=5,VLOOKUP(HJ56,'４整理番号表'!$J$5:$K$59,2,FALSE),0)</f>
        <v>0</v>
      </c>
      <c r="HN56" s="402">
        <f>IF(AND(8&lt;=HJ56,HJ56&lt;=13),VLOOKUP(HJ56,'４整理番号表'!$J$5:$K$59,2,FALSE),0)</f>
        <v>0</v>
      </c>
      <c r="HO56" s="397">
        <f t="shared" si="160"/>
        <v>0</v>
      </c>
      <c r="HP56" s="345">
        <f t="shared" si="161"/>
        <v>0</v>
      </c>
      <c r="HQ56" s="345">
        <f t="shared" si="162"/>
        <v>0</v>
      </c>
      <c r="HR56" s="344">
        <f t="shared" si="163"/>
        <v>0</v>
      </c>
      <c r="HS56" s="344">
        <f t="shared" si="164"/>
        <v>0</v>
      </c>
      <c r="HT56" s="345">
        <f t="shared" si="165"/>
        <v>0</v>
      </c>
      <c r="HU56" s="345">
        <f t="shared" si="166"/>
        <v>0</v>
      </c>
      <c r="HV56" s="345">
        <f t="shared" si="167"/>
        <v>0</v>
      </c>
      <c r="HW56" s="345">
        <f t="shared" si="168"/>
        <v>0</v>
      </c>
      <c r="HX56" s="345">
        <f t="shared" si="169"/>
        <v>0</v>
      </c>
      <c r="HY56" s="344">
        <f t="shared" si="170"/>
        <v>0</v>
      </c>
      <c r="HZ56" s="344">
        <f t="shared" si="171"/>
        <v>0</v>
      </c>
      <c r="IA56" s="345">
        <f t="shared" si="172"/>
        <v>0</v>
      </c>
      <c r="IB56" s="345">
        <f t="shared" si="173"/>
        <v>0</v>
      </c>
      <c r="IC56" s="345">
        <f t="shared" si="174"/>
        <v>0</v>
      </c>
      <c r="ID56" s="345">
        <f t="shared" si="175"/>
        <v>0</v>
      </c>
      <c r="IE56" s="345">
        <f t="shared" si="176"/>
        <v>0</v>
      </c>
      <c r="IF56" s="344">
        <f>IF(AND($HO56=3,SUM($ID56:IE56)=0),IF(AND($HB56=1,$HF56&gt;=0.1),1,),)</f>
        <v>0</v>
      </c>
      <c r="IG56" s="344">
        <f>IF(AND($HO56=3,SUM($ID56:IF56)=0),IF(AND($HB56=1,$HF56&gt;=0.05,$HF56&lt;0.1),1,),)</f>
        <v>0</v>
      </c>
      <c r="IH56" s="345">
        <f t="shared" si="177"/>
        <v>0</v>
      </c>
      <c r="II56" s="345">
        <f t="shared" si="178"/>
        <v>0</v>
      </c>
      <c r="IJ56" s="345">
        <f t="shared" si="179"/>
        <v>0</v>
      </c>
      <c r="IK56" s="345">
        <f t="shared" si="180"/>
        <v>0</v>
      </c>
      <c r="IL56" s="345">
        <f t="shared" si="181"/>
        <v>0</v>
      </c>
      <c r="IM56" s="345">
        <f t="shared" si="182"/>
        <v>0</v>
      </c>
      <c r="IN56" s="345">
        <f t="shared" si="183"/>
        <v>0</v>
      </c>
      <c r="IO56" s="345">
        <f t="shared" si="184"/>
        <v>0</v>
      </c>
      <c r="IP56" s="345">
        <f t="shared" si="185"/>
        <v>0</v>
      </c>
      <c r="IQ56" s="345">
        <f t="shared" si="186"/>
        <v>0</v>
      </c>
      <c r="IR56" s="345">
        <f t="shared" si="187"/>
        <v>0</v>
      </c>
      <c r="IS56" s="392">
        <f t="shared" si="188"/>
        <v>0</v>
      </c>
      <c r="IT56" s="385"/>
      <c r="IU56" s="440">
        <f t="shared" si="39"/>
        <v>0</v>
      </c>
      <c r="IV56" s="344">
        <f t="shared" si="40"/>
        <v>0</v>
      </c>
      <c r="IW56" s="344">
        <f t="shared" si="41"/>
        <v>0</v>
      </c>
      <c r="IX56" s="344">
        <f t="shared" si="42"/>
        <v>0</v>
      </c>
      <c r="IY56" s="344">
        <f t="shared" si="43"/>
        <v>0</v>
      </c>
      <c r="IZ56" s="344">
        <f t="shared" si="44"/>
        <v>0</v>
      </c>
      <c r="JA56" s="344">
        <f t="shared" si="45"/>
        <v>0</v>
      </c>
      <c r="JB56" s="344">
        <f t="shared" si="46"/>
        <v>0</v>
      </c>
      <c r="JC56" s="344">
        <f t="shared" si="47"/>
        <v>0</v>
      </c>
      <c r="JD56" s="344">
        <f t="shared" si="48"/>
        <v>0</v>
      </c>
      <c r="JE56" s="344">
        <f t="shared" si="49"/>
        <v>0</v>
      </c>
      <c r="JF56" s="344">
        <f t="shared" si="50"/>
        <v>0</v>
      </c>
      <c r="JG56" s="344">
        <f t="shared" si="51"/>
        <v>0</v>
      </c>
      <c r="JH56" s="344">
        <f t="shared" si="52"/>
        <v>0</v>
      </c>
      <c r="JI56" s="344">
        <f t="shared" si="53"/>
        <v>0</v>
      </c>
      <c r="JJ56" s="344">
        <f t="shared" si="54"/>
        <v>0</v>
      </c>
      <c r="JK56" s="344">
        <f t="shared" si="55"/>
        <v>0</v>
      </c>
      <c r="JL56" s="344">
        <f t="shared" si="56"/>
        <v>0</v>
      </c>
      <c r="JM56" s="344">
        <f t="shared" si="57"/>
        <v>0</v>
      </c>
      <c r="JN56" s="344">
        <f t="shared" si="58"/>
        <v>0</v>
      </c>
      <c r="JO56" s="344">
        <f t="shared" si="59"/>
        <v>0</v>
      </c>
      <c r="JP56" s="344">
        <f t="shared" si="60"/>
        <v>0</v>
      </c>
      <c r="JQ56" s="344">
        <f t="shared" si="61"/>
        <v>0</v>
      </c>
      <c r="JR56" s="344">
        <f t="shared" si="62"/>
        <v>0</v>
      </c>
      <c r="JS56" s="344">
        <f t="shared" si="63"/>
        <v>0</v>
      </c>
      <c r="JT56" s="344">
        <f t="shared" si="64"/>
        <v>0</v>
      </c>
      <c r="JU56" s="344">
        <f t="shared" si="65"/>
        <v>0</v>
      </c>
      <c r="JV56" s="344">
        <f t="shared" si="66"/>
        <v>0</v>
      </c>
      <c r="JW56" s="344">
        <f t="shared" si="67"/>
        <v>0</v>
      </c>
      <c r="JX56" s="344">
        <f t="shared" si="68"/>
        <v>0</v>
      </c>
      <c r="JY56" s="344">
        <f t="shared" si="69"/>
        <v>0</v>
      </c>
      <c r="JZ56" s="344">
        <f t="shared" si="70"/>
        <v>0</v>
      </c>
      <c r="KA56" s="344">
        <f t="shared" si="71"/>
        <v>0</v>
      </c>
      <c r="KB56" s="344">
        <f t="shared" si="72"/>
        <v>0</v>
      </c>
      <c r="KC56" s="344">
        <f t="shared" si="189"/>
        <v>0</v>
      </c>
      <c r="KD56" s="344">
        <f t="shared" si="73"/>
        <v>0</v>
      </c>
      <c r="KE56" s="344">
        <f t="shared" si="74"/>
        <v>0</v>
      </c>
      <c r="KF56" s="344">
        <f t="shared" si="75"/>
        <v>0</v>
      </c>
      <c r="KG56" s="344">
        <f t="shared" si="76"/>
        <v>0</v>
      </c>
      <c r="KH56" s="344">
        <f t="shared" si="77"/>
        <v>0</v>
      </c>
      <c r="KI56" s="344">
        <f t="shared" si="78"/>
        <v>0</v>
      </c>
      <c r="KJ56" s="344">
        <f t="shared" si="79"/>
        <v>0</v>
      </c>
      <c r="KK56" s="344">
        <f t="shared" si="80"/>
        <v>0</v>
      </c>
      <c r="KL56" s="344">
        <f t="shared" si="81"/>
        <v>0</v>
      </c>
      <c r="KM56" s="344">
        <f t="shared" si="82"/>
        <v>0</v>
      </c>
      <c r="KN56" s="344">
        <f t="shared" si="83"/>
        <v>0</v>
      </c>
      <c r="KO56" s="344">
        <f t="shared" si="84"/>
        <v>0</v>
      </c>
      <c r="KP56" s="344">
        <f t="shared" si="85"/>
        <v>0</v>
      </c>
      <c r="KQ56" s="344">
        <f t="shared" si="86"/>
        <v>0</v>
      </c>
      <c r="KR56" s="344">
        <f t="shared" si="87"/>
        <v>0</v>
      </c>
      <c r="KS56" s="344">
        <f t="shared" si="88"/>
        <v>0</v>
      </c>
      <c r="KT56" s="383">
        <f t="shared" si="89"/>
        <v>0</v>
      </c>
      <c r="KU56" s="701"/>
      <c r="KV56" s="109"/>
      <c r="KW56" s="109"/>
      <c r="KX56" s="110"/>
      <c r="KZ56" s="472">
        <f t="shared" si="90"/>
        <v>0</v>
      </c>
      <c r="LA56" s="348">
        <f t="shared" si="91"/>
        <v>0</v>
      </c>
      <c r="LB56" s="348">
        <f t="shared" si="92"/>
        <v>0</v>
      </c>
      <c r="LC56" s="473">
        <f t="shared" si="93"/>
        <v>0</v>
      </c>
      <c r="LE56" s="467">
        <f t="shared" si="94"/>
        <v>0</v>
      </c>
      <c r="LF56" s="467" t="str">
        <f t="shared" si="95"/>
        <v/>
      </c>
      <c r="LG56" s="467">
        <f t="shared" si="96"/>
        <v>0</v>
      </c>
      <c r="LH56" s="467">
        <f t="shared" si="97"/>
        <v>0</v>
      </c>
      <c r="LI56" s="467">
        <f t="shared" si="98"/>
        <v>0</v>
      </c>
      <c r="LJ56" s="467">
        <f t="shared" si="99"/>
        <v>0</v>
      </c>
      <c r="LK56" s="467">
        <f t="shared" si="100"/>
        <v>0</v>
      </c>
      <c r="LL56" s="467">
        <f t="shared" si="101"/>
        <v>0</v>
      </c>
      <c r="LM56" s="467">
        <f t="shared" si="102"/>
        <v>0</v>
      </c>
      <c r="LN56" s="468">
        <f t="shared" si="103"/>
        <v>0</v>
      </c>
      <c r="LO56" s="468" t="str">
        <f t="shared" si="190"/>
        <v>○</v>
      </c>
      <c r="LP56" s="451"/>
      <c r="LQ56" s="414">
        <f t="shared" si="191"/>
        <v>0</v>
      </c>
      <c r="LR56" s="414">
        <f t="shared" si="104"/>
        <v>0</v>
      </c>
      <c r="LS56" s="414" t="str">
        <f t="shared" si="105"/>
        <v/>
      </c>
      <c r="LT56" s="414" t="str">
        <f t="shared" si="192"/>
        <v/>
      </c>
      <c r="LU56" s="414">
        <f t="shared" si="106"/>
        <v>0</v>
      </c>
      <c r="LV56" s="414">
        <f t="shared" si="193"/>
        <v>0</v>
      </c>
      <c r="LW56" s="414">
        <f t="shared" si="107"/>
        <v>0</v>
      </c>
      <c r="LX56" s="448">
        <f t="shared" si="108"/>
        <v>0</v>
      </c>
      <c r="LY56" s="414">
        <f t="shared" si="194"/>
        <v>0</v>
      </c>
      <c r="LZ56" s="414">
        <f t="shared" si="195"/>
        <v>0</v>
      </c>
      <c r="MA56" s="414">
        <f t="shared" si="196"/>
        <v>0</v>
      </c>
      <c r="MB56" s="448">
        <f t="shared" si="197"/>
        <v>0</v>
      </c>
      <c r="MC56" s="414">
        <f t="shared" si="109"/>
        <v>0</v>
      </c>
      <c r="MD56" s="414">
        <f t="shared" si="110"/>
        <v>0</v>
      </c>
      <c r="ME56" s="414">
        <f t="shared" si="111"/>
        <v>0</v>
      </c>
      <c r="MF56" s="448">
        <f t="shared" si="112"/>
        <v>0</v>
      </c>
      <c r="MG56" s="414">
        <f t="shared" si="113"/>
        <v>0</v>
      </c>
      <c r="MH56" s="414">
        <f t="shared" si="114"/>
        <v>0</v>
      </c>
      <c r="MI56" s="414">
        <f t="shared" si="115"/>
        <v>0</v>
      </c>
      <c r="MJ56" s="448">
        <f t="shared" si="198"/>
        <v>0</v>
      </c>
      <c r="MK56" s="462"/>
      <c r="ML56" s="477" cm="1">
        <f t="array" ref="ML56">IF(MX56=1,INDEX($BX56:$EQ56,1,MATCH("Ⅱ⑧",$BX56:$EQ56,0)+7),0)</f>
        <v>0</v>
      </c>
      <c r="MM56" s="478">
        <f t="shared" si="116"/>
        <v>0</v>
      </c>
      <c r="MN56" s="468">
        <f t="shared" si="117"/>
        <v>0</v>
      </c>
      <c r="MP56" s="348">
        <f t="shared" si="118"/>
        <v>0</v>
      </c>
      <c r="MQ56" s="348">
        <f t="shared" si="119"/>
        <v>0</v>
      </c>
      <c r="MR56" s="348">
        <f t="shared" si="120"/>
        <v>0</v>
      </c>
      <c r="MS56" s="348">
        <f t="shared" si="121"/>
        <v>0</v>
      </c>
      <c r="MT56" s="348">
        <f t="shared" si="122"/>
        <v>0</v>
      </c>
      <c r="MU56" s="348">
        <f t="shared" si="123"/>
        <v>0</v>
      </c>
      <c r="MV56" s="348">
        <f t="shared" si="124"/>
        <v>0</v>
      </c>
      <c r="MW56" s="348">
        <f t="shared" si="125"/>
        <v>0</v>
      </c>
      <c r="MX56" s="348">
        <f t="shared" si="126"/>
        <v>0</v>
      </c>
      <c r="MZ56" s="550">
        <f t="shared" si="127"/>
        <v>0</v>
      </c>
      <c r="NA56" s="550">
        <f t="shared" si="128"/>
        <v>0</v>
      </c>
      <c r="NB56" s="550">
        <f t="shared" si="129"/>
        <v>0</v>
      </c>
      <c r="NC56" s="550">
        <f t="shared" si="130"/>
        <v>0</v>
      </c>
      <c r="ND56" s="550">
        <f t="shared" si="131"/>
        <v>0</v>
      </c>
      <c r="NE56" s="550">
        <f t="shared" si="132"/>
        <v>0</v>
      </c>
      <c r="NF56" s="550">
        <f t="shared" si="133"/>
        <v>0</v>
      </c>
      <c r="NG56" s="550">
        <f t="shared" si="134"/>
        <v>0</v>
      </c>
    </row>
    <row r="57" spans="1:371" s="136" customFormat="1" ht="21" customHeight="1">
      <c r="A57" s="452">
        <f t="shared" si="4"/>
        <v>0</v>
      </c>
      <c r="B57" s="452">
        <f t="shared" si="199"/>
        <v>0</v>
      </c>
      <c r="C57" s="452">
        <f t="shared" si="5"/>
        <v>0</v>
      </c>
      <c r="D57" s="452">
        <f t="shared" si="6"/>
        <v>0</v>
      </c>
      <c r="E57" s="452">
        <f t="shared" si="7"/>
        <v>0</v>
      </c>
      <c r="F57" s="452">
        <f t="shared" si="200"/>
        <v>0</v>
      </c>
      <c r="G57" s="452">
        <f t="shared" si="201"/>
        <v>0</v>
      </c>
      <c r="H57" s="452">
        <f t="shared" si="202"/>
        <v>0</v>
      </c>
      <c r="I57" s="267">
        <f t="shared" si="135"/>
        <v>0</v>
      </c>
      <c r="J57" s="268"/>
      <c r="K57" s="112"/>
      <c r="L57" s="112"/>
      <c r="M57" s="106"/>
      <c r="N57" s="106"/>
      <c r="O57" s="106"/>
      <c r="P57" s="106"/>
      <c r="Q57" s="112"/>
      <c r="R57" s="263" t="str">
        <f>IFERROR(VLOOKUP(Q57,'４整理番号表'!$T$27:$U$30,2,TRUE),"")</f>
        <v/>
      </c>
      <c r="S57" s="263">
        <f t="shared" si="136"/>
        <v>0</v>
      </c>
      <c r="T57" s="266">
        <f t="shared" si="137"/>
        <v>0</v>
      </c>
      <c r="U57" s="112"/>
      <c r="V57" s="108"/>
      <c r="W57" s="269" t="str">
        <f>IFERROR(VLOOKUP(V57,'４整理番号表'!$B$6:$G$7,2,TRUE),"")</f>
        <v/>
      </c>
      <c r="X57" s="270"/>
      <c r="Y57" s="108"/>
      <c r="Z57" s="269" t="str">
        <f>IFERROR(VLOOKUP(Y57,'４整理番号表'!$B$39:$H$45,2,TRUE),"")</f>
        <v/>
      </c>
      <c r="AA57" s="108"/>
      <c r="AB57" s="271" t="str">
        <f>IFERROR(VLOOKUP(AA57,'４整理番号表'!$J$5:$K$59,2,TRUE),"")</f>
        <v/>
      </c>
      <c r="AC57" s="365"/>
      <c r="AD57" s="624"/>
      <c r="AE57" s="107"/>
      <c r="AF57" s="272" t="str">
        <f>IFERROR(VLOOKUP(AE57,'４整理番号表'!$P$6:$Q$39,2,TRUE),"")</f>
        <v/>
      </c>
      <c r="AG57" s="273">
        <f t="shared" si="8"/>
        <v>0</v>
      </c>
      <c r="AH57" s="106"/>
      <c r="AI57" s="112"/>
      <c r="AJ57" s="111"/>
      <c r="AK57" s="282"/>
      <c r="AL57" s="283"/>
      <c r="AM57" s="280"/>
      <c r="AN57" s="26"/>
      <c r="AO57" s="291">
        <f t="shared" si="9"/>
        <v>0</v>
      </c>
      <c r="AP57" s="290">
        <f t="shared" si="138"/>
        <v>0</v>
      </c>
      <c r="AQ57" s="30"/>
      <c r="AR57" s="30"/>
      <c r="AS57" s="30"/>
      <c r="AT57" s="289"/>
      <c r="AU57" s="291">
        <f t="shared" si="210"/>
        <v>0</v>
      </c>
      <c r="AV57" s="291" t="str">
        <f t="shared" si="203"/>
        <v/>
      </c>
      <c r="AW57" s="27"/>
      <c r="AX57" s="33"/>
      <c r="AY57" s="33"/>
      <c r="AZ57" s="28"/>
      <c r="BA57" s="27"/>
      <c r="BB57" s="202"/>
      <c r="BC57" s="315">
        <f t="shared" si="139"/>
        <v>0</v>
      </c>
      <c r="BD57" s="349" t="str">
        <f t="shared" si="11"/>
        <v/>
      </c>
      <c r="BE57" s="350"/>
      <c r="BF57" s="350"/>
      <c r="BG57" s="349">
        <f t="shared" si="211"/>
        <v>0</v>
      </c>
      <c r="BH57" s="350"/>
      <c r="BI57" s="349">
        <f t="shared" si="140"/>
        <v>0</v>
      </c>
      <c r="BJ57" s="202"/>
      <c r="BK57" s="202"/>
      <c r="BL57" s="653" t="str">
        <f t="shared" si="13"/>
        <v/>
      </c>
      <c r="BM57" s="654" t="str">
        <f t="shared" si="14"/>
        <v/>
      </c>
      <c r="BN57" s="266" t="str">
        <f t="shared" si="15"/>
        <v/>
      </c>
      <c r="BO57" s="793"/>
      <c r="BP57" s="323"/>
      <c r="BQ57" s="323"/>
      <c r="BR57" s="323"/>
      <c r="BS57" s="323"/>
      <c r="BT57" s="324" t="str">
        <f t="shared" si="16"/>
        <v/>
      </c>
      <c r="BU57" s="325" t="str">
        <f t="shared" si="141"/>
        <v/>
      </c>
      <c r="BV57" s="393">
        <f t="shared" si="142"/>
        <v>0</v>
      </c>
      <c r="BW57" s="326"/>
      <c r="BX57" s="329"/>
      <c r="BY57" s="454"/>
      <c r="BZ57" s="455"/>
      <c r="CA57" s="455"/>
      <c r="CB57" s="455"/>
      <c r="CC57" s="455"/>
      <c r="CD57" s="322">
        <f>IFERROR(VLOOKUP(BX57,'４整理番号表'!$X$23:$Z$31,3,FALSE),)</f>
        <v>0</v>
      </c>
      <c r="CE57" s="605" t="str">
        <f>IF(BX57='４整理番号表'!$X$24,IF(CC57&lt;&gt;"",IF(BZ57&gt;0,IF(BY57=6,ROUNDDOWN((CC57-BZ57)/ABS(BZ57),3),IF(BY57=5,ROUNDDOWN((CC57-BZ57)/ABS(BZ57)*3/4,3),"")),"-")),IF(CC57&lt;&gt;"",IF(BZ57&gt;0,ROUNDDOWN((CC57-BZ57)/ABS(BZ57),3),"-"),""))</f>
        <v/>
      </c>
      <c r="CF57" s="610"/>
      <c r="CG57" s="329"/>
      <c r="CH57" s="454"/>
      <c r="CI57" s="322"/>
      <c r="CJ57" s="322"/>
      <c r="CK57" s="322"/>
      <c r="CL57" s="322"/>
      <c r="CM57" s="322">
        <f>IFERROR(VLOOKUP(CG57,'４整理番号表'!$X$23:$Z$31,3,FALSE),)</f>
        <v>0</v>
      </c>
      <c r="CN57" s="325" t="str">
        <f t="shared" si="143"/>
        <v/>
      </c>
      <c r="CO57" s="610"/>
      <c r="CP57" s="329"/>
      <c r="CQ57" s="454"/>
      <c r="CR57" s="322"/>
      <c r="CS57" s="322"/>
      <c r="CT57" s="322"/>
      <c r="CU57" s="322"/>
      <c r="CV57" s="322">
        <f>IFERROR(VLOOKUP(CP57,'４整理番号表'!$X$23:$Z$31,3,FALSE),)</f>
        <v>0</v>
      </c>
      <c r="CW57" s="325" t="str">
        <f t="shared" si="144"/>
        <v/>
      </c>
      <c r="CX57" s="619"/>
      <c r="CY57" s="329"/>
      <c r="CZ57" s="454"/>
      <c r="DA57" s="322"/>
      <c r="DB57" s="322"/>
      <c r="DC57" s="322"/>
      <c r="DD57" s="322"/>
      <c r="DE57" s="322">
        <f>IFERROR(VLOOKUP(CY57,'４整理番号表'!$X$23:$Z$31,3,FALSE),)</f>
        <v>0</v>
      </c>
      <c r="DF57" s="325" t="str">
        <f t="shared" si="145"/>
        <v/>
      </c>
      <c r="DG57" s="610"/>
      <c r="DH57" s="329"/>
      <c r="DI57" s="454"/>
      <c r="DJ57" s="322"/>
      <c r="DK57" s="322"/>
      <c r="DL57" s="322"/>
      <c r="DM57" s="322"/>
      <c r="DN57" s="322">
        <f>IFERROR(VLOOKUP(DH57,'４整理番号表'!$X$23:$Z$31,3,FALSE),)</f>
        <v>0</v>
      </c>
      <c r="DO57" s="325" t="str">
        <f t="shared" si="146"/>
        <v/>
      </c>
      <c r="DP57" s="610"/>
      <c r="DQ57" s="329"/>
      <c r="DR57" s="454"/>
      <c r="DS57" s="322"/>
      <c r="DT57" s="322"/>
      <c r="DU57" s="322"/>
      <c r="DV57" s="322"/>
      <c r="DW57" s="322">
        <f>IFERROR(VLOOKUP(DQ57,'４整理番号表'!$X$23:$Z$31,3,FALSE),)</f>
        <v>0</v>
      </c>
      <c r="DX57" s="325" t="str">
        <f t="shared" si="147"/>
        <v/>
      </c>
      <c r="DY57" s="610"/>
      <c r="DZ57" s="329"/>
      <c r="EA57" s="454"/>
      <c r="EB57" s="322"/>
      <c r="EC57" s="322"/>
      <c r="ED57" s="322"/>
      <c r="EE57" s="322"/>
      <c r="EF57" s="322">
        <f>IFERROR(VLOOKUP(DZ57,'４整理番号表'!$X$23:$Z$31,3,FALSE),)</f>
        <v>0</v>
      </c>
      <c r="EG57" s="325" t="str">
        <f t="shared" si="148"/>
        <v/>
      </c>
      <c r="EH57" s="610"/>
      <c r="EI57" s="329"/>
      <c r="EJ57" s="454"/>
      <c r="EK57" s="322"/>
      <c r="EL57" s="322"/>
      <c r="EM57" s="322"/>
      <c r="EN57" s="322"/>
      <c r="EO57" s="322">
        <f>IFERROR(VLOOKUP(EI57,'４整理番号表'!$X$23:$Z$31,3,FALSE),)</f>
        <v>0</v>
      </c>
      <c r="EP57" s="325" t="str">
        <f t="shared" si="149"/>
        <v/>
      </c>
      <c r="EQ57" s="619"/>
      <c r="ER57" s="203" t="s">
        <v>101</v>
      </c>
      <c r="ES57" s="266">
        <f t="shared" si="17"/>
        <v>0</v>
      </c>
      <c r="ET57" s="272">
        <f t="shared" si="18"/>
        <v>0</v>
      </c>
      <c r="EU57" s="272">
        <f t="shared" si="19"/>
        <v>0</v>
      </c>
      <c r="EV57" s="272">
        <f t="shared" si="20"/>
        <v>0</v>
      </c>
      <c r="EW57" s="272">
        <f t="shared" si="21"/>
        <v>0</v>
      </c>
      <c r="EX57" s="272">
        <f t="shared" si="22"/>
        <v>0</v>
      </c>
      <c r="EY57" s="272">
        <f t="shared" si="23"/>
        <v>0</v>
      </c>
      <c r="EZ57" s="272">
        <f t="shared" si="24"/>
        <v>0</v>
      </c>
      <c r="FA57" s="272">
        <f t="shared" si="25"/>
        <v>0</v>
      </c>
      <c r="FB57" s="272">
        <f t="shared" si="26"/>
        <v>0</v>
      </c>
      <c r="FC57" s="272">
        <f t="shared" si="27"/>
        <v>0</v>
      </c>
      <c r="FD57" s="272">
        <f t="shared" si="28"/>
        <v>0</v>
      </c>
      <c r="FE57" s="272">
        <f t="shared" si="29"/>
        <v>0</v>
      </c>
      <c r="FF57" s="272">
        <f t="shared" si="30"/>
        <v>0</v>
      </c>
      <c r="FG57" s="272">
        <f t="shared" si="31"/>
        <v>0</v>
      </c>
      <c r="FH57" s="272">
        <f t="shared" si="32"/>
        <v>0</v>
      </c>
      <c r="FI57" s="109" t="s">
        <v>100</v>
      </c>
      <c r="FJ57" s="109" t="s">
        <v>100</v>
      </c>
      <c r="FK57" s="109" t="s">
        <v>100</v>
      </c>
      <c r="FL57" s="109" t="s">
        <v>100</v>
      </c>
      <c r="FM57" s="109" t="s">
        <v>100</v>
      </c>
      <c r="FN57" s="272">
        <f t="shared" si="150"/>
        <v>0</v>
      </c>
      <c r="FO57" s="272">
        <f t="shared" si="151"/>
        <v>0</v>
      </c>
      <c r="FP57" s="272">
        <f t="shared" si="152"/>
        <v>0</v>
      </c>
      <c r="FQ57" s="272">
        <f t="shared" si="153"/>
        <v>0</v>
      </c>
      <c r="FR57" s="272">
        <f t="shared" si="154"/>
        <v>0</v>
      </c>
      <c r="FS57" s="272">
        <f t="shared" si="155"/>
        <v>0</v>
      </c>
      <c r="FT57" s="272">
        <f t="shared" si="156"/>
        <v>0</v>
      </c>
      <c r="FU57" s="113"/>
      <c r="FV57" s="113"/>
      <c r="FW57" s="109"/>
      <c r="FX57" s="109"/>
      <c r="FY57" s="109"/>
      <c r="FZ57" s="272">
        <f t="shared" si="157"/>
        <v>0</v>
      </c>
      <c r="GA57" s="272">
        <f t="shared" si="33"/>
        <v>0</v>
      </c>
      <c r="GB57" s="109"/>
      <c r="GC57" s="109"/>
      <c r="GD57" s="109"/>
      <c r="GE57" s="109"/>
      <c r="GF57" s="109"/>
      <c r="GG57" s="109"/>
      <c r="GH57" s="109"/>
      <c r="GI57" s="109"/>
      <c r="GJ57" s="109"/>
      <c r="GK57" s="109"/>
      <c r="GL57" s="109"/>
      <c r="GM57" s="109"/>
      <c r="GN57" s="109"/>
      <c r="GO57" s="109"/>
      <c r="GP57" s="109"/>
      <c r="GQ57" s="109"/>
      <c r="GR57" s="109"/>
      <c r="GS57" s="109"/>
      <c r="GT57" s="110"/>
      <c r="GV57" s="413">
        <f t="shared" si="34"/>
        <v>0</v>
      </c>
      <c r="GW57" s="414">
        <f t="shared" si="35"/>
        <v>0</v>
      </c>
      <c r="GX57" s="415"/>
      <c r="GY57" s="416">
        <f t="shared" si="204"/>
        <v>0</v>
      </c>
      <c r="GZ57" s="417">
        <f t="shared" si="205"/>
        <v>0</v>
      </c>
      <c r="HA57" s="385"/>
      <c r="HB57" s="421"/>
      <c r="HC57" s="422"/>
      <c r="HD57" s="422"/>
      <c r="HE57" s="423">
        <f t="shared" si="208"/>
        <v>0</v>
      </c>
      <c r="HF57" s="424">
        <f t="shared" si="209"/>
        <v>0</v>
      </c>
      <c r="HG57" s="426"/>
      <c r="HH57" s="426"/>
      <c r="HI57" s="426"/>
      <c r="HJ57" s="345" t="str">
        <f t="shared" si="38"/>
        <v/>
      </c>
      <c r="HK57" s="402">
        <f>IF(OR(AND(1&lt;=HJ57,HJ57&lt;=3),HJ57=6),VLOOKUP(HJ57,'４整理番号表'!$J$5:$K$59,2,FALSE),0)</f>
        <v>0</v>
      </c>
      <c r="HL57" s="402">
        <f>IF(OR(HJ57=4,HJ57=7),VLOOKUP(HJ57,'４整理番号表'!$J$5:$K$59,2,FALSE),0)</f>
        <v>0</v>
      </c>
      <c r="HM57" s="402">
        <f>IF(HJ57=5,VLOOKUP(HJ57,'４整理番号表'!$J$5:$K$59,2,FALSE),0)</f>
        <v>0</v>
      </c>
      <c r="HN57" s="402">
        <f>IF(AND(8&lt;=HJ57,HJ57&lt;=13),VLOOKUP(HJ57,'４整理番号表'!$J$5:$K$59,2,FALSE),0)</f>
        <v>0</v>
      </c>
      <c r="HO57" s="397">
        <f t="shared" si="160"/>
        <v>0</v>
      </c>
      <c r="HP57" s="345">
        <f t="shared" si="161"/>
        <v>0</v>
      </c>
      <c r="HQ57" s="345">
        <f t="shared" si="162"/>
        <v>0</v>
      </c>
      <c r="HR57" s="344">
        <f t="shared" si="163"/>
        <v>0</v>
      </c>
      <c r="HS57" s="344">
        <f t="shared" si="164"/>
        <v>0</v>
      </c>
      <c r="HT57" s="345">
        <f t="shared" si="165"/>
        <v>0</v>
      </c>
      <c r="HU57" s="345">
        <f t="shared" si="166"/>
        <v>0</v>
      </c>
      <c r="HV57" s="345">
        <f t="shared" si="167"/>
        <v>0</v>
      </c>
      <c r="HW57" s="345">
        <f t="shared" si="168"/>
        <v>0</v>
      </c>
      <c r="HX57" s="345">
        <f t="shared" si="169"/>
        <v>0</v>
      </c>
      <c r="HY57" s="344">
        <f t="shared" si="170"/>
        <v>0</v>
      </c>
      <c r="HZ57" s="344">
        <f t="shared" si="171"/>
        <v>0</v>
      </c>
      <c r="IA57" s="345">
        <f t="shared" si="172"/>
        <v>0</v>
      </c>
      <c r="IB57" s="345">
        <f t="shared" si="173"/>
        <v>0</v>
      </c>
      <c r="IC57" s="345">
        <f t="shared" si="174"/>
        <v>0</v>
      </c>
      <c r="ID57" s="345">
        <f t="shared" si="175"/>
        <v>0</v>
      </c>
      <c r="IE57" s="345">
        <f t="shared" si="176"/>
        <v>0</v>
      </c>
      <c r="IF57" s="344">
        <f>IF(AND($HO57=3,SUM($ID57:IE57)=0),IF(AND($HB57=1,$HF57&gt;=0.1),1,),)</f>
        <v>0</v>
      </c>
      <c r="IG57" s="344">
        <f>IF(AND($HO57=3,SUM($ID57:IF57)=0),IF(AND($HB57=1,$HF57&gt;=0.05,$HF57&lt;0.1),1,),)</f>
        <v>0</v>
      </c>
      <c r="IH57" s="345">
        <f t="shared" si="177"/>
        <v>0</v>
      </c>
      <c r="II57" s="345">
        <f t="shared" si="178"/>
        <v>0</v>
      </c>
      <c r="IJ57" s="345">
        <f t="shared" si="179"/>
        <v>0</v>
      </c>
      <c r="IK57" s="345">
        <f t="shared" si="180"/>
        <v>0</v>
      </c>
      <c r="IL57" s="345">
        <f t="shared" si="181"/>
        <v>0</v>
      </c>
      <c r="IM57" s="345">
        <f t="shared" si="182"/>
        <v>0</v>
      </c>
      <c r="IN57" s="345">
        <f t="shared" si="183"/>
        <v>0</v>
      </c>
      <c r="IO57" s="345">
        <f t="shared" si="184"/>
        <v>0</v>
      </c>
      <c r="IP57" s="345">
        <f t="shared" si="185"/>
        <v>0</v>
      </c>
      <c r="IQ57" s="345">
        <f t="shared" si="186"/>
        <v>0</v>
      </c>
      <c r="IR57" s="345">
        <f t="shared" si="187"/>
        <v>0</v>
      </c>
      <c r="IS57" s="392">
        <f t="shared" si="188"/>
        <v>0</v>
      </c>
      <c r="IT57" s="385"/>
      <c r="IU57" s="440">
        <f t="shared" si="39"/>
        <v>0</v>
      </c>
      <c r="IV57" s="344">
        <f t="shared" si="40"/>
        <v>0</v>
      </c>
      <c r="IW57" s="344">
        <f t="shared" si="41"/>
        <v>0</v>
      </c>
      <c r="IX57" s="344">
        <f t="shared" si="42"/>
        <v>0</v>
      </c>
      <c r="IY57" s="344">
        <f t="shared" si="43"/>
        <v>0</v>
      </c>
      <c r="IZ57" s="344">
        <f t="shared" si="44"/>
        <v>0</v>
      </c>
      <c r="JA57" s="344">
        <f t="shared" si="45"/>
        <v>0</v>
      </c>
      <c r="JB57" s="344">
        <f t="shared" si="46"/>
        <v>0</v>
      </c>
      <c r="JC57" s="344">
        <f t="shared" si="47"/>
        <v>0</v>
      </c>
      <c r="JD57" s="344">
        <f t="shared" si="48"/>
        <v>0</v>
      </c>
      <c r="JE57" s="344">
        <f t="shared" si="49"/>
        <v>0</v>
      </c>
      <c r="JF57" s="344">
        <f t="shared" si="50"/>
        <v>0</v>
      </c>
      <c r="JG57" s="344">
        <f t="shared" si="51"/>
        <v>0</v>
      </c>
      <c r="JH57" s="344">
        <f t="shared" si="52"/>
        <v>0</v>
      </c>
      <c r="JI57" s="344">
        <f t="shared" si="53"/>
        <v>0</v>
      </c>
      <c r="JJ57" s="344">
        <f t="shared" si="54"/>
        <v>0</v>
      </c>
      <c r="JK57" s="344">
        <f t="shared" si="55"/>
        <v>0</v>
      </c>
      <c r="JL57" s="344">
        <f t="shared" si="56"/>
        <v>0</v>
      </c>
      <c r="JM57" s="344">
        <f t="shared" si="57"/>
        <v>0</v>
      </c>
      <c r="JN57" s="344">
        <f t="shared" si="58"/>
        <v>0</v>
      </c>
      <c r="JO57" s="344">
        <f t="shared" si="59"/>
        <v>0</v>
      </c>
      <c r="JP57" s="344">
        <f t="shared" si="60"/>
        <v>0</v>
      </c>
      <c r="JQ57" s="344">
        <f t="shared" si="61"/>
        <v>0</v>
      </c>
      <c r="JR57" s="344">
        <f t="shared" si="62"/>
        <v>0</v>
      </c>
      <c r="JS57" s="344">
        <f t="shared" si="63"/>
        <v>0</v>
      </c>
      <c r="JT57" s="344">
        <f t="shared" si="64"/>
        <v>0</v>
      </c>
      <c r="JU57" s="344">
        <f t="shared" si="65"/>
        <v>0</v>
      </c>
      <c r="JV57" s="344">
        <f t="shared" si="66"/>
        <v>0</v>
      </c>
      <c r="JW57" s="344">
        <f t="shared" si="67"/>
        <v>0</v>
      </c>
      <c r="JX57" s="344">
        <f t="shared" si="68"/>
        <v>0</v>
      </c>
      <c r="JY57" s="344">
        <f t="shared" si="69"/>
        <v>0</v>
      </c>
      <c r="JZ57" s="344">
        <f t="shared" si="70"/>
        <v>0</v>
      </c>
      <c r="KA57" s="344">
        <f t="shared" si="71"/>
        <v>0</v>
      </c>
      <c r="KB57" s="344">
        <f t="shared" si="72"/>
        <v>0</v>
      </c>
      <c r="KC57" s="344">
        <f t="shared" si="189"/>
        <v>0</v>
      </c>
      <c r="KD57" s="344">
        <f t="shared" si="73"/>
        <v>0</v>
      </c>
      <c r="KE57" s="344">
        <f t="shared" si="74"/>
        <v>0</v>
      </c>
      <c r="KF57" s="344">
        <f t="shared" si="75"/>
        <v>0</v>
      </c>
      <c r="KG57" s="344">
        <f t="shared" si="76"/>
        <v>0</v>
      </c>
      <c r="KH57" s="344">
        <f t="shared" si="77"/>
        <v>0</v>
      </c>
      <c r="KI57" s="344">
        <f t="shared" si="78"/>
        <v>0</v>
      </c>
      <c r="KJ57" s="344">
        <f t="shared" si="79"/>
        <v>0</v>
      </c>
      <c r="KK57" s="344">
        <f t="shared" si="80"/>
        <v>0</v>
      </c>
      <c r="KL57" s="344">
        <f t="shared" si="81"/>
        <v>0</v>
      </c>
      <c r="KM57" s="344">
        <f t="shared" si="82"/>
        <v>0</v>
      </c>
      <c r="KN57" s="344">
        <f t="shared" si="83"/>
        <v>0</v>
      </c>
      <c r="KO57" s="344">
        <f t="shared" si="84"/>
        <v>0</v>
      </c>
      <c r="KP57" s="344">
        <f t="shared" si="85"/>
        <v>0</v>
      </c>
      <c r="KQ57" s="344">
        <f t="shared" si="86"/>
        <v>0</v>
      </c>
      <c r="KR57" s="344">
        <f t="shared" si="87"/>
        <v>0</v>
      </c>
      <c r="KS57" s="344">
        <f t="shared" si="88"/>
        <v>0</v>
      </c>
      <c r="KT57" s="383">
        <f t="shared" si="89"/>
        <v>0</v>
      </c>
      <c r="KU57" s="701"/>
      <c r="KV57" s="109"/>
      <c r="KW57" s="109"/>
      <c r="KX57" s="110"/>
      <c r="KZ57" s="472">
        <f t="shared" si="90"/>
        <v>0</v>
      </c>
      <c r="LA57" s="348">
        <f t="shared" si="91"/>
        <v>0</v>
      </c>
      <c r="LB57" s="348">
        <f t="shared" si="92"/>
        <v>0</v>
      </c>
      <c r="LC57" s="473">
        <f t="shared" si="93"/>
        <v>0</v>
      </c>
      <c r="LE57" s="467">
        <f t="shared" si="94"/>
        <v>0</v>
      </c>
      <c r="LF57" s="467" t="str">
        <f t="shared" si="95"/>
        <v/>
      </c>
      <c r="LG57" s="467">
        <f t="shared" si="96"/>
        <v>0</v>
      </c>
      <c r="LH57" s="467">
        <f t="shared" si="97"/>
        <v>0</v>
      </c>
      <c r="LI57" s="467">
        <f t="shared" si="98"/>
        <v>0</v>
      </c>
      <c r="LJ57" s="467">
        <f t="shared" si="99"/>
        <v>0</v>
      </c>
      <c r="LK57" s="467">
        <f t="shared" si="100"/>
        <v>0</v>
      </c>
      <c r="LL57" s="467">
        <f t="shared" si="101"/>
        <v>0</v>
      </c>
      <c r="LM57" s="467">
        <f t="shared" si="102"/>
        <v>0</v>
      </c>
      <c r="LN57" s="468">
        <f t="shared" si="103"/>
        <v>0</v>
      </c>
      <c r="LO57" s="468" t="str">
        <f t="shared" si="190"/>
        <v>○</v>
      </c>
      <c r="LP57" s="451"/>
      <c r="LQ57" s="414">
        <f t="shared" si="191"/>
        <v>0</v>
      </c>
      <c r="LR57" s="414">
        <f t="shared" si="104"/>
        <v>0</v>
      </c>
      <c r="LS57" s="414" t="str">
        <f t="shared" si="105"/>
        <v/>
      </c>
      <c r="LT57" s="414" t="str">
        <f t="shared" si="192"/>
        <v/>
      </c>
      <c r="LU57" s="414">
        <f t="shared" si="106"/>
        <v>0</v>
      </c>
      <c r="LV57" s="414">
        <f t="shared" si="193"/>
        <v>0</v>
      </c>
      <c r="LW57" s="414">
        <f t="shared" si="107"/>
        <v>0</v>
      </c>
      <c r="LX57" s="448">
        <f t="shared" si="108"/>
        <v>0</v>
      </c>
      <c r="LY57" s="414">
        <f t="shared" si="194"/>
        <v>0</v>
      </c>
      <c r="LZ57" s="414">
        <f t="shared" si="195"/>
        <v>0</v>
      </c>
      <c r="MA57" s="414">
        <f t="shared" si="196"/>
        <v>0</v>
      </c>
      <c r="MB57" s="448">
        <f t="shared" si="197"/>
        <v>0</v>
      </c>
      <c r="MC57" s="414">
        <f t="shared" si="109"/>
        <v>0</v>
      </c>
      <c r="MD57" s="414">
        <f t="shared" si="110"/>
        <v>0</v>
      </c>
      <c r="ME57" s="414">
        <f t="shared" si="111"/>
        <v>0</v>
      </c>
      <c r="MF57" s="448">
        <f t="shared" si="112"/>
        <v>0</v>
      </c>
      <c r="MG57" s="414">
        <f t="shared" si="113"/>
        <v>0</v>
      </c>
      <c r="MH57" s="414">
        <f t="shared" si="114"/>
        <v>0</v>
      </c>
      <c r="MI57" s="414">
        <f t="shared" si="115"/>
        <v>0</v>
      </c>
      <c r="MJ57" s="448">
        <f t="shared" si="198"/>
        <v>0</v>
      </c>
      <c r="MK57" s="462"/>
      <c r="ML57" s="477" cm="1">
        <f t="array" ref="ML57">IF(MX57=1,INDEX($BX57:$EQ57,1,MATCH("Ⅱ⑧",$BX57:$EQ57,0)+7),0)</f>
        <v>0</v>
      </c>
      <c r="MM57" s="478">
        <f t="shared" si="116"/>
        <v>0</v>
      </c>
      <c r="MN57" s="468">
        <f t="shared" si="117"/>
        <v>0</v>
      </c>
      <c r="MP57" s="348">
        <f t="shared" si="118"/>
        <v>0</v>
      </c>
      <c r="MQ57" s="348">
        <f t="shared" si="119"/>
        <v>0</v>
      </c>
      <c r="MR57" s="348">
        <f t="shared" si="120"/>
        <v>0</v>
      </c>
      <c r="MS57" s="348">
        <f t="shared" si="121"/>
        <v>0</v>
      </c>
      <c r="MT57" s="348">
        <f t="shared" si="122"/>
        <v>0</v>
      </c>
      <c r="MU57" s="348">
        <f t="shared" si="123"/>
        <v>0</v>
      </c>
      <c r="MV57" s="348">
        <f t="shared" si="124"/>
        <v>0</v>
      </c>
      <c r="MW57" s="348">
        <f t="shared" si="125"/>
        <v>0</v>
      </c>
      <c r="MX57" s="348">
        <f t="shared" si="126"/>
        <v>0</v>
      </c>
      <c r="MZ57" s="550">
        <f t="shared" si="127"/>
        <v>0</v>
      </c>
      <c r="NA57" s="550">
        <f t="shared" si="128"/>
        <v>0</v>
      </c>
      <c r="NB57" s="550">
        <f t="shared" si="129"/>
        <v>0</v>
      </c>
      <c r="NC57" s="550">
        <f t="shared" si="130"/>
        <v>0</v>
      </c>
      <c r="ND57" s="550">
        <f t="shared" si="131"/>
        <v>0</v>
      </c>
      <c r="NE57" s="550">
        <f t="shared" si="132"/>
        <v>0</v>
      </c>
      <c r="NF57" s="550">
        <f t="shared" si="133"/>
        <v>0</v>
      </c>
      <c r="NG57" s="550">
        <f t="shared" si="134"/>
        <v>0</v>
      </c>
    </row>
    <row r="58" spans="1:371" s="136" customFormat="1" ht="21" customHeight="1">
      <c r="A58" s="452">
        <f t="shared" si="4"/>
        <v>0</v>
      </c>
      <c r="B58" s="452">
        <f t="shared" si="199"/>
        <v>0</v>
      </c>
      <c r="C58" s="452">
        <f t="shared" si="5"/>
        <v>0</v>
      </c>
      <c r="D58" s="452">
        <f t="shared" si="6"/>
        <v>0</v>
      </c>
      <c r="E58" s="452">
        <f t="shared" si="7"/>
        <v>0</v>
      </c>
      <c r="F58" s="452">
        <f t="shared" si="200"/>
        <v>0</v>
      </c>
      <c r="G58" s="452">
        <f t="shared" si="201"/>
        <v>0</v>
      </c>
      <c r="H58" s="452">
        <f t="shared" si="202"/>
        <v>0</v>
      </c>
      <c r="I58" s="267">
        <f t="shared" si="135"/>
        <v>0</v>
      </c>
      <c r="J58" s="268"/>
      <c r="K58" s="112"/>
      <c r="L58" s="112"/>
      <c r="M58" s="106"/>
      <c r="N58" s="106"/>
      <c r="O58" s="106"/>
      <c r="P58" s="106"/>
      <c r="Q58" s="112"/>
      <c r="R58" s="263" t="str">
        <f>IFERROR(VLOOKUP(Q58,'４整理番号表'!$T$27:$U$30,2,TRUE),"")</f>
        <v/>
      </c>
      <c r="S58" s="263">
        <f t="shared" si="136"/>
        <v>0</v>
      </c>
      <c r="T58" s="266">
        <f t="shared" si="137"/>
        <v>0</v>
      </c>
      <c r="U58" s="112"/>
      <c r="V58" s="108"/>
      <c r="W58" s="269" t="str">
        <f>IFERROR(VLOOKUP(V58,'４整理番号表'!$B$6:$G$7,2,TRUE),"")</f>
        <v/>
      </c>
      <c r="X58" s="270"/>
      <c r="Y58" s="108"/>
      <c r="Z58" s="269" t="str">
        <f>IFERROR(VLOOKUP(Y58,'４整理番号表'!$B$39:$H$45,2,TRUE),"")</f>
        <v/>
      </c>
      <c r="AA58" s="108"/>
      <c r="AB58" s="271" t="str">
        <f>IFERROR(VLOOKUP(AA58,'４整理番号表'!$J$5:$K$59,2,TRUE),"")</f>
        <v/>
      </c>
      <c r="AC58" s="365"/>
      <c r="AD58" s="624"/>
      <c r="AE58" s="107"/>
      <c r="AF58" s="272" t="str">
        <f>IFERROR(VLOOKUP(AE58,'４整理番号表'!$P$6:$Q$39,2,TRUE),"")</f>
        <v/>
      </c>
      <c r="AG58" s="273">
        <f t="shared" si="8"/>
        <v>0</v>
      </c>
      <c r="AH58" s="106"/>
      <c r="AI58" s="112"/>
      <c r="AJ58" s="111"/>
      <c r="AK58" s="282"/>
      <c r="AL58" s="283"/>
      <c r="AM58" s="280"/>
      <c r="AN58" s="29"/>
      <c r="AO58" s="291">
        <f t="shared" si="9"/>
        <v>0</v>
      </c>
      <c r="AP58" s="290">
        <f t="shared" si="138"/>
        <v>0</v>
      </c>
      <c r="AQ58" s="30"/>
      <c r="AR58" s="30"/>
      <c r="AS58" s="30"/>
      <c r="AT58" s="289"/>
      <c r="AU58" s="291">
        <f t="shared" si="210"/>
        <v>0</v>
      </c>
      <c r="AV58" s="291" t="str">
        <f t="shared" si="203"/>
        <v/>
      </c>
      <c r="AW58" s="27"/>
      <c r="AX58" s="33"/>
      <c r="AY58" s="33"/>
      <c r="AZ58" s="28"/>
      <c r="BA58" s="27"/>
      <c r="BB58" s="202"/>
      <c r="BC58" s="315">
        <f t="shared" si="139"/>
        <v>0</v>
      </c>
      <c r="BD58" s="349" t="str">
        <f t="shared" si="11"/>
        <v/>
      </c>
      <c r="BE58" s="350"/>
      <c r="BF58" s="350"/>
      <c r="BG58" s="349">
        <f t="shared" si="211"/>
        <v>0</v>
      </c>
      <c r="BH58" s="350"/>
      <c r="BI58" s="349">
        <f t="shared" si="140"/>
        <v>0</v>
      </c>
      <c r="BJ58" s="202"/>
      <c r="BK58" s="202"/>
      <c r="BL58" s="653" t="str">
        <f t="shared" si="13"/>
        <v/>
      </c>
      <c r="BM58" s="654" t="str">
        <f t="shared" si="14"/>
        <v/>
      </c>
      <c r="BN58" s="266" t="str">
        <f t="shared" si="15"/>
        <v/>
      </c>
      <c r="BO58" s="793"/>
      <c r="BP58" s="323"/>
      <c r="BQ58" s="323"/>
      <c r="BR58" s="323"/>
      <c r="BS58" s="323"/>
      <c r="BT58" s="324" t="str">
        <f t="shared" si="16"/>
        <v/>
      </c>
      <c r="BU58" s="325" t="str">
        <f t="shared" si="141"/>
        <v/>
      </c>
      <c r="BV58" s="393">
        <f t="shared" si="142"/>
        <v>0</v>
      </c>
      <c r="BW58" s="326"/>
      <c r="BX58" s="329"/>
      <c r="BY58" s="454"/>
      <c r="BZ58" s="455"/>
      <c r="CA58" s="455"/>
      <c r="CB58" s="455"/>
      <c r="CC58" s="455"/>
      <c r="CD58" s="322">
        <f>IFERROR(VLOOKUP(BX58,'４整理番号表'!$X$23:$Z$31,3,FALSE),)</f>
        <v>0</v>
      </c>
      <c r="CE58" s="605" t="str">
        <f>IF(BX58='４整理番号表'!$X$24,IF(CC58&lt;&gt;"",IF(BZ58&gt;0,IF(BY58=6,ROUNDDOWN((CC58-BZ58)/ABS(BZ58),3),IF(BY58=5,ROUNDDOWN((CC58-BZ58)/ABS(BZ58)*3/4,3),"")),"-")),IF(CC58&lt;&gt;"",IF(BZ58&gt;0,ROUNDDOWN((CC58-BZ58)/ABS(BZ58),3),"-"),""))</f>
        <v/>
      </c>
      <c r="CF58" s="610"/>
      <c r="CG58" s="329"/>
      <c r="CH58" s="454"/>
      <c r="CI58" s="322"/>
      <c r="CJ58" s="322"/>
      <c r="CK58" s="322"/>
      <c r="CL58" s="322"/>
      <c r="CM58" s="322">
        <f>IFERROR(VLOOKUP(CG58,'４整理番号表'!$X$23:$Z$31,3,FALSE),)</f>
        <v>0</v>
      </c>
      <c r="CN58" s="325" t="str">
        <f t="shared" si="143"/>
        <v/>
      </c>
      <c r="CO58" s="610"/>
      <c r="CP58" s="329"/>
      <c r="CQ58" s="454"/>
      <c r="CR58" s="322"/>
      <c r="CS58" s="322"/>
      <c r="CT58" s="322"/>
      <c r="CU58" s="322"/>
      <c r="CV58" s="322">
        <f>IFERROR(VLOOKUP(CP58,'４整理番号表'!$X$23:$Z$31,3,FALSE),)</f>
        <v>0</v>
      </c>
      <c r="CW58" s="325" t="str">
        <f t="shared" si="144"/>
        <v/>
      </c>
      <c r="CX58" s="619"/>
      <c r="CY58" s="329"/>
      <c r="CZ58" s="454"/>
      <c r="DA58" s="322"/>
      <c r="DB58" s="322"/>
      <c r="DC58" s="322"/>
      <c r="DD58" s="322"/>
      <c r="DE58" s="322">
        <f>IFERROR(VLOOKUP(CY58,'４整理番号表'!$X$23:$Z$31,3,FALSE),)</f>
        <v>0</v>
      </c>
      <c r="DF58" s="325" t="str">
        <f t="shared" si="145"/>
        <v/>
      </c>
      <c r="DG58" s="610"/>
      <c r="DH58" s="329"/>
      <c r="DI58" s="454"/>
      <c r="DJ58" s="322"/>
      <c r="DK58" s="322"/>
      <c r="DL58" s="322"/>
      <c r="DM58" s="322"/>
      <c r="DN58" s="322">
        <f>IFERROR(VLOOKUP(DH58,'４整理番号表'!$X$23:$Z$31,3,FALSE),)</f>
        <v>0</v>
      </c>
      <c r="DO58" s="325" t="str">
        <f t="shared" si="146"/>
        <v/>
      </c>
      <c r="DP58" s="610"/>
      <c r="DQ58" s="329"/>
      <c r="DR58" s="454"/>
      <c r="DS58" s="322"/>
      <c r="DT58" s="322"/>
      <c r="DU58" s="322"/>
      <c r="DV58" s="322"/>
      <c r="DW58" s="322">
        <f>IFERROR(VLOOKUP(DQ58,'４整理番号表'!$X$23:$Z$31,3,FALSE),)</f>
        <v>0</v>
      </c>
      <c r="DX58" s="325" t="str">
        <f t="shared" si="147"/>
        <v/>
      </c>
      <c r="DY58" s="610"/>
      <c r="DZ58" s="329"/>
      <c r="EA58" s="454"/>
      <c r="EB58" s="322"/>
      <c r="EC58" s="322"/>
      <c r="ED58" s="322"/>
      <c r="EE58" s="322"/>
      <c r="EF58" s="322">
        <f>IFERROR(VLOOKUP(DZ58,'４整理番号表'!$X$23:$Z$31,3,FALSE),)</f>
        <v>0</v>
      </c>
      <c r="EG58" s="325" t="str">
        <f t="shared" si="148"/>
        <v/>
      </c>
      <c r="EH58" s="610"/>
      <c r="EI58" s="329"/>
      <c r="EJ58" s="454"/>
      <c r="EK58" s="322"/>
      <c r="EL58" s="322"/>
      <c r="EM58" s="322"/>
      <c r="EN58" s="322"/>
      <c r="EO58" s="322">
        <f>IFERROR(VLOOKUP(EI58,'４整理番号表'!$X$23:$Z$31,3,FALSE),)</f>
        <v>0</v>
      </c>
      <c r="EP58" s="325" t="str">
        <f t="shared" si="149"/>
        <v/>
      </c>
      <c r="EQ58" s="619"/>
      <c r="ER58" s="203" t="s">
        <v>101</v>
      </c>
      <c r="ES58" s="266">
        <f t="shared" si="17"/>
        <v>0</v>
      </c>
      <c r="ET58" s="272">
        <f t="shared" si="18"/>
        <v>0</v>
      </c>
      <c r="EU58" s="272">
        <f t="shared" si="19"/>
        <v>0</v>
      </c>
      <c r="EV58" s="272">
        <f t="shared" si="20"/>
        <v>0</v>
      </c>
      <c r="EW58" s="272">
        <f t="shared" si="21"/>
        <v>0</v>
      </c>
      <c r="EX58" s="272">
        <f t="shared" si="22"/>
        <v>0</v>
      </c>
      <c r="EY58" s="272">
        <f t="shared" si="23"/>
        <v>0</v>
      </c>
      <c r="EZ58" s="272">
        <f t="shared" si="24"/>
        <v>0</v>
      </c>
      <c r="FA58" s="272">
        <f t="shared" si="25"/>
        <v>0</v>
      </c>
      <c r="FB58" s="272">
        <f t="shared" si="26"/>
        <v>0</v>
      </c>
      <c r="FC58" s="272">
        <f t="shared" si="27"/>
        <v>0</v>
      </c>
      <c r="FD58" s="272">
        <f t="shared" si="28"/>
        <v>0</v>
      </c>
      <c r="FE58" s="272">
        <f t="shared" si="29"/>
        <v>0</v>
      </c>
      <c r="FF58" s="272">
        <f t="shared" si="30"/>
        <v>0</v>
      </c>
      <c r="FG58" s="272">
        <f t="shared" si="31"/>
        <v>0</v>
      </c>
      <c r="FH58" s="272">
        <f t="shared" si="32"/>
        <v>0</v>
      </c>
      <c r="FI58" s="109" t="s">
        <v>100</v>
      </c>
      <c r="FJ58" s="109" t="s">
        <v>100</v>
      </c>
      <c r="FK58" s="109" t="s">
        <v>100</v>
      </c>
      <c r="FL58" s="109" t="s">
        <v>100</v>
      </c>
      <c r="FM58" s="109" t="s">
        <v>100</v>
      </c>
      <c r="FN58" s="272">
        <f t="shared" si="150"/>
        <v>0</v>
      </c>
      <c r="FO58" s="272">
        <f t="shared" si="151"/>
        <v>0</v>
      </c>
      <c r="FP58" s="272">
        <f t="shared" si="152"/>
        <v>0</v>
      </c>
      <c r="FQ58" s="272">
        <f t="shared" si="153"/>
        <v>0</v>
      </c>
      <c r="FR58" s="272">
        <f t="shared" si="154"/>
        <v>0</v>
      </c>
      <c r="FS58" s="272">
        <f t="shared" si="155"/>
        <v>0</v>
      </c>
      <c r="FT58" s="272">
        <f t="shared" si="156"/>
        <v>0</v>
      </c>
      <c r="FU58" s="113"/>
      <c r="FV58" s="113"/>
      <c r="FW58" s="109"/>
      <c r="FX58" s="109"/>
      <c r="FY58" s="109"/>
      <c r="FZ58" s="272">
        <f t="shared" si="157"/>
        <v>0</v>
      </c>
      <c r="GA58" s="272">
        <f t="shared" si="33"/>
        <v>0</v>
      </c>
      <c r="GB58" s="109"/>
      <c r="GC58" s="109"/>
      <c r="GD58" s="109"/>
      <c r="GE58" s="109"/>
      <c r="GF58" s="109"/>
      <c r="GG58" s="109"/>
      <c r="GH58" s="109"/>
      <c r="GI58" s="109"/>
      <c r="GJ58" s="109"/>
      <c r="GK58" s="109"/>
      <c r="GL58" s="109"/>
      <c r="GM58" s="109"/>
      <c r="GN58" s="109"/>
      <c r="GO58" s="109"/>
      <c r="GP58" s="109"/>
      <c r="GQ58" s="109"/>
      <c r="GR58" s="109"/>
      <c r="GS58" s="109"/>
      <c r="GT58" s="110"/>
      <c r="GV58" s="413">
        <f t="shared" si="34"/>
        <v>0</v>
      </c>
      <c r="GW58" s="414">
        <f t="shared" si="35"/>
        <v>0</v>
      </c>
      <c r="GX58" s="415"/>
      <c r="GY58" s="416">
        <f t="shared" si="204"/>
        <v>0</v>
      </c>
      <c r="GZ58" s="417">
        <f t="shared" si="205"/>
        <v>0</v>
      </c>
      <c r="HA58" s="385"/>
      <c r="HB58" s="421"/>
      <c r="HC58" s="422"/>
      <c r="HD58" s="422"/>
      <c r="HE58" s="423">
        <f t="shared" si="208"/>
        <v>0</v>
      </c>
      <c r="HF58" s="424">
        <f t="shared" si="209"/>
        <v>0</v>
      </c>
      <c r="HG58" s="426"/>
      <c r="HH58" s="426"/>
      <c r="HI58" s="426"/>
      <c r="HJ58" s="345" t="str">
        <f t="shared" si="38"/>
        <v/>
      </c>
      <c r="HK58" s="402">
        <f>IF(OR(AND(1&lt;=HJ58,HJ58&lt;=3),HJ58=6),VLOOKUP(HJ58,'４整理番号表'!$J$5:$K$59,2,FALSE),0)</f>
        <v>0</v>
      </c>
      <c r="HL58" s="402">
        <f>IF(OR(HJ58=4,HJ58=7),VLOOKUP(HJ58,'４整理番号表'!$J$5:$K$59,2,FALSE),0)</f>
        <v>0</v>
      </c>
      <c r="HM58" s="402">
        <f>IF(HJ58=5,VLOOKUP(HJ58,'４整理番号表'!$J$5:$K$59,2,FALSE),0)</f>
        <v>0</v>
      </c>
      <c r="HN58" s="402">
        <f>IF(AND(8&lt;=HJ58,HJ58&lt;=13),VLOOKUP(HJ58,'４整理番号表'!$J$5:$K$59,2,FALSE),0)</f>
        <v>0</v>
      </c>
      <c r="HO58" s="397">
        <f t="shared" si="160"/>
        <v>0</v>
      </c>
      <c r="HP58" s="345">
        <f t="shared" si="161"/>
        <v>0</v>
      </c>
      <c r="HQ58" s="345">
        <f t="shared" si="162"/>
        <v>0</v>
      </c>
      <c r="HR58" s="344">
        <f t="shared" si="163"/>
        <v>0</v>
      </c>
      <c r="HS58" s="344">
        <f t="shared" si="164"/>
        <v>0</v>
      </c>
      <c r="HT58" s="345">
        <f t="shared" si="165"/>
        <v>0</v>
      </c>
      <c r="HU58" s="345">
        <f t="shared" si="166"/>
        <v>0</v>
      </c>
      <c r="HV58" s="345">
        <f t="shared" si="167"/>
        <v>0</v>
      </c>
      <c r="HW58" s="345">
        <f t="shared" si="168"/>
        <v>0</v>
      </c>
      <c r="HX58" s="345">
        <f t="shared" si="169"/>
        <v>0</v>
      </c>
      <c r="HY58" s="344">
        <f t="shared" si="170"/>
        <v>0</v>
      </c>
      <c r="HZ58" s="344">
        <f t="shared" si="171"/>
        <v>0</v>
      </c>
      <c r="IA58" s="345">
        <f t="shared" si="172"/>
        <v>0</v>
      </c>
      <c r="IB58" s="345">
        <f t="shared" si="173"/>
        <v>0</v>
      </c>
      <c r="IC58" s="345">
        <f t="shared" si="174"/>
        <v>0</v>
      </c>
      <c r="ID58" s="345">
        <f t="shared" si="175"/>
        <v>0</v>
      </c>
      <c r="IE58" s="345">
        <f t="shared" si="176"/>
        <v>0</v>
      </c>
      <c r="IF58" s="344">
        <f>IF(AND($HO58=3,SUM($ID58:IE58)=0),IF(AND($HB58=1,$HF58&gt;=0.1),1,),)</f>
        <v>0</v>
      </c>
      <c r="IG58" s="344">
        <f>IF(AND($HO58=3,SUM($ID58:IF58)=0),IF(AND($HB58=1,$HF58&gt;=0.05,$HF58&lt;0.1),1,),)</f>
        <v>0</v>
      </c>
      <c r="IH58" s="345">
        <f t="shared" si="177"/>
        <v>0</v>
      </c>
      <c r="II58" s="345">
        <f t="shared" si="178"/>
        <v>0</v>
      </c>
      <c r="IJ58" s="345">
        <f t="shared" si="179"/>
        <v>0</v>
      </c>
      <c r="IK58" s="345">
        <f t="shared" si="180"/>
        <v>0</v>
      </c>
      <c r="IL58" s="345">
        <f t="shared" si="181"/>
        <v>0</v>
      </c>
      <c r="IM58" s="345">
        <f t="shared" si="182"/>
        <v>0</v>
      </c>
      <c r="IN58" s="345">
        <f t="shared" si="183"/>
        <v>0</v>
      </c>
      <c r="IO58" s="345">
        <f t="shared" si="184"/>
        <v>0</v>
      </c>
      <c r="IP58" s="345">
        <f t="shared" si="185"/>
        <v>0</v>
      </c>
      <c r="IQ58" s="345">
        <f t="shared" si="186"/>
        <v>0</v>
      </c>
      <c r="IR58" s="345">
        <f t="shared" si="187"/>
        <v>0</v>
      </c>
      <c r="IS58" s="392">
        <f t="shared" si="188"/>
        <v>0</v>
      </c>
      <c r="IT58" s="385"/>
      <c r="IU58" s="440">
        <f t="shared" si="39"/>
        <v>0</v>
      </c>
      <c r="IV58" s="344">
        <f t="shared" si="40"/>
        <v>0</v>
      </c>
      <c r="IW58" s="344">
        <f t="shared" si="41"/>
        <v>0</v>
      </c>
      <c r="IX58" s="344">
        <f t="shared" si="42"/>
        <v>0</v>
      </c>
      <c r="IY58" s="344">
        <f t="shared" si="43"/>
        <v>0</v>
      </c>
      <c r="IZ58" s="344">
        <f t="shared" si="44"/>
        <v>0</v>
      </c>
      <c r="JA58" s="344">
        <f t="shared" si="45"/>
        <v>0</v>
      </c>
      <c r="JB58" s="344">
        <f t="shared" si="46"/>
        <v>0</v>
      </c>
      <c r="JC58" s="344">
        <f t="shared" si="47"/>
        <v>0</v>
      </c>
      <c r="JD58" s="344">
        <f t="shared" si="48"/>
        <v>0</v>
      </c>
      <c r="JE58" s="344">
        <f t="shared" si="49"/>
        <v>0</v>
      </c>
      <c r="JF58" s="344">
        <f t="shared" si="50"/>
        <v>0</v>
      </c>
      <c r="JG58" s="344">
        <f t="shared" si="51"/>
        <v>0</v>
      </c>
      <c r="JH58" s="344">
        <f t="shared" si="52"/>
        <v>0</v>
      </c>
      <c r="JI58" s="344">
        <f t="shared" si="53"/>
        <v>0</v>
      </c>
      <c r="JJ58" s="344">
        <f t="shared" si="54"/>
        <v>0</v>
      </c>
      <c r="JK58" s="344">
        <f t="shared" si="55"/>
        <v>0</v>
      </c>
      <c r="JL58" s="344">
        <f t="shared" si="56"/>
        <v>0</v>
      </c>
      <c r="JM58" s="344">
        <f t="shared" si="57"/>
        <v>0</v>
      </c>
      <c r="JN58" s="344">
        <f t="shared" si="58"/>
        <v>0</v>
      </c>
      <c r="JO58" s="344">
        <f t="shared" si="59"/>
        <v>0</v>
      </c>
      <c r="JP58" s="344">
        <f t="shared" si="60"/>
        <v>0</v>
      </c>
      <c r="JQ58" s="344">
        <f t="shared" si="61"/>
        <v>0</v>
      </c>
      <c r="JR58" s="344">
        <f t="shared" si="62"/>
        <v>0</v>
      </c>
      <c r="JS58" s="344">
        <f t="shared" si="63"/>
        <v>0</v>
      </c>
      <c r="JT58" s="344">
        <f t="shared" si="64"/>
        <v>0</v>
      </c>
      <c r="JU58" s="344">
        <f t="shared" si="65"/>
        <v>0</v>
      </c>
      <c r="JV58" s="344">
        <f t="shared" si="66"/>
        <v>0</v>
      </c>
      <c r="JW58" s="344">
        <f t="shared" si="67"/>
        <v>0</v>
      </c>
      <c r="JX58" s="344">
        <f t="shared" si="68"/>
        <v>0</v>
      </c>
      <c r="JY58" s="344">
        <f t="shared" si="69"/>
        <v>0</v>
      </c>
      <c r="JZ58" s="344">
        <f t="shared" si="70"/>
        <v>0</v>
      </c>
      <c r="KA58" s="344">
        <f t="shared" si="71"/>
        <v>0</v>
      </c>
      <c r="KB58" s="344">
        <f t="shared" si="72"/>
        <v>0</v>
      </c>
      <c r="KC58" s="344">
        <f t="shared" si="189"/>
        <v>0</v>
      </c>
      <c r="KD58" s="344">
        <f t="shared" si="73"/>
        <v>0</v>
      </c>
      <c r="KE58" s="344">
        <f t="shared" si="74"/>
        <v>0</v>
      </c>
      <c r="KF58" s="344">
        <f t="shared" si="75"/>
        <v>0</v>
      </c>
      <c r="KG58" s="344">
        <f t="shared" si="76"/>
        <v>0</v>
      </c>
      <c r="KH58" s="344">
        <f t="shared" si="77"/>
        <v>0</v>
      </c>
      <c r="KI58" s="344">
        <f t="shared" si="78"/>
        <v>0</v>
      </c>
      <c r="KJ58" s="344">
        <f t="shared" si="79"/>
        <v>0</v>
      </c>
      <c r="KK58" s="344">
        <f t="shared" si="80"/>
        <v>0</v>
      </c>
      <c r="KL58" s="344">
        <f t="shared" si="81"/>
        <v>0</v>
      </c>
      <c r="KM58" s="344">
        <f t="shared" si="82"/>
        <v>0</v>
      </c>
      <c r="KN58" s="344">
        <f t="shared" si="83"/>
        <v>0</v>
      </c>
      <c r="KO58" s="344">
        <f t="shared" si="84"/>
        <v>0</v>
      </c>
      <c r="KP58" s="344">
        <f t="shared" si="85"/>
        <v>0</v>
      </c>
      <c r="KQ58" s="344">
        <f t="shared" si="86"/>
        <v>0</v>
      </c>
      <c r="KR58" s="344">
        <f t="shared" si="87"/>
        <v>0</v>
      </c>
      <c r="KS58" s="344">
        <f t="shared" si="88"/>
        <v>0</v>
      </c>
      <c r="KT58" s="383">
        <f t="shared" si="89"/>
        <v>0</v>
      </c>
      <c r="KU58" s="701"/>
      <c r="KV58" s="109"/>
      <c r="KW58" s="109"/>
      <c r="KX58" s="110"/>
      <c r="KZ58" s="472">
        <f t="shared" si="90"/>
        <v>0</v>
      </c>
      <c r="LA58" s="348">
        <f t="shared" si="91"/>
        <v>0</v>
      </c>
      <c r="LB58" s="348">
        <f t="shared" si="92"/>
        <v>0</v>
      </c>
      <c r="LC58" s="473">
        <f t="shared" si="93"/>
        <v>0</v>
      </c>
      <c r="LE58" s="467">
        <f t="shared" si="94"/>
        <v>0</v>
      </c>
      <c r="LF58" s="467" t="str">
        <f t="shared" si="95"/>
        <v/>
      </c>
      <c r="LG58" s="467">
        <f t="shared" si="96"/>
        <v>0</v>
      </c>
      <c r="LH58" s="467">
        <f t="shared" si="97"/>
        <v>0</v>
      </c>
      <c r="LI58" s="467">
        <f t="shared" si="98"/>
        <v>0</v>
      </c>
      <c r="LJ58" s="467">
        <f t="shared" si="99"/>
        <v>0</v>
      </c>
      <c r="LK58" s="467">
        <f t="shared" si="100"/>
        <v>0</v>
      </c>
      <c r="LL58" s="467">
        <f t="shared" si="101"/>
        <v>0</v>
      </c>
      <c r="LM58" s="467">
        <f t="shared" si="102"/>
        <v>0</v>
      </c>
      <c r="LN58" s="468">
        <f t="shared" si="103"/>
        <v>0</v>
      </c>
      <c r="LO58" s="468" t="str">
        <f t="shared" si="190"/>
        <v>○</v>
      </c>
      <c r="LP58" s="451"/>
      <c r="LQ58" s="414">
        <f t="shared" si="191"/>
        <v>0</v>
      </c>
      <c r="LR58" s="414">
        <f t="shared" si="104"/>
        <v>0</v>
      </c>
      <c r="LS58" s="414" t="str">
        <f t="shared" si="105"/>
        <v/>
      </c>
      <c r="LT58" s="414" t="str">
        <f t="shared" si="192"/>
        <v/>
      </c>
      <c r="LU58" s="414">
        <f t="shared" si="106"/>
        <v>0</v>
      </c>
      <c r="LV58" s="414">
        <f t="shared" si="193"/>
        <v>0</v>
      </c>
      <c r="LW58" s="414">
        <f t="shared" si="107"/>
        <v>0</v>
      </c>
      <c r="LX58" s="448">
        <f t="shared" si="108"/>
        <v>0</v>
      </c>
      <c r="LY58" s="414">
        <f t="shared" si="194"/>
        <v>0</v>
      </c>
      <c r="LZ58" s="414">
        <f t="shared" si="195"/>
        <v>0</v>
      </c>
      <c r="MA58" s="414">
        <f t="shared" si="196"/>
        <v>0</v>
      </c>
      <c r="MB58" s="448">
        <f t="shared" si="197"/>
        <v>0</v>
      </c>
      <c r="MC58" s="414">
        <f t="shared" si="109"/>
        <v>0</v>
      </c>
      <c r="MD58" s="414">
        <f t="shared" si="110"/>
        <v>0</v>
      </c>
      <c r="ME58" s="414">
        <f t="shared" si="111"/>
        <v>0</v>
      </c>
      <c r="MF58" s="448">
        <f t="shared" si="112"/>
        <v>0</v>
      </c>
      <c r="MG58" s="414">
        <f t="shared" si="113"/>
        <v>0</v>
      </c>
      <c r="MH58" s="414">
        <f t="shared" si="114"/>
        <v>0</v>
      </c>
      <c r="MI58" s="414">
        <f t="shared" si="115"/>
        <v>0</v>
      </c>
      <c r="MJ58" s="448">
        <f t="shared" si="198"/>
        <v>0</v>
      </c>
      <c r="MK58" s="462"/>
      <c r="ML58" s="477" cm="1">
        <f t="array" ref="ML58">IF(MX58=1,INDEX($BX58:$EQ58,1,MATCH("Ⅱ⑧",$BX58:$EQ58,0)+7),0)</f>
        <v>0</v>
      </c>
      <c r="MM58" s="478">
        <f t="shared" si="116"/>
        <v>0</v>
      </c>
      <c r="MN58" s="468">
        <f t="shared" si="117"/>
        <v>0</v>
      </c>
      <c r="MP58" s="348">
        <f t="shared" si="118"/>
        <v>0</v>
      </c>
      <c r="MQ58" s="348">
        <f t="shared" si="119"/>
        <v>0</v>
      </c>
      <c r="MR58" s="348">
        <f t="shared" si="120"/>
        <v>0</v>
      </c>
      <c r="MS58" s="348">
        <f t="shared" si="121"/>
        <v>0</v>
      </c>
      <c r="MT58" s="348">
        <f t="shared" si="122"/>
        <v>0</v>
      </c>
      <c r="MU58" s="348">
        <f t="shared" si="123"/>
        <v>0</v>
      </c>
      <c r="MV58" s="348">
        <f t="shared" si="124"/>
        <v>0</v>
      </c>
      <c r="MW58" s="348">
        <f t="shared" si="125"/>
        <v>0</v>
      </c>
      <c r="MX58" s="348">
        <f t="shared" si="126"/>
        <v>0</v>
      </c>
      <c r="MZ58" s="550">
        <f t="shared" si="127"/>
        <v>0</v>
      </c>
      <c r="NA58" s="550">
        <f t="shared" si="128"/>
        <v>0</v>
      </c>
      <c r="NB58" s="550">
        <f t="shared" si="129"/>
        <v>0</v>
      </c>
      <c r="NC58" s="550">
        <f t="shared" si="130"/>
        <v>0</v>
      </c>
      <c r="ND58" s="550">
        <f t="shared" si="131"/>
        <v>0</v>
      </c>
      <c r="NE58" s="550">
        <f t="shared" si="132"/>
        <v>0</v>
      </c>
      <c r="NF58" s="550">
        <f t="shared" si="133"/>
        <v>0</v>
      </c>
      <c r="NG58" s="550">
        <f t="shared" si="134"/>
        <v>0</v>
      </c>
    </row>
    <row r="59" spans="1:371" s="136" customFormat="1" ht="21" customHeight="1">
      <c r="A59" s="452">
        <f t="shared" si="4"/>
        <v>0</v>
      </c>
      <c r="B59" s="452">
        <f t="shared" si="199"/>
        <v>0</v>
      </c>
      <c r="C59" s="452">
        <f t="shared" si="5"/>
        <v>0</v>
      </c>
      <c r="D59" s="452">
        <f t="shared" si="6"/>
        <v>0</v>
      </c>
      <c r="E59" s="452">
        <f t="shared" si="7"/>
        <v>0</v>
      </c>
      <c r="F59" s="452">
        <f t="shared" si="200"/>
        <v>0</v>
      </c>
      <c r="G59" s="452">
        <f t="shared" si="201"/>
        <v>0</v>
      </c>
      <c r="H59" s="452">
        <f t="shared" si="202"/>
        <v>0</v>
      </c>
      <c r="I59" s="267">
        <f t="shared" si="135"/>
        <v>0</v>
      </c>
      <c r="J59" s="268"/>
      <c r="K59" s="112"/>
      <c r="L59" s="112"/>
      <c r="M59" s="106"/>
      <c r="N59" s="106"/>
      <c r="O59" s="106"/>
      <c r="P59" s="106"/>
      <c r="Q59" s="112"/>
      <c r="R59" s="263" t="str">
        <f>IFERROR(VLOOKUP(Q59,'４整理番号表'!$T$27:$U$30,2,TRUE),"")</f>
        <v/>
      </c>
      <c r="S59" s="263">
        <f t="shared" si="136"/>
        <v>0</v>
      </c>
      <c r="T59" s="266">
        <f t="shared" si="137"/>
        <v>0</v>
      </c>
      <c r="U59" s="112"/>
      <c r="V59" s="108"/>
      <c r="W59" s="269" t="str">
        <f>IFERROR(VLOOKUP(V59,'４整理番号表'!$B$6:$G$7,2,TRUE),"")</f>
        <v/>
      </c>
      <c r="X59" s="270"/>
      <c r="Y59" s="108"/>
      <c r="Z59" s="269" t="str">
        <f>IFERROR(VLOOKUP(Y59,'４整理番号表'!$B$39:$H$45,2,TRUE),"")</f>
        <v/>
      </c>
      <c r="AA59" s="108"/>
      <c r="AB59" s="271" t="str">
        <f>IFERROR(VLOOKUP(AA59,'４整理番号表'!$J$5:$K$59,2,TRUE),"")</f>
        <v/>
      </c>
      <c r="AC59" s="365"/>
      <c r="AD59" s="624"/>
      <c r="AE59" s="107"/>
      <c r="AF59" s="272" t="str">
        <f>IFERROR(VLOOKUP(AE59,'４整理番号表'!$P$6:$Q$39,2,TRUE),"")</f>
        <v/>
      </c>
      <c r="AG59" s="273">
        <f t="shared" si="8"/>
        <v>0</v>
      </c>
      <c r="AH59" s="106"/>
      <c r="AI59" s="112"/>
      <c r="AJ59" s="111"/>
      <c r="AK59" s="282"/>
      <c r="AL59" s="283"/>
      <c r="AM59" s="280"/>
      <c r="AN59" s="26"/>
      <c r="AO59" s="291">
        <f t="shared" si="9"/>
        <v>0</v>
      </c>
      <c r="AP59" s="290">
        <f t="shared" si="138"/>
        <v>0</v>
      </c>
      <c r="AQ59" s="30"/>
      <c r="AR59" s="30"/>
      <c r="AS59" s="30"/>
      <c r="AT59" s="289"/>
      <c r="AU59" s="291">
        <f t="shared" si="210"/>
        <v>0</v>
      </c>
      <c r="AV59" s="291" t="str">
        <f t="shared" si="203"/>
        <v/>
      </c>
      <c r="AW59" s="27"/>
      <c r="AX59" s="33"/>
      <c r="AY59" s="33"/>
      <c r="AZ59" s="28"/>
      <c r="BA59" s="27"/>
      <c r="BB59" s="202"/>
      <c r="BC59" s="315">
        <f t="shared" si="139"/>
        <v>0</v>
      </c>
      <c r="BD59" s="349" t="str">
        <f t="shared" si="11"/>
        <v/>
      </c>
      <c r="BE59" s="350"/>
      <c r="BF59" s="350"/>
      <c r="BG59" s="349">
        <f t="shared" si="211"/>
        <v>0</v>
      </c>
      <c r="BH59" s="350"/>
      <c r="BI59" s="349">
        <f t="shared" si="140"/>
        <v>0</v>
      </c>
      <c r="BJ59" s="202"/>
      <c r="BK59" s="202"/>
      <c r="BL59" s="653" t="str">
        <f t="shared" si="13"/>
        <v/>
      </c>
      <c r="BM59" s="654" t="str">
        <f t="shared" si="14"/>
        <v/>
      </c>
      <c r="BN59" s="266" t="str">
        <f t="shared" si="15"/>
        <v/>
      </c>
      <c r="BO59" s="793"/>
      <c r="BP59" s="323"/>
      <c r="BQ59" s="323"/>
      <c r="BR59" s="323"/>
      <c r="BS59" s="323"/>
      <c r="BT59" s="324" t="str">
        <f t="shared" si="16"/>
        <v/>
      </c>
      <c r="BU59" s="325" t="str">
        <f t="shared" si="141"/>
        <v/>
      </c>
      <c r="BV59" s="393">
        <f t="shared" si="142"/>
        <v>0</v>
      </c>
      <c r="BW59" s="326"/>
      <c r="BX59" s="329"/>
      <c r="BY59" s="454"/>
      <c r="BZ59" s="455"/>
      <c r="CA59" s="455"/>
      <c r="CB59" s="455"/>
      <c r="CC59" s="455"/>
      <c r="CD59" s="322">
        <f>IFERROR(VLOOKUP(BX59,'４整理番号表'!$X$23:$Z$31,3,FALSE),)</f>
        <v>0</v>
      </c>
      <c r="CE59" s="605" t="str">
        <f>IF(BX59='４整理番号表'!$X$24,IF(CC59&lt;&gt;"",IF(BZ59&gt;0,IF(BY59=6,ROUNDDOWN((CC59-BZ59)/ABS(BZ59),3),IF(BY59=5,ROUNDDOWN((CC59-BZ59)/ABS(BZ59)*3/4,3),"")),"-")),IF(CC59&lt;&gt;"",IF(BZ59&gt;0,ROUNDDOWN((CC59-BZ59)/ABS(BZ59),3),"-"),""))</f>
        <v/>
      </c>
      <c r="CF59" s="610"/>
      <c r="CG59" s="329"/>
      <c r="CH59" s="454"/>
      <c r="CI59" s="322"/>
      <c r="CJ59" s="322"/>
      <c r="CK59" s="322"/>
      <c r="CL59" s="322"/>
      <c r="CM59" s="322">
        <f>IFERROR(VLOOKUP(CG59,'４整理番号表'!$X$23:$Z$31,3,FALSE),)</f>
        <v>0</v>
      </c>
      <c r="CN59" s="325" t="str">
        <f t="shared" si="143"/>
        <v/>
      </c>
      <c r="CO59" s="610"/>
      <c r="CP59" s="329"/>
      <c r="CQ59" s="454"/>
      <c r="CR59" s="322"/>
      <c r="CS59" s="322"/>
      <c r="CT59" s="322"/>
      <c r="CU59" s="322"/>
      <c r="CV59" s="322">
        <f>IFERROR(VLOOKUP(CP59,'４整理番号表'!$X$23:$Z$31,3,FALSE),)</f>
        <v>0</v>
      </c>
      <c r="CW59" s="325" t="str">
        <f t="shared" si="144"/>
        <v/>
      </c>
      <c r="CX59" s="619"/>
      <c r="CY59" s="329"/>
      <c r="CZ59" s="454"/>
      <c r="DA59" s="322"/>
      <c r="DB59" s="322"/>
      <c r="DC59" s="322"/>
      <c r="DD59" s="322"/>
      <c r="DE59" s="322">
        <f>IFERROR(VLOOKUP(CY59,'４整理番号表'!$X$23:$Z$31,3,FALSE),)</f>
        <v>0</v>
      </c>
      <c r="DF59" s="325" t="str">
        <f t="shared" si="145"/>
        <v/>
      </c>
      <c r="DG59" s="610"/>
      <c r="DH59" s="329"/>
      <c r="DI59" s="454"/>
      <c r="DJ59" s="322"/>
      <c r="DK59" s="322"/>
      <c r="DL59" s="322"/>
      <c r="DM59" s="322"/>
      <c r="DN59" s="322">
        <f>IFERROR(VLOOKUP(DH59,'４整理番号表'!$X$23:$Z$31,3,FALSE),)</f>
        <v>0</v>
      </c>
      <c r="DO59" s="325" t="str">
        <f t="shared" si="146"/>
        <v/>
      </c>
      <c r="DP59" s="610"/>
      <c r="DQ59" s="329"/>
      <c r="DR59" s="454"/>
      <c r="DS59" s="322"/>
      <c r="DT59" s="322"/>
      <c r="DU59" s="322"/>
      <c r="DV59" s="322"/>
      <c r="DW59" s="322">
        <f>IFERROR(VLOOKUP(DQ59,'４整理番号表'!$X$23:$Z$31,3,FALSE),)</f>
        <v>0</v>
      </c>
      <c r="DX59" s="325" t="str">
        <f t="shared" si="147"/>
        <v/>
      </c>
      <c r="DY59" s="610"/>
      <c r="DZ59" s="329"/>
      <c r="EA59" s="454"/>
      <c r="EB59" s="322"/>
      <c r="EC59" s="322"/>
      <c r="ED59" s="322"/>
      <c r="EE59" s="322"/>
      <c r="EF59" s="322">
        <f>IFERROR(VLOOKUP(DZ59,'４整理番号表'!$X$23:$Z$31,3,FALSE),)</f>
        <v>0</v>
      </c>
      <c r="EG59" s="325" t="str">
        <f t="shared" si="148"/>
        <v/>
      </c>
      <c r="EH59" s="610"/>
      <c r="EI59" s="329"/>
      <c r="EJ59" s="454"/>
      <c r="EK59" s="322"/>
      <c r="EL59" s="322"/>
      <c r="EM59" s="322"/>
      <c r="EN59" s="322"/>
      <c r="EO59" s="322">
        <f>IFERROR(VLOOKUP(EI59,'４整理番号表'!$X$23:$Z$31,3,FALSE),)</f>
        <v>0</v>
      </c>
      <c r="EP59" s="325" t="str">
        <f t="shared" si="149"/>
        <v/>
      </c>
      <c r="EQ59" s="619"/>
      <c r="ER59" s="203" t="s">
        <v>101</v>
      </c>
      <c r="ES59" s="266">
        <f t="shared" si="17"/>
        <v>0</v>
      </c>
      <c r="ET59" s="272">
        <f t="shared" si="18"/>
        <v>0</v>
      </c>
      <c r="EU59" s="272">
        <f t="shared" si="19"/>
        <v>0</v>
      </c>
      <c r="EV59" s="272">
        <f t="shared" si="20"/>
        <v>0</v>
      </c>
      <c r="EW59" s="272">
        <f t="shared" si="21"/>
        <v>0</v>
      </c>
      <c r="EX59" s="272">
        <f t="shared" si="22"/>
        <v>0</v>
      </c>
      <c r="EY59" s="272">
        <f t="shared" si="23"/>
        <v>0</v>
      </c>
      <c r="EZ59" s="272">
        <f t="shared" si="24"/>
        <v>0</v>
      </c>
      <c r="FA59" s="272">
        <f t="shared" si="25"/>
        <v>0</v>
      </c>
      <c r="FB59" s="272">
        <f t="shared" si="26"/>
        <v>0</v>
      </c>
      <c r="FC59" s="272">
        <f t="shared" si="27"/>
        <v>0</v>
      </c>
      <c r="FD59" s="272">
        <f t="shared" si="28"/>
        <v>0</v>
      </c>
      <c r="FE59" s="272">
        <f t="shared" si="29"/>
        <v>0</v>
      </c>
      <c r="FF59" s="272">
        <f t="shared" si="30"/>
        <v>0</v>
      </c>
      <c r="FG59" s="272">
        <f t="shared" si="31"/>
        <v>0</v>
      </c>
      <c r="FH59" s="272">
        <f t="shared" si="32"/>
        <v>0</v>
      </c>
      <c r="FI59" s="109" t="s">
        <v>100</v>
      </c>
      <c r="FJ59" s="109" t="s">
        <v>100</v>
      </c>
      <c r="FK59" s="109" t="s">
        <v>100</v>
      </c>
      <c r="FL59" s="109" t="s">
        <v>100</v>
      </c>
      <c r="FM59" s="109" t="s">
        <v>100</v>
      </c>
      <c r="FN59" s="272">
        <f t="shared" si="150"/>
        <v>0</v>
      </c>
      <c r="FO59" s="272">
        <f t="shared" si="151"/>
        <v>0</v>
      </c>
      <c r="FP59" s="272">
        <f t="shared" si="152"/>
        <v>0</v>
      </c>
      <c r="FQ59" s="272">
        <f t="shared" si="153"/>
        <v>0</v>
      </c>
      <c r="FR59" s="272">
        <f t="shared" si="154"/>
        <v>0</v>
      </c>
      <c r="FS59" s="272">
        <f t="shared" si="155"/>
        <v>0</v>
      </c>
      <c r="FT59" s="272">
        <f t="shared" si="156"/>
        <v>0</v>
      </c>
      <c r="FU59" s="113"/>
      <c r="FV59" s="113"/>
      <c r="FW59" s="109"/>
      <c r="FX59" s="109"/>
      <c r="FY59" s="109"/>
      <c r="FZ59" s="272">
        <f t="shared" si="157"/>
        <v>0</v>
      </c>
      <c r="GA59" s="272">
        <f t="shared" si="33"/>
        <v>0</v>
      </c>
      <c r="GB59" s="109"/>
      <c r="GC59" s="109"/>
      <c r="GD59" s="109"/>
      <c r="GE59" s="109"/>
      <c r="GF59" s="109"/>
      <c r="GG59" s="109"/>
      <c r="GH59" s="109"/>
      <c r="GI59" s="109"/>
      <c r="GJ59" s="109"/>
      <c r="GK59" s="109"/>
      <c r="GL59" s="109"/>
      <c r="GM59" s="109"/>
      <c r="GN59" s="109"/>
      <c r="GO59" s="109"/>
      <c r="GP59" s="109"/>
      <c r="GQ59" s="109"/>
      <c r="GR59" s="109"/>
      <c r="GS59" s="109"/>
      <c r="GT59" s="110"/>
      <c r="GV59" s="413">
        <f t="shared" si="34"/>
        <v>0</v>
      </c>
      <c r="GW59" s="414">
        <f t="shared" si="35"/>
        <v>0</v>
      </c>
      <c r="GX59" s="415"/>
      <c r="GY59" s="416">
        <f t="shared" si="204"/>
        <v>0</v>
      </c>
      <c r="GZ59" s="417">
        <f t="shared" si="205"/>
        <v>0</v>
      </c>
      <c r="HA59" s="385"/>
      <c r="HB59" s="421"/>
      <c r="HC59" s="422"/>
      <c r="HD59" s="422"/>
      <c r="HE59" s="423">
        <f t="shared" si="208"/>
        <v>0</v>
      </c>
      <c r="HF59" s="424">
        <f t="shared" si="209"/>
        <v>0</v>
      </c>
      <c r="HG59" s="426"/>
      <c r="HH59" s="426"/>
      <c r="HI59" s="426"/>
      <c r="HJ59" s="345" t="str">
        <f t="shared" si="38"/>
        <v/>
      </c>
      <c r="HK59" s="402">
        <f>IF(OR(AND(1&lt;=HJ59,HJ59&lt;=3),HJ59=6),VLOOKUP(HJ59,'４整理番号表'!$J$5:$K$59,2,FALSE),0)</f>
        <v>0</v>
      </c>
      <c r="HL59" s="402">
        <f>IF(OR(HJ59=4,HJ59=7),VLOOKUP(HJ59,'４整理番号表'!$J$5:$K$59,2,FALSE),0)</f>
        <v>0</v>
      </c>
      <c r="HM59" s="402">
        <f>IF(HJ59=5,VLOOKUP(HJ59,'４整理番号表'!$J$5:$K$59,2,FALSE),0)</f>
        <v>0</v>
      </c>
      <c r="HN59" s="402">
        <f>IF(AND(8&lt;=HJ59,HJ59&lt;=13),VLOOKUP(HJ59,'４整理番号表'!$J$5:$K$59,2,FALSE),0)</f>
        <v>0</v>
      </c>
      <c r="HO59" s="397">
        <f t="shared" si="160"/>
        <v>0</v>
      </c>
      <c r="HP59" s="345">
        <f t="shared" si="161"/>
        <v>0</v>
      </c>
      <c r="HQ59" s="345">
        <f t="shared" si="162"/>
        <v>0</v>
      </c>
      <c r="HR59" s="344">
        <f t="shared" si="163"/>
        <v>0</v>
      </c>
      <c r="HS59" s="344">
        <f t="shared" si="164"/>
        <v>0</v>
      </c>
      <c r="HT59" s="345">
        <f t="shared" si="165"/>
        <v>0</v>
      </c>
      <c r="HU59" s="345">
        <f t="shared" si="166"/>
        <v>0</v>
      </c>
      <c r="HV59" s="345">
        <f t="shared" si="167"/>
        <v>0</v>
      </c>
      <c r="HW59" s="345">
        <f t="shared" si="168"/>
        <v>0</v>
      </c>
      <c r="HX59" s="345">
        <f t="shared" si="169"/>
        <v>0</v>
      </c>
      <c r="HY59" s="344">
        <f t="shared" si="170"/>
        <v>0</v>
      </c>
      <c r="HZ59" s="344">
        <f t="shared" si="171"/>
        <v>0</v>
      </c>
      <c r="IA59" s="345">
        <f t="shared" si="172"/>
        <v>0</v>
      </c>
      <c r="IB59" s="345">
        <f t="shared" si="173"/>
        <v>0</v>
      </c>
      <c r="IC59" s="345">
        <f t="shared" si="174"/>
        <v>0</v>
      </c>
      <c r="ID59" s="345">
        <f t="shared" si="175"/>
        <v>0</v>
      </c>
      <c r="IE59" s="345">
        <f t="shared" si="176"/>
        <v>0</v>
      </c>
      <c r="IF59" s="344">
        <f>IF(AND($HO59=3,SUM($ID59:IE59)=0),IF(AND($HB59=1,$HF59&gt;=0.1),1,),)</f>
        <v>0</v>
      </c>
      <c r="IG59" s="344">
        <f>IF(AND($HO59=3,SUM($ID59:IF59)=0),IF(AND($HB59=1,$HF59&gt;=0.05,$HF59&lt;0.1),1,),)</f>
        <v>0</v>
      </c>
      <c r="IH59" s="345">
        <f t="shared" si="177"/>
        <v>0</v>
      </c>
      <c r="II59" s="345">
        <f t="shared" si="178"/>
        <v>0</v>
      </c>
      <c r="IJ59" s="345">
        <f t="shared" si="179"/>
        <v>0</v>
      </c>
      <c r="IK59" s="345">
        <f t="shared" si="180"/>
        <v>0</v>
      </c>
      <c r="IL59" s="345">
        <f t="shared" si="181"/>
        <v>0</v>
      </c>
      <c r="IM59" s="345">
        <f t="shared" si="182"/>
        <v>0</v>
      </c>
      <c r="IN59" s="345">
        <f t="shared" si="183"/>
        <v>0</v>
      </c>
      <c r="IO59" s="345">
        <f t="shared" si="184"/>
        <v>0</v>
      </c>
      <c r="IP59" s="345">
        <f t="shared" si="185"/>
        <v>0</v>
      </c>
      <c r="IQ59" s="345">
        <f t="shared" si="186"/>
        <v>0</v>
      </c>
      <c r="IR59" s="345">
        <f t="shared" si="187"/>
        <v>0</v>
      </c>
      <c r="IS59" s="392">
        <f t="shared" si="188"/>
        <v>0</v>
      </c>
      <c r="IT59" s="385"/>
      <c r="IU59" s="440">
        <f t="shared" si="39"/>
        <v>0</v>
      </c>
      <c r="IV59" s="344">
        <f t="shared" si="40"/>
        <v>0</v>
      </c>
      <c r="IW59" s="344">
        <f t="shared" si="41"/>
        <v>0</v>
      </c>
      <c r="IX59" s="344">
        <f t="shared" si="42"/>
        <v>0</v>
      </c>
      <c r="IY59" s="344">
        <f t="shared" si="43"/>
        <v>0</v>
      </c>
      <c r="IZ59" s="344">
        <f t="shared" si="44"/>
        <v>0</v>
      </c>
      <c r="JA59" s="344">
        <f t="shared" si="45"/>
        <v>0</v>
      </c>
      <c r="JB59" s="344">
        <f t="shared" si="46"/>
        <v>0</v>
      </c>
      <c r="JC59" s="344">
        <f t="shared" si="47"/>
        <v>0</v>
      </c>
      <c r="JD59" s="344">
        <f t="shared" si="48"/>
        <v>0</v>
      </c>
      <c r="JE59" s="344">
        <f t="shared" si="49"/>
        <v>0</v>
      </c>
      <c r="JF59" s="344">
        <f t="shared" si="50"/>
        <v>0</v>
      </c>
      <c r="JG59" s="344">
        <f t="shared" si="51"/>
        <v>0</v>
      </c>
      <c r="JH59" s="344">
        <f t="shared" si="52"/>
        <v>0</v>
      </c>
      <c r="JI59" s="344">
        <f t="shared" si="53"/>
        <v>0</v>
      </c>
      <c r="JJ59" s="344">
        <f t="shared" si="54"/>
        <v>0</v>
      </c>
      <c r="JK59" s="344">
        <f t="shared" si="55"/>
        <v>0</v>
      </c>
      <c r="JL59" s="344">
        <f t="shared" si="56"/>
        <v>0</v>
      </c>
      <c r="JM59" s="344">
        <f t="shared" si="57"/>
        <v>0</v>
      </c>
      <c r="JN59" s="344">
        <f t="shared" si="58"/>
        <v>0</v>
      </c>
      <c r="JO59" s="344">
        <f t="shared" si="59"/>
        <v>0</v>
      </c>
      <c r="JP59" s="344">
        <f t="shared" si="60"/>
        <v>0</v>
      </c>
      <c r="JQ59" s="344">
        <f t="shared" si="61"/>
        <v>0</v>
      </c>
      <c r="JR59" s="344">
        <f t="shared" si="62"/>
        <v>0</v>
      </c>
      <c r="JS59" s="344">
        <f t="shared" si="63"/>
        <v>0</v>
      </c>
      <c r="JT59" s="344">
        <f t="shared" si="64"/>
        <v>0</v>
      </c>
      <c r="JU59" s="344">
        <f t="shared" si="65"/>
        <v>0</v>
      </c>
      <c r="JV59" s="344">
        <f t="shared" si="66"/>
        <v>0</v>
      </c>
      <c r="JW59" s="344">
        <f t="shared" si="67"/>
        <v>0</v>
      </c>
      <c r="JX59" s="344">
        <f t="shared" si="68"/>
        <v>0</v>
      </c>
      <c r="JY59" s="344">
        <f t="shared" si="69"/>
        <v>0</v>
      </c>
      <c r="JZ59" s="344">
        <f t="shared" si="70"/>
        <v>0</v>
      </c>
      <c r="KA59" s="344">
        <f t="shared" si="71"/>
        <v>0</v>
      </c>
      <c r="KB59" s="344">
        <f t="shared" si="72"/>
        <v>0</v>
      </c>
      <c r="KC59" s="344">
        <f t="shared" si="189"/>
        <v>0</v>
      </c>
      <c r="KD59" s="344">
        <f t="shared" si="73"/>
        <v>0</v>
      </c>
      <c r="KE59" s="344">
        <f t="shared" si="74"/>
        <v>0</v>
      </c>
      <c r="KF59" s="344">
        <f t="shared" si="75"/>
        <v>0</v>
      </c>
      <c r="KG59" s="344">
        <f t="shared" si="76"/>
        <v>0</v>
      </c>
      <c r="KH59" s="344">
        <f t="shared" si="77"/>
        <v>0</v>
      </c>
      <c r="KI59" s="344">
        <f t="shared" si="78"/>
        <v>0</v>
      </c>
      <c r="KJ59" s="344">
        <f t="shared" si="79"/>
        <v>0</v>
      </c>
      <c r="KK59" s="344">
        <f t="shared" si="80"/>
        <v>0</v>
      </c>
      <c r="KL59" s="344">
        <f t="shared" si="81"/>
        <v>0</v>
      </c>
      <c r="KM59" s="344">
        <f t="shared" si="82"/>
        <v>0</v>
      </c>
      <c r="KN59" s="344">
        <f t="shared" si="83"/>
        <v>0</v>
      </c>
      <c r="KO59" s="344">
        <f t="shared" si="84"/>
        <v>0</v>
      </c>
      <c r="KP59" s="344">
        <f t="shared" si="85"/>
        <v>0</v>
      </c>
      <c r="KQ59" s="344">
        <f t="shared" si="86"/>
        <v>0</v>
      </c>
      <c r="KR59" s="344">
        <f t="shared" si="87"/>
        <v>0</v>
      </c>
      <c r="KS59" s="344">
        <f t="shared" si="88"/>
        <v>0</v>
      </c>
      <c r="KT59" s="383">
        <f t="shared" si="89"/>
        <v>0</v>
      </c>
      <c r="KU59" s="701"/>
      <c r="KV59" s="109"/>
      <c r="KW59" s="109"/>
      <c r="KX59" s="110"/>
      <c r="KZ59" s="472">
        <f t="shared" si="90"/>
        <v>0</v>
      </c>
      <c r="LA59" s="348">
        <f t="shared" si="91"/>
        <v>0</v>
      </c>
      <c r="LB59" s="348">
        <f t="shared" si="92"/>
        <v>0</v>
      </c>
      <c r="LC59" s="473">
        <f t="shared" si="93"/>
        <v>0</v>
      </c>
      <c r="LE59" s="467">
        <f t="shared" si="94"/>
        <v>0</v>
      </c>
      <c r="LF59" s="467" t="str">
        <f t="shared" si="95"/>
        <v/>
      </c>
      <c r="LG59" s="467">
        <f t="shared" si="96"/>
        <v>0</v>
      </c>
      <c r="LH59" s="467">
        <f t="shared" si="97"/>
        <v>0</v>
      </c>
      <c r="LI59" s="467">
        <f t="shared" si="98"/>
        <v>0</v>
      </c>
      <c r="LJ59" s="467">
        <f t="shared" si="99"/>
        <v>0</v>
      </c>
      <c r="LK59" s="467">
        <f t="shared" si="100"/>
        <v>0</v>
      </c>
      <c r="LL59" s="467">
        <f t="shared" si="101"/>
        <v>0</v>
      </c>
      <c r="LM59" s="467">
        <f t="shared" si="102"/>
        <v>0</v>
      </c>
      <c r="LN59" s="468">
        <f t="shared" si="103"/>
        <v>0</v>
      </c>
      <c r="LO59" s="468" t="str">
        <f t="shared" si="190"/>
        <v>○</v>
      </c>
      <c r="LP59" s="451"/>
      <c r="LQ59" s="414">
        <f t="shared" si="191"/>
        <v>0</v>
      </c>
      <c r="LR59" s="414">
        <f t="shared" si="104"/>
        <v>0</v>
      </c>
      <c r="LS59" s="414" t="str">
        <f t="shared" si="105"/>
        <v/>
      </c>
      <c r="LT59" s="414" t="str">
        <f t="shared" si="192"/>
        <v/>
      </c>
      <c r="LU59" s="414">
        <f t="shared" si="106"/>
        <v>0</v>
      </c>
      <c r="LV59" s="414">
        <f t="shared" si="193"/>
        <v>0</v>
      </c>
      <c r="LW59" s="414">
        <f t="shared" si="107"/>
        <v>0</v>
      </c>
      <c r="LX59" s="448">
        <f t="shared" si="108"/>
        <v>0</v>
      </c>
      <c r="LY59" s="414">
        <f t="shared" si="194"/>
        <v>0</v>
      </c>
      <c r="LZ59" s="414">
        <f t="shared" si="195"/>
        <v>0</v>
      </c>
      <c r="MA59" s="414">
        <f t="shared" si="196"/>
        <v>0</v>
      </c>
      <c r="MB59" s="448">
        <f t="shared" si="197"/>
        <v>0</v>
      </c>
      <c r="MC59" s="414">
        <f t="shared" si="109"/>
        <v>0</v>
      </c>
      <c r="MD59" s="414">
        <f t="shared" si="110"/>
        <v>0</v>
      </c>
      <c r="ME59" s="414">
        <f t="shared" si="111"/>
        <v>0</v>
      </c>
      <c r="MF59" s="448">
        <f t="shared" si="112"/>
        <v>0</v>
      </c>
      <c r="MG59" s="414">
        <f t="shared" si="113"/>
        <v>0</v>
      </c>
      <c r="MH59" s="414">
        <f t="shared" si="114"/>
        <v>0</v>
      </c>
      <c r="MI59" s="414">
        <f t="shared" si="115"/>
        <v>0</v>
      </c>
      <c r="MJ59" s="448">
        <f t="shared" si="198"/>
        <v>0</v>
      </c>
      <c r="MK59" s="462"/>
      <c r="ML59" s="477" cm="1">
        <f t="array" ref="ML59">IF(MX59=1,INDEX($BX59:$EQ59,1,MATCH("Ⅱ⑧",$BX59:$EQ59,0)+7),0)</f>
        <v>0</v>
      </c>
      <c r="MM59" s="478">
        <f t="shared" si="116"/>
        <v>0</v>
      </c>
      <c r="MN59" s="468">
        <f t="shared" si="117"/>
        <v>0</v>
      </c>
      <c r="MP59" s="348">
        <f t="shared" si="118"/>
        <v>0</v>
      </c>
      <c r="MQ59" s="348">
        <f t="shared" si="119"/>
        <v>0</v>
      </c>
      <c r="MR59" s="348">
        <f t="shared" si="120"/>
        <v>0</v>
      </c>
      <c r="MS59" s="348">
        <f t="shared" si="121"/>
        <v>0</v>
      </c>
      <c r="MT59" s="348">
        <f t="shared" si="122"/>
        <v>0</v>
      </c>
      <c r="MU59" s="348">
        <f t="shared" si="123"/>
        <v>0</v>
      </c>
      <c r="MV59" s="348">
        <f t="shared" si="124"/>
        <v>0</v>
      </c>
      <c r="MW59" s="348">
        <f t="shared" si="125"/>
        <v>0</v>
      </c>
      <c r="MX59" s="348">
        <f t="shared" si="126"/>
        <v>0</v>
      </c>
      <c r="MZ59" s="550">
        <f t="shared" si="127"/>
        <v>0</v>
      </c>
      <c r="NA59" s="550">
        <f t="shared" si="128"/>
        <v>0</v>
      </c>
      <c r="NB59" s="550">
        <f t="shared" si="129"/>
        <v>0</v>
      </c>
      <c r="NC59" s="550">
        <f t="shared" si="130"/>
        <v>0</v>
      </c>
      <c r="ND59" s="550">
        <f t="shared" si="131"/>
        <v>0</v>
      </c>
      <c r="NE59" s="550">
        <f t="shared" si="132"/>
        <v>0</v>
      </c>
      <c r="NF59" s="550">
        <f t="shared" si="133"/>
        <v>0</v>
      </c>
      <c r="NG59" s="550">
        <f t="shared" si="134"/>
        <v>0</v>
      </c>
    </row>
    <row r="60" spans="1:371" s="136" customFormat="1" ht="21" customHeight="1">
      <c r="A60" s="452">
        <f t="shared" si="4"/>
        <v>0</v>
      </c>
      <c r="B60" s="452">
        <f t="shared" si="199"/>
        <v>0</v>
      </c>
      <c r="C60" s="452">
        <f t="shared" si="5"/>
        <v>0</v>
      </c>
      <c r="D60" s="452">
        <f t="shared" si="6"/>
        <v>0</v>
      </c>
      <c r="E60" s="452">
        <f t="shared" si="7"/>
        <v>0</v>
      </c>
      <c r="F60" s="452">
        <f t="shared" si="200"/>
        <v>0</v>
      </c>
      <c r="G60" s="452">
        <f t="shared" si="201"/>
        <v>0</v>
      </c>
      <c r="H60" s="452">
        <f t="shared" si="202"/>
        <v>0</v>
      </c>
      <c r="I60" s="267">
        <f t="shared" si="135"/>
        <v>0</v>
      </c>
      <c r="J60" s="268"/>
      <c r="K60" s="112"/>
      <c r="L60" s="112"/>
      <c r="M60" s="106"/>
      <c r="N60" s="106"/>
      <c r="O60" s="106"/>
      <c r="P60" s="106"/>
      <c r="Q60" s="112"/>
      <c r="R60" s="263" t="str">
        <f>IFERROR(VLOOKUP(Q60,'４整理番号表'!$T$27:$U$30,2,TRUE),"")</f>
        <v/>
      </c>
      <c r="S60" s="263">
        <f t="shared" si="136"/>
        <v>0</v>
      </c>
      <c r="T60" s="266">
        <f t="shared" si="137"/>
        <v>0</v>
      </c>
      <c r="U60" s="112"/>
      <c r="V60" s="108"/>
      <c r="W60" s="269" t="str">
        <f>IFERROR(VLOOKUP(V60,'４整理番号表'!$B$6:$G$7,2,TRUE),"")</f>
        <v/>
      </c>
      <c r="X60" s="270"/>
      <c r="Y60" s="108"/>
      <c r="Z60" s="269" t="str">
        <f>IFERROR(VLOOKUP(Y60,'４整理番号表'!$B$39:$H$45,2,TRUE),"")</f>
        <v/>
      </c>
      <c r="AA60" s="108"/>
      <c r="AB60" s="271" t="str">
        <f>IFERROR(VLOOKUP(AA60,'４整理番号表'!$J$5:$K$59,2,TRUE),"")</f>
        <v/>
      </c>
      <c r="AC60" s="365"/>
      <c r="AD60" s="624"/>
      <c r="AE60" s="107"/>
      <c r="AF60" s="272" t="str">
        <f>IFERROR(VLOOKUP(AE60,'４整理番号表'!$P$6:$Q$39,2,TRUE),"")</f>
        <v/>
      </c>
      <c r="AG60" s="273">
        <f t="shared" si="8"/>
        <v>0</v>
      </c>
      <c r="AH60" s="106"/>
      <c r="AI60" s="112"/>
      <c r="AJ60" s="111"/>
      <c r="AK60" s="282"/>
      <c r="AL60" s="283"/>
      <c r="AM60" s="280"/>
      <c r="AN60" s="29"/>
      <c r="AO60" s="291">
        <f t="shared" si="9"/>
        <v>0</v>
      </c>
      <c r="AP60" s="290">
        <f t="shared" si="138"/>
        <v>0</v>
      </c>
      <c r="AQ60" s="30"/>
      <c r="AR60" s="30"/>
      <c r="AS60" s="30"/>
      <c r="AT60" s="289"/>
      <c r="AU60" s="291">
        <f t="shared" si="210"/>
        <v>0</v>
      </c>
      <c r="AV60" s="291" t="str">
        <f t="shared" si="203"/>
        <v/>
      </c>
      <c r="AW60" s="27"/>
      <c r="AX60" s="33"/>
      <c r="AY60" s="33"/>
      <c r="AZ60" s="28"/>
      <c r="BA60" s="27"/>
      <c r="BB60" s="202"/>
      <c r="BC60" s="315">
        <f t="shared" si="139"/>
        <v>0</v>
      </c>
      <c r="BD60" s="349" t="str">
        <f t="shared" si="11"/>
        <v/>
      </c>
      <c r="BE60" s="350"/>
      <c r="BF60" s="350"/>
      <c r="BG60" s="349">
        <f t="shared" si="211"/>
        <v>0</v>
      </c>
      <c r="BH60" s="350"/>
      <c r="BI60" s="349">
        <f t="shared" si="140"/>
        <v>0</v>
      </c>
      <c r="BJ60" s="202"/>
      <c r="BK60" s="202"/>
      <c r="BL60" s="653" t="str">
        <f t="shared" si="13"/>
        <v/>
      </c>
      <c r="BM60" s="654" t="str">
        <f t="shared" si="14"/>
        <v/>
      </c>
      <c r="BN60" s="266" t="str">
        <f t="shared" si="15"/>
        <v/>
      </c>
      <c r="BO60" s="793"/>
      <c r="BP60" s="323"/>
      <c r="BQ60" s="323"/>
      <c r="BR60" s="323"/>
      <c r="BS60" s="323"/>
      <c r="BT60" s="324" t="str">
        <f t="shared" si="16"/>
        <v/>
      </c>
      <c r="BU60" s="325" t="str">
        <f t="shared" si="141"/>
        <v/>
      </c>
      <c r="BV60" s="393">
        <f t="shared" si="142"/>
        <v>0</v>
      </c>
      <c r="BW60" s="326"/>
      <c r="BX60" s="329"/>
      <c r="BY60" s="454"/>
      <c r="BZ60" s="455"/>
      <c r="CA60" s="455"/>
      <c r="CB60" s="455"/>
      <c r="CC60" s="455"/>
      <c r="CD60" s="322">
        <f>IFERROR(VLOOKUP(BX60,'４整理番号表'!$X$23:$Z$31,3,FALSE),)</f>
        <v>0</v>
      </c>
      <c r="CE60" s="605" t="str">
        <f>IF(BX60='４整理番号表'!$X$24,IF(CC60&lt;&gt;"",IF(BZ60&gt;0,IF(BY60=6,ROUNDDOWN((CC60-BZ60)/ABS(BZ60),3),IF(BY60=5,ROUNDDOWN((CC60-BZ60)/ABS(BZ60)*3/4,3),"")),"-")),IF(CC60&lt;&gt;"",IF(BZ60&gt;0,ROUNDDOWN((CC60-BZ60)/ABS(BZ60),3),"-"),""))</f>
        <v/>
      </c>
      <c r="CF60" s="610"/>
      <c r="CG60" s="329"/>
      <c r="CH60" s="454"/>
      <c r="CI60" s="322"/>
      <c r="CJ60" s="322"/>
      <c r="CK60" s="322"/>
      <c r="CL60" s="322"/>
      <c r="CM60" s="322">
        <f>IFERROR(VLOOKUP(CG60,'４整理番号表'!$X$23:$Z$31,3,FALSE),)</f>
        <v>0</v>
      </c>
      <c r="CN60" s="325" t="str">
        <f t="shared" si="143"/>
        <v/>
      </c>
      <c r="CO60" s="610"/>
      <c r="CP60" s="329"/>
      <c r="CQ60" s="454"/>
      <c r="CR60" s="322"/>
      <c r="CS60" s="322"/>
      <c r="CT60" s="322"/>
      <c r="CU60" s="322"/>
      <c r="CV60" s="322">
        <f>IFERROR(VLOOKUP(CP60,'４整理番号表'!$X$23:$Z$31,3,FALSE),)</f>
        <v>0</v>
      </c>
      <c r="CW60" s="325" t="str">
        <f t="shared" si="144"/>
        <v/>
      </c>
      <c r="CX60" s="619"/>
      <c r="CY60" s="329"/>
      <c r="CZ60" s="454"/>
      <c r="DA60" s="322"/>
      <c r="DB60" s="322"/>
      <c r="DC60" s="322"/>
      <c r="DD60" s="322"/>
      <c r="DE60" s="322">
        <f>IFERROR(VLOOKUP(CY60,'４整理番号表'!$X$23:$Z$31,3,FALSE),)</f>
        <v>0</v>
      </c>
      <c r="DF60" s="325" t="str">
        <f t="shared" si="145"/>
        <v/>
      </c>
      <c r="DG60" s="610"/>
      <c r="DH60" s="329"/>
      <c r="DI60" s="454"/>
      <c r="DJ60" s="322"/>
      <c r="DK60" s="322"/>
      <c r="DL60" s="322"/>
      <c r="DM60" s="322"/>
      <c r="DN60" s="322">
        <f>IFERROR(VLOOKUP(DH60,'４整理番号表'!$X$23:$Z$31,3,FALSE),)</f>
        <v>0</v>
      </c>
      <c r="DO60" s="325" t="str">
        <f t="shared" si="146"/>
        <v/>
      </c>
      <c r="DP60" s="610"/>
      <c r="DQ60" s="329"/>
      <c r="DR60" s="454"/>
      <c r="DS60" s="322"/>
      <c r="DT60" s="322"/>
      <c r="DU60" s="322"/>
      <c r="DV60" s="322"/>
      <c r="DW60" s="322">
        <f>IFERROR(VLOOKUP(DQ60,'４整理番号表'!$X$23:$Z$31,3,FALSE),)</f>
        <v>0</v>
      </c>
      <c r="DX60" s="325" t="str">
        <f t="shared" si="147"/>
        <v/>
      </c>
      <c r="DY60" s="610"/>
      <c r="DZ60" s="329"/>
      <c r="EA60" s="454"/>
      <c r="EB60" s="322"/>
      <c r="EC60" s="322"/>
      <c r="ED60" s="322"/>
      <c r="EE60" s="322"/>
      <c r="EF60" s="322">
        <f>IFERROR(VLOOKUP(DZ60,'４整理番号表'!$X$23:$Z$31,3,FALSE),)</f>
        <v>0</v>
      </c>
      <c r="EG60" s="325" t="str">
        <f t="shared" si="148"/>
        <v/>
      </c>
      <c r="EH60" s="610"/>
      <c r="EI60" s="329"/>
      <c r="EJ60" s="454"/>
      <c r="EK60" s="322"/>
      <c r="EL60" s="322"/>
      <c r="EM60" s="322"/>
      <c r="EN60" s="322"/>
      <c r="EO60" s="322">
        <f>IFERROR(VLOOKUP(EI60,'４整理番号表'!$X$23:$Z$31,3,FALSE),)</f>
        <v>0</v>
      </c>
      <c r="EP60" s="325" t="str">
        <f t="shared" si="149"/>
        <v/>
      </c>
      <c r="EQ60" s="619"/>
      <c r="ER60" s="203" t="s">
        <v>101</v>
      </c>
      <c r="ES60" s="266">
        <f t="shared" si="17"/>
        <v>0</v>
      </c>
      <c r="ET60" s="272">
        <f t="shared" si="18"/>
        <v>0</v>
      </c>
      <c r="EU60" s="272">
        <f t="shared" si="19"/>
        <v>0</v>
      </c>
      <c r="EV60" s="272">
        <f t="shared" si="20"/>
        <v>0</v>
      </c>
      <c r="EW60" s="272">
        <f t="shared" si="21"/>
        <v>0</v>
      </c>
      <c r="EX60" s="272">
        <f t="shared" si="22"/>
        <v>0</v>
      </c>
      <c r="EY60" s="272">
        <f t="shared" si="23"/>
        <v>0</v>
      </c>
      <c r="EZ60" s="272">
        <f t="shared" si="24"/>
        <v>0</v>
      </c>
      <c r="FA60" s="272">
        <f t="shared" si="25"/>
        <v>0</v>
      </c>
      <c r="FB60" s="272">
        <f t="shared" si="26"/>
        <v>0</v>
      </c>
      <c r="FC60" s="272">
        <f t="shared" si="27"/>
        <v>0</v>
      </c>
      <c r="FD60" s="272">
        <f t="shared" si="28"/>
        <v>0</v>
      </c>
      <c r="FE60" s="272">
        <f t="shared" si="29"/>
        <v>0</v>
      </c>
      <c r="FF60" s="272">
        <f t="shared" si="30"/>
        <v>0</v>
      </c>
      <c r="FG60" s="272">
        <f t="shared" si="31"/>
        <v>0</v>
      </c>
      <c r="FH60" s="272">
        <f t="shared" si="32"/>
        <v>0</v>
      </c>
      <c r="FI60" s="109" t="s">
        <v>100</v>
      </c>
      <c r="FJ60" s="109" t="s">
        <v>100</v>
      </c>
      <c r="FK60" s="109" t="s">
        <v>100</v>
      </c>
      <c r="FL60" s="109" t="s">
        <v>100</v>
      </c>
      <c r="FM60" s="109" t="s">
        <v>100</v>
      </c>
      <c r="FN60" s="272">
        <f t="shared" si="150"/>
        <v>0</v>
      </c>
      <c r="FO60" s="272">
        <f t="shared" si="151"/>
        <v>0</v>
      </c>
      <c r="FP60" s="272">
        <f t="shared" si="152"/>
        <v>0</v>
      </c>
      <c r="FQ60" s="272">
        <f t="shared" si="153"/>
        <v>0</v>
      </c>
      <c r="FR60" s="272">
        <f t="shared" si="154"/>
        <v>0</v>
      </c>
      <c r="FS60" s="272">
        <f t="shared" si="155"/>
        <v>0</v>
      </c>
      <c r="FT60" s="272">
        <f t="shared" si="156"/>
        <v>0</v>
      </c>
      <c r="FU60" s="113"/>
      <c r="FV60" s="113"/>
      <c r="FW60" s="109"/>
      <c r="FX60" s="109"/>
      <c r="FY60" s="109"/>
      <c r="FZ60" s="272">
        <f t="shared" si="157"/>
        <v>0</v>
      </c>
      <c r="GA60" s="272">
        <f t="shared" si="33"/>
        <v>0</v>
      </c>
      <c r="GB60" s="109"/>
      <c r="GC60" s="109"/>
      <c r="GD60" s="109"/>
      <c r="GE60" s="109"/>
      <c r="GF60" s="109"/>
      <c r="GG60" s="109"/>
      <c r="GH60" s="109"/>
      <c r="GI60" s="109"/>
      <c r="GJ60" s="109"/>
      <c r="GK60" s="109"/>
      <c r="GL60" s="109"/>
      <c r="GM60" s="109"/>
      <c r="GN60" s="109"/>
      <c r="GO60" s="109"/>
      <c r="GP60" s="109"/>
      <c r="GQ60" s="109"/>
      <c r="GR60" s="109"/>
      <c r="GS60" s="109"/>
      <c r="GT60" s="110"/>
      <c r="GV60" s="413">
        <f t="shared" si="34"/>
        <v>0</v>
      </c>
      <c r="GW60" s="414">
        <f t="shared" si="35"/>
        <v>0</v>
      </c>
      <c r="GX60" s="415"/>
      <c r="GY60" s="416">
        <f t="shared" si="204"/>
        <v>0</v>
      </c>
      <c r="GZ60" s="417">
        <f t="shared" si="205"/>
        <v>0</v>
      </c>
      <c r="HA60" s="385"/>
      <c r="HB60" s="421"/>
      <c r="HC60" s="422"/>
      <c r="HD60" s="422"/>
      <c r="HE60" s="423">
        <f t="shared" si="208"/>
        <v>0</v>
      </c>
      <c r="HF60" s="424">
        <f t="shared" si="209"/>
        <v>0</v>
      </c>
      <c r="HG60" s="426"/>
      <c r="HH60" s="426"/>
      <c r="HI60" s="426"/>
      <c r="HJ60" s="345" t="str">
        <f t="shared" si="38"/>
        <v/>
      </c>
      <c r="HK60" s="402">
        <f>IF(OR(AND(1&lt;=HJ60,HJ60&lt;=3),HJ60=6),VLOOKUP(HJ60,'４整理番号表'!$J$5:$K$59,2,FALSE),0)</f>
        <v>0</v>
      </c>
      <c r="HL60" s="402">
        <f>IF(OR(HJ60=4,HJ60=7),VLOOKUP(HJ60,'４整理番号表'!$J$5:$K$59,2,FALSE),0)</f>
        <v>0</v>
      </c>
      <c r="HM60" s="402">
        <f>IF(HJ60=5,VLOOKUP(HJ60,'４整理番号表'!$J$5:$K$59,2,FALSE),0)</f>
        <v>0</v>
      </c>
      <c r="HN60" s="402">
        <f>IF(AND(8&lt;=HJ60,HJ60&lt;=13),VLOOKUP(HJ60,'４整理番号表'!$J$5:$K$59,2,FALSE),0)</f>
        <v>0</v>
      </c>
      <c r="HO60" s="397">
        <f t="shared" si="160"/>
        <v>0</v>
      </c>
      <c r="HP60" s="345">
        <f t="shared" si="161"/>
        <v>0</v>
      </c>
      <c r="HQ60" s="345">
        <f t="shared" si="162"/>
        <v>0</v>
      </c>
      <c r="HR60" s="344">
        <f t="shared" si="163"/>
        <v>0</v>
      </c>
      <c r="HS60" s="344">
        <f t="shared" si="164"/>
        <v>0</v>
      </c>
      <c r="HT60" s="345">
        <f t="shared" si="165"/>
        <v>0</v>
      </c>
      <c r="HU60" s="345">
        <f t="shared" si="166"/>
        <v>0</v>
      </c>
      <c r="HV60" s="345">
        <f t="shared" si="167"/>
        <v>0</v>
      </c>
      <c r="HW60" s="345">
        <f t="shared" si="168"/>
        <v>0</v>
      </c>
      <c r="HX60" s="345">
        <f t="shared" si="169"/>
        <v>0</v>
      </c>
      <c r="HY60" s="344">
        <f t="shared" si="170"/>
        <v>0</v>
      </c>
      <c r="HZ60" s="344">
        <f t="shared" si="171"/>
        <v>0</v>
      </c>
      <c r="IA60" s="345">
        <f t="shared" si="172"/>
        <v>0</v>
      </c>
      <c r="IB60" s="345">
        <f t="shared" si="173"/>
        <v>0</v>
      </c>
      <c r="IC60" s="345">
        <f t="shared" si="174"/>
        <v>0</v>
      </c>
      <c r="ID60" s="345">
        <f t="shared" si="175"/>
        <v>0</v>
      </c>
      <c r="IE60" s="345">
        <f t="shared" si="176"/>
        <v>0</v>
      </c>
      <c r="IF60" s="344">
        <f>IF(AND($HO60=3,SUM($ID60:IE60)=0),IF(AND($HB60=1,$HF60&gt;=0.1),1,),)</f>
        <v>0</v>
      </c>
      <c r="IG60" s="344">
        <f>IF(AND($HO60=3,SUM($ID60:IF60)=0),IF(AND($HB60=1,$HF60&gt;=0.05,$HF60&lt;0.1),1,),)</f>
        <v>0</v>
      </c>
      <c r="IH60" s="345">
        <f t="shared" si="177"/>
        <v>0</v>
      </c>
      <c r="II60" s="345">
        <f t="shared" si="178"/>
        <v>0</v>
      </c>
      <c r="IJ60" s="345">
        <f t="shared" si="179"/>
        <v>0</v>
      </c>
      <c r="IK60" s="345">
        <f t="shared" si="180"/>
        <v>0</v>
      </c>
      <c r="IL60" s="345">
        <f t="shared" si="181"/>
        <v>0</v>
      </c>
      <c r="IM60" s="345">
        <f t="shared" si="182"/>
        <v>0</v>
      </c>
      <c r="IN60" s="345">
        <f t="shared" si="183"/>
        <v>0</v>
      </c>
      <c r="IO60" s="345">
        <f t="shared" si="184"/>
        <v>0</v>
      </c>
      <c r="IP60" s="345">
        <f t="shared" si="185"/>
        <v>0</v>
      </c>
      <c r="IQ60" s="345">
        <f t="shared" si="186"/>
        <v>0</v>
      </c>
      <c r="IR60" s="345">
        <f t="shared" si="187"/>
        <v>0</v>
      </c>
      <c r="IS60" s="392">
        <f t="shared" si="188"/>
        <v>0</v>
      </c>
      <c r="IT60" s="385"/>
      <c r="IU60" s="440">
        <f t="shared" si="39"/>
        <v>0</v>
      </c>
      <c r="IV60" s="344">
        <f t="shared" si="40"/>
        <v>0</v>
      </c>
      <c r="IW60" s="344">
        <f t="shared" si="41"/>
        <v>0</v>
      </c>
      <c r="IX60" s="344">
        <f t="shared" si="42"/>
        <v>0</v>
      </c>
      <c r="IY60" s="344">
        <f t="shared" si="43"/>
        <v>0</v>
      </c>
      <c r="IZ60" s="344">
        <f t="shared" si="44"/>
        <v>0</v>
      </c>
      <c r="JA60" s="344">
        <f t="shared" si="45"/>
        <v>0</v>
      </c>
      <c r="JB60" s="344">
        <f t="shared" si="46"/>
        <v>0</v>
      </c>
      <c r="JC60" s="344">
        <f t="shared" si="47"/>
        <v>0</v>
      </c>
      <c r="JD60" s="344">
        <f t="shared" si="48"/>
        <v>0</v>
      </c>
      <c r="JE60" s="344">
        <f t="shared" si="49"/>
        <v>0</v>
      </c>
      <c r="JF60" s="344">
        <f t="shared" si="50"/>
        <v>0</v>
      </c>
      <c r="JG60" s="344">
        <f t="shared" si="51"/>
        <v>0</v>
      </c>
      <c r="JH60" s="344">
        <f t="shared" si="52"/>
        <v>0</v>
      </c>
      <c r="JI60" s="344">
        <f t="shared" si="53"/>
        <v>0</v>
      </c>
      <c r="JJ60" s="344">
        <f t="shared" si="54"/>
        <v>0</v>
      </c>
      <c r="JK60" s="344">
        <f t="shared" si="55"/>
        <v>0</v>
      </c>
      <c r="JL60" s="344">
        <f t="shared" si="56"/>
        <v>0</v>
      </c>
      <c r="JM60" s="344">
        <f t="shared" si="57"/>
        <v>0</v>
      </c>
      <c r="JN60" s="344">
        <f t="shared" si="58"/>
        <v>0</v>
      </c>
      <c r="JO60" s="344">
        <f t="shared" si="59"/>
        <v>0</v>
      </c>
      <c r="JP60" s="344">
        <f t="shared" si="60"/>
        <v>0</v>
      </c>
      <c r="JQ60" s="344">
        <f t="shared" si="61"/>
        <v>0</v>
      </c>
      <c r="JR60" s="344">
        <f t="shared" si="62"/>
        <v>0</v>
      </c>
      <c r="JS60" s="344">
        <f t="shared" si="63"/>
        <v>0</v>
      </c>
      <c r="JT60" s="344">
        <f t="shared" si="64"/>
        <v>0</v>
      </c>
      <c r="JU60" s="344">
        <f t="shared" si="65"/>
        <v>0</v>
      </c>
      <c r="JV60" s="344">
        <f t="shared" si="66"/>
        <v>0</v>
      </c>
      <c r="JW60" s="344">
        <f t="shared" si="67"/>
        <v>0</v>
      </c>
      <c r="JX60" s="344">
        <f t="shared" si="68"/>
        <v>0</v>
      </c>
      <c r="JY60" s="344">
        <f t="shared" si="69"/>
        <v>0</v>
      </c>
      <c r="JZ60" s="344">
        <f t="shared" si="70"/>
        <v>0</v>
      </c>
      <c r="KA60" s="344">
        <f t="shared" si="71"/>
        <v>0</v>
      </c>
      <c r="KB60" s="344">
        <f t="shared" si="72"/>
        <v>0</v>
      </c>
      <c r="KC60" s="344">
        <f t="shared" si="189"/>
        <v>0</v>
      </c>
      <c r="KD60" s="344">
        <f t="shared" si="73"/>
        <v>0</v>
      </c>
      <c r="KE60" s="344">
        <f t="shared" si="74"/>
        <v>0</v>
      </c>
      <c r="KF60" s="344">
        <f t="shared" si="75"/>
        <v>0</v>
      </c>
      <c r="KG60" s="344">
        <f t="shared" si="76"/>
        <v>0</v>
      </c>
      <c r="KH60" s="344">
        <f t="shared" si="77"/>
        <v>0</v>
      </c>
      <c r="KI60" s="344">
        <f t="shared" si="78"/>
        <v>0</v>
      </c>
      <c r="KJ60" s="344">
        <f t="shared" si="79"/>
        <v>0</v>
      </c>
      <c r="KK60" s="344">
        <f t="shared" si="80"/>
        <v>0</v>
      </c>
      <c r="KL60" s="344">
        <f t="shared" si="81"/>
        <v>0</v>
      </c>
      <c r="KM60" s="344">
        <f t="shared" si="82"/>
        <v>0</v>
      </c>
      <c r="KN60" s="344">
        <f t="shared" si="83"/>
        <v>0</v>
      </c>
      <c r="KO60" s="344">
        <f t="shared" si="84"/>
        <v>0</v>
      </c>
      <c r="KP60" s="344">
        <f t="shared" si="85"/>
        <v>0</v>
      </c>
      <c r="KQ60" s="344">
        <f t="shared" si="86"/>
        <v>0</v>
      </c>
      <c r="KR60" s="344">
        <f t="shared" si="87"/>
        <v>0</v>
      </c>
      <c r="KS60" s="344">
        <f t="shared" si="88"/>
        <v>0</v>
      </c>
      <c r="KT60" s="383">
        <f t="shared" si="89"/>
        <v>0</v>
      </c>
      <c r="KU60" s="701"/>
      <c r="KV60" s="109"/>
      <c r="KW60" s="109"/>
      <c r="KX60" s="110"/>
      <c r="KZ60" s="472">
        <f t="shared" si="90"/>
        <v>0</v>
      </c>
      <c r="LA60" s="348">
        <f t="shared" si="91"/>
        <v>0</v>
      </c>
      <c r="LB60" s="348">
        <f t="shared" si="92"/>
        <v>0</v>
      </c>
      <c r="LC60" s="473">
        <f t="shared" si="93"/>
        <v>0</v>
      </c>
      <c r="LE60" s="467">
        <f t="shared" si="94"/>
        <v>0</v>
      </c>
      <c r="LF60" s="467" t="str">
        <f t="shared" si="95"/>
        <v/>
      </c>
      <c r="LG60" s="467">
        <f t="shared" si="96"/>
        <v>0</v>
      </c>
      <c r="LH60" s="467">
        <f t="shared" si="97"/>
        <v>0</v>
      </c>
      <c r="LI60" s="467">
        <f t="shared" si="98"/>
        <v>0</v>
      </c>
      <c r="LJ60" s="467">
        <f t="shared" si="99"/>
        <v>0</v>
      </c>
      <c r="LK60" s="467">
        <f t="shared" si="100"/>
        <v>0</v>
      </c>
      <c r="LL60" s="467">
        <f t="shared" si="101"/>
        <v>0</v>
      </c>
      <c r="LM60" s="467">
        <f t="shared" si="102"/>
        <v>0</v>
      </c>
      <c r="LN60" s="468">
        <f t="shared" si="103"/>
        <v>0</v>
      </c>
      <c r="LO60" s="468" t="str">
        <f t="shared" si="190"/>
        <v>○</v>
      </c>
      <c r="LP60" s="451"/>
      <c r="LQ60" s="414">
        <f t="shared" si="191"/>
        <v>0</v>
      </c>
      <c r="LR60" s="414">
        <f t="shared" si="104"/>
        <v>0</v>
      </c>
      <c r="LS60" s="414" t="str">
        <f t="shared" si="105"/>
        <v/>
      </c>
      <c r="LT60" s="414" t="str">
        <f t="shared" si="192"/>
        <v/>
      </c>
      <c r="LU60" s="414">
        <f t="shared" si="106"/>
        <v>0</v>
      </c>
      <c r="LV60" s="414">
        <f t="shared" si="193"/>
        <v>0</v>
      </c>
      <c r="LW60" s="414">
        <f t="shared" si="107"/>
        <v>0</v>
      </c>
      <c r="LX60" s="448">
        <f t="shared" si="108"/>
        <v>0</v>
      </c>
      <c r="LY60" s="414">
        <f t="shared" si="194"/>
        <v>0</v>
      </c>
      <c r="LZ60" s="414">
        <f t="shared" si="195"/>
        <v>0</v>
      </c>
      <c r="MA60" s="414">
        <f t="shared" si="196"/>
        <v>0</v>
      </c>
      <c r="MB60" s="448">
        <f t="shared" si="197"/>
        <v>0</v>
      </c>
      <c r="MC60" s="414">
        <f t="shared" si="109"/>
        <v>0</v>
      </c>
      <c r="MD60" s="414">
        <f t="shared" si="110"/>
        <v>0</v>
      </c>
      <c r="ME60" s="414">
        <f t="shared" si="111"/>
        <v>0</v>
      </c>
      <c r="MF60" s="448">
        <f t="shared" si="112"/>
        <v>0</v>
      </c>
      <c r="MG60" s="414">
        <f t="shared" si="113"/>
        <v>0</v>
      </c>
      <c r="MH60" s="414">
        <f t="shared" si="114"/>
        <v>0</v>
      </c>
      <c r="MI60" s="414">
        <f t="shared" si="115"/>
        <v>0</v>
      </c>
      <c r="MJ60" s="448">
        <f t="shared" si="198"/>
        <v>0</v>
      </c>
      <c r="MK60" s="462"/>
      <c r="ML60" s="477" cm="1">
        <f t="array" ref="ML60">IF(MX60=1,INDEX($BX60:$EQ60,1,MATCH("Ⅱ⑧",$BX60:$EQ60,0)+7),0)</f>
        <v>0</v>
      </c>
      <c r="MM60" s="478">
        <f t="shared" si="116"/>
        <v>0</v>
      </c>
      <c r="MN60" s="468">
        <f t="shared" si="117"/>
        <v>0</v>
      </c>
      <c r="MP60" s="348">
        <f t="shared" si="118"/>
        <v>0</v>
      </c>
      <c r="MQ60" s="348">
        <f t="shared" si="119"/>
        <v>0</v>
      </c>
      <c r="MR60" s="348">
        <f t="shared" si="120"/>
        <v>0</v>
      </c>
      <c r="MS60" s="348">
        <f t="shared" si="121"/>
        <v>0</v>
      </c>
      <c r="MT60" s="348">
        <f t="shared" si="122"/>
        <v>0</v>
      </c>
      <c r="MU60" s="348">
        <f t="shared" si="123"/>
        <v>0</v>
      </c>
      <c r="MV60" s="348">
        <f t="shared" si="124"/>
        <v>0</v>
      </c>
      <c r="MW60" s="348">
        <f t="shared" si="125"/>
        <v>0</v>
      </c>
      <c r="MX60" s="348">
        <f t="shared" si="126"/>
        <v>0</v>
      </c>
      <c r="MZ60" s="550">
        <f t="shared" si="127"/>
        <v>0</v>
      </c>
      <c r="NA60" s="550">
        <f t="shared" si="128"/>
        <v>0</v>
      </c>
      <c r="NB60" s="550">
        <f t="shared" si="129"/>
        <v>0</v>
      </c>
      <c r="NC60" s="550">
        <f t="shared" si="130"/>
        <v>0</v>
      </c>
      <c r="ND60" s="550">
        <f t="shared" si="131"/>
        <v>0</v>
      </c>
      <c r="NE60" s="550">
        <f t="shared" si="132"/>
        <v>0</v>
      </c>
      <c r="NF60" s="550">
        <f t="shared" si="133"/>
        <v>0</v>
      </c>
      <c r="NG60" s="550">
        <f t="shared" si="134"/>
        <v>0</v>
      </c>
    </row>
    <row r="61" spans="1:371" s="136" customFormat="1" ht="21" customHeight="1">
      <c r="A61" s="452">
        <f t="shared" si="4"/>
        <v>0</v>
      </c>
      <c r="B61" s="452">
        <f t="shared" si="199"/>
        <v>0</v>
      </c>
      <c r="C61" s="452">
        <f t="shared" si="5"/>
        <v>0</v>
      </c>
      <c r="D61" s="452">
        <f t="shared" si="6"/>
        <v>0</v>
      </c>
      <c r="E61" s="452">
        <f t="shared" si="7"/>
        <v>0</v>
      </c>
      <c r="F61" s="452">
        <f t="shared" si="200"/>
        <v>0</v>
      </c>
      <c r="G61" s="452">
        <f t="shared" si="201"/>
        <v>0</v>
      </c>
      <c r="H61" s="452">
        <f t="shared" si="202"/>
        <v>0</v>
      </c>
      <c r="I61" s="267">
        <f t="shared" si="135"/>
        <v>0</v>
      </c>
      <c r="J61" s="268"/>
      <c r="K61" s="112"/>
      <c r="L61" s="112"/>
      <c r="M61" s="106"/>
      <c r="N61" s="106"/>
      <c r="O61" s="106"/>
      <c r="P61" s="106"/>
      <c r="Q61" s="112"/>
      <c r="R61" s="263" t="str">
        <f>IFERROR(VLOOKUP(Q61,'４整理番号表'!$T$27:$U$30,2,TRUE),"")</f>
        <v/>
      </c>
      <c r="S61" s="263">
        <f t="shared" si="136"/>
        <v>0</v>
      </c>
      <c r="T61" s="266">
        <f t="shared" si="137"/>
        <v>0</v>
      </c>
      <c r="U61" s="112"/>
      <c r="V61" s="108"/>
      <c r="W61" s="269" t="str">
        <f>IFERROR(VLOOKUP(V61,'４整理番号表'!$B$6:$G$7,2,TRUE),"")</f>
        <v/>
      </c>
      <c r="X61" s="270"/>
      <c r="Y61" s="108"/>
      <c r="Z61" s="269" t="str">
        <f>IFERROR(VLOOKUP(Y61,'４整理番号表'!$B$39:$H$45,2,TRUE),"")</f>
        <v/>
      </c>
      <c r="AA61" s="108"/>
      <c r="AB61" s="271" t="str">
        <f>IFERROR(VLOOKUP(AA61,'４整理番号表'!$J$5:$K$59,2,TRUE),"")</f>
        <v/>
      </c>
      <c r="AC61" s="365"/>
      <c r="AD61" s="624"/>
      <c r="AE61" s="107"/>
      <c r="AF61" s="272" t="str">
        <f>IFERROR(VLOOKUP(AE61,'４整理番号表'!$P$6:$Q$39,2,TRUE),"")</f>
        <v/>
      </c>
      <c r="AG61" s="273">
        <f t="shared" si="8"/>
        <v>0</v>
      </c>
      <c r="AH61" s="106"/>
      <c r="AI61" s="112"/>
      <c r="AJ61" s="111"/>
      <c r="AK61" s="282"/>
      <c r="AL61" s="283"/>
      <c r="AM61" s="280"/>
      <c r="AN61" s="26"/>
      <c r="AO61" s="291">
        <f t="shared" si="9"/>
        <v>0</v>
      </c>
      <c r="AP61" s="290">
        <f t="shared" si="138"/>
        <v>0</v>
      </c>
      <c r="AQ61" s="30"/>
      <c r="AR61" s="30"/>
      <c r="AS61" s="30"/>
      <c r="AT61" s="289"/>
      <c r="AU61" s="291">
        <f t="shared" si="210"/>
        <v>0</v>
      </c>
      <c r="AV61" s="291" t="str">
        <f t="shared" si="203"/>
        <v/>
      </c>
      <c r="AW61" s="27"/>
      <c r="AX61" s="33"/>
      <c r="AY61" s="33"/>
      <c r="AZ61" s="28"/>
      <c r="BA61" s="27"/>
      <c r="BB61" s="202"/>
      <c r="BC61" s="315">
        <f t="shared" si="139"/>
        <v>0</v>
      </c>
      <c r="BD61" s="349" t="str">
        <f t="shared" si="11"/>
        <v/>
      </c>
      <c r="BE61" s="350"/>
      <c r="BF61" s="350"/>
      <c r="BG61" s="349">
        <f t="shared" si="211"/>
        <v>0</v>
      </c>
      <c r="BH61" s="350"/>
      <c r="BI61" s="349">
        <f t="shared" si="140"/>
        <v>0</v>
      </c>
      <c r="BJ61" s="202"/>
      <c r="BK61" s="202"/>
      <c r="BL61" s="653" t="str">
        <f t="shared" si="13"/>
        <v/>
      </c>
      <c r="BM61" s="654" t="str">
        <f t="shared" si="14"/>
        <v/>
      </c>
      <c r="BN61" s="266" t="str">
        <f t="shared" si="15"/>
        <v/>
      </c>
      <c r="BO61" s="793"/>
      <c r="BP61" s="323"/>
      <c r="BQ61" s="323"/>
      <c r="BR61" s="323"/>
      <c r="BS61" s="323"/>
      <c r="BT61" s="324" t="str">
        <f t="shared" si="16"/>
        <v/>
      </c>
      <c r="BU61" s="325" t="str">
        <f t="shared" si="141"/>
        <v/>
      </c>
      <c r="BV61" s="393">
        <f t="shared" si="142"/>
        <v>0</v>
      </c>
      <c r="BW61" s="326"/>
      <c r="BX61" s="329"/>
      <c r="BY61" s="454"/>
      <c r="BZ61" s="455"/>
      <c r="CA61" s="455"/>
      <c r="CB61" s="455"/>
      <c r="CC61" s="455"/>
      <c r="CD61" s="322">
        <f>IFERROR(VLOOKUP(BX61,'４整理番号表'!$X$23:$Z$31,3,FALSE),)</f>
        <v>0</v>
      </c>
      <c r="CE61" s="605" t="str">
        <f>IF(BX61='４整理番号表'!$X$24,IF(CC61&lt;&gt;"",IF(BZ61&gt;0,IF(BY61=6,ROUNDDOWN((CC61-BZ61)/ABS(BZ61),3),IF(BY61=5,ROUNDDOWN((CC61-BZ61)/ABS(BZ61)*3/4,3),"")),"-")),IF(CC61&lt;&gt;"",IF(BZ61&gt;0,ROUNDDOWN((CC61-BZ61)/ABS(BZ61),3),"-"),""))</f>
        <v/>
      </c>
      <c r="CF61" s="610"/>
      <c r="CG61" s="329"/>
      <c r="CH61" s="454"/>
      <c r="CI61" s="322"/>
      <c r="CJ61" s="322"/>
      <c r="CK61" s="322"/>
      <c r="CL61" s="322"/>
      <c r="CM61" s="322">
        <f>IFERROR(VLOOKUP(CG61,'４整理番号表'!$X$23:$Z$31,3,FALSE),)</f>
        <v>0</v>
      </c>
      <c r="CN61" s="325" t="str">
        <f t="shared" si="143"/>
        <v/>
      </c>
      <c r="CO61" s="610"/>
      <c r="CP61" s="329"/>
      <c r="CQ61" s="454"/>
      <c r="CR61" s="322"/>
      <c r="CS61" s="322"/>
      <c r="CT61" s="322"/>
      <c r="CU61" s="322"/>
      <c r="CV61" s="322">
        <f>IFERROR(VLOOKUP(CP61,'４整理番号表'!$X$23:$Z$31,3,FALSE),)</f>
        <v>0</v>
      </c>
      <c r="CW61" s="325" t="str">
        <f t="shared" si="144"/>
        <v/>
      </c>
      <c r="CX61" s="619"/>
      <c r="CY61" s="329"/>
      <c r="CZ61" s="454"/>
      <c r="DA61" s="322"/>
      <c r="DB61" s="322"/>
      <c r="DC61" s="322"/>
      <c r="DD61" s="322"/>
      <c r="DE61" s="322">
        <f>IFERROR(VLOOKUP(CY61,'４整理番号表'!$X$23:$Z$31,3,FALSE),)</f>
        <v>0</v>
      </c>
      <c r="DF61" s="325" t="str">
        <f t="shared" si="145"/>
        <v/>
      </c>
      <c r="DG61" s="610"/>
      <c r="DH61" s="329"/>
      <c r="DI61" s="454"/>
      <c r="DJ61" s="322"/>
      <c r="DK61" s="322"/>
      <c r="DL61" s="322"/>
      <c r="DM61" s="322"/>
      <c r="DN61" s="322">
        <f>IFERROR(VLOOKUP(DH61,'４整理番号表'!$X$23:$Z$31,3,FALSE),)</f>
        <v>0</v>
      </c>
      <c r="DO61" s="325" t="str">
        <f t="shared" si="146"/>
        <v/>
      </c>
      <c r="DP61" s="610"/>
      <c r="DQ61" s="329"/>
      <c r="DR61" s="454"/>
      <c r="DS61" s="322"/>
      <c r="DT61" s="322"/>
      <c r="DU61" s="322"/>
      <c r="DV61" s="322"/>
      <c r="DW61" s="322">
        <f>IFERROR(VLOOKUP(DQ61,'４整理番号表'!$X$23:$Z$31,3,FALSE),)</f>
        <v>0</v>
      </c>
      <c r="DX61" s="325" t="str">
        <f t="shared" si="147"/>
        <v/>
      </c>
      <c r="DY61" s="610"/>
      <c r="DZ61" s="329"/>
      <c r="EA61" s="454"/>
      <c r="EB61" s="322"/>
      <c r="EC61" s="322"/>
      <c r="ED61" s="322"/>
      <c r="EE61" s="322"/>
      <c r="EF61" s="322">
        <f>IFERROR(VLOOKUP(DZ61,'４整理番号表'!$X$23:$Z$31,3,FALSE),)</f>
        <v>0</v>
      </c>
      <c r="EG61" s="325" t="str">
        <f t="shared" si="148"/>
        <v/>
      </c>
      <c r="EH61" s="610"/>
      <c r="EI61" s="329"/>
      <c r="EJ61" s="454"/>
      <c r="EK61" s="322"/>
      <c r="EL61" s="322"/>
      <c r="EM61" s="322"/>
      <c r="EN61" s="322"/>
      <c r="EO61" s="322">
        <f>IFERROR(VLOOKUP(EI61,'４整理番号表'!$X$23:$Z$31,3,FALSE),)</f>
        <v>0</v>
      </c>
      <c r="EP61" s="325" t="str">
        <f t="shared" si="149"/>
        <v/>
      </c>
      <c r="EQ61" s="619"/>
      <c r="ER61" s="203" t="s">
        <v>101</v>
      </c>
      <c r="ES61" s="266">
        <f t="shared" si="17"/>
        <v>0</v>
      </c>
      <c r="ET61" s="272">
        <f t="shared" si="18"/>
        <v>0</v>
      </c>
      <c r="EU61" s="272">
        <f t="shared" si="19"/>
        <v>0</v>
      </c>
      <c r="EV61" s="272">
        <f t="shared" si="20"/>
        <v>0</v>
      </c>
      <c r="EW61" s="272">
        <f t="shared" si="21"/>
        <v>0</v>
      </c>
      <c r="EX61" s="272">
        <f t="shared" si="22"/>
        <v>0</v>
      </c>
      <c r="EY61" s="272">
        <f t="shared" si="23"/>
        <v>0</v>
      </c>
      <c r="EZ61" s="272">
        <f t="shared" si="24"/>
        <v>0</v>
      </c>
      <c r="FA61" s="272">
        <f t="shared" si="25"/>
        <v>0</v>
      </c>
      <c r="FB61" s="272">
        <f t="shared" si="26"/>
        <v>0</v>
      </c>
      <c r="FC61" s="272">
        <f t="shared" si="27"/>
        <v>0</v>
      </c>
      <c r="FD61" s="272">
        <f t="shared" si="28"/>
        <v>0</v>
      </c>
      <c r="FE61" s="272">
        <f t="shared" si="29"/>
        <v>0</v>
      </c>
      <c r="FF61" s="272">
        <f t="shared" si="30"/>
        <v>0</v>
      </c>
      <c r="FG61" s="272">
        <f t="shared" si="31"/>
        <v>0</v>
      </c>
      <c r="FH61" s="272">
        <f t="shared" si="32"/>
        <v>0</v>
      </c>
      <c r="FI61" s="109" t="s">
        <v>100</v>
      </c>
      <c r="FJ61" s="109" t="s">
        <v>100</v>
      </c>
      <c r="FK61" s="109" t="s">
        <v>100</v>
      </c>
      <c r="FL61" s="109" t="s">
        <v>100</v>
      </c>
      <c r="FM61" s="109" t="s">
        <v>100</v>
      </c>
      <c r="FN61" s="272">
        <f t="shared" si="150"/>
        <v>0</v>
      </c>
      <c r="FO61" s="272">
        <f t="shared" si="151"/>
        <v>0</v>
      </c>
      <c r="FP61" s="272">
        <f t="shared" si="152"/>
        <v>0</v>
      </c>
      <c r="FQ61" s="272">
        <f t="shared" si="153"/>
        <v>0</v>
      </c>
      <c r="FR61" s="272">
        <f t="shared" si="154"/>
        <v>0</v>
      </c>
      <c r="FS61" s="272">
        <f t="shared" si="155"/>
        <v>0</v>
      </c>
      <c r="FT61" s="272">
        <f t="shared" si="156"/>
        <v>0</v>
      </c>
      <c r="FU61" s="113"/>
      <c r="FV61" s="113"/>
      <c r="FW61" s="109"/>
      <c r="FX61" s="109"/>
      <c r="FY61" s="109"/>
      <c r="FZ61" s="272">
        <f t="shared" si="157"/>
        <v>0</v>
      </c>
      <c r="GA61" s="272">
        <f t="shared" si="33"/>
        <v>0</v>
      </c>
      <c r="GB61" s="109"/>
      <c r="GC61" s="109"/>
      <c r="GD61" s="109"/>
      <c r="GE61" s="109"/>
      <c r="GF61" s="109"/>
      <c r="GG61" s="109"/>
      <c r="GH61" s="109"/>
      <c r="GI61" s="109"/>
      <c r="GJ61" s="109"/>
      <c r="GK61" s="109"/>
      <c r="GL61" s="109"/>
      <c r="GM61" s="109"/>
      <c r="GN61" s="109"/>
      <c r="GO61" s="109"/>
      <c r="GP61" s="109"/>
      <c r="GQ61" s="109"/>
      <c r="GR61" s="109"/>
      <c r="GS61" s="109"/>
      <c r="GT61" s="110"/>
      <c r="GV61" s="413">
        <f t="shared" si="34"/>
        <v>0</v>
      </c>
      <c r="GW61" s="414">
        <f t="shared" si="35"/>
        <v>0</v>
      </c>
      <c r="GX61" s="415"/>
      <c r="GY61" s="416">
        <f t="shared" si="204"/>
        <v>0</v>
      </c>
      <c r="GZ61" s="417">
        <f t="shared" si="205"/>
        <v>0</v>
      </c>
      <c r="HA61" s="385"/>
      <c r="HB61" s="421"/>
      <c r="HC61" s="422"/>
      <c r="HD61" s="422"/>
      <c r="HE61" s="423">
        <f t="shared" si="208"/>
        <v>0</v>
      </c>
      <c r="HF61" s="424">
        <f t="shared" si="209"/>
        <v>0</v>
      </c>
      <c r="HG61" s="426"/>
      <c r="HH61" s="426"/>
      <c r="HI61" s="426"/>
      <c r="HJ61" s="345" t="str">
        <f t="shared" si="38"/>
        <v/>
      </c>
      <c r="HK61" s="402">
        <f>IF(OR(AND(1&lt;=HJ61,HJ61&lt;=3),HJ61=6),VLOOKUP(HJ61,'４整理番号表'!$J$5:$K$59,2,FALSE),0)</f>
        <v>0</v>
      </c>
      <c r="HL61" s="402">
        <f>IF(OR(HJ61=4,HJ61=7),VLOOKUP(HJ61,'４整理番号表'!$J$5:$K$59,2,FALSE),0)</f>
        <v>0</v>
      </c>
      <c r="HM61" s="402">
        <f>IF(HJ61=5,VLOOKUP(HJ61,'４整理番号表'!$J$5:$K$59,2,FALSE),0)</f>
        <v>0</v>
      </c>
      <c r="HN61" s="402">
        <f>IF(AND(8&lt;=HJ61,HJ61&lt;=13),VLOOKUP(HJ61,'４整理番号表'!$J$5:$K$59,2,FALSE),0)</f>
        <v>0</v>
      </c>
      <c r="HO61" s="397">
        <f t="shared" si="160"/>
        <v>0</v>
      </c>
      <c r="HP61" s="345">
        <f t="shared" si="161"/>
        <v>0</v>
      </c>
      <c r="HQ61" s="345">
        <f t="shared" si="162"/>
        <v>0</v>
      </c>
      <c r="HR61" s="344">
        <f t="shared" si="163"/>
        <v>0</v>
      </c>
      <c r="HS61" s="344">
        <f t="shared" si="164"/>
        <v>0</v>
      </c>
      <c r="HT61" s="345">
        <f t="shared" si="165"/>
        <v>0</v>
      </c>
      <c r="HU61" s="345">
        <f t="shared" si="166"/>
        <v>0</v>
      </c>
      <c r="HV61" s="345">
        <f t="shared" si="167"/>
        <v>0</v>
      </c>
      <c r="HW61" s="345">
        <f t="shared" si="168"/>
        <v>0</v>
      </c>
      <c r="HX61" s="345">
        <f t="shared" si="169"/>
        <v>0</v>
      </c>
      <c r="HY61" s="344">
        <f t="shared" si="170"/>
        <v>0</v>
      </c>
      <c r="HZ61" s="344">
        <f t="shared" si="171"/>
        <v>0</v>
      </c>
      <c r="IA61" s="345">
        <f t="shared" si="172"/>
        <v>0</v>
      </c>
      <c r="IB61" s="345">
        <f t="shared" si="173"/>
        <v>0</v>
      </c>
      <c r="IC61" s="345">
        <f t="shared" si="174"/>
        <v>0</v>
      </c>
      <c r="ID61" s="345">
        <f t="shared" si="175"/>
        <v>0</v>
      </c>
      <c r="IE61" s="345">
        <f t="shared" si="176"/>
        <v>0</v>
      </c>
      <c r="IF61" s="344">
        <f>IF(AND($HO61=3,SUM($ID61:IE61)=0),IF(AND($HB61=1,$HF61&gt;=0.1),1,),)</f>
        <v>0</v>
      </c>
      <c r="IG61" s="344">
        <f>IF(AND($HO61=3,SUM($ID61:IF61)=0),IF(AND($HB61=1,$HF61&gt;=0.05,$HF61&lt;0.1),1,),)</f>
        <v>0</v>
      </c>
      <c r="IH61" s="345">
        <f t="shared" si="177"/>
        <v>0</v>
      </c>
      <c r="II61" s="345">
        <f t="shared" si="178"/>
        <v>0</v>
      </c>
      <c r="IJ61" s="345">
        <f t="shared" si="179"/>
        <v>0</v>
      </c>
      <c r="IK61" s="345">
        <f t="shared" si="180"/>
        <v>0</v>
      </c>
      <c r="IL61" s="345">
        <f t="shared" si="181"/>
        <v>0</v>
      </c>
      <c r="IM61" s="345">
        <f t="shared" si="182"/>
        <v>0</v>
      </c>
      <c r="IN61" s="345">
        <f t="shared" si="183"/>
        <v>0</v>
      </c>
      <c r="IO61" s="345">
        <f t="shared" si="184"/>
        <v>0</v>
      </c>
      <c r="IP61" s="345">
        <f t="shared" si="185"/>
        <v>0</v>
      </c>
      <c r="IQ61" s="345">
        <f t="shared" si="186"/>
        <v>0</v>
      </c>
      <c r="IR61" s="345">
        <f t="shared" si="187"/>
        <v>0</v>
      </c>
      <c r="IS61" s="392">
        <f t="shared" si="188"/>
        <v>0</v>
      </c>
      <c r="IT61" s="385"/>
      <c r="IU61" s="440">
        <f t="shared" si="39"/>
        <v>0</v>
      </c>
      <c r="IV61" s="344">
        <f t="shared" si="40"/>
        <v>0</v>
      </c>
      <c r="IW61" s="344">
        <f t="shared" si="41"/>
        <v>0</v>
      </c>
      <c r="IX61" s="344">
        <f t="shared" si="42"/>
        <v>0</v>
      </c>
      <c r="IY61" s="344">
        <f t="shared" si="43"/>
        <v>0</v>
      </c>
      <c r="IZ61" s="344">
        <f t="shared" si="44"/>
        <v>0</v>
      </c>
      <c r="JA61" s="344">
        <f t="shared" si="45"/>
        <v>0</v>
      </c>
      <c r="JB61" s="344">
        <f t="shared" si="46"/>
        <v>0</v>
      </c>
      <c r="JC61" s="344">
        <f t="shared" si="47"/>
        <v>0</v>
      </c>
      <c r="JD61" s="344">
        <f t="shared" si="48"/>
        <v>0</v>
      </c>
      <c r="JE61" s="344">
        <f t="shared" si="49"/>
        <v>0</v>
      </c>
      <c r="JF61" s="344">
        <f t="shared" si="50"/>
        <v>0</v>
      </c>
      <c r="JG61" s="344">
        <f t="shared" si="51"/>
        <v>0</v>
      </c>
      <c r="JH61" s="344">
        <f t="shared" si="52"/>
        <v>0</v>
      </c>
      <c r="JI61" s="344">
        <f t="shared" si="53"/>
        <v>0</v>
      </c>
      <c r="JJ61" s="344">
        <f t="shared" si="54"/>
        <v>0</v>
      </c>
      <c r="JK61" s="344">
        <f t="shared" si="55"/>
        <v>0</v>
      </c>
      <c r="JL61" s="344">
        <f t="shared" si="56"/>
        <v>0</v>
      </c>
      <c r="JM61" s="344">
        <f t="shared" si="57"/>
        <v>0</v>
      </c>
      <c r="JN61" s="344">
        <f t="shared" si="58"/>
        <v>0</v>
      </c>
      <c r="JO61" s="344">
        <f t="shared" si="59"/>
        <v>0</v>
      </c>
      <c r="JP61" s="344">
        <f t="shared" si="60"/>
        <v>0</v>
      </c>
      <c r="JQ61" s="344">
        <f t="shared" si="61"/>
        <v>0</v>
      </c>
      <c r="JR61" s="344">
        <f t="shared" si="62"/>
        <v>0</v>
      </c>
      <c r="JS61" s="344">
        <f t="shared" si="63"/>
        <v>0</v>
      </c>
      <c r="JT61" s="344">
        <f t="shared" si="64"/>
        <v>0</v>
      </c>
      <c r="JU61" s="344">
        <f t="shared" si="65"/>
        <v>0</v>
      </c>
      <c r="JV61" s="344">
        <f t="shared" si="66"/>
        <v>0</v>
      </c>
      <c r="JW61" s="344">
        <f t="shared" si="67"/>
        <v>0</v>
      </c>
      <c r="JX61" s="344">
        <f t="shared" si="68"/>
        <v>0</v>
      </c>
      <c r="JY61" s="344">
        <f t="shared" si="69"/>
        <v>0</v>
      </c>
      <c r="JZ61" s="344">
        <f t="shared" si="70"/>
        <v>0</v>
      </c>
      <c r="KA61" s="344">
        <f t="shared" si="71"/>
        <v>0</v>
      </c>
      <c r="KB61" s="344">
        <f t="shared" si="72"/>
        <v>0</v>
      </c>
      <c r="KC61" s="344">
        <f t="shared" si="189"/>
        <v>0</v>
      </c>
      <c r="KD61" s="344">
        <f t="shared" si="73"/>
        <v>0</v>
      </c>
      <c r="KE61" s="344">
        <f t="shared" si="74"/>
        <v>0</v>
      </c>
      <c r="KF61" s="344">
        <f t="shared" si="75"/>
        <v>0</v>
      </c>
      <c r="KG61" s="344">
        <f t="shared" si="76"/>
        <v>0</v>
      </c>
      <c r="KH61" s="344">
        <f t="shared" si="77"/>
        <v>0</v>
      </c>
      <c r="KI61" s="344">
        <f t="shared" si="78"/>
        <v>0</v>
      </c>
      <c r="KJ61" s="344">
        <f t="shared" si="79"/>
        <v>0</v>
      </c>
      <c r="KK61" s="344">
        <f t="shared" si="80"/>
        <v>0</v>
      </c>
      <c r="KL61" s="344">
        <f t="shared" si="81"/>
        <v>0</v>
      </c>
      <c r="KM61" s="344">
        <f t="shared" si="82"/>
        <v>0</v>
      </c>
      <c r="KN61" s="344">
        <f t="shared" si="83"/>
        <v>0</v>
      </c>
      <c r="KO61" s="344">
        <f t="shared" si="84"/>
        <v>0</v>
      </c>
      <c r="KP61" s="344">
        <f t="shared" si="85"/>
        <v>0</v>
      </c>
      <c r="KQ61" s="344">
        <f t="shared" si="86"/>
        <v>0</v>
      </c>
      <c r="KR61" s="344">
        <f t="shared" si="87"/>
        <v>0</v>
      </c>
      <c r="KS61" s="344">
        <f t="shared" si="88"/>
        <v>0</v>
      </c>
      <c r="KT61" s="383">
        <f t="shared" si="89"/>
        <v>0</v>
      </c>
      <c r="KU61" s="701"/>
      <c r="KV61" s="109"/>
      <c r="KW61" s="109"/>
      <c r="KX61" s="110"/>
      <c r="KZ61" s="472">
        <f t="shared" si="90"/>
        <v>0</v>
      </c>
      <c r="LA61" s="348">
        <f t="shared" si="91"/>
        <v>0</v>
      </c>
      <c r="LB61" s="348">
        <f t="shared" si="92"/>
        <v>0</v>
      </c>
      <c r="LC61" s="473">
        <f t="shared" si="93"/>
        <v>0</v>
      </c>
      <c r="LE61" s="467">
        <f t="shared" si="94"/>
        <v>0</v>
      </c>
      <c r="LF61" s="467" t="str">
        <f t="shared" si="95"/>
        <v/>
      </c>
      <c r="LG61" s="467">
        <f t="shared" si="96"/>
        <v>0</v>
      </c>
      <c r="LH61" s="467">
        <f t="shared" si="97"/>
        <v>0</v>
      </c>
      <c r="LI61" s="467">
        <f t="shared" si="98"/>
        <v>0</v>
      </c>
      <c r="LJ61" s="467">
        <f t="shared" si="99"/>
        <v>0</v>
      </c>
      <c r="LK61" s="467">
        <f t="shared" si="100"/>
        <v>0</v>
      </c>
      <c r="LL61" s="467">
        <f t="shared" si="101"/>
        <v>0</v>
      </c>
      <c r="LM61" s="467">
        <f t="shared" si="102"/>
        <v>0</v>
      </c>
      <c r="LN61" s="468">
        <f t="shared" si="103"/>
        <v>0</v>
      </c>
      <c r="LO61" s="468" t="str">
        <f t="shared" si="190"/>
        <v>○</v>
      </c>
      <c r="LP61" s="451"/>
      <c r="LQ61" s="414">
        <f t="shared" si="191"/>
        <v>0</v>
      </c>
      <c r="LR61" s="414">
        <f t="shared" si="104"/>
        <v>0</v>
      </c>
      <c r="LS61" s="414" t="str">
        <f t="shared" si="105"/>
        <v/>
      </c>
      <c r="LT61" s="414" t="str">
        <f t="shared" si="192"/>
        <v/>
      </c>
      <c r="LU61" s="414">
        <f t="shared" si="106"/>
        <v>0</v>
      </c>
      <c r="LV61" s="414">
        <f t="shared" si="193"/>
        <v>0</v>
      </c>
      <c r="LW61" s="414">
        <f t="shared" si="107"/>
        <v>0</v>
      </c>
      <c r="LX61" s="448">
        <f t="shared" si="108"/>
        <v>0</v>
      </c>
      <c r="LY61" s="414">
        <f t="shared" si="194"/>
        <v>0</v>
      </c>
      <c r="LZ61" s="414">
        <f t="shared" si="195"/>
        <v>0</v>
      </c>
      <c r="MA61" s="414">
        <f t="shared" si="196"/>
        <v>0</v>
      </c>
      <c r="MB61" s="448">
        <f t="shared" si="197"/>
        <v>0</v>
      </c>
      <c r="MC61" s="414">
        <f t="shared" si="109"/>
        <v>0</v>
      </c>
      <c r="MD61" s="414">
        <f t="shared" si="110"/>
        <v>0</v>
      </c>
      <c r="ME61" s="414">
        <f t="shared" si="111"/>
        <v>0</v>
      </c>
      <c r="MF61" s="448">
        <f t="shared" si="112"/>
        <v>0</v>
      </c>
      <c r="MG61" s="414">
        <f t="shared" si="113"/>
        <v>0</v>
      </c>
      <c r="MH61" s="414">
        <f t="shared" si="114"/>
        <v>0</v>
      </c>
      <c r="MI61" s="414">
        <f t="shared" si="115"/>
        <v>0</v>
      </c>
      <c r="MJ61" s="448">
        <f t="shared" si="198"/>
        <v>0</v>
      </c>
      <c r="MK61" s="462"/>
      <c r="ML61" s="477" cm="1">
        <f t="array" ref="ML61">IF(MX61=1,INDEX($BX61:$EQ61,1,MATCH("Ⅱ⑧",$BX61:$EQ61,0)+7),0)</f>
        <v>0</v>
      </c>
      <c r="MM61" s="478">
        <f t="shared" si="116"/>
        <v>0</v>
      </c>
      <c r="MN61" s="468">
        <f t="shared" si="117"/>
        <v>0</v>
      </c>
      <c r="MP61" s="348">
        <f t="shared" si="118"/>
        <v>0</v>
      </c>
      <c r="MQ61" s="348">
        <f t="shared" si="119"/>
        <v>0</v>
      </c>
      <c r="MR61" s="348">
        <f t="shared" si="120"/>
        <v>0</v>
      </c>
      <c r="MS61" s="348">
        <f t="shared" si="121"/>
        <v>0</v>
      </c>
      <c r="MT61" s="348">
        <f t="shared" si="122"/>
        <v>0</v>
      </c>
      <c r="MU61" s="348">
        <f t="shared" si="123"/>
        <v>0</v>
      </c>
      <c r="MV61" s="348">
        <f t="shared" si="124"/>
        <v>0</v>
      </c>
      <c r="MW61" s="348">
        <f t="shared" si="125"/>
        <v>0</v>
      </c>
      <c r="MX61" s="348">
        <f t="shared" si="126"/>
        <v>0</v>
      </c>
      <c r="MZ61" s="550">
        <f t="shared" si="127"/>
        <v>0</v>
      </c>
      <c r="NA61" s="550">
        <f t="shared" si="128"/>
        <v>0</v>
      </c>
      <c r="NB61" s="550">
        <f t="shared" si="129"/>
        <v>0</v>
      </c>
      <c r="NC61" s="550">
        <f t="shared" si="130"/>
        <v>0</v>
      </c>
      <c r="ND61" s="550">
        <f t="shared" si="131"/>
        <v>0</v>
      </c>
      <c r="NE61" s="550">
        <f t="shared" si="132"/>
        <v>0</v>
      </c>
      <c r="NF61" s="550">
        <f t="shared" si="133"/>
        <v>0</v>
      </c>
      <c r="NG61" s="550">
        <f t="shared" si="134"/>
        <v>0</v>
      </c>
    </row>
    <row r="62" spans="1:371" s="136" customFormat="1" ht="21" customHeight="1">
      <c r="A62" s="452">
        <f t="shared" si="4"/>
        <v>0</v>
      </c>
      <c r="B62" s="452">
        <f t="shared" si="199"/>
        <v>0</v>
      </c>
      <c r="C62" s="452">
        <f t="shared" si="5"/>
        <v>0</v>
      </c>
      <c r="D62" s="452">
        <f t="shared" si="6"/>
        <v>0</v>
      </c>
      <c r="E62" s="452">
        <f t="shared" si="7"/>
        <v>0</v>
      </c>
      <c r="F62" s="452">
        <f t="shared" si="200"/>
        <v>0</v>
      </c>
      <c r="G62" s="452">
        <f t="shared" si="201"/>
        <v>0</v>
      </c>
      <c r="H62" s="452">
        <f t="shared" si="202"/>
        <v>0</v>
      </c>
      <c r="I62" s="267">
        <f t="shared" si="135"/>
        <v>0</v>
      </c>
      <c r="J62" s="268"/>
      <c r="K62" s="112"/>
      <c r="L62" s="112"/>
      <c r="M62" s="106"/>
      <c r="N62" s="106"/>
      <c r="O62" s="106"/>
      <c r="P62" s="106"/>
      <c r="Q62" s="112"/>
      <c r="R62" s="263" t="str">
        <f>IFERROR(VLOOKUP(Q62,'４整理番号表'!$T$27:$U$30,2,TRUE),"")</f>
        <v/>
      </c>
      <c r="S62" s="263">
        <f t="shared" si="136"/>
        <v>0</v>
      </c>
      <c r="T62" s="266">
        <f t="shared" si="137"/>
        <v>0</v>
      </c>
      <c r="U62" s="112"/>
      <c r="V62" s="108"/>
      <c r="W62" s="269" t="str">
        <f>IFERROR(VLOOKUP(V62,'４整理番号表'!$B$6:$G$7,2,TRUE),"")</f>
        <v/>
      </c>
      <c r="X62" s="270"/>
      <c r="Y62" s="108"/>
      <c r="Z62" s="269" t="str">
        <f>IFERROR(VLOOKUP(Y62,'４整理番号表'!$B$39:$H$45,2,TRUE),"")</f>
        <v/>
      </c>
      <c r="AA62" s="108"/>
      <c r="AB62" s="271" t="str">
        <f>IFERROR(VLOOKUP(AA62,'４整理番号表'!$J$5:$K$59,2,TRUE),"")</f>
        <v/>
      </c>
      <c r="AC62" s="365"/>
      <c r="AD62" s="624"/>
      <c r="AE62" s="107"/>
      <c r="AF62" s="272" t="str">
        <f>IFERROR(VLOOKUP(AE62,'４整理番号表'!$P$6:$Q$39,2,TRUE),"")</f>
        <v/>
      </c>
      <c r="AG62" s="273">
        <f t="shared" si="8"/>
        <v>0</v>
      </c>
      <c r="AH62" s="106"/>
      <c r="AI62" s="112"/>
      <c r="AJ62" s="111"/>
      <c r="AK62" s="282"/>
      <c r="AL62" s="283"/>
      <c r="AM62" s="280"/>
      <c r="AN62" s="29"/>
      <c r="AO62" s="291">
        <f t="shared" si="9"/>
        <v>0</v>
      </c>
      <c r="AP62" s="290">
        <f t="shared" si="138"/>
        <v>0</v>
      </c>
      <c r="AQ62" s="30"/>
      <c r="AR62" s="30"/>
      <c r="AS62" s="30"/>
      <c r="AT62" s="289"/>
      <c r="AU62" s="291">
        <f t="shared" si="210"/>
        <v>0</v>
      </c>
      <c r="AV62" s="291" t="str">
        <f t="shared" si="203"/>
        <v/>
      </c>
      <c r="AW62" s="27"/>
      <c r="AX62" s="33"/>
      <c r="AY62" s="33"/>
      <c r="AZ62" s="28"/>
      <c r="BA62" s="27"/>
      <c r="BB62" s="202"/>
      <c r="BC62" s="315">
        <f t="shared" si="139"/>
        <v>0</v>
      </c>
      <c r="BD62" s="349" t="str">
        <f t="shared" si="11"/>
        <v/>
      </c>
      <c r="BE62" s="350"/>
      <c r="BF62" s="350"/>
      <c r="BG62" s="349">
        <f t="shared" si="211"/>
        <v>0</v>
      </c>
      <c r="BH62" s="350"/>
      <c r="BI62" s="349">
        <f t="shared" si="140"/>
        <v>0</v>
      </c>
      <c r="BJ62" s="202"/>
      <c r="BK62" s="202"/>
      <c r="BL62" s="653" t="str">
        <f t="shared" si="13"/>
        <v/>
      </c>
      <c r="BM62" s="654" t="str">
        <f t="shared" si="14"/>
        <v/>
      </c>
      <c r="BN62" s="266" t="str">
        <f t="shared" si="15"/>
        <v/>
      </c>
      <c r="BO62" s="793"/>
      <c r="BP62" s="323"/>
      <c r="BQ62" s="323"/>
      <c r="BR62" s="323"/>
      <c r="BS62" s="323"/>
      <c r="BT62" s="324" t="str">
        <f t="shared" si="16"/>
        <v/>
      </c>
      <c r="BU62" s="325" t="str">
        <f t="shared" si="141"/>
        <v/>
      </c>
      <c r="BV62" s="393">
        <f t="shared" si="142"/>
        <v>0</v>
      </c>
      <c r="BW62" s="326"/>
      <c r="BX62" s="329"/>
      <c r="BY62" s="454"/>
      <c r="BZ62" s="455"/>
      <c r="CA62" s="455"/>
      <c r="CB62" s="455"/>
      <c r="CC62" s="455"/>
      <c r="CD62" s="322">
        <f>IFERROR(VLOOKUP(BX62,'４整理番号表'!$X$23:$Z$31,3,FALSE),)</f>
        <v>0</v>
      </c>
      <c r="CE62" s="605" t="str">
        <f>IF(BX62='４整理番号表'!$X$24,IF(CC62&lt;&gt;"",IF(BZ62&gt;0,IF(BY62=6,ROUNDDOWN((CC62-BZ62)/ABS(BZ62),3),IF(BY62=5,ROUNDDOWN((CC62-BZ62)/ABS(BZ62)*3/4,3),"")),"-")),IF(CC62&lt;&gt;"",IF(BZ62&gt;0,ROUNDDOWN((CC62-BZ62)/ABS(BZ62),3),"-"),""))</f>
        <v/>
      </c>
      <c r="CF62" s="610"/>
      <c r="CG62" s="329"/>
      <c r="CH62" s="454"/>
      <c r="CI62" s="322"/>
      <c r="CJ62" s="322"/>
      <c r="CK62" s="322"/>
      <c r="CL62" s="322"/>
      <c r="CM62" s="322">
        <f>IFERROR(VLOOKUP(CG62,'４整理番号表'!$X$23:$Z$31,3,FALSE),)</f>
        <v>0</v>
      </c>
      <c r="CN62" s="325" t="str">
        <f t="shared" si="143"/>
        <v/>
      </c>
      <c r="CO62" s="610"/>
      <c r="CP62" s="329"/>
      <c r="CQ62" s="454"/>
      <c r="CR62" s="322"/>
      <c r="CS62" s="322"/>
      <c r="CT62" s="322"/>
      <c r="CU62" s="322"/>
      <c r="CV62" s="322">
        <f>IFERROR(VLOOKUP(CP62,'４整理番号表'!$X$23:$Z$31,3,FALSE),)</f>
        <v>0</v>
      </c>
      <c r="CW62" s="325" t="str">
        <f t="shared" si="144"/>
        <v/>
      </c>
      <c r="CX62" s="619"/>
      <c r="CY62" s="329"/>
      <c r="CZ62" s="454"/>
      <c r="DA62" s="322"/>
      <c r="DB62" s="322"/>
      <c r="DC62" s="322"/>
      <c r="DD62" s="322"/>
      <c r="DE62" s="322">
        <f>IFERROR(VLOOKUP(CY62,'４整理番号表'!$X$23:$Z$31,3,FALSE),)</f>
        <v>0</v>
      </c>
      <c r="DF62" s="325" t="str">
        <f t="shared" si="145"/>
        <v/>
      </c>
      <c r="DG62" s="610"/>
      <c r="DH62" s="329"/>
      <c r="DI62" s="454"/>
      <c r="DJ62" s="322"/>
      <c r="DK62" s="322"/>
      <c r="DL62" s="322"/>
      <c r="DM62" s="322"/>
      <c r="DN62" s="322">
        <f>IFERROR(VLOOKUP(DH62,'４整理番号表'!$X$23:$Z$31,3,FALSE),)</f>
        <v>0</v>
      </c>
      <c r="DO62" s="325" t="str">
        <f t="shared" si="146"/>
        <v/>
      </c>
      <c r="DP62" s="610"/>
      <c r="DQ62" s="329"/>
      <c r="DR62" s="454"/>
      <c r="DS62" s="322"/>
      <c r="DT62" s="322"/>
      <c r="DU62" s="322"/>
      <c r="DV62" s="322"/>
      <c r="DW62" s="322">
        <f>IFERROR(VLOOKUP(DQ62,'４整理番号表'!$X$23:$Z$31,3,FALSE),)</f>
        <v>0</v>
      </c>
      <c r="DX62" s="325" t="str">
        <f t="shared" si="147"/>
        <v/>
      </c>
      <c r="DY62" s="610"/>
      <c r="DZ62" s="329"/>
      <c r="EA62" s="454"/>
      <c r="EB62" s="322"/>
      <c r="EC62" s="322"/>
      <c r="ED62" s="322"/>
      <c r="EE62" s="322"/>
      <c r="EF62" s="322">
        <f>IFERROR(VLOOKUP(DZ62,'４整理番号表'!$X$23:$Z$31,3,FALSE),)</f>
        <v>0</v>
      </c>
      <c r="EG62" s="325" t="str">
        <f t="shared" si="148"/>
        <v/>
      </c>
      <c r="EH62" s="610"/>
      <c r="EI62" s="329"/>
      <c r="EJ62" s="454"/>
      <c r="EK62" s="322"/>
      <c r="EL62" s="322"/>
      <c r="EM62" s="322"/>
      <c r="EN62" s="322"/>
      <c r="EO62" s="322">
        <f>IFERROR(VLOOKUP(EI62,'４整理番号表'!$X$23:$Z$31,3,FALSE),)</f>
        <v>0</v>
      </c>
      <c r="EP62" s="325" t="str">
        <f t="shared" si="149"/>
        <v/>
      </c>
      <c r="EQ62" s="619"/>
      <c r="ER62" s="203" t="s">
        <v>101</v>
      </c>
      <c r="ES62" s="266">
        <f t="shared" si="17"/>
        <v>0</v>
      </c>
      <c r="ET62" s="272">
        <f t="shared" si="18"/>
        <v>0</v>
      </c>
      <c r="EU62" s="272">
        <f t="shared" si="19"/>
        <v>0</v>
      </c>
      <c r="EV62" s="272">
        <f t="shared" si="20"/>
        <v>0</v>
      </c>
      <c r="EW62" s="272">
        <f t="shared" si="21"/>
        <v>0</v>
      </c>
      <c r="EX62" s="272">
        <f t="shared" si="22"/>
        <v>0</v>
      </c>
      <c r="EY62" s="272">
        <f t="shared" si="23"/>
        <v>0</v>
      </c>
      <c r="EZ62" s="272">
        <f t="shared" si="24"/>
        <v>0</v>
      </c>
      <c r="FA62" s="272">
        <f t="shared" si="25"/>
        <v>0</v>
      </c>
      <c r="FB62" s="272">
        <f t="shared" si="26"/>
        <v>0</v>
      </c>
      <c r="FC62" s="272">
        <f t="shared" si="27"/>
        <v>0</v>
      </c>
      <c r="FD62" s="272">
        <f t="shared" si="28"/>
        <v>0</v>
      </c>
      <c r="FE62" s="272">
        <f t="shared" si="29"/>
        <v>0</v>
      </c>
      <c r="FF62" s="272">
        <f t="shared" si="30"/>
        <v>0</v>
      </c>
      <c r="FG62" s="272">
        <f t="shared" si="31"/>
        <v>0</v>
      </c>
      <c r="FH62" s="272">
        <f t="shared" si="32"/>
        <v>0</v>
      </c>
      <c r="FI62" s="109" t="s">
        <v>100</v>
      </c>
      <c r="FJ62" s="109" t="s">
        <v>100</v>
      </c>
      <c r="FK62" s="109" t="s">
        <v>100</v>
      </c>
      <c r="FL62" s="109" t="s">
        <v>100</v>
      </c>
      <c r="FM62" s="109" t="s">
        <v>100</v>
      </c>
      <c r="FN62" s="272">
        <f t="shared" si="150"/>
        <v>0</v>
      </c>
      <c r="FO62" s="272">
        <f t="shared" si="151"/>
        <v>0</v>
      </c>
      <c r="FP62" s="272">
        <f t="shared" si="152"/>
        <v>0</v>
      </c>
      <c r="FQ62" s="272">
        <f t="shared" si="153"/>
        <v>0</v>
      </c>
      <c r="FR62" s="272">
        <f t="shared" si="154"/>
        <v>0</v>
      </c>
      <c r="FS62" s="272">
        <f t="shared" si="155"/>
        <v>0</v>
      </c>
      <c r="FT62" s="272">
        <f t="shared" si="156"/>
        <v>0</v>
      </c>
      <c r="FU62" s="113"/>
      <c r="FV62" s="113"/>
      <c r="FW62" s="109"/>
      <c r="FX62" s="109"/>
      <c r="FY62" s="109"/>
      <c r="FZ62" s="272">
        <f t="shared" si="157"/>
        <v>0</v>
      </c>
      <c r="GA62" s="272">
        <f t="shared" si="33"/>
        <v>0</v>
      </c>
      <c r="GB62" s="109"/>
      <c r="GC62" s="109"/>
      <c r="GD62" s="109"/>
      <c r="GE62" s="109"/>
      <c r="GF62" s="109"/>
      <c r="GG62" s="109"/>
      <c r="GH62" s="109"/>
      <c r="GI62" s="109"/>
      <c r="GJ62" s="109"/>
      <c r="GK62" s="109"/>
      <c r="GL62" s="109"/>
      <c r="GM62" s="109"/>
      <c r="GN62" s="109"/>
      <c r="GO62" s="109"/>
      <c r="GP62" s="109"/>
      <c r="GQ62" s="109"/>
      <c r="GR62" s="109"/>
      <c r="GS62" s="109"/>
      <c r="GT62" s="110"/>
      <c r="GV62" s="413">
        <f t="shared" si="34"/>
        <v>0</v>
      </c>
      <c r="GW62" s="414">
        <f t="shared" si="35"/>
        <v>0</v>
      </c>
      <c r="GX62" s="415"/>
      <c r="GY62" s="416">
        <f t="shared" si="204"/>
        <v>0</v>
      </c>
      <c r="GZ62" s="417">
        <f t="shared" si="205"/>
        <v>0</v>
      </c>
      <c r="HA62" s="385"/>
      <c r="HB62" s="421"/>
      <c r="HC62" s="422"/>
      <c r="HD62" s="422"/>
      <c r="HE62" s="423">
        <f t="shared" si="208"/>
        <v>0</v>
      </c>
      <c r="HF62" s="424">
        <f t="shared" si="209"/>
        <v>0</v>
      </c>
      <c r="HG62" s="426"/>
      <c r="HH62" s="426"/>
      <c r="HI62" s="426"/>
      <c r="HJ62" s="345" t="str">
        <f t="shared" si="38"/>
        <v/>
      </c>
      <c r="HK62" s="402">
        <f>IF(OR(AND(1&lt;=HJ62,HJ62&lt;=3),HJ62=6),VLOOKUP(HJ62,'４整理番号表'!$J$5:$K$59,2,FALSE),0)</f>
        <v>0</v>
      </c>
      <c r="HL62" s="402">
        <f>IF(OR(HJ62=4,HJ62=7),VLOOKUP(HJ62,'４整理番号表'!$J$5:$K$59,2,FALSE),0)</f>
        <v>0</v>
      </c>
      <c r="HM62" s="402">
        <f>IF(HJ62=5,VLOOKUP(HJ62,'４整理番号表'!$J$5:$K$59,2,FALSE),0)</f>
        <v>0</v>
      </c>
      <c r="HN62" s="402">
        <f>IF(AND(8&lt;=HJ62,HJ62&lt;=13),VLOOKUP(HJ62,'４整理番号表'!$J$5:$K$59,2,FALSE),0)</f>
        <v>0</v>
      </c>
      <c r="HO62" s="397">
        <f t="shared" si="160"/>
        <v>0</v>
      </c>
      <c r="HP62" s="345">
        <f t="shared" si="161"/>
        <v>0</v>
      </c>
      <c r="HQ62" s="345">
        <f t="shared" si="162"/>
        <v>0</v>
      </c>
      <c r="HR62" s="344">
        <f t="shared" si="163"/>
        <v>0</v>
      </c>
      <c r="HS62" s="344">
        <f t="shared" si="164"/>
        <v>0</v>
      </c>
      <c r="HT62" s="345">
        <f t="shared" si="165"/>
        <v>0</v>
      </c>
      <c r="HU62" s="345">
        <f t="shared" si="166"/>
        <v>0</v>
      </c>
      <c r="HV62" s="345">
        <f t="shared" si="167"/>
        <v>0</v>
      </c>
      <c r="HW62" s="345">
        <f t="shared" si="168"/>
        <v>0</v>
      </c>
      <c r="HX62" s="345">
        <f t="shared" si="169"/>
        <v>0</v>
      </c>
      <c r="HY62" s="344">
        <f t="shared" si="170"/>
        <v>0</v>
      </c>
      <c r="HZ62" s="344">
        <f t="shared" si="171"/>
        <v>0</v>
      </c>
      <c r="IA62" s="345">
        <f t="shared" si="172"/>
        <v>0</v>
      </c>
      <c r="IB62" s="345">
        <f t="shared" si="173"/>
        <v>0</v>
      </c>
      <c r="IC62" s="345">
        <f t="shared" si="174"/>
        <v>0</v>
      </c>
      <c r="ID62" s="345">
        <f t="shared" si="175"/>
        <v>0</v>
      </c>
      <c r="IE62" s="345">
        <f t="shared" si="176"/>
        <v>0</v>
      </c>
      <c r="IF62" s="344">
        <f>IF(AND($HO62=3,SUM($ID62:IE62)=0),IF(AND($HB62=1,$HF62&gt;=0.1),1,),)</f>
        <v>0</v>
      </c>
      <c r="IG62" s="344">
        <f>IF(AND($HO62=3,SUM($ID62:IF62)=0),IF(AND($HB62=1,$HF62&gt;=0.05,$HF62&lt;0.1),1,),)</f>
        <v>0</v>
      </c>
      <c r="IH62" s="345">
        <f t="shared" si="177"/>
        <v>0</v>
      </c>
      <c r="II62" s="345">
        <f t="shared" si="178"/>
        <v>0</v>
      </c>
      <c r="IJ62" s="345">
        <f t="shared" si="179"/>
        <v>0</v>
      </c>
      <c r="IK62" s="345">
        <f t="shared" si="180"/>
        <v>0</v>
      </c>
      <c r="IL62" s="345">
        <f t="shared" si="181"/>
        <v>0</v>
      </c>
      <c r="IM62" s="345">
        <f t="shared" si="182"/>
        <v>0</v>
      </c>
      <c r="IN62" s="345">
        <f t="shared" si="183"/>
        <v>0</v>
      </c>
      <c r="IO62" s="345">
        <f t="shared" si="184"/>
        <v>0</v>
      </c>
      <c r="IP62" s="345">
        <f t="shared" si="185"/>
        <v>0</v>
      </c>
      <c r="IQ62" s="345">
        <f t="shared" si="186"/>
        <v>0</v>
      </c>
      <c r="IR62" s="345">
        <f t="shared" si="187"/>
        <v>0</v>
      </c>
      <c r="IS62" s="392">
        <f t="shared" si="188"/>
        <v>0</v>
      </c>
      <c r="IT62" s="385"/>
      <c r="IU62" s="440">
        <f t="shared" si="39"/>
        <v>0</v>
      </c>
      <c r="IV62" s="344">
        <f t="shared" si="40"/>
        <v>0</v>
      </c>
      <c r="IW62" s="344">
        <f t="shared" si="41"/>
        <v>0</v>
      </c>
      <c r="IX62" s="344">
        <f t="shared" si="42"/>
        <v>0</v>
      </c>
      <c r="IY62" s="344">
        <f t="shared" si="43"/>
        <v>0</v>
      </c>
      <c r="IZ62" s="344">
        <f t="shared" si="44"/>
        <v>0</v>
      </c>
      <c r="JA62" s="344">
        <f t="shared" si="45"/>
        <v>0</v>
      </c>
      <c r="JB62" s="344">
        <f t="shared" si="46"/>
        <v>0</v>
      </c>
      <c r="JC62" s="344">
        <f t="shared" si="47"/>
        <v>0</v>
      </c>
      <c r="JD62" s="344">
        <f t="shared" si="48"/>
        <v>0</v>
      </c>
      <c r="JE62" s="344">
        <f t="shared" si="49"/>
        <v>0</v>
      </c>
      <c r="JF62" s="344">
        <f t="shared" si="50"/>
        <v>0</v>
      </c>
      <c r="JG62" s="344">
        <f t="shared" si="51"/>
        <v>0</v>
      </c>
      <c r="JH62" s="344">
        <f t="shared" si="52"/>
        <v>0</v>
      </c>
      <c r="JI62" s="344">
        <f t="shared" si="53"/>
        <v>0</v>
      </c>
      <c r="JJ62" s="344">
        <f t="shared" si="54"/>
        <v>0</v>
      </c>
      <c r="JK62" s="344">
        <f t="shared" si="55"/>
        <v>0</v>
      </c>
      <c r="JL62" s="344">
        <f t="shared" si="56"/>
        <v>0</v>
      </c>
      <c r="JM62" s="344">
        <f t="shared" si="57"/>
        <v>0</v>
      </c>
      <c r="JN62" s="344">
        <f t="shared" si="58"/>
        <v>0</v>
      </c>
      <c r="JO62" s="344">
        <f t="shared" si="59"/>
        <v>0</v>
      </c>
      <c r="JP62" s="344">
        <f t="shared" si="60"/>
        <v>0</v>
      </c>
      <c r="JQ62" s="344">
        <f t="shared" si="61"/>
        <v>0</v>
      </c>
      <c r="JR62" s="344">
        <f t="shared" si="62"/>
        <v>0</v>
      </c>
      <c r="JS62" s="344">
        <f t="shared" si="63"/>
        <v>0</v>
      </c>
      <c r="JT62" s="344">
        <f t="shared" si="64"/>
        <v>0</v>
      </c>
      <c r="JU62" s="344">
        <f t="shared" si="65"/>
        <v>0</v>
      </c>
      <c r="JV62" s="344">
        <f t="shared" si="66"/>
        <v>0</v>
      </c>
      <c r="JW62" s="344">
        <f t="shared" si="67"/>
        <v>0</v>
      </c>
      <c r="JX62" s="344">
        <f t="shared" si="68"/>
        <v>0</v>
      </c>
      <c r="JY62" s="344">
        <f t="shared" si="69"/>
        <v>0</v>
      </c>
      <c r="JZ62" s="344">
        <f t="shared" si="70"/>
        <v>0</v>
      </c>
      <c r="KA62" s="344">
        <f t="shared" si="71"/>
        <v>0</v>
      </c>
      <c r="KB62" s="344">
        <f t="shared" si="72"/>
        <v>0</v>
      </c>
      <c r="KC62" s="344">
        <f t="shared" si="189"/>
        <v>0</v>
      </c>
      <c r="KD62" s="344">
        <f t="shared" si="73"/>
        <v>0</v>
      </c>
      <c r="KE62" s="344">
        <f t="shared" si="74"/>
        <v>0</v>
      </c>
      <c r="KF62" s="344">
        <f t="shared" si="75"/>
        <v>0</v>
      </c>
      <c r="KG62" s="344">
        <f t="shared" si="76"/>
        <v>0</v>
      </c>
      <c r="KH62" s="344">
        <f t="shared" si="77"/>
        <v>0</v>
      </c>
      <c r="KI62" s="344">
        <f t="shared" si="78"/>
        <v>0</v>
      </c>
      <c r="KJ62" s="344">
        <f t="shared" si="79"/>
        <v>0</v>
      </c>
      <c r="KK62" s="344">
        <f t="shared" si="80"/>
        <v>0</v>
      </c>
      <c r="KL62" s="344">
        <f t="shared" si="81"/>
        <v>0</v>
      </c>
      <c r="KM62" s="344">
        <f t="shared" si="82"/>
        <v>0</v>
      </c>
      <c r="KN62" s="344">
        <f t="shared" si="83"/>
        <v>0</v>
      </c>
      <c r="KO62" s="344">
        <f t="shared" si="84"/>
        <v>0</v>
      </c>
      <c r="KP62" s="344">
        <f t="shared" si="85"/>
        <v>0</v>
      </c>
      <c r="KQ62" s="344">
        <f t="shared" si="86"/>
        <v>0</v>
      </c>
      <c r="KR62" s="344">
        <f t="shared" si="87"/>
        <v>0</v>
      </c>
      <c r="KS62" s="344">
        <f t="shared" si="88"/>
        <v>0</v>
      </c>
      <c r="KT62" s="383">
        <f t="shared" si="89"/>
        <v>0</v>
      </c>
      <c r="KU62" s="701"/>
      <c r="KV62" s="109"/>
      <c r="KW62" s="109"/>
      <c r="KX62" s="110"/>
      <c r="KZ62" s="472">
        <f t="shared" si="90"/>
        <v>0</v>
      </c>
      <c r="LA62" s="348">
        <f t="shared" si="91"/>
        <v>0</v>
      </c>
      <c r="LB62" s="348">
        <f t="shared" si="92"/>
        <v>0</v>
      </c>
      <c r="LC62" s="473">
        <f t="shared" si="93"/>
        <v>0</v>
      </c>
      <c r="LE62" s="467">
        <f t="shared" si="94"/>
        <v>0</v>
      </c>
      <c r="LF62" s="467" t="str">
        <f t="shared" si="95"/>
        <v/>
      </c>
      <c r="LG62" s="467">
        <f t="shared" si="96"/>
        <v>0</v>
      </c>
      <c r="LH62" s="467">
        <f t="shared" si="97"/>
        <v>0</v>
      </c>
      <c r="LI62" s="467">
        <f t="shared" si="98"/>
        <v>0</v>
      </c>
      <c r="LJ62" s="467">
        <f t="shared" si="99"/>
        <v>0</v>
      </c>
      <c r="LK62" s="467">
        <f t="shared" si="100"/>
        <v>0</v>
      </c>
      <c r="LL62" s="467">
        <f t="shared" si="101"/>
        <v>0</v>
      </c>
      <c r="LM62" s="467">
        <f t="shared" si="102"/>
        <v>0</v>
      </c>
      <c r="LN62" s="468">
        <f t="shared" si="103"/>
        <v>0</v>
      </c>
      <c r="LO62" s="468" t="str">
        <f t="shared" si="190"/>
        <v>○</v>
      </c>
      <c r="LP62" s="451"/>
      <c r="LQ62" s="414">
        <f t="shared" si="191"/>
        <v>0</v>
      </c>
      <c r="LR62" s="414">
        <f t="shared" si="104"/>
        <v>0</v>
      </c>
      <c r="LS62" s="414" t="str">
        <f t="shared" si="105"/>
        <v/>
      </c>
      <c r="LT62" s="414" t="str">
        <f t="shared" si="192"/>
        <v/>
      </c>
      <c r="LU62" s="414">
        <f t="shared" si="106"/>
        <v>0</v>
      </c>
      <c r="LV62" s="414">
        <f t="shared" si="193"/>
        <v>0</v>
      </c>
      <c r="LW62" s="414">
        <f t="shared" si="107"/>
        <v>0</v>
      </c>
      <c r="LX62" s="448">
        <f t="shared" si="108"/>
        <v>0</v>
      </c>
      <c r="LY62" s="414">
        <f t="shared" si="194"/>
        <v>0</v>
      </c>
      <c r="LZ62" s="414">
        <f t="shared" si="195"/>
        <v>0</v>
      </c>
      <c r="MA62" s="414">
        <f t="shared" si="196"/>
        <v>0</v>
      </c>
      <c r="MB62" s="448">
        <f t="shared" si="197"/>
        <v>0</v>
      </c>
      <c r="MC62" s="414">
        <f t="shared" si="109"/>
        <v>0</v>
      </c>
      <c r="MD62" s="414">
        <f t="shared" si="110"/>
        <v>0</v>
      </c>
      <c r="ME62" s="414">
        <f t="shared" si="111"/>
        <v>0</v>
      </c>
      <c r="MF62" s="448">
        <f t="shared" si="112"/>
        <v>0</v>
      </c>
      <c r="MG62" s="414">
        <f t="shared" si="113"/>
        <v>0</v>
      </c>
      <c r="MH62" s="414">
        <f t="shared" si="114"/>
        <v>0</v>
      </c>
      <c r="MI62" s="414">
        <f t="shared" si="115"/>
        <v>0</v>
      </c>
      <c r="MJ62" s="448">
        <f t="shared" si="198"/>
        <v>0</v>
      </c>
      <c r="MK62" s="462"/>
      <c r="ML62" s="477" cm="1">
        <f t="array" ref="ML62">IF(MX62=1,INDEX($BX62:$EQ62,1,MATCH("Ⅱ⑧",$BX62:$EQ62,0)+7),0)</f>
        <v>0</v>
      </c>
      <c r="MM62" s="478">
        <f t="shared" si="116"/>
        <v>0</v>
      </c>
      <c r="MN62" s="468">
        <f t="shared" si="117"/>
        <v>0</v>
      </c>
      <c r="MP62" s="348">
        <f t="shared" si="118"/>
        <v>0</v>
      </c>
      <c r="MQ62" s="348">
        <f t="shared" si="119"/>
        <v>0</v>
      </c>
      <c r="MR62" s="348">
        <f t="shared" si="120"/>
        <v>0</v>
      </c>
      <c r="MS62" s="348">
        <f t="shared" si="121"/>
        <v>0</v>
      </c>
      <c r="MT62" s="348">
        <f t="shared" si="122"/>
        <v>0</v>
      </c>
      <c r="MU62" s="348">
        <f t="shared" si="123"/>
        <v>0</v>
      </c>
      <c r="MV62" s="348">
        <f t="shared" si="124"/>
        <v>0</v>
      </c>
      <c r="MW62" s="348">
        <f t="shared" si="125"/>
        <v>0</v>
      </c>
      <c r="MX62" s="348">
        <f t="shared" si="126"/>
        <v>0</v>
      </c>
      <c r="MZ62" s="550">
        <f t="shared" si="127"/>
        <v>0</v>
      </c>
      <c r="NA62" s="550">
        <f t="shared" si="128"/>
        <v>0</v>
      </c>
      <c r="NB62" s="550">
        <f t="shared" si="129"/>
        <v>0</v>
      </c>
      <c r="NC62" s="550">
        <f t="shared" si="130"/>
        <v>0</v>
      </c>
      <c r="ND62" s="550">
        <f t="shared" si="131"/>
        <v>0</v>
      </c>
      <c r="NE62" s="550">
        <f t="shared" si="132"/>
        <v>0</v>
      </c>
      <c r="NF62" s="550">
        <f t="shared" si="133"/>
        <v>0</v>
      </c>
      <c r="NG62" s="550">
        <f t="shared" si="134"/>
        <v>0</v>
      </c>
    </row>
    <row r="63" spans="1:371" s="136" customFormat="1" ht="21" customHeight="1">
      <c r="A63" s="452">
        <f t="shared" si="4"/>
        <v>0</v>
      </c>
      <c r="B63" s="452">
        <f t="shared" si="199"/>
        <v>0</v>
      </c>
      <c r="C63" s="452">
        <f t="shared" si="5"/>
        <v>0</v>
      </c>
      <c r="D63" s="452">
        <f t="shared" si="6"/>
        <v>0</v>
      </c>
      <c r="E63" s="452">
        <f t="shared" si="7"/>
        <v>0</v>
      </c>
      <c r="F63" s="452">
        <f t="shared" si="200"/>
        <v>0</v>
      </c>
      <c r="G63" s="452">
        <f t="shared" si="201"/>
        <v>0</v>
      </c>
      <c r="H63" s="452">
        <f t="shared" si="202"/>
        <v>0</v>
      </c>
      <c r="I63" s="267">
        <f t="shared" si="135"/>
        <v>0</v>
      </c>
      <c r="J63" s="268"/>
      <c r="K63" s="112"/>
      <c r="L63" s="112"/>
      <c r="M63" s="106"/>
      <c r="N63" s="106"/>
      <c r="O63" s="106"/>
      <c r="P63" s="106"/>
      <c r="Q63" s="112"/>
      <c r="R63" s="263" t="str">
        <f>IFERROR(VLOOKUP(Q63,'４整理番号表'!$T$27:$U$30,2,TRUE),"")</f>
        <v/>
      </c>
      <c r="S63" s="263">
        <f t="shared" si="136"/>
        <v>0</v>
      </c>
      <c r="T63" s="266">
        <f t="shared" si="137"/>
        <v>0</v>
      </c>
      <c r="U63" s="112"/>
      <c r="V63" s="108"/>
      <c r="W63" s="269" t="str">
        <f>IFERROR(VLOOKUP(V63,'４整理番号表'!$B$6:$G$7,2,TRUE),"")</f>
        <v/>
      </c>
      <c r="X63" s="270"/>
      <c r="Y63" s="108"/>
      <c r="Z63" s="269" t="str">
        <f>IFERROR(VLOOKUP(Y63,'４整理番号表'!$B$39:$H$45,2,TRUE),"")</f>
        <v/>
      </c>
      <c r="AA63" s="108"/>
      <c r="AB63" s="271" t="str">
        <f>IFERROR(VLOOKUP(AA63,'４整理番号表'!$J$5:$K$59,2,TRUE),"")</f>
        <v/>
      </c>
      <c r="AC63" s="365"/>
      <c r="AD63" s="624"/>
      <c r="AE63" s="107"/>
      <c r="AF63" s="272" t="str">
        <f>IFERROR(VLOOKUP(AE63,'４整理番号表'!$P$6:$Q$39,2,TRUE),"")</f>
        <v/>
      </c>
      <c r="AG63" s="273">
        <f t="shared" si="8"/>
        <v>0</v>
      </c>
      <c r="AH63" s="106"/>
      <c r="AI63" s="112"/>
      <c r="AJ63" s="111"/>
      <c r="AK63" s="282"/>
      <c r="AL63" s="283"/>
      <c r="AM63" s="280"/>
      <c r="AN63" s="26"/>
      <c r="AO63" s="291">
        <f t="shared" si="9"/>
        <v>0</v>
      </c>
      <c r="AP63" s="290">
        <f t="shared" si="138"/>
        <v>0</v>
      </c>
      <c r="AQ63" s="30"/>
      <c r="AR63" s="30"/>
      <c r="AS63" s="30"/>
      <c r="AT63" s="289"/>
      <c r="AU63" s="291">
        <f t="shared" si="210"/>
        <v>0</v>
      </c>
      <c r="AV63" s="291" t="str">
        <f t="shared" si="203"/>
        <v/>
      </c>
      <c r="AW63" s="27"/>
      <c r="AX63" s="33"/>
      <c r="AY63" s="33"/>
      <c r="AZ63" s="28"/>
      <c r="BA63" s="27"/>
      <c r="BB63" s="202"/>
      <c r="BC63" s="315">
        <f t="shared" si="139"/>
        <v>0</v>
      </c>
      <c r="BD63" s="349" t="str">
        <f t="shared" si="11"/>
        <v/>
      </c>
      <c r="BE63" s="350"/>
      <c r="BF63" s="350"/>
      <c r="BG63" s="349">
        <f t="shared" si="211"/>
        <v>0</v>
      </c>
      <c r="BH63" s="350"/>
      <c r="BI63" s="349">
        <f t="shared" si="140"/>
        <v>0</v>
      </c>
      <c r="BJ63" s="202"/>
      <c r="BK63" s="202"/>
      <c r="BL63" s="653" t="str">
        <f t="shared" si="13"/>
        <v/>
      </c>
      <c r="BM63" s="654" t="str">
        <f t="shared" si="14"/>
        <v/>
      </c>
      <c r="BN63" s="266" t="str">
        <f t="shared" si="15"/>
        <v/>
      </c>
      <c r="BO63" s="793"/>
      <c r="BP63" s="323"/>
      <c r="BQ63" s="323"/>
      <c r="BR63" s="323"/>
      <c r="BS63" s="323"/>
      <c r="BT63" s="324" t="str">
        <f t="shared" si="16"/>
        <v/>
      </c>
      <c r="BU63" s="325" t="str">
        <f t="shared" si="141"/>
        <v/>
      </c>
      <c r="BV63" s="393">
        <f t="shared" si="142"/>
        <v>0</v>
      </c>
      <c r="BW63" s="326"/>
      <c r="BX63" s="329"/>
      <c r="BY63" s="454"/>
      <c r="BZ63" s="455"/>
      <c r="CA63" s="455"/>
      <c r="CB63" s="455"/>
      <c r="CC63" s="455"/>
      <c r="CD63" s="322">
        <f>IFERROR(VLOOKUP(BX63,'４整理番号表'!$X$23:$Z$31,3,FALSE),)</f>
        <v>0</v>
      </c>
      <c r="CE63" s="605" t="str">
        <f>IF(BX63='４整理番号表'!$X$24,IF(CC63&lt;&gt;"",IF(BZ63&gt;0,IF(BY63=6,ROUNDDOWN((CC63-BZ63)/ABS(BZ63),3),IF(BY63=5,ROUNDDOWN((CC63-BZ63)/ABS(BZ63)*3/4,3),"")),"-")),IF(CC63&lt;&gt;"",IF(BZ63&gt;0,ROUNDDOWN((CC63-BZ63)/ABS(BZ63),3),"-"),""))</f>
        <v/>
      </c>
      <c r="CF63" s="610"/>
      <c r="CG63" s="329"/>
      <c r="CH63" s="454"/>
      <c r="CI63" s="322"/>
      <c r="CJ63" s="322"/>
      <c r="CK63" s="322"/>
      <c r="CL63" s="322"/>
      <c r="CM63" s="322">
        <f>IFERROR(VLOOKUP(CG63,'４整理番号表'!$X$23:$Z$31,3,FALSE),)</f>
        <v>0</v>
      </c>
      <c r="CN63" s="325" t="str">
        <f t="shared" si="143"/>
        <v/>
      </c>
      <c r="CO63" s="610"/>
      <c r="CP63" s="329"/>
      <c r="CQ63" s="454"/>
      <c r="CR63" s="322"/>
      <c r="CS63" s="322"/>
      <c r="CT63" s="322"/>
      <c r="CU63" s="322"/>
      <c r="CV63" s="322">
        <f>IFERROR(VLOOKUP(CP63,'４整理番号表'!$X$23:$Z$31,3,FALSE),)</f>
        <v>0</v>
      </c>
      <c r="CW63" s="325" t="str">
        <f t="shared" si="144"/>
        <v/>
      </c>
      <c r="CX63" s="619"/>
      <c r="CY63" s="329"/>
      <c r="CZ63" s="454"/>
      <c r="DA63" s="322"/>
      <c r="DB63" s="322"/>
      <c r="DC63" s="322"/>
      <c r="DD63" s="322"/>
      <c r="DE63" s="322">
        <f>IFERROR(VLOOKUP(CY63,'４整理番号表'!$X$23:$Z$31,3,FALSE),)</f>
        <v>0</v>
      </c>
      <c r="DF63" s="325" t="str">
        <f t="shared" si="145"/>
        <v/>
      </c>
      <c r="DG63" s="610"/>
      <c r="DH63" s="329"/>
      <c r="DI63" s="454"/>
      <c r="DJ63" s="322"/>
      <c r="DK63" s="322"/>
      <c r="DL63" s="322"/>
      <c r="DM63" s="322"/>
      <c r="DN63" s="322">
        <f>IFERROR(VLOOKUP(DH63,'４整理番号表'!$X$23:$Z$31,3,FALSE),)</f>
        <v>0</v>
      </c>
      <c r="DO63" s="325" t="str">
        <f t="shared" si="146"/>
        <v/>
      </c>
      <c r="DP63" s="610"/>
      <c r="DQ63" s="329"/>
      <c r="DR63" s="454"/>
      <c r="DS63" s="322"/>
      <c r="DT63" s="322"/>
      <c r="DU63" s="322"/>
      <c r="DV63" s="322"/>
      <c r="DW63" s="322">
        <f>IFERROR(VLOOKUP(DQ63,'４整理番号表'!$X$23:$Z$31,3,FALSE),)</f>
        <v>0</v>
      </c>
      <c r="DX63" s="325" t="str">
        <f t="shared" si="147"/>
        <v/>
      </c>
      <c r="DY63" s="610"/>
      <c r="DZ63" s="329"/>
      <c r="EA63" s="454"/>
      <c r="EB63" s="322"/>
      <c r="EC63" s="322"/>
      <c r="ED63" s="322"/>
      <c r="EE63" s="322"/>
      <c r="EF63" s="322">
        <f>IFERROR(VLOOKUP(DZ63,'４整理番号表'!$X$23:$Z$31,3,FALSE),)</f>
        <v>0</v>
      </c>
      <c r="EG63" s="325" t="str">
        <f t="shared" si="148"/>
        <v/>
      </c>
      <c r="EH63" s="610"/>
      <c r="EI63" s="329"/>
      <c r="EJ63" s="454"/>
      <c r="EK63" s="322"/>
      <c r="EL63" s="322"/>
      <c r="EM63" s="322"/>
      <c r="EN63" s="322"/>
      <c r="EO63" s="322">
        <f>IFERROR(VLOOKUP(EI63,'４整理番号表'!$X$23:$Z$31,3,FALSE),)</f>
        <v>0</v>
      </c>
      <c r="EP63" s="325" t="str">
        <f t="shared" si="149"/>
        <v/>
      </c>
      <c r="EQ63" s="619"/>
      <c r="ER63" s="203" t="s">
        <v>101</v>
      </c>
      <c r="ES63" s="266">
        <f t="shared" si="17"/>
        <v>0</v>
      </c>
      <c r="ET63" s="272">
        <f t="shared" si="18"/>
        <v>0</v>
      </c>
      <c r="EU63" s="272">
        <f t="shared" si="19"/>
        <v>0</v>
      </c>
      <c r="EV63" s="272">
        <f t="shared" si="20"/>
        <v>0</v>
      </c>
      <c r="EW63" s="272">
        <f t="shared" si="21"/>
        <v>0</v>
      </c>
      <c r="EX63" s="272">
        <f t="shared" si="22"/>
        <v>0</v>
      </c>
      <c r="EY63" s="272">
        <f t="shared" si="23"/>
        <v>0</v>
      </c>
      <c r="EZ63" s="272">
        <f t="shared" si="24"/>
        <v>0</v>
      </c>
      <c r="FA63" s="272">
        <f t="shared" si="25"/>
        <v>0</v>
      </c>
      <c r="FB63" s="272">
        <f t="shared" si="26"/>
        <v>0</v>
      </c>
      <c r="FC63" s="272">
        <f t="shared" si="27"/>
        <v>0</v>
      </c>
      <c r="FD63" s="272">
        <f t="shared" si="28"/>
        <v>0</v>
      </c>
      <c r="FE63" s="272">
        <f t="shared" si="29"/>
        <v>0</v>
      </c>
      <c r="FF63" s="272">
        <f t="shared" si="30"/>
        <v>0</v>
      </c>
      <c r="FG63" s="272">
        <f t="shared" si="31"/>
        <v>0</v>
      </c>
      <c r="FH63" s="272">
        <f t="shared" si="32"/>
        <v>0</v>
      </c>
      <c r="FI63" s="109" t="s">
        <v>100</v>
      </c>
      <c r="FJ63" s="109" t="s">
        <v>100</v>
      </c>
      <c r="FK63" s="109" t="s">
        <v>100</v>
      </c>
      <c r="FL63" s="109" t="s">
        <v>100</v>
      </c>
      <c r="FM63" s="109" t="s">
        <v>100</v>
      </c>
      <c r="FN63" s="272">
        <f t="shared" si="150"/>
        <v>0</v>
      </c>
      <c r="FO63" s="272">
        <f t="shared" si="151"/>
        <v>0</v>
      </c>
      <c r="FP63" s="272">
        <f t="shared" si="152"/>
        <v>0</v>
      </c>
      <c r="FQ63" s="272">
        <f t="shared" si="153"/>
        <v>0</v>
      </c>
      <c r="FR63" s="272">
        <f t="shared" si="154"/>
        <v>0</v>
      </c>
      <c r="FS63" s="272">
        <f t="shared" si="155"/>
        <v>0</v>
      </c>
      <c r="FT63" s="272">
        <f t="shared" si="156"/>
        <v>0</v>
      </c>
      <c r="FU63" s="113"/>
      <c r="FV63" s="113"/>
      <c r="FW63" s="109"/>
      <c r="FX63" s="109"/>
      <c r="FY63" s="109"/>
      <c r="FZ63" s="272">
        <f t="shared" si="157"/>
        <v>0</v>
      </c>
      <c r="GA63" s="272">
        <f t="shared" si="33"/>
        <v>0</v>
      </c>
      <c r="GB63" s="109"/>
      <c r="GC63" s="109"/>
      <c r="GD63" s="109"/>
      <c r="GE63" s="109"/>
      <c r="GF63" s="109"/>
      <c r="GG63" s="109"/>
      <c r="GH63" s="109"/>
      <c r="GI63" s="109"/>
      <c r="GJ63" s="109"/>
      <c r="GK63" s="109"/>
      <c r="GL63" s="109"/>
      <c r="GM63" s="109"/>
      <c r="GN63" s="109"/>
      <c r="GO63" s="109"/>
      <c r="GP63" s="109"/>
      <c r="GQ63" s="109"/>
      <c r="GR63" s="109"/>
      <c r="GS63" s="109"/>
      <c r="GT63" s="110"/>
      <c r="GV63" s="413">
        <f t="shared" si="34"/>
        <v>0</v>
      </c>
      <c r="GW63" s="414">
        <f t="shared" si="35"/>
        <v>0</v>
      </c>
      <c r="GX63" s="415"/>
      <c r="GY63" s="416">
        <f t="shared" si="204"/>
        <v>0</v>
      </c>
      <c r="GZ63" s="417">
        <f t="shared" si="205"/>
        <v>0</v>
      </c>
      <c r="HA63" s="385"/>
      <c r="HB63" s="421"/>
      <c r="HC63" s="422"/>
      <c r="HD63" s="422"/>
      <c r="HE63" s="423">
        <f t="shared" si="208"/>
        <v>0</v>
      </c>
      <c r="HF63" s="424">
        <f t="shared" si="209"/>
        <v>0</v>
      </c>
      <c r="HG63" s="426"/>
      <c r="HH63" s="426"/>
      <c r="HI63" s="426"/>
      <c r="HJ63" s="345" t="str">
        <f t="shared" si="38"/>
        <v/>
      </c>
      <c r="HK63" s="402">
        <f>IF(OR(AND(1&lt;=HJ63,HJ63&lt;=3),HJ63=6),VLOOKUP(HJ63,'４整理番号表'!$J$5:$K$59,2,FALSE),0)</f>
        <v>0</v>
      </c>
      <c r="HL63" s="402">
        <f>IF(OR(HJ63=4,HJ63=7),VLOOKUP(HJ63,'４整理番号表'!$J$5:$K$59,2,FALSE),0)</f>
        <v>0</v>
      </c>
      <c r="HM63" s="402">
        <f>IF(HJ63=5,VLOOKUP(HJ63,'４整理番号表'!$J$5:$K$59,2,FALSE),0)</f>
        <v>0</v>
      </c>
      <c r="HN63" s="402">
        <f>IF(AND(8&lt;=HJ63,HJ63&lt;=13),VLOOKUP(HJ63,'４整理番号表'!$J$5:$K$59,2,FALSE),0)</f>
        <v>0</v>
      </c>
      <c r="HO63" s="397">
        <f t="shared" si="160"/>
        <v>0</v>
      </c>
      <c r="HP63" s="345">
        <f t="shared" si="161"/>
        <v>0</v>
      </c>
      <c r="HQ63" s="345">
        <f t="shared" si="162"/>
        <v>0</v>
      </c>
      <c r="HR63" s="344">
        <f t="shared" si="163"/>
        <v>0</v>
      </c>
      <c r="HS63" s="344">
        <f t="shared" si="164"/>
        <v>0</v>
      </c>
      <c r="HT63" s="345">
        <f t="shared" si="165"/>
        <v>0</v>
      </c>
      <c r="HU63" s="345">
        <f t="shared" si="166"/>
        <v>0</v>
      </c>
      <c r="HV63" s="345">
        <f t="shared" si="167"/>
        <v>0</v>
      </c>
      <c r="HW63" s="345">
        <f t="shared" si="168"/>
        <v>0</v>
      </c>
      <c r="HX63" s="345">
        <f t="shared" si="169"/>
        <v>0</v>
      </c>
      <c r="HY63" s="344">
        <f t="shared" si="170"/>
        <v>0</v>
      </c>
      <c r="HZ63" s="344">
        <f t="shared" si="171"/>
        <v>0</v>
      </c>
      <c r="IA63" s="345">
        <f t="shared" si="172"/>
        <v>0</v>
      </c>
      <c r="IB63" s="345">
        <f t="shared" si="173"/>
        <v>0</v>
      </c>
      <c r="IC63" s="345">
        <f t="shared" si="174"/>
        <v>0</v>
      </c>
      <c r="ID63" s="345">
        <f t="shared" si="175"/>
        <v>0</v>
      </c>
      <c r="IE63" s="345">
        <f t="shared" si="176"/>
        <v>0</v>
      </c>
      <c r="IF63" s="344">
        <f>IF(AND($HO63=3,SUM($ID63:IE63)=0),IF(AND($HB63=1,$HF63&gt;=0.1),1,),)</f>
        <v>0</v>
      </c>
      <c r="IG63" s="344">
        <f>IF(AND($HO63=3,SUM($ID63:IF63)=0),IF(AND($HB63=1,$HF63&gt;=0.05,$HF63&lt;0.1),1,),)</f>
        <v>0</v>
      </c>
      <c r="IH63" s="345">
        <f t="shared" si="177"/>
        <v>0</v>
      </c>
      <c r="II63" s="345">
        <f t="shared" si="178"/>
        <v>0</v>
      </c>
      <c r="IJ63" s="345">
        <f t="shared" si="179"/>
        <v>0</v>
      </c>
      <c r="IK63" s="345">
        <f t="shared" si="180"/>
        <v>0</v>
      </c>
      <c r="IL63" s="345">
        <f t="shared" si="181"/>
        <v>0</v>
      </c>
      <c r="IM63" s="345">
        <f t="shared" si="182"/>
        <v>0</v>
      </c>
      <c r="IN63" s="345">
        <f t="shared" si="183"/>
        <v>0</v>
      </c>
      <c r="IO63" s="345">
        <f t="shared" si="184"/>
        <v>0</v>
      </c>
      <c r="IP63" s="345">
        <f t="shared" si="185"/>
        <v>0</v>
      </c>
      <c r="IQ63" s="345">
        <f t="shared" si="186"/>
        <v>0</v>
      </c>
      <c r="IR63" s="345">
        <f t="shared" si="187"/>
        <v>0</v>
      </c>
      <c r="IS63" s="392">
        <f t="shared" si="188"/>
        <v>0</v>
      </c>
      <c r="IT63" s="385"/>
      <c r="IU63" s="440">
        <f t="shared" si="39"/>
        <v>0</v>
      </c>
      <c r="IV63" s="344">
        <f t="shared" si="40"/>
        <v>0</v>
      </c>
      <c r="IW63" s="344">
        <f t="shared" si="41"/>
        <v>0</v>
      </c>
      <c r="IX63" s="344">
        <f t="shared" si="42"/>
        <v>0</v>
      </c>
      <c r="IY63" s="344">
        <f t="shared" si="43"/>
        <v>0</v>
      </c>
      <c r="IZ63" s="344">
        <f t="shared" si="44"/>
        <v>0</v>
      </c>
      <c r="JA63" s="344">
        <f t="shared" si="45"/>
        <v>0</v>
      </c>
      <c r="JB63" s="344">
        <f t="shared" si="46"/>
        <v>0</v>
      </c>
      <c r="JC63" s="344">
        <f t="shared" si="47"/>
        <v>0</v>
      </c>
      <c r="JD63" s="344">
        <f t="shared" si="48"/>
        <v>0</v>
      </c>
      <c r="JE63" s="344">
        <f t="shared" si="49"/>
        <v>0</v>
      </c>
      <c r="JF63" s="344">
        <f t="shared" si="50"/>
        <v>0</v>
      </c>
      <c r="JG63" s="344">
        <f t="shared" si="51"/>
        <v>0</v>
      </c>
      <c r="JH63" s="344">
        <f t="shared" si="52"/>
        <v>0</v>
      </c>
      <c r="JI63" s="344">
        <f t="shared" si="53"/>
        <v>0</v>
      </c>
      <c r="JJ63" s="344">
        <f t="shared" si="54"/>
        <v>0</v>
      </c>
      <c r="JK63" s="344">
        <f t="shared" si="55"/>
        <v>0</v>
      </c>
      <c r="JL63" s="344">
        <f t="shared" si="56"/>
        <v>0</v>
      </c>
      <c r="JM63" s="344">
        <f t="shared" si="57"/>
        <v>0</v>
      </c>
      <c r="JN63" s="344">
        <f t="shared" si="58"/>
        <v>0</v>
      </c>
      <c r="JO63" s="344">
        <f t="shared" si="59"/>
        <v>0</v>
      </c>
      <c r="JP63" s="344">
        <f t="shared" si="60"/>
        <v>0</v>
      </c>
      <c r="JQ63" s="344">
        <f t="shared" si="61"/>
        <v>0</v>
      </c>
      <c r="JR63" s="344">
        <f t="shared" si="62"/>
        <v>0</v>
      </c>
      <c r="JS63" s="344">
        <f t="shared" si="63"/>
        <v>0</v>
      </c>
      <c r="JT63" s="344">
        <f t="shared" si="64"/>
        <v>0</v>
      </c>
      <c r="JU63" s="344">
        <f t="shared" si="65"/>
        <v>0</v>
      </c>
      <c r="JV63" s="344">
        <f t="shared" si="66"/>
        <v>0</v>
      </c>
      <c r="JW63" s="344">
        <f t="shared" si="67"/>
        <v>0</v>
      </c>
      <c r="JX63" s="344">
        <f t="shared" si="68"/>
        <v>0</v>
      </c>
      <c r="JY63" s="344">
        <f t="shared" si="69"/>
        <v>0</v>
      </c>
      <c r="JZ63" s="344">
        <f t="shared" si="70"/>
        <v>0</v>
      </c>
      <c r="KA63" s="344">
        <f t="shared" si="71"/>
        <v>0</v>
      </c>
      <c r="KB63" s="344">
        <f t="shared" si="72"/>
        <v>0</v>
      </c>
      <c r="KC63" s="344">
        <f t="shared" si="189"/>
        <v>0</v>
      </c>
      <c r="KD63" s="344">
        <f t="shared" si="73"/>
        <v>0</v>
      </c>
      <c r="KE63" s="344">
        <f t="shared" si="74"/>
        <v>0</v>
      </c>
      <c r="KF63" s="344">
        <f t="shared" si="75"/>
        <v>0</v>
      </c>
      <c r="KG63" s="344">
        <f t="shared" si="76"/>
        <v>0</v>
      </c>
      <c r="KH63" s="344">
        <f t="shared" si="77"/>
        <v>0</v>
      </c>
      <c r="KI63" s="344">
        <f t="shared" si="78"/>
        <v>0</v>
      </c>
      <c r="KJ63" s="344">
        <f t="shared" si="79"/>
        <v>0</v>
      </c>
      <c r="KK63" s="344">
        <f t="shared" si="80"/>
        <v>0</v>
      </c>
      <c r="KL63" s="344">
        <f t="shared" si="81"/>
        <v>0</v>
      </c>
      <c r="KM63" s="344">
        <f t="shared" si="82"/>
        <v>0</v>
      </c>
      <c r="KN63" s="344">
        <f t="shared" si="83"/>
        <v>0</v>
      </c>
      <c r="KO63" s="344">
        <f t="shared" si="84"/>
        <v>0</v>
      </c>
      <c r="KP63" s="344">
        <f t="shared" si="85"/>
        <v>0</v>
      </c>
      <c r="KQ63" s="344">
        <f t="shared" si="86"/>
        <v>0</v>
      </c>
      <c r="KR63" s="344">
        <f t="shared" si="87"/>
        <v>0</v>
      </c>
      <c r="KS63" s="344">
        <f t="shared" si="88"/>
        <v>0</v>
      </c>
      <c r="KT63" s="383">
        <f t="shared" si="89"/>
        <v>0</v>
      </c>
      <c r="KU63" s="701"/>
      <c r="KV63" s="109"/>
      <c r="KW63" s="109"/>
      <c r="KX63" s="110"/>
      <c r="KZ63" s="472">
        <f t="shared" si="90"/>
        <v>0</v>
      </c>
      <c r="LA63" s="348">
        <f t="shared" si="91"/>
        <v>0</v>
      </c>
      <c r="LB63" s="348">
        <f t="shared" si="92"/>
        <v>0</v>
      </c>
      <c r="LC63" s="473">
        <f t="shared" si="93"/>
        <v>0</v>
      </c>
      <c r="LE63" s="467">
        <f t="shared" si="94"/>
        <v>0</v>
      </c>
      <c r="LF63" s="467" t="str">
        <f t="shared" si="95"/>
        <v/>
      </c>
      <c r="LG63" s="467">
        <f t="shared" si="96"/>
        <v>0</v>
      </c>
      <c r="LH63" s="467">
        <f t="shared" si="97"/>
        <v>0</v>
      </c>
      <c r="LI63" s="467">
        <f t="shared" si="98"/>
        <v>0</v>
      </c>
      <c r="LJ63" s="467">
        <f t="shared" si="99"/>
        <v>0</v>
      </c>
      <c r="LK63" s="467">
        <f t="shared" si="100"/>
        <v>0</v>
      </c>
      <c r="LL63" s="467">
        <f t="shared" si="101"/>
        <v>0</v>
      </c>
      <c r="LM63" s="467">
        <f t="shared" si="102"/>
        <v>0</v>
      </c>
      <c r="LN63" s="468">
        <f t="shared" si="103"/>
        <v>0</v>
      </c>
      <c r="LO63" s="468" t="str">
        <f t="shared" si="190"/>
        <v>○</v>
      </c>
      <c r="LP63" s="451"/>
      <c r="LQ63" s="414">
        <f t="shared" si="191"/>
        <v>0</v>
      </c>
      <c r="LR63" s="414">
        <f t="shared" si="104"/>
        <v>0</v>
      </c>
      <c r="LS63" s="414" t="str">
        <f t="shared" si="105"/>
        <v/>
      </c>
      <c r="LT63" s="414" t="str">
        <f t="shared" si="192"/>
        <v/>
      </c>
      <c r="LU63" s="414">
        <f t="shared" si="106"/>
        <v>0</v>
      </c>
      <c r="LV63" s="414">
        <f t="shared" si="193"/>
        <v>0</v>
      </c>
      <c r="LW63" s="414">
        <f t="shared" si="107"/>
        <v>0</v>
      </c>
      <c r="LX63" s="448">
        <f t="shared" si="108"/>
        <v>0</v>
      </c>
      <c r="LY63" s="414">
        <f t="shared" si="194"/>
        <v>0</v>
      </c>
      <c r="LZ63" s="414">
        <f t="shared" si="195"/>
        <v>0</v>
      </c>
      <c r="MA63" s="414">
        <f t="shared" si="196"/>
        <v>0</v>
      </c>
      <c r="MB63" s="448">
        <f t="shared" si="197"/>
        <v>0</v>
      </c>
      <c r="MC63" s="414">
        <f t="shared" si="109"/>
        <v>0</v>
      </c>
      <c r="MD63" s="414">
        <f t="shared" si="110"/>
        <v>0</v>
      </c>
      <c r="ME63" s="414">
        <f t="shared" si="111"/>
        <v>0</v>
      </c>
      <c r="MF63" s="448">
        <f t="shared" si="112"/>
        <v>0</v>
      </c>
      <c r="MG63" s="414">
        <f t="shared" si="113"/>
        <v>0</v>
      </c>
      <c r="MH63" s="414">
        <f t="shared" si="114"/>
        <v>0</v>
      </c>
      <c r="MI63" s="414">
        <f t="shared" si="115"/>
        <v>0</v>
      </c>
      <c r="MJ63" s="448">
        <f t="shared" si="198"/>
        <v>0</v>
      </c>
      <c r="MK63" s="462"/>
      <c r="ML63" s="477" cm="1">
        <f t="array" ref="ML63">IF(MX63=1,INDEX($BX63:$EQ63,1,MATCH("Ⅱ⑧",$BX63:$EQ63,0)+7),0)</f>
        <v>0</v>
      </c>
      <c r="MM63" s="478">
        <f t="shared" si="116"/>
        <v>0</v>
      </c>
      <c r="MN63" s="468">
        <f t="shared" si="117"/>
        <v>0</v>
      </c>
      <c r="MP63" s="348">
        <f t="shared" si="118"/>
        <v>0</v>
      </c>
      <c r="MQ63" s="348">
        <f t="shared" si="119"/>
        <v>0</v>
      </c>
      <c r="MR63" s="348">
        <f t="shared" si="120"/>
        <v>0</v>
      </c>
      <c r="MS63" s="348">
        <f t="shared" si="121"/>
        <v>0</v>
      </c>
      <c r="MT63" s="348">
        <f t="shared" si="122"/>
        <v>0</v>
      </c>
      <c r="MU63" s="348">
        <f t="shared" si="123"/>
        <v>0</v>
      </c>
      <c r="MV63" s="348">
        <f t="shared" si="124"/>
        <v>0</v>
      </c>
      <c r="MW63" s="348">
        <f t="shared" si="125"/>
        <v>0</v>
      </c>
      <c r="MX63" s="348">
        <f t="shared" si="126"/>
        <v>0</v>
      </c>
      <c r="MZ63" s="550">
        <f t="shared" si="127"/>
        <v>0</v>
      </c>
      <c r="NA63" s="550">
        <f t="shared" si="128"/>
        <v>0</v>
      </c>
      <c r="NB63" s="550">
        <f t="shared" si="129"/>
        <v>0</v>
      </c>
      <c r="NC63" s="550">
        <f t="shared" si="130"/>
        <v>0</v>
      </c>
      <c r="ND63" s="550">
        <f t="shared" si="131"/>
        <v>0</v>
      </c>
      <c r="NE63" s="550">
        <f t="shared" si="132"/>
        <v>0</v>
      </c>
      <c r="NF63" s="550">
        <f t="shared" si="133"/>
        <v>0</v>
      </c>
      <c r="NG63" s="550">
        <f t="shared" si="134"/>
        <v>0</v>
      </c>
    </row>
    <row r="64" spans="1:371" s="136" customFormat="1" ht="21" customHeight="1">
      <c r="A64" s="452">
        <f t="shared" si="4"/>
        <v>0</v>
      </c>
      <c r="B64" s="452">
        <f t="shared" si="199"/>
        <v>0</v>
      </c>
      <c r="C64" s="452">
        <f t="shared" si="5"/>
        <v>0</v>
      </c>
      <c r="D64" s="452">
        <f t="shared" si="6"/>
        <v>0</v>
      </c>
      <c r="E64" s="452">
        <f t="shared" si="7"/>
        <v>0</v>
      </c>
      <c r="F64" s="452">
        <f t="shared" si="200"/>
        <v>0</v>
      </c>
      <c r="G64" s="452">
        <f t="shared" si="201"/>
        <v>0</v>
      </c>
      <c r="H64" s="452">
        <f t="shared" si="202"/>
        <v>0</v>
      </c>
      <c r="I64" s="267">
        <f t="shared" si="135"/>
        <v>0</v>
      </c>
      <c r="J64" s="268"/>
      <c r="K64" s="112"/>
      <c r="L64" s="112"/>
      <c r="M64" s="106"/>
      <c r="N64" s="106"/>
      <c r="O64" s="106"/>
      <c r="P64" s="106"/>
      <c r="Q64" s="112"/>
      <c r="R64" s="263" t="str">
        <f>IFERROR(VLOOKUP(Q64,'４整理番号表'!$T$27:$U$30,2,TRUE),"")</f>
        <v/>
      </c>
      <c r="S64" s="263">
        <f t="shared" si="136"/>
        <v>0</v>
      </c>
      <c r="T64" s="266">
        <f t="shared" si="137"/>
        <v>0</v>
      </c>
      <c r="U64" s="112"/>
      <c r="V64" s="108"/>
      <c r="W64" s="269" t="str">
        <f>IFERROR(VLOOKUP(V64,'４整理番号表'!$B$6:$G$7,2,TRUE),"")</f>
        <v/>
      </c>
      <c r="X64" s="270"/>
      <c r="Y64" s="108"/>
      <c r="Z64" s="269" t="str">
        <f>IFERROR(VLOOKUP(Y64,'４整理番号表'!$B$39:$H$45,2,TRUE),"")</f>
        <v/>
      </c>
      <c r="AA64" s="108"/>
      <c r="AB64" s="271" t="str">
        <f>IFERROR(VLOOKUP(AA64,'４整理番号表'!$J$5:$K$59,2,TRUE),"")</f>
        <v/>
      </c>
      <c r="AC64" s="365"/>
      <c r="AD64" s="624"/>
      <c r="AE64" s="107"/>
      <c r="AF64" s="272" t="str">
        <f>IFERROR(VLOOKUP(AE64,'４整理番号表'!$P$6:$Q$39,2,TRUE),"")</f>
        <v/>
      </c>
      <c r="AG64" s="273">
        <f t="shared" si="8"/>
        <v>0</v>
      </c>
      <c r="AH64" s="106"/>
      <c r="AI64" s="112"/>
      <c r="AJ64" s="111"/>
      <c r="AK64" s="282"/>
      <c r="AL64" s="283"/>
      <c r="AM64" s="280"/>
      <c r="AN64" s="29"/>
      <c r="AO64" s="291">
        <f t="shared" si="9"/>
        <v>0</v>
      </c>
      <c r="AP64" s="290">
        <f t="shared" si="138"/>
        <v>0</v>
      </c>
      <c r="AQ64" s="30"/>
      <c r="AR64" s="30"/>
      <c r="AS64" s="30"/>
      <c r="AT64" s="289"/>
      <c r="AU64" s="291">
        <f t="shared" si="210"/>
        <v>0</v>
      </c>
      <c r="AV64" s="291" t="str">
        <f t="shared" si="203"/>
        <v/>
      </c>
      <c r="AW64" s="27"/>
      <c r="AX64" s="33"/>
      <c r="AY64" s="33"/>
      <c r="AZ64" s="28"/>
      <c r="BA64" s="27"/>
      <c r="BB64" s="202"/>
      <c r="BC64" s="315">
        <f t="shared" si="139"/>
        <v>0</v>
      </c>
      <c r="BD64" s="349" t="str">
        <f t="shared" si="11"/>
        <v/>
      </c>
      <c r="BE64" s="350"/>
      <c r="BF64" s="350"/>
      <c r="BG64" s="349">
        <f t="shared" si="211"/>
        <v>0</v>
      </c>
      <c r="BH64" s="350"/>
      <c r="BI64" s="349">
        <f t="shared" si="140"/>
        <v>0</v>
      </c>
      <c r="BJ64" s="202"/>
      <c r="BK64" s="202"/>
      <c r="BL64" s="653" t="str">
        <f t="shared" si="13"/>
        <v/>
      </c>
      <c r="BM64" s="654" t="str">
        <f t="shared" si="14"/>
        <v/>
      </c>
      <c r="BN64" s="266" t="str">
        <f t="shared" si="15"/>
        <v/>
      </c>
      <c r="BO64" s="793"/>
      <c r="BP64" s="323"/>
      <c r="BQ64" s="323"/>
      <c r="BR64" s="323"/>
      <c r="BS64" s="323"/>
      <c r="BT64" s="324" t="str">
        <f t="shared" si="16"/>
        <v/>
      </c>
      <c r="BU64" s="325" t="str">
        <f t="shared" si="141"/>
        <v/>
      </c>
      <c r="BV64" s="393">
        <f t="shared" si="142"/>
        <v>0</v>
      </c>
      <c r="BW64" s="326"/>
      <c r="BX64" s="329"/>
      <c r="BY64" s="454"/>
      <c r="BZ64" s="455"/>
      <c r="CA64" s="455"/>
      <c r="CB64" s="455"/>
      <c r="CC64" s="455"/>
      <c r="CD64" s="322">
        <f>IFERROR(VLOOKUP(BX64,'４整理番号表'!$X$23:$Z$31,3,FALSE),)</f>
        <v>0</v>
      </c>
      <c r="CE64" s="605" t="str">
        <f>IF(BX64='４整理番号表'!$X$24,IF(CC64&lt;&gt;"",IF(BZ64&gt;0,IF(BY64=6,ROUNDDOWN((CC64-BZ64)/ABS(BZ64),3),IF(BY64=5,ROUNDDOWN((CC64-BZ64)/ABS(BZ64)*3/4,3),"")),"-")),IF(CC64&lt;&gt;"",IF(BZ64&gt;0,ROUNDDOWN((CC64-BZ64)/ABS(BZ64),3),"-"),""))</f>
        <v/>
      </c>
      <c r="CF64" s="610"/>
      <c r="CG64" s="329"/>
      <c r="CH64" s="454"/>
      <c r="CI64" s="322"/>
      <c r="CJ64" s="322"/>
      <c r="CK64" s="322"/>
      <c r="CL64" s="322"/>
      <c r="CM64" s="322">
        <f>IFERROR(VLOOKUP(CG64,'４整理番号表'!$X$23:$Z$31,3,FALSE),)</f>
        <v>0</v>
      </c>
      <c r="CN64" s="325" t="str">
        <f t="shared" si="143"/>
        <v/>
      </c>
      <c r="CO64" s="610"/>
      <c r="CP64" s="329"/>
      <c r="CQ64" s="454"/>
      <c r="CR64" s="322"/>
      <c r="CS64" s="322"/>
      <c r="CT64" s="322"/>
      <c r="CU64" s="322"/>
      <c r="CV64" s="322">
        <f>IFERROR(VLOOKUP(CP64,'４整理番号表'!$X$23:$Z$31,3,FALSE),)</f>
        <v>0</v>
      </c>
      <c r="CW64" s="325" t="str">
        <f t="shared" si="144"/>
        <v/>
      </c>
      <c r="CX64" s="619"/>
      <c r="CY64" s="329"/>
      <c r="CZ64" s="454"/>
      <c r="DA64" s="322"/>
      <c r="DB64" s="322"/>
      <c r="DC64" s="322"/>
      <c r="DD64" s="322"/>
      <c r="DE64" s="322">
        <f>IFERROR(VLOOKUP(CY64,'４整理番号表'!$X$23:$Z$31,3,FALSE),)</f>
        <v>0</v>
      </c>
      <c r="DF64" s="325" t="str">
        <f t="shared" si="145"/>
        <v/>
      </c>
      <c r="DG64" s="610"/>
      <c r="DH64" s="329"/>
      <c r="DI64" s="454"/>
      <c r="DJ64" s="322"/>
      <c r="DK64" s="322"/>
      <c r="DL64" s="322"/>
      <c r="DM64" s="322"/>
      <c r="DN64" s="322">
        <f>IFERROR(VLOOKUP(DH64,'４整理番号表'!$X$23:$Z$31,3,FALSE),)</f>
        <v>0</v>
      </c>
      <c r="DO64" s="325" t="str">
        <f t="shared" si="146"/>
        <v/>
      </c>
      <c r="DP64" s="610"/>
      <c r="DQ64" s="329"/>
      <c r="DR64" s="454"/>
      <c r="DS64" s="322"/>
      <c r="DT64" s="322"/>
      <c r="DU64" s="322"/>
      <c r="DV64" s="322"/>
      <c r="DW64" s="322">
        <f>IFERROR(VLOOKUP(DQ64,'４整理番号表'!$X$23:$Z$31,3,FALSE),)</f>
        <v>0</v>
      </c>
      <c r="DX64" s="325" t="str">
        <f t="shared" si="147"/>
        <v/>
      </c>
      <c r="DY64" s="610"/>
      <c r="DZ64" s="329"/>
      <c r="EA64" s="454"/>
      <c r="EB64" s="322"/>
      <c r="EC64" s="322"/>
      <c r="ED64" s="322"/>
      <c r="EE64" s="322"/>
      <c r="EF64" s="322">
        <f>IFERROR(VLOOKUP(DZ64,'４整理番号表'!$X$23:$Z$31,3,FALSE),)</f>
        <v>0</v>
      </c>
      <c r="EG64" s="325" t="str">
        <f t="shared" si="148"/>
        <v/>
      </c>
      <c r="EH64" s="610"/>
      <c r="EI64" s="329"/>
      <c r="EJ64" s="454"/>
      <c r="EK64" s="322"/>
      <c r="EL64" s="322"/>
      <c r="EM64" s="322"/>
      <c r="EN64" s="322"/>
      <c r="EO64" s="322">
        <f>IFERROR(VLOOKUP(EI64,'４整理番号表'!$X$23:$Z$31,3,FALSE),)</f>
        <v>0</v>
      </c>
      <c r="EP64" s="325" t="str">
        <f t="shared" si="149"/>
        <v/>
      </c>
      <c r="EQ64" s="619"/>
      <c r="ER64" s="203" t="s">
        <v>101</v>
      </c>
      <c r="ES64" s="266">
        <f t="shared" si="17"/>
        <v>0</v>
      </c>
      <c r="ET64" s="272">
        <f t="shared" si="18"/>
        <v>0</v>
      </c>
      <c r="EU64" s="272">
        <f t="shared" si="19"/>
        <v>0</v>
      </c>
      <c r="EV64" s="272">
        <f t="shared" si="20"/>
        <v>0</v>
      </c>
      <c r="EW64" s="272">
        <f t="shared" si="21"/>
        <v>0</v>
      </c>
      <c r="EX64" s="272">
        <f t="shared" si="22"/>
        <v>0</v>
      </c>
      <c r="EY64" s="272">
        <f t="shared" si="23"/>
        <v>0</v>
      </c>
      <c r="EZ64" s="272">
        <f t="shared" si="24"/>
        <v>0</v>
      </c>
      <c r="FA64" s="272">
        <f t="shared" si="25"/>
        <v>0</v>
      </c>
      <c r="FB64" s="272">
        <f t="shared" si="26"/>
        <v>0</v>
      </c>
      <c r="FC64" s="272">
        <f t="shared" si="27"/>
        <v>0</v>
      </c>
      <c r="FD64" s="272">
        <f t="shared" si="28"/>
        <v>0</v>
      </c>
      <c r="FE64" s="272">
        <f t="shared" si="29"/>
        <v>0</v>
      </c>
      <c r="FF64" s="272">
        <f t="shared" si="30"/>
        <v>0</v>
      </c>
      <c r="FG64" s="272">
        <f t="shared" si="31"/>
        <v>0</v>
      </c>
      <c r="FH64" s="272">
        <f t="shared" si="32"/>
        <v>0</v>
      </c>
      <c r="FI64" s="109" t="s">
        <v>100</v>
      </c>
      <c r="FJ64" s="109" t="s">
        <v>100</v>
      </c>
      <c r="FK64" s="109" t="s">
        <v>100</v>
      </c>
      <c r="FL64" s="109" t="s">
        <v>100</v>
      </c>
      <c r="FM64" s="109" t="s">
        <v>100</v>
      </c>
      <c r="FN64" s="272">
        <f t="shared" si="150"/>
        <v>0</v>
      </c>
      <c r="FO64" s="272">
        <f t="shared" si="151"/>
        <v>0</v>
      </c>
      <c r="FP64" s="272">
        <f t="shared" si="152"/>
        <v>0</v>
      </c>
      <c r="FQ64" s="272">
        <f t="shared" si="153"/>
        <v>0</v>
      </c>
      <c r="FR64" s="272">
        <f t="shared" si="154"/>
        <v>0</v>
      </c>
      <c r="FS64" s="272">
        <f t="shared" si="155"/>
        <v>0</v>
      </c>
      <c r="FT64" s="272">
        <f t="shared" si="156"/>
        <v>0</v>
      </c>
      <c r="FU64" s="113"/>
      <c r="FV64" s="113"/>
      <c r="FW64" s="109"/>
      <c r="FX64" s="109"/>
      <c r="FY64" s="109"/>
      <c r="FZ64" s="272">
        <f t="shared" si="157"/>
        <v>0</v>
      </c>
      <c r="GA64" s="272">
        <f t="shared" si="33"/>
        <v>0</v>
      </c>
      <c r="GB64" s="109"/>
      <c r="GC64" s="109"/>
      <c r="GD64" s="109"/>
      <c r="GE64" s="109"/>
      <c r="GF64" s="109"/>
      <c r="GG64" s="109"/>
      <c r="GH64" s="109"/>
      <c r="GI64" s="109"/>
      <c r="GJ64" s="109"/>
      <c r="GK64" s="109"/>
      <c r="GL64" s="109"/>
      <c r="GM64" s="109"/>
      <c r="GN64" s="109"/>
      <c r="GO64" s="109"/>
      <c r="GP64" s="109"/>
      <c r="GQ64" s="109"/>
      <c r="GR64" s="109"/>
      <c r="GS64" s="109"/>
      <c r="GT64" s="110"/>
      <c r="GV64" s="413">
        <f t="shared" si="34"/>
        <v>0</v>
      </c>
      <c r="GW64" s="414">
        <f t="shared" si="35"/>
        <v>0</v>
      </c>
      <c r="GX64" s="415"/>
      <c r="GY64" s="416">
        <f t="shared" si="204"/>
        <v>0</v>
      </c>
      <c r="GZ64" s="417">
        <f t="shared" si="205"/>
        <v>0</v>
      </c>
      <c r="HA64" s="385"/>
      <c r="HB64" s="421"/>
      <c r="HC64" s="422"/>
      <c r="HD64" s="422"/>
      <c r="HE64" s="423">
        <f t="shared" si="208"/>
        <v>0</v>
      </c>
      <c r="HF64" s="424">
        <f t="shared" si="209"/>
        <v>0</v>
      </c>
      <c r="HG64" s="426"/>
      <c r="HH64" s="426"/>
      <c r="HI64" s="426"/>
      <c r="HJ64" s="345" t="str">
        <f t="shared" si="38"/>
        <v/>
      </c>
      <c r="HK64" s="402">
        <f>IF(OR(AND(1&lt;=HJ64,HJ64&lt;=3),HJ64=6),VLOOKUP(HJ64,'４整理番号表'!$J$5:$K$59,2,FALSE),0)</f>
        <v>0</v>
      </c>
      <c r="HL64" s="402">
        <f>IF(OR(HJ64=4,HJ64=7),VLOOKUP(HJ64,'４整理番号表'!$J$5:$K$59,2,FALSE),0)</f>
        <v>0</v>
      </c>
      <c r="HM64" s="402">
        <f>IF(HJ64=5,VLOOKUP(HJ64,'４整理番号表'!$J$5:$K$59,2,FALSE),0)</f>
        <v>0</v>
      </c>
      <c r="HN64" s="402">
        <f>IF(AND(8&lt;=HJ64,HJ64&lt;=13),VLOOKUP(HJ64,'４整理番号表'!$J$5:$K$59,2,FALSE),0)</f>
        <v>0</v>
      </c>
      <c r="HO64" s="397">
        <f t="shared" si="160"/>
        <v>0</v>
      </c>
      <c r="HP64" s="345">
        <f t="shared" si="161"/>
        <v>0</v>
      </c>
      <c r="HQ64" s="345">
        <f t="shared" si="162"/>
        <v>0</v>
      </c>
      <c r="HR64" s="344">
        <f t="shared" si="163"/>
        <v>0</v>
      </c>
      <c r="HS64" s="344">
        <f t="shared" si="164"/>
        <v>0</v>
      </c>
      <c r="HT64" s="345">
        <f t="shared" si="165"/>
        <v>0</v>
      </c>
      <c r="HU64" s="345">
        <f t="shared" si="166"/>
        <v>0</v>
      </c>
      <c r="HV64" s="345">
        <f t="shared" si="167"/>
        <v>0</v>
      </c>
      <c r="HW64" s="345">
        <f t="shared" si="168"/>
        <v>0</v>
      </c>
      <c r="HX64" s="345">
        <f t="shared" si="169"/>
        <v>0</v>
      </c>
      <c r="HY64" s="344">
        <f t="shared" si="170"/>
        <v>0</v>
      </c>
      <c r="HZ64" s="344">
        <f t="shared" si="171"/>
        <v>0</v>
      </c>
      <c r="IA64" s="345">
        <f t="shared" si="172"/>
        <v>0</v>
      </c>
      <c r="IB64" s="345">
        <f t="shared" si="173"/>
        <v>0</v>
      </c>
      <c r="IC64" s="345">
        <f t="shared" si="174"/>
        <v>0</v>
      </c>
      <c r="ID64" s="345">
        <f t="shared" si="175"/>
        <v>0</v>
      </c>
      <c r="IE64" s="345">
        <f t="shared" si="176"/>
        <v>0</v>
      </c>
      <c r="IF64" s="344">
        <f>IF(AND($HO64=3,SUM($ID64:IE64)=0),IF(AND($HB64=1,$HF64&gt;=0.1),1,),)</f>
        <v>0</v>
      </c>
      <c r="IG64" s="344">
        <f>IF(AND($HO64=3,SUM($ID64:IF64)=0),IF(AND($HB64=1,$HF64&gt;=0.05,$HF64&lt;0.1),1,),)</f>
        <v>0</v>
      </c>
      <c r="IH64" s="345">
        <f t="shared" si="177"/>
        <v>0</v>
      </c>
      <c r="II64" s="345">
        <f t="shared" si="178"/>
        <v>0</v>
      </c>
      <c r="IJ64" s="345">
        <f t="shared" si="179"/>
        <v>0</v>
      </c>
      <c r="IK64" s="345">
        <f t="shared" si="180"/>
        <v>0</v>
      </c>
      <c r="IL64" s="345">
        <f t="shared" si="181"/>
        <v>0</v>
      </c>
      <c r="IM64" s="345">
        <f t="shared" si="182"/>
        <v>0</v>
      </c>
      <c r="IN64" s="345">
        <f t="shared" si="183"/>
        <v>0</v>
      </c>
      <c r="IO64" s="345">
        <f t="shared" si="184"/>
        <v>0</v>
      </c>
      <c r="IP64" s="345">
        <f t="shared" si="185"/>
        <v>0</v>
      </c>
      <c r="IQ64" s="345">
        <f t="shared" si="186"/>
        <v>0</v>
      </c>
      <c r="IR64" s="345">
        <f t="shared" si="187"/>
        <v>0</v>
      </c>
      <c r="IS64" s="392">
        <f t="shared" si="188"/>
        <v>0</v>
      </c>
      <c r="IT64" s="385"/>
      <c r="IU64" s="440">
        <f t="shared" si="39"/>
        <v>0</v>
      </c>
      <c r="IV64" s="344">
        <f t="shared" si="40"/>
        <v>0</v>
      </c>
      <c r="IW64" s="344">
        <f t="shared" si="41"/>
        <v>0</v>
      </c>
      <c r="IX64" s="344">
        <f t="shared" si="42"/>
        <v>0</v>
      </c>
      <c r="IY64" s="344">
        <f t="shared" si="43"/>
        <v>0</v>
      </c>
      <c r="IZ64" s="344">
        <f t="shared" si="44"/>
        <v>0</v>
      </c>
      <c r="JA64" s="344">
        <f t="shared" si="45"/>
        <v>0</v>
      </c>
      <c r="JB64" s="344">
        <f t="shared" si="46"/>
        <v>0</v>
      </c>
      <c r="JC64" s="344">
        <f t="shared" si="47"/>
        <v>0</v>
      </c>
      <c r="JD64" s="344">
        <f t="shared" si="48"/>
        <v>0</v>
      </c>
      <c r="JE64" s="344">
        <f t="shared" si="49"/>
        <v>0</v>
      </c>
      <c r="JF64" s="344">
        <f t="shared" si="50"/>
        <v>0</v>
      </c>
      <c r="JG64" s="344">
        <f t="shared" si="51"/>
        <v>0</v>
      </c>
      <c r="JH64" s="344">
        <f t="shared" si="52"/>
        <v>0</v>
      </c>
      <c r="JI64" s="344">
        <f t="shared" si="53"/>
        <v>0</v>
      </c>
      <c r="JJ64" s="344">
        <f t="shared" si="54"/>
        <v>0</v>
      </c>
      <c r="JK64" s="344">
        <f t="shared" si="55"/>
        <v>0</v>
      </c>
      <c r="JL64" s="344">
        <f t="shared" si="56"/>
        <v>0</v>
      </c>
      <c r="JM64" s="344">
        <f t="shared" si="57"/>
        <v>0</v>
      </c>
      <c r="JN64" s="344">
        <f t="shared" si="58"/>
        <v>0</v>
      </c>
      <c r="JO64" s="344">
        <f t="shared" si="59"/>
        <v>0</v>
      </c>
      <c r="JP64" s="344">
        <f t="shared" si="60"/>
        <v>0</v>
      </c>
      <c r="JQ64" s="344">
        <f t="shared" si="61"/>
        <v>0</v>
      </c>
      <c r="JR64" s="344">
        <f t="shared" si="62"/>
        <v>0</v>
      </c>
      <c r="JS64" s="344">
        <f t="shared" si="63"/>
        <v>0</v>
      </c>
      <c r="JT64" s="344">
        <f t="shared" si="64"/>
        <v>0</v>
      </c>
      <c r="JU64" s="344">
        <f t="shared" si="65"/>
        <v>0</v>
      </c>
      <c r="JV64" s="344">
        <f t="shared" si="66"/>
        <v>0</v>
      </c>
      <c r="JW64" s="344">
        <f t="shared" si="67"/>
        <v>0</v>
      </c>
      <c r="JX64" s="344">
        <f t="shared" si="68"/>
        <v>0</v>
      </c>
      <c r="JY64" s="344">
        <f t="shared" si="69"/>
        <v>0</v>
      </c>
      <c r="JZ64" s="344">
        <f t="shared" si="70"/>
        <v>0</v>
      </c>
      <c r="KA64" s="344">
        <f t="shared" si="71"/>
        <v>0</v>
      </c>
      <c r="KB64" s="344">
        <f t="shared" si="72"/>
        <v>0</v>
      </c>
      <c r="KC64" s="344">
        <f t="shared" si="189"/>
        <v>0</v>
      </c>
      <c r="KD64" s="344">
        <f t="shared" si="73"/>
        <v>0</v>
      </c>
      <c r="KE64" s="344">
        <f t="shared" si="74"/>
        <v>0</v>
      </c>
      <c r="KF64" s="344">
        <f t="shared" si="75"/>
        <v>0</v>
      </c>
      <c r="KG64" s="344">
        <f t="shared" si="76"/>
        <v>0</v>
      </c>
      <c r="KH64" s="344">
        <f t="shared" si="77"/>
        <v>0</v>
      </c>
      <c r="KI64" s="344">
        <f t="shared" si="78"/>
        <v>0</v>
      </c>
      <c r="KJ64" s="344">
        <f t="shared" si="79"/>
        <v>0</v>
      </c>
      <c r="KK64" s="344">
        <f t="shared" si="80"/>
        <v>0</v>
      </c>
      <c r="KL64" s="344">
        <f t="shared" si="81"/>
        <v>0</v>
      </c>
      <c r="KM64" s="344">
        <f t="shared" si="82"/>
        <v>0</v>
      </c>
      <c r="KN64" s="344">
        <f t="shared" si="83"/>
        <v>0</v>
      </c>
      <c r="KO64" s="344">
        <f t="shared" si="84"/>
        <v>0</v>
      </c>
      <c r="KP64" s="344">
        <f t="shared" si="85"/>
        <v>0</v>
      </c>
      <c r="KQ64" s="344">
        <f t="shared" si="86"/>
        <v>0</v>
      </c>
      <c r="KR64" s="344">
        <f t="shared" si="87"/>
        <v>0</v>
      </c>
      <c r="KS64" s="344">
        <f t="shared" si="88"/>
        <v>0</v>
      </c>
      <c r="KT64" s="383">
        <f t="shared" si="89"/>
        <v>0</v>
      </c>
      <c r="KU64" s="701"/>
      <c r="KV64" s="109"/>
      <c r="KW64" s="109"/>
      <c r="KX64" s="110"/>
      <c r="KZ64" s="472">
        <f t="shared" si="90"/>
        <v>0</v>
      </c>
      <c r="LA64" s="348">
        <f t="shared" si="91"/>
        <v>0</v>
      </c>
      <c r="LB64" s="348">
        <f t="shared" si="92"/>
        <v>0</v>
      </c>
      <c r="LC64" s="473">
        <f t="shared" si="93"/>
        <v>0</v>
      </c>
      <c r="LE64" s="467">
        <f t="shared" si="94"/>
        <v>0</v>
      </c>
      <c r="LF64" s="467" t="str">
        <f t="shared" si="95"/>
        <v/>
      </c>
      <c r="LG64" s="467">
        <f t="shared" si="96"/>
        <v>0</v>
      </c>
      <c r="LH64" s="467">
        <f t="shared" si="97"/>
        <v>0</v>
      </c>
      <c r="LI64" s="467">
        <f t="shared" si="98"/>
        <v>0</v>
      </c>
      <c r="LJ64" s="467">
        <f t="shared" si="99"/>
        <v>0</v>
      </c>
      <c r="LK64" s="467">
        <f t="shared" si="100"/>
        <v>0</v>
      </c>
      <c r="LL64" s="467">
        <f t="shared" si="101"/>
        <v>0</v>
      </c>
      <c r="LM64" s="467">
        <f t="shared" si="102"/>
        <v>0</v>
      </c>
      <c r="LN64" s="468">
        <f t="shared" si="103"/>
        <v>0</v>
      </c>
      <c r="LO64" s="468" t="str">
        <f t="shared" si="190"/>
        <v>○</v>
      </c>
      <c r="LP64" s="451"/>
      <c r="LQ64" s="414">
        <f t="shared" si="191"/>
        <v>0</v>
      </c>
      <c r="LR64" s="414">
        <f t="shared" si="104"/>
        <v>0</v>
      </c>
      <c r="LS64" s="414" t="str">
        <f t="shared" si="105"/>
        <v/>
      </c>
      <c r="LT64" s="414" t="str">
        <f t="shared" si="192"/>
        <v/>
      </c>
      <c r="LU64" s="414">
        <f t="shared" si="106"/>
        <v>0</v>
      </c>
      <c r="LV64" s="414">
        <f t="shared" si="193"/>
        <v>0</v>
      </c>
      <c r="LW64" s="414">
        <f t="shared" si="107"/>
        <v>0</v>
      </c>
      <c r="LX64" s="448">
        <f t="shared" si="108"/>
        <v>0</v>
      </c>
      <c r="LY64" s="414">
        <f t="shared" si="194"/>
        <v>0</v>
      </c>
      <c r="LZ64" s="414">
        <f t="shared" si="195"/>
        <v>0</v>
      </c>
      <c r="MA64" s="414">
        <f t="shared" si="196"/>
        <v>0</v>
      </c>
      <c r="MB64" s="448">
        <f t="shared" si="197"/>
        <v>0</v>
      </c>
      <c r="MC64" s="414">
        <f t="shared" si="109"/>
        <v>0</v>
      </c>
      <c r="MD64" s="414">
        <f t="shared" si="110"/>
        <v>0</v>
      </c>
      <c r="ME64" s="414">
        <f t="shared" si="111"/>
        <v>0</v>
      </c>
      <c r="MF64" s="448">
        <f t="shared" si="112"/>
        <v>0</v>
      </c>
      <c r="MG64" s="414">
        <f t="shared" si="113"/>
        <v>0</v>
      </c>
      <c r="MH64" s="414">
        <f t="shared" si="114"/>
        <v>0</v>
      </c>
      <c r="MI64" s="414">
        <f t="shared" si="115"/>
        <v>0</v>
      </c>
      <c r="MJ64" s="448">
        <f t="shared" si="198"/>
        <v>0</v>
      </c>
      <c r="MK64" s="462"/>
      <c r="ML64" s="477" cm="1">
        <f t="array" ref="ML64">IF(MX64=1,INDEX($BX64:$EQ64,1,MATCH("Ⅱ⑧",$BX64:$EQ64,0)+7),0)</f>
        <v>0</v>
      </c>
      <c r="MM64" s="478">
        <f t="shared" si="116"/>
        <v>0</v>
      </c>
      <c r="MN64" s="468">
        <f t="shared" si="117"/>
        <v>0</v>
      </c>
      <c r="MP64" s="348">
        <f t="shared" si="118"/>
        <v>0</v>
      </c>
      <c r="MQ64" s="348">
        <f t="shared" si="119"/>
        <v>0</v>
      </c>
      <c r="MR64" s="348">
        <f t="shared" si="120"/>
        <v>0</v>
      </c>
      <c r="MS64" s="348">
        <f t="shared" si="121"/>
        <v>0</v>
      </c>
      <c r="MT64" s="348">
        <f t="shared" si="122"/>
        <v>0</v>
      </c>
      <c r="MU64" s="348">
        <f t="shared" si="123"/>
        <v>0</v>
      </c>
      <c r="MV64" s="348">
        <f t="shared" si="124"/>
        <v>0</v>
      </c>
      <c r="MW64" s="348">
        <f t="shared" si="125"/>
        <v>0</v>
      </c>
      <c r="MX64" s="348">
        <f t="shared" si="126"/>
        <v>0</v>
      </c>
      <c r="MZ64" s="550">
        <f t="shared" si="127"/>
        <v>0</v>
      </c>
      <c r="NA64" s="550">
        <f t="shared" si="128"/>
        <v>0</v>
      </c>
      <c r="NB64" s="550">
        <f t="shared" si="129"/>
        <v>0</v>
      </c>
      <c r="NC64" s="550">
        <f t="shared" si="130"/>
        <v>0</v>
      </c>
      <c r="ND64" s="550">
        <f t="shared" si="131"/>
        <v>0</v>
      </c>
      <c r="NE64" s="550">
        <f t="shared" si="132"/>
        <v>0</v>
      </c>
      <c r="NF64" s="550">
        <f t="shared" si="133"/>
        <v>0</v>
      </c>
      <c r="NG64" s="550">
        <f t="shared" si="134"/>
        <v>0</v>
      </c>
    </row>
    <row r="65" spans="1:371" s="136" customFormat="1" ht="21" customHeight="1">
      <c r="A65" s="452">
        <f t="shared" si="4"/>
        <v>0</v>
      </c>
      <c r="B65" s="452">
        <f t="shared" si="199"/>
        <v>0</v>
      </c>
      <c r="C65" s="452">
        <f t="shared" si="5"/>
        <v>0</v>
      </c>
      <c r="D65" s="452">
        <f t="shared" si="6"/>
        <v>0</v>
      </c>
      <c r="E65" s="452">
        <f t="shared" si="7"/>
        <v>0</v>
      </c>
      <c r="F65" s="452">
        <f t="shared" si="200"/>
        <v>0</v>
      </c>
      <c r="G65" s="452">
        <f t="shared" si="201"/>
        <v>0</v>
      </c>
      <c r="H65" s="452">
        <f t="shared" si="202"/>
        <v>0</v>
      </c>
      <c r="I65" s="267">
        <f t="shared" si="135"/>
        <v>0</v>
      </c>
      <c r="J65" s="268"/>
      <c r="K65" s="112"/>
      <c r="L65" s="112"/>
      <c r="M65" s="106"/>
      <c r="N65" s="106"/>
      <c r="O65" s="106"/>
      <c r="P65" s="106"/>
      <c r="Q65" s="112"/>
      <c r="R65" s="263" t="str">
        <f>IFERROR(VLOOKUP(Q65,'４整理番号表'!$T$27:$U$30,2,TRUE),"")</f>
        <v/>
      </c>
      <c r="S65" s="263">
        <f t="shared" si="136"/>
        <v>0</v>
      </c>
      <c r="T65" s="266">
        <f t="shared" si="137"/>
        <v>0</v>
      </c>
      <c r="U65" s="112"/>
      <c r="V65" s="108"/>
      <c r="W65" s="269" t="str">
        <f>IFERROR(VLOOKUP(V65,'４整理番号表'!$B$6:$G$7,2,TRUE),"")</f>
        <v/>
      </c>
      <c r="X65" s="270"/>
      <c r="Y65" s="108"/>
      <c r="Z65" s="269" t="str">
        <f>IFERROR(VLOOKUP(Y65,'４整理番号表'!$B$39:$H$45,2,TRUE),"")</f>
        <v/>
      </c>
      <c r="AA65" s="108"/>
      <c r="AB65" s="271" t="str">
        <f>IFERROR(VLOOKUP(AA65,'４整理番号表'!$J$5:$K$59,2,TRUE),"")</f>
        <v/>
      </c>
      <c r="AC65" s="365"/>
      <c r="AD65" s="624"/>
      <c r="AE65" s="107"/>
      <c r="AF65" s="272" t="str">
        <f>IFERROR(VLOOKUP(AE65,'４整理番号表'!$P$6:$Q$39,2,TRUE),"")</f>
        <v/>
      </c>
      <c r="AG65" s="273">
        <f t="shared" si="8"/>
        <v>0</v>
      </c>
      <c r="AH65" s="106"/>
      <c r="AI65" s="112"/>
      <c r="AJ65" s="111"/>
      <c r="AK65" s="282"/>
      <c r="AL65" s="283"/>
      <c r="AM65" s="280"/>
      <c r="AN65" s="26"/>
      <c r="AO65" s="291">
        <f t="shared" si="9"/>
        <v>0</v>
      </c>
      <c r="AP65" s="290">
        <f t="shared" si="138"/>
        <v>0</v>
      </c>
      <c r="AQ65" s="30"/>
      <c r="AR65" s="30"/>
      <c r="AS65" s="30"/>
      <c r="AT65" s="289"/>
      <c r="AU65" s="291">
        <f t="shared" si="210"/>
        <v>0</v>
      </c>
      <c r="AV65" s="291" t="str">
        <f t="shared" si="203"/>
        <v/>
      </c>
      <c r="AW65" s="27"/>
      <c r="AX65" s="33"/>
      <c r="AY65" s="33"/>
      <c r="AZ65" s="28"/>
      <c r="BA65" s="27"/>
      <c r="BB65" s="202"/>
      <c r="BC65" s="315">
        <f t="shared" si="139"/>
        <v>0</v>
      </c>
      <c r="BD65" s="349" t="str">
        <f t="shared" si="11"/>
        <v/>
      </c>
      <c r="BE65" s="350"/>
      <c r="BF65" s="350"/>
      <c r="BG65" s="349">
        <f t="shared" si="211"/>
        <v>0</v>
      </c>
      <c r="BH65" s="350"/>
      <c r="BI65" s="349">
        <f t="shared" si="140"/>
        <v>0</v>
      </c>
      <c r="BJ65" s="202"/>
      <c r="BK65" s="202"/>
      <c r="BL65" s="653" t="str">
        <f t="shared" si="13"/>
        <v/>
      </c>
      <c r="BM65" s="654" t="str">
        <f t="shared" si="14"/>
        <v/>
      </c>
      <c r="BN65" s="266" t="str">
        <f t="shared" si="15"/>
        <v/>
      </c>
      <c r="BO65" s="793"/>
      <c r="BP65" s="323"/>
      <c r="BQ65" s="323"/>
      <c r="BR65" s="323"/>
      <c r="BS65" s="323"/>
      <c r="BT65" s="324" t="str">
        <f t="shared" si="16"/>
        <v/>
      </c>
      <c r="BU65" s="325" t="str">
        <f t="shared" si="141"/>
        <v/>
      </c>
      <c r="BV65" s="393">
        <f t="shared" si="142"/>
        <v>0</v>
      </c>
      <c r="BW65" s="326"/>
      <c r="BX65" s="329"/>
      <c r="BY65" s="454"/>
      <c r="BZ65" s="455"/>
      <c r="CA65" s="455"/>
      <c r="CB65" s="455"/>
      <c r="CC65" s="455"/>
      <c r="CD65" s="322">
        <f>IFERROR(VLOOKUP(BX65,'４整理番号表'!$X$23:$Z$31,3,FALSE),)</f>
        <v>0</v>
      </c>
      <c r="CE65" s="605" t="str">
        <f>IF(BX65='４整理番号表'!$X$24,IF(CC65&lt;&gt;"",IF(BZ65&gt;0,IF(BY65=6,ROUNDDOWN((CC65-BZ65)/ABS(BZ65),3),IF(BY65=5,ROUNDDOWN((CC65-BZ65)/ABS(BZ65)*3/4,3),"")),"-")),IF(CC65&lt;&gt;"",IF(BZ65&gt;0,ROUNDDOWN((CC65-BZ65)/ABS(BZ65),3),"-"),""))</f>
        <v/>
      </c>
      <c r="CF65" s="610"/>
      <c r="CG65" s="329"/>
      <c r="CH65" s="454"/>
      <c r="CI65" s="322"/>
      <c r="CJ65" s="322"/>
      <c r="CK65" s="322"/>
      <c r="CL65" s="322"/>
      <c r="CM65" s="322">
        <f>IFERROR(VLOOKUP(CG65,'４整理番号表'!$X$23:$Z$31,3,FALSE),)</f>
        <v>0</v>
      </c>
      <c r="CN65" s="325" t="str">
        <f t="shared" si="143"/>
        <v/>
      </c>
      <c r="CO65" s="610"/>
      <c r="CP65" s="329"/>
      <c r="CQ65" s="454"/>
      <c r="CR65" s="322"/>
      <c r="CS65" s="322"/>
      <c r="CT65" s="322"/>
      <c r="CU65" s="322"/>
      <c r="CV65" s="322">
        <f>IFERROR(VLOOKUP(CP65,'４整理番号表'!$X$23:$Z$31,3,FALSE),)</f>
        <v>0</v>
      </c>
      <c r="CW65" s="325" t="str">
        <f t="shared" si="144"/>
        <v/>
      </c>
      <c r="CX65" s="619"/>
      <c r="CY65" s="329"/>
      <c r="CZ65" s="454"/>
      <c r="DA65" s="322"/>
      <c r="DB65" s="322"/>
      <c r="DC65" s="322"/>
      <c r="DD65" s="322"/>
      <c r="DE65" s="322">
        <f>IFERROR(VLOOKUP(CY65,'４整理番号表'!$X$23:$Z$31,3,FALSE),)</f>
        <v>0</v>
      </c>
      <c r="DF65" s="325" t="str">
        <f t="shared" si="145"/>
        <v/>
      </c>
      <c r="DG65" s="610"/>
      <c r="DH65" s="329"/>
      <c r="DI65" s="454"/>
      <c r="DJ65" s="322"/>
      <c r="DK65" s="322"/>
      <c r="DL65" s="322"/>
      <c r="DM65" s="322"/>
      <c r="DN65" s="322">
        <f>IFERROR(VLOOKUP(DH65,'４整理番号表'!$X$23:$Z$31,3,FALSE),)</f>
        <v>0</v>
      </c>
      <c r="DO65" s="325" t="str">
        <f t="shared" si="146"/>
        <v/>
      </c>
      <c r="DP65" s="610"/>
      <c r="DQ65" s="329"/>
      <c r="DR65" s="454"/>
      <c r="DS65" s="322"/>
      <c r="DT65" s="322"/>
      <c r="DU65" s="322"/>
      <c r="DV65" s="322"/>
      <c r="DW65" s="322">
        <f>IFERROR(VLOOKUP(DQ65,'４整理番号表'!$X$23:$Z$31,3,FALSE),)</f>
        <v>0</v>
      </c>
      <c r="DX65" s="325" t="str">
        <f t="shared" si="147"/>
        <v/>
      </c>
      <c r="DY65" s="610"/>
      <c r="DZ65" s="329"/>
      <c r="EA65" s="454"/>
      <c r="EB65" s="322"/>
      <c r="EC65" s="322"/>
      <c r="ED65" s="322"/>
      <c r="EE65" s="322"/>
      <c r="EF65" s="322">
        <f>IFERROR(VLOOKUP(DZ65,'４整理番号表'!$X$23:$Z$31,3,FALSE),)</f>
        <v>0</v>
      </c>
      <c r="EG65" s="325" t="str">
        <f t="shared" si="148"/>
        <v/>
      </c>
      <c r="EH65" s="610"/>
      <c r="EI65" s="329"/>
      <c r="EJ65" s="454"/>
      <c r="EK65" s="322"/>
      <c r="EL65" s="322"/>
      <c r="EM65" s="322"/>
      <c r="EN65" s="322"/>
      <c r="EO65" s="322">
        <f>IFERROR(VLOOKUP(EI65,'４整理番号表'!$X$23:$Z$31,3,FALSE),)</f>
        <v>0</v>
      </c>
      <c r="EP65" s="325" t="str">
        <f t="shared" si="149"/>
        <v/>
      </c>
      <c r="EQ65" s="619"/>
      <c r="ER65" s="203" t="s">
        <v>101</v>
      </c>
      <c r="ES65" s="266">
        <f t="shared" si="17"/>
        <v>0</v>
      </c>
      <c r="ET65" s="272">
        <f t="shared" si="18"/>
        <v>0</v>
      </c>
      <c r="EU65" s="272">
        <f t="shared" si="19"/>
        <v>0</v>
      </c>
      <c r="EV65" s="272">
        <f t="shared" si="20"/>
        <v>0</v>
      </c>
      <c r="EW65" s="272">
        <f t="shared" si="21"/>
        <v>0</v>
      </c>
      <c r="EX65" s="272">
        <f t="shared" si="22"/>
        <v>0</v>
      </c>
      <c r="EY65" s="272">
        <f t="shared" si="23"/>
        <v>0</v>
      </c>
      <c r="EZ65" s="272">
        <f t="shared" si="24"/>
        <v>0</v>
      </c>
      <c r="FA65" s="272">
        <f t="shared" si="25"/>
        <v>0</v>
      </c>
      <c r="FB65" s="272">
        <f t="shared" si="26"/>
        <v>0</v>
      </c>
      <c r="FC65" s="272">
        <f t="shared" si="27"/>
        <v>0</v>
      </c>
      <c r="FD65" s="272">
        <f t="shared" si="28"/>
        <v>0</v>
      </c>
      <c r="FE65" s="272">
        <f t="shared" si="29"/>
        <v>0</v>
      </c>
      <c r="FF65" s="272">
        <f t="shared" si="30"/>
        <v>0</v>
      </c>
      <c r="FG65" s="272">
        <f t="shared" si="31"/>
        <v>0</v>
      </c>
      <c r="FH65" s="272">
        <f t="shared" si="32"/>
        <v>0</v>
      </c>
      <c r="FI65" s="109" t="s">
        <v>100</v>
      </c>
      <c r="FJ65" s="109" t="s">
        <v>100</v>
      </c>
      <c r="FK65" s="109" t="s">
        <v>100</v>
      </c>
      <c r="FL65" s="109" t="s">
        <v>100</v>
      </c>
      <c r="FM65" s="109" t="s">
        <v>100</v>
      </c>
      <c r="FN65" s="272">
        <f t="shared" si="150"/>
        <v>0</v>
      </c>
      <c r="FO65" s="272">
        <f t="shared" si="151"/>
        <v>0</v>
      </c>
      <c r="FP65" s="272">
        <f t="shared" si="152"/>
        <v>0</v>
      </c>
      <c r="FQ65" s="272">
        <f t="shared" si="153"/>
        <v>0</v>
      </c>
      <c r="FR65" s="272">
        <f t="shared" si="154"/>
        <v>0</v>
      </c>
      <c r="FS65" s="272">
        <f t="shared" si="155"/>
        <v>0</v>
      </c>
      <c r="FT65" s="272">
        <f t="shared" si="156"/>
        <v>0</v>
      </c>
      <c r="FU65" s="113"/>
      <c r="FV65" s="113"/>
      <c r="FW65" s="109"/>
      <c r="FX65" s="109"/>
      <c r="FY65" s="109"/>
      <c r="FZ65" s="272">
        <f t="shared" si="157"/>
        <v>0</v>
      </c>
      <c r="GA65" s="272">
        <f t="shared" si="33"/>
        <v>0</v>
      </c>
      <c r="GB65" s="109"/>
      <c r="GC65" s="109"/>
      <c r="GD65" s="109"/>
      <c r="GE65" s="109"/>
      <c r="GF65" s="109"/>
      <c r="GG65" s="109"/>
      <c r="GH65" s="109"/>
      <c r="GI65" s="109"/>
      <c r="GJ65" s="109"/>
      <c r="GK65" s="109"/>
      <c r="GL65" s="109"/>
      <c r="GM65" s="109"/>
      <c r="GN65" s="109"/>
      <c r="GO65" s="109"/>
      <c r="GP65" s="109"/>
      <c r="GQ65" s="109"/>
      <c r="GR65" s="109"/>
      <c r="GS65" s="109"/>
      <c r="GT65" s="110"/>
      <c r="GV65" s="413">
        <f t="shared" si="34"/>
        <v>0</v>
      </c>
      <c r="GW65" s="414">
        <f t="shared" si="35"/>
        <v>0</v>
      </c>
      <c r="GX65" s="415"/>
      <c r="GY65" s="416">
        <f t="shared" si="204"/>
        <v>0</v>
      </c>
      <c r="GZ65" s="417">
        <f t="shared" si="205"/>
        <v>0</v>
      </c>
      <c r="HA65" s="385"/>
      <c r="HB65" s="421"/>
      <c r="HC65" s="422"/>
      <c r="HD65" s="422"/>
      <c r="HE65" s="423">
        <f t="shared" si="208"/>
        <v>0</v>
      </c>
      <c r="HF65" s="424">
        <f t="shared" si="209"/>
        <v>0</v>
      </c>
      <c r="HG65" s="426"/>
      <c r="HH65" s="426"/>
      <c r="HI65" s="426"/>
      <c r="HJ65" s="345" t="str">
        <f t="shared" si="38"/>
        <v/>
      </c>
      <c r="HK65" s="402">
        <f>IF(OR(AND(1&lt;=HJ65,HJ65&lt;=3),HJ65=6),VLOOKUP(HJ65,'４整理番号表'!$J$5:$K$59,2,FALSE),0)</f>
        <v>0</v>
      </c>
      <c r="HL65" s="402">
        <f>IF(OR(HJ65=4,HJ65=7),VLOOKUP(HJ65,'４整理番号表'!$J$5:$K$59,2,FALSE),0)</f>
        <v>0</v>
      </c>
      <c r="HM65" s="402">
        <f>IF(HJ65=5,VLOOKUP(HJ65,'４整理番号表'!$J$5:$K$59,2,FALSE),0)</f>
        <v>0</v>
      </c>
      <c r="HN65" s="402">
        <f>IF(AND(8&lt;=HJ65,HJ65&lt;=13),VLOOKUP(HJ65,'４整理番号表'!$J$5:$K$59,2,FALSE),0)</f>
        <v>0</v>
      </c>
      <c r="HO65" s="397">
        <f t="shared" si="160"/>
        <v>0</v>
      </c>
      <c r="HP65" s="345">
        <f t="shared" si="161"/>
        <v>0</v>
      </c>
      <c r="HQ65" s="345">
        <f t="shared" si="162"/>
        <v>0</v>
      </c>
      <c r="HR65" s="344">
        <f t="shared" si="163"/>
        <v>0</v>
      </c>
      <c r="HS65" s="344">
        <f t="shared" si="164"/>
        <v>0</v>
      </c>
      <c r="HT65" s="345">
        <f t="shared" si="165"/>
        <v>0</v>
      </c>
      <c r="HU65" s="345">
        <f t="shared" si="166"/>
        <v>0</v>
      </c>
      <c r="HV65" s="345">
        <f t="shared" si="167"/>
        <v>0</v>
      </c>
      <c r="HW65" s="345">
        <f t="shared" si="168"/>
        <v>0</v>
      </c>
      <c r="HX65" s="345">
        <f t="shared" si="169"/>
        <v>0</v>
      </c>
      <c r="HY65" s="344">
        <f t="shared" si="170"/>
        <v>0</v>
      </c>
      <c r="HZ65" s="344">
        <f t="shared" si="171"/>
        <v>0</v>
      </c>
      <c r="IA65" s="345">
        <f t="shared" si="172"/>
        <v>0</v>
      </c>
      <c r="IB65" s="345">
        <f t="shared" si="173"/>
        <v>0</v>
      </c>
      <c r="IC65" s="345">
        <f t="shared" si="174"/>
        <v>0</v>
      </c>
      <c r="ID65" s="345">
        <f t="shared" si="175"/>
        <v>0</v>
      </c>
      <c r="IE65" s="345">
        <f t="shared" si="176"/>
        <v>0</v>
      </c>
      <c r="IF65" s="344">
        <f>IF(AND($HO65=3,SUM($ID65:IE65)=0),IF(AND($HB65=1,$HF65&gt;=0.1),1,),)</f>
        <v>0</v>
      </c>
      <c r="IG65" s="344">
        <f>IF(AND($HO65=3,SUM($ID65:IF65)=0),IF(AND($HB65=1,$HF65&gt;=0.05,$HF65&lt;0.1),1,),)</f>
        <v>0</v>
      </c>
      <c r="IH65" s="345">
        <f t="shared" si="177"/>
        <v>0</v>
      </c>
      <c r="II65" s="345">
        <f t="shared" si="178"/>
        <v>0</v>
      </c>
      <c r="IJ65" s="345">
        <f t="shared" si="179"/>
        <v>0</v>
      </c>
      <c r="IK65" s="345">
        <f t="shared" si="180"/>
        <v>0</v>
      </c>
      <c r="IL65" s="345">
        <f t="shared" si="181"/>
        <v>0</v>
      </c>
      <c r="IM65" s="345">
        <f t="shared" si="182"/>
        <v>0</v>
      </c>
      <c r="IN65" s="345">
        <f t="shared" si="183"/>
        <v>0</v>
      </c>
      <c r="IO65" s="345">
        <f t="shared" si="184"/>
        <v>0</v>
      </c>
      <c r="IP65" s="345">
        <f t="shared" si="185"/>
        <v>0</v>
      </c>
      <c r="IQ65" s="345">
        <f t="shared" si="186"/>
        <v>0</v>
      </c>
      <c r="IR65" s="345">
        <f t="shared" si="187"/>
        <v>0</v>
      </c>
      <c r="IS65" s="392">
        <f t="shared" si="188"/>
        <v>0</v>
      </c>
      <c r="IT65" s="385"/>
      <c r="IU65" s="440">
        <f t="shared" si="39"/>
        <v>0</v>
      </c>
      <c r="IV65" s="344">
        <f t="shared" si="40"/>
        <v>0</v>
      </c>
      <c r="IW65" s="344">
        <f t="shared" si="41"/>
        <v>0</v>
      </c>
      <c r="IX65" s="344">
        <f t="shared" si="42"/>
        <v>0</v>
      </c>
      <c r="IY65" s="344">
        <f t="shared" si="43"/>
        <v>0</v>
      </c>
      <c r="IZ65" s="344">
        <f t="shared" si="44"/>
        <v>0</v>
      </c>
      <c r="JA65" s="344">
        <f t="shared" si="45"/>
        <v>0</v>
      </c>
      <c r="JB65" s="344">
        <f t="shared" si="46"/>
        <v>0</v>
      </c>
      <c r="JC65" s="344">
        <f t="shared" si="47"/>
        <v>0</v>
      </c>
      <c r="JD65" s="344">
        <f t="shared" si="48"/>
        <v>0</v>
      </c>
      <c r="JE65" s="344">
        <f t="shared" si="49"/>
        <v>0</v>
      </c>
      <c r="JF65" s="344">
        <f t="shared" si="50"/>
        <v>0</v>
      </c>
      <c r="JG65" s="344">
        <f t="shared" si="51"/>
        <v>0</v>
      </c>
      <c r="JH65" s="344">
        <f t="shared" si="52"/>
        <v>0</v>
      </c>
      <c r="JI65" s="344">
        <f t="shared" si="53"/>
        <v>0</v>
      </c>
      <c r="JJ65" s="344">
        <f t="shared" si="54"/>
        <v>0</v>
      </c>
      <c r="JK65" s="344">
        <f t="shared" si="55"/>
        <v>0</v>
      </c>
      <c r="JL65" s="344">
        <f t="shared" si="56"/>
        <v>0</v>
      </c>
      <c r="JM65" s="344">
        <f t="shared" si="57"/>
        <v>0</v>
      </c>
      <c r="JN65" s="344">
        <f t="shared" si="58"/>
        <v>0</v>
      </c>
      <c r="JO65" s="344">
        <f t="shared" si="59"/>
        <v>0</v>
      </c>
      <c r="JP65" s="344">
        <f t="shared" si="60"/>
        <v>0</v>
      </c>
      <c r="JQ65" s="344">
        <f t="shared" si="61"/>
        <v>0</v>
      </c>
      <c r="JR65" s="344">
        <f t="shared" si="62"/>
        <v>0</v>
      </c>
      <c r="JS65" s="344">
        <f t="shared" si="63"/>
        <v>0</v>
      </c>
      <c r="JT65" s="344">
        <f t="shared" si="64"/>
        <v>0</v>
      </c>
      <c r="JU65" s="344">
        <f t="shared" si="65"/>
        <v>0</v>
      </c>
      <c r="JV65" s="344">
        <f t="shared" si="66"/>
        <v>0</v>
      </c>
      <c r="JW65" s="344">
        <f t="shared" si="67"/>
        <v>0</v>
      </c>
      <c r="JX65" s="344">
        <f t="shared" si="68"/>
        <v>0</v>
      </c>
      <c r="JY65" s="344">
        <f t="shared" si="69"/>
        <v>0</v>
      </c>
      <c r="JZ65" s="344">
        <f t="shared" si="70"/>
        <v>0</v>
      </c>
      <c r="KA65" s="344">
        <f t="shared" si="71"/>
        <v>0</v>
      </c>
      <c r="KB65" s="344">
        <f t="shared" si="72"/>
        <v>0</v>
      </c>
      <c r="KC65" s="344">
        <f t="shared" si="189"/>
        <v>0</v>
      </c>
      <c r="KD65" s="344">
        <f t="shared" si="73"/>
        <v>0</v>
      </c>
      <c r="KE65" s="344">
        <f t="shared" si="74"/>
        <v>0</v>
      </c>
      <c r="KF65" s="344">
        <f t="shared" si="75"/>
        <v>0</v>
      </c>
      <c r="KG65" s="344">
        <f t="shared" si="76"/>
        <v>0</v>
      </c>
      <c r="KH65" s="344">
        <f t="shared" si="77"/>
        <v>0</v>
      </c>
      <c r="KI65" s="344">
        <f t="shared" si="78"/>
        <v>0</v>
      </c>
      <c r="KJ65" s="344">
        <f t="shared" si="79"/>
        <v>0</v>
      </c>
      <c r="KK65" s="344">
        <f t="shared" si="80"/>
        <v>0</v>
      </c>
      <c r="KL65" s="344">
        <f t="shared" si="81"/>
        <v>0</v>
      </c>
      <c r="KM65" s="344">
        <f t="shared" si="82"/>
        <v>0</v>
      </c>
      <c r="KN65" s="344">
        <f t="shared" si="83"/>
        <v>0</v>
      </c>
      <c r="KO65" s="344">
        <f t="shared" si="84"/>
        <v>0</v>
      </c>
      <c r="KP65" s="344">
        <f t="shared" si="85"/>
        <v>0</v>
      </c>
      <c r="KQ65" s="344">
        <f t="shared" si="86"/>
        <v>0</v>
      </c>
      <c r="KR65" s="344">
        <f t="shared" si="87"/>
        <v>0</v>
      </c>
      <c r="KS65" s="344">
        <f t="shared" si="88"/>
        <v>0</v>
      </c>
      <c r="KT65" s="383">
        <f t="shared" si="89"/>
        <v>0</v>
      </c>
      <c r="KU65" s="701"/>
      <c r="KV65" s="109"/>
      <c r="KW65" s="109"/>
      <c r="KX65" s="110"/>
      <c r="KZ65" s="472">
        <f t="shared" si="90"/>
        <v>0</v>
      </c>
      <c r="LA65" s="348">
        <f t="shared" si="91"/>
        <v>0</v>
      </c>
      <c r="LB65" s="348">
        <f t="shared" si="92"/>
        <v>0</v>
      </c>
      <c r="LC65" s="473">
        <f t="shared" si="93"/>
        <v>0</v>
      </c>
      <c r="LE65" s="467">
        <f t="shared" si="94"/>
        <v>0</v>
      </c>
      <c r="LF65" s="467" t="str">
        <f t="shared" si="95"/>
        <v/>
      </c>
      <c r="LG65" s="467">
        <f t="shared" si="96"/>
        <v>0</v>
      </c>
      <c r="LH65" s="467">
        <f t="shared" si="97"/>
        <v>0</v>
      </c>
      <c r="LI65" s="467">
        <f t="shared" si="98"/>
        <v>0</v>
      </c>
      <c r="LJ65" s="467">
        <f t="shared" si="99"/>
        <v>0</v>
      </c>
      <c r="LK65" s="467">
        <f t="shared" si="100"/>
        <v>0</v>
      </c>
      <c r="LL65" s="467">
        <f t="shared" si="101"/>
        <v>0</v>
      </c>
      <c r="LM65" s="467">
        <f t="shared" si="102"/>
        <v>0</v>
      </c>
      <c r="LN65" s="468">
        <f t="shared" si="103"/>
        <v>0</v>
      </c>
      <c r="LO65" s="468" t="str">
        <f t="shared" si="190"/>
        <v>○</v>
      </c>
      <c r="LP65" s="451"/>
      <c r="LQ65" s="414">
        <f t="shared" si="191"/>
        <v>0</v>
      </c>
      <c r="LR65" s="414">
        <f t="shared" si="104"/>
        <v>0</v>
      </c>
      <c r="LS65" s="414" t="str">
        <f t="shared" si="105"/>
        <v/>
      </c>
      <c r="LT65" s="414" t="str">
        <f t="shared" si="192"/>
        <v/>
      </c>
      <c r="LU65" s="414">
        <f t="shared" si="106"/>
        <v>0</v>
      </c>
      <c r="LV65" s="414">
        <f t="shared" si="193"/>
        <v>0</v>
      </c>
      <c r="LW65" s="414">
        <f t="shared" si="107"/>
        <v>0</v>
      </c>
      <c r="LX65" s="448">
        <f t="shared" si="108"/>
        <v>0</v>
      </c>
      <c r="LY65" s="414">
        <f t="shared" si="194"/>
        <v>0</v>
      </c>
      <c r="LZ65" s="414">
        <f t="shared" si="195"/>
        <v>0</v>
      </c>
      <c r="MA65" s="414">
        <f t="shared" si="196"/>
        <v>0</v>
      </c>
      <c r="MB65" s="448">
        <f t="shared" si="197"/>
        <v>0</v>
      </c>
      <c r="MC65" s="414">
        <f t="shared" si="109"/>
        <v>0</v>
      </c>
      <c r="MD65" s="414">
        <f t="shared" si="110"/>
        <v>0</v>
      </c>
      <c r="ME65" s="414">
        <f t="shared" si="111"/>
        <v>0</v>
      </c>
      <c r="MF65" s="448">
        <f t="shared" si="112"/>
        <v>0</v>
      </c>
      <c r="MG65" s="414">
        <f t="shared" si="113"/>
        <v>0</v>
      </c>
      <c r="MH65" s="414">
        <f t="shared" si="114"/>
        <v>0</v>
      </c>
      <c r="MI65" s="414">
        <f t="shared" si="115"/>
        <v>0</v>
      </c>
      <c r="MJ65" s="448">
        <f t="shared" si="198"/>
        <v>0</v>
      </c>
      <c r="MK65" s="462"/>
      <c r="ML65" s="477" cm="1">
        <f t="array" ref="ML65">IF(MX65=1,INDEX($BX65:$EQ65,1,MATCH("Ⅱ⑧",$BX65:$EQ65,0)+7),0)</f>
        <v>0</v>
      </c>
      <c r="MM65" s="478">
        <f t="shared" si="116"/>
        <v>0</v>
      </c>
      <c r="MN65" s="468">
        <f t="shared" si="117"/>
        <v>0</v>
      </c>
      <c r="MP65" s="348">
        <f t="shared" si="118"/>
        <v>0</v>
      </c>
      <c r="MQ65" s="348">
        <f t="shared" si="119"/>
        <v>0</v>
      </c>
      <c r="MR65" s="348">
        <f t="shared" si="120"/>
        <v>0</v>
      </c>
      <c r="MS65" s="348">
        <f t="shared" si="121"/>
        <v>0</v>
      </c>
      <c r="MT65" s="348">
        <f t="shared" si="122"/>
        <v>0</v>
      </c>
      <c r="MU65" s="348">
        <f t="shared" si="123"/>
        <v>0</v>
      </c>
      <c r="MV65" s="348">
        <f t="shared" si="124"/>
        <v>0</v>
      </c>
      <c r="MW65" s="348">
        <f t="shared" si="125"/>
        <v>0</v>
      </c>
      <c r="MX65" s="348">
        <f t="shared" si="126"/>
        <v>0</v>
      </c>
      <c r="MZ65" s="550">
        <f t="shared" si="127"/>
        <v>0</v>
      </c>
      <c r="NA65" s="550">
        <f t="shared" si="128"/>
        <v>0</v>
      </c>
      <c r="NB65" s="550">
        <f t="shared" si="129"/>
        <v>0</v>
      </c>
      <c r="NC65" s="550">
        <f t="shared" si="130"/>
        <v>0</v>
      </c>
      <c r="ND65" s="550">
        <f t="shared" si="131"/>
        <v>0</v>
      </c>
      <c r="NE65" s="550">
        <f t="shared" si="132"/>
        <v>0</v>
      </c>
      <c r="NF65" s="550">
        <f t="shared" si="133"/>
        <v>0</v>
      </c>
      <c r="NG65" s="550">
        <f t="shared" si="134"/>
        <v>0</v>
      </c>
    </row>
    <row r="66" spans="1:371" s="136" customFormat="1" ht="21" customHeight="1">
      <c r="A66" s="452">
        <f t="shared" si="4"/>
        <v>0</v>
      </c>
      <c r="B66" s="452">
        <f t="shared" si="199"/>
        <v>0</v>
      </c>
      <c r="C66" s="452">
        <f t="shared" si="5"/>
        <v>0</v>
      </c>
      <c r="D66" s="452">
        <f t="shared" si="6"/>
        <v>0</v>
      </c>
      <c r="E66" s="452">
        <f t="shared" si="7"/>
        <v>0</v>
      </c>
      <c r="F66" s="452">
        <f t="shared" si="200"/>
        <v>0</v>
      </c>
      <c r="G66" s="452">
        <f t="shared" si="201"/>
        <v>0</v>
      </c>
      <c r="H66" s="452">
        <f t="shared" si="202"/>
        <v>0</v>
      </c>
      <c r="I66" s="267">
        <f t="shared" si="135"/>
        <v>0</v>
      </c>
      <c r="J66" s="268"/>
      <c r="K66" s="112"/>
      <c r="L66" s="112"/>
      <c r="M66" s="106"/>
      <c r="N66" s="106"/>
      <c r="O66" s="106"/>
      <c r="P66" s="106"/>
      <c r="Q66" s="112"/>
      <c r="R66" s="263" t="str">
        <f>IFERROR(VLOOKUP(Q66,'４整理番号表'!$T$27:$U$30,2,TRUE),"")</f>
        <v/>
      </c>
      <c r="S66" s="263">
        <f t="shared" si="136"/>
        <v>0</v>
      </c>
      <c r="T66" s="266">
        <f t="shared" si="137"/>
        <v>0</v>
      </c>
      <c r="U66" s="112"/>
      <c r="V66" s="108"/>
      <c r="W66" s="269" t="str">
        <f>IFERROR(VLOOKUP(V66,'４整理番号表'!$B$6:$G$7,2,TRUE),"")</f>
        <v/>
      </c>
      <c r="X66" s="270"/>
      <c r="Y66" s="108"/>
      <c r="Z66" s="269" t="str">
        <f>IFERROR(VLOOKUP(Y66,'４整理番号表'!$B$39:$H$45,2,TRUE),"")</f>
        <v/>
      </c>
      <c r="AA66" s="108"/>
      <c r="AB66" s="271" t="str">
        <f>IFERROR(VLOOKUP(AA66,'４整理番号表'!$J$5:$K$59,2,TRUE),"")</f>
        <v/>
      </c>
      <c r="AC66" s="365"/>
      <c r="AD66" s="624"/>
      <c r="AE66" s="107"/>
      <c r="AF66" s="272" t="str">
        <f>IFERROR(VLOOKUP(AE66,'４整理番号表'!$P$6:$Q$39,2,TRUE),"")</f>
        <v/>
      </c>
      <c r="AG66" s="273">
        <f t="shared" si="8"/>
        <v>0</v>
      </c>
      <c r="AH66" s="106"/>
      <c r="AI66" s="112"/>
      <c r="AJ66" s="111"/>
      <c r="AK66" s="282"/>
      <c r="AL66" s="283"/>
      <c r="AM66" s="280"/>
      <c r="AN66" s="29"/>
      <c r="AO66" s="291">
        <f t="shared" si="9"/>
        <v>0</v>
      </c>
      <c r="AP66" s="290">
        <f t="shared" si="138"/>
        <v>0</v>
      </c>
      <c r="AQ66" s="30"/>
      <c r="AR66" s="30"/>
      <c r="AS66" s="30"/>
      <c r="AT66" s="289"/>
      <c r="AU66" s="291">
        <f t="shared" si="210"/>
        <v>0</v>
      </c>
      <c r="AV66" s="291" t="str">
        <f t="shared" si="203"/>
        <v/>
      </c>
      <c r="AW66" s="27"/>
      <c r="AX66" s="33"/>
      <c r="AY66" s="33"/>
      <c r="AZ66" s="28"/>
      <c r="BA66" s="27"/>
      <c r="BB66" s="202"/>
      <c r="BC66" s="315">
        <f t="shared" si="139"/>
        <v>0</v>
      </c>
      <c r="BD66" s="349" t="str">
        <f t="shared" si="11"/>
        <v/>
      </c>
      <c r="BE66" s="350"/>
      <c r="BF66" s="350"/>
      <c r="BG66" s="349">
        <f t="shared" si="211"/>
        <v>0</v>
      </c>
      <c r="BH66" s="350"/>
      <c r="BI66" s="349">
        <f t="shared" si="140"/>
        <v>0</v>
      </c>
      <c r="BJ66" s="202"/>
      <c r="BK66" s="202"/>
      <c r="BL66" s="653" t="str">
        <f t="shared" si="13"/>
        <v/>
      </c>
      <c r="BM66" s="654" t="str">
        <f t="shared" si="14"/>
        <v/>
      </c>
      <c r="BN66" s="266" t="str">
        <f t="shared" si="15"/>
        <v/>
      </c>
      <c r="BO66" s="793"/>
      <c r="BP66" s="323"/>
      <c r="BQ66" s="323"/>
      <c r="BR66" s="323"/>
      <c r="BS66" s="323"/>
      <c r="BT66" s="324" t="str">
        <f t="shared" si="16"/>
        <v/>
      </c>
      <c r="BU66" s="325" t="str">
        <f t="shared" si="141"/>
        <v/>
      </c>
      <c r="BV66" s="393">
        <f t="shared" si="142"/>
        <v>0</v>
      </c>
      <c r="BW66" s="326"/>
      <c r="BX66" s="329"/>
      <c r="BY66" s="454"/>
      <c r="BZ66" s="455"/>
      <c r="CA66" s="455"/>
      <c r="CB66" s="455"/>
      <c r="CC66" s="455"/>
      <c r="CD66" s="322">
        <f>IFERROR(VLOOKUP(BX66,'４整理番号表'!$X$23:$Z$31,3,FALSE),)</f>
        <v>0</v>
      </c>
      <c r="CE66" s="605" t="str">
        <f>IF(BX66='４整理番号表'!$X$24,IF(CC66&lt;&gt;"",IF(BZ66&gt;0,IF(BY66=6,ROUNDDOWN((CC66-BZ66)/ABS(BZ66),3),IF(BY66=5,ROUNDDOWN((CC66-BZ66)/ABS(BZ66)*3/4,3),"")),"-")),IF(CC66&lt;&gt;"",IF(BZ66&gt;0,ROUNDDOWN((CC66-BZ66)/ABS(BZ66),3),"-"),""))</f>
        <v/>
      </c>
      <c r="CF66" s="610"/>
      <c r="CG66" s="329"/>
      <c r="CH66" s="454"/>
      <c r="CI66" s="322"/>
      <c r="CJ66" s="322"/>
      <c r="CK66" s="322"/>
      <c r="CL66" s="322"/>
      <c r="CM66" s="322">
        <f>IFERROR(VLOOKUP(CG66,'４整理番号表'!$X$23:$Z$31,3,FALSE),)</f>
        <v>0</v>
      </c>
      <c r="CN66" s="325" t="str">
        <f t="shared" si="143"/>
        <v/>
      </c>
      <c r="CO66" s="610"/>
      <c r="CP66" s="329"/>
      <c r="CQ66" s="454"/>
      <c r="CR66" s="322"/>
      <c r="CS66" s="322"/>
      <c r="CT66" s="322"/>
      <c r="CU66" s="322"/>
      <c r="CV66" s="322">
        <f>IFERROR(VLOOKUP(CP66,'４整理番号表'!$X$23:$Z$31,3,FALSE),)</f>
        <v>0</v>
      </c>
      <c r="CW66" s="325" t="str">
        <f t="shared" si="144"/>
        <v/>
      </c>
      <c r="CX66" s="619"/>
      <c r="CY66" s="329"/>
      <c r="CZ66" s="454"/>
      <c r="DA66" s="322"/>
      <c r="DB66" s="322"/>
      <c r="DC66" s="322"/>
      <c r="DD66" s="322"/>
      <c r="DE66" s="322">
        <f>IFERROR(VLOOKUP(CY66,'４整理番号表'!$X$23:$Z$31,3,FALSE),)</f>
        <v>0</v>
      </c>
      <c r="DF66" s="325" t="str">
        <f t="shared" si="145"/>
        <v/>
      </c>
      <c r="DG66" s="610"/>
      <c r="DH66" s="329"/>
      <c r="DI66" s="454"/>
      <c r="DJ66" s="322"/>
      <c r="DK66" s="322"/>
      <c r="DL66" s="322"/>
      <c r="DM66" s="322"/>
      <c r="DN66" s="322">
        <f>IFERROR(VLOOKUP(DH66,'４整理番号表'!$X$23:$Z$31,3,FALSE),)</f>
        <v>0</v>
      </c>
      <c r="DO66" s="325" t="str">
        <f t="shared" si="146"/>
        <v/>
      </c>
      <c r="DP66" s="610"/>
      <c r="DQ66" s="329"/>
      <c r="DR66" s="454"/>
      <c r="DS66" s="322"/>
      <c r="DT66" s="322"/>
      <c r="DU66" s="322"/>
      <c r="DV66" s="322"/>
      <c r="DW66" s="322">
        <f>IFERROR(VLOOKUP(DQ66,'４整理番号表'!$X$23:$Z$31,3,FALSE),)</f>
        <v>0</v>
      </c>
      <c r="DX66" s="325" t="str">
        <f t="shared" si="147"/>
        <v/>
      </c>
      <c r="DY66" s="610"/>
      <c r="DZ66" s="329"/>
      <c r="EA66" s="454"/>
      <c r="EB66" s="322"/>
      <c r="EC66" s="322"/>
      <c r="ED66" s="322"/>
      <c r="EE66" s="322"/>
      <c r="EF66" s="322">
        <f>IFERROR(VLOOKUP(DZ66,'４整理番号表'!$X$23:$Z$31,3,FALSE),)</f>
        <v>0</v>
      </c>
      <c r="EG66" s="325" t="str">
        <f t="shared" si="148"/>
        <v/>
      </c>
      <c r="EH66" s="610"/>
      <c r="EI66" s="329"/>
      <c r="EJ66" s="454"/>
      <c r="EK66" s="322"/>
      <c r="EL66" s="322"/>
      <c r="EM66" s="322"/>
      <c r="EN66" s="322"/>
      <c r="EO66" s="322">
        <f>IFERROR(VLOOKUP(EI66,'４整理番号表'!$X$23:$Z$31,3,FALSE),)</f>
        <v>0</v>
      </c>
      <c r="EP66" s="325" t="str">
        <f t="shared" si="149"/>
        <v/>
      </c>
      <c r="EQ66" s="619"/>
      <c r="ER66" s="203" t="s">
        <v>101</v>
      </c>
      <c r="ES66" s="266">
        <f t="shared" si="17"/>
        <v>0</v>
      </c>
      <c r="ET66" s="272">
        <f t="shared" si="18"/>
        <v>0</v>
      </c>
      <c r="EU66" s="272">
        <f t="shared" si="19"/>
        <v>0</v>
      </c>
      <c r="EV66" s="272">
        <f t="shared" si="20"/>
        <v>0</v>
      </c>
      <c r="EW66" s="272">
        <f t="shared" si="21"/>
        <v>0</v>
      </c>
      <c r="EX66" s="272">
        <f t="shared" si="22"/>
        <v>0</v>
      </c>
      <c r="EY66" s="272">
        <f t="shared" si="23"/>
        <v>0</v>
      </c>
      <c r="EZ66" s="272">
        <f t="shared" si="24"/>
        <v>0</v>
      </c>
      <c r="FA66" s="272">
        <f t="shared" si="25"/>
        <v>0</v>
      </c>
      <c r="FB66" s="272">
        <f t="shared" si="26"/>
        <v>0</v>
      </c>
      <c r="FC66" s="272">
        <f t="shared" si="27"/>
        <v>0</v>
      </c>
      <c r="FD66" s="272">
        <f t="shared" si="28"/>
        <v>0</v>
      </c>
      <c r="FE66" s="272">
        <f t="shared" si="29"/>
        <v>0</v>
      </c>
      <c r="FF66" s="272">
        <f t="shared" si="30"/>
        <v>0</v>
      </c>
      <c r="FG66" s="272">
        <f t="shared" si="31"/>
        <v>0</v>
      </c>
      <c r="FH66" s="272">
        <f t="shared" si="32"/>
        <v>0</v>
      </c>
      <c r="FI66" s="109" t="s">
        <v>100</v>
      </c>
      <c r="FJ66" s="109" t="s">
        <v>100</v>
      </c>
      <c r="FK66" s="109" t="s">
        <v>100</v>
      </c>
      <c r="FL66" s="109" t="s">
        <v>100</v>
      </c>
      <c r="FM66" s="109" t="s">
        <v>100</v>
      </c>
      <c r="FN66" s="272">
        <f t="shared" si="150"/>
        <v>0</v>
      </c>
      <c r="FO66" s="272">
        <f t="shared" si="151"/>
        <v>0</v>
      </c>
      <c r="FP66" s="272">
        <f t="shared" si="152"/>
        <v>0</v>
      </c>
      <c r="FQ66" s="272">
        <f t="shared" si="153"/>
        <v>0</v>
      </c>
      <c r="FR66" s="272">
        <f t="shared" si="154"/>
        <v>0</v>
      </c>
      <c r="FS66" s="272">
        <f t="shared" si="155"/>
        <v>0</v>
      </c>
      <c r="FT66" s="272">
        <f t="shared" si="156"/>
        <v>0</v>
      </c>
      <c r="FU66" s="113"/>
      <c r="FV66" s="113"/>
      <c r="FW66" s="109"/>
      <c r="FX66" s="109"/>
      <c r="FY66" s="109"/>
      <c r="FZ66" s="272">
        <f t="shared" si="157"/>
        <v>0</v>
      </c>
      <c r="GA66" s="272">
        <f t="shared" si="33"/>
        <v>0</v>
      </c>
      <c r="GB66" s="109"/>
      <c r="GC66" s="109"/>
      <c r="GD66" s="109"/>
      <c r="GE66" s="109"/>
      <c r="GF66" s="109"/>
      <c r="GG66" s="109"/>
      <c r="GH66" s="109"/>
      <c r="GI66" s="109"/>
      <c r="GJ66" s="109"/>
      <c r="GK66" s="109"/>
      <c r="GL66" s="109"/>
      <c r="GM66" s="109"/>
      <c r="GN66" s="109"/>
      <c r="GO66" s="109"/>
      <c r="GP66" s="109"/>
      <c r="GQ66" s="109"/>
      <c r="GR66" s="109"/>
      <c r="GS66" s="109"/>
      <c r="GT66" s="110"/>
      <c r="GV66" s="413">
        <f t="shared" si="34"/>
        <v>0</v>
      </c>
      <c r="GW66" s="414">
        <f t="shared" si="35"/>
        <v>0</v>
      </c>
      <c r="GX66" s="415"/>
      <c r="GY66" s="416">
        <f t="shared" si="204"/>
        <v>0</v>
      </c>
      <c r="GZ66" s="417">
        <f t="shared" si="205"/>
        <v>0</v>
      </c>
      <c r="HA66" s="385"/>
      <c r="HB66" s="421"/>
      <c r="HC66" s="422"/>
      <c r="HD66" s="422"/>
      <c r="HE66" s="423">
        <f t="shared" si="208"/>
        <v>0</v>
      </c>
      <c r="HF66" s="424">
        <f t="shared" si="209"/>
        <v>0</v>
      </c>
      <c r="HG66" s="426"/>
      <c r="HH66" s="426"/>
      <c r="HI66" s="426"/>
      <c r="HJ66" s="345" t="str">
        <f t="shared" si="38"/>
        <v/>
      </c>
      <c r="HK66" s="402">
        <f>IF(OR(AND(1&lt;=HJ66,HJ66&lt;=3),HJ66=6),VLOOKUP(HJ66,'４整理番号表'!$J$5:$K$59,2,FALSE),0)</f>
        <v>0</v>
      </c>
      <c r="HL66" s="402">
        <f>IF(OR(HJ66=4,HJ66=7),VLOOKUP(HJ66,'４整理番号表'!$J$5:$K$59,2,FALSE),0)</f>
        <v>0</v>
      </c>
      <c r="HM66" s="402">
        <f>IF(HJ66=5,VLOOKUP(HJ66,'４整理番号表'!$J$5:$K$59,2,FALSE),0)</f>
        <v>0</v>
      </c>
      <c r="HN66" s="402">
        <f>IF(AND(8&lt;=HJ66,HJ66&lt;=13),VLOOKUP(HJ66,'４整理番号表'!$J$5:$K$59,2,FALSE),0)</f>
        <v>0</v>
      </c>
      <c r="HO66" s="397">
        <f t="shared" si="160"/>
        <v>0</v>
      </c>
      <c r="HP66" s="345">
        <f t="shared" si="161"/>
        <v>0</v>
      </c>
      <c r="HQ66" s="345">
        <f t="shared" si="162"/>
        <v>0</v>
      </c>
      <c r="HR66" s="344">
        <f t="shared" si="163"/>
        <v>0</v>
      </c>
      <c r="HS66" s="344">
        <f t="shared" si="164"/>
        <v>0</v>
      </c>
      <c r="HT66" s="345">
        <f t="shared" si="165"/>
        <v>0</v>
      </c>
      <c r="HU66" s="345">
        <f t="shared" si="166"/>
        <v>0</v>
      </c>
      <c r="HV66" s="345">
        <f t="shared" si="167"/>
        <v>0</v>
      </c>
      <c r="HW66" s="345">
        <f t="shared" si="168"/>
        <v>0</v>
      </c>
      <c r="HX66" s="345">
        <f t="shared" si="169"/>
        <v>0</v>
      </c>
      <c r="HY66" s="344">
        <f t="shared" si="170"/>
        <v>0</v>
      </c>
      <c r="HZ66" s="344">
        <f t="shared" si="171"/>
        <v>0</v>
      </c>
      <c r="IA66" s="345">
        <f t="shared" si="172"/>
        <v>0</v>
      </c>
      <c r="IB66" s="345">
        <f t="shared" si="173"/>
        <v>0</v>
      </c>
      <c r="IC66" s="345">
        <f t="shared" si="174"/>
        <v>0</v>
      </c>
      <c r="ID66" s="345">
        <f t="shared" si="175"/>
        <v>0</v>
      </c>
      <c r="IE66" s="345">
        <f t="shared" si="176"/>
        <v>0</v>
      </c>
      <c r="IF66" s="344">
        <f>IF(AND($HO66=3,SUM($ID66:IE66)=0),IF(AND($HB66=1,$HF66&gt;=0.1),1,),)</f>
        <v>0</v>
      </c>
      <c r="IG66" s="344">
        <f>IF(AND($HO66=3,SUM($ID66:IF66)=0),IF(AND($HB66=1,$HF66&gt;=0.05,$HF66&lt;0.1),1,),)</f>
        <v>0</v>
      </c>
      <c r="IH66" s="345">
        <f t="shared" si="177"/>
        <v>0</v>
      </c>
      <c r="II66" s="345">
        <f t="shared" si="178"/>
        <v>0</v>
      </c>
      <c r="IJ66" s="345">
        <f t="shared" si="179"/>
        <v>0</v>
      </c>
      <c r="IK66" s="345">
        <f t="shared" si="180"/>
        <v>0</v>
      </c>
      <c r="IL66" s="345">
        <f t="shared" si="181"/>
        <v>0</v>
      </c>
      <c r="IM66" s="345">
        <f t="shared" si="182"/>
        <v>0</v>
      </c>
      <c r="IN66" s="345">
        <f t="shared" si="183"/>
        <v>0</v>
      </c>
      <c r="IO66" s="345">
        <f t="shared" si="184"/>
        <v>0</v>
      </c>
      <c r="IP66" s="345">
        <f t="shared" si="185"/>
        <v>0</v>
      </c>
      <c r="IQ66" s="345">
        <f t="shared" si="186"/>
        <v>0</v>
      </c>
      <c r="IR66" s="345">
        <f t="shared" si="187"/>
        <v>0</v>
      </c>
      <c r="IS66" s="392">
        <f t="shared" si="188"/>
        <v>0</v>
      </c>
      <c r="IT66" s="385"/>
      <c r="IU66" s="440">
        <f t="shared" si="39"/>
        <v>0</v>
      </c>
      <c r="IV66" s="344">
        <f t="shared" si="40"/>
        <v>0</v>
      </c>
      <c r="IW66" s="344">
        <f t="shared" si="41"/>
        <v>0</v>
      </c>
      <c r="IX66" s="344">
        <f t="shared" si="42"/>
        <v>0</v>
      </c>
      <c r="IY66" s="344">
        <f t="shared" si="43"/>
        <v>0</v>
      </c>
      <c r="IZ66" s="344">
        <f t="shared" si="44"/>
        <v>0</v>
      </c>
      <c r="JA66" s="344">
        <f t="shared" si="45"/>
        <v>0</v>
      </c>
      <c r="JB66" s="344">
        <f t="shared" si="46"/>
        <v>0</v>
      </c>
      <c r="JC66" s="344">
        <f t="shared" si="47"/>
        <v>0</v>
      </c>
      <c r="JD66" s="344">
        <f t="shared" si="48"/>
        <v>0</v>
      </c>
      <c r="JE66" s="344">
        <f t="shared" si="49"/>
        <v>0</v>
      </c>
      <c r="JF66" s="344">
        <f t="shared" si="50"/>
        <v>0</v>
      </c>
      <c r="JG66" s="344">
        <f t="shared" si="51"/>
        <v>0</v>
      </c>
      <c r="JH66" s="344">
        <f t="shared" si="52"/>
        <v>0</v>
      </c>
      <c r="JI66" s="344">
        <f t="shared" si="53"/>
        <v>0</v>
      </c>
      <c r="JJ66" s="344">
        <f t="shared" si="54"/>
        <v>0</v>
      </c>
      <c r="JK66" s="344">
        <f t="shared" si="55"/>
        <v>0</v>
      </c>
      <c r="JL66" s="344">
        <f t="shared" si="56"/>
        <v>0</v>
      </c>
      <c r="JM66" s="344">
        <f t="shared" si="57"/>
        <v>0</v>
      </c>
      <c r="JN66" s="344">
        <f t="shared" si="58"/>
        <v>0</v>
      </c>
      <c r="JO66" s="344">
        <f t="shared" si="59"/>
        <v>0</v>
      </c>
      <c r="JP66" s="344">
        <f t="shared" si="60"/>
        <v>0</v>
      </c>
      <c r="JQ66" s="344">
        <f t="shared" si="61"/>
        <v>0</v>
      </c>
      <c r="JR66" s="344">
        <f t="shared" si="62"/>
        <v>0</v>
      </c>
      <c r="JS66" s="344">
        <f t="shared" si="63"/>
        <v>0</v>
      </c>
      <c r="JT66" s="344">
        <f t="shared" si="64"/>
        <v>0</v>
      </c>
      <c r="JU66" s="344">
        <f t="shared" si="65"/>
        <v>0</v>
      </c>
      <c r="JV66" s="344">
        <f t="shared" si="66"/>
        <v>0</v>
      </c>
      <c r="JW66" s="344">
        <f t="shared" si="67"/>
        <v>0</v>
      </c>
      <c r="JX66" s="344">
        <f t="shared" si="68"/>
        <v>0</v>
      </c>
      <c r="JY66" s="344">
        <f t="shared" si="69"/>
        <v>0</v>
      </c>
      <c r="JZ66" s="344">
        <f t="shared" si="70"/>
        <v>0</v>
      </c>
      <c r="KA66" s="344">
        <f t="shared" si="71"/>
        <v>0</v>
      </c>
      <c r="KB66" s="344">
        <f t="shared" si="72"/>
        <v>0</v>
      </c>
      <c r="KC66" s="344">
        <f t="shared" si="189"/>
        <v>0</v>
      </c>
      <c r="KD66" s="344">
        <f t="shared" si="73"/>
        <v>0</v>
      </c>
      <c r="KE66" s="344">
        <f t="shared" si="74"/>
        <v>0</v>
      </c>
      <c r="KF66" s="344">
        <f t="shared" si="75"/>
        <v>0</v>
      </c>
      <c r="KG66" s="344">
        <f t="shared" si="76"/>
        <v>0</v>
      </c>
      <c r="KH66" s="344">
        <f t="shared" si="77"/>
        <v>0</v>
      </c>
      <c r="KI66" s="344">
        <f t="shared" si="78"/>
        <v>0</v>
      </c>
      <c r="KJ66" s="344">
        <f t="shared" si="79"/>
        <v>0</v>
      </c>
      <c r="KK66" s="344">
        <f t="shared" si="80"/>
        <v>0</v>
      </c>
      <c r="KL66" s="344">
        <f t="shared" si="81"/>
        <v>0</v>
      </c>
      <c r="KM66" s="344">
        <f t="shared" si="82"/>
        <v>0</v>
      </c>
      <c r="KN66" s="344">
        <f t="shared" si="83"/>
        <v>0</v>
      </c>
      <c r="KO66" s="344">
        <f t="shared" si="84"/>
        <v>0</v>
      </c>
      <c r="KP66" s="344">
        <f t="shared" si="85"/>
        <v>0</v>
      </c>
      <c r="KQ66" s="344">
        <f t="shared" si="86"/>
        <v>0</v>
      </c>
      <c r="KR66" s="344">
        <f t="shared" si="87"/>
        <v>0</v>
      </c>
      <c r="KS66" s="344">
        <f t="shared" si="88"/>
        <v>0</v>
      </c>
      <c r="KT66" s="383">
        <f t="shared" si="89"/>
        <v>0</v>
      </c>
      <c r="KU66" s="701"/>
      <c r="KV66" s="109"/>
      <c r="KW66" s="109"/>
      <c r="KX66" s="110"/>
      <c r="KZ66" s="472">
        <f t="shared" si="90"/>
        <v>0</v>
      </c>
      <c r="LA66" s="348">
        <f t="shared" si="91"/>
        <v>0</v>
      </c>
      <c r="LB66" s="348">
        <f t="shared" si="92"/>
        <v>0</v>
      </c>
      <c r="LC66" s="473">
        <f t="shared" si="93"/>
        <v>0</v>
      </c>
      <c r="LE66" s="467">
        <f t="shared" si="94"/>
        <v>0</v>
      </c>
      <c r="LF66" s="467" t="str">
        <f t="shared" si="95"/>
        <v/>
      </c>
      <c r="LG66" s="467">
        <f t="shared" si="96"/>
        <v>0</v>
      </c>
      <c r="LH66" s="467">
        <f t="shared" si="97"/>
        <v>0</v>
      </c>
      <c r="LI66" s="467">
        <f t="shared" si="98"/>
        <v>0</v>
      </c>
      <c r="LJ66" s="467">
        <f t="shared" si="99"/>
        <v>0</v>
      </c>
      <c r="LK66" s="467">
        <f t="shared" si="100"/>
        <v>0</v>
      </c>
      <c r="LL66" s="467">
        <f t="shared" si="101"/>
        <v>0</v>
      </c>
      <c r="LM66" s="467">
        <f t="shared" si="102"/>
        <v>0</v>
      </c>
      <c r="LN66" s="468">
        <f t="shared" si="103"/>
        <v>0</v>
      </c>
      <c r="LO66" s="468" t="str">
        <f t="shared" si="190"/>
        <v>○</v>
      </c>
      <c r="LP66" s="451"/>
      <c r="LQ66" s="414">
        <f t="shared" si="191"/>
        <v>0</v>
      </c>
      <c r="LR66" s="414">
        <f t="shared" si="104"/>
        <v>0</v>
      </c>
      <c r="LS66" s="414" t="str">
        <f t="shared" si="105"/>
        <v/>
      </c>
      <c r="LT66" s="414" t="str">
        <f t="shared" si="192"/>
        <v/>
      </c>
      <c r="LU66" s="414">
        <f t="shared" si="106"/>
        <v>0</v>
      </c>
      <c r="LV66" s="414">
        <f t="shared" si="193"/>
        <v>0</v>
      </c>
      <c r="LW66" s="414">
        <f t="shared" si="107"/>
        <v>0</v>
      </c>
      <c r="LX66" s="448">
        <f t="shared" si="108"/>
        <v>0</v>
      </c>
      <c r="LY66" s="414">
        <f t="shared" si="194"/>
        <v>0</v>
      </c>
      <c r="LZ66" s="414">
        <f t="shared" si="195"/>
        <v>0</v>
      </c>
      <c r="MA66" s="414">
        <f t="shared" si="196"/>
        <v>0</v>
      </c>
      <c r="MB66" s="448">
        <f t="shared" si="197"/>
        <v>0</v>
      </c>
      <c r="MC66" s="414">
        <f t="shared" si="109"/>
        <v>0</v>
      </c>
      <c r="MD66" s="414">
        <f t="shared" si="110"/>
        <v>0</v>
      </c>
      <c r="ME66" s="414">
        <f t="shared" si="111"/>
        <v>0</v>
      </c>
      <c r="MF66" s="448">
        <f t="shared" si="112"/>
        <v>0</v>
      </c>
      <c r="MG66" s="414">
        <f t="shared" si="113"/>
        <v>0</v>
      </c>
      <c r="MH66" s="414">
        <f t="shared" si="114"/>
        <v>0</v>
      </c>
      <c r="MI66" s="414">
        <f t="shared" si="115"/>
        <v>0</v>
      </c>
      <c r="MJ66" s="448">
        <f t="shared" si="198"/>
        <v>0</v>
      </c>
      <c r="MK66" s="462"/>
      <c r="ML66" s="477" cm="1">
        <f t="array" ref="ML66">IF(MX66=1,INDEX($BX66:$EQ66,1,MATCH("Ⅱ⑧",$BX66:$EQ66,0)+7),0)</f>
        <v>0</v>
      </c>
      <c r="MM66" s="478">
        <f t="shared" si="116"/>
        <v>0</v>
      </c>
      <c r="MN66" s="468">
        <f t="shared" si="117"/>
        <v>0</v>
      </c>
      <c r="MP66" s="348">
        <f t="shared" si="118"/>
        <v>0</v>
      </c>
      <c r="MQ66" s="348">
        <f t="shared" si="119"/>
        <v>0</v>
      </c>
      <c r="MR66" s="348">
        <f t="shared" si="120"/>
        <v>0</v>
      </c>
      <c r="MS66" s="348">
        <f t="shared" si="121"/>
        <v>0</v>
      </c>
      <c r="MT66" s="348">
        <f t="shared" si="122"/>
        <v>0</v>
      </c>
      <c r="MU66" s="348">
        <f t="shared" si="123"/>
        <v>0</v>
      </c>
      <c r="MV66" s="348">
        <f t="shared" si="124"/>
        <v>0</v>
      </c>
      <c r="MW66" s="348">
        <f t="shared" si="125"/>
        <v>0</v>
      </c>
      <c r="MX66" s="348">
        <f t="shared" si="126"/>
        <v>0</v>
      </c>
      <c r="MZ66" s="550">
        <f t="shared" si="127"/>
        <v>0</v>
      </c>
      <c r="NA66" s="550">
        <f t="shared" si="128"/>
        <v>0</v>
      </c>
      <c r="NB66" s="550">
        <f t="shared" si="129"/>
        <v>0</v>
      </c>
      <c r="NC66" s="550">
        <f t="shared" si="130"/>
        <v>0</v>
      </c>
      <c r="ND66" s="550">
        <f t="shared" si="131"/>
        <v>0</v>
      </c>
      <c r="NE66" s="550">
        <f t="shared" si="132"/>
        <v>0</v>
      </c>
      <c r="NF66" s="550">
        <f t="shared" si="133"/>
        <v>0</v>
      </c>
      <c r="NG66" s="550">
        <f t="shared" si="134"/>
        <v>0</v>
      </c>
    </row>
    <row r="67" spans="1:371" s="136" customFormat="1" ht="21" customHeight="1">
      <c r="A67" s="452">
        <f t="shared" si="4"/>
        <v>0</v>
      </c>
      <c r="B67" s="452">
        <f t="shared" si="199"/>
        <v>0</v>
      </c>
      <c r="C67" s="452">
        <f t="shared" si="5"/>
        <v>0</v>
      </c>
      <c r="D67" s="452">
        <f t="shared" si="6"/>
        <v>0</v>
      </c>
      <c r="E67" s="452">
        <f t="shared" si="7"/>
        <v>0</v>
      </c>
      <c r="F67" s="452">
        <f t="shared" si="200"/>
        <v>0</v>
      </c>
      <c r="G67" s="452">
        <f t="shared" si="201"/>
        <v>0</v>
      </c>
      <c r="H67" s="452">
        <f t="shared" si="202"/>
        <v>0</v>
      </c>
      <c r="I67" s="267">
        <f t="shared" si="135"/>
        <v>0</v>
      </c>
      <c r="J67" s="268"/>
      <c r="K67" s="112"/>
      <c r="L67" s="112"/>
      <c r="M67" s="106"/>
      <c r="N67" s="106"/>
      <c r="O67" s="106"/>
      <c r="P67" s="106"/>
      <c r="Q67" s="112"/>
      <c r="R67" s="263" t="str">
        <f>IFERROR(VLOOKUP(Q67,'４整理番号表'!$T$27:$U$30,2,TRUE),"")</f>
        <v/>
      </c>
      <c r="S67" s="263">
        <f t="shared" si="136"/>
        <v>0</v>
      </c>
      <c r="T67" s="266">
        <f t="shared" si="137"/>
        <v>0</v>
      </c>
      <c r="U67" s="112"/>
      <c r="V67" s="108"/>
      <c r="W67" s="269" t="str">
        <f>IFERROR(VLOOKUP(V67,'４整理番号表'!$B$6:$G$7,2,TRUE),"")</f>
        <v/>
      </c>
      <c r="X67" s="270"/>
      <c r="Y67" s="108"/>
      <c r="Z67" s="269" t="str">
        <f>IFERROR(VLOOKUP(Y67,'４整理番号表'!$B$39:$H$45,2,TRUE),"")</f>
        <v/>
      </c>
      <c r="AA67" s="108"/>
      <c r="AB67" s="271" t="str">
        <f>IFERROR(VLOOKUP(AA67,'４整理番号表'!$J$5:$K$59,2,TRUE),"")</f>
        <v/>
      </c>
      <c r="AC67" s="365"/>
      <c r="AD67" s="624"/>
      <c r="AE67" s="107"/>
      <c r="AF67" s="272" t="str">
        <f>IFERROR(VLOOKUP(AE67,'４整理番号表'!$P$6:$Q$39,2,TRUE),"")</f>
        <v/>
      </c>
      <c r="AG67" s="273">
        <f t="shared" si="8"/>
        <v>0</v>
      </c>
      <c r="AH67" s="106"/>
      <c r="AI67" s="112"/>
      <c r="AJ67" s="111"/>
      <c r="AK67" s="282"/>
      <c r="AL67" s="283"/>
      <c r="AM67" s="280"/>
      <c r="AN67" s="26"/>
      <c r="AO67" s="291">
        <f t="shared" si="9"/>
        <v>0</v>
      </c>
      <c r="AP67" s="290">
        <f t="shared" si="138"/>
        <v>0</v>
      </c>
      <c r="AQ67" s="30"/>
      <c r="AR67" s="30"/>
      <c r="AS67" s="30"/>
      <c r="AT67" s="289"/>
      <c r="AU67" s="291">
        <f t="shared" si="210"/>
        <v>0</v>
      </c>
      <c r="AV67" s="291" t="str">
        <f t="shared" si="203"/>
        <v/>
      </c>
      <c r="AW67" s="27"/>
      <c r="AX67" s="33"/>
      <c r="AY67" s="33"/>
      <c r="AZ67" s="28"/>
      <c r="BA67" s="27"/>
      <c r="BB67" s="202"/>
      <c r="BC67" s="315">
        <f t="shared" si="139"/>
        <v>0</v>
      </c>
      <c r="BD67" s="349" t="str">
        <f t="shared" si="11"/>
        <v/>
      </c>
      <c r="BE67" s="350"/>
      <c r="BF67" s="350"/>
      <c r="BG67" s="349">
        <f t="shared" si="211"/>
        <v>0</v>
      </c>
      <c r="BH67" s="350"/>
      <c r="BI67" s="349">
        <f t="shared" si="140"/>
        <v>0</v>
      </c>
      <c r="BJ67" s="202"/>
      <c r="BK67" s="202"/>
      <c r="BL67" s="653" t="str">
        <f t="shared" si="13"/>
        <v/>
      </c>
      <c r="BM67" s="654" t="str">
        <f t="shared" si="14"/>
        <v/>
      </c>
      <c r="BN67" s="266" t="str">
        <f t="shared" si="15"/>
        <v/>
      </c>
      <c r="BO67" s="793"/>
      <c r="BP67" s="323"/>
      <c r="BQ67" s="323"/>
      <c r="BR67" s="323"/>
      <c r="BS67" s="323"/>
      <c r="BT67" s="324" t="str">
        <f t="shared" si="16"/>
        <v/>
      </c>
      <c r="BU67" s="325" t="str">
        <f t="shared" si="141"/>
        <v/>
      </c>
      <c r="BV67" s="393">
        <f t="shared" si="142"/>
        <v>0</v>
      </c>
      <c r="BW67" s="326"/>
      <c r="BX67" s="329"/>
      <c r="BY67" s="454"/>
      <c r="BZ67" s="455"/>
      <c r="CA67" s="455"/>
      <c r="CB67" s="455"/>
      <c r="CC67" s="455"/>
      <c r="CD67" s="322">
        <f>IFERROR(VLOOKUP(BX67,'４整理番号表'!$X$23:$Z$31,3,FALSE),)</f>
        <v>0</v>
      </c>
      <c r="CE67" s="605" t="str">
        <f>IF(BX67='４整理番号表'!$X$24,IF(CC67&lt;&gt;"",IF(BZ67&gt;0,IF(BY67=6,ROUNDDOWN((CC67-BZ67)/ABS(BZ67),3),IF(BY67=5,ROUNDDOWN((CC67-BZ67)/ABS(BZ67)*3/4,3),"")),"-")),IF(CC67&lt;&gt;"",IF(BZ67&gt;0,ROUNDDOWN((CC67-BZ67)/ABS(BZ67),3),"-"),""))</f>
        <v/>
      </c>
      <c r="CF67" s="610"/>
      <c r="CG67" s="329"/>
      <c r="CH67" s="454"/>
      <c r="CI67" s="322"/>
      <c r="CJ67" s="322"/>
      <c r="CK67" s="322"/>
      <c r="CL67" s="322"/>
      <c r="CM67" s="322">
        <f>IFERROR(VLOOKUP(CG67,'４整理番号表'!$X$23:$Z$31,3,FALSE),)</f>
        <v>0</v>
      </c>
      <c r="CN67" s="325" t="str">
        <f t="shared" si="143"/>
        <v/>
      </c>
      <c r="CO67" s="610"/>
      <c r="CP67" s="329"/>
      <c r="CQ67" s="454"/>
      <c r="CR67" s="322"/>
      <c r="CS67" s="322"/>
      <c r="CT67" s="322"/>
      <c r="CU67" s="322"/>
      <c r="CV67" s="322">
        <f>IFERROR(VLOOKUP(CP67,'４整理番号表'!$X$23:$Z$31,3,FALSE),)</f>
        <v>0</v>
      </c>
      <c r="CW67" s="325" t="str">
        <f t="shared" si="144"/>
        <v/>
      </c>
      <c r="CX67" s="619"/>
      <c r="CY67" s="329"/>
      <c r="CZ67" s="454"/>
      <c r="DA67" s="322"/>
      <c r="DB67" s="322"/>
      <c r="DC67" s="322"/>
      <c r="DD67" s="322"/>
      <c r="DE67" s="322">
        <f>IFERROR(VLOOKUP(CY67,'４整理番号表'!$X$23:$Z$31,3,FALSE),)</f>
        <v>0</v>
      </c>
      <c r="DF67" s="325" t="str">
        <f t="shared" si="145"/>
        <v/>
      </c>
      <c r="DG67" s="610"/>
      <c r="DH67" s="329"/>
      <c r="DI67" s="454"/>
      <c r="DJ67" s="322"/>
      <c r="DK67" s="322"/>
      <c r="DL67" s="322"/>
      <c r="DM67" s="322"/>
      <c r="DN67" s="322">
        <f>IFERROR(VLOOKUP(DH67,'４整理番号表'!$X$23:$Z$31,3,FALSE),)</f>
        <v>0</v>
      </c>
      <c r="DO67" s="325" t="str">
        <f t="shared" si="146"/>
        <v/>
      </c>
      <c r="DP67" s="610"/>
      <c r="DQ67" s="329"/>
      <c r="DR67" s="454"/>
      <c r="DS67" s="322"/>
      <c r="DT67" s="322"/>
      <c r="DU67" s="322"/>
      <c r="DV67" s="322"/>
      <c r="DW67" s="322">
        <f>IFERROR(VLOOKUP(DQ67,'４整理番号表'!$X$23:$Z$31,3,FALSE),)</f>
        <v>0</v>
      </c>
      <c r="DX67" s="325" t="str">
        <f t="shared" si="147"/>
        <v/>
      </c>
      <c r="DY67" s="610"/>
      <c r="DZ67" s="329"/>
      <c r="EA67" s="454"/>
      <c r="EB67" s="322"/>
      <c r="EC67" s="322"/>
      <c r="ED67" s="322"/>
      <c r="EE67" s="322"/>
      <c r="EF67" s="322">
        <f>IFERROR(VLOOKUP(DZ67,'４整理番号表'!$X$23:$Z$31,3,FALSE),)</f>
        <v>0</v>
      </c>
      <c r="EG67" s="325" t="str">
        <f t="shared" si="148"/>
        <v/>
      </c>
      <c r="EH67" s="610"/>
      <c r="EI67" s="329"/>
      <c r="EJ67" s="454"/>
      <c r="EK67" s="322"/>
      <c r="EL67" s="322"/>
      <c r="EM67" s="322"/>
      <c r="EN67" s="322"/>
      <c r="EO67" s="322">
        <f>IFERROR(VLOOKUP(EI67,'４整理番号表'!$X$23:$Z$31,3,FALSE),)</f>
        <v>0</v>
      </c>
      <c r="EP67" s="325" t="str">
        <f t="shared" si="149"/>
        <v/>
      </c>
      <c r="EQ67" s="619"/>
      <c r="ER67" s="203" t="s">
        <v>101</v>
      </c>
      <c r="ES67" s="266">
        <f t="shared" si="17"/>
        <v>0</v>
      </c>
      <c r="ET67" s="272">
        <f t="shared" si="18"/>
        <v>0</v>
      </c>
      <c r="EU67" s="272">
        <f t="shared" si="19"/>
        <v>0</v>
      </c>
      <c r="EV67" s="272">
        <f t="shared" si="20"/>
        <v>0</v>
      </c>
      <c r="EW67" s="272">
        <f t="shared" si="21"/>
        <v>0</v>
      </c>
      <c r="EX67" s="272">
        <f t="shared" si="22"/>
        <v>0</v>
      </c>
      <c r="EY67" s="272">
        <f t="shared" si="23"/>
        <v>0</v>
      </c>
      <c r="EZ67" s="272">
        <f t="shared" si="24"/>
        <v>0</v>
      </c>
      <c r="FA67" s="272">
        <f t="shared" si="25"/>
        <v>0</v>
      </c>
      <c r="FB67" s="272">
        <f t="shared" si="26"/>
        <v>0</v>
      </c>
      <c r="FC67" s="272">
        <f t="shared" si="27"/>
        <v>0</v>
      </c>
      <c r="FD67" s="272">
        <f t="shared" si="28"/>
        <v>0</v>
      </c>
      <c r="FE67" s="272">
        <f t="shared" si="29"/>
        <v>0</v>
      </c>
      <c r="FF67" s="272">
        <f t="shared" si="30"/>
        <v>0</v>
      </c>
      <c r="FG67" s="272">
        <f t="shared" si="31"/>
        <v>0</v>
      </c>
      <c r="FH67" s="272">
        <f t="shared" si="32"/>
        <v>0</v>
      </c>
      <c r="FI67" s="109" t="s">
        <v>100</v>
      </c>
      <c r="FJ67" s="109" t="s">
        <v>100</v>
      </c>
      <c r="FK67" s="109" t="s">
        <v>100</v>
      </c>
      <c r="FL67" s="109" t="s">
        <v>100</v>
      </c>
      <c r="FM67" s="109" t="s">
        <v>100</v>
      </c>
      <c r="FN67" s="272">
        <f t="shared" si="150"/>
        <v>0</v>
      </c>
      <c r="FO67" s="272">
        <f t="shared" si="151"/>
        <v>0</v>
      </c>
      <c r="FP67" s="272">
        <f t="shared" si="152"/>
        <v>0</v>
      </c>
      <c r="FQ67" s="272">
        <f t="shared" si="153"/>
        <v>0</v>
      </c>
      <c r="FR67" s="272">
        <f t="shared" si="154"/>
        <v>0</v>
      </c>
      <c r="FS67" s="272">
        <f t="shared" si="155"/>
        <v>0</v>
      </c>
      <c r="FT67" s="272">
        <f t="shared" si="156"/>
        <v>0</v>
      </c>
      <c r="FU67" s="113"/>
      <c r="FV67" s="113"/>
      <c r="FW67" s="109"/>
      <c r="FX67" s="109"/>
      <c r="FY67" s="109"/>
      <c r="FZ67" s="272">
        <f t="shared" si="157"/>
        <v>0</v>
      </c>
      <c r="GA67" s="272">
        <f t="shared" si="33"/>
        <v>0</v>
      </c>
      <c r="GB67" s="109"/>
      <c r="GC67" s="109"/>
      <c r="GD67" s="109"/>
      <c r="GE67" s="109"/>
      <c r="GF67" s="109"/>
      <c r="GG67" s="109"/>
      <c r="GH67" s="109"/>
      <c r="GI67" s="109"/>
      <c r="GJ67" s="109"/>
      <c r="GK67" s="109"/>
      <c r="GL67" s="109"/>
      <c r="GM67" s="109"/>
      <c r="GN67" s="109"/>
      <c r="GO67" s="109"/>
      <c r="GP67" s="109"/>
      <c r="GQ67" s="109"/>
      <c r="GR67" s="109"/>
      <c r="GS67" s="109"/>
      <c r="GT67" s="110"/>
      <c r="GV67" s="413">
        <f t="shared" si="34"/>
        <v>0</v>
      </c>
      <c r="GW67" s="414">
        <f t="shared" si="35"/>
        <v>0</v>
      </c>
      <c r="GX67" s="415"/>
      <c r="GY67" s="416">
        <f t="shared" si="204"/>
        <v>0</v>
      </c>
      <c r="GZ67" s="417">
        <f t="shared" si="205"/>
        <v>0</v>
      </c>
      <c r="HA67" s="385"/>
      <c r="HB67" s="421"/>
      <c r="HC67" s="422"/>
      <c r="HD67" s="422"/>
      <c r="HE67" s="423">
        <f t="shared" si="208"/>
        <v>0</v>
      </c>
      <c r="HF67" s="424">
        <f t="shared" si="209"/>
        <v>0</v>
      </c>
      <c r="HG67" s="426"/>
      <c r="HH67" s="426"/>
      <c r="HI67" s="426"/>
      <c r="HJ67" s="345" t="str">
        <f t="shared" si="38"/>
        <v/>
      </c>
      <c r="HK67" s="402">
        <f>IF(OR(AND(1&lt;=HJ67,HJ67&lt;=3),HJ67=6),VLOOKUP(HJ67,'４整理番号表'!$J$5:$K$59,2,FALSE),0)</f>
        <v>0</v>
      </c>
      <c r="HL67" s="402">
        <f>IF(OR(HJ67=4,HJ67=7),VLOOKUP(HJ67,'４整理番号表'!$J$5:$K$59,2,FALSE),0)</f>
        <v>0</v>
      </c>
      <c r="HM67" s="402">
        <f>IF(HJ67=5,VLOOKUP(HJ67,'４整理番号表'!$J$5:$K$59,2,FALSE),0)</f>
        <v>0</v>
      </c>
      <c r="HN67" s="402">
        <f>IF(AND(8&lt;=HJ67,HJ67&lt;=13),VLOOKUP(HJ67,'４整理番号表'!$J$5:$K$59,2,FALSE),0)</f>
        <v>0</v>
      </c>
      <c r="HO67" s="397">
        <f t="shared" si="160"/>
        <v>0</v>
      </c>
      <c r="HP67" s="345">
        <f t="shared" si="161"/>
        <v>0</v>
      </c>
      <c r="HQ67" s="345">
        <f t="shared" si="162"/>
        <v>0</v>
      </c>
      <c r="HR67" s="344">
        <f t="shared" si="163"/>
        <v>0</v>
      </c>
      <c r="HS67" s="344">
        <f t="shared" si="164"/>
        <v>0</v>
      </c>
      <c r="HT67" s="345">
        <f t="shared" si="165"/>
        <v>0</v>
      </c>
      <c r="HU67" s="345">
        <f t="shared" si="166"/>
        <v>0</v>
      </c>
      <c r="HV67" s="345">
        <f t="shared" si="167"/>
        <v>0</v>
      </c>
      <c r="HW67" s="345">
        <f t="shared" si="168"/>
        <v>0</v>
      </c>
      <c r="HX67" s="345">
        <f t="shared" si="169"/>
        <v>0</v>
      </c>
      <c r="HY67" s="344">
        <f t="shared" si="170"/>
        <v>0</v>
      </c>
      <c r="HZ67" s="344">
        <f t="shared" si="171"/>
        <v>0</v>
      </c>
      <c r="IA67" s="345">
        <f t="shared" si="172"/>
        <v>0</v>
      </c>
      <c r="IB67" s="345">
        <f t="shared" si="173"/>
        <v>0</v>
      </c>
      <c r="IC67" s="345">
        <f t="shared" si="174"/>
        <v>0</v>
      </c>
      <c r="ID67" s="345">
        <f t="shared" si="175"/>
        <v>0</v>
      </c>
      <c r="IE67" s="345">
        <f t="shared" si="176"/>
        <v>0</v>
      </c>
      <c r="IF67" s="344">
        <f>IF(AND($HO67=3,SUM($ID67:IE67)=0),IF(AND($HB67=1,$HF67&gt;=0.1),1,),)</f>
        <v>0</v>
      </c>
      <c r="IG67" s="344">
        <f>IF(AND($HO67=3,SUM($ID67:IF67)=0),IF(AND($HB67=1,$HF67&gt;=0.05,$HF67&lt;0.1),1,),)</f>
        <v>0</v>
      </c>
      <c r="IH67" s="345">
        <f t="shared" si="177"/>
        <v>0</v>
      </c>
      <c r="II67" s="345">
        <f t="shared" si="178"/>
        <v>0</v>
      </c>
      <c r="IJ67" s="345">
        <f t="shared" si="179"/>
        <v>0</v>
      </c>
      <c r="IK67" s="345">
        <f t="shared" si="180"/>
        <v>0</v>
      </c>
      <c r="IL67" s="345">
        <f t="shared" si="181"/>
        <v>0</v>
      </c>
      <c r="IM67" s="345">
        <f t="shared" si="182"/>
        <v>0</v>
      </c>
      <c r="IN67" s="345">
        <f t="shared" si="183"/>
        <v>0</v>
      </c>
      <c r="IO67" s="345">
        <f t="shared" si="184"/>
        <v>0</v>
      </c>
      <c r="IP67" s="345">
        <f t="shared" si="185"/>
        <v>0</v>
      </c>
      <c r="IQ67" s="345">
        <f t="shared" si="186"/>
        <v>0</v>
      </c>
      <c r="IR67" s="345">
        <f t="shared" si="187"/>
        <v>0</v>
      </c>
      <c r="IS67" s="392">
        <f t="shared" si="188"/>
        <v>0</v>
      </c>
      <c r="IT67" s="385"/>
      <c r="IU67" s="440">
        <f t="shared" si="39"/>
        <v>0</v>
      </c>
      <c r="IV67" s="344">
        <f t="shared" si="40"/>
        <v>0</v>
      </c>
      <c r="IW67" s="344">
        <f t="shared" si="41"/>
        <v>0</v>
      </c>
      <c r="IX67" s="344">
        <f t="shared" si="42"/>
        <v>0</v>
      </c>
      <c r="IY67" s="344">
        <f t="shared" si="43"/>
        <v>0</v>
      </c>
      <c r="IZ67" s="344">
        <f t="shared" si="44"/>
        <v>0</v>
      </c>
      <c r="JA67" s="344">
        <f t="shared" si="45"/>
        <v>0</v>
      </c>
      <c r="JB67" s="344">
        <f t="shared" si="46"/>
        <v>0</v>
      </c>
      <c r="JC67" s="344">
        <f t="shared" si="47"/>
        <v>0</v>
      </c>
      <c r="JD67" s="344">
        <f t="shared" si="48"/>
        <v>0</v>
      </c>
      <c r="JE67" s="344">
        <f t="shared" si="49"/>
        <v>0</v>
      </c>
      <c r="JF67" s="344">
        <f t="shared" si="50"/>
        <v>0</v>
      </c>
      <c r="JG67" s="344">
        <f t="shared" si="51"/>
        <v>0</v>
      </c>
      <c r="JH67" s="344">
        <f t="shared" si="52"/>
        <v>0</v>
      </c>
      <c r="JI67" s="344">
        <f t="shared" si="53"/>
        <v>0</v>
      </c>
      <c r="JJ67" s="344">
        <f t="shared" si="54"/>
        <v>0</v>
      </c>
      <c r="JK67" s="344">
        <f t="shared" si="55"/>
        <v>0</v>
      </c>
      <c r="JL67" s="344">
        <f t="shared" si="56"/>
        <v>0</v>
      </c>
      <c r="JM67" s="344">
        <f t="shared" si="57"/>
        <v>0</v>
      </c>
      <c r="JN67" s="344">
        <f t="shared" si="58"/>
        <v>0</v>
      </c>
      <c r="JO67" s="344">
        <f t="shared" si="59"/>
        <v>0</v>
      </c>
      <c r="JP67" s="344">
        <f t="shared" si="60"/>
        <v>0</v>
      </c>
      <c r="JQ67" s="344">
        <f t="shared" si="61"/>
        <v>0</v>
      </c>
      <c r="JR67" s="344">
        <f t="shared" si="62"/>
        <v>0</v>
      </c>
      <c r="JS67" s="344">
        <f t="shared" si="63"/>
        <v>0</v>
      </c>
      <c r="JT67" s="344">
        <f t="shared" si="64"/>
        <v>0</v>
      </c>
      <c r="JU67" s="344">
        <f t="shared" si="65"/>
        <v>0</v>
      </c>
      <c r="JV67" s="344">
        <f t="shared" si="66"/>
        <v>0</v>
      </c>
      <c r="JW67" s="344">
        <f t="shared" si="67"/>
        <v>0</v>
      </c>
      <c r="JX67" s="344">
        <f t="shared" si="68"/>
        <v>0</v>
      </c>
      <c r="JY67" s="344">
        <f t="shared" si="69"/>
        <v>0</v>
      </c>
      <c r="JZ67" s="344">
        <f t="shared" si="70"/>
        <v>0</v>
      </c>
      <c r="KA67" s="344">
        <f t="shared" si="71"/>
        <v>0</v>
      </c>
      <c r="KB67" s="344">
        <f t="shared" si="72"/>
        <v>0</v>
      </c>
      <c r="KC67" s="344">
        <f t="shared" si="189"/>
        <v>0</v>
      </c>
      <c r="KD67" s="344">
        <f t="shared" si="73"/>
        <v>0</v>
      </c>
      <c r="KE67" s="344">
        <f t="shared" si="74"/>
        <v>0</v>
      </c>
      <c r="KF67" s="344">
        <f t="shared" si="75"/>
        <v>0</v>
      </c>
      <c r="KG67" s="344">
        <f t="shared" si="76"/>
        <v>0</v>
      </c>
      <c r="KH67" s="344">
        <f t="shared" si="77"/>
        <v>0</v>
      </c>
      <c r="KI67" s="344">
        <f t="shared" si="78"/>
        <v>0</v>
      </c>
      <c r="KJ67" s="344">
        <f t="shared" si="79"/>
        <v>0</v>
      </c>
      <c r="KK67" s="344">
        <f t="shared" si="80"/>
        <v>0</v>
      </c>
      <c r="KL67" s="344">
        <f t="shared" si="81"/>
        <v>0</v>
      </c>
      <c r="KM67" s="344">
        <f t="shared" si="82"/>
        <v>0</v>
      </c>
      <c r="KN67" s="344">
        <f t="shared" si="83"/>
        <v>0</v>
      </c>
      <c r="KO67" s="344">
        <f t="shared" si="84"/>
        <v>0</v>
      </c>
      <c r="KP67" s="344">
        <f t="shared" si="85"/>
        <v>0</v>
      </c>
      <c r="KQ67" s="344">
        <f t="shared" si="86"/>
        <v>0</v>
      </c>
      <c r="KR67" s="344">
        <f t="shared" si="87"/>
        <v>0</v>
      </c>
      <c r="KS67" s="344">
        <f t="shared" si="88"/>
        <v>0</v>
      </c>
      <c r="KT67" s="383">
        <f t="shared" si="89"/>
        <v>0</v>
      </c>
      <c r="KU67" s="701"/>
      <c r="KV67" s="109"/>
      <c r="KW67" s="109"/>
      <c r="KX67" s="110"/>
      <c r="KZ67" s="472">
        <f t="shared" si="90"/>
        <v>0</v>
      </c>
      <c r="LA67" s="348">
        <f t="shared" si="91"/>
        <v>0</v>
      </c>
      <c r="LB67" s="348">
        <f t="shared" si="92"/>
        <v>0</v>
      </c>
      <c r="LC67" s="473">
        <f t="shared" si="93"/>
        <v>0</v>
      </c>
      <c r="LE67" s="467">
        <f t="shared" si="94"/>
        <v>0</v>
      </c>
      <c r="LF67" s="467" t="str">
        <f t="shared" si="95"/>
        <v/>
      </c>
      <c r="LG67" s="467">
        <f t="shared" si="96"/>
        <v>0</v>
      </c>
      <c r="LH67" s="467">
        <f t="shared" si="97"/>
        <v>0</v>
      </c>
      <c r="LI67" s="467">
        <f t="shared" si="98"/>
        <v>0</v>
      </c>
      <c r="LJ67" s="467">
        <f t="shared" si="99"/>
        <v>0</v>
      </c>
      <c r="LK67" s="467">
        <f t="shared" si="100"/>
        <v>0</v>
      </c>
      <c r="LL67" s="467">
        <f t="shared" si="101"/>
        <v>0</v>
      </c>
      <c r="LM67" s="467">
        <f t="shared" si="102"/>
        <v>0</v>
      </c>
      <c r="LN67" s="468">
        <f t="shared" si="103"/>
        <v>0</v>
      </c>
      <c r="LO67" s="468" t="str">
        <f t="shared" si="190"/>
        <v>○</v>
      </c>
      <c r="LP67" s="451"/>
      <c r="LQ67" s="414">
        <f t="shared" si="191"/>
        <v>0</v>
      </c>
      <c r="LR67" s="414">
        <f t="shared" si="104"/>
        <v>0</v>
      </c>
      <c r="LS67" s="414" t="str">
        <f t="shared" si="105"/>
        <v/>
      </c>
      <c r="LT67" s="414" t="str">
        <f t="shared" si="192"/>
        <v/>
      </c>
      <c r="LU67" s="414">
        <f t="shared" si="106"/>
        <v>0</v>
      </c>
      <c r="LV67" s="414">
        <f t="shared" si="193"/>
        <v>0</v>
      </c>
      <c r="LW67" s="414">
        <f t="shared" si="107"/>
        <v>0</v>
      </c>
      <c r="LX67" s="448">
        <f t="shared" si="108"/>
        <v>0</v>
      </c>
      <c r="LY67" s="414">
        <f t="shared" si="194"/>
        <v>0</v>
      </c>
      <c r="LZ67" s="414">
        <f t="shared" si="195"/>
        <v>0</v>
      </c>
      <c r="MA67" s="414">
        <f t="shared" si="196"/>
        <v>0</v>
      </c>
      <c r="MB67" s="448">
        <f t="shared" si="197"/>
        <v>0</v>
      </c>
      <c r="MC67" s="414">
        <f t="shared" si="109"/>
        <v>0</v>
      </c>
      <c r="MD67" s="414">
        <f t="shared" si="110"/>
        <v>0</v>
      </c>
      <c r="ME67" s="414">
        <f t="shared" si="111"/>
        <v>0</v>
      </c>
      <c r="MF67" s="448">
        <f t="shared" si="112"/>
        <v>0</v>
      </c>
      <c r="MG67" s="414">
        <f t="shared" si="113"/>
        <v>0</v>
      </c>
      <c r="MH67" s="414">
        <f t="shared" si="114"/>
        <v>0</v>
      </c>
      <c r="MI67" s="414">
        <f t="shared" si="115"/>
        <v>0</v>
      </c>
      <c r="MJ67" s="448">
        <f t="shared" si="198"/>
        <v>0</v>
      </c>
      <c r="MK67" s="462"/>
      <c r="ML67" s="477" cm="1">
        <f t="array" ref="ML67">IF(MX67=1,INDEX($BX67:$EQ67,1,MATCH("Ⅱ⑧",$BX67:$EQ67,0)+7),0)</f>
        <v>0</v>
      </c>
      <c r="MM67" s="478">
        <f t="shared" si="116"/>
        <v>0</v>
      </c>
      <c r="MN67" s="468">
        <f t="shared" si="117"/>
        <v>0</v>
      </c>
      <c r="MP67" s="348">
        <f t="shared" si="118"/>
        <v>0</v>
      </c>
      <c r="MQ67" s="348">
        <f t="shared" si="119"/>
        <v>0</v>
      </c>
      <c r="MR67" s="348">
        <f t="shared" si="120"/>
        <v>0</v>
      </c>
      <c r="MS67" s="348">
        <f t="shared" si="121"/>
        <v>0</v>
      </c>
      <c r="MT67" s="348">
        <f t="shared" si="122"/>
        <v>0</v>
      </c>
      <c r="MU67" s="348">
        <f t="shared" si="123"/>
        <v>0</v>
      </c>
      <c r="MV67" s="348">
        <f t="shared" si="124"/>
        <v>0</v>
      </c>
      <c r="MW67" s="348">
        <f t="shared" si="125"/>
        <v>0</v>
      </c>
      <c r="MX67" s="348">
        <f t="shared" si="126"/>
        <v>0</v>
      </c>
      <c r="MZ67" s="550">
        <f t="shared" si="127"/>
        <v>0</v>
      </c>
      <c r="NA67" s="550">
        <f t="shared" si="128"/>
        <v>0</v>
      </c>
      <c r="NB67" s="550">
        <f t="shared" si="129"/>
        <v>0</v>
      </c>
      <c r="NC67" s="550">
        <f t="shared" si="130"/>
        <v>0</v>
      </c>
      <c r="ND67" s="550">
        <f t="shared" si="131"/>
        <v>0</v>
      </c>
      <c r="NE67" s="550">
        <f t="shared" si="132"/>
        <v>0</v>
      </c>
      <c r="NF67" s="550">
        <f t="shared" si="133"/>
        <v>0</v>
      </c>
      <c r="NG67" s="550">
        <f t="shared" si="134"/>
        <v>0</v>
      </c>
    </row>
    <row r="68" spans="1:371" s="136" customFormat="1" ht="21" customHeight="1">
      <c r="A68" s="452">
        <f t="shared" si="4"/>
        <v>0</v>
      </c>
      <c r="B68" s="452">
        <f t="shared" si="199"/>
        <v>0</v>
      </c>
      <c r="C68" s="452">
        <f t="shared" si="5"/>
        <v>0</v>
      </c>
      <c r="D68" s="452">
        <f t="shared" si="6"/>
        <v>0</v>
      </c>
      <c r="E68" s="452">
        <f t="shared" si="7"/>
        <v>0</v>
      </c>
      <c r="F68" s="452">
        <f t="shared" si="200"/>
        <v>0</v>
      </c>
      <c r="G68" s="452">
        <f t="shared" si="201"/>
        <v>0</v>
      </c>
      <c r="H68" s="452">
        <f t="shared" si="202"/>
        <v>0</v>
      </c>
      <c r="I68" s="267">
        <f t="shared" si="135"/>
        <v>0</v>
      </c>
      <c r="J68" s="268"/>
      <c r="K68" s="112"/>
      <c r="L68" s="112"/>
      <c r="M68" s="106"/>
      <c r="N68" s="106"/>
      <c r="O68" s="106"/>
      <c r="P68" s="106"/>
      <c r="Q68" s="112"/>
      <c r="R68" s="263" t="str">
        <f>IFERROR(VLOOKUP(Q68,'４整理番号表'!$T$27:$U$30,2,TRUE),"")</f>
        <v/>
      </c>
      <c r="S68" s="263">
        <f t="shared" si="136"/>
        <v>0</v>
      </c>
      <c r="T68" s="266">
        <f t="shared" si="137"/>
        <v>0</v>
      </c>
      <c r="U68" s="112"/>
      <c r="V68" s="108"/>
      <c r="W68" s="269" t="str">
        <f>IFERROR(VLOOKUP(V68,'４整理番号表'!$B$6:$G$7,2,TRUE),"")</f>
        <v/>
      </c>
      <c r="X68" s="270"/>
      <c r="Y68" s="108"/>
      <c r="Z68" s="269" t="str">
        <f>IFERROR(VLOOKUP(Y68,'４整理番号表'!$B$39:$H$45,2,TRUE),"")</f>
        <v/>
      </c>
      <c r="AA68" s="108"/>
      <c r="AB68" s="271" t="str">
        <f>IFERROR(VLOOKUP(AA68,'４整理番号表'!$J$5:$K$59,2,TRUE),"")</f>
        <v/>
      </c>
      <c r="AC68" s="365"/>
      <c r="AD68" s="624"/>
      <c r="AE68" s="107"/>
      <c r="AF68" s="272" t="str">
        <f>IFERROR(VLOOKUP(AE68,'４整理番号表'!$P$6:$Q$39,2,TRUE),"")</f>
        <v/>
      </c>
      <c r="AG68" s="273">
        <f t="shared" si="8"/>
        <v>0</v>
      </c>
      <c r="AH68" s="106"/>
      <c r="AI68" s="112"/>
      <c r="AJ68" s="111"/>
      <c r="AK68" s="282"/>
      <c r="AL68" s="283"/>
      <c r="AM68" s="280"/>
      <c r="AN68" s="29"/>
      <c r="AO68" s="291">
        <f t="shared" si="9"/>
        <v>0</v>
      </c>
      <c r="AP68" s="290">
        <f t="shared" si="138"/>
        <v>0</v>
      </c>
      <c r="AQ68" s="30"/>
      <c r="AR68" s="30"/>
      <c r="AS68" s="30"/>
      <c r="AT68" s="289"/>
      <c r="AU68" s="291">
        <f t="shared" si="210"/>
        <v>0</v>
      </c>
      <c r="AV68" s="291" t="str">
        <f t="shared" si="203"/>
        <v/>
      </c>
      <c r="AW68" s="27"/>
      <c r="AX68" s="33"/>
      <c r="AY68" s="33"/>
      <c r="AZ68" s="28"/>
      <c r="BA68" s="27"/>
      <c r="BB68" s="202"/>
      <c r="BC68" s="315">
        <f t="shared" si="139"/>
        <v>0</v>
      </c>
      <c r="BD68" s="349" t="str">
        <f t="shared" si="11"/>
        <v/>
      </c>
      <c r="BE68" s="350"/>
      <c r="BF68" s="350"/>
      <c r="BG68" s="349">
        <f t="shared" si="211"/>
        <v>0</v>
      </c>
      <c r="BH68" s="350"/>
      <c r="BI68" s="349">
        <f t="shared" si="140"/>
        <v>0</v>
      </c>
      <c r="BJ68" s="202"/>
      <c r="BK68" s="202"/>
      <c r="BL68" s="653" t="str">
        <f t="shared" si="13"/>
        <v/>
      </c>
      <c r="BM68" s="654" t="str">
        <f t="shared" si="14"/>
        <v/>
      </c>
      <c r="BN68" s="266" t="str">
        <f t="shared" si="15"/>
        <v/>
      </c>
      <c r="BO68" s="793"/>
      <c r="BP68" s="323"/>
      <c r="BQ68" s="323"/>
      <c r="BR68" s="323"/>
      <c r="BS68" s="323"/>
      <c r="BT68" s="324" t="str">
        <f t="shared" si="16"/>
        <v/>
      </c>
      <c r="BU68" s="325" t="str">
        <f t="shared" si="141"/>
        <v/>
      </c>
      <c r="BV68" s="393">
        <f t="shared" si="142"/>
        <v>0</v>
      </c>
      <c r="BW68" s="326"/>
      <c r="BX68" s="329"/>
      <c r="BY68" s="454"/>
      <c r="BZ68" s="455"/>
      <c r="CA68" s="455"/>
      <c r="CB68" s="455"/>
      <c r="CC68" s="455"/>
      <c r="CD68" s="322">
        <f>IFERROR(VLOOKUP(BX68,'４整理番号表'!$X$23:$Z$31,3,FALSE),)</f>
        <v>0</v>
      </c>
      <c r="CE68" s="605" t="str">
        <f>IF(BX68='４整理番号表'!$X$24,IF(CC68&lt;&gt;"",IF(BZ68&gt;0,IF(BY68=6,ROUNDDOWN((CC68-BZ68)/ABS(BZ68),3),IF(BY68=5,ROUNDDOWN((CC68-BZ68)/ABS(BZ68)*3/4,3),"")),"-")),IF(CC68&lt;&gt;"",IF(BZ68&gt;0,ROUNDDOWN((CC68-BZ68)/ABS(BZ68),3),"-"),""))</f>
        <v/>
      </c>
      <c r="CF68" s="610"/>
      <c r="CG68" s="329"/>
      <c r="CH68" s="454"/>
      <c r="CI68" s="322"/>
      <c r="CJ68" s="322"/>
      <c r="CK68" s="322"/>
      <c r="CL68" s="322"/>
      <c r="CM68" s="322">
        <f>IFERROR(VLOOKUP(CG68,'４整理番号表'!$X$23:$Z$31,3,FALSE),)</f>
        <v>0</v>
      </c>
      <c r="CN68" s="325" t="str">
        <f t="shared" si="143"/>
        <v/>
      </c>
      <c r="CO68" s="610"/>
      <c r="CP68" s="329"/>
      <c r="CQ68" s="454"/>
      <c r="CR68" s="322"/>
      <c r="CS68" s="322"/>
      <c r="CT68" s="322"/>
      <c r="CU68" s="322"/>
      <c r="CV68" s="322">
        <f>IFERROR(VLOOKUP(CP68,'４整理番号表'!$X$23:$Z$31,3,FALSE),)</f>
        <v>0</v>
      </c>
      <c r="CW68" s="325" t="str">
        <f t="shared" si="144"/>
        <v/>
      </c>
      <c r="CX68" s="619"/>
      <c r="CY68" s="329"/>
      <c r="CZ68" s="454"/>
      <c r="DA68" s="322"/>
      <c r="DB68" s="322"/>
      <c r="DC68" s="322"/>
      <c r="DD68" s="322"/>
      <c r="DE68" s="322">
        <f>IFERROR(VLOOKUP(CY68,'４整理番号表'!$X$23:$Z$31,3,FALSE),)</f>
        <v>0</v>
      </c>
      <c r="DF68" s="325" t="str">
        <f t="shared" si="145"/>
        <v/>
      </c>
      <c r="DG68" s="610"/>
      <c r="DH68" s="329"/>
      <c r="DI68" s="454"/>
      <c r="DJ68" s="322"/>
      <c r="DK68" s="322"/>
      <c r="DL68" s="322"/>
      <c r="DM68" s="322"/>
      <c r="DN68" s="322">
        <f>IFERROR(VLOOKUP(DH68,'４整理番号表'!$X$23:$Z$31,3,FALSE),)</f>
        <v>0</v>
      </c>
      <c r="DO68" s="325" t="str">
        <f t="shared" si="146"/>
        <v/>
      </c>
      <c r="DP68" s="610"/>
      <c r="DQ68" s="329"/>
      <c r="DR68" s="454"/>
      <c r="DS68" s="322"/>
      <c r="DT68" s="322"/>
      <c r="DU68" s="322"/>
      <c r="DV68" s="322"/>
      <c r="DW68" s="322">
        <f>IFERROR(VLOOKUP(DQ68,'４整理番号表'!$X$23:$Z$31,3,FALSE),)</f>
        <v>0</v>
      </c>
      <c r="DX68" s="325" t="str">
        <f t="shared" si="147"/>
        <v/>
      </c>
      <c r="DY68" s="610"/>
      <c r="DZ68" s="329"/>
      <c r="EA68" s="454"/>
      <c r="EB68" s="322"/>
      <c r="EC68" s="322"/>
      <c r="ED68" s="322"/>
      <c r="EE68" s="322"/>
      <c r="EF68" s="322">
        <f>IFERROR(VLOOKUP(DZ68,'４整理番号表'!$X$23:$Z$31,3,FALSE),)</f>
        <v>0</v>
      </c>
      <c r="EG68" s="325" t="str">
        <f t="shared" si="148"/>
        <v/>
      </c>
      <c r="EH68" s="610"/>
      <c r="EI68" s="329"/>
      <c r="EJ68" s="454"/>
      <c r="EK68" s="322"/>
      <c r="EL68" s="322"/>
      <c r="EM68" s="322"/>
      <c r="EN68" s="322"/>
      <c r="EO68" s="322">
        <f>IFERROR(VLOOKUP(EI68,'４整理番号表'!$X$23:$Z$31,3,FALSE),)</f>
        <v>0</v>
      </c>
      <c r="EP68" s="325" t="str">
        <f t="shared" si="149"/>
        <v/>
      </c>
      <c r="EQ68" s="619"/>
      <c r="ER68" s="203" t="s">
        <v>101</v>
      </c>
      <c r="ES68" s="266">
        <f t="shared" si="17"/>
        <v>0</v>
      </c>
      <c r="ET68" s="272">
        <f t="shared" si="18"/>
        <v>0</v>
      </c>
      <c r="EU68" s="272">
        <f t="shared" si="19"/>
        <v>0</v>
      </c>
      <c r="EV68" s="272">
        <f t="shared" si="20"/>
        <v>0</v>
      </c>
      <c r="EW68" s="272">
        <f t="shared" si="21"/>
        <v>0</v>
      </c>
      <c r="EX68" s="272">
        <f t="shared" si="22"/>
        <v>0</v>
      </c>
      <c r="EY68" s="272">
        <f t="shared" si="23"/>
        <v>0</v>
      </c>
      <c r="EZ68" s="272">
        <f t="shared" si="24"/>
        <v>0</v>
      </c>
      <c r="FA68" s="272">
        <f t="shared" si="25"/>
        <v>0</v>
      </c>
      <c r="FB68" s="272">
        <f t="shared" si="26"/>
        <v>0</v>
      </c>
      <c r="FC68" s="272">
        <f t="shared" si="27"/>
        <v>0</v>
      </c>
      <c r="FD68" s="272">
        <f t="shared" si="28"/>
        <v>0</v>
      </c>
      <c r="FE68" s="272">
        <f t="shared" si="29"/>
        <v>0</v>
      </c>
      <c r="FF68" s="272">
        <f t="shared" si="30"/>
        <v>0</v>
      </c>
      <c r="FG68" s="272">
        <f t="shared" si="31"/>
        <v>0</v>
      </c>
      <c r="FH68" s="272">
        <f t="shared" si="32"/>
        <v>0</v>
      </c>
      <c r="FI68" s="109" t="s">
        <v>100</v>
      </c>
      <c r="FJ68" s="109" t="s">
        <v>100</v>
      </c>
      <c r="FK68" s="109" t="s">
        <v>100</v>
      </c>
      <c r="FL68" s="109" t="s">
        <v>100</v>
      </c>
      <c r="FM68" s="109" t="s">
        <v>100</v>
      </c>
      <c r="FN68" s="272">
        <f t="shared" si="150"/>
        <v>0</v>
      </c>
      <c r="FO68" s="272">
        <f t="shared" si="151"/>
        <v>0</v>
      </c>
      <c r="FP68" s="272">
        <f t="shared" si="152"/>
        <v>0</v>
      </c>
      <c r="FQ68" s="272">
        <f t="shared" si="153"/>
        <v>0</v>
      </c>
      <c r="FR68" s="272">
        <f t="shared" si="154"/>
        <v>0</v>
      </c>
      <c r="FS68" s="272">
        <f t="shared" si="155"/>
        <v>0</v>
      </c>
      <c r="FT68" s="272">
        <f t="shared" si="156"/>
        <v>0</v>
      </c>
      <c r="FU68" s="113"/>
      <c r="FV68" s="113"/>
      <c r="FW68" s="109"/>
      <c r="FX68" s="109"/>
      <c r="FY68" s="109"/>
      <c r="FZ68" s="272">
        <f t="shared" si="157"/>
        <v>0</v>
      </c>
      <c r="GA68" s="272">
        <f t="shared" si="33"/>
        <v>0</v>
      </c>
      <c r="GB68" s="109"/>
      <c r="GC68" s="109"/>
      <c r="GD68" s="109"/>
      <c r="GE68" s="109"/>
      <c r="GF68" s="109"/>
      <c r="GG68" s="109"/>
      <c r="GH68" s="109"/>
      <c r="GI68" s="109"/>
      <c r="GJ68" s="109"/>
      <c r="GK68" s="109"/>
      <c r="GL68" s="109"/>
      <c r="GM68" s="109"/>
      <c r="GN68" s="109"/>
      <c r="GO68" s="109"/>
      <c r="GP68" s="109"/>
      <c r="GQ68" s="109"/>
      <c r="GR68" s="109"/>
      <c r="GS68" s="109"/>
      <c r="GT68" s="110"/>
      <c r="GV68" s="413">
        <f t="shared" si="34"/>
        <v>0</v>
      </c>
      <c r="GW68" s="414">
        <f t="shared" si="35"/>
        <v>0</v>
      </c>
      <c r="GX68" s="415"/>
      <c r="GY68" s="416">
        <f t="shared" si="204"/>
        <v>0</v>
      </c>
      <c r="GZ68" s="417">
        <f t="shared" si="205"/>
        <v>0</v>
      </c>
      <c r="HA68" s="385"/>
      <c r="HB68" s="421"/>
      <c r="HC68" s="422"/>
      <c r="HD68" s="422"/>
      <c r="HE68" s="423">
        <f t="shared" si="208"/>
        <v>0</v>
      </c>
      <c r="HF68" s="424">
        <f t="shared" si="209"/>
        <v>0</v>
      </c>
      <c r="HG68" s="426"/>
      <c r="HH68" s="426"/>
      <c r="HI68" s="426"/>
      <c r="HJ68" s="345" t="str">
        <f t="shared" si="38"/>
        <v/>
      </c>
      <c r="HK68" s="402">
        <f>IF(OR(AND(1&lt;=HJ68,HJ68&lt;=3),HJ68=6),VLOOKUP(HJ68,'４整理番号表'!$J$5:$K$59,2,FALSE),0)</f>
        <v>0</v>
      </c>
      <c r="HL68" s="402">
        <f>IF(OR(HJ68=4,HJ68=7),VLOOKUP(HJ68,'４整理番号表'!$J$5:$K$59,2,FALSE),0)</f>
        <v>0</v>
      </c>
      <c r="HM68" s="402">
        <f>IF(HJ68=5,VLOOKUP(HJ68,'４整理番号表'!$J$5:$K$59,2,FALSE),0)</f>
        <v>0</v>
      </c>
      <c r="HN68" s="402">
        <f>IF(AND(8&lt;=HJ68,HJ68&lt;=13),VLOOKUP(HJ68,'４整理番号表'!$J$5:$K$59,2,FALSE),0)</f>
        <v>0</v>
      </c>
      <c r="HO68" s="397">
        <f t="shared" si="160"/>
        <v>0</v>
      </c>
      <c r="HP68" s="345">
        <f t="shared" si="161"/>
        <v>0</v>
      </c>
      <c r="HQ68" s="345">
        <f t="shared" si="162"/>
        <v>0</v>
      </c>
      <c r="HR68" s="344">
        <f t="shared" si="163"/>
        <v>0</v>
      </c>
      <c r="HS68" s="344">
        <f t="shared" si="164"/>
        <v>0</v>
      </c>
      <c r="HT68" s="345">
        <f t="shared" si="165"/>
        <v>0</v>
      </c>
      <c r="HU68" s="345">
        <f t="shared" si="166"/>
        <v>0</v>
      </c>
      <c r="HV68" s="345">
        <f t="shared" si="167"/>
        <v>0</v>
      </c>
      <c r="HW68" s="345">
        <f t="shared" si="168"/>
        <v>0</v>
      </c>
      <c r="HX68" s="345">
        <f t="shared" si="169"/>
        <v>0</v>
      </c>
      <c r="HY68" s="344">
        <f t="shared" si="170"/>
        <v>0</v>
      </c>
      <c r="HZ68" s="344">
        <f t="shared" si="171"/>
        <v>0</v>
      </c>
      <c r="IA68" s="345">
        <f t="shared" si="172"/>
        <v>0</v>
      </c>
      <c r="IB68" s="345">
        <f t="shared" si="173"/>
        <v>0</v>
      </c>
      <c r="IC68" s="345">
        <f t="shared" si="174"/>
        <v>0</v>
      </c>
      <c r="ID68" s="345">
        <f t="shared" si="175"/>
        <v>0</v>
      </c>
      <c r="IE68" s="345">
        <f t="shared" si="176"/>
        <v>0</v>
      </c>
      <c r="IF68" s="344">
        <f>IF(AND($HO68=3,SUM($ID68:IE68)=0),IF(AND($HB68=1,$HF68&gt;=0.1),1,),)</f>
        <v>0</v>
      </c>
      <c r="IG68" s="344">
        <f>IF(AND($HO68=3,SUM($ID68:IF68)=0),IF(AND($HB68=1,$HF68&gt;=0.05,$HF68&lt;0.1),1,),)</f>
        <v>0</v>
      </c>
      <c r="IH68" s="345">
        <f t="shared" si="177"/>
        <v>0</v>
      </c>
      <c r="II68" s="345">
        <f t="shared" si="178"/>
        <v>0</v>
      </c>
      <c r="IJ68" s="345">
        <f t="shared" si="179"/>
        <v>0</v>
      </c>
      <c r="IK68" s="345">
        <f t="shared" si="180"/>
        <v>0</v>
      </c>
      <c r="IL68" s="345">
        <f t="shared" si="181"/>
        <v>0</v>
      </c>
      <c r="IM68" s="345">
        <f t="shared" si="182"/>
        <v>0</v>
      </c>
      <c r="IN68" s="345">
        <f t="shared" si="183"/>
        <v>0</v>
      </c>
      <c r="IO68" s="345">
        <f t="shared" si="184"/>
        <v>0</v>
      </c>
      <c r="IP68" s="345">
        <f t="shared" si="185"/>
        <v>0</v>
      </c>
      <c r="IQ68" s="345">
        <f t="shared" si="186"/>
        <v>0</v>
      </c>
      <c r="IR68" s="345">
        <f t="shared" si="187"/>
        <v>0</v>
      </c>
      <c r="IS68" s="392">
        <f t="shared" si="188"/>
        <v>0</v>
      </c>
      <c r="IT68" s="385"/>
      <c r="IU68" s="440">
        <f t="shared" si="39"/>
        <v>0</v>
      </c>
      <c r="IV68" s="344">
        <f t="shared" si="40"/>
        <v>0</v>
      </c>
      <c r="IW68" s="344">
        <f t="shared" si="41"/>
        <v>0</v>
      </c>
      <c r="IX68" s="344">
        <f t="shared" si="42"/>
        <v>0</v>
      </c>
      <c r="IY68" s="344">
        <f t="shared" si="43"/>
        <v>0</v>
      </c>
      <c r="IZ68" s="344">
        <f t="shared" si="44"/>
        <v>0</v>
      </c>
      <c r="JA68" s="344">
        <f t="shared" si="45"/>
        <v>0</v>
      </c>
      <c r="JB68" s="344">
        <f t="shared" si="46"/>
        <v>0</v>
      </c>
      <c r="JC68" s="344">
        <f t="shared" si="47"/>
        <v>0</v>
      </c>
      <c r="JD68" s="344">
        <f t="shared" si="48"/>
        <v>0</v>
      </c>
      <c r="JE68" s="344">
        <f t="shared" si="49"/>
        <v>0</v>
      </c>
      <c r="JF68" s="344">
        <f t="shared" si="50"/>
        <v>0</v>
      </c>
      <c r="JG68" s="344">
        <f t="shared" si="51"/>
        <v>0</v>
      </c>
      <c r="JH68" s="344">
        <f t="shared" si="52"/>
        <v>0</v>
      </c>
      <c r="JI68" s="344">
        <f t="shared" si="53"/>
        <v>0</v>
      </c>
      <c r="JJ68" s="344">
        <f t="shared" si="54"/>
        <v>0</v>
      </c>
      <c r="JK68" s="344">
        <f t="shared" si="55"/>
        <v>0</v>
      </c>
      <c r="JL68" s="344">
        <f t="shared" si="56"/>
        <v>0</v>
      </c>
      <c r="JM68" s="344">
        <f t="shared" si="57"/>
        <v>0</v>
      </c>
      <c r="JN68" s="344">
        <f t="shared" si="58"/>
        <v>0</v>
      </c>
      <c r="JO68" s="344">
        <f t="shared" si="59"/>
        <v>0</v>
      </c>
      <c r="JP68" s="344">
        <f t="shared" si="60"/>
        <v>0</v>
      </c>
      <c r="JQ68" s="344">
        <f t="shared" si="61"/>
        <v>0</v>
      </c>
      <c r="JR68" s="344">
        <f t="shared" si="62"/>
        <v>0</v>
      </c>
      <c r="JS68" s="344">
        <f t="shared" si="63"/>
        <v>0</v>
      </c>
      <c r="JT68" s="344">
        <f t="shared" si="64"/>
        <v>0</v>
      </c>
      <c r="JU68" s="344">
        <f t="shared" si="65"/>
        <v>0</v>
      </c>
      <c r="JV68" s="344">
        <f t="shared" si="66"/>
        <v>0</v>
      </c>
      <c r="JW68" s="344">
        <f t="shared" si="67"/>
        <v>0</v>
      </c>
      <c r="JX68" s="344">
        <f t="shared" si="68"/>
        <v>0</v>
      </c>
      <c r="JY68" s="344">
        <f t="shared" si="69"/>
        <v>0</v>
      </c>
      <c r="JZ68" s="344">
        <f t="shared" si="70"/>
        <v>0</v>
      </c>
      <c r="KA68" s="344">
        <f t="shared" si="71"/>
        <v>0</v>
      </c>
      <c r="KB68" s="344">
        <f t="shared" si="72"/>
        <v>0</v>
      </c>
      <c r="KC68" s="344">
        <f t="shared" si="189"/>
        <v>0</v>
      </c>
      <c r="KD68" s="344">
        <f t="shared" si="73"/>
        <v>0</v>
      </c>
      <c r="KE68" s="344">
        <f t="shared" si="74"/>
        <v>0</v>
      </c>
      <c r="KF68" s="344">
        <f t="shared" si="75"/>
        <v>0</v>
      </c>
      <c r="KG68" s="344">
        <f t="shared" si="76"/>
        <v>0</v>
      </c>
      <c r="KH68" s="344">
        <f t="shared" si="77"/>
        <v>0</v>
      </c>
      <c r="KI68" s="344">
        <f t="shared" si="78"/>
        <v>0</v>
      </c>
      <c r="KJ68" s="344">
        <f t="shared" si="79"/>
        <v>0</v>
      </c>
      <c r="KK68" s="344">
        <f t="shared" si="80"/>
        <v>0</v>
      </c>
      <c r="KL68" s="344">
        <f t="shared" si="81"/>
        <v>0</v>
      </c>
      <c r="KM68" s="344">
        <f t="shared" si="82"/>
        <v>0</v>
      </c>
      <c r="KN68" s="344">
        <f t="shared" si="83"/>
        <v>0</v>
      </c>
      <c r="KO68" s="344">
        <f t="shared" si="84"/>
        <v>0</v>
      </c>
      <c r="KP68" s="344">
        <f t="shared" si="85"/>
        <v>0</v>
      </c>
      <c r="KQ68" s="344">
        <f t="shared" si="86"/>
        <v>0</v>
      </c>
      <c r="KR68" s="344">
        <f t="shared" si="87"/>
        <v>0</v>
      </c>
      <c r="KS68" s="344">
        <f t="shared" si="88"/>
        <v>0</v>
      </c>
      <c r="KT68" s="383">
        <f t="shared" si="89"/>
        <v>0</v>
      </c>
      <c r="KU68" s="701"/>
      <c r="KV68" s="109"/>
      <c r="KW68" s="109"/>
      <c r="KX68" s="110"/>
      <c r="KZ68" s="472">
        <f t="shared" si="90"/>
        <v>0</v>
      </c>
      <c r="LA68" s="348">
        <f t="shared" si="91"/>
        <v>0</v>
      </c>
      <c r="LB68" s="348">
        <f t="shared" si="92"/>
        <v>0</v>
      </c>
      <c r="LC68" s="473">
        <f t="shared" si="93"/>
        <v>0</v>
      </c>
      <c r="LE68" s="467">
        <f t="shared" si="94"/>
        <v>0</v>
      </c>
      <c r="LF68" s="467" t="str">
        <f t="shared" si="95"/>
        <v/>
      </c>
      <c r="LG68" s="467">
        <f t="shared" si="96"/>
        <v>0</v>
      </c>
      <c r="LH68" s="467">
        <f t="shared" si="97"/>
        <v>0</v>
      </c>
      <c r="LI68" s="467">
        <f t="shared" si="98"/>
        <v>0</v>
      </c>
      <c r="LJ68" s="467">
        <f t="shared" si="99"/>
        <v>0</v>
      </c>
      <c r="LK68" s="467">
        <f t="shared" si="100"/>
        <v>0</v>
      </c>
      <c r="LL68" s="467">
        <f t="shared" si="101"/>
        <v>0</v>
      </c>
      <c r="LM68" s="467">
        <f t="shared" si="102"/>
        <v>0</v>
      </c>
      <c r="LN68" s="468">
        <f t="shared" si="103"/>
        <v>0</v>
      </c>
      <c r="LO68" s="468" t="str">
        <f t="shared" si="190"/>
        <v>○</v>
      </c>
      <c r="LP68" s="451"/>
      <c r="LQ68" s="414">
        <f t="shared" si="191"/>
        <v>0</v>
      </c>
      <c r="LR68" s="414">
        <f t="shared" si="104"/>
        <v>0</v>
      </c>
      <c r="LS68" s="414" t="str">
        <f t="shared" si="105"/>
        <v/>
      </c>
      <c r="LT68" s="414" t="str">
        <f t="shared" si="192"/>
        <v/>
      </c>
      <c r="LU68" s="414">
        <f t="shared" si="106"/>
        <v>0</v>
      </c>
      <c r="LV68" s="414">
        <f t="shared" si="193"/>
        <v>0</v>
      </c>
      <c r="LW68" s="414">
        <f t="shared" si="107"/>
        <v>0</v>
      </c>
      <c r="LX68" s="448">
        <f t="shared" si="108"/>
        <v>0</v>
      </c>
      <c r="LY68" s="414">
        <f t="shared" si="194"/>
        <v>0</v>
      </c>
      <c r="LZ68" s="414">
        <f t="shared" si="195"/>
        <v>0</v>
      </c>
      <c r="MA68" s="414">
        <f t="shared" si="196"/>
        <v>0</v>
      </c>
      <c r="MB68" s="448">
        <f t="shared" si="197"/>
        <v>0</v>
      </c>
      <c r="MC68" s="414">
        <f t="shared" si="109"/>
        <v>0</v>
      </c>
      <c r="MD68" s="414">
        <f t="shared" si="110"/>
        <v>0</v>
      </c>
      <c r="ME68" s="414">
        <f t="shared" si="111"/>
        <v>0</v>
      </c>
      <c r="MF68" s="448">
        <f t="shared" si="112"/>
        <v>0</v>
      </c>
      <c r="MG68" s="414">
        <f t="shared" si="113"/>
        <v>0</v>
      </c>
      <c r="MH68" s="414">
        <f t="shared" si="114"/>
        <v>0</v>
      </c>
      <c r="MI68" s="414">
        <f t="shared" si="115"/>
        <v>0</v>
      </c>
      <c r="MJ68" s="448">
        <f t="shared" si="198"/>
        <v>0</v>
      </c>
      <c r="MK68" s="462"/>
      <c r="ML68" s="477" cm="1">
        <f t="array" ref="ML68">IF(MX68=1,INDEX($BX68:$EQ68,1,MATCH("Ⅱ⑧",$BX68:$EQ68,0)+7),0)</f>
        <v>0</v>
      </c>
      <c r="MM68" s="478">
        <f t="shared" si="116"/>
        <v>0</v>
      </c>
      <c r="MN68" s="468">
        <f t="shared" si="117"/>
        <v>0</v>
      </c>
      <c r="MP68" s="348">
        <f t="shared" si="118"/>
        <v>0</v>
      </c>
      <c r="MQ68" s="348">
        <f t="shared" si="119"/>
        <v>0</v>
      </c>
      <c r="MR68" s="348">
        <f t="shared" si="120"/>
        <v>0</v>
      </c>
      <c r="MS68" s="348">
        <f t="shared" si="121"/>
        <v>0</v>
      </c>
      <c r="MT68" s="348">
        <f t="shared" si="122"/>
        <v>0</v>
      </c>
      <c r="MU68" s="348">
        <f t="shared" si="123"/>
        <v>0</v>
      </c>
      <c r="MV68" s="348">
        <f t="shared" si="124"/>
        <v>0</v>
      </c>
      <c r="MW68" s="348">
        <f t="shared" si="125"/>
        <v>0</v>
      </c>
      <c r="MX68" s="348">
        <f t="shared" si="126"/>
        <v>0</v>
      </c>
      <c r="MZ68" s="550">
        <f t="shared" si="127"/>
        <v>0</v>
      </c>
      <c r="NA68" s="550">
        <f t="shared" si="128"/>
        <v>0</v>
      </c>
      <c r="NB68" s="550">
        <f t="shared" si="129"/>
        <v>0</v>
      </c>
      <c r="NC68" s="550">
        <f t="shared" si="130"/>
        <v>0</v>
      </c>
      <c r="ND68" s="550">
        <f t="shared" si="131"/>
        <v>0</v>
      </c>
      <c r="NE68" s="550">
        <f t="shared" si="132"/>
        <v>0</v>
      </c>
      <c r="NF68" s="550">
        <f t="shared" si="133"/>
        <v>0</v>
      </c>
      <c r="NG68" s="550">
        <f t="shared" si="134"/>
        <v>0</v>
      </c>
    </row>
    <row r="69" spans="1:371" s="136" customFormat="1" ht="21" customHeight="1">
      <c r="A69" s="452">
        <f t="shared" si="4"/>
        <v>0</v>
      </c>
      <c r="B69" s="452">
        <f t="shared" si="199"/>
        <v>0</v>
      </c>
      <c r="C69" s="452">
        <f t="shared" si="5"/>
        <v>0</v>
      </c>
      <c r="D69" s="452">
        <f t="shared" si="6"/>
        <v>0</v>
      </c>
      <c r="E69" s="452">
        <f t="shared" si="7"/>
        <v>0</v>
      </c>
      <c r="F69" s="452">
        <f t="shared" si="200"/>
        <v>0</v>
      </c>
      <c r="G69" s="452">
        <f t="shared" si="201"/>
        <v>0</v>
      </c>
      <c r="H69" s="452">
        <f t="shared" si="202"/>
        <v>0</v>
      </c>
      <c r="I69" s="267">
        <f t="shared" si="135"/>
        <v>0</v>
      </c>
      <c r="J69" s="268"/>
      <c r="K69" s="112"/>
      <c r="L69" s="112"/>
      <c r="M69" s="106"/>
      <c r="N69" s="106"/>
      <c r="O69" s="106"/>
      <c r="P69" s="106"/>
      <c r="Q69" s="112"/>
      <c r="R69" s="263" t="str">
        <f>IFERROR(VLOOKUP(Q69,'４整理番号表'!$T$27:$U$30,2,TRUE),"")</f>
        <v/>
      </c>
      <c r="S69" s="263">
        <f t="shared" si="136"/>
        <v>0</v>
      </c>
      <c r="T69" s="266">
        <f t="shared" si="137"/>
        <v>0</v>
      </c>
      <c r="U69" s="112"/>
      <c r="V69" s="108"/>
      <c r="W69" s="269" t="str">
        <f>IFERROR(VLOOKUP(V69,'４整理番号表'!$B$6:$G$7,2,TRUE),"")</f>
        <v/>
      </c>
      <c r="X69" s="270"/>
      <c r="Y69" s="108"/>
      <c r="Z69" s="269" t="str">
        <f>IFERROR(VLOOKUP(Y69,'４整理番号表'!$B$39:$H$45,2,TRUE),"")</f>
        <v/>
      </c>
      <c r="AA69" s="108"/>
      <c r="AB69" s="271" t="str">
        <f>IFERROR(VLOOKUP(AA69,'４整理番号表'!$J$5:$K$59,2,TRUE),"")</f>
        <v/>
      </c>
      <c r="AC69" s="365"/>
      <c r="AD69" s="624"/>
      <c r="AE69" s="107"/>
      <c r="AF69" s="272" t="str">
        <f>IFERROR(VLOOKUP(AE69,'４整理番号表'!$P$6:$Q$39,2,TRUE),"")</f>
        <v/>
      </c>
      <c r="AG69" s="273">
        <f t="shared" si="8"/>
        <v>0</v>
      </c>
      <c r="AH69" s="106"/>
      <c r="AI69" s="112"/>
      <c r="AJ69" s="111"/>
      <c r="AK69" s="282"/>
      <c r="AL69" s="283"/>
      <c r="AM69" s="280"/>
      <c r="AN69" s="26"/>
      <c r="AO69" s="291">
        <f t="shared" si="9"/>
        <v>0</v>
      </c>
      <c r="AP69" s="290">
        <f t="shared" si="138"/>
        <v>0</v>
      </c>
      <c r="AQ69" s="30"/>
      <c r="AR69" s="30"/>
      <c r="AS69" s="30"/>
      <c r="AT69" s="289"/>
      <c r="AU69" s="291">
        <f t="shared" si="210"/>
        <v>0</v>
      </c>
      <c r="AV69" s="291" t="str">
        <f t="shared" si="203"/>
        <v/>
      </c>
      <c r="AW69" s="27"/>
      <c r="AX69" s="33"/>
      <c r="AY69" s="33"/>
      <c r="AZ69" s="28"/>
      <c r="BA69" s="27"/>
      <c r="BB69" s="202"/>
      <c r="BC69" s="315">
        <f t="shared" si="139"/>
        <v>0</v>
      </c>
      <c r="BD69" s="349" t="str">
        <f t="shared" si="11"/>
        <v/>
      </c>
      <c r="BE69" s="350"/>
      <c r="BF69" s="350"/>
      <c r="BG69" s="349">
        <f t="shared" si="211"/>
        <v>0</v>
      </c>
      <c r="BH69" s="350"/>
      <c r="BI69" s="349">
        <f t="shared" si="140"/>
        <v>0</v>
      </c>
      <c r="BJ69" s="202"/>
      <c r="BK69" s="202"/>
      <c r="BL69" s="653" t="str">
        <f t="shared" si="13"/>
        <v/>
      </c>
      <c r="BM69" s="654" t="str">
        <f t="shared" si="14"/>
        <v/>
      </c>
      <c r="BN69" s="266" t="str">
        <f t="shared" si="15"/>
        <v/>
      </c>
      <c r="BO69" s="793"/>
      <c r="BP69" s="323"/>
      <c r="BQ69" s="323"/>
      <c r="BR69" s="323"/>
      <c r="BS69" s="323"/>
      <c r="BT69" s="324" t="str">
        <f t="shared" si="16"/>
        <v/>
      </c>
      <c r="BU69" s="325" t="str">
        <f t="shared" si="141"/>
        <v/>
      </c>
      <c r="BV69" s="393">
        <f t="shared" si="142"/>
        <v>0</v>
      </c>
      <c r="BW69" s="326"/>
      <c r="BX69" s="329"/>
      <c r="BY69" s="454"/>
      <c r="BZ69" s="455"/>
      <c r="CA69" s="455"/>
      <c r="CB69" s="455"/>
      <c r="CC69" s="455"/>
      <c r="CD69" s="322">
        <f>IFERROR(VLOOKUP(BX69,'４整理番号表'!$X$23:$Z$31,3,FALSE),)</f>
        <v>0</v>
      </c>
      <c r="CE69" s="605" t="str">
        <f>IF(BX69='４整理番号表'!$X$24,IF(CC69&lt;&gt;"",IF(BZ69&gt;0,IF(BY69=6,ROUNDDOWN((CC69-BZ69)/ABS(BZ69),3),IF(BY69=5,ROUNDDOWN((CC69-BZ69)/ABS(BZ69)*3/4,3),"")),"-")),IF(CC69&lt;&gt;"",IF(BZ69&gt;0,ROUNDDOWN((CC69-BZ69)/ABS(BZ69),3),"-"),""))</f>
        <v/>
      </c>
      <c r="CF69" s="610"/>
      <c r="CG69" s="329"/>
      <c r="CH69" s="454"/>
      <c r="CI69" s="322"/>
      <c r="CJ69" s="322"/>
      <c r="CK69" s="322"/>
      <c r="CL69" s="322"/>
      <c r="CM69" s="322">
        <f>IFERROR(VLOOKUP(CG69,'４整理番号表'!$X$23:$Z$31,3,FALSE),)</f>
        <v>0</v>
      </c>
      <c r="CN69" s="325" t="str">
        <f t="shared" si="143"/>
        <v/>
      </c>
      <c r="CO69" s="610"/>
      <c r="CP69" s="329"/>
      <c r="CQ69" s="454"/>
      <c r="CR69" s="322"/>
      <c r="CS69" s="322"/>
      <c r="CT69" s="322"/>
      <c r="CU69" s="322"/>
      <c r="CV69" s="322">
        <f>IFERROR(VLOOKUP(CP69,'４整理番号表'!$X$23:$Z$31,3,FALSE),)</f>
        <v>0</v>
      </c>
      <c r="CW69" s="325" t="str">
        <f t="shared" si="144"/>
        <v/>
      </c>
      <c r="CX69" s="619"/>
      <c r="CY69" s="329"/>
      <c r="CZ69" s="454"/>
      <c r="DA69" s="322"/>
      <c r="DB69" s="322"/>
      <c r="DC69" s="322"/>
      <c r="DD69" s="322"/>
      <c r="DE69" s="322">
        <f>IFERROR(VLOOKUP(CY69,'４整理番号表'!$X$23:$Z$31,3,FALSE),)</f>
        <v>0</v>
      </c>
      <c r="DF69" s="325" t="str">
        <f t="shared" si="145"/>
        <v/>
      </c>
      <c r="DG69" s="610"/>
      <c r="DH69" s="329"/>
      <c r="DI69" s="454"/>
      <c r="DJ69" s="322"/>
      <c r="DK69" s="322"/>
      <c r="DL69" s="322"/>
      <c r="DM69" s="322"/>
      <c r="DN69" s="322">
        <f>IFERROR(VLOOKUP(DH69,'４整理番号表'!$X$23:$Z$31,3,FALSE),)</f>
        <v>0</v>
      </c>
      <c r="DO69" s="325" t="str">
        <f t="shared" si="146"/>
        <v/>
      </c>
      <c r="DP69" s="610"/>
      <c r="DQ69" s="329"/>
      <c r="DR69" s="454"/>
      <c r="DS69" s="322"/>
      <c r="DT69" s="322"/>
      <c r="DU69" s="322"/>
      <c r="DV69" s="322"/>
      <c r="DW69" s="322">
        <f>IFERROR(VLOOKUP(DQ69,'４整理番号表'!$X$23:$Z$31,3,FALSE),)</f>
        <v>0</v>
      </c>
      <c r="DX69" s="325" t="str">
        <f t="shared" si="147"/>
        <v/>
      </c>
      <c r="DY69" s="610"/>
      <c r="DZ69" s="329"/>
      <c r="EA69" s="454"/>
      <c r="EB69" s="322"/>
      <c r="EC69" s="322"/>
      <c r="ED69" s="322"/>
      <c r="EE69" s="322"/>
      <c r="EF69" s="322">
        <f>IFERROR(VLOOKUP(DZ69,'４整理番号表'!$X$23:$Z$31,3,FALSE),)</f>
        <v>0</v>
      </c>
      <c r="EG69" s="325" t="str">
        <f t="shared" si="148"/>
        <v/>
      </c>
      <c r="EH69" s="610"/>
      <c r="EI69" s="329"/>
      <c r="EJ69" s="454"/>
      <c r="EK69" s="322"/>
      <c r="EL69" s="322"/>
      <c r="EM69" s="322"/>
      <c r="EN69" s="322"/>
      <c r="EO69" s="322">
        <f>IFERROR(VLOOKUP(EI69,'４整理番号表'!$X$23:$Z$31,3,FALSE),)</f>
        <v>0</v>
      </c>
      <c r="EP69" s="325" t="str">
        <f t="shared" si="149"/>
        <v/>
      </c>
      <c r="EQ69" s="619"/>
      <c r="ER69" s="203" t="s">
        <v>101</v>
      </c>
      <c r="ES69" s="266">
        <f t="shared" si="17"/>
        <v>0</v>
      </c>
      <c r="ET69" s="272">
        <f t="shared" si="18"/>
        <v>0</v>
      </c>
      <c r="EU69" s="272">
        <f t="shared" si="19"/>
        <v>0</v>
      </c>
      <c r="EV69" s="272">
        <f t="shared" si="20"/>
        <v>0</v>
      </c>
      <c r="EW69" s="272">
        <f t="shared" si="21"/>
        <v>0</v>
      </c>
      <c r="EX69" s="272">
        <f t="shared" si="22"/>
        <v>0</v>
      </c>
      <c r="EY69" s="272">
        <f t="shared" si="23"/>
        <v>0</v>
      </c>
      <c r="EZ69" s="272">
        <f t="shared" si="24"/>
        <v>0</v>
      </c>
      <c r="FA69" s="272">
        <f t="shared" si="25"/>
        <v>0</v>
      </c>
      <c r="FB69" s="272">
        <f t="shared" si="26"/>
        <v>0</v>
      </c>
      <c r="FC69" s="272">
        <f t="shared" si="27"/>
        <v>0</v>
      </c>
      <c r="FD69" s="272">
        <f t="shared" si="28"/>
        <v>0</v>
      </c>
      <c r="FE69" s="272">
        <f t="shared" si="29"/>
        <v>0</v>
      </c>
      <c r="FF69" s="272">
        <f t="shared" si="30"/>
        <v>0</v>
      </c>
      <c r="FG69" s="272">
        <f t="shared" si="31"/>
        <v>0</v>
      </c>
      <c r="FH69" s="272">
        <f t="shared" si="32"/>
        <v>0</v>
      </c>
      <c r="FI69" s="109" t="s">
        <v>100</v>
      </c>
      <c r="FJ69" s="109" t="s">
        <v>100</v>
      </c>
      <c r="FK69" s="109" t="s">
        <v>100</v>
      </c>
      <c r="FL69" s="109" t="s">
        <v>100</v>
      </c>
      <c r="FM69" s="109" t="s">
        <v>100</v>
      </c>
      <c r="FN69" s="272">
        <f t="shared" si="150"/>
        <v>0</v>
      </c>
      <c r="FO69" s="272">
        <f t="shared" si="151"/>
        <v>0</v>
      </c>
      <c r="FP69" s="272">
        <f t="shared" si="152"/>
        <v>0</v>
      </c>
      <c r="FQ69" s="272">
        <f t="shared" si="153"/>
        <v>0</v>
      </c>
      <c r="FR69" s="272">
        <f t="shared" si="154"/>
        <v>0</v>
      </c>
      <c r="FS69" s="272">
        <f t="shared" si="155"/>
        <v>0</v>
      </c>
      <c r="FT69" s="272">
        <f t="shared" si="156"/>
        <v>0</v>
      </c>
      <c r="FU69" s="113"/>
      <c r="FV69" s="113"/>
      <c r="FW69" s="109"/>
      <c r="FX69" s="109"/>
      <c r="FY69" s="109"/>
      <c r="FZ69" s="272">
        <f t="shared" si="157"/>
        <v>0</v>
      </c>
      <c r="GA69" s="272">
        <f t="shared" si="33"/>
        <v>0</v>
      </c>
      <c r="GB69" s="109"/>
      <c r="GC69" s="109"/>
      <c r="GD69" s="109"/>
      <c r="GE69" s="109"/>
      <c r="GF69" s="109"/>
      <c r="GG69" s="109"/>
      <c r="GH69" s="109"/>
      <c r="GI69" s="109"/>
      <c r="GJ69" s="109"/>
      <c r="GK69" s="109"/>
      <c r="GL69" s="109"/>
      <c r="GM69" s="109"/>
      <c r="GN69" s="109"/>
      <c r="GO69" s="109"/>
      <c r="GP69" s="109"/>
      <c r="GQ69" s="109"/>
      <c r="GR69" s="109"/>
      <c r="GS69" s="109"/>
      <c r="GT69" s="110"/>
      <c r="GV69" s="413">
        <f t="shared" si="34"/>
        <v>0</v>
      </c>
      <c r="GW69" s="414">
        <f t="shared" si="35"/>
        <v>0</v>
      </c>
      <c r="GX69" s="415"/>
      <c r="GY69" s="416">
        <f t="shared" si="204"/>
        <v>0</v>
      </c>
      <c r="GZ69" s="417">
        <f t="shared" si="205"/>
        <v>0</v>
      </c>
      <c r="HA69" s="385"/>
      <c r="HB69" s="421"/>
      <c r="HC69" s="422"/>
      <c r="HD69" s="422"/>
      <c r="HE69" s="423">
        <f t="shared" si="208"/>
        <v>0</v>
      </c>
      <c r="HF69" s="424">
        <f t="shared" si="209"/>
        <v>0</v>
      </c>
      <c r="HG69" s="426"/>
      <c r="HH69" s="426"/>
      <c r="HI69" s="426"/>
      <c r="HJ69" s="345" t="str">
        <f t="shared" si="38"/>
        <v/>
      </c>
      <c r="HK69" s="402">
        <f>IF(OR(AND(1&lt;=HJ69,HJ69&lt;=3),HJ69=6),VLOOKUP(HJ69,'４整理番号表'!$J$5:$K$59,2,FALSE),0)</f>
        <v>0</v>
      </c>
      <c r="HL69" s="402">
        <f>IF(OR(HJ69=4,HJ69=7),VLOOKUP(HJ69,'４整理番号表'!$J$5:$K$59,2,FALSE),0)</f>
        <v>0</v>
      </c>
      <c r="HM69" s="402">
        <f>IF(HJ69=5,VLOOKUP(HJ69,'４整理番号表'!$J$5:$K$59,2,FALSE),0)</f>
        <v>0</v>
      </c>
      <c r="HN69" s="402">
        <f>IF(AND(8&lt;=HJ69,HJ69&lt;=13),VLOOKUP(HJ69,'４整理番号表'!$J$5:$K$59,2,FALSE),0)</f>
        <v>0</v>
      </c>
      <c r="HO69" s="397">
        <f t="shared" si="160"/>
        <v>0</v>
      </c>
      <c r="HP69" s="345">
        <f t="shared" si="161"/>
        <v>0</v>
      </c>
      <c r="HQ69" s="345">
        <f t="shared" si="162"/>
        <v>0</v>
      </c>
      <c r="HR69" s="344">
        <f t="shared" si="163"/>
        <v>0</v>
      </c>
      <c r="HS69" s="344">
        <f t="shared" si="164"/>
        <v>0</v>
      </c>
      <c r="HT69" s="345">
        <f t="shared" si="165"/>
        <v>0</v>
      </c>
      <c r="HU69" s="345">
        <f t="shared" si="166"/>
        <v>0</v>
      </c>
      <c r="HV69" s="345">
        <f t="shared" si="167"/>
        <v>0</v>
      </c>
      <c r="HW69" s="345">
        <f t="shared" si="168"/>
        <v>0</v>
      </c>
      <c r="HX69" s="345">
        <f t="shared" si="169"/>
        <v>0</v>
      </c>
      <c r="HY69" s="344">
        <f t="shared" si="170"/>
        <v>0</v>
      </c>
      <c r="HZ69" s="344">
        <f t="shared" si="171"/>
        <v>0</v>
      </c>
      <c r="IA69" s="345">
        <f t="shared" si="172"/>
        <v>0</v>
      </c>
      <c r="IB69" s="345">
        <f t="shared" si="173"/>
        <v>0</v>
      </c>
      <c r="IC69" s="345">
        <f t="shared" si="174"/>
        <v>0</v>
      </c>
      <c r="ID69" s="345">
        <f t="shared" si="175"/>
        <v>0</v>
      </c>
      <c r="IE69" s="345">
        <f t="shared" si="176"/>
        <v>0</v>
      </c>
      <c r="IF69" s="344">
        <f>IF(AND($HO69=3,SUM($ID69:IE69)=0),IF(AND($HB69=1,$HF69&gt;=0.1),1,),)</f>
        <v>0</v>
      </c>
      <c r="IG69" s="344">
        <f>IF(AND($HO69=3,SUM($ID69:IF69)=0),IF(AND($HB69=1,$HF69&gt;=0.05,$HF69&lt;0.1),1,),)</f>
        <v>0</v>
      </c>
      <c r="IH69" s="345">
        <f t="shared" si="177"/>
        <v>0</v>
      </c>
      <c r="II69" s="345">
        <f t="shared" si="178"/>
        <v>0</v>
      </c>
      <c r="IJ69" s="345">
        <f t="shared" si="179"/>
        <v>0</v>
      </c>
      <c r="IK69" s="345">
        <f t="shared" si="180"/>
        <v>0</v>
      </c>
      <c r="IL69" s="345">
        <f t="shared" si="181"/>
        <v>0</v>
      </c>
      <c r="IM69" s="345">
        <f t="shared" si="182"/>
        <v>0</v>
      </c>
      <c r="IN69" s="345">
        <f t="shared" si="183"/>
        <v>0</v>
      </c>
      <c r="IO69" s="345">
        <f t="shared" si="184"/>
        <v>0</v>
      </c>
      <c r="IP69" s="345">
        <f t="shared" si="185"/>
        <v>0</v>
      </c>
      <c r="IQ69" s="345">
        <f t="shared" si="186"/>
        <v>0</v>
      </c>
      <c r="IR69" s="345">
        <f t="shared" si="187"/>
        <v>0</v>
      </c>
      <c r="IS69" s="392">
        <f t="shared" si="188"/>
        <v>0</v>
      </c>
      <c r="IT69" s="385"/>
      <c r="IU69" s="440">
        <f t="shared" si="39"/>
        <v>0</v>
      </c>
      <c r="IV69" s="344">
        <f t="shared" si="40"/>
        <v>0</v>
      </c>
      <c r="IW69" s="344">
        <f t="shared" si="41"/>
        <v>0</v>
      </c>
      <c r="IX69" s="344">
        <f t="shared" si="42"/>
        <v>0</v>
      </c>
      <c r="IY69" s="344">
        <f t="shared" si="43"/>
        <v>0</v>
      </c>
      <c r="IZ69" s="344">
        <f t="shared" si="44"/>
        <v>0</v>
      </c>
      <c r="JA69" s="344">
        <f t="shared" si="45"/>
        <v>0</v>
      </c>
      <c r="JB69" s="344">
        <f t="shared" si="46"/>
        <v>0</v>
      </c>
      <c r="JC69" s="344">
        <f t="shared" si="47"/>
        <v>0</v>
      </c>
      <c r="JD69" s="344">
        <f t="shared" si="48"/>
        <v>0</v>
      </c>
      <c r="JE69" s="344">
        <f t="shared" si="49"/>
        <v>0</v>
      </c>
      <c r="JF69" s="344">
        <f t="shared" si="50"/>
        <v>0</v>
      </c>
      <c r="JG69" s="344">
        <f t="shared" si="51"/>
        <v>0</v>
      </c>
      <c r="JH69" s="344">
        <f t="shared" si="52"/>
        <v>0</v>
      </c>
      <c r="JI69" s="344">
        <f t="shared" si="53"/>
        <v>0</v>
      </c>
      <c r="JJ69" s="344">
        <f t="shared" si="54"/>
        <v>0</v>
      </c>
      <c r="JK69" s="344">
        <f t="shared" si="55"/>
        <v>0</v>
      </c>
      <c r="JL69" s="344">
        <f t="shared" si="56"/>
        <v>0</v>
      </c>
      <c r="JM69" s="344">
        <f t="shared" si="57"/>
        <v>0</v>
      </c>
      <c r="JN69" s="344">
        <f t="shared" si="58"/>
        <v>0</v>
      </c>
      <c r="JO69" s="344">
        <f t="shared" si="59"/>
        <v>0</v>
      </c>
      <c r="JP69" s="344">
        <f t="shared" si="60"/>
        <v>0</v>
      </c>
      <c r="JQ69" s="344">
        <f t="shared" si="61"/>
        <v>0</v>
      </c>
      <c r="JR69" s="344">
        <f t="shared" si="62"/>
        <v>0</v>
      </c>
      <c r="JS69" s="344">
        <f t="shared" si="63"/>
        <v>0</v>
      </c>
      <c r="JT69" s="344">
        <f t="shared" si="64"/>
        <v>0</v>
      </c>
      <c r="JU69" s="344">
        <f t="shared" si="65"/>
        <v>0</v>
      </c>
      <c r="JV69" s="344">
        <f t="shared" si="66"/>
        <v>0</v>
      </c>
      <c r="JW69" s="344">
        <f t="shared" si="67"/>
        <v>0</v>
      </c>
      <c r="JX69" s="344">
        <f t="shared" si="68"/>
        <v>0</v>
      </c>
      <c r="JY69" s="344">
        <f t="shared" si="69"/>
        <v>0</v>
      </c>
      <c r="JZ69" s="344">
        <f t="shared" si="70"/>
        <v>0</v>
      </c>
      <c r="KA69" s="344">
        <f t="shared" si="71"/>
        <v>0</v>
      </c>
      <c r="KB69" s="344">
        <f t="shared" si="72"/>
        <v>0</v>
      </c>
      <c r="KC69" s="344">
        <f t="shared" si="189"/>
        <v>0</v>
      </c>
      <c r="KD69" s="344">
        <f t="shared" si="73"/>
        <v>0</v>
      </c>
      <c r="KE69" s="344">
        <f t="shared" si="74"/>
        <v>0</v>
      </c>
      <c r="KF69" s="344">
        <f t="shared" si="75"/>
        <v>0</v>
      </c>
      <c r="KG69" s="344">
        <f t="shared" si="76"/>
        <v>0</v>
      </c>
      <c r="KH69" s="344">
        <f t="shared" si="77"/>
        <v>0</v>
      </c>
      <c r="KI69" s="344">
        <f t="shared" si="78"/>
        <v>0</v>
      </c>
      <c r="KJ69" s="344">
        <f t="shared" si="79"/>
        <v>0</v>
      </c>
      <c r="KK69" s="344">
        <f t="shared" si="80"/>
        <v>0</v>
      </c>
      <c r="KL69" s="344">
        <f t="shared" si="81"/>
        <v>0</v>
      </c>
      <c r="KM69" s="344">
        <f t="shared" si="82"/>
        <v>0</v>
      </c>
      <c r="KN69" s="344">
        <f t="shared" si="83"/>
        <v>0</v>
      </c>
      <c r="KO69" s="344">
        <f t="shared" si="84"/>
        <v>0</v>
      </c>
      <c r="KP69" s="344">
        <f t="shared" si="85"/>
        <v>0</v>
      </c>
      <c r="KQ69" s="344">
        <f t="shared" si="86"/>
        <v>0</v>
      </c>
      <c r="KR69" s="344">
        <f t="shared" si="87"/>
        <v>0</v>
      </c>
      <c r="KS69" s="344">
        <f t="shared" si="88"/>
        <v>0</v>
      </c>
      <c r="KT69" s="383">
        <f t="shared" si="89"/>
        <v>0</v>
      </c>
      <c r="KU69" s="701"/>
      <c r="KV69" s="109"/>
      <c r="KW69" s="109"/>
      <c r="KX69" s="110"/>
      <c r="KZ69" s="472">
        <f t="shared" si="90"/>
        <v>0</v>
      </c>
      <c r="LA69" s="348">
        <f t="shared" si="91"/>
        <v>0</v>
      </c>
      <c r="LB69" s="348">
        <f t="shared" si="92"/>
        <v>0</v>
      </c>
      <c r="LC69" s="473">
        <f t="shared" si="93"/>
        <v>0</v>
      </c>
      <c r="LE69" s="467">
        <f t="shared" si="94"/>
        <v>0</v>
      </c>
      <c r="LF69" s="467" t="str">
        <f t="shared" si="95"/>
        <v/>
      </c>
      <c r="LG69" s="467">
        <f t="shared" si="96"/>
        <v>0</v>
      </c>
      <c r="LH69" s="467">
        <f t="shared" si="97"/>
        <v>0</v>
      </c>
      <c r="LI69" s="467">
        <f t="shared" si="98"/>
        <v>0</v>
      </c>
      <c r="LJ69" s="467">
        <f t="shared" si="99"/>
        <v>0</v>
      </c>
      <c r="LK69" s="467">
        <f t="shared" si="100"/>
        <v>0</v>
      </c>
      <c r="LL69" s="467">
        <f t="shared" si="101"/>
        <v>0</v>
      </c>
      <c r="LM69" s="467">
        <f t="shared" si="102"/>
        <v>0</v>
      </c>
      <c r="LN69" s="468">
        <f t="shared" si="103"/>
        <v>0</v>
      </c>
      <c r="LO69" s="468" t="str">
        <f t="shared" si="190"/>
        <v>○</v>
      </c>
      <c r="LP69" s="451"/>
      <c r="LQ69" s="414">
        <f t="shared" si="191"/>
        <v>0</v>
      </c>
      <c r="LR69" s="414">
        <f t="shared" si="104"/>
        <v>0</v>
      </c>
      <c r="LS69" s="414" t="str">
        <f t="shared" si="105"/>
        <v/>
      </c>
      <c r="LT69" s="414" t="str">
        <f t="shared" si="192"/>
        <v/>
      </c>
      <c r="LU69" s="414">
        <f t="shared" si="106"/>
        <v>0</v>
      </c>
      <c r="LV69" s="414">
        <f t="shared" si="193"/>
        <v>0</v>
      </c>
      <c r="LW69" s="414">
        <f t="shared" si="107"/>
        <v>0</v>
      </c>
      <c r="LX69" s="448">
        <f t="shared" si="108"/>
        <v>0</v>
      </c>
      <c r="LY69" s="414">
        <f t="shared" si="194"/>
        <v>0</v>
      </c>
      <c r="LZ69" s="414">
        <f t="shared" si="195"/>
        <v>0</v>
      </c>
      <c r="MA69" s="414">
        <f t="shared" si="196"/>
        <v>0</v>
      </c>
      <c r="MB69" s="448">
        <f t="shared" si="197"/>
        <v>0</v>
      </c>
      <c r="MC69" s="414">
        <f t="shared" si="109"/>
        <v>0</v>
      </c>
      <c r="MD69" s="414">
        <f t="shared" si="110"/>
        <v>0</v>
      </c>
      <c r="ME69" s="414">
        <f t="shared" si="111"/>
        <v>0</v>
      </c>
      <c r="MF69" s="448">
        <f t="shared" si="112"/>
        <v>0</v>
      </c>
      <c r="MG69" s="414">
        <f t="shared" si="113"/>
        <v>0</v>
      </c>
      <c r="MH69" s="414">
        <f t="shared" si="114"/>
        <v>0</v>
      </c>
      <c r="MI69" s="414">
        <f t="shared" si="115"/>
        <v>0</v>
      </c>
      <c r="MJ69" s="448">
        <f t="shared" si="198"/>
        <v>0</v>
      </c>
      <c r="MK69" s="462"/>
      <c r="ML69" s="477" cm="1">
        <f t="array" ref="ML69">IF(MX69=1,INDEX($BX69:$EQ69,1,MATCH("Ⅱ⑧",$BX69:$EQ69,0)+7),0)</f>
        <v>0</v>
      </c>
      <c r="MM69" s="478">
        <f t="shared" si="116"/>
        <v>0</v>
      </c>
      <c r="MN69" s="468">
        <f t="shared" si="117"/>
        <v>0</v>
      </c>
      <c r="MP69" s="348">
        <f t="shared" si="118"/>
        <v>0</v>
      </c>
      <c r="MQ69" s="348">
        <f t="shared" si="119"/>
        <v>0</v>
      </c>
      <c r="MR69" s="348">
        <f t="shared" si="120"/>
        <v>0</v>
      </c>
      <c r="MS69" s="348">
        <f t="shared" si="121"/>
        <v>0</v>
      </c>
      <c r="MT69" s="348">
        <f t="shared" si="122"/>
        <v>0</v>
      </c>
      <c r="MU69" s="348">
        <f t="shared" si="123"/>
        <v>0</v>
      </c>
      <c r="MV69" s="348">
        <f t="shared" si="124"/>
        <v>0</v>
      </c>
      <c r="MW69" s="348">
        <f t="shared" si="125"/>
        <v>0</v>
      </c>
      <c r="MX69" s="348">
        <f t="shared" si="126"/>
        <v>0</v>
      </c>
      <c r="MZ69" s="550">
        <f t="shared" si="127"/>
        <v>0</v>
      </c>
      <c r="NA69" s="550">
        <f t="shared" si="128"/>
        <v>0</v>
      </c>
      <c r="NB69" s="550">
        <f t="shared" si="129"/>
        <v>0</v>
      </c>
      <c r="NC69" s="550">
        <f t="shared" si="130"/>
        <v>0</v>
      </c>
      <c r="ND69" s="550">
        <f t="shared" si="131"/>
        <v>0</v>
      </c>
      <c r="NE69" s="550">
        <f t="shared" si="132"/>
        <v>0</v>
      </c>
      <c r="NF69" s="550">
        <f t="shared" si="133"/>
        <v>0</v>
      </c>
      <c r="NG69" s="550">
        <f t="shared" si="134"/>
        <v>0</v>
      </c>
    </row>
    <row r="70" spans="1:371" s="136" customFormat="1" ht="21" customHeight="1">
      <c r="A70" s="452">
        <f t="shared" si="4"/>
        <v>0</v>
      </c>
      <c r="B70" s="452">
        <f t="shared" si="199"/>
        <v>0</v>
      </c>
      <c r="C70" s="452">
        <f t="shared" si="5"/>
        <v>0</v>
      </c>
      <c r="D70" s="452">
        <f t="shared" si="6"/>
        <v>0</v>
      </c>
      <c r="E70" s="452">
        <f t="shared" si="7"/>
        <v>0</v>
      </c>
      <c r="F70" s="452">
        <f t="shared" si="200"/>
        <v>0</v>
      </c>
      <c r="G70" s="452">
        <f t="shared" si="201"/>
        <v>0</v>
      </c>
      <c r="H70" s="452">
        <f t="shared" si="202"/>
        <v>0</v>
      </c>
      <c r="I70" s="267">
        <f t="shared" si="135"/>
        <v>0</v>
      </c>
      <c r="J70" s="268"/>
      <c r="K70" s="112"/>
      <c r="L70" s="112"/>
      <c r="M70" s="106"/>
      <c r="N70" s="106"/>
      <c r="O70" s="106"/>
      <c r="P70" s="106"/>
      <c r="Q70" s="112"/>
      <c r="R70" s="263" t="str">
        <f>IFERROR(VLOOKUP(Q70,'４整理番号表'!$T$27:$U$30,2,TRUE),"")</f>
        <v/>
      </c>
      <c r="S70" s="263">
        <f t="shared" si="136"/>
        <v>0</v>
      </c>
      <c r="T70" s="266">
        <f t="shared" si="137"/>
        <v>0</v>
      </c>
      <c r="U70" s="112"/>
      <c r="V70" s="108"/>
      <c r="W70" s="269" t="str">
        <f>IFERROR(VLOOKUP(V70,'４整理番号表'!$B$6:$G$7,2,TRUE),"")</f>
        <v/>
      </c>
      <c r="X70" s="270"/>
      <c r="Y70" s="108"/>
      <c r="Z70" s="269" t="str">
        <f>IFERROR(VLOOKUP(Y70,'４整理番号表'!$B$39:$H$45,2,TRUE),"")</f>
        <v/>
      </c>
      <c r="AA70" s="108"/>
      <c r="AB70" s="271" t="str">
        <f>IFERROR(VLOOKUP(AA70,'４整理番号表'!$J$5:$K$59,2,TRUE),"")</f>
        <v/>
      </c>
      <c r="AC70" s="365"/>
      <c r="AD70" s="624"/>
      <c r="AE70" s="107"/>
      <c r="AF70" s="272" t="str">
        <f>IFERROR(VLOOKUP(AE70,'４整理番号表'!$P$6:$Q$39,2,TRUE),"")</f>
        <v/>
      </c>
      <c r="AG70" s="273">
        <f t="shared" si="8"/>
        <v>0</v>
      </c>
      <c r="AH70" s="106"/>
      <c r="AI70" s="112"/>
      <c r="AJ70" s="111"/>
      <c r="AK70" s="282"/>
      <c r="AL70" s="283"/>
      <c r="AM70" s="280"/>
      <c r="AN70" s="29"/>
      <c r="AO70" s="291">
        <f t="shared" si="9"/>
        <v>0</v>
      </c>
      <c r="AP70" s="290">
        <f t="shared" si="138"/>
        <v>0</v>
      </c>
      <c r="AQ70" s="30"/>
      <c r="AR70" s="30"/>
      <c r="AS70" s="30"/>
      <c r="AT70" s="289"/>
      <c r="AU70" s="291">
        <f t="shared" si="210"/>
        <v>0</v>
      </c>
      <c r="AV70" s="291" t="str">
        <f t="shared" si="203"/>
        <v/>
      </c>
      <c r="AW70" s="27"/>
      <c r="AX70" s="33"/>
      <c r="AY70" s="33"/>
      <c r="AZ70" s="28"/>
      <c r="BA70" s="27"/>
      <c r="BB70" s="202"/>
      <c r="BC70" s="315">
        <f t="shared" si="139"/>
        <v>0</v>
      </c>
      <c r="BD70" s="349" t="str">
        <f t="shared" si="11"/>
        <v/>
      </c>
      <c r="BE70" s="350"/>
      <c r="BF70" s="350"/>
      <c r="BG70" s="349">
        <f t="shared" si="211"/>
        <v>0</v>
      </c>
      <c r="BH70" s="350"/>
      <c r="BI70" s="349">
        <f t="shared" si="140"/>
        <v>0</v>
      </c>
      <c r="BJ70" s="202"/>
      <c r="BK70" s="202"/>
      <c r="BL70" s="653" t="str">
        <f t="shared" si="13"/>
        <v/>
      </c>
      <c r="BM70" s="654" t="str">
        <f t="shared" si="14"/>
        <v/>
      </c>
      <c r="BN70" s="266" t="str">
        <f t="shared" si="15"/>
        <v/>
      </c>
      <c r="BO70" s="793"/>
      <c r="BP70" s="323"/>
      <c r="BQ70" s="323"/>
      <c r="BR70" s="323"/>
      <c r="BS70" s="323"/>
      <c r="BT70" s="324" t="str">
        <f t="shared" si="16"/>
        <v/>
      </c>
      <c r="BU70" s="325" t="str">
        <f t="shared" si="141"/>
        <v/>
      </c>
      <c r="BV70" s="393">
        <f t="shared" si="142"/>
        <v>0</v>
      </c>
      <c r="BW70" s="326"/>
      <c r="BX70" s="329"/>
      <c r="BY70" s="454"/>
      <c r="BZ70" s="455"/>
      <c r="CA70" s="455"/>
      <c r="CB70" s="455"/>
      <c r="CC70" s="455"/>
      <c r="CD70" s="322">
        <f>IFERROR(VLOOKUP(BX70,'４整理番号表'!$X$23:$Z$31,3,FALSE),)</f>
        <v>0</v>
      </c>
      <c r="CE70" s="605" t="str">
        <f>IF(BX70='４整理番号表'!$X$24,IF(CC70&lt;&gt;"",IF(BZ70&gt;0,IF(BY70=6,ROUNDDOWN((CC70-BZ70)/ABS(BZ70),3),IF(BY70=5,ROUNDDOWN((CC70-BZ70)/ABS(BZ70)*3/4,3),"")),"-")),IF(CC70&lt;&gt;"",IF(BZ70&gt;0,ROUNDDOWN((CC70-BZ70)/ABS(BZ70),3),"-"),""))</f>
        <v/>
      </c>
      <c r="CF70" s="610"/>
      <c r="CG70" s="329"/>
      <c r="CH70" s="454"/>
      <c r="CI70" s="322"/>
      <c r="CJ70" s="322"/>
      <c r="CK70" s="322"/>
      <c r="CL70" s="322"/>
      <c r="CM70" s="322">
        <f>IFERROR(VLOOKUP(CG70,'４整理番号表'!$X$23:$Z$31,3,FALSE),)</f>
        <v>0</v>
      </c>
      <c r="CN70" s="325" t="str">
        <f t="shared" si="143"/>
        <v/>
      </c>
      <c r="CO70" s="610"/>
      <c r="CP70" s="329"/>
      <c r="CQ70" s="454"/>
      <c r="CR70" s="322"/>
      <c r="CS70" s="322"/>
      <c r="CT70" s="322"/>
      <c r="CU70" s="322"/>
      <c r="CV70" s="322">
        <f>IFERROR(VLOOKUP(CP70,'４整理番号表'!$X$23:$Z$31,3,FALSE),)</f>
        <v>0</v>
      </c>
      <c r="CW70" s="325" t="str">
        <f t="shared" si="144"/>
        <v/>
      </c>
      <c r="CX70" s="619"/>
      <c r="CY70" s="329"/>
      <c r="CZ70" s="454"/>
      <c r="DA70" s="322"/>
      <c r="DB70" s="322"/>
      <c r="DC70" s="322"/>
      <c r="DD70" s="322"/>
      <c r="DE70" s="322">
        <f>IFERROR(VLOOKUP(CY70,'４整理番号表'!$X$23:$Z$31,3,FALSE),)</f>
        <v>0</v>
      </c>
      <c r="DF70" s="325" t="str">
        <f t="shared" si="145"/>
        <v/>
      </c>
      <c r="DG70" s="610"/>
      <c r="DH70" s="329"/>
      <c r="DI70" s="454"/>
      <c r="DJ70" s="322"/>
      <c r="DK70" s="322"/>
      <c r="DL70" s="322"/>
      <c r="DM70" s="322"/>
      <c r="DN70" s="322">
        <f>IFERROR(VLOOKUP(DH70,'４整理番号表'!$X$23:$Z$31,3,FALSE),)</f>
        <v>0</v>
      </c>
      <c r="DO70" s="325" t="str">
        <f t="shared" si="146"/>
        <v/>
      </c>
      <c r="DP70" s="610"/>
      <c r="DQ70" s="329"/>
      <c r="DR70" s="454"/>
      <c r="DS70" s="322"/>
      <c r="DT70" s="322"/>
      <c r="DU70" s="322"/>
      <c r="DV70" s="322"/>
      <c r="DW70" s="322">
        <f>IFERROR(VLOOKUP(DQ70,'４整理番号表'!$X$23:$Z$31,3,FALSE),)</f>
        <v>0</v>
      </c>
      <c r="DX70" s="325" t="str">
        <f t="shared" si="147"/>
        <v/>
      </c>
      <c r="DY70" s="610"/>
      <c r="DZ70" s="329"/>
      <c r="EA70" s="454"/>
      <c r="EB70" s="322"/>
      <c r="EC70" s="322"/>
      <c r="ED70" s="322"/>
      <c r="EE70" s="322"/>
      <c r="EF70" s="322">
        <f>IFERROR(VLOOKUP(DZ70,'４整理番号表'!$X$23:$Z$31,3,FALSE),)</f>
        <v>0</v>
      </c>
      <c r="EG70" s="325" t="str">
        <f t="shared" si="148"/>
        <v/>
      </c>
      <c r="EH70" s="610"/>
      <c r="EI70" s="329"/>
      <c r="EJ70" s="454"/>
      <c r="EK70" s="322"/>
      <c r="EL70" s="322"/>
      <c r="EM70" s="322"/>
      <c r="EN70" s="322"/>
      <c r="EO70" s="322">
        <f>IFERROR(VLOOKUP(EI70,'４整理番号表'!$X$23:$Z$31,3,FALSE),)</f>
        <v>0</v>
      </c>
      <c r="EP70" s="325" t="str">
        <f t="shared" si="149"/>
        <v/>
      </c>
      <c r="EQ70" s="619"/>
      <c r="ER70" s="203" t="s">
        <v>101</v>
      </c>
      <c r="ES70" s="266">
        <f t="shared" si="17"/>
        <v>0</v>
      </c>
      <c r="ET70" s="272">
        <f t="shared" si="18"/>
        <v>0</v>
      </c>
      <c r="EU70" s="272">
        <f t="shared" si="19"/>
        <v>0</v>
      </c>
      <c r="EV70" s="272">
        <f t="shared" si="20"/>
        <v>0</v>
      </c>
      <c r="EW70" s="272">
        <f t="shared" si="21"/>
        <v>0</v>
      </c>
      <c r="EX70" s="272">
        <f t="shared" si="22"/>
        <v>0</v>
      </c>
      <c r="EY70" s="272">
        <f t="shared" si="23"/>
        <v>0</v>
      </c>
      <c r="EZ70" s="272">
        <f t="shared" si="24"/>
        <v>0</v>
      </c>
      <c r="FA70" s="272">
        <f t="shared" si="25"/>
        <v>0</v>
      </c>
      <c r="FB70" s="272">
        <f t="shared" si="26"/>
        <v>0</v>
      </c>
      <c r="FC70" s="272">
        <f t="shared" si="27"/>
        <v>0</v>
      </c>
      <c r="FD70" s="272">
        <f t="shared" si="28"/>
        <v>0</v>
      </c>
      <c r="FE70" s="272">
        <f t="shared" si="29"/>
        <v>0</v>
      </c>
      <c r="FF70" s="272">
        <f t="shared" si="30"/>
        <v>0</v>
      </c>
      <c r="FG70" s="272">
        <f t="shared" si="31"/>
        <v>0</v>
      </c>
      <c r="FH70" s="272">
        <f t="shared" si="32"/>
        <v>0</v>
      </c>
      <c r="FI70" s="109" t="s">
        <v>100</v>
      </c>
      <c r="FJ70" s="109" t="s">
        <v>100</v>
      </c>
      <c r="FK70" s="109" t="s">
        <v>100</v>
      </c>
      <c r="FL70" s="109" t="s">
        <v>100</v>
      </c>
      <c r="FM70" s="109" t="s">
        <v>100</v>
      </c>
      <c r="FN70" s="272">
        <f t="shared" si="150"/>
        <v>0</v>
      </c>
      <c r="FO70" s="272">
        <f t="shared" si="151"/>
        <v>0</v>
      </c>
      <c r="FP70" s="272">
        <f t="shared" si="152"/>
        <v>0</v>
      </c>
      <c r="FQ70" s="272">
        <f t="shared" si="153"/>
        <v>0</v>
      </c>
      <c r="FR70" s="272">
        <f t="shared" si="154"/>
        <v>0</v>
      </c>
      <c r="FS70" s="272">
        <f t="shared" si="155"/>
        <v>0</v>
      </c>
      <c r="FT70" s="272">
        <f t="shared" si="156"/>
        <v>0</v>
      </c>
      <c r="FU70" s="113"/>
      <c r="FV70" s="113"/>
      <c r="FW70" s="109"/>
      <c r="FX70" s="109"/>
      <c r="FY70" s="109"/>
      <c r="FZ70" s="272">
        <f t="shared" si="157"/>
        <v>0</v>
      </c>
      <c r="GA70" s="272">
        <f t="shared" si="33"/>
        <v>0</v>
      </c>
      <c r="GB70" s="109"/>
      <c r="GC70" s="109"/>
      <c r="GD70" s="109"/>
      <c r="GE70" s="109"/>
      <c r="GF70" s="109"/>
      <c r="GG70" s="109"/>
      <c r="GH70" s="109"/>
      <c r="GI70" s="109"/>
      <c r="GJ70" s="109"/>
      <c r="GK70" s="109"/>
      <c r="GL70" s="109"/>
      <c r="GM70" s="109"/>
      <c r="GN70" s="109"/>
      <c r="GO70" s="109"/>
      <c r="GP70" s="109"/>
      <c r="GQ70" s="109"/>
      <c r="GR70" s="109"/>
      <c r="GS70" s="109"/>
      <c r="GT70" s="110"/>
      <c r="GV70" s="413">
        <f t="shared" si="34"/>
        <v>0</v>
      </c>
      <c r="GW70" s="414">
        <f t="shared" si="35"/>
        <v>0</v>
      </c>
      <c r="GX70" s="415"/>
      <c r="GY70" s="416">
        <f t="shared" si="204"/>
        <v>0</v>
      </c>
      <c r="GZ70" s="417">
        <f t="shared" si="205"/>
        <v>0</v>
      </c>
      <c r="HA70" s="385"/>
      <c r="HB70" s="421"/>
      <c r="HC70" s="422"/>
      <c r="HD70" s="422"/>
      <c r="HE70" s="423">
        <f t="shared" si="208"/>
        <v>0</v>
      </c>
      <c r="HF70" s="424">
        <f t="shared" si="209"/>
        <v>0</v>
      </c>
      <c r="HG70" s="426"/>
      <c r="HH70" s="426"/>
      <c r="HI70" s="426"/>
      <c r="HJ70" s="345" t="str">
        <f t="shared" si="38"/>
        <v/>
      </c>
      <c r="HK70" s="402">
        <f>IF(OR(AND(1&lt;=HJ70,HJ70&lt;=3),HJ70=6),VLOOKUP(HJ70,'４整理番号表'!$J$5:$K$59,2,FALSE),0)</f>
        <v>0</v>
      </c>
      <c r="HL70" s="402">
        <f>IF(OR(HJ70=4,HJ70=7),VLOOKUP(HJ70,'４整理番号表'!$J$5:$K$59,2,FALSE),0)</f>
        <v>0</v>
      </c>
      <c r="HM70" s="402">
        <f>IF(HJ70=5,VLOOKUP(HJ70,'４整理番号表'!$J$5:$K$59,2,FALSE),0)</f>
        <v>0</v>
      </c>
      <c r="HN70" s="402">
        <f>IF(AND(8&lt;=HJ70,HJ70&lt;=13),VLOOKUP(HJ70,'４整理番号表'!$J$5:$K$59,2,FALSE),0)</f>
        <v>0</v>
      </c>
      <c r="HO70" s="397">
        <f t="shared" si="160"/>
        <v>0</v>
      </c>
      <c r="HP70" s="345">
        <f t="shared" si="161"/>
        <v>0</v>
      </c>
      <c r="HQ70" s="345">
        <f t="shared" si="162"/>
        <v>0</v>
      </c>
      <c r="HR70" s="344">
        <f t="shared" si="163"/>
        <v>0</v>
      </c>
      <c r="HS70" s="344">
        <f t="shared" si="164"/>
        <v>0</v>
      </c>
      <c r="HT70" s="345">
        <f t="shared" si="165"/>
        <v>0</v>
      </c>
      <c r="HU70" s="345">
        <f t="shared" si="166"/>
        <v>0</v>
      </c>
      <c r="HV70" s="345">
        <f t="shared" si="167"/>
        <v>0</v>
      </c>
      <c r="HW70" s="345">
        <f t="shared" si="168"/>
        <v>0</v>
      </c>
      <c r="HX70" s="345">
        <f t="shared" si="169"/>
        <v>0</v>
      </c>
      <c r="HY70" s="344">
        <f t="shared" si="170"/>
        <v>0</v>
      </c>
      <c r="HZ70" s="344">
        <f t="shared" si="171"/>
        <v>0</v>
      </c>
      <c r="IA70" s="345">
        <f t="shared" si="172"/>
        <v>0</v>
      </c>
      <c r="IB70" s="345">
        <f t="shared" si="173"/>
        <v>0</v>
      </c>
      <c r="IC70" s="345">
        <f t="shared" si="174"/>
        <v>0</v>
      </c>
      <c r="ID70" s="345">
        <f t="shared" si="175"/>
        <v>0</v>
      </c>
      <c r="IE70" s="345">
        <f t="shared" si="176"/>
        <v>0</v>
      </c>
      <c r="IF70" s="344">
        <f>IF(AND($HO70=3,SUM($ID70:IE70)=0),IF(AND($HB70=1,$HF70&gt;=0.1),1,),)</f>
        <v>0</v>
      </c>
      <c r="IG70" s="344">
        <f>IF(AND($HO70=3,SUM($ID70:IF70)=0),IF(AND($HB70=1,$HF70&gt;=0.05,$HF70&lt;0.1),1,),)</f>
        <v>0</v>
      </c>
      <c r="IH70" s="345">
        <f t="shared" si="177"/>
        <v>0</v>
      </c>
      <c r="II70" s="345">
        <f t="shared" si="178"/>
        <v>0</v>
      </c>
      <c r="IJ70" s="345">
        <f t="shared" si="179"/>
        <v>0</v>
      </c>
      <c r="IK70" s="345">
        <f t="shared" si="180"/>
        <v>0</v>
      </c>
      <c r="IL70" s="345">
        <f t="shared" si="181"/>
        <v>0</v>
      </c>
      <c r="IM70" s="345">
        <f t="shared" si="182"/>
        <v>0</v>
      </c>
      <c r="IN70" s="345">
        <f t="shared" si="183"/>
        <v>0</v>
      </c>
      <c r="IO70" s="345">
        <f t="shared" si="184"/>
        <v>0</v>
      </c>
      <c r="IP70" s="345">
        <f t="shared" si="185"/>
        <v>0</v>
      </c>
      <c r="IQ70" s="345">
        <f t="shared" si="186"/>
        <v>0</v>
      </c>
      <c r="IR70" s="345">
        <f t="shared" si="187"/>
        <v>0</v>
      </c>
      <c r="IS70" s="392">
        <f t="shared" si="188"/>
        <v>0</v>
      </c>
      <c r="IT70" s="385"/>
      <c r="IU70" s="440">
        <f t="shared" si="39"/>
        <v>0</v>
      </c>
      <c r="IV70" s="344">
        <f t="shared" si="40"/>
        <v>0</v>
      </c>
      <c r="IW70" s="344">
        <f t="shared" si="41"/>
        <v>0</v>
      </c>
      <c r="IX70" s="344">
        <f t="shared" si="42"/>
        <v>0</v>
      </c>
      <c r="IY70" s="344">
        <f t="shared" si="43"/>
        <v>0</v>
      </c>
      <c r="IZ70" s="344">
        <f t="shared" si="44"/>
        <v>0</v>
      </c>
      <c r="JA70" s="344">
        <f t="shared" si="45"/>
        <v>0</v>
      </c>
      <c r="JB70" s="344">
        <f t="shared" si="46"/>
        <v>0</v>
      </c>
      <c r="JC70" s="344">
        <f t="shared" si="47"/>
        <v>0</v>
      </c>
      <c r="JD70" s="344">
        <f t="shared" si="48"/>
        <v>0</v>
      </c>
      <c r="JE70" s="344">
        <f t="shared" si="49"/>
        <v>0</v>
      </c>
      <c r="JF70" s="344">
        <f t="shared" si="50"/>
        <v>0</v>
      </c>
      <c r="JG70" s="344">
        <f t="shared" si="51"/>
        <v>0</v>
      </c>
      <c r="JH70" s="344">
        <f t="shared" si="52"/>
        <v>0</v>
      </c>
      <c r="JI70" s="344">
        <f t="shared" si="53"/>
        <v>0</v>
      </c>
      <c r="JJ70" s="344">
        <f t="shared" si="54"/>
        <v>0</v>
      </c>
      <c r="JK70" s="344">
        <f t="shared" si="55"/>
        <v>0</v>
      </c>
      <c r="JL70" s="344">
        <f t="shared" si="56"/>
        <v>0</v>
      </c>
      <c r="JM70" s="344">
        <f t="shared" si="57"/>
        <v>0</v>
      </c>
      <c r="JN70" s="344">
        <f t="shared" si="58"/>
        <v>0</v>
      </c>
      <c r="JO70" s="344">
        <f t="shared" si="59"/>
        <v>0</v>
      </c>
      <c r="JP70" s="344">
        <f t="shared" si="60"/>
        <v>0</v>
      </c>
      <c r="JQ70" s="344">
        <f t="shared" si="61"/>
        <v>0</v>
      </c>
      <c r="JR70" s="344">
        <f t="shared" si="62"/>
        <v>0</v>
      </c>
      <c r="JS70" s="344">
        <f t="shared" si="63"/>
        <v>0</v>
      </c>
      <c r="JT70" s="344">
        <f t="shared" si="64"/>
        <v>0</v>
      </c>
      <c r="JU70" s="344">
        <f t="shared" si="65"/>
        <v>0</v>
      </c>
      <c r="JV70" s="344">
        <f t="shared" si="66"/>
        <v>0</v>
      </c>
      <c r="JW70" s="344">
        <f t="shared" si="67"/>
        <v>0</v>
      </c>
      <c r="JX70" s="344">
        <f t="shared" si="68"/>
        <v>0</v>
      </c>
      <c r="JY70" s="344">
        <f t="shared" si="69"/>
        <v>0</v>
      </c>
      <c r="JZ70" s="344">
        <f t="shared" si="70"/>
        <v>0</v>
      </c>
      <c r="KA70" s="344">
        <f t="shared" si="71"/>
        <v>0</v>
      </c>
      <c r="KB70" s="344">
        <f t="shared" si="72"/>
        <v>0</v>
      </c>
      <c r="KC70" s="344">
        <f t="shared" si="189"/>
        <v>0</v>
      </c>
      <c r="KD70" s="344">
        <f t="shared" si="73"/>
        <v>0</v>
      </c>
      <c r="KE70" s="344">
        <f t="shared" si="74"/>
        <v>0</v>
      </c>
      <c r="KF70" s="344">
        <f t="shared" si="75"/>
        <v>0</v>
      </c>
      <c r="KG70" s="344">
        <f t="shared" si="76"/>
        <v>0</v>
      </c>
      <c r="KH70" s="344">
        <f t="shared" si="77"/>
        <v>0</v>
      </c>
      <c r="KI70" s="344">
        <f t="shared" si="78"/>
        <v>0</v>
      </c>
      <c r="KJ70" s="344">
        <f t="shared" si="79"/>
        <v>0</v>
      </c>
      <c r="KK70" s="344">
        <f t="shared" si="80"/>
        <v>0</v>
      </c>
      <c r="KL70" s="344">
        <f t="shared" si="81"/>
        <v>0</v>
      </c>
      <c r="KM70" s="344">
        <f t="shared" si="82"/>
        <v>0</v>
      </c>
      <c r="KN70" s="344">
        <f t="shared" si="83"/>
        <v>0</v>
      </c>
      <c r="KO70" s="344">
        <f t="shared" si="84"/>
        <v>0</v>
      </c>
      <c r="KP70" s="344">
        <f t="shared" si="85"/>
        <v>0</v>
      </c>
      <c r="KQ70" s="344">
        <f t="shared" si="86"/>
        <v>0</v>
      </c>
      <c r="KR70" s="344">
        <f t="shared" si="87"/>
        <v>0</v>
      </c>
      <c r="KS70" s="344">
        <f t="shared" si="88"/>
        <v>0</v>
      </c>
      <c r="KT70" s="383">
        <f t="shared" si="89"/>
        <v>0</v>
      </c>
      <c r="KU70" s="701"/>
      <c r="KV70" s="109"/>
      <c r="KW70" s="109"/>
      <c r="KX70" s="110"/>
      <c r="KZ70" s="472">
        <f t="shared" si="90"/>
        <v>0</v>
      </c>
      <c r="LA70" s="348">
        <f t="shared" si="91"/>
        <v>0</v>
      </c>
      <c r="LB70" s="348">
        <f t="shared" si="92"/>
        <v>0</v>
      </c>
      <c r="LC70" s="473">
        <f t="shared" si="93"/>
        <v>0</v>
      </c>
      <c r="LE70" s="467">
        <f t="shared" si="94"/>
        <v>0</v>
      </c>
      <c r="LF70" s="467" t="str">
        <f t="shared" si="95"/>
        <v/>
      </c>
      <c r="LG70" s="467">
        <f t="shared" si="96"/>
        <v>0</v>
      </c>
      <c r="LH70" s="467">
        <f t="shared" si="97"/>
        <v>0</v>
      </c>
      <c r="LI70" s="467">
        <f t="shared" si="98"/>
        <v>0</v>
      </c>
      <c r="LJ70" s="467">
        <f t="shared" si="99"/>
        <v>0</v>
      </c>
      <c r="LK70" s="467">
        <f t="shared" si="100"/>
        <v>0</v>
      </c>
      <c r="LL70" s="467">
        <f t="shared" si="101"/>
        <v>0</v>
      </c>
      <c r="LM70" s="467">
        <f t="shared" si="102"/>
        <v>0</v>
      </c>
      <c r="LN70" s="468">
        <f t="shared" si="103"/>
        <v>0</v>
      </c>
      <c r="LO70" s="468" t="str">
        <f t="shared" si="190"/>
        <v>○</v>
      </c>
      <c r="LP70" s="451"/>
      <c r="LQ70" s="414">
        <f t="shared" si="191"/>
        <v>0</v>
      </c>
      <c r="LR70" s="414">
        <f t="shared" si="104"/>
        <v>0</v>
      </c>
      <c r="LS70" s="414" t="str">
        <f t="shared" si="105"/>
        <v/>
      </c>
      <c r="LT70" s="414" t="str">
        <f t="shared" si="192"/>
        <v/>
      </c>
      <c r="LU70" s="414">
        <f t="shared" si="106"/>
        <v>0</v>
      </c>
      <c r="LV70" s="414">
        <f t="shared" si="193"/>
        <v>0</v>
      </c>
      <c r="LW70" s="414">
        <f t="shared" si="107"/>
        <v>0</v>
      </c>
      <c r="LX70" s="448">
        <f t="shared" si="108"/>
        <v>0</v>
      </c>
      <c r="LY70" s="414">
        <f t="shared" si="194"/>
        <v>0</v>
      </c>
      <c r="LZ70" s="414">
        <f t="shared" si="195"/>
        <v>0</v>
      </c>
      <c r="MA70" s="414">
        <f t="shared" si="196"/>
        <v>0</v>
      </c>
      <c r="MB70" s="448">
        <f t="shared" si="197"/>
        <v>0</v>
      </c>
      <c r="MC70" s="414">
        <f t="shared" si="109"/>
        <v>0</v>
      </c>
      <c r="MD70" s="414">
        <f t="shared" si="110"/>
        <v>0</v>
      </c>
      <c r="ME70" s="414">
        <f t="shared" si="111"/>
        <v>0</v>
      </c>
      <c r="MF70" s="448">
        <f t="shared" si="112"/>
        <v>0</v>
      </c>
      <c r="MG70" s="414">
        <f t="shared" si="113"/>
        <v>0</v>
      </c>
      <c r="MH70" s="414">
        <f t="shared" si="114"/>
        <v>0</v>
      </c>
      <c r="MI70" s="414">
        <f t="shared" si="115"/>
        <v>0</v>
      </c>
      <c r="MJ70" s="448">
        <f t="shared" si="198"/>
        <v>0</v>
      </c>
      <c r="MK70" s="462"/>
      <c r="ML70" s="477" cm="1">
        <f t="array" ref="ML70">IF(MX70=1,INDEX($BX70:$EQ70,1,MATCH("Ⅱ⑧",$BX70:$EQ70,0)+7),0)</f>
        <v>0</v>
      </c>
      <c r="MM70" s="478">
        <f t="shared" si="116"/>
        <v>0</v>
      </c>
      <c r="MN70" s="468">
        <f t="shared" si="117"/>
        <v>0</v>
      </c>
      <c r="MP70" s="348">
        <f t="shared" si="118"/>
        <v>0</v>
      </c>
      <c r="MQ70" s="348">
        <f t="shared" si="119"/>
        <v>0</v>
      </c>
      <c r="MR70" s="348">
        <f t="shared" si="120"/>
        <v>0</v>
      </c>
      <c r="MS70" s="348">
        <f t="shared" si="121"/>
        <v>0</v>
      </c>
      <c r="MT70" s="348">
        <f t="shared" si="122"/>
        <v>0</v>
      </c>
      <c r="MU70" s="348">
        <f t="shared" si="123"/>
        <v>0</v>
      </c>
      <c r="MV70" s="348">
        <f t="shared" si="124"/>
        <v>0</v>
      </c>
      <c r="MW70" s="348">
        <f t="shared" si="125"/>
        <v>0</v>
      </c>
      <c r="MX70" s="348">
        <f t="shared" si="126"/>
        <v>0</v>
      </c>
      <c r="MZ70" s="550">
        <f t="shared" si="127"/>
        <v>0</v>
      </c>
      <c r="NA70" s="550">
        <f t="shared" si="128"/>
        <v>0</v>
      </c>
      <c r="NB70" s="550">
        <f t="shared" si="129"/>
        <v>0</v>
      </c>
      <c r="NC70" s="550">
        <f t="shared" si="130"/>
        <v>0</v>
      </c>
      <c r="ND70" s="550">
        <f t="shared" si="131"/>
        <v>0</v>
      </c>
      <c r="NE70" s="550">
        <f t="shared" si="132"/>
        <v>0</v>
      </c>
      <c r="NF70" s="550">
        <f t="shared" si="133"/>
        <v>0</v>
      </c>
      <c r="NG70" s="550">
        <f t="shared" si="134"/>
        <v>0</v>
      </c>
    </row>
    <row r="71" spans="1:371" s="136" customFormat="1" ht="21" customHeight="1">
      <c r="A71" s="452">
        <f t="shared" si="4"/>
        <v>0</v>
      </c>
      <c r="B71" s="452">
        <f t="shared" si="199"/>
        <v>0</v>
      </c>
      <c r="C71" s="452">
        <f t="shared" si="5"/>
        <v>0</v>
      </c>
      <c r="D71" s="452">
        <f t="shared" si="6"/>
        <v>0</v>
      </c>
      <c r="E71" s="452">
        <f t="shared" si="7"/>
        <v>0</v>
      </c>
      <c r="F71" s="452">
        <f t="shared" si="200"/>
        <v>0</v>
      </c>
      <c r="G71" s="452">
        <f t="shared" si="201"/>
        <v>0</v>
      </c>
      <c r="H71" s="452">
        <f t="shared" si="202"/>
        <v>0</v>
      </c>
      <c r="I71" s="267">
        <f t="shared" si="135"/>
        <v>0</v>
      </c>
      <c r="J71" s="268"/>
      <c r="K71" s="112"/>
      <c r="L71" s="112"/>
      <c r="M71" s="106"/>
      <c r="N71" s="106"/>
      <c r="O71" s="106"/>
      <c r="P71" s="106"/>
      <c r="Q71" s="112"/>
      <c r="R71" s="263" t="str">
        <f>IFERROR(VLOOKUP(Q71,'４整理番号表'!$T$27:$U$30,2,TRUE),"")</f>
        <v/>
      </c>
      <c r="S71" s="263">
        <f t="shared" si="136"/>
        <v>0</v>
      </c>
      <c r="T71" s="266">
        <f t="shared" si="137"/>
        <v>0</v>
      </c>
      <c r="U71" s="112"/>
      <c r="V71" s="108"/>
      <c r="W71" s="269" t="str">
        <f>IFERROR(VLOOKUP(V71,'４整理番号表'!$B$6:$G$7,2,TRUE),"")</f>
        <v/>
      </c>
      <c r="X71" s="270"/>
      <c r="Y71" s="108"/>
      <c r="Z71" s="269" t="str">
        <f>IFERROR(VLOOKUP(Y71,'４整理番号表'!$B$39:$H$45,2,TRUE),"")</f>
        <v/>
      </c>
      <c r="AA71" s="108"/>
      <c r="AB71" s="271" t="str">
        <f>IFERROR(VLOOKUP(AA71,'４整理番号表'!$J$5:$K$59,2,TRUE),"")</f>
        <v/>
      </c>
      <c r="AC71" s="365"/>
      <c r="AD71" s="624"/>
      <c r="AE71" s="107"/>
      <c r="AF71" s="272" t="str">
        <f>IFERROR(VLOOKUP(AE71,'４整理番号表'!$P$6:$Q$39,2,TRUE),"")</f>
        <v/>
      </c>
      <c r="AG71" s="273">
        <f t="shared" si="8"/>
        <v>0</v>
      </c>
      <c r="AH71" s="106"/>
      <c r="AI71" s="112"/>
      <c r="AJ71" s="111"/>
      <c r="AK71" s="282"/>
      <c r="AL71" s="283"/>
      <c r="AM71" s="280"/>
      <c r="AN71" s="26"/>
      <c r="AO71" s="291">
        <f t="shared" si="9"/>
        <v>0</v>
      </c>
      <c r="AP71" s="290">
        <f t="shared" si="138"/>
        <v>0</v>
      </c>
      <c r="AQ71" s="30"/>
      <c r="AR71" s="30"/>
      <c r="AS71" s="30"/>
      <c r="AT71" s="289"/>
      <c r="AU71" s="291">
        <f t="shared" si="210"/>
        <v>0</v>
      </c>
      <c r="AV71" s="291" t="str">
        <f t="shared" si="203"/>
        <v/>
      </c>
      <c r="AW71" s="27"/>
      <c r="AX71" s="33"/>
      <c r="AY71" s="33"/>
      <c r="AZ71" s="28"/>
      <c r="BA71" s="27"/>
      <c r="BB71" s="202"/>
      <c r="BC71" s="315">
        <f t="shared" si="139"/>
        <v>0</v>
      </c>
      <c r="BD71" s="349" t="str">
        <f t="shared" si="11"/>
        <v/>
      </c>
      <c r="BE71" s="350"/>
      <c r="BF71" s="350"/>
      <c r="BG71" s="349">
        <f t="shared" si="211"/>
        <v>0</v>
      </c>
      <c r="BH71" s="350"/>
      <c r="BI71" s="349">
        <f t="shared" si="140"/>
        <v>0</v>
      </c>
      <c r="BJ71" s="202"/>
      <c r="BK71" s="202"/>
      <c r="BL71" s="653" t="str">
        <f t="shared" si="13"/>
        <v/>
      </c>
      <c r="BM71" s="654" t="str">
        <f t="shared" si="14"/>
        <v/>
      </c>
      <c r="BN71" s="266" t="str">
        <f t="shared" si="15"/>
        <v/>
      </c>
      <c r="BO71" s="793"/>
      <c r="BP71" s="323"/>
      <c r="BQ71" s="323"/>
      <c r="BR71" s="323"/>
      <c r="BS71" s="323"/>
      <c r="BT71" s="324" t="str">
        <f t="shared" si="16"/>
        <v/>
      </c>
      <c r="BU71" s="325" t="str">
        <f t="shared" si="141"/>
        <v/>
      </c>
      <c r="BV71" s="393">
        <f t="shared" si="142"/>
        <v>0</v>
      </c>
      <c r="BW71" s="326"/>
      <c r="BX71" s="329"/>
      <c r="BY71" s="454"/>
      <c r="BZ71" s="455"/>
      <c r="CA71" s="455"/>
      <c r="CB71" s="455"/>
      <c r="CC71" s="455"/>
      <c r="CD71" s="322">
        <f>IFERROR(VLOOKUP(BX71,'４整理番号表'!$X$23:$Z$31,3,FALSE),)</f>
        <v>0</v>
      </c>
      <c r="CE71" s="605" t="str">
        <f>IF(BX71='４整理番号表'!$X$24,IF(CC71&lt;&gt;"",IF(BZ71&gt;0,IF(BY71=6,ROUNDDOWN((CC71-BZ71)/ABS(BZ71),3),IF(BY71=5,ROUNDDOWN((CC71-BZ71)/ABS(BZ71)*3/4,3),"")),"-")),IF(CC71&lt;&gt;"",IF(BZ71&gt;0,ROUNDDOWN((CC71-BZ71)/ABS(BZ71),3),"-"),""))</f>
        <v/>
      </c>
      <c r="CF71" s="610"/>
      <c r="CG71" s="329"/>
      <c r="CH71" s="454"/>
      <c r="CI71" s="322"/>
      <c r="CJ71" s="322"/>
      <c r="CK71" s="322"/>
      <c r="CL71" s="322"/>
      <c r="CM71" s="322">
        <f>IFERROR(VLOOKUP(CG71,'４整理番号表'!$X$23:$Z$31,3,FALSE),)</f>
        <v>0</v>
      </c>
      <c r="CN71" s="325" t="str">
        <f t="shared" si="143"/>
        <v/>
      </c>
      <c r="CO71" s="610"/>
      <c r="CP71" s="329"/>
      <c r="CQ71" s="454"/>
      <c r="CR71" s="322"/>
      <c r="CS71" s="322"/>
      <c r="CT71" s="322"/>
      <c r="CU71" s="322"/>
      <c r="CV71" s="322">
        <f>IFERROR(VLOOKUP(CP71,'４整理番号表'!$X$23:$Z$31,3,FALSE),)</f>
        <v>0</v>
      </c>
      <c r="CW71" s="325" t="str">
        <f t="shared" si="144"/>
        <v/>
      </c>
      <c r="CX71" s="619"/>
      <c r="CY71" s="329"/>
      <c r="CZ71" s="454"/>
      <c r="DA71" s="322"/>
      <c r="DB71" s="322"/>
      <c r="DC71" s="322"/>
      <c r="DD71" s="322"/>
      <c r="DE71" s="322">
        <f>IFERROR(VLOOKUP(CY71,'４整理番号表'!$X$23:$Z$31,3,FALSE),)</f>
        <v>0</v>
      </c>
      <c r="DF71" s="325" t="str">
        <f t="shared" si="145"/>
        <v/>
      </c>
      <c r="DG71" s="610"/>
      <c r="DH71" s="329"/>
      <c r="DI71" s="454"/>
      <c r="DJ71" s="322"/>
      <c r="DK71" s="322"/>
      <c r="DL71" s="322"/>
      <c r="DM71" s="322"/>
      <c r="DN71" s="322">
        <f>IFERROR(VLOOKUP(DH71,'４整理番号表'!$X$23:$Z$31,3,FALSE),)</f>
        <v>0</v>
      </c>
      <c r="DO71" s="325" t="str">
        <f t="shared" si="146"/>
        <v/>
      </c>
      <c r="DP71" s="610"/>
      <c r="DQ71" s="329"/>
      <c r="DR71" s="454"/>
      <c r="DS71" s="322"/>
      <c r="DT71" s="322"/>
      <c r="DU71" s="322"/>
      <c r="DV71" s="322"/>
      <c r="DW71" s="322">
        <f>IFERROR(VLOOKUP(DQ71,'４整理番号表'!$X$23:$Z$31,3,FALSE),)</f>
        <v>0</v>
      </c>
      <c r="DX71" s="325" t="str">
        <f t="shared" si="147"/>
        <v/>
      </c>
      <c r="DY71" s="610"/>
      <c r="DZ71" s="329"/>
      <c r="EA71" s="454"/>
      <c r="EB71" s="322"/>
      <c r="EC71" s="322"/>
      <c r="ED71" s="322"/>
      <c r="EE71" s="322"/>
      <c r="EF71" s="322">
        <f>IFERROR(VLOOKUP(DZ71,'４整理番号表'!$X$23:$Z$31,3,FALSE),)</f>
        <v>0</v>
      </c>
      <c r="EG71" s="325" t="str">
        <f t="shared" si="148"/>
        <v/>
      </c>
      <c r="EH71" s="610"/>
      <c r="EI71" s="329"/>
      <c r="EJ71" s="454"/>
      <c r="EK71" s="322"/>
      <c r="EL71" s="322"/>
      <c r="EM71" s="322"/>
      <c r="EN71" s="322"/>
      <c r="EO71" s="322">
        <f>IFERROR(VLOOKUP(EI71,'４整理番号表'!$X$23:$Z$31,3,FALSE),)</f>
        <v>0</v>
      </c>
      <c r="EP71" s="325" t="str">
        <f t="shared" si="149"/>
        <v/>
      </c>
      <c r="EQ71" s="619"/>
      <c r="ER71" s="203" t="s">
        <v>101</v>
      </c>
      <c r="ES71" s="266">
        <f t="shared" si="17"/>
        <v>0</v>
      </c>
      <c r="ET71" s="272">
        <f t="shared" si="18"/>
        <v>0</v>
      </c>
      <c r="EU71" s="272">
        <f t="shared" si="19"/>
        <v>0</v>
      </c>
      <c r="EV71" s="272">
        <f t="shared" si="20"/>
        <v>0</v>
      </c>
      <c r="EW71" s="272">
        <f t="shared" si="21"/>
        <v>0</v>
      </c>
      <c r="EX71" s="272">
        <f t="shared" si="22"/>
        <v>0</v>
      </c>
      <c r="EY71" s="272">
        <f t="shared" si="23"/>
        <v>0</v>
      </c>
      <c r="EZ71" s="272">
        <f t="shared" si="24"/>
        <v>0</v>
      </c>
      <c r="FA71" s="272">
        <f t="shared" si="25"/>
        <v>0</v>
      </c>
      <c r="FB71" s="272">
        <f t="shared" si="26"/>
        <v>0</v>
      </c>
      <c r="FC71" s="272">
        <f t="shared" si="27"/>
        <v>0</v>
      </c>
      <c r="FD71" s="272">
        <f t="shared" si="28"/>
        <v>0</v>
      </c>
      <c r="FE71" s="272">
        <f t="shared" si="29"/>
        <v>0</v>
      </c>
      <c r="FF71" s="272">
        <f t="shared" si="30"/>
        <v>0</v>
      </c>
      <c r="FG71" s="272">
        <f t="shared" si="31"/>
        <v>0</v>
      </c>
      <c r="FH71" s="272">
        <f t="shared" si="32"/>
        <v>0</v>
      </c>
      <c r="FI71" s="109" t="s">
        <v>100</v>
      </c>
      <c r="FJ71" s="109" t="s">
        <v>100</v>
      </c>
      <c r="FK71" s="109" t="s">
        <v>100</v>
      </c>
      <c r="FL71" s="109" t="s">
        <v>100</v>
      </c>
      <c r="FM71" s="109" t="s">
        <v>100</v>
      </c>
      <c r="FN71" s="272">
        <f t="shared" si="150"/>
        <v>0</v>
      </c>
      <c r="FO71" s="272">
        <f t="shared" si="151"/>
        <v>0</v>
      </c>
      <c r="FP71" s="272">
        <f t="shared" si="152"/>
        <v>0</v>
      </c>
      <c r="FQ71" s="272">
        <f t="shared" si="153"/>
        <v>0</v>
      </c>
      <c r="FR71" s="272">
        <f t="shared" si="154"/>
        <v>0</v>
      </c>
      <c r="FS71" s="272">
        <f t="shared" si="155"/>
        <v>0</v>
      </c>
      <c r="FT71" s="272">
        <f t="shared" si="156"/>
        <v>0</v>
      </c>
      <c r="FU71" s="113"/>
      <c r="FV71" s="113"/>
      <c r="FW71" s="109"/>
      <c r="FX71" s="109"/>
      <c r="FY71" s="109"/>
      <c r="FZ71" s="272">
        <f t="shared" si="157"/>
        <v>0</v>
      </c>
      <c r="GA71" s="272">
        <f t="shared" si="33"/>
        <v>0</v>
      </c>
      <c r="GB71" s="109"/>
      <c r="GC71" s="109"/>
      <c r="GD71" s="109"/>
      <c r="GE71" s="109"/>
      <c r="GF71" s="109"/>
      <c r="GG71" s="109"/>
      <c r="GH71" s="109"/>
      <c r="GI71" s="109"/>
      <c r="GJ71" s="109"/>
      <c r="GK71" s="109"/>
      <c r="GL71" s="109"/>
      <c r="GM71" s="109"/>
      <c r="GN71" s="109"/>
      <c r="GO71" s="109"/>
      <c r="GP71" s="109"/>
      <c r="GQ71" s="109"/>
      <c r="GR71" s="109"/>
      <c r="GS71" s="109"/>
      <c r="GT71" s="110"/>
      <c r="GV71" s="413">
        <f t="shared" si="34"/>
        <v>0</v>
      </c>
      <c r="GW71" s="414">
        <f t="shared" si="35"/>
        <v>0</v>
      </c>
      <c r="GX71" s="415"/>
      <c r="GY71" s="416">
        <f t="shared" si="204"/>
        <v>0</v>
      </c>
      <c r="GZ71" s="417">
        <f t="shared" si="205"/>
        <v>0</v>
      </c>
      <c r="HA71" s="385"/>
      <c r="HB71" s="421"/>
      <c r="HC71" s="422"/>
      <c r="HD71" s="422"/>
      <c r="HE71" s="423">
        <f t="shared" si="208"/>
        <v>0</v>
      </c>
      <c r="HF71" s="424">
        <f t="shared" si="209"/>
        <v>0</v>
      </c>
      <c r="HG71" s="426"/>
      <c r="HH71" s="426"/>
      <c r="HI71" s="426"/>
      <c r="HJ71" s="345" t="str">
        <f t="shared" si="38"/>
        <v/>
      </c>
      <c r="HK71" s="402">
        <f>IF(OR(AND(1&lt;=HJ71,HJ71&lt;=3),HJ71=6),VLOOKUP(HJ71,'４整理番号表'!$J$5:$K$59,2,FALSE),0)</f>
        <v>0</v>
      </c>
      <c r="HL71" s="402">
        <f>IF(OR(HJ71=4,HJ71=7),VLOOKUP(HJ71,'４整理番号表'!$J$5:$K$59,2,FALSE),0)</f>
        <v>0</v>
      </c>
      <c r="HM71" s="402">
        <f>IF(HJ71=5,VLOOKUP(HJ71,'４整理番号表'!$J$5:$K$59,2,FALSE),0)</f>
        <v>0</v>
      </c>
      <c r="HN71" s="402">
        <f>IF(AND(8&lt;=HJ71,HJ71&lt;=13),VLOOKUP(HJ71,'４整理番号表'!$J$5:$K$59,2,FALSE),0)</f>
        <v>0</v>
      </c>
      <c r="HO71" s="397">
        <f t="shared" si="160"/>
        <v>0</v>
      </c>
      <c r="HP71" s="345">
        <f t="shared" si="161"/>
        <v>0</v>
      </c>
      <c r="HQ71" s="345">
        <f t="shared" si="162"/>
        <v>0</v>
      </c>
      <c r="HR71" s="344">
        <f t="shared" si="163"/>
        <v>0</v>
      </c>
      <c r="HS71" s="344">
        <f t="shared" si="164"/>
        <v>0</v>
      </c>
      <c r="HT71" s="345">
        <f t="shared" si="165"/>
        <v>0</v>
      </c>
      <c r="HU71" s="345">
        <f t="shared" si="166"/>
        <v>0</v>
      </c>
      <c r="HV71" s="345">
        <f t="shared" si="167"/>
        <v>0</v>
      </c>
      <c r="HW71" s="345">
        <f t="shared" si="168"/>
        <v>0</v>
      </c>
      <c r="HX71" s="345">
        <f t="shared" si="169"/>
        <v>0</v>
      </c>
      <c r="HY71" s="344">
        <f t="shared" si="170"/>
        <v>0</v>
      </c>
      <c r="HZ71" s="344">
        <f t="shared" si="171"/>
        <v>0</v>
      </c>
      <c r="IA71" s="345">
        <f t="shared" si="172"/>
        <v>0</v>
      </c>
      <c r="IB71" s="345">
        <f t="shared" si="173"/>
        <v>0</v>
      </c>
      <c r="IC71" s="345">
        <f t="shared" si="174"/>
        <v>0</v>
      </c>
      <c r="ID71" s="345">
        <f t="shared" si="175"/>
        <v>0</v>
      </c>
      <c r="IE71" s="345">
        <f t="shared" si="176"/>
        <v>0</v>
      </c>
      <c r="IF71" s="344">
        <f>IF(AND($HO71=3,SUM($ID71:IE71)=0),IF(AND($HB71=1,$HF71&gt;=0.1),1,),)</f>
        <v>0</v>
      </c>
      <c r="IG71" s="344">
        <f>IF(AND($HO71=3,SUM($ID71:IF71)=0),IF(AND($HB71=1,$HF71&gt;=0.05,$HF71&lt;0.1),1,),)</f>
        <v>0</v>
      </c>
      <c r="IH71" s="345">
        <f t="shared" si="177"/>
        <v>0</v>
      </c>
      <c r="II71" s="345">
        <f t="shared" si="178"/>
        <v>0</v>
      </c>
      <c r="IJ71" s="345">
        <f t="shared" si="179"/>
        <v>0</v>
      </c>
      <c r="IK71" s="345">
        <f t="shared" si="180"/>
        <v>0</v>
      </c>
      <c r="IL71" s="345">
        <f t="shared" si="181"/>
        <v>0</v>
      </c>
      <c r="IM71" s="345">
        <f t="shared" si="182"/>
        <v>0</v>
      </c>
      <c r="IN71" s="345">
        <f t="shared" si="183"/>
        <v>0</v>
      </c>
      <c r="IO71" s="345">
        <f t="shared" si="184"/>
        <v>0</v>
      </c>
      <c r="IP71" s="345">
        <f t="shared" si="185"/>
        <v>0</v>
      </c>
      <c r="IQ71" s="345">
        <f t="shared" si="186"/>
        <v>0</v>
      </c>
      <c r="IR71" s="345">
        <f t="shared" si="187"/>
        <v>0</v>
      </c>
      <c r="IS71" s="392">
        <f t="shared" si="188"/>
        <v>0</v>
      </c>
      <c r="IT71" s="385"/>
      <c r="IU71" s="440">
        <f t="shared" si="39"/>
        <v>0</v>
      </c>
      <c r="IV71" s="344">
        <f t="shared" si="40"/>
        <v>0</v>
      </c>
      <c r="IW71" s="344">
        <f t="shared" si="41"/>
        <v>0</v>
      </c>
      <c r="IX71" s="344">
        <f t="shared" si="42"/>
        <v>0</v>
      </c>
      <c r="IY71" s="344">
        <f t="shared" si="43"/>
        <v>0</v>
      </c>
      <c r="IZ71" s="344">
        <f t="shared" si="44"/>
        <v>0</v>
      </c>
      <c r="JA71" s="344">
        <f t="shared" si="45"/>
        <v>0</v>
      </c>
      <c r="JB71" s="344">
        <f t="shared" si="46"/>
        <v>0</v>
      </c>
      <c r="JC71" s="344">
        <f t="shared" si="47"/>
        <v>0</v>
      </c>
      <c r="JD71" s="344">
        <f t="shared" si="48"/>
        <v>0</v>
      </c>
      <c r="JE71" s="344">
        <f t="shared" si="49"/>
        <v>0</v>
      </c>
      <c r="JF71" s="344">
        <f t="shared" si="50"/>
        <v>0</v>
      </c>
      <c r="JG71" s="344">
        <f t="shared" si="51"/>
        <v>0</v>
      </c>
      <c r="JH71" s="344">
        <f t="shared" si="52"/>
        <v>0</v>
      </c>
      <c r="JI71" s="344">
        <f t="shared" si="53"/>
        <v>0</v>
      </c>
      <c r="JJ71" s="344">
        <f t="shared" si="54"/>
        <v>0</v>
      </c>
      <c r="JK71" s="344">
        <f t="shared" si="55"/>
        <v>0</v>
      </c>
      <c r="JL71" s="344">
        <f t="shared" si="56"/>
        <v>0</v>
      </c>
      <c r="JM71" s="344">
        <f t="shared" si="57"/>
        <v>0</v>
      </c>
      <c r="JN71" s="344">
        <f t="shared" si="58"/>
        <v>0</v>
      </c>
      <c r="JO71" s="344">
        <f t="shared" si="59"/>
        <v>0</v>
      </c>
      <c r="JP71" s="344">
        <f t="shared" si="60"/>
        <v>0</v>
      </c>
      <c r="JQ71" s="344">
        <f t="shared" si="61"/>
        <v>0</v>
      </c>
      <c r="JR71" s="344">
        <f t="shared" si="62"/>
        <v>0</v>
      </c>
      <c r="JS71" s="344">
        <f t="shared" si="63"/>
        <v>0</v>
      </c>
      <c r="JT71" s="344">
        <f t="shared" si="64"/>
        <v>0</v>
      </c>
      <c r="JU71" s="344">
        <f t="shared" si="65"/>
        <v>0</v>
      </c>
      <c r="JV71" s="344">
        <f t="shared" si="66"/>
        <v>0</v>
      </c>
      <c r="JW71" s="344">
        <f t="shared" si="67"/>
        <v>0</v>
      </c>
      <c r="JX71" s="344">
        <f t="shared" si="68"/>
        <v>0</v>
      </c>
      <c r="JY71" s="344">
        <f t="shared" si="69"/>
        <v>0</v>
      </c>
      <c r="JZ71" s="344">
        <f t="shared" si="70"/>
        <v>0</v>
      </c>
      <c r="KA71" s="344">
        <f t="shared" si="71"/>
        <v>0</v>
      </c>
      <c r="KB71" s="344">
        <f t="shared" si="72"/>
        <v>0</v>
      </c>
      <c r="KC71" s="344">
        <f t="shared" si="189"/>
        <v>0</v>
      </c>
      <c r="KD71" s="344">
        <f t="shared" si="73"/>
        <v>0</v>
      </c>
      <c r="KE71" s="344">
        <f t="shared" si="74"/>
        <v>0</v>
      </c>
      <c r="KF71" s="344">
        <f t="shared" si="75"/>
        <v>0</v>
      </c>
      <c r="KG71" s="344">
        <f t="shared" si="76"/>
        <v>0</v>
      </c>
      <c r="KH71" s="344">
        <f t="shared" si="77"/>
        <v>0</v>
      </c>
      <c r="KI71" s="344">
        <f t="shared" si="78"/>
        <v>0</v>
      </c>
      <c r="KJ71" s="344">
        <f t="shared" si="79"/>
        <v>0</v>
      </c>
      <c r="KK71" s="344">
        <f t="shared" si="80"/>
        <v>0</v>
      </c>
      <c r="KL71" s="344">
        <f t="shared" si="81"/>
        <v>0</v>
      </c>
      <c r="KM71" s="344">
        <f t="shared" si="82"/>
        <v>0</v>
      </c>
      <c r="KN71" s="344">
        <f t="shared" si="83"/>
        <v>0</v>
      </c>
      <c r="KO71" s="344">
        <f t="shared" si="84"/>
        <v>0</v>
      </c>
      <c r="KP71" s="344">
        <f t="shared" si="85"/>
        <v>0</v>
      </c>
      <c r="KQ71" s="344">
        <f t="shared" si="86"/>
        <v>0</v>
      </c>
      <c r="KR71" s="344">
        <f t="shared" si="87"/>
        <v>0</v>
      </c>
      <c r="KS71" s="344">
        <f t="shared" si="88"/>
        <v>0</v>
      </c>
      <c r="KT71" s="383">
        <f t="shared" si="89"/>
        <v>0</v>
      </c>
      <c r="KU71" s="701"/>
      <c r="KV71" s="109"/>
      <c r="KW71" s="109"/>
      <c r="KX71" s="110"/>
      <c r="KZ71" s="472">
        <f t="shared" si="90"/>
        <v>0</v>
      </c>
      <c r="LA71" s="348">
        <f t="shared" si="91"/>
        <v>0</v>
      </c>
      <c r="LB71" s="348">
        <f t="shared" si="92"/>
        <v>0</v>
      </c>
      <c r="LC71" s="473">
        <f t="shared" si="93"/>
        <v>0</v>
      </c>
      <c r="LE71" s="467">
        <f t="shared" si="94"/>
        <v>0</v>
      </c>
      <c r="LF71" s="467" t="str">
        <f t="shared" si="95"/>
        <v/>
      </c>
      <c r="LG71" s="467">
        <f t="shared" si="96"/>
        <v>0</v>
      </c>
      <c r="LH71" s="467">
        <f t="shared" si="97"/>
        <v>0</v>
      </c>
      <c r="LI71" s="467">
        <f t="shared" si="98"/>
        <v>0</v>
      </c>
      <c r="LJ71" s="467">
        <f t="shared" si="99"/>
        <v>0</v>
      </c>
      <c r="LK71" s="467">
        <f t="shared" si="100"/>
        <v>0</v>
      </c>
      <c r="LL71" s="467">
        <f t="shared" si="101"/>
        <v>0</v>
      </c>
      <c r="LM71" s="467">
        <f t="shared" si="102"/>
        <v>0</v>
      </c>
      <c r="LN71" s="468">
        <f t="shared" si="103"/>
        <v>0</v>
      </c>
      <c r="LO71" s="468" t="str">
        <f t="shared" si="190"/>
        <v>○</v>
      </c>
      <c r="LP71" s="451"/>
      <c r="LQ71" s="414">
        <f t="shared" si="191"/>
        <v>0</v>
      </c>
      <c r="LR71" s="414">
        <f t="shared" si="104"/>
        <v>0</v>
      </c>
      <c r="LS71" s="414" t="str">
        <f t="shared" si="105"/>
        <v/>
      </c>
      <c r="LT71" s="414" t="str">
        <f t="shared" si="192"/>
        <v/>
      </c>
      <c r="LU71" s="414">
        <f t="shared" si="106"/>
        <v>0</v>
      </c>
      <c r="LV71" s="414">
        <f t="shared" si="193"/>
        <v>0</v>
      </c>
      <c r="LW71" s="414">
        <f t="shared" si="107"/>
        <v>0</v>
      </c>
      <c r="LX71" s="448">
        <f t="shared" si="108"/>
        <v>0</v>
      </c>
      <c r="LY71" s="414">
        <f t="shared" si="194"/>
        <v>0</v>
      </c>
      <c r="LZ71" s="414">
        <f t="shared" si="195"/>
        <v>0</v>
      </c>
      <c r="MA71" s="414">
        <f t="shared" si="196"/>
        <v>0</v>
      </c>
      <c r="MB71" s="448">
        <f t="shared" si="197"/>
        <v>0</v>
      </c>
      <c r="MC71" s="414">
        <f t="shared" si="109"/>
        <v>0</v>
      </c>
      <c r="MD71" s="414">
        <f t="shared" si="110"/>
        <v>0</v>
      </c>
      <c r="ME71" s="414">
        <f t="shared" si="111"/>
        <v>0</v>
      </c>
      <c r="MF71" s="448">
        <f t="shared" si="112"/>
        <v>0</v>
      </c>
      <c r="MG71" s="414">
        <f t="shared" si="113"/>
        <v>0</v>
      </c>
      <c r="MH71" s="414">
        <f t="shared" si="114"/>
        <v>0</v>
      </c>
      <c r="MI71" s="414">
        <f t="shared" si="115"/>
        <v>0</v>
      </c>
      <c r="MJ71" s="448">
        <f t="shared" si="198"/>
        <v>0</v>
      </c>
      <c r="MK71" s="462"/>
      <c r="ML71" s="477" cm="1">
        <f t="array" ref="ML71">IF(MX71=1,INDEX($BX71:$EQ71,1,MATCH("Ⅱ⑧",$BX71:$EQ71,0)+7),0)</f>
        <v>0</v>
      </c>
      <c r="MM71" s="478">
        <f t="shared" si="116"/>
        <v>0</v>
      </c>
      <c r="MN71" s="468">
        <f t="shared" si="117"/>
        <v>0</v>
      </c>
      <c r="MP71" s="348">
        <f t="shared" si="118"/>
        <v>0</v>
      </c>
      <c r="MQ71" s="348">
        <f t="shared" si="119"/>
        <v>0</v>
      </c>
      <c r="MR71" s="348">
        <f t="shared" si="120"/>
        <v>0</v>
      </c>
      <c r="MS71" s="348">
        <f t="shared" si="121"/>
        <v>0</v>
      </c>
      <c r="MT71" s="348">
        <f t="shared" si="122"/>
        <v>0</v>
      </c>
      <c r="MU71" s="348">
        <f t="shared" si="123"/>
        <v>0</v>
      </c>
      <c r="MV71" s="348">
        <f t="shared" si="124"/>
        <v>0</v>
      </c>
      <c r="MW71" s="348">
        <f t="shared" si="125"/>
        <v>0</v>
      </c>
      <c r="MX71" s="348">
        <f t="shared" si="126"/>
        <v>0</v>
      </c>
      <c r="MZ71" s="550">
        <f t="shared" si="127"/>
        <v>0</v>
      </c>
      <c r="NA71" s="550">
        <f t="shared" si="128"/>
        <v>0</v>
      </c>
      <c r="NB71" s="550">
        <f t="shared" si="129"/>
        <v>0</v>
      </c>
      <c r="NC71" s="550">
        <f t="shared" si="130"/>
        <v>0</v>
      </c>
      <c r="ND71" s="550">
        <f t="shared" si="131"/>
        <v>0</v>
      </c>
      <c r="NE71" s="550">
        <f t="shared" si="132"/>
        <v>0</v>
      </c>
      <c r="NF71" s="550">
        <f t="shared" si="133"/>
        <v>0</v>
      </c>
      <c r="NG71" s="550">
        <f t="shared" si="134"/>
        <v>0</v>
      </c>
    </row>
    <row r="72" spans="1:371" s="136" customFormat="1" ht="21" customHeight="1">
      <c r="A72" s="452">
        <f t="shared" si="4"/>
        <v>0</v>
      </c>
      <c r="B72" s="452">
        <f t="shared" si="199"/>
        <v>0</v>
      </c>
      <c r="C72" s="452">
        <f t="shared" si="5"/>
        <v>0</v>
      </c>
      <c r="D72" s="452">
        <f t="shared" si="6"/>
        <v>0</v>
      </c>
      <c r="E72" s="452">
        <f t="shared" si="7"/>
        <v>0</v>
      </c>
      <c r="F72" s="452">
        <f t="shared" si="200"/>
        <v>0</v>
      </c>
      <c r="G72" s="452">
        <f t="shared" si="201"/>
        <v>0</v>
      </c>
      <c r="H72" s="452">
        <f t="shared" si="202"/>
        <v>0</v>
      </c>
      <c r="I72" s="267">
        <f t="shared" si="135"/>
        <v>0</v>
      </c>
      <c r="J72" s="268"/>
      <c r="K72" s="112"/>
      <c r="L72" s="112"/>
      <c r="M72" s="106"/>
      <c r="N72" s="106"/>
      <c r="O72" s="106"/>
      <c r="P72" s="106"/>
      <c r="Q72" s="112"/>
      <c r="R72" s="263" t="str">
        <f>IFERROR(VLOOKUP(Q72,'４整理番号表'!$T$27:$U$30,2,TRUE),"")</f>
        <v/>
      </c>
      <c r="S72" s="263">
        <f t="shared" si="136"/>
        <v>0</v>
      </c>
      <c r="T72" s="266">
        <f t="shared" si="137"/>
        <v>0</v>
      </c>
      <c r="U72" s="112"/>
      <c r="V72" s="108"/>
      <c r="W72" s="269" t="str">
        <f>IFERROR(VLOOKUP(V72,'４整理番号表'!$B$6:$G$7,2,TRUE),"")</f>
        <v/>
      </c>
      <c r="X72" s="270"/>
      <c r="Y72" s="108"/>
      <c r="Z72" s="269" t="str">
        <f>IFERROR(VLOOKUP(Y72,'４整理番号表'!$B$39:$H$45,2,TRUE),"")</f>
        <v/>
      </c>
      <c r="AA72" s="108"/>
      <c r="AB72" s="271" t="str">
        <f>IFERROR(VLOOKUP(AA72,'４整理番号表'!$J$5:$K$59,2,TRUE),"")</f>
        <v/>
      </c>
      <c r="AC72" s="365"/>
      <c r="AD72" s="624"/>
      <c r="AE72" s="107"/>
      <c r="AF72" s="272" t="str">
        <f>IFERROR(VLOOKUP(AE72,'４整理番号表'!$P$6:$Q$39,2,TRUE),"")</f>
        <v/>
      </c>
      <c r="AG72" s="273">
        <f t="shared" si="8"/>
        <v>0</v>
      </c>
      <c r="AH72" s="106"/>
      <c r="AI72" s="112"/>
      <c r="AJ72" s="111"/>
      <c r="AK72" s="282"/>
      <c r="AL72" s="283"/>
      <c r="AM72" s="280"/>
      <c r="AN72" s="29"/>
      <c r="AO72" s="291">
        <f t="shared" si="9"/>
        <v>0</v>
      </c>
      <c r="AP72" s="290">
        <f t="shared" si="138"/>
        <v>0</v>
      </c>
      <c r="AQ72" s="30"/>
      <c r="AR72" s="30"/>
      <c r="AS72" s="30"/>
      <c r="AT72" s="289"/>
      <c r="AU72" s="291">
        <f t="shared" si="210"/>
        <v>0</v>
      </c>
      <c r="AV72" s="291" t="str">
        <f t="shared" si="203"/>
        <v/>
      </c>
      <c r="AW72" s="27"/>
      <c r="AX72" s="33"/>
      <c r="AY72" s="33"/>
      <c r="AZ72" s="28"/>
      <c r="BA72" s="27"/>
      <c r="BB72" s="202"/>
      <c r="BC72" s="315">
        <f t="shared" si="139"/>
        <v>0</v>
      </c>
      <c r="BD72" s="349" t="str">
        <f t="shared" si="11"/>
        <v/>
      </c>
      <c r="BE72" s="350"/>
      <c r="BF72" s="350"/>
      <c r="BG72" s="349">
        <f t="shared" si="211"/>
        <v>0</v>
      </c>
      <c r="BH72" s="350"/>
      <c r="BI72" s="349">
        <f t="shared" si="140"/>
        <v>0</v>
      </c>
      <c r="BJ72" s="202"/>
      <c r="BK72" s="202"/>
      <c r="BL72" s="653" t="str">
        <f t="shared" si="13"/>
        <v/>
      </c>
      <c r="BM72" s="654" t="str">
        <f t="shared" si="14"/>
        <v/>
      </c>
      <c r="BN72" s="266" t="str">
        <f t="shared" si="15"/>
        <v/>
      </c>
      <c r="BO72" s="793"/>
      <c r="BP72" s="323"/>
      <c r="BQ72" s="323"/>
      <c r="BR72" s="323"/>
      <c r="BS72" s="323"/>
      <c r="BT72" s="324" t="str">
        <f t="shared" si="16"/>
        <v/>
      </c>
      <c r="BU72" s="325" t="str">
        <f t="shared" si="141"/>
        <v/>
      </c>
      <c r="BV72" s="393">
        <f t="shared" si="142"/>
        <v>0</v>
      </c>
      <c r="BW72" s="326"/>
      <c r="BX72" s="329"/>
      <c r="BY72" s="454"/>
      <c r="BZ72" s="455"/>
      <c r="CA72" s="455"/>
      <c r="CB72" s="455"/>
      <c r="CC72" s="455"/>
      <c r="CD72" s="322">
        <f>IFERROR(VLOOKUP(BX72,'４整理番号表'!$X$23:$Z$31,3,FALSE),)</f>
        <v>0</v>
      </c>
      <c r="CE72" s="605" t="str">
        <f>IF(BX72='４整理番号表'!$X$24,IF(CC72&lt;&gt;"",IF(BZ72&gt;0,IF(BY72=6,ROUNDDOWN((CC72-BZ72)/ABS(BZ72),3),IF(BY72=5,ROUNDDOWN((CC72-BZ72)/ABS(BZ72)*3/4,3),"")),"-")),IF(CC72&lt;&gt;"",IF(BZ72&gt;0,ROUNDDOWN((CC72-BZ72)/ABS(BZ72),3),"-"),""))</f>
        <v/>
      </c>
      <c r="CF72" s="610"/>
      <c r="CG72" s="329"/>
      <c r="CH72" s="454"/>
      <c r="CI72" s="322"/>
      <c r="CJ72" s="322"/>
      <c r="CK72" s="322"/>
      <c r="CL72" s="322"/>
      <c r="CM72" s="322">
        <f>IFERROR(VLOOKUP(CG72,'４整理番号表'!$X$23:$Z$31,3,FALSE),)</f>
        <v>0</v>
      </c>
      <c r="CN72" s="325" t="str">
        <f t="shared" si="143"/>
        <v/>
      </c>
      <c r="CO72" s="610"/>
      <c r="CP72" s="329"/>
      <c r="CQ72" s="454"/>
      <c r="CR72" s="322"/>
      <c r="CS72" s="322"/>
      <c r="CT72" s="322"/>
      <c r="CU72" s="322"/>
      <c r="CV72" s="322">
        <f>IFERROR(VLOOKUP(CP72,'４整理番号表'!$X$23:$Z$31,3,FALSE),)</f>
        <v>0</v>
      </c>
      <c r="CW72" s="325" t="str">
        <f t="shared" si="144"/>
        <v/>
      </c>
      <c r="CX72" s="619"/>
      <c r="CY72" s="329"/>
      <c r="CZ72" s="454"/>
      <c r="DA72" s="322"/>
      <c r="DB72" s="322"/>
      <c r="DC72" s="322"/>
      <c r="DD72" s="322"/>
      <c r="DE72" s="322">
        <f>IFERROR(VLOOKUP(CY72,'４整理番号表'!$X$23:$Z$31,3,FALSE),)</f>
        <v>0</v>
      </c>
      <c r="DF72" s="325" t="str">
        <f t="shared" si="145"/>
        <v/>
      </c>
      <c r="DG72" s="610"/>
      <c r="DH72" s="329"/>
      <c r="DI72" s="454"/>
      <c r="DJ72" s="322"/>
      <c r="DK72" s="322"/>
      <c r="DL72" s="322"/>
      <c r="DM72" s="322"/>
      <c r="DN72" s="322">
        <f>IFERROR(VLOOKUP(DH72,'４整理番号表'!$X$23:$Z$31,3,FALSE),)</f>
        <v>0</v>
      </c>
      <c r="DO72" s="325" t="str">
        <f t="shared" si="146"/>
        <v/>
      </c>
      <c r="DP72" s="610"/>
      <c r="DQ72" s="329"/>
      <c r="DR72" s="454"/>
      <c r="DS72" s="322"/>
      <c r="DT72" s="322"/>
      <c r="DU72" s="322"/>
      <c r="DV72" s="322"/>
      <c r="DW72" s="322">
        <f>IFERROR(VLOOKUP(DQ72,'４整理番号表'!$X$23:$Z$31,3,FALSE),)</f>
        <v>0</v>
      </c>
      <c r="DX72" s="325" t="str">
        <f t="shared" si="147"/>
        <v/>
      </c>
      <c r="DY72" s="610"/>
      <c r="DZ72" s="329"/>
      <c r="EA72" s="454"/>
      <c r="EB72" s="322"/>
      <c r="EC72" s="322"/>
      <c r="ED72" s="322"/>
      <c r="EE72" s="322"/>
      <c r="EF72" s="322">
        <f>IFERROR(VLOOKUP(DZ72,'４整理番号表'!$X$23:$Z$31,3,FALSE),)</f>
        <v>0</v>
      </c>
      <c r="EG72" s="325" t="str">
        <f t="shared" si="148"/>
        <v/>
      </c>
      <c r="EH72" s="610"/>
      <c r="EI72" s="329"/>
      <c r="EJ72" s="454"/>
      <c r="EK72" s="322"/>
      <c r="EL72" s="322"/>
      <c r="EM72" s="322"/>
      <c r="EN72" s="322"/>
      <c r="EO72" s="322">
        <f>IFERROR(VLOOKUP(EI72,'４整理番号表'!$X$23:$Z$31,3,FALSE),)</f>
        <v>0</v>
      </c>
      <c r="EP72" s="325" t="str">
        <f t="shared" si="149"/>
        <v/>
      </c>
      <c r="EQ72" s="619"/>
      <c r="ER72" s="203" t="s">
        <v>101</v>
      </c>
      <c r="ES72" s="266">
        <f t="shared" si="17"/>
        <v>0</v>
      </c>
      <c r="ET72" s="272">
        <f t="shared" si="18"/>
        <v>0</v>
      </c>
      <c r="EU72" s="272">
        <f t="shared" si="19"/>
        <v>0</v>
      </c>
      <c r="EV72" s="272">
        <f t="shared" si="20"/>
        <v>0</v>
      </c>
      <c r="EW72" s="272">
        <f t="shared" si="21"/>
        <v>0</v>
      </c>
      <c r="EX72" s="272">
        <f t="shared" si="22"/>
        <v>0</v>
      </c>
      <c r="EY72" s="272">
        <f t="shared" si="23"/>
        <v>0</v>
      </c>
      <c r="EZ72" s="272">
        <f t="shared" si="24"/>
        <v>0</v>
      </c>
      <c r="FA72" s="272">
        <f t="shared" si="25"/>
        <v>0</v>
      </c>
      <c r="FB72" s="272">
        <f t="shared" si="26"/>
        <v>0</v>
      </c>
      <c r="FC72" s="272">
        <f t="shared" si="27"/>
        <v>0</v>
      </c>
      <c r="FD72" s="272">
        <f t="shared" si="28"/>
        <v>0</v>
      </c>
      <c r="FE72" s="272">
        <f t="shared" si="29"/>
        <v>0</v>
      </c>
      <c r="FF72" s="272">
        <f t="shared" si="30"/>
        <v>0</v>
      </c>
      <c r="FG72" s="272">
        <f t="shared" si="31"/>
        <v>0</v>
      </c>
      <c r="FH72" s="272">
        <f t="shared" si="32"/>
        <v>0</v>
      </c>
      <c r="FI72" s="109" t="s">
        <v>100</v>
      </c>
      <c r="FJ72" s="109" t="s">
        <v>100</v>
      </c>
      <c r="FK72" s="109" t="s">
        <v>100</v>
      </c>
      <c r="FL72" s="109" t="s">
        <v>100</v>
      </c>
      <c r="FM72" s="109" t="s">
        <v>100</v>
      </c>
      <c r="FN72" s="272">
        <f t="shared" si="150"/>
        <v>0</v>
      </c>
      <c r="FO72" s="272">
        <f t="shared" si="151"/>
        <v>0</v>
      </c>
      <c r="FP72" s="272">
        <f t="shared" si="152"/>
        <v>0</v>
      </c>
      <c r="FQ72" s="272">
        <f t="shared" si="153"/>
        <v>0</v>
      </c>
      <c r="FR72" s="272">
        <f t="shared" si="154"/>
        <v>0</v>
      </c>
      <c r="FS72" s="272">
        <f t="shared" si="155"/>
        <v>0</v>
      </c>
      <c r="FT72" s="272">
        <f t="shared" si="156"/>
        <v>0</v>
      </c>
      <c r="FU72" s="113"/>
      <c r="FV72" s="113"/>
      <c r="FW72" s="109"/>
      <c r="FX72" s="109"/>
      <c r="FY72" s="109"/>
      <c r="FZ72" s="272">
        <f t="shared" si="157"/>
        <v>0</v>
      </c>
      <c r="GA72" s="272">
        <f t="shared" si="33"/>
        <v>0</v>
      </c>
      <c r="GB72" s="109"/>
      <c r="GC72" s="109"/>
      <c r="GD72" s="109"/>
      <c r="GE72" s="109"/>
      <c r="GF72" s="109"/>
      <c r="GG72" s="109"/>
      <c r="GH72" s="109"/>
      <c r="GI72" s="109"/>
      <c r="GJ72" s="109"/>
      <c r="GK72" s="109"/>
      <c r="GL72" s="109"/>
      <c r="GM72" s="109"/>
      <c r="GN72" s="109"/>
      <c r="GO72" s="109"/>
      <c r="GP72" s="109"/>
      <c r="GQ72" s="109"/>
      <c r="GR72" s="109"/>
      <c r="GS72" s="109"/>
      <c r="GT72" s="110"/>
      <c r="GV72" s="413">
        <f t="shared" si="34"/>
        <v>0</v>
      </c>
      <c r="GW72" s="414">
        <f t="shared" si="35"/>
        <v>0</v>
      </c>
      <c r="GX72" s="415"/>
      <c r="GY72" s="416">
        <f t="shared" si="204"/>
        <v>0</v>
      </c>
      <c r="GZ72" s="417">
        <f t="shared" si="205"/>
        <v>0</v>
      </c>
      <c r="HA72" s="385"/>
      <c r="HB72" s="421"/>
      <c r="HC72" s="422"/>
      <c r="HD72" s="422"/>
      <c r="HE72" s="423">
        <f t="shared" si="208"/>
        <v>0</v>
      </c>
      <c r="HF72" s="424">
        <f t="shared" si="209"/>
        <v>0</v>
      </c>
      <c r="HG72" s="426"/>
      <c r="HH72" s="426"/>
      <c r="HI72" s="426"/>
      <c r="HJ72" s="345" t="str">
        <f t="shared" si="38"/>
        <v/>
      </c>
      <c r="HK72" s="402">
        <f>IF(OR(AND(1&lt;=HJ72,HJ72&lt;=3),HJ72=6),VLOOKUP(HJ72,'４整理番号表'!$J$5:$K$59,2,FALSE),0)</f>
        <v>0</v>
      </c>
      <c r="HL72" s="402">
        <f>IF(OR(HJ72=4,HJ72=7),VLOOKUP(HJ72,'４整理番号表'!$J$5:$K$59,2,FALSE),0)</f>
        <v>0</v>
      </c>
      <c r="HM72" s="402">
        <f>IF(HJ72=5,VLOOKUP(HJ72,'４整理番号表'!$J$5:$K$59,2,FALSE),0)</f>
        <v>0</v>
      </c>
      <c r="HN72" s="402">
        <f>IF(AND(8&lt;=HJ72,HJ72&lt;=13),VLOOKUP(HJ72,'４整理番号表'!$J$5:$K$59,2,FALSE),0)</f>
        <v>0</v>
      </c>
      <c r="HO72" s="397">
        <f t="shared" si="160"/>
        <v>0</v>
      </c>
      <c r="HP72" s="345">
        <f t="shared" si="161"/>
        <v>0</v>
      </c>
      <c r="HQ72" s="345">
        <f t="shared" si="162"/>
        <v>0</v>
      </c>
      <c r="HR72" s="344">
        <f t="shared" si="163"/>
        <v>0</v>
      </c>
      <c r="HS72" s="344">
        <f t="shared" si="164"/>
        <v>0</v>
      </c>
      <c r="HT72" s="345">
        <f t="shared" si="165"/>
        <v>0</v>
      </c>
      <c r="HU72" s="345">
        <f t="shared" si="166"/>
        <v>0</v>
      </c>
      <c r="HV72" s="345">
        <f t="shared" si="167"/>
        <v>0</v>
      </c>
      <c r="HW72" s="345">
        <f t="shared" si="168"/>
        <v>0</v>
      </c>
      <c r="HX72" s="345">
        <f t="shared" si="169"/>
        <v>0</v>
      </c>
      <c r="HY72" s="344">
        <f t="shared" si="170"/>
        <v>0</v>
      </c>
      <c r="HZ72" s="344">
        <f t="shared" si="171"/>
        <v>0</v>
      </c>
      <c r="IA72" s="345">
        <f t="shared" si="172"/>
        <v>0</v>
      </c>
      <c r="IB72" s="345">
        <f t="shared" si="173"/>
        <v>0</v>
      </c>
      <c r="IC72" s="345">
        <f t="shared" si="174"/>
        <v>0</v>
      </c>
      <c r="ID72" s="345">
        <f t="shared" si="175"/>
        <v>0</v>
      </c>
      <c r="IE72" s="345">
        <f t="shared" si="176"/>
        <v>0</v>
      </c>
      <c r="IF72" s="344">
        <f>IF(AND($HO72=3,SUM($ID72:IE72)=0),IF(AND($HB72=1,$HF72&gt;=0.1),1,),)</f>
        <v>0</v>
      </c>
      <c r="IG72" s="344">
        <f>IF(AND($HO72=3,SUM($ID72:IF72)=0),IF(AND($HB72=1,$HF72&gt;=0.05,$HF72&lt;0.1),1,),)</f>
        <v>0</v>
      </c>
      <c r="IH72" s="345">
        <f t="shared" si="177"/>
        <v>0</v>
      </c>
      <c r="II72" s="345">
        <f t="shared" si="178"/>
        <v>0</v>
      </c>
      <c r="IJ72" s="345">
        <f t="shared" si="179"/>
        <v>0</v>
      </c>
      <c r="IK72" s="345">
        <f t="shared" si="180"/>
        <v>0</v>
      </c>
      <c r="IL72" s="345">
        <f t="shared" si="181"/>
        <v>0</v>
      </c>
      <c r="IM72" s="345">
        <f t="shared" si="182"/>
        <v>0</v>
      </c>
      <c r="IN72" s="345">
        <f t="shared" si="183"/>
        <v>0</v>
      </c>
      <c r="IO72" s="345">
        <f t="shared" si="184"/>
        <v>0</v>
      </c>
      <c r="IP72" s="345">
        <f t="shared" si="185"/>
        <v>0</v>
      </c>
      <c r="IQ72" s="345">
        <f t="shared" si="186"/>
        <v>0</v>
      </c>
      <c r="IR72" s="345">
        <f t="shared" si="187"/>
        <v>0</v>
      </c>
      <c r="IS72" s="392">
        <f t="shared" si="188"/>
        <v>0</v>
      </c>
      <c r="IT72" s="385"/>
      <c r="IU72" s="440">
        <f t="shared" si="39"/>
        <v>0</v>
      </c>
      <c r="IV72" s="344">
        <f t="shared" si="40"/>
        <v>0</v>
      </c>
      <c r="IW72" s="344">
        <f t="shared" si="41"/>
        <v>0</v>
      </c>
      <c r="IX72" s="344">
        <f t="shared" si="42"/>
        <v>0</v>
      </c>
      <c r="IY72" s="344">
        <f t="shared" si="43"/>
        <v>0</v>
      </c>
      <c r="IZ72" s="344">
        <f t="shared" si="44"/>
        <v>0</v>
      </c>
      <c r="JA72" s="344">
        <f t="shared" si="45"/>
        <v>0</v>
      </c>
      <c r="JB72" s="344">
        <f t="shared" si="46"/>
        <v>0</v>
      </c>
      <c r="JC72" s="344">
        <f t="shared" si="47"/>
        <v>0</v>
      </c>
      <c r="JD72" s="344">
        <f t="shared" si="48"/>
        <v>0</v>
      </c>
      <c r="JE72" s="344">
        <f t="shared" si="49"/>
        <v>0</v>
      </c>
      <c r="JF72" s="344">
        <f t="shared" si="50"/>
        <v>0</v>
      </c>
      <c r="JG72" s="344">
        <f t="shared" si="51"/>
        <v>0</v>
      </c>
      <c r="JH72" s="344">
        <f t="shared" si="52"/>
        <v>0</v>
      </c>
      <c r="JI72" s="344">
        <f t="shared" si="53"/>
        <v>0</v>
      </c>
      <c r="JJ72" s="344">
        <f t="shared" si="54"/>
        <v>0</v>
      </c>
      <c r="JK72" s="344">
        <f t="shared" si="55"/>
        <v>0</v>
      </c>
      <c r="JL72" s="344">
        <f t="shared" si="56"/>
        <v>0</v>
      </c>
      <c r="JM72" s="344">
        <f t="shared" si="57"/>
        <v>0</v>
      </c>
      <c r="JN72" s="344">
        <f t="shared" si="58"/>
        <v>0</v>
      </c>
      <c r="JO72" s="344">
        <f t="shared" si="59"/>
        <v>0</v>
      </c>
      <c r="JP72" s="344">
        <f t="shared" si="60"/>
        <v>0</v>
      </c>
      <c r="JQ72" s="344">
        <f t="shared" si="61"/>
        <v>0</v>
      </c>
      <c r="JR72" s="344">
        <f t="shared" si="62"/>
        <v>0</v>
      </c>
      <c r="JS72" s="344">
        <f t="shared" si="63"/>
        <v>0</v>
      </c>
      <c r="JT72" s="344">
        <f t="shared" si="64"/>
        <v>0</v>
      </c>
      <c r="JU72" s="344">
        <f t="shared" si="65"/>
        <v>0</v>
      </c>
      <c r="JV72" s="344">
        <f t="shared" si="66"/>
        <v>0</v>
      </c>
      <c r="JW72" s="344">
        <f t="shared" si="67"/>
        <v>0</v>
      </c>
      <c r="JX72" s="344">
        <f t="shared" si="68"/>
        <v>0</v>
      </c>
      <c r="JY72" s="344">
        <f t="shared" si="69"/>
        <v>0</v>
      </c>
      <c r="JZ72" s="344">
        <f t="shared" si="70"/>
        <v>0</v>
      </c>
      <c r="KA72" s="344">
        <f t="shared" si="71"/>
        <v>0</v>
      </c>
      <c r="KB72" s="344">
        <f t="shared" si="72"/>
        <v>0</v>
      </c>
      <c r="KC72" s="344">
        <f t="shared" si="189"/>
        <v>0</v>
      </c>
      <c r="KD72" s="344">
        <f t="shared" si="73"/>
        <v>0</v>
      </c>
      <c r="KE72" s="344">
        <f t="shared" si="74"/>
        <v>0</v>
      </c>
      <c r="KF72" s="344">
        <f t="shared" si="75"/>
        <v>0</v>
      </c>
      <c r="KG72" s="344">
        <f t="shared" si="76"/>
        <v>0</v>
      </c>
      <c r="KH72" s="344">
        <f t="shared" si="77"/>
        <v>0</v>
      </c>
      <c r="KI72" s="344">
        <f t="shared" si="78"/>
        <v>0</v>
      </c>
      <c r="KJ72" s="344">
        <f t="shared" si="79"/>
        <v>0</v>
      </c>
      <c r="KK72" s="344">
        <f t="shared" si="80"/>
        <v>0</v>
      </c>
      <c r="KL72" s="344">
        <f t="shared" si="81"/>
        <v>0</v>
      </c>
      <c r="KM72" s="344">
        <f t="shared" si="82"/>
        <v>0</v>
      </c>
      <c r="KN72" s="344">
        <f t="shared" si="83"/>
        <v>0</v>
      </c>
      <c r="KO72" s="344">
        <f t="shared" si="84"/>
        <v>0</v>
      </c>
      <c r="KP72" s="344">
        <f t="shared" si="85"/>
        <v>0</v>
      </c>
      <c r="KQ72" s="344">
        <f t="shared" si="86"/>
        <v>0</v>
      </c>
      <c r="KR72" s="344">
        <f t="shared" si="87"/>
        <v>0</v>
      </c>
      <c r="KS72" s="344">
        <f t="shared" si="88"/>
        <v>0</v>
      </c>
      <c r="KT72" s="383">
        <f t="shared" si="89"/>
        <v>0</v>
      </c>
      <c r="KU72" s="701"/>
      <c r="KV72" s="109"/>
      <c r="KW72" s="109"/>
      <c r="KX72" s="110"/>
      <c r="KZ72" s="472">
        <f t="shared" si="90"/>
        <v>0</v>
      </c>
      <c r="LA72" s="348">
        <f t="shared" si="91"/>
        <v>0</v>
      </c>
      <c r="LB72" s="348">
        <f t="shared" si="92"/>
        <v>0</v>
      </c>
      <c r="LC72" s="473">
        <f t="shared" si="93"/>
        <v>0</v>
      </c>
      <c r="LE72" s="467">
        <f t="shared" si="94"/>
        <v>0</v>
      </c>
      <c r="LF72" s="467" t="str">
        <f t="shared" si="95"/>
        <v/>
      </c>
      <c r="LG72" s="467">
        <f t="shared" si="96"/>
        <v>0</v>
      </c>
      <c r="LH72" s="467">
        <f t="shared" si="97"/>
        <v>0</v>
      </c>
      <c r="LI72" s="467">
        <f t="shared" si="98"/>
        <v>0</v>
      </c>
      <c r="LJ72" s="467">
        <f t="shared" si="99"/>
        <v>0</v>
      </c>
      <c r="LK72" s="467">
        <f t="shared" si="100"/>
        <v>0</v>
      </c>
      <c r="LL72" s="467">
        <f t="shared" si="101"/>
        <v>0</v>
      </c>
      <c r="LM72" s="467">
        <f t="shared" si="102"/>
        <v>0</v>
      </c>
      <c r="LN72" s="468">
        <f t="shared" si="103"/>
        <v>0</v>
      </c>
      <c r="LO72" s="468" t="str">
        <f t="shared" si="190"/>
        <v>○</v>
      </c>
      <c r="LP72" s="451"/>
      <c r="LQ72" s="414">
        <f t="shared" si="191"/>
        <v>0</v>
      </c>
      <c r="LR72" s="414">
        <f t="shared" si="104"/>
        <v>0</v>
      </c>
      <c r="LS72" s="414" t="str">
        <f t="shared" si="105"/>
        <v/>
      </c>
      <c r="LT72" s="414" t="str">
        <f t="shared" si="192"/>
        <v/>
      </c>
      <c r="LU72" s="414">
        <f t="shared" si="106"/>
        <v>0</v>
      </c>
      <c r="LV72" s="414">
        <f t="shared" si="193"/>
        <v>0</v>
      </c>
      <c r="LW72" s="414">
        <f t="shared" si="107"/>
        <v>0</v>
      </c>
      <c r="LX72" s="448">
        <f t="shared" si="108"/>
        <v>0</v>
      </c>
      <c r="LY72" s="414">
        <f t="shared" si="194"/>
        <v>0</v>
      </c>
      <c r="LZ72" s="414">
        <f t="shared" si="195"/>
        <v>0</v>
      </c>
      <c r="MA72" s="414">
        <f t="shared" si="196"/>
        <v>0</v>
      </c>
      <c r="MB72" s="448">
        <f t="shared" si="197"/>
        <v>0</v>
      </c>
      <c r="MC72" s="414">
        <f t="shared" si="109"/>
        <v>0</v>
      </c>
      <c r="MD72" s="414">
        <f t="shared" si="110"/>
        <v>0</v>
      </c>
      <c r="ME72" s="414">
        <f t="shared" si="111"/>
        <v>0</v>
      </c>
      <c r="MF72" s="448">
        <f t="shared" si="112"/>
        <v>0</v>
      </c>
      <c r="MG72" s="414">
        <f t="shared" si="113"/>
        <v>0</v>
      </c>
      <c r="MH72" s="414">
        <f t="shared" si="114"/>
        <v>0</v>
      </c>
      <c r="MI72" s="414">
        <f t="shared" si="115"/>
        <v>0</v>
      </c>
      <c r="MJ72" s="448">
        <f t="shared" si="198"/>
        <v>0</v>
      </c>
      <c r="MK72" s="462"/>
      <c r="ML72" s="477" cm="1">
        <f t="array" ref="ML72">IF(MX72=1,INDEX($BX72:$EQ72,1,MATCH("Ⅱ⑧",$BX72:$EQ72,0)+7),0)</f>
        <v>0</v>
      </c>
      <c r="MM72" s="478">
        <f t="shared" si="116"/>
        <v>0</v>
      </c>
      <c r="MN72" s="468">
        <f t="shared" si="117"/>
        <v>0</v>
      </c>
      <c r="MP72" s="348">
        <f t="shared" si="118"/>
        <v>0</v>
      </c>
      <c r="MQ72" s="348">
        <f t="shared" si="119"/>
        <v>0</v>
      </c>
      <c r="MR72" s="348">
        <f t="shared" si="120"/>
        <v>0</v>
      </c>
      <c r="MS72" s="348">
        <f t="shared" si="121"/>
        <v>0</v>
      </c>
      <c r="MT72" s="348">
        <f t="shared" si="122"/>
        <v>0</v>
      </c>
      <c r="MU72" s="348">
        <f t="shared" si="123"/>
        <v>0</v>
      </c>
      <c r="MV72" s="348">
        <f t="shared" si="124"/>
        <v>0</v>
      </c>
      <c r="MW72" s="348">
        <f t="shared" si="125"/>
        <v>0</v>
      </c>
      <c r="MX72" s="348">
        <f t="shared" si="126"/>
        <v>0</v>
      </c>
      <c r="MZ72" s="550">
        <f t="shared" si="127"/>
        <v>0</v>
      </c>
      <c r="NA72" s="550">
        <f t="shared" si="128"/>
        <v>0</v>
      </c>
      <c r="NB72" s="550">
        <f t="shared" si="129"/>
        <v>0</v>
      </c>
      <c r="NC72" s="550">
        <f t="shared" si="130"/>
        <v>0</v>
      </c>
      <c r="ND72" s="550">
        <f t="shared" si="131"/>
        <v>0</v>
      </c>
      <c r="NE72" s="550">
        <f t="shared" si="132"/>
        <v>0</v>
      </c>
      <c r="NF72" s="550">
        <f t="shared" si="133"/>
        <v>0</v>
      </c>
      <c r="NG72" s="550">
        <f t="shared" si="134"/>
        <v>0</v>
      </c>
    </row>
    <row r="73" spans="1:371" s="136" customFormat="1" ht="21" customHeight="1">
      <c r="A73" s="452">
        <f t="shared" si="4"/>
        <v>0</v>
      </c>
      <c r="B73" s="452">
        <f t="shared" si="199"/>
        <v>0</v>
      </c>
      <c r="C73" s="452">
        <f t="shared" si="5"/>
        <v>0</v>
      </c>
      <c r="D73" s="452">
        <f t="shared" si="6"/>
        <v>0</v>
      </c>
      <c r="E73" s="452">
        <f t="shared" si="7"/>
        <v>0</v>
      </c>
      <c r="F73" s="452">
        <f t="shared" si="200"/>
        <v>0</v>
      </c>
      <c r="G73" s="452">
        <f t="shared" si="201"/>
        <v>0</v>
      </c>
      <c r="H73" s="452">
        <f t="shared" si="202"/>
        <v>0</v>
      </c>
      <c r="I73" s="267">
        <f t="shared" si="135"/>
        <v>0</v>
      </c>
      <c r="J73" s="268"/>
      <c r="K73" s="112"/>
      <c r="L73" s="112"/>
      <c r="M73" s="106"/>
      <c r="N73" s="106"/>
      <c r="O73" s="106"/>
      <c r="P73" s="106"/>
      <c r="Q73" s="112"/>
      <c r="R73" s="263" t="str">
        <f>IFERROR(VLOOKUP(Q73,'４整理番号表'!$T$27:$U$30,2,TRUE),"")</f>
        <v/>
      </c>
      <c r="S73" s="263">
        <f t="shared" si="136"/>
        <v>0</v>
      </c>
      <c r="T73" s="266">
        <f t="shared" si="137"/>
        <v>0</v>
      </c>
      <c r="U73" s="112"/>
      <c r="V73" s="108"/>
      <c r="W73" s="269" t="str">
        <f>IFERROR(VLOOKUP(V73,'４整理番号表'!$B$6:$G$7,2,TRUE),"")</f>
        <v/>
      </c>
      <c r="X73" s="270"/>
      <c r="Y73" s="108"/>
      <c r="Z73" s="269" t="str">
        <f>IFERROR(VLOOKUP(Y73,'４整理番号表'!$B$39:$H$45,2,TRUE),"")</f>
        <v/>
      </c>
      <c r="AA73" s="108"/>
      <c r="AB73" s="271" t="str">
        <f>IFERROR(VLOOKUP(AA73,'４整理番号表'!$J$5:$K$59,2,TRUE),"")</f>
        <v/>
      </c>
      <c r="AC73" s="365"/>
      <c r="AD73" s="624"/>
      <c r="AE73" s="107"/>
      <c r="AF73" s="272" t="str">
        <f>IFERROR(VLOOKUP(AE73,'４整理番号表'!$P$6:$Q$39,2,TRUE),"")</f>
        <v/>
      </c>
      <c r="AG73" s="273">
        <f t="shared" si="8"/>
        <v>0</v>
      </c>
      <c r="AH73" s="106"/>
      <c r="AI73" s="112"/>
      <c r="AJ73" s="111"/>
      <c r="AK73" s="282"/>
      <c r="AL73" s="283"/>
      <c r="AM73" s="280"/>
      <c r="AN73" s="26"/>
      <c r="AO73" s="291">
        <f t="shared" si="9"/>
        <v>0</v>
      </c>
      <c r="AP73" s="290">
        <f t="shared" si="138"/>
        <v>0</v>
      </c>
      <c r="AQ73" s="30"/>
      <c r="AR73" s="30"/>
      <c r="AS73" s="30"/>
      <c r="AT73" s="289"/>
      <c r="AU73" s="291">
        <f t="shared" si="210"/>
        <v>0</v>
      </c>
      <c r="AV73" s="291" t="str">
        <f t="shared" si="203"/>
        <v/>
      </c>
      <c r="AW73" s="27"/>
      <c r="AX73" s="33"/>
      <c r="AY73" s="33"/>
      <c r="AZ73" s="28"/>
      <c r="BA73" s="27"/>
      <c r="BB73" s="202"/>
      <c r="BC73" s="315">
        <f t="shared" si="139"/>
        <v>0</v>
      </c>
      <c r="BD73" s="349" t="str">
        <f t="shared" si="11"/>
        <v/>
      </c>
      <c r="BE73" s="350"/>
      <c r="BF73" s="350"/>
      <c r="BG73" s="349">
        <f t="shared" si="211"/>
        <v>0</v>
      </c>
      <c r="BH73" s="350"/>
      <c r="BI73" s="349">
        <f t="shared" si="140"/>
        <v>0</v>
      </c>
      <c r="BJ73" s="202"/>
      <c r="BK73" s="202"/>
      <c r="BL73" s="653" t="str">
        <f t="shared" si="13"/>
        <v/>
      </c>
      <c r="BM73" s="654" t="str">
        <f t="shared" si="14"/>
        <v/>
      </c>
      <c r="BN73" s="266" t="str">
        <f t="shared" si="15"/>
        <v/>
      </c>
      <c r="BO73" s="793"/>
      <c r="BP73" s="323"/>
      <c r="BQ73" s="323"/>
      <c r="BR73" s="323"/>
      <c r="BS73" s="323"/>
      <c r="BT73" s="324" t="str">
        <f t="shared" si="16"/>
        <v/>
      </c>
      <c r="BU73" s="325" t="str">
        <f t="shared" si="141"/>
        <v/>
      </c>
      <c r="BV73" s="393">
        <f t="shared" si="142"/>
        <v>0</v>
      </c>
      <c r="BW73" s="326"/>
      <c r="BX73" s="329"/>
      <c r="BY73" s="454"/>
      <c r="BZ73" s="455"/>
      <c r="CA73" s="455"/>
      <c r="CB73" s="455"/>
      <c r="CC73" s="455"/>
      <c r="CD73" s="322">
        <f>IFERROR(VLOOKUP(BX73,'４整理番号表'!$X$23:$Z$31,3,FALSE),)</f>
        <v>0</v>
      </c>
      <c r="CE73" s="605" t="str">
        <f>IF(BX73='４整理番号表'!$X$24,IF(CC73&lt;&gt;"",IF(BZ73&gt;0,IF(BY73=6,ROUNDDOWN((CC73-BZ73)/ABS(BZ73),3),IF(BY73=5,ROUNDDOWN((CC73-BZ73)/ABS(BZ73)*3/4,3),"")),"-")),IF(CC73&lt;&gt;"",IF(BZ73&gt;0,ROUNDDOWN((CC73-BZ73)/ABS(BZ73),3),"-"),""))</f>
        <v/>
      </c>
      <c r="CF73" s="610"/>
      <c r="CG73" s="329"/>
      <c r="CH73" s="454"/>
      <c r="CI73" s="322"/>
      <c r="CJ73" s="322"/>
      <c r="CK73" s="322"/>
      <c r="CL73" s="322"/>
      <c r="CM73" s="322">
        <f>IFERROR(VLOOKUP(CG73,'４整理番号表'!$X$23:$Z$31,3,FALSE),)</f>
        <v>0</v>
      </c>
      <c r="CN73" s="325" t="str">
        <f t="shared" si="143"/>
        <v/>
      </c>
      <c r="CO73" s="610"/>
      <c r="CP73" s="329"/>
      <c r="CQ73" s="454"/>
      <c r="CR73" s="322"/>
      <c r="CS73" s="322"/>
      <c r="CT73" s="322"/>
      <c r="CU73" s="322"/>
      <c r="CV73" s="322">
        <f>IFERROR(VLOOKUP(CP73,'４整理番号表'!$X$23:$Z$31,3,FALSE),)</f>
        <v>0</v>
      </c>
      <c r="CW73" s="325" t="str">
        <f t="shared" si="144"/>
        <v/>
      </c>
      <c r="CX73" s="619"/>
      <c r="CY73" s="329"/>
      <c r="CZ73" s="454"/>
      <c r="DA73" s="322"/>
      <c r="DB73" s="322"/>
      <c r="DC73" s="322"/>
      <c r="DD73" s="322"/>
      <c r="DE73" s="322">
        <f>IFERROR(VLOOKUP(CY73,'４整理番号表'!$X$23:$Z$31,3,FALSE),)</f>
        <v>0</v>
      </c>
      <c r="DF73" s="325" t="str">
        <f t="shared" si="145"/>
        <v/>
      </c>
      <c r="DG73" s="610"/>
      <c r="DH73" s="329"/>
      <c r="DI73" s="454"/>
      <c r="DJ73" s="322"/>
      <c r="DK73" s="322"/>
      <c r="DL73" s="322"/>
      <c r="DM73" s="322"/>
      <c r="DN73" s="322">
        <f>IFERROR(VLOOKUP(DH73,'４整理番号表'!$X$23:$Z$31,3,FALSE),)</f>
        <v>0</v>
      </c>
      <c r="DO73" s="325" t="str">
        <f t="shared" si="146"/>
        <v/>
      </c>
      <c r="DP73" s="610"/>
      <c r="DQ73" s="329"/>
      <c r="DR73" s="454"/>
      <c r="DS73" s="322"/>
      <c r="DT73" s="322"/>
      <c r="DU73" s="322"/>
      <c r="DV73" s="322"/>
      <c r="DW73" s="322">
        <f>IFERROR(VLOOKUP(DQ73,'４整理番号表'!$X$23:$Z$31,3,FALSE),)</f>
        <v>0</v>
      </c>
      <c r="DX73" s="325" t="str">
        <f t="shared" si="147"/>
        <v/>
      </c>
      <c r="DY73" s="610"/>
      <c r="DZ73" s="329"/>
      <c r="EA73" s="454"/>
      <c r="EB73" s="322"/>
      <c r="EC73" s="322"/>
      <c r="ED73" s="322"/>
      <c r="EE73" s="322"/>
      <c r="EF73" s="322">
        <f>IFERROR(VLOOKUP(DZ73,'４整理番号表'!$X$23:$Z$31,3,FALSE),)</f>
        <v>0</v>
      </c>
      <c r="EG73" s="325" t="str">
        <f t="shared" si="148"/>
        <v/>
      </c>
      <c r="EH73" s="610"/>
      <c r="EI73" s="329"/>
      <c r="EJ73" s="454"/>
      <c r="EK73" s="322"/>
      <c r="EL73" s="322"/>
      <c r="EM73" s="322"/>
      <c r="EN73" s="322"/>
      <c r="EO73" s="322">
        <f>IFERROR(VLOOKUP(EI73,'４整理番号表'!$X$23:$Z$31,3,FALSE),)</f>
        <v>0</v>
      </c>
      <c r="EP73" s="325" t="str">
        <f t="shared" si="149"/>
        <v/>
      </c>
      <c r="EQ73" s="619"/>
      <c r="ER73" s="203" t="s">
        <v>101</v>
      </c>
      <c r="ES73" s="266">
        <f t="shared" si="17"/>
        <v>0</v>
      </c>
      <c r="ET73" s="272">
        <f t="shared" si="18"/>
        <v>0</v>
      </c>
      <c r="EU73" s="272">
        <f t="shared" si="19"/>
        <v>0</v>
      </c>
      <c r="EV73" s="272">
        <f t="shared" si="20"/>
        <v>0</v>
      </c>
      <c r="EW73" s="272">
        <f t="shared" si="21"/>
        <v>0</v>
      </c>
      <c r="EX73" s="272">
        <f t="shared" si="22"/>
        <v>0</v>
      </c>
      <c r="EY73" s="272">
        <f t="shared" si="23"/>
        <v>0</v>
      </c>
      <c r="EZ73" s="272">
        <f t="shared" si="24"/>
        <v>0</v>
      </c>
      <c r="FA73" s="272">
        <f t="shared" si="25"/>
        <v>0</v>
      </c>
      <c r="FB73" s="272">
        <f t="shared" si="26"/>
        <v>0</v>
      </c>
      <c r="FC73" s="272">
        <f t="shared" si="27"/>
        <v>0</v>
      </c>
      <c r="FD73" s="272">
        <f t="shared" si="28"/>
        <v>0</v>
      </c>
      <c r="FE73" s="272">
        <f t="shared" si="29"/>
        <v>0</v>
      </c>
      <c r="FF73" s="272">
        <f t="shared" si="30"/>
        <v>0</v>
      </c>
      <c r="FG73" s="272">
        <f t="shared" si="31"/>
        <v>0</v>
      </c>
      <c r="FH73" s="272">
        <f t="shared" si="32"/>
        <v>0</v>
      </c>
      <c r="FI73" s="109" t="s">
        <v>100</v>
      </c>
      <c r="FJ73" s="109" t="s">
        <v>100</v>
      </c>
      <c r="FK73" s="109" t="s">
        <v>100</v>
      </c>
      <c r="FL73" s="109" t="s">
        <v>100</v>
      </c>
      <c r="FM73" s="109" t="s">
        <v>100</v>
      </c>
      <c r="FN73" s="272">
        <f t="shared" si="150"/>
        <v>0</v>
      </c>
      <c r="FO73" s="272">
        <f t="shared" si="151"/>
        <v>0</v>
      </c>
      <c r="FP73" s="272">
        <f t="shared" si="152"/>
        <v>0</v>
      </c>
      <c r="FQ73" s="272">
        <f t="shared" si="153"/>
        <v>0</v>
      </c>
      <c r="FR73" s="272">
        <f t="shared" si="154"/>
        <v>0</v>
      </c>
      <c r="FS73" s="272">
        <f t="shared" si="155"/>
        <v>0</v>
      </c>
      <c r="FT73" s="272">
        <f t="shared" si="156"/>
        <v>0</v>
      </c>
      <c r="FU73" s="113"/>
      <c r="FV73" s="113"/>
      <c r="FW73" s="109"/>
      <c r="FX73" s="109"/>
      <c r="FY73" s="109"/>
      <c r="FZ73" s="272">
        <f t="shared" si="157"/>
        <v>0</v>
      </c>
      <c r="GA73" s="272">
        <f t="shared" si="33"/>
        <v>0</v>
      </c>
      <c r="GB73" s="109"/>
      <c r="GC73" s="109"/>
      <c r="GD73" s="109"/>
      <c r="GE73" s="109"/>
      <c r="GF73" s="109"/>
      <c r="GG73" s="109"/>
      <c r="GH73" s="109"/>
      <c r="GI73" s="109"/>
      <c r="GJ73" s="109"/>
      <c r="GK73" s="109"/>
      <c r="GL73" s="109"/>
      <c r="GM73" s="109"/>
      <c r="GN73" s="109"/>
      <c r="GO73" s="109"/>
      <c r="GP73" s="109"/>
      <c r="GQ73" s="109"/>
      <c r="GR73" s="109"/>
      <c r="GS73" s="109"/>
      <c r="GT73" s="110"/>
      <c r="GV73" s="413">
        <f t="shared" si="34"/>
        <v>0</v>
      </c>
      <c r="GW73" s="414">
        <f t="shared" si="35"/>
        <v>0</v>
      </c>
      <c r="GX73" s="415"/>
      <c r="GY73" s="416">
        <f t="shared" si="204"/>
        <v>0</v>
      </c>
      <c r="GZ73" s="417">
        <f t="shared" si="205"/>
        <v>0</v>
      </c>
      <c r="HA73" s="385"/>
      <c r="HB73" s="421"/>
      <c r="HC73" s="422"/>
      <c r="HD73" s="422"/>
      <c r="HE73" s="423">
        <f t="shared" si="208"/>
        <v>0</v>
      </c>
      <c r="HF73" s="424">
        <f t="shared" si="209"/>
        <v>0</v>
      </c>
      <c r="HG73" s="426"/>
      <c r="HH73" s="426"/>
      <c r="HI73" s="426"/>
      <c r="HJ73" s="345" t="str">
        <f t="shared" si="38"/>
        <v/>
      </c>
      <c r="HK73" s="402">
        <f>IF(OR(AND(1&lt;=HJ73,HJ73&lt;=3),HJ73=6),VLOOKUP(HJ73,'４整理番号表'!$J$5:$K$59,2,FALSE),0)</f>
        <v>0</v>
      </c>
      <c r="HL73" s="402">
        <f>IF(OR(HJ73=4,HJ73=7),VLOOKUP(HJ73,'４整理番号表'!$J$5:$K$59,2,FALSE),0)</f>
        <v>0</v>
      </c>
      <c r="HM73" s="402">
        <f>IF(HJ73=5,VLOOKUP(HJ73,'４整理番号表'!$J$5:$K$59,2,FALSE),0)</f>
        <v>0</v>
      </c>
      <c r="HN73" s="402">
        <f>IF(AND(8&lt;=HJ73,HJ73&lt;=13),VLOOKUP(HJ73,'４整理番号表'!$J$5:$K$59,2,FALSE),0)</f>
        <v>0</v>
      </c>
      <c r="HO73" s="397">
        <f t="shared" si="160"/>
        <v>0</v>
      </c>
      <c r="HP73" s="345">
        <f t="shared" si="161"/>
        <v>0</v>
      </c>
      <c r="HQ73" s="345">
        <f t="shared" si="162"/>
        <v>0</v>
      </c>
      <c r="HR73" s="344">
        <f t="shared" si="163"/>
        <v>0</v>
      </c>
      <c r="HS73" s="344">
        <f t="shared" si="164"/>
        <v>0</v>
      </c>
      <c r="HT73" s="345">
        <f t="shared" si="165"/>
        <v>0</v>
      </c>
      <c r="HU73" s="345">
        <f t="shared" si="166"/>
        <v>0</v>
      </c>
      <c r="HV73" s="345">
        <f t="shared" si="167"/>
        <v>0</v>
      </c>
      <c r="HW73" s="345">
        <f t="shared" si="168"/>
        <v>0</v>
      </c>
      <c r="HX73" s="345">
        <f t="shared" si="169"/>
        <v>0</v>
      </c>
      <c r="HY73" s="344">
        <f t="shared" si="170"/>
        <v>0</v>
      </c>
      <c r="HZ73" s="344">
        <f t="shared" si="171"/>
        <v>0</v>
      </c>
      <c r="IA73" s="345">
        <f t="shared" si="172"/>
        <v>0</v>
      </c>
      <c r="IB73" s="345">
        <f t="shared" si="173"/>
        <v>0</v>
      </c>
      <c r="IC73" s="345">
        <f t="shared" si="174"/>
        <v>0</v>
      </c>
      <c r="ID73" s="345">
        <f t="shared" si="175"/>
        <v>0</v>
      </c>
      <c r="IE73" s="345">
        <f t="shared" si="176"/>
        <v>0</v>
      </c>
      <c r="IF73" s="344">
        <f>IF(AND($HO73=3,SUM($ID73:IE73)=0),IF(AND($HB73=1,$HF73&gt;=0.1),1,),)</f>
        <v>0</v>
      </c>
      <c r="IG73" s="344">
        <f>IF(AND($HO73=3,SUM($ID73:IF73)=0),IF(AND($HB73=1,$HF73&gt;=0.05,$HF73&lt;0.1),1,),)</f>
        <v>0</v>
      </c>
      <c r="IH73" s="345">
        <f t="shared" si="177"/>
        <v>0</v>
      </c>
      <c r="II73" s="345">
        <f t="shared" si="178"/>
        <v>0</v>
      </c>
      <c r="IJ73" s="345">
        <f t="shared" si="179"/>
        <v>0</v>
      </c>
      <c r="IK73" s="345">
        <f t="shared" si="180"/>
        <v>0</v>
      </c>
      <c r="IL73" s="345">
        <f t="shared" si="181"/>
        <v>0</v>
      </c>
      <c r="IM73" s="345">
        <f t="shared" si="182"/>
        <v>0</v>
      </c>
      <c r="IN73" s="345">
        <f t="shared" si="183"/>
        <v>0</v>
      </c>
      <c r="IO73" s="345">
        <f t="shared" si="184"/>
        <v>0</v>
      </c>
      <c r="IP73" s="345">
        <f t="shared" si="185"/>
        <v>0</v>
      </c>
      <c r="IQ73" s="345">
        <f t="shared" si="186"/>
        <v>0</v>
      </c>
      <c r="IR73" s="345">
        <f t="shared" si="187"/>
        <v>0</v>
      </c>
      <c r="IS73" s="392">
        <f t="shared" si="188"/>
        <v>0</v>
      </c>
      <c r="IT73" s="385"/>
      <c r="IU73" s="440">
        <f t="shared" si="39"/>
        <v>0</v>
      </c>
      <c r="IV73" s="344">
        <f t="shared" si="40"/>
        <v>0</v>
      </c>
      <c r="IW73" s="344">
        <f t="shared" si="41"/>
        <v>0</v>
      </c>
      <c r="IX73" s="344">
        <f t="shared" si="42"/>
        <v>0</v>
      </c>
      <c r="IY73" s="344">
        <f t="shared" si="43"/>
        <v>0</v>
      </c>
      <c r="IZ73" s="344">
        <f t="shared" si="44"/>
        <v>0</v>
      </c>
      <c r="JA73" s="344">
        <f t="shared" si="45"/>
        <v>0</v>
      </c>
      <c r="JB73" s="344">
        <f t="shared" si="46"/>
        <v>0</v>
      </c>
      <c r="JC73" s="344">
        <f t="shared" si="47"/>
        <v>0</v>
      </c>
      <c r="JD73" s="344">
        <f t="shared" si="48"/>
        <v>0</v>
      </c>
      <c r="JE73" s="344">
        <f t="shared" si="49"/>
        <v>0</v>
      </c>
      <c r="JF73" s="344">
        <f t="shared" si="50"/>
        <v>0</v>
      </c>
      <c r="JG73" s="344">
        <f t="shared" si="51"/>
        <v>0</v>
      </c>
      <c r="JH73" s="344">
        <f t="shared" si="52"/>
        <v>0</v>
      </c>
      <c r="JI73" s="344">
        <f t="shared" si="53"/>
        <v>0</v>
      </c>
      <c r="JJ73" s="344">
        <f t="shared" si="54"/>
        <v>0</v>
      </c>
      <c r="JK73" s="344">
        <f t="shared" si="55"/>
        <v>0</v>
      </c>
      <c r="JL73" s="344">
        <f t="shared" si="56"/>
        <v>0</v>
      </c>
      <c r="JM73" s="344">
        <f t="shared" si="57"/>
        <v>0</v>
      </c>
      <c r="JN73" s="344">
        <f t="shared" si="58"/>
        <v>0</v>
      </c>
      <c r="JO73" s="344">
        <f t="shared" si="59"/>
        <v>0</v>
      </c>
      <c r="JP73" s="344">
        <f t="shared" si="60"/>
        <v>0</v>
      </c>
      <c r="JQ73" s="344">
        <f t="shared" si="61"/>
        <v>0</v>
      </c>
      <c r="JR73" s="344">
        <f t="shared" si="62"/>
        <v>0</v>
      </c>
      <c r="JS73" s="344">
        <f t="shared" si="63"/>
        <v>0</v>
      </c>
      <c r="JT73" s="344">
        <f t="shared" si="64"/>
        <v>0</v>
      </c>
      <c r="JU73" s="344">
        <f t="shared" si="65"/>
        <v>0</v>
      </c>
      <c r="JV73" s="344">
        <f t="shared" si="66"/>
        <v>0</v>
      </c>
      <c r="JW73" s="344">
        <f t="shared" si="67"/>
        <v>0</v>
      </c>
      <c r="JX73" s="344">
        <f t="shared" si="68"/>
        <v>0</v>
      </c>
      <c r="JY73" s="344">
        <f t="shared" si="69"/>
        <v>0</v>
      </c>
      <c r="JZ73" s="344">
        <f t="shared" si="70"/>
        <v>0</v>
      </c>
      <c r="KA73" s="344">
        <f t="shared" si="71"/>
        <v>0</v>
      </c>
      <c r="KB73" s="344">
        <f t="shared" si="72"/>
        <v>0</v>
      </c>
      <c r="KC73" s="344">
        <f t="shared" si="189"/>
        <v>0</v>
      </c>
      <c r="KD73" s="344">
        <f t="shared" si="73"/>
        <v>0</v>
      </c>
      <c r="KE73" s="344">
        <f t="shared" si="74"/>
        <v>0</v>
      </c>
      <c r="KF73" s="344">
        <f t="shared" si="75"/>
        <v>0</v>
      </c>
      <c r="KG73" s="344">
        <f t="shared" si="76"/>
        <v>0</v>
      </c>
      <c r="KH73" s="344">
        <f t="shared" si="77"/>
        <v>0</v>
      </c>
      <c r="KI73" s="344">
        <f t="shared" si="78"/>
        <v>0</v>
      </c>
      <c r="KJ73" s="344">
        <f t="shared" si="79"/>
        <v>0</v>
      </c>
      <c r="KK73" s="344">
        <f t="shared" si="80"/>
        <v>0</v>
      </c>
      <c r="KL73" s="344">
        <f t="shared" si="81"/>
        <v>0</v>
      </c>
      <c r="KM73" s="344">
        <f t="shared" si="82"/>
        <v>0</v>
      </c>
      <c r="KN73" s="344">
        <f t="shared" si="83"/>
        <v>0</v>
      </c>
      <c r="KO73" s="344">
        <f t="shared" si="84"/>
        <v>0</v>
      </c>
      <c r="KP73" s="344">
        <f t="shared" si="85"/>
        <v>0</v>
      </c>
      <c r="KQ73" s="344">
        <f t="shared" si="86"/>
        <v>0</v>
      </c>
      <c r="KR73" s="344">
        <f t="shared" si="87"/>
        <v>0</v>
      </c>
      <c r="KS73" s="344">
        <f t="shared" si="88"/>
        <v>0</v>
      </c>
      <c r="KT73" s="383">
        <f t="shared" si="89"/>
        <v>0</v>
      </c>
      <c r="KU73" s="701"/>
      <c r="KV73" s="109"/>
      <c r="KW73" s="109"/>
      <c r="KX73" s="110"/>
      <c r="KZ73" s="472">
        <f t="shared" si="90"/>
        <v>0</v>
      </c>
      <c r="LA73" s="348">
        <f t="shared" si="91"/>
        <v>0</v>
      </c>
      <c r="LB73" s="348">
        <f t="shared" si="92"/>
        <v>0</v>
      </c>
      <c r="LC73" s="473">
        <f t="shared" si="93"/>
        <v>0</v>
      </c>
      <c r="LE73" s="467">
        <f t="shared" si="94"/>
        <v>0</v>
      </c>
      <c r="LF73" s="467" t="str">
        <f t="shared" si="95"/>
        <v/>
      </c>
      <c r="LG73" s="467">
        <f t="shared" si="96"/>
        <v>0</v>
      </c>
      <c r="LH73" s="467">
        <f t="shared" si="97"/>
        <v>0</v>
      </c>
      <c r="LI73" s="467">
        <f t="shared" si="98"/>
        <v>0</v>
      </c>
      <c r="LJ73" s="467">
        <f t="shared" si="99"/>
        <v>0</v>
      </c>
      <c r="LK73" s="467">
        <f t="shared" si="100"/>
        <v>0</v>
      </c>
      <c r="LL73" s="467">
        <f t="shared" si="101"/>
        <v>0</v>
      </c>
      <c r="LM73" s="467">
        <f t="shared" si="102"/>
        <v>0</v>
      </c>
      <c r="LN73" s="468">
        <f t="shared" si="103"/>
        <v>0</v>
      </c>
      <c r="LO73" s="468" t="str">
        <f t="shared" si="190"/>
        <v>○</v>
      </c>
      <c r="LP73" s="451"/>
      <c r="LQ73" s="414">
        <f t="shared" si="191"/>
        <v>0</v>
      </c>
      <c r="LR73" s="414">
        <f t="shared" si="104"/>
        <v>0</v>
      </c>
      <c r="LS73" s="414" t="str">
        <f t="shared" si="105"/>
        <v/>
      </c>
      <c r="LT73" s="414" t="str">
        <f t="shared" si="192"/>
        <v/>
      </c>
      <c r="LU73" s="414">
        <f t="shared" si="106"/>
        <v>0</v>
      </c>
      <c r="LV73" s="414">
        <f t="shared" si="193"/>
        <v>0</v>
      </c>
      <c r="LW73" s="414">
        <f t="shared" si="107"/>
        <v>0</v>
      </c>
      <c r="LX73" s="448">
        <f t="shared" si="108"/>
        <v>0</v>
      </c>
      <c r="LY73" s="414">
        <f t="shared" si="194"/>
        <v>0</v>
      </c>
      <c r="LZ73" s="414">
        <f t="shared" si="195"/>
        <v>0</v>
      </c>
      <c r="MA73" s="414">
        <f t="shared" si="196"/>
        <v>0</v>
      </c>
      <c r="MB73" s="448">
        <f t="shared" si="197"/>
        <v>0</v>
      </c>
      <c r="MC73" s="414">
        <f t="shared" si="109"/>
        <v>0</v>
      </c>
      <c r="MD73" s="414">
        <f t="shared" si="110"/>
        <v>0</v>
      </c>
      <c r="ME73" s="414">
        <f t="shared" si="111"/>
        <v>0</v>
      </c>
      <c r="MF73" s="448">
        <f t="shared" si="112"/>
        <v>0</v>
      </c>
      <c r="MG73" s="414">
        <f t="shared" si="113"/>
        <v>0</v>
      </c>
      <c r="MH73" s="414">
        <f t="shared" si="114"/>
        <v>0</v>
      </c>
      <c r="MI73" s="414">
        <f t="shared" si="115"/>
        <v>0</v>
      </c>
      <c r="MJ73" s="448">
        <f t="shared" si="198"/>
        <v>0</v>
      </c>
      <c r="MK73" s="462"/>
      <c r="ML73" s="477" cm="1">
        <f t="array" ref="ML73">IF(MX73=1,INDEX($BX73:$EQ73,1,MATCH("Ⅱ⑧",$BX73:$EQ73,0)+7),0)</f>
        <v>0</v>
      </c>
      <c r="MM73" s="478">
        <f t="shared" si="116"/>
        <v>0</v>
      </c>
      <c r="MN73" s="468">
        <f t="shared" si="117"/>
        <v>0</v>
      </c>
      <c r="MP73" s="348">
        <f t="shared" si="118"/>
        <v>0</v>
      </c>
      <c r="MQ73" s="348">
        <f t="shared" si="119"/>
        <v>0</v>
      </c>
      <c r="MR73" s="348">
        <f t="shared" si="120"/>
        <v>0</v>
      </c>
      <c r="MS73" s="348">
        <f t="shared" si="121"/>
        <v>0</v>
      </c>
      <c r="MT73" s="348">
        <f t="shared" si="122"/>
        <v>0</v>
      </c>
      <c r="MU73" s="348">
        <f t="shared" si="123"/>
        <v>0</v>
      </c>
      <c r="MV73" s="348">
        <f t="shared" si="124"/>
        <v>0</v>
      </c>
      <c r="MW73" s="348">
        <f t="shared" si="125"/>
        <v>0</v>
      </c>
      <c r="MX73" s="348">
        <f t="shared" si="126"/>
        <v>0</v>
      </c>
      <c r="MZ73" s="550">
        <f t="shared" si="127"/>
        <v>0</v>
      </c>
      <c r="NA73" s="550">
        <f t="shared" si="128"/>
        <v>0</v>
      </c>
      <c r="NB73" s="550">
        <f t="shared" si="129"/>
        <v>0</v>
      </c>
      <c r="NC73" s="550">
        <f t="shared" si="130"/>
        <v>0</v>
      </c>
      <c r="ND73" s="550">
        <f t="shared" si="131"/>
        <v>0</v>
      </c>
      <c r="NE73" s="550">
        <f t="shared" si="132"/>
        <v>0</v>
      </c>
      <c r="NF73" s="550">
        <f t="shared" si="133"/>
        <v>0</v>
      </c>
      <c r="NG73" s="550">
        <f t="shared" si="134"/>
        <v>0</v>
      </c>
    </row>
    <row r="74" spans="1:371" s="136" customFormat="1" ht="21" customHeight="1">
      <c r="A74" s="452">
        <f t="shared" si="4"/>
        <v>0</v>
      </c>
      <c r="B74" s="452">
        <f t="shared" si="199"/>
        <v>0</v>
      </c>
      <c r="C74" s="452">
        <f t="shared" si="5"/>
        <v>0</v>
      </c>
      <c r="D74" s="452">
        <f t="shared" si="6"/>
        <v>0</v>
      </c>
      <c r="E74" s="452">
        <f t="shared" si="7"/>
        <v>0</v>
      </c>
      <c r="F74" s="452">
        <f t="shared" si="200"/>
        <v>0</v>
      </c>
      <c r="G74" s="452">
        <f t="shared" si="201"/>
        <v>0</v>
      </c>
      <c r="H74" s="452">
        <f t="shared" si="202"/>
        <v>0</v>
      </c>
      <c r="I74" s="267">
        <f t="shared" si="135"/>
        <v>0</v>
      </c>
      <c r="J74" s="268"/>
      <c r="K74" s="112"/>
      <c r="L74" s="112"/>
      <c r="M74" s="106"/>
      <c r="N74" s="106"/>
      <c r="O74" s="106"/>
      <c r="P74" s="106"/>
      <c r="Q74" s="112"/>
      <c r="R74" s="263" t="str">
        <f>IFERROR(VLOOKUP(Q74,'４整理番号表'!$T$27:$U$30,2,TRUE),"")</f>
        <v/>
      </c>
      <c r="S74" s="263">
        <f t="shared" si="136"/>
        <v>0</v>
      </c>
      <c r="T74" s="266">
        <f t="shared" si="137"/>
        <v>0</v>
      </c>
      <c r="U74" s="112"/>
      <c r="V74" s="108"/>
      <c r="W74" s="269" t="str">
        <f>IFERROR(VLOOKUP(V74,'４整理番号表'!$B$6:$G$7,2,TRUE),"")</f>
        <v/>
      </c>
      <c r="X74" s="270"/>
      <c r="Y74" s="108"/>
      <c r="Z74" s="269" t="str">
        <f>IFERROR(VLOOKUP(Y74,'４整理番号表'!$B$39:$H$45,2,TRUE),"")</f>
        <v/>
      </c>
      <c r="AA74" s="108"/>
      <c r="AB74" s="271" t="str">
        <f>IFERROR(VLOOKUP(AA74,'４整理番号表'!$J$5:$K$59,2,TRUE),"")</f>
        <v/>
      </c>
      <c r="AC74" s="365"/>
      <c r="AD74" s="624"/>
      <c r="AE74" s="107"/>
      <c r="AF74" s="272" t="str">
        <f>IFERROR(VLOOKUP(AE74,'４整理番号表'!$P$6:$Q$39,2,TRUE),"")</f>
        <v/>
      </c>
      <c r="AG74" s="273">
        <f t="shared" si="8"/>
        <v>0</v>
      </c>
      <c r="AH74" s="106"/>
      <c r="AI74" s="112"/>
      <c r="AJ74" s="111"/>
      <c r="AK74" s="282"/>
      <c r="AL74" s="283"/>
      <c r="AM74" s="280"/>
      <c r="AN74" s="29"/>
      <c r="AO74" s="291">
        <f t="shared" si="9"/>
        <v>0</v>
      </c>
      <c r="AP74" s="290">
        <f t="shared" si="138"/>
        <v>0</v>
      </c>
      <c r="AQ74" s="30"/>
      <c r="AR74" s="30"/>
      <c r="AS74" s="30"/>
      <c r="AT74" s="289"/>
      <c r="AU74" s="291">
        <f t="shared" si="210"/>
        <v>0</v>
      </c>
      <c r="AV74" s="291" t="str">
        <f t="shared" si="203"/>
        <v/>
      </c>
      <c r="AW74" s="27"/>
      <c r="AX74" s="33"/>
      <c r="AY74" s="33"/>
      <c r="AZ74" s="28"/>
      <c r="BA74" s="27"/>
      <c r="BB74" s="202"/>
      <c r="BC74" s="315">
        <f t="shared" si="139"/>
        <v>0</v>
      </c>
      <c r="BD74" s="349" t="str">
        <f t="shared" si="11"/>
        <v/>
      </c>
      <c r="BE74" s="350"/>
      <c r="BF74" s="350"/>
      <c r="BG74" s="349">
        <f t="shared" si="211"/>
        <v>0</v>
      </c>
      <c r="BH74" s="350"/>
      <c r="BI74" s="349">
        <f t="shared" si="140"/>
        <v>0</v>
      </c>
      <c r="BJ74" s="202"/>
      <c r="BK74" s="202"/>
      <c r="BL74" s="653" t="str">
        <f t="shared" si="13"/>
        <v/>
      </c>
      <c r="BM74" s="654" t="str">
        <f t="shared" si="14"/>
        <v/>
      </c>
      <c r="BN74" s="266" t="str">
        <f t="shared" si="15"/>
        <v/>
      </c>
      <c r="BO74" s="793"/>
      <c r="BP74" s="323"/>
      <c r="BQ74" s="323"/>
      <c r="BR74" s="323"/>
      <c r="BS74" s="323"/>
      <c r="BT74" s="324" t="str">
        <f t="shared" si="16"/>
        <v/>
      </c>
      <c r="BU74" s="325" t="str">
        <f t="shared" si="141"/>
        <v/>
      </c>
      <c r="BV74" s="393">
        <f t="shared" si="142"/>
        <v>0</v>
      </c>
      <c r="BW74" s="326"/>
      <c r="BX74" s="329"/>
      <c r="BY74" s="454"/>
      <c r="BZ74" s="455"/>
      <c r="CA74" s="455"/>
      <c r="CB74" s="455"/>
      <c r="CC74" s="455"/>
      <c r="CD74" s="322">
        <f>IFERROR(VLOOKUP(BX74,'４整理番号表'!$X$23:$Z$31,3,FALSE),)</f>
        <v>0</v>
      </c>
      <c r="CE74" s="605" t="str">
        <f>IF(BX74='４整理番号表'!$X$24,IF(CC74&lt;&gt;"",IF(BZ74&gt;0,IF(BY74=6,ROUNDDOWN((CC74-BZ74)/ABS(BZ74),3),IF(BY74=5,ROUNDDOWN((CC74-BZ74)/ABS(BZ74)*3/4,3),"")),"-")),IF(CC74&lt;&gt;"",IF(BZ74&gt;0,ROUNDDOWN((CC74-BZ74)/ABS(BZ74),3),"-"),""))</f>
        <v/>
      </c>
      <c r="CF74" s="610"/>
      <c r="CG74" s="329"/>
      <c r="CH74" s="454"/>
      <c r="CI74" s="322"/>
      <c r="CJ74" s="322"/>
      <c r="CK74" s="322"/>
      <c r="CL74" s="322"/>
      <c r="CM74" s="322">
        <f>IFERROR(VLOOKUP(CG74,'４整理番号表'!$X$23:$Z$31,3,FALSE),)</f>
        <v>0</v>
      </c>
      <c r="CN74" s="325" t="str">
        <f t="shared" si="143"/>
        <v/>
      </c>
      <c r="CO74" s="610"/>
      <c r="CP74" s="329"/>
      <c r="CQ74" s="454"/>
      <c r="CR74" s="322"/>
      <c r="CS74" s="322"/>
      <c r="CT74" s="322"/>
      <c r="CU74" s="322"/>
      <c r="CV74" s="322">
        <f>IFERROR(VLOOKUP(CP74,'４整理番号表'!$X$23:$Z$31,3,FALSE),)</f>
        <v>0</v>
      </c>
      <c r="CW74" s="325" t="str">
        <f t="shared" si="144"/>
        <v/>
      </c>
      <c r="CX74" s="619"/>
      <c r="CY74" s="329"/>
      <c r="CZ74" s="454"/>
      <c r="DA74" s="322"/>
      <c r="DB74" s="322"/>
      <c r="DC74" s="322"/>
      <c r="DD74" s="322"/>
      <c r="DE74" s="322">
        <f>IFERROR(VLOOKUP(CY74,'４整理番号表'!$X$23:$Z$31,3,FALSE),)</f>
        <v>0</v>
      </c>
      <c r="DF74" s="325" t="str">
        <f t="shared" si="145"/>
        <v/>
      </c>
      <c r="DG74" s="610"/>
      <c r="DH74" s="329"/>
      <c r="DI74" s="454"/>
      <c r="DJ74" s="322"/>
      <c r="DK74" s="322"/>
      <c r="DL74" s="322"/>
      <c r="DM74" s="322"/>
      <c r="DN74" s="322">
        <f>IFERROR(VLOOKUP(DH74,'４整理番号表'!$X$23:$Z$31,3,FALSE),)</f>
        <v>0</v>
      </c>
      <c r="DO74" s="325" t="str">
        <f t="shared" si="146"/>
        <v/>
      </c>
      <c r="DP74" s="610"/>
      <c r="DQ74" s="329"/>
      <c r="DR74" s="454"/>
      <c r="DS74" s="322"/>
      <c r="DT74" s="322"/>
      <c r="DU74" s="322"/>
      <c r="DV74" s="322"/>
      <c r="DW74" s="322">
        <f>IFERROR(VLOOKUP(DQ74,'４整理番号表'!$X$23:$Z$31,3,FALSE),)</f>
        <v>0</v>
      </c>
      <c r="DX74" s="325" t="str">
        <f t="shared" si="147"/>
        <v/>
      </c>
      <c r="DY74" s="610"/>
      <c r="DZ74" s="329"/>
      <c r="EA74" s="454"/>
      <c r="EB74" s="322"/>
      <c r="EC74" s="322"/>
      <c r="ED74" s="322"/>
      <c r="EE74" s="322"/>
      <c r="EF74" s="322">
        <f>IFERROR(VLOOKUP(DZ74,'４整理番号表'!$X$23:$Z$31,3,FALSE),)</f>
        <v>0</v>
      </c>
      <c r="EG74" s="325" t="str">
        <f t="shared" si="148"/>
        <v/>
      </c>
      <c r="EH74" s="610"/>
      <c r="EI74" s="329"/>
      <c r="EJ74" s="454"/>
      <c r="EK74" s="322"/>
      <c r="EL74" s="322"/>
      <c r="EM74" s="322"/>
      <c r="EN74" s="322"/>
      <c r="EO74" s="322">
        <f>IFERROR(VLOOKUP(EI74,'４整理番号表'!$X$23:$Z$31,3,FALSE),)</f>
        <v>0</v>
      </c>
      <c r="EP74" s="325" t="str">
        <f t="shared" si="149"/>
        <v/>
      </c>
      <c r="EQ74" s="619"/>
      <c r="ER74" s="203" t="s">
        <v>101</v>
      </c>
      <c r="ES74" s="266">
        <f t="shared" si="17"/>
        <v>0</v>
      </c>
      <c r="ET74" s="272">
        <f t="shared" si="18"/>
        <v>0</v>
      </c>
      <c r="EU74" s="272">
        <f t="shared" si="19"/>
        <v>0</v>
      </c>
      <c r="EV74" s="272">
        <f t="shared" si="20"/>
        <v>0</v>
      </c>
      <c r="EW74" s="272">
        <f t="shared" si="21"/>
        <v>0</v>
      </c>
      <c r="EX74" s="272">
        <f t="shared" si="22"/>
        <v>0</v>
      </c>
      <c r="EY74" s="272">
        <f t="shared" si="23"/>
        <v>0</v>
      </c>
      <c r="EZ74" s="272">
        <f t="shared" si="24"/>
        <v>0</v>
      </c>
      <c r="FA74" s="272">
        <f t="shared" si="25"/>
        <v>0</v>
      </c>
      <c r="FB74" s="272">
        <f t="shared" si="26"/>
        <v>0</v>
      </c>
      <c r="FC74" s="272">
        <f t="shared" si="27"/>
        <v>0</v>
      </c>
      <c r="FD74" s="272">
        <f t="shared" si="28"/>
        <v>0</v>
      </c>
      <c r="FE74" s="272">
        <f t="shared" si="29"/>
        <v>0</v>
      </c>
      <c r="FF74" s="272">
        <f t="shared" si="30"/>
        <v>0</v>
      </c>
      <c r="FG74" s="272">
        <f t="shared" si="31"/>
        <v>0</v>
      </c>
      <c r="FH74" s="272">
        <f t="shared" si="32"/>
        <v>0</v>
      </c>
      <c r="FI74" s="109" t="s">
        <v>100</v>
      </c>
      <c r="FJ74" s="109" t="s">
        <v>100</v>
      </c>
      <c r="FK74" s="109" t="s">
        <v>100</v>
      </c>
      <c r="FL74" s="109" t="s">
        <v>100</v>
      </c>
      <c r="FM74" s="109" t="s">
        <v>100</v>
      </c>
      <c r="FN74" s="272">
        <f t="shared" si="150"/>
        <v>0</v>
      </c>
      <c r="FO74" s="272">
        <f t="shared" si="151"/>
        <v>0</v>
      </c>
      <c r="FP74" s="272">
        <f t="shared" si="152"/>
        <v>0</v>
      </c>
      <c r="FQ74" s="272">
        <f t="shared" si="153"/>
        <v>0</v>
      </c>
      <c r="FR74" s="272">
        <f t="shared" si="154"/>
        <v>0</v>
      </c>
      <c r="FS74" s="272">
        <f t="shared" si="155"/>
        <v>0</v>
      </c>
      <c r="FT74" s="272">
        <f t="shared" si="156"/>
        <v>0</v>
      </c>
      <c r="FU74" s="113"/>
      <c r="FV74" s="113"/>
      <c r="FW74" s="109"/>
      <c r="FX74" s="109"/>
      <c r="FY74" s="109"/>
      <c r="FZ74" s="272">
        <f t="shared" si="157"/>
        <v>0</v>
      </c>
      <c r="GA74" s="272">
        <f t="shared" si="33"/>
        <v>0</v>
      </c>
      <c r="GB74" s="109"/>
      <c r="GC74" s="109"/>
      <c r="GD74" s="109"/>
      <c r="GE74" s="109"/>
      <c r="GF74" s="109"/>
      <c r="GG74" s="109"/>
      <c r="GH74" s="109"/>
      <c r="GI74" s="109"/>
      <c r="GJ74" s="109"/>
      <c r="GK74" s="109"/>
      <c r="GL74" s="109"/>
      <c r="GM74" s="109"/>
      <c r="GN74" s="109"/>
      <c r="GO74" s="109"/>
      <c r="GP74" s="109"/>
      <c r="GQ74" s="109"/>
      <c r="GR74" s="109"/>
      <c r="GS74" s="109"/>
      <c r="GT74" s="110"/>
      <c r="GV74" s="413">
        <f t="shared" si="34"/>
        <v>0</v>
      </c>
      <c r="GW74" s="414">
        <f t="shared" si="35"/>
        <v>0</v>
      </c>
      <c r="GX74" s="415"/>
      <c r="GY74" s="416">
        <f t="shared" si="204"/>
        <v>0</v>
      </c>
      <c r="GZ74" s="417">
        <f t="shared" si="205"/>
        <v>0</v>
      </c>
      <c r="HA74" s="385"/>
      <c r="HB74" s="421"/>
      <c r="HC74" s="422"/>
      <c r="HD74" s="422"/>
      <c r="HE74" s="423">
        <f t="shared" si="208"/>
        <v>0</v>
      </c>
      <c r="HF74" s="424">
        <f t="shared" si="209"/>
        <v>0</v>
      </c>
      <c r="HG74" s="426"/>
      <c r="HH74" s="426"/>
      <c r="HI74" s="426"/>
      <c r="HJ74" s="345" t="str">
        <f t="shared" si="38"/>
        <v/>
      </c>
      <c r="HK74" s="402">
        <f>IF(OR(AND(1&lt;=HJ74,HJ74&lt;=3),HJ74=6),VLOOKUP(HJ74,'４整理番号表'!$J$5:$K$59,2,FALSE),0)</f>
        <v>0</v>
      </c>
      <c r="HL74" s="402">
        <f>IF(OR(HJ74=4,HJ74=7),VLOOKUP(HJ74,'４整理番号表'!$J$5:$K$59,2,FALSE),0)</f>
        <v>0</v>
      </c>
      <c r="HM74" s="402">
        <f>IF(HJ74=5,VLOOKUP(HJ74,'４整理番号表'!$J$5:$K$59,2,FALSE),0)</f>
        <v>0</v>
      </c>
      <c r="HN74" s="402">
        <f>IF(AND(8&lt;=HJ74,HJ74&lt;=13),VLOOKUP(HJ74,'４整理番号表'!$J$5:$K$59,2,FALSE),0)</f>
        <v>0</v>
      </c>
      <c r="HO74" s="397">
        <f t="shared" si="160"/>
        <v>0</v>
      </c>
      <c r="HP74" s="345">
        <f t="shared" si="161"/>
        <v>0</v>
      </c>
      <c r="HQ74" s="345">
        <f t="shared" si="162"/>
        <v>0</v>
      </c>
      <c r="HR74" s="344">
        <f t="shared" si="163"/>
        <v>0</v>
      </c>
      <c r="HS74" s="344">
        <f t="shared" si="164"/>
        <v>0</v>
      </c>
      <c r="HT74" s="345">
        <f t="shared" si="165"/>
        <v>0</v>
      </c>
      <c r="HU74" s="345">
        <f t="shared" si="166"/>
        <v>0</v>
      </c>
      <c r="HV74" s="345">
        <f t="shared" si="167"/>
        <v>0</v>
      </c>
      <c r="HW74" s="345">
        <f t="shared" si="168"/>
        <v>0</v>
      </c>
      <c r="HX74" s="345">
        <f t="shared" si="169"/>
        <v>0</v>
      </c>
      <c r="HY74" s="344">
        <f t="shared" si="170"/>
        <v>0</v>
      </c>
      <c r="HZ74" s="344">
        <f t="shared" si="171"/>
        <v>0</v>
      </c>
      <c r="IA74" s="345">
        <f t="shared" si="172"/>
        <v>0</v>
      </c>
      <c r="IB74" s="345">
        <f t="shared" si="173"/>
        <v>0</v>
      </c>
      <c r="IC74" s="345">
        <f t="shared" si="174"/>
        <v>0</v>
      </c>
      <c r="ID74" s="345">
        <f t="shared" si="175"/>
        <v>0</v>
      </c>
      <c r="IE74" s="345">
        <f t="shared" si="176"/>
        <v>0</v>
      </c>
      <c r="IF74" s="344">
        <f>IF(AND($HO74=3,SUM($ID74:IE74)=0),IF(AND($HB74=1,$HF74&gt;=0.1),1,),)</f>
        <v>0</v>
      </c>
      <c r="IG74" s="344">
        <f>IF(AND($HO74=3,SUM($ID74:IF74)=0),IF(AND($HB74=1,$HF74&gt;=0.05,$HF74&lt;0.1),1,),)</f>
        <v>0</v>
      </c>
      <c r="IH74" s="345">
        <f t="shared" si="177"/>
        <v>0</v>
      </c>
      <c r="II74" s="345">
        <f t="shared" si="178"/>
        <v>0</v>
      </c>
      <c r="IJ74" s="345">
        <f t="shared" si="179"/>
        <v>0</v>
      </c>
      <c r="IK74" s="345">
        <f t="shared" si="180"/>
        <v>0</v>
      </c>
      <c r="IL74" s="345">
        <f t="shared" si="181"/>
        <v>0</v>
      </c>
      <c r="IM74" s="345">
        <f t="shared" si="182"/>
        <v>0</v>
      </c>
      <c r="IN74" s="345">
        <f t="shared" si="183"/>
        <v>0</v>
      </c>
      <c r="IO74" s="345">
        <f t="shared" si="184"/>
        <v>0</v>
      </c>
      <c r="IP74" s="345">
        <f t="shared" si="185"/>
        <v>0</v>
      </c>
      <c r="IQ74" s="345">
        <f t="shared" si="186"/>
        <v>0</v>
      </c>
      <c r="IR74" s="345">
        <f t="shared" si="187"/>
        <v>0</v>
      </c>
      <c r="IS74" s="392">
        <f t="shared" si="188"/>
        <v>0</v>
      </c>
      <c r="IT74" s="385"/>
      <c r="IU74" s="440">
        <f t="shared" si="39"/>
        <v>0</v>
      </c>
      <c r="IV74" s="344">
        <f t="shared" si="40"/>
        <v>0</v>
      </c>
      <c r="IW74" s="344">
        <f t="shared" si="41"/>
        <v>0</v>
      </c>
      <c r="IX74" s="344">
        <f t="shared" si="42"/>
        <v>0</v>
      </c>
      <c r="IY74" s="344">
        <f t="shared" si="43"/>
        <v>0</v>
      </c>
      <c r="IZ74" s="344">
        <f t="shared" si="44"/>
        <v>0</v>
      </c>
      <c r="JA74" s="344">
        <f t="shared" si="45"/>
        <v>0</v>
      </c>
      <c r="JB74" s="344">
        <f t="shared" si="46"/>
        <v>0</v>
      </c>
      <c r="JC74" s="344">
        <f t="shared" si="47"/>
        <v>0</v>
      </c>
      <c r="JD74" s="344">
        <f t="shared" si="48"/>
        <v>0</v>
      </c>
      <c r="JE74" s="344">
        <f t="shared" si="49"/>
        <v>0</v>
      </c>
      <c r="JF74" s="344">
        <f t="shared" si="50"/>
        <v>0</v>
      </c>
      <c r="JG74" s="344">
        <f t="shared" si="51"/>
        <v>0</v>
      </c>
      <c r="JH74" s="344">
        <f t="shared" si="52"/>
        <v>0</v>
      </c>
      <c r="JI74" s="344">
        <f t="shared" si="53"/>
        <v>0</v>
      </c>
      <c r="JJ74" s="344">
        <f t="shared" si="54"/>
        <v>0</v>
      </c>
      <c r="JK74" s="344">
        <f t="shared" si="55"/>
        <v>0</v>
      </c>
      <c r="JL74" s="344">
        <f t="shared" si="56"/>
        <v>0</v>
      </c>
      <c r="JM74" s="344">
        <f t="shared" si="57"/>
        <v>0</v>
      </c>
      <c r="JN74" s="344">
        <f t="shared" si="58"/>
        <v>0</v>
      </c>
      <c r="JO74" s="344">
        <f t="shared" si="59"/>
        <v>0</v>
      </c>
      <c r="JP74" s="344">
        <f t="shared" si="60"/>
        <v>0</v>
      </c>
      <c r="JQ74" s="344">
        <f t="shared" si="61"/>
        <v>0</v>
      </c>
      <c r="JR74" s="344">
        <f t="shared" si="62"/>
        <v>0</v>
      </c>
      <c r="JS74" s="344">
        <f t="shared" si="63"/>
        <v>0</v>
      </c>
      <c r="JT74" s="344">
        <f t="shared" si="64"/>
        <v>0</v>
      </c>
      <c r="JU74" s="344">
        <f t="shared" si="65"/>
        <v>0</v>
      </c>
      <c r="JV74" s="344">
        <f t="shared" si="66"/>
        <v>0</v>
      </c>
      <c r="JW74" s="344">
        <f t="shared" si="67"/>
        <v>0</v>
      </c>
      <c r="JX74" s="344">
        <f t="shared" si="68"/>
        <v>0</v>
      </c>
      <c r="JY74" s="344">
        <f t="shared" si="69"/>
        <v>0</v>
      </c>
      <c r="JZ74" s="344">
        <f t="shared" si="70"/>
        <v>0</v>
      </c>
      <c r="KA74" s="344">
        <f t="shared" si="71"/>
        <v>0</v>
      </c>
      <c r="KB74" s="344">
        <f t="shared" si="72"/>
        <v>0</v>
      </c>
      <c r="KC74" s="344">
        <f t="shared" si="189"/>
        <v>0</v>
      </c>
      <c r="KD74" s="344">
        <f t="shared" si="73"/>
        <v>0</v>
      </c>
      <c r="KE74" s="344">
        <f t="shared" si="74"/>
        <v>0</v>
      </c>
      <c r="KF74" s="344">
        <f t="shared" si="75"/>
        <v>0</v>
      </c>
      <c r="KG74" s="344">
        <f t="shared" si="76"/>
        <v>0</v>
      </c>
      <c r="KH74" s="344">
        <f t="shared" si="77"/>
        <v>0</v>
      </c>
      <c r="KI74" s="344">
        <f t="shared" si="78"/>
        <v>0</v>
      </c>
      <c r="KJ74" s="344">
        <f t="shared" si="79"/>
        <v>0</v>
      </c>
      <c r="KK74" s="344">
        <f t="shared" si="80"/>
        <v>0</v>
      </c>
      <c r="KL74" s="344">
        <f t="shared" si="81"/>
        <v>0</v>
      </c>
      <c r="KM74" s="344">
        <f t="shared" si="82"/>
        <v>0</v>
      </c>
      <c r="KN74" s="344">
        <f t="shared" si="83"/>
        <v>0</v>
      </c>
      <c r="KO74" s="344">
        <f t="shared" si="84"/>
        <v>0</v>
      </c>
      <c r="KP74" s="344">
        <f t="shared" si="85"/>
        <v>0</v>
      </c>
      <c r="KQ74" s="344">
        <f t="shared" si="86"/>
        <v>0</v>
      </c>
      <c r="KR74" s="344">
        <f t="shared" si="87"/>
        <v>0</v>
      </c>
      <c r="KS74" s="344">
        <f t="shared" si="88"/>
        <v>0</v>
      </c>
      <c r="KT74" s="383">
        <f t="shared" si="89"/>
        <v>0</v>
      </c>
      <c r="KU74" s="701"/>
      <c r="KV74" s="109"/>
      <c r="KW74" s="109"/>
      <c r="KX74" s="110"/>
      <c r="KZ74" s="472">
        <f t="shared" si="90"/>
        <v>0</v>
      </c>
      <c r="LA74" s="348">
        <f t="shared" si="91"/>
        <v>0</v>
      </c>
      <c r="LB74" s="348">
        <f t="shared" si="92"/>
        <v>0</v>
      </c>
      <c r="LC74" s="473">
        <f t="shared" si="93"/>
        <v>0</v>
      </c>
      <c r="LE74" s="467">
        <f t="shared" si="94"/>
        <v>0</v>
      </c>
      <c r="LF74" s="467" t="str">
        <f t="shared" si="95"/>
        <v/>
      </c>
      <c r="LG74" s="467">
        <f t="shared" si="96"/>
        <v>0</v>
      </c>
      <c r="LH74" s="467">
        <f t="shared" si="97"/>
        <v>0</v>
      </c>
      <c r="LI74" s="467">
        <f t="shared" si="98"/>
        <v>0</v>
      </c>
      <c r="LJ74" s="467">
        <f t="shared" si="99"/>
        <v>0</v>
      </c>
      <c r="LK74" s="467">
        <f t="shared" si="100"/>
        <v>0</v>
      </c>
      <c r="LL74" s="467">
        <f t="shared" si="101"/>
        <v>0</v>
      </c>
      <c r="LM74" s="467">
        <f t="shared" si="102"/>
        <v>0</v>
      </c>
      <c r="LN74" s="468">
        <f t="shared" si="103"/>
        <v>0</v>
      </c>
      <c r="LO74" s="468" t="str">
        <f t="shared" si="190"/>
        <v>○</v>
      </c>
      <c r="LP74" s="451"/>
      <c r="LQ74" s="414">
        <f t="shared" si="191"/>
        <v>0</v>
      </c>
      <c r="LR74" s="414">
        <f t="shared" si="104"/>
        <v>0</v>
      </c>
      <c r="LS74" s="414" t="str">
        <f t="shared" si="105"/>
        <v/>
      </c>
      <c r="LT74" s="414" t="str">
        <f t="shared" si="192"/>
        <v/>
      </c>
      <c r="LU74" s="414">
        <f t="shared" si="106"/>
        <v>0</v>
      </c>
      <c r="LV74" s="414">
        <f t="shared" si="193"/>
        <v>0</v>
      </c>
      <c r="LW74" s="414">
        <f t="shared" si="107"/>
        <v>0</v>
      </c>
      <c r="LX74" s="448">
        <f t="shared" si="108"/>
        <v>0</v>
      </c>
      <c r="LY74" s="414">
        <f t="shared" si="194"/>
        <v>0</v>
      </c>
      <c r="LZ74" s="414">
        <f t="shared" si="195"/>
        <v>0</v>
      </c>
      <c r="MA74" s="414">
        <f t="shared" si="196"/>
        <v>0</v>
      </c>
      <c r="MB74" s="448">
        <f t="shared" si="197"/>
        <v>0</v>
      </c>
      <c r="MC74" s="414">
        <f t="shared" si="109"/>
        <v>0</v>
      </c>
      <c r="MD74" s="414">
        <f t="shared" si="110"/>
        <v>0</v>
      </c>
      <c r="ME74" s="414">
        <f t="shared" si="111"/>
        <v>0</v>
      </c>
      <c r="MF74" s="448">
        <f t="shared" si="112"/>
        <v>0</v>
      </c>
      <c r="MG74" s="414">
        <f t="shared" si="113"/>
        <v>0</v>
      </c>
      <c r="MH74" s="414">
        <f t="shared" si="114"/>
        <v>0</v>
      </c>
      <c r="MI74" s="414">
        <f t="shared" si="115"/>
        <v>0</v>
      </c>
      <c r="MJ74" s="448">
        <f t="shared" si="198"/>
        <v>0</v>
      </c>
      <c r="MK74" s="462"/>
      <c r="ML74" s="477" cm="1">
        <f t="array" ref="ML74">IF(MX74=1,INDEX($BX74:$EQ74,1,MATCH("Ⅱ⑧",$BX74:$EQ74,0)+7),0)</f>
        <v>0</v>
      </c>
      <c r="MM74" s="478">
        <f t="shared" si="116"/>
        <v>0</v>
      </c>
      <c r="MN74" s="468">
        <f t="shared" si="117"/>
        <v>0</v>
      </c>
      <c r="MP74" s="348">
        <f t="shared" si="118"/>
        <v>0</v>
      </c>
      <c r="MQ74" s="348">
        <f t="shared" si="119"/>
        <v>0</v>
      </c>
      <c r="MR74" s="348">
        <f t="shared" si="120"/>
        <v>0</v>
      </c>
      <c r="MS74" s="348">
        <f t="shared" si="121"/>
        <v>0</v>
      </c>
      <c r="MT74" s="348">
        <f t="shared" si="122"/>
        <v>0</v>
      </c>
      <c r="MU74" s="348">
        <f t="shared" si="123"/>
        <v>0</v>
      </c>
      <c r="MV74" s="348">
        <f t="shared" si="124"/>
        <v>0</v>
      </c>
      <c r="MW74" s="348">
        <f t="shared" si="125"/>
        <v>0</v>
      </c>
      <c r="MX74" s="348">
        <f t="shared" si="126"/>
        <v>0</v>
      </c>
      <c r="MZ74" s="550">
        <f t="shared" si="127"/>
        <v>0</v>
      </c>
      <c r="NA74" s="550">
        <f t="shared" si="128"/>
        <v>0</v>
      </c>
      <c r="NB74" s="550">
        <f t="shared" si="129"/>
        <v>0</v>
      </c>
      <c r="NC74" s="550">
        <f t="shared" si="130"/>
        <v>0</v>
      </c>
      <c r="ND74" s="550">
        <f t="shared" si="131"/>
        <v>0</v>
      </c>
      <c r="NE74" s="550">
        <f t="shared" si="132"/>
        <v>0</v>
      </c>
      <c r="NF74" s="550">
        <f t="shared" si="133"/>
        <v>0</v>
      </c>
      <c r="NG74" s="550">
        <f t="shared" si="134"/>
        <v>0</v>
      </c>
    </row>
    <row r="75" spans="1:371" s="136" customFormat="1" ht="21" customHeight="1">
      <c r="A75" s="452">
        <f t="shared" si="4"/>
        <v>0</v>
      </c>
      <c r="B75" s="452">
        <f t="shared" si="199"/>
        <v>0</v>
      </c>
      <c r="C75" s="452">
        <f t="shared" si="5"/>
        <v>0</v>
      </c>
      <c r="D75" s="452">
        <f t="shared" si="6"/>
        <v>0</v>
      </c>
      <c r="E75" s="452">
        <f t="shared" si="7"/>
        <v>0</v>
      </c>
      <c r="F75" s="452">
        <f t="shared" si="200"/>
        <v>0</v>
      </c>
      <c r="G75" s="452">
        <f t="shared" si="201"/>
        <v>0</v>
      </c>
      <c r="H75" s="452">
        <f t="shared" si="202"/>
        <v>0</v>
      </c>
      <c r="I75" s="267">
        <f t="shared" si="135"/>
        <v>0</v>
      </c>
      <c r="J75" s="268"/>
      <c r="K75" s="112"/>
      <c r="L75" s="112"/>
      <c r="M75" s="106"/>
      <c r="N75" s="106"/>
      <c r="O75" s="106"/>
      <c r="P75" s="106"/>
      <c r="Q75" s="112"/>
      <c r="R75" s="263" t="str">
        <f>IFERROR(VLOOKUP(Q75,'４整理番号表'!$T$27:$U$30,2,TRUE),"")</f>
        <v/>
      </c>
      <c r="S75" s="263">
        <f t="shared" si="136"/>
        <v>0</v>
      </c>
      <c r="T75" s="266">
        <f t="shared" si="137"/>
        <v>0</v>
      </c>
      <c r="U75" s="112"/>
      <c r="V75" s="108"/>
      <c r="W75" s="269" t="str">
        <f>IFERROR(VLOOKUP(V75,'４整理番号表'!$B$6:$G$7,2,TRUE),"")</f>
        <v/>
      </c>
      <c r="X75" s="270"/>
      <c r="Y75" s="108"/>
      <c r="Z75" s="269" t="str">
        <f>IFERROR(VLOOKUP(Y75,'４整理番号表'!$B$39:$H$45,2,TRUE),"")</f>
        <v/>
      </c>
      <c r="AA75" s="108"/>
      <c r="AB75" s="271" t="str">
        <f>IFERROR(VLOOKUP(AA75,'４整理番号表'!$J$5:$K$59,2,TRUE),"")</f>
        <v/>
      </c>
      <c r="AC75" s="365"/>
      <c r="AD75" s="624"/>
      <c r="AE75" s="107"/>
      <c r="AF75" s="272" t="str">
        <f>IFERROR(VLOOKUP(AE75,'４整理番号表'!$P$6:$Q$39,2,TRUE),"")</f>
        <v/>
      </c>
      <c r="AG75" s="273">
        <f t="shared" si="8"/>
        <v>0</v>
      </c>
      <c r="AH75" s="106"/>
      <c r="AI75" s="112"/>
      <c r="AJ75" s="111"/>
      <c r="AK75" s="282"/>
      <c r="AL75" s="283"/>
      <c r="AM75" s="280"/>
      <c r="AN75" s="26"/>
      <c r="AO75" s="291">
        <f t="shared" si="9"/>
        <v>0</v>
      </c>
      <c r="AP75" s="290">
        <f t="shared" si="138"/>
        <v>0</v>
      </c>
      <c r="AQ75" s="30"/>
      <c r="AR75" s="30"/>
      <c r="AS75" s="30"/>
      <c r="AT75" s="289"/>
      <c r="AU75" s="291">
        <f t="shared" si="210"/>
        <v>0</v>
      </c>
      <c r="AV75" s="291" t="str">
        <f t="shared" si="203"/>
        <v/>
      </c>
      <c r="AW75" s="27"/>
      <c r="AX75" s="33"/>
      <c r="AY75" s="33"/>
      <c r="AZ75" s="28"/>
      <c r="BA75" s="27"/>
      <c r="BB75" s="202"/>
      <c r="BC75" s="315">
        <f t="shared" si="139"/>
        <v>0</v>
      </c>
      <c r="BD75" s="349" t="str">
        <f t="shared" si="11"/>
        <v/>
      </c>
      <c r="BE75" s="350"/>
      <c r="BF75" s="350"/>
      <c r="BG75" s="349">
        <f t="shared" si="211"/>
        <v>0</v>
      </c>
      <c r="BH75" s="350"/>
      <c r="BI75" s="349">
        <f t="shared" si="140"/>
        <v>0</v>
      </c>
      <c r="BJ75" s="202"/>
      <c r="BK75" s="202"/>
      <c r="BL75" s="653" t="str">
        <f t="shared" si="13"/>
        <v/>
      </c>
      <c r="BM75" s="654" t="str">
        <f t="shared" si="14"/>
        <v/>
      </c>
      <c r="BN75" s="266" t="str">
        <f t="shared" si="15"/>
        <v/>
      </c>
      <c r="BO75" s="793"/>
      <c r="BP75" s="323"/>
      <c r="BQ75" s="323"/>
      <c r="BR75" s="323"/>
      <c r="BS75" s="323"/>
      <c r="BT75" s="324" t="str">
        <f t="shared" si="16"/>
        <v/>
      </c>
      <c r="BU75" s="325" t="str">
        <f t="shared" si="141"/>
        <v/>
      </c>
      <c r="BV75" s="393">
        <f t="shared" si="142"/>
        <v>0</v>
      </c>
      <c r="BW75" s="326"/>
      <c r="BX75" s="329"/>
      <c r="BY75" s="454"/>
      <c r="BZ75" s="455"/>
      <c r="CA75" s="455"/>
      <c r="CB75" s="455"/>
      <c r="CC75" s="455"/>
      <c r="CD75" s="322">
        <f>IFERROR(VLOOKUP(BX75,'４整理番号表'!$X$23:$Z$31,3,FALSE),)</f>
        <v>0</v>
      </c>
      <c r="CE75" s="605" t="str">
        <f>IF(BX75='４整理番号表'!$X$24,IF(CC75&lt;&gt;"",IF(BZ75&gt;0,IF(BY75=6,ROUNDDOWN((CC75-BZ75)/ABS(BZ75),3),IF(BY75=5,ROUNDDOWN((CC75-BZ75)/ABS(BZ75)*3/4,3),"")),"-")),IF(CC75&lt;&gt;"",IF(BZ75&gt;0,ROUNDDOWN((CC75-BZ75)/ABS(BZ75),3),"-"),""))</f>
        <v/>
      </c>
      <c r="CF75" s="610"/>
      <c r="CG75" s="329"/>
      <c r="CH75" s="454"/>
      <c r="CI75" s="322"/>
      <c r="CJ75" s="322"/>
      <c r="CK75" s="322"/>
      <c r="CL75" s="322"/>
      <c r="CM75" s="322">
        <f>IFERROR(VLOOKUP(CG75,'４整理番号表'!$X$23:$Z$31,3,FALSE),)</f>
        <v>0</v>
      </c>
      <c r="CN75" s="325" t="str">
        <f t="shared" si="143"/>
        <v/>
      </c>
      <c r="CO75" s="610"/>
      <c r="CP75" s="329"/>
      <c r="CQ75" s="454"/>
      <c r="CR75" s="322"/>
      <c r="CS75" s="322"/>
      <c r="CT75" s="322"/>
      <c r="CU75" s="322"/>
      <c r="CV75" s="322">
        <f>IFERROR(VLOOKUP(CP75,'４整理番号表'!$X$23:$Z$31,3,FALSE),)</f>
        <v>0</v>
      </c>
      <c r="CW75" s="325" t="str">
        <f t="shared" si="144"/>
        <v/>
      </c>
      <c r="CX75" s="619"/>
      <c r="CY75" s="329"/>
      <c r="CZ75" s="454"/>
      <c r="DA75" s="322"/>
      <c r="DB75" s="322"/>
      <c r="DC75" s="322"/>
      <c r="DD75" s="322"/>
      <c r="DE75" s="322">
        <f>IFERROR(VLOOKUP(CY75,'４整理番号表'!$X$23:$Z$31,3,FALSE),)</f>
        <v>0</v>
      </c>
      <c r="DF75" s="325" t="str">
        <f t="shared" si="145"/>
        <v/>
      </c>
      <c r="DG75" s="610"/>
      <c r="DH75" s="329"/>
      <c r="DI75" s="454"/>
      <c r="DJ75" s="322"/>
      <c r="DK75" s="322"/>
      <c r="DL75" s="322"/>
      <c r="DM75" s="322"/>
      <c r="DN75" s="322">
        <f>IFERROR(VLOOKUP(DH75,'４整理番号表'!$X$23:$Z$31,3,FALSE),)</f>
        <v>0</v>
      </c>
      <c r="DO75" s="325" t="str">
        <f t="shared" si="146"/>
        <v/>
      </c>
      <c r="DP75" s="610"/>
      <c r="DQ75" s="329"/>
      <c r="DR75" s="454"/>
      <c r="DS75" s="322"/>
      <c r="DT75" s="322"/>
      <c r="DU75" s="322"/>
      <c r="DV75" s="322"/>
      <c r="DW75" s="322">
        <f>IFERROR(VLOOKUP(DQ75,'４整理番号表'!$X$23:$Z$31,3,FALSE),)</f>
        <v>0</v>
      </c>
      <c r="DX75" s="325" t="str">
        <f t="shared" si="147"/>
        <v/>
      </c>
      <c r="DY75" s="610"/>
      <c r="DZ75" s="329"/>
      <c r="EA75" s="454"/>
      <c r="EB75" s="322"/>
      <c r="EC75" s="322"/>
      <c r="ED75" s="322"/>
      <c r="EE75" s="322"/>
      <c r="EF75" s="322">
        <f>IFERROR(VLOOKUP(DZ75,'４整理番号表'!$X$23:$Z$31,3,FALSE),)</f>
        <v>0</v>
      </c>
      <c r="EG75" s="325" t="str">
        <f t="shared" si="148"/>
        <v/>
      </c>
      <c r="EH75" s="610"/>
      <c r="EI75" s="329"/>
      <c r="EJ75" s="454"/>
      <c r="EK75" s="322"/>
      <c r="EL75" s="322"/>
      <c r="EM75" s="322"/>
      <c r="EN75" s="322"/>
      <c r="EO75" s="322">
        <f>IFERROR(VLOOKUP(EI75,'４整理番号表'!$X$23:$Z$31,3,FALSE),)</f>
        <v>0</v>
      </c>
      <c r="EP75" s="325" t="str">
        <f t="shared" si="149"/>
        <v/>
      </c>
      <c r="EQ75" s="619"/>
      <c r="ER75" s="203" t="s">
        <v>101</v>
      </c>
      <c r="ES75" s="266">
        <f t="shared" si="17"/>
        <v>0</v>
      </c>
      <c r="ET75" s="272">
        <f t="shared" si="18"/>
        <v>0</v>
      </c>
      <c r="EU75" s="272">
        <f t="shared" si="19"/>
        <v>0</v>
      </c>
      <c r="EV75" s="272">
        <f t="shared" si="20"/>
        <v>0</v>
      </c>
      <c r="EW75" s="272">
        <f t="shared" si="21"/>
        <v>0</v>
      </c>
      <c r="EX75" s="272">
        <f t="shared" si="22"/>
        <v>0</v>
      </c>
      <c r="EY75" s="272">
        <f t="shared" si="23"/>
        <v>0</v>
      </c>
      <c r="EZ75" s="272">
        <f t="shared" si="24"/>
        <v>0</v>
      </c>
      <c r="FA75" s="272">
        <f t="shared" si="25"/>
        <v>0</v>
      </c>
      <c r="FB75" s="272">
        <f t="shared" si="26"/>
        <v>0</v>
      </c>
      <c r="FC75" s="272">
        <f t="shared" si="27"/>
        <v>0</v>
      </c>
      <c r="FD75" s="272">
        <f t="shared" si="28"/>
        <v>0</v>
      </c>
      <c r="FE75" s="272">
        <f t="shared" si="29"/>
        <v>0</v>
      </c>
      <c r="FF75" s="272">
        <f t="shared" si="30"/>
        <v>0</v>
      </c>
      <c r="FG75" s="272">
        <f t="shared" si="31"/>
        <v>0</v>
      </c>
      <c r="FH75" s="272">
        <f t="shared" si="32"/>
        <v>0</v>
      </c>
      <c r="FI75" s="109" t="s">
        <v>100</v>
      </c>
      <c r="FJ75" s="109" t="s">
        <v>100</v>
      </c>
      <c r="FK75" s="109" t="s">
        <v>100</v>
      </c>
      <c r="FL75" s="109" t="s">
        <v>100</v>
      </c>
      <c r="FM75" s="109" t="s">
        <v>100</v>
      </c>
      <c r="FN75" s="272">
        <f t="shared" si="150"/>
        <v>0</v>
      </c>
      <c r="FO75" s="272">
        <f t="shared" si="151"/>
        <v>0</v>
      </c>
      <c r="FP75" s="272">
        <f t="shared" si="152"/>
        <v>0</v>
      </c>
      <c r="FQ75" s="272">
        <f t="shared" si="153"/>
        <v>0</v>
      </c>
      <c r="FR75" s="272">
        <f t="shared" si="154"/>
        <v>0</v>
      </c>
      <c r="FS75" s="272">
        <f t="shared" si="155"/>
        <v>0</v>
      </c>
      <c r="FT75" s="272">
        <f t="shared" si="156"/>
        <v>0</v>
      </c>
      <c r="FU75" s="113"/>
      <c r="FV75" s="113"/>
      <c r="FW75" s="109"/>
      <c r="FX75" s="109"/>
      <c r="FY75" s="109"/>
      <c r="FZ75" s="272">
        <f t="shared" si="157"/>
        <v>0</v>
      </c>
      <c r="GA75" s="272">
        <f t="shared" si="33"/>
        <v>0</v>
      </c>
      <c r="GB75" s="109"/>
      <c r="GC75" s="109"/>
      <c r="GD75" s="109"/>
      <c r="GE75" s="109"/>
      <c r="GF75" s="109"/>
      <c r="GG75" s="109"/>
      <c r="GH75" s="109"/>
      <c r="GI75" s="109"/>
      <c r="GJ75" s="109"/>
      <c r="GK75" s="109"/>
      <c r="GL75" s="109"/>
      <c r="GM75" s="109"/>
      <c r="GN75" s="109"/>
      <c r="GO75" s="109"/>
      <c r="GP75" s="109"/>
      <c r="GQ75" s="109"/>
      <c r="GR75" s="109"/>
      <c r="GS75" s="109"/>
      <c r="GT75" s="110"/>
      <c r="GV75" s="413">
        <f t="shared" si="34"/>
        <v>0</v>
      </c>
      <c r="GW75" s="414">
        <f t="shared" si="35"/>
        <v>0</v>
      </c>
      <c r="GX75" s="415"/>
      <c r="GY75" s="416">
        <f t="shared" si="204"/>
        <v>0</v>
      </c>
      <c r="GZ75" s="417">
        <f t="shared" si="205"/>
        <v>0</v>
      </c>
      <c r="HA75" s="385"/>
      <c r="HB75" s="421"/>
      <c r="HC75" s="422"/>
      <c r="HD75" s="422"/>
      <c r="HE75" s="423">
        <f t="shared" si="208"/>
        <v>0</v>
      </c>
      <c r="HF75" s="424">
        <f t="shared" si="209"/>
        <v>0</v>
      </c>
      <c r="HG75" s="426"/>
      <c r="HH75" s="426"/>
      <c r="HI75" s="426"/>
      <c r="HJ75" s="345" t="str">
        <f t="shared" si="38"/>
        <v/>
      </c>
      <c r="HK75" s="402">
        <f>IF(OR(AND(1&lt;=HJ75,HJ75&lt;=3),HJ75=6),VLOOKUP(HJ75,'４整理番号表'!$J$5:$K$59,2,FALSE),0)</f>
        <v>0</v>
      </c>
      <c r="HL75" s="402">
        <f>IF(OR(HJ75=4,HJ75=7),VLOOKUP(HJ75,'４整理番号表'!$J$5:$K$59,2,FALSE),0)</f>
        <v>0</v>
      </c>
      <c r="HM75" s="402">
        <f>IF(HJ75=5,VLOOKUP(HJ75,'４整理番号表'!$J$5:$K$59,2,FALSE),0)</f>
        <v>0</v>
      </c>
      <c r="HN75" s="402">
        <f>IF(AND(8&lt;=HJ75,HJ75&lt;=13),VLOOKUP(HJ75,'４整理番号表'!$J$5:$K$59,2,FALSE),0)</f>
        <v>0</v>
      </c>
      <c r="HO75" s="397">
        <f t="shared" si="160"/>
        <v>0</v>
      </c>
      <c r="HP75" s="345">
        <f t="shared" si="161"/>
        <v>0</v>
      </c>
      <c r="HQ75" s="345">
        <f t="shared" si="162"/>
        <v>0</v>
      </c>
      <c r="HR75" s="344">
        <f t="shared" si="163"/>
        <v>0</v>
      </c>
      <c r="HS75" s="344">
        <f t="shared" si="164"/>
        <v>0</v>
      </c>
      <c r="HT75" s="345">
        <f t="shared" si="165"/>
        <v>0</v>
      </c>
      <c r="HU75" s="345">
        <f t="shared" si="166"/>
        <v>0</v>
      </c>
      <c r="HV75" s="345">
        <f t="shared" si="167"/>
        <v>0</v>
      </c>
      <c r="HW75" s="345">
        <f t="shared" si="168"/>
        <v>0</v>
      </c>
      <c r="HX75" s="345">
        <f t="shared" si="169"/>
        <v>0</v>
      </c>
      <c r="HY75" s="344">
        <f t="shared" si="170"/>
        <v>0</v>
      </c>
      <c r="HZ75" s="344">
        <f t="shared" si="171"/>
        <v>0</v>
      </c>
      <c r="IA75" s="345">
        <f t="shared" si="172"/>
        <v>0</v>
      </c>
      <c r="IB75" s="345">
        <f t="shared" si="173"/>
        <v>0</v>
      </c>
      <c r="IC75" s="345">
        <f t="shared" si="174"/>
        <v>0</v>
      </c>
      <c r="ID75" s="345">
        <f t="shared" si="175"/>
        <v>0</v>
      </c>
      <c r="IE75" s="345">
        <f t="shared" si="176"/>
        <v>0</v>
      </c>
      <c r="IF75" s="344">
        <f>IF(AND($HO75=3,SUM($ID75:IE75)=0),IF(AND($HB75=1,$HF75&gt;=0.1),1,),)</f>
        <v>0</v>
      </c>
      <c r="IG75" s="344">
        <f>IF(AND($HO75=3,SUM($ID75:IF75)=0),IF(AND($HB75=1,$HF75&gt;=0.05,$HF75&lt;0.1),1,),)</f>
        <v>0</v>
      </c>
      <c r="IH75" s="345">
        <f t="shared" si="177"/>
        <v>0</v>
      </c>
      <c r="II75" s="345">
        <f t="shared" si="178"/>
        <v>0</v>
      </c>
      <c r="IJ75" s="345">
        <f t="shared" si="179"/>
        <v>0</v>
      </c>
      <c r="IK75" s="345">
        <f t="shared" si="180"/>
        <v>0</v>
      </c>
      <c r="IL75" s="345">
        <f t="shared" si="181"/>
        <v>0</v>
      </c>
      <c r="IM75" s="345">
        <f t="shared" si="182"/>
        <v>0</v>
      </c>
      <c r="IN75" s="345">
        <f t="shared" si="183"/>
        <v>0</v>
      </c>
      <c r="IO75" s="345">
        <f t="shared" si="184"/>
        <v>0</v>
      </c>
      <c r="IP75" s="345">
        <f t="shared" si="185"/>
        <v>0</v>
      </c>
      <c r="IQ75" s="345">
        <f t="shared" si="186"/>
        <v>0</v>
      </c>
      <c r="IR75" s="345">
        <f t="shared" si="187"/>
        <v>0</v>
      </c>
      <c r="IS75" s="392">
        <f t="shared" si="188"/>
        <v>0</v>
      </c>
      <c r="IT75" s="385"/>
      <c r="IU75" s="440">
        <f t="shared" si="39"/>
        <v>0</v>
      </c>
      <c r="IV75" s="344">
        <f t="shared" si="40"/>
        <v>0</v>
      </c>
      <c r="IW75" s="344">
        <f t="shared" si="41"/>
        <v>0</v>
      </c>
      <c r="IX75" s="344">
        <f t="shared" si="42"/>
        <v>0</v>
      </c>
      <c r="IY75" s="344">
        <f t="shared" si="43"/>
        <v>0</v>
      </c>
      <c r="IZ75" s="344">
        <f t="shared" si="44"/>
        <v>0</v>
      </c>
      <c r="JA75" s="344">
        <f t="shared" si="45"/>
        <v>0</v>
      </c>
      <c r="JB75" s="344">
        <f t="shared" si="46"/>
        <v>0</v>
      </c>
      <c r="JC75" s="344">
        <f t="shared" si="47"/>
        <v>0</v>
      </c>
      <c r="JD75" s="344">
        <f t="shared" si="48"/>
        <v>0</v>
      </c>
      <c r="JE75" s="344">
        <f t="shared" si="49"/>
        <v>0</v>
      </c>
      <c r="JF75" s="344">
        <f t="shared" si="50"/>
        <v>0</v>
      </c>
      <c r="JG75" s="344">
        <f t="shared" si="51"/>
        <v>0</v>
      </c>
      <c r="JH75" s="344">
        <f t="shared" si="52"/>
        <v>0</v>
      </c>
      <c r="JI75" s="344">
        <f t="shared" si="53"/>
        <v>0</v>
      </c>
      <c r="JJ75" s="344">
        <f t="shared" si="54"/>
        <v>0</v>
      </c>
      <c r="JK75" s="344">
        <f t="shared" si="55"/>
        <v>0</v>
      </c>
      <c r="JL75" s="344">
        <f t="shared" si="56"/>
        <v>0</v>
      </c>
      <c r="JM75" s="344">
        <f t="shared" si="57"/>
        <v>0</v>
      </c>
      <c r="JN75" s="344">
        <f t="shared" si="58"/>
        <v>0</v>
      </c>
      <c r="JO75" s="344">
        <f t="shared" si="59"/>
        <v>0</v>
      </c>
      <c r="JP75" s="344">
        <f t="shared" si="60"/>
        <v>0</v>
      </c>
      <c r="JQ75" s="344">
        <f t="shared" si="61"/>
        <v>0</v>
      </c>
      <c r="JR75" s="344">
        <f t="shared" si="62"/>
        <v>0</v>
      </c>
      <c r="JS75" s="344">
        <f t="shared" si="63"/>
        <v>0</v>
      </c>
      <c r="JT75" s="344">
        <f t="shared" si="64"/>
        <v>0</v>
      </c>
      <c r="JU75" s="344">
        <f t="shared" si="65"/>
        <v>0</v>
      </c>
      <c r="JV75" s="344">
        <f t="shared" si="66"/>
        <v>0</v>
      </c>
      <c r="JW75" s="344">
        <f t="shared" si="67"/>
        <v>0</v>
      </c>
      <c r="JX75" s="344">
        <f t="shared" si="68"/>
        <v>0</v>
      </c>
      <c r="JY75" s="344">
        <f t="shared" si="69"/>
        <v>0</v>
      </c>
      <c r="JZ75" s="344">
        <f t="shared" si="70"/>
        <v>0</v>
      </c>
      <c r="KA75" s="344">
        <f t="shared" si="71"/>
        <v>0</v>
      </c>
      <c r="KB75" s="344">
        <f t="shared" si="72"/>
        <v>0</v>
      </c>
      <c r="KC75" s="344">
        <f t="shared" si="189"/>
        <v>0</v>
      </c>
      <c r="KD75" s="344">
        <f t="shared" si="73"/>
        <v>0</v>
      </c>
      <c r="KE75" s="344">
        <f t="shared" si="74"/>
        <v>0</v>
      </c>
      <c r="KF75" s="344">
        <f t="shared" si="75"/>
        <v>0</v>
      </c>
      <c r="KG75" s="344">
        <f t="shared" si="76"/>
        <v>0</v>
      </c>
      <c r="KH75" s="344">
        <f t="shared" si="77"/>
        <v>0</v>
      </c>
      <c r="KI75" s="344">
        <f t="shared" si="78"/>
        <v>0</v>
      </c>
      <c r="KJ75" s="344">
        <f t="shared" si="79"/>
        <v>0</v>
      </c>
      <c r="KK75" s="344">
        <f t="shared" si="80"/>
        <v>0</v>
      </c>
      <c r="KL75" s="344">
        <f t="shared" si="81"/>
        <v>0</v>
      </c>
      <c r="KM75" s="344">
        <f t="shared" si="82"/>
        <v>0</v>
      </c>
      <c r="KN75" s="344">
        <f t="shared" si="83"/>
        <v>0</v>
      </c>
      <c r="KO75" s="344">
        <f t="shared" si="84"/>
        <v>0</v>
      </c>
      <c r="KP75" s="344">
        <f t="shared" si="85"/>
        <v>0</v>
      </c>
      <c r="KQ75" s="344">
        <f t="shared" si="86"/>
        <v>0</v>
      </c>
      <c r="KR75" s="344">
        <f t="shared" si="87"/>
        <v>0</v>
      </c>
      <c r="KS75" s="344">
        <f t="shared" si="88"/>
        <v>0</v>
      </c>
      <c r="KT75" s="383">
        <f t="shared" si="89"/>
        <v>0</v>
      </c>
      <c r="KU75" s="701"/>
      <c r="KV75" s="109"/>
      <c r="KW75" s="109"/>
      <c r="KX75" s="110"/>
      <c r="KZ75" s="472">
        <f t="shared" si="90"/>
        <v>0</v>
      </c>
      <c r="LA75" s="348">
        <f t="shared" si="91"/>
        <v>0</v>
      </c>
      <c r="LB75" s="348">
        <f t="shared" si="92"/>
        <v>0</v>
      </c>
      <c r="LC75" s="473">
        <f t="shared" si="93"/>
        <v>0</v>
      </c>
      <c r="LE75" s="467">
        <f t="shared" si="94"/>
        <v>0</v>
      </c>
      <c r="LF75" s="467" t="str">
        <f t="shared" si="95"/>
        <v/>
      </c>
      <c r="LG75" s="467">
        <f t="shared" si="96"/>
        <v>0</v>
      </c>
      <c r="LH75" s="467">
        <f t="shared" si="97"/>
        <v>0</v>
      </c>
      <c r="LI75" s="467">
        <f t="shared" si="98"/>
        <v>0</v>
      </c>
      <c r="LJ75" s="467">
        <f t="shared" si="99"/>
        <v>0</v>
      </c>
      <c r="LK75" s="467">
        <f t="shared" si="100"/>
        <v>0</v>
      </c>
      <c r="LL75" s="467">
        <f t="shared" si="101"/>
        <v>0</v>
      </c>
      <c r="LM75" s="467">
        <f t="shared" si="102"/>
        <v>0</v>
      </c>
      <c r="LN75" s="468">
        <f t="shared" si="103"/>
        <v>0</v>
      </c>
      <c r="LO75" s="468" t="str">
        <f t="shared" si="190"/>
        <v>○</v>
      </c>
      <c r="LP75" s="451"/>
      <c r="LQ75" s="414">
        <f t="shared" si="191"/>
        <v>0</v>
      </c>
      <c r="LR75" s="414">
        <f t="shared" si="104"/>
        <v>0</v>
      </c>
      <c r="LS75" s="414" t="str">
        <f t="shared" si="105"/>
        <v/>
      </c>
      <c r="LT75" s="414" t="str">
        <f t="shared" si="192"/>
        <v/>
      </c>
      <c r="LU75" s="414">
        <f t="shared" si="106"/>
        <v>0</v>
      </c>
      <c r="LV75" s="414">
        <f t="shared" si="193"/>
        <v>0</v>
      </c>
      <c r="LW75" s="414">
        <f t="shared" si="107"/>
        <v>0</v>
      </c>
      <c r="LX75" s="448">
        <f t="shared" si="108"/>
        <v>0</v>
      </c>
      <c r="LY75" s="414">
        <f t="shared" si="194"/>
        <v>0</v>
      </c>
      <c r="LZ75" s="414">
        <f t="shared" si="195"/>
        <v>0</v>
      </c>
      <c r="MA75" s="414">
        <f t="shared" si="196"/>
        <v>0</v>
      </c>
      <c r="MB75" s="448">
        <f t="shared" si="197"/>
        <v>0</v>
      </c>
      <c r="MC75" s="414">
        <f t="shared" si="109"/>
        <v>0</v>
      </c>
      <c r="MD75" s="414">
        <f t="shared" si="110"/>
        <v>0</v>
      </c>
      <c r="ME75" s="414">
        <f t="shared" si="111"/>
        <v>0</v>
      </c>
      <c r="MF75" s="448">
        <f t="shared" si="112"/>
        <v>0</v>
      </c>
      <c r="MG75" s="414">
        <f t="shared" si="113"/>
        <v>0</v>
      </c>
      <c r="MH75" s="414">
        <f t="shared" si="114"/>
        <v>0</v>
      </c>
      <c r="MI75" s="414">
        <f t="shared" si="115"/>
        <v>0</v>
      </c>
      <c r="MJ75" s="448">
        <f t="shared" si="198"/>
        <v>0</v>
      </c>
      <c r="MK75" s="462"/>
      <c r="ML75" s="477" cm="1">
        <f t="array" ref="ML75">IF(MX75=1,INDEX($BX75:$EQ75,1,MATCH("Ⅱ⑧",$BX75:$EQ75,0)+7),0)</f>
        <v>0</v>
      </c>
      <c r="MM75" s="478">
        <f t="shared" si="116"/>
        <v>0</v>
      </c>
      <c r="MN75" s="468">
        <f t="shared" si="117"/>
        <v>0</v>
      </c>
      <c r="MP75" s="348">
        <f t="shared" si="118"/>
        <v>0</v>
      </c>
      <c r="MQ75" s="348">
        <f t="shared" si="119"/>
        <v>0</v>
      </c>
      <c r="MR75" s="348">
        <f t="shared" si="120"/>
        <v>0</v>
      </c>
      <c r="MS75" s="348">
        <f t="shared" si="121"/>
        <v>0</v>
      </c>
      <c r="MT75" s="348">
        <f t="shared" si="122"/>
        <v>0</v>
      </c>
      <c r="MU75" s="348">
        <f t="shared" si="123"/>
        <v>0</v>
      </c>
      <c r="MV75" s="348">
        <f t="shared" si="124"/>
        <v>0</v>
      </c>
      <c r="MW75" s="348">
        <f t="shared" si="125"/>
        <v>0</v>
      </c>
      <c r="MX75" s="348">
        <f t="shared" si="126"/>
        <v>0</v>
      </c>
      <c r="MZ75" s="550">
        <f t="shared" si="127"/>
        <v>0</v>
      </c>
      <c r="NA75" s="550">
        <f t="shared" si="128"/>
        <v>0</v>
      </c>
      <c r="NB75" s="550">
        <f t="shared" si="129"/>
        <v>0</v>
      </c>
      <c r="NC75" s="550">
        <f t="shared" si="130"/>
        <v>0</v>
      </c>
      <c r="ND75" s="550">
        <f t="shared" si="131"/>
        <v>0</v>
      </c>
      <c r="NE75" s="550">
        <f t="shared" si="132"/>
        <v>0</v>
      </c>
      <c r="NF75" s="550">
        <f t="shared" si="133"/>
        <v>0</v>
      </c>
      <c r="NG75" s="550">
        <f t="shared" si="134"/>
        <v>0</v>
      </c>
    </row>
    <row r="76" spans="1:371" s="136" customFormat="1" ht="21" customHeight="1">
      <c r="A76" s="452">
        <f t="shared" si="4"/>
        <v>0</v>
      </c>
      <c r="B76" s="452">
        <f t="shared" si="199"/>
        <v>0</v>
      </c>
      <c r="C76" s="452">
        <f t="shared" si="5"/>
        <v>0</v>
      </c>
      <c r="D76" s="452">
        <f t="shared" si="6"/>
        <v>0</v>
      </c>
      <c r="E76" s="452">
        <f t="shared" si="7"/>
        <v>0</v>
      </c>
      <c r="F76" s="452">
        <f t="shared" si="200"/>
        <v>0</v>
      </c>
      <c r="G76" s="452">
        <f t="shared" si="201"/>
        <v>0</v>
      </c>
      <c r="H76" s="452">
        <f t="shared" si="202"/>
        <v>0</v>
      </c>
      <c r="I76" s="267">
        <f t="shared" si="135"/>
        <v>0</v>
      </c>
      <c r="J76" s="268"/>
      <c r="K76" s="112"/>
      <c r="L76" s="112"/>
      <c r="M76" s="106"/>
      <c r="N76" s="106"/>
      <c r="O76" s="106"/>
      <c r="P76" s="106"/>
      <c r="Q76" s="112"/>
      <c r="R76" s="263" t="str">
        <f>IFERROR(VLOOKUP(Q76,'４整理番号表'!$T$27:$U$30,2,TRUE),"")</f>
        <v/>
      </c>
      <c r="S76" s="263">
        <f t="shared" si="136"/>
        <v>0</v>
      </c>
      <c r="T76" s="266">
        <f t="shared" si="137"/>
        <v>0</v>
      </c>
      <c r="U76" s="112"/>
      <c r="V76" s="108"/>
      <c r="W76" s="269" t="str">
        <f>IFERROR(VLOOKUP(V76,'４整理番号表'!$B$6:$G$7,2,TRUE),"")</f>
        <v/>
      </c>
      <c r="X76" s="270"/>
      <c r="Y76" s="108"/>
      <c r="Z76" s="269" t="str">
        <f>IFERROR(VLOOKUP(Y76,'４整理番号表'!$B$39:$H$45,2,TRUE),"")</f>
        <v/>
      </c>
      <c r="AA76" s="108"/>
      <c r="AB76" s="271" t="str">
        <f>IFERROR(VLOOKUP(AA76,'４整理番号表'!$J$5:$K$59,2,TRUE),"")</f>
        <v/>
      </c>
      <c r="AC76" s="365"/>
      <c r="AD76" s="624"/>
      <c r="AE76" s="107"/>
      <c r="AF76" s="272" t="str">
        <f>IFERROR(VLOOKUP(AE76,'４整理番号表'!$P$6:$Q$39,2,TRUE),"")</f>
        <v/>
      </c>
      <c r="AG76" s="273">
        <f t="shared" si="8"/>
        <v>0</v>
      </c>
      <c r="AH76" s="106"/>
      <c r="AI76" s="112"/>
      <c r="AJ76" s="111"/>
      <c r="AK76" s="282"/>
      <c r="AL76" s="283"/>
      <c r="AM76" s="280"/>
      <c r="AN76" s="29"/>
      <c r="AO76" s="291">
        <f t="shared" si="9"/>
        <v>0</v>
      </c>
      <c r="AP76" s="290">
        <f t="shared" si="138"/>
        <v>0</v>
      </c>
      <c r="AQ76" s="30"/>
      <c r="AR76" s="30"/>
      <c r="AS76" s="30"/>
      <c r="AT76" s="289"/>
      <c r="AU76" s="291">
        <f t="shared" si="210"/>
        <v>0</v>
      </c>
      <c r="AV76" s="291" t="str">
        <f t="shared" si="203"/>
        <v/>
      </c>
      <c r="AW76" s="27"/>
      <c r="AX76" s="33"/>
      <c r="AY76" s="33"/>
      <c r="AZ76" s="28"/>
      <c r="BA76" s="27"/>
      <c r="BB76" s="202"/>
      <c r="BC76" s="315">
        <f t="shared" si="139"/>
        <v>0</v>
      </c>
      <c r="BD76" s="349" t="str">
        <f t="shared" si="11"/>
        <v/>
      </c>
      <c r="BE76" s="350"/>
      <c r="BF76" s="350"/>
      <c r="BG76" s="349">
        <f t="shared" si="211"/>
        <v>0</v>
      </c>
      <c r="BH76" s="350"/>
      <c r="BI76" s="349">
        <f t="shared" si="140"/>
        <v>0</v>
      </c>
      <c r="BJ76" s="202"/>
      <c r="BK76" s="202"/>
      <c r="BL76" s="653" t="str">
        <f t="shared" si="13"/>
        <v/>
      </c>
      <c r="BM76" s="654" t="str">
        <f t="shared" si="14"/>
        <v/>
      </c>
      <c r="BN76" s="266" t="str">
        <f t="shared" si="15"/>
        <v/>
      </c>
      <c r="BO76" s="793"/>
      <c r="BP76" s="323"/>
      <c r="BQ76" s="323"/>
      <c r="BR76" s="323"/>
      <c r="BS76" s="323"/>
      <c r="BT76" s="324" t="str">
        <f t="shared" si="16"/>
        <v/>
      </c>
      <c r="BU76" s="325" t="str">
        <f t="shared" si="141"/>
        <v/>
      </c>
      <c r="BV76" s="393">
        <f t="shared" si="142"/>
        <v>0</v>
      </c>
      <c r="BW76" s="326"/>
      <c r="BX76" s="329"/>
      <c r="BY76" s="454"/>
      <c r="BZ76" s="455"/>
      <c r="CA76" s="455"/>
      <c r="CB76" s="455"/>
      <c r="CC76" s="455"/>
      <c r="CD76" s="322">
        <f>IFERROR(VLOOKUP(BX76,'４整理番号表'!$X$23:$Z$31,3,FALSE),)</f>
        <v>0</v>
      </c>
      <c r="CE76" s="605" t="str">
        <f>IF(BX76='４整理番号表'!$X$24,IF(CC76&lt;&gt;"",IF(BZ76&gt;0,IF(BY76=6,ROUNDDOWN((CC76-BZ76)/ABS(BZ76),3),IF(BY76=5,ROUNDDOWN((CC76-BZ76)/ABS(BZ76)*3/4,3),"")),"-")),IF(CC76&lt;&gt;"",IF(BZ76&gt;0,ROUNDDOWN((CC76-BZ76)/ABS(BZ76),3),"-"),""))</f>
        <v/>
      </c>
      <c r="CF76" s="610"/>
      <c r="CG76" s="329"/>
      <c r="CH76" s="454"/>
      <c r="CI76" s="322"/>
      <c r="CJ76" s="322"/>
      <c r="CK76" s="322"/>
      <c r="CL76" s="322"/>
      <c r="CM76" s="322">
        <f>IFERROR(VLOOKUP(CG76,'４整理番号表'!$X$23:$Z$31,3,FALSE),)</f>
        <v>0</v>
      </c>
      <c r="CN76" s="325" t="str">
        <f t="shared" si="143"/>
        <v/>
      </c>
      <c r="CO76" s="610"/>
      <c r="CP76" s="329"/>
      <c r="CQ76" s="454"/>
      <c r="CR76" s="322"/>
      <c r="CS76" s="322"/>
      <c r="CT76" s="322"/>
      <c r="CU76" s="322"/>
      <c r="CV76" s="322">
        <f>IFERROR(VLOOKUP(CP76,'４整理番号表'!$X$23:$Z$31,3,FALSE),)</f>
        <v>0</v>
      </c>
      <c r="CW76" s="325" t="str">
        <f t="shared" si="144"/>
        <v/>
      </c>
      <c r="CX76" s="619"/>
      <c r="CY76" s="329"/>
      <c r="CZ76" s="454"/>
      <c r="DA76" s="322"/>
      <c r="DB76" s="322"/>
      <c r="DC76" s="322"/>
      <c r="DD76" s="322"/>
      <c r="DE76" s="322">
        <f>IFERROR(VLOOKUP(CY76,'４整理番号表'!$X$23:$Z$31,3,FALSE),)</f>
        <v>0</v>
      </c>
      <c r="DF76" s="325" t="str">
        <f t="shared" si="145"/>
        <v/>
      </c>
      <c r="DG76" s="610"/>
      <c r="DH76" s="329"/>
      <c r="DI76" s="454"/>
      <c r="DJ76" s="322"/>
      <c r="DK76" s="322"/>
      <c r="DL76" s="322"/>
      <c r="DM76" s="322"/>
      <c r="DN76" s="322">
        <f>IFERROR(VLOOKUP(DH76,'４整理番号表'!$X$23:$Z$31,3,FALSE),)</f>
        <v>0</v>
      </c>
      <c r="DO76" s="325" t="str">
        <f t="shared" si="146"/>
        <v/>
      </c>
      <c r="DP76" s="610"/>
      <c r="DQ76" s="329"/>
      <c r="DR76" s="454"/>
      <c r="DS76" s="322"/>
      <c r="DT76" s="322"/>
      <c r="DU76" s="322"/>
      <c r="DV76" s="322"/>
      <c r="DW76" s="322">
        <f>IFERROR(VLOOKUP(DQ76,'４整理番号表'!$X$23:$Z$31,3,FALSE),)</f>
        <v>0</v>
      </c>
      <c r="DX76" s="325" t="str">
        <f t="shared" si="147"/>
        <v/>
      </c>
      <c r="DY76" s="610"/>
      <c r="DZ76" s="329"/>
      <c r="EA76" s="454"/>
      <c r="EB76" s="322"/>
      <c r="EC76" s="322"/>
      <c r="ED76" s="322"/>
      <c r="EE76" s="322"/>
      <c r="EF76" s="322">
        <f>IFERROR(VLOOKUP(DZ76,'４整理番号表'!$X$23:$Z$31,3,FALSE),)</f>
        <v>0</v>
      </c>
      <c r="EG76" s="325" t="str">
        <f t="shared" si="148"/>
        <v/>
      </c>
      <c r="EH76" s="610"/>
      <c r="EI76" s="329"/>
      <c r="EJ76" s="454"/>
      <c r="EK76" s="322"/>
      <c r="EL76" s="322"/>
      <c r="EM76" s="322"/>
      <c r="EN76" s="322"/>
      <c r="EO76" s="322">
        <f>IFERROR(VLOOKUP(EI76,'４整理番号表'!$X$23:$Z$31,3,FALSE),)</f>
        <v>0</v>
      </c>
      <c r="EP76" s="325" t="str">
        <f t="shared" si="149"/>
        <v/>
      </c>
      <c r="EQ76" s="619"/>
      <c r="ER76" s="203" t="s">
        <v>101</v>
      </c>
      <c r="ES76" s="266">
        <f t="shared" si="17"/>
        <v>0</v>
      </c>
      <c r="ET76" s="272">
        <f t="shared" si="18"/>
        <v>0</v>
      </c>
      <c r="EU76" s="272">
        <f t="shared" si="19"/>
        <v>0</v>
      </c>
      <c r="EV76" s="272">
        <f t="shared" si="20"/>
        <v>0</v>
      </c>
      <c r="EW76" s="272">
        <f t="shared" si="21"/>
        <v>0</v>
      </c>
      <c r="EX76" s="272">
        <f t="shared" si="22"/>
        <v>0</v>
      </c>
      <c r="EY76" s="272">
        <f t="shared" si="23"/>
        <v>0</v>
      </c>
      <c r="EZ76" s="272">
        <f t="shared" si="24"/>
        <v>0</v>
      </c>
      <c r="FA76" s="272">
        <f t="shared" si="25"/>
        <v>0</v>
      </c>
      <c r="FB76" s="272">
        <f t="shared" si="26"/>
        <v>0</v>
      </c>
      <c r="FC76" s="272">
        <f t="shared" si="27"/>
        <v>0</v>
      </c>
      <c r="FD76" s="272">
        <f t="shared" si="28"/>
        <v>0</v>
      </c>
      <c r="FE76" s="272">
        <f t="shared" si="29"/>
        <v>0</v>
      </c>
      <c r="FF76" s="272">
        <f t="shared" si="30"/>
        <v>0</v>
      </c>
      <c r="FG76" s="272">
        <f t="shared" si="31"/>
        <v>0</v>
      </c>
      <c r="FH76" s="272">
        <f t="shared" si="32"/>
        <v>0</v>
      </c>
      <c r="FI76" s="109" t="s">
        <v>100</v>
      </c>
      <c r="FJ76" s="109" t="s">
        <v>100</v>
      </c>
      <c r="FK76" s="109" t="s">
        <v>100</v>
      </c>
      <c r="FL76" s="109" t="s">
        <v>100</v>
      </c>
      <c r="FM76" s="109" t="s">
        <v>100</v>
      </c>
      <c r="FN76" s="272">
        <f t="shared" si="150"/>
        <v>0</v>
      </c>
      <c r="FO76" s="272">
        <f t="shared" si="151"/>
        <v>0</v>
      </c>
      <c r="FP76" s="272">
        <f t="shared" si="152"/>
        <v>0</v>
      </c>
      <c r="FQ76" s="272">
        <f t="shared" si="153"/>
        <v>0</v>
      </c>
      <c r="FR76" s="272">
        <f t="shared" si="154"/>
        <v>0</v>
      </c>
      <c r="FS76" s="272">
        <f t="shared" si="155"/>
        <v>0</v>
      </c>
      <c r="FT76" s="272">
        <f t="shared" si="156"/>
        <v>0</v>
      </c>
      <c r="FU76" s="113"/>
      <c r="FV76" s="113"/>
      <c r="FW76" s="109"/>
      <c r="FX76" s="109"/>
      <c r="FY76" s="109"/>
      <c r="FZ76" s="272">
        <f t="shared" si="157"/>
        <v>0</v>
      </c>
      <c r="GA76" s="272">
        <f t="shared" si="33"/>
        <v>0</v>
      </c>
      <c r="GB76" s="109"/>
      <c r="GC76" s="109"/>
      <c r="GD76" s="109"/>
      <c r="GE76" s="109"/>
      <c r="GF76" s="109"/>
      <c r="GG76" s="109"/>
      <c r="GH76" s="109"/>
      <c r="GI76" s="109"/>
      <c r="GJ76" s="109"/>
      <c r="GK76" s="109"/>
      <c r="GL76" s="109"/>
      <c r="GM76" s="109"/>
      <c r="GN76" s="109"/>
      <c r="GO76" s="109"/>
      <c r="GP76" s="109"/>
      <c r="GQ76" s="109"/>
      <c r="GR76" s="109"/>
      <c r="GS76" s="109"/>
      <c r="GT76" s="110"/>
      <c r="GV76" s="413">
        <f t="shared" si="34"/>
        <v>0</v>
      </c>
      <c r="GW76" s="414">
        <f t="shared" si="35"/>
        <v>0</v>
      </c>
      <c r="GX76" s="415"/>
      <c r="GY76" s="416">
        <f t="shared" si="204"/>
        <v>0</v>
      </c>
      <c r="GZ76" s="417">
        <f t="shared" si="205"/>
        <v>0</v>
      </c>
      <c r="HA76" s="385"/>
      <c r="HB76" s="421"/>
      <c r="HC76" s="422"/>
      <c r="HD76" s="422"/>
      <c r="HE76" s="423">
        <f t="shared" si="208"/>
        <v>0</v>
      </c>
      <c r="HF76" s="424">
        <f t="shared" si="209"/>
        <v>0</v>
      </c>
      <c r="HG76" s="426"/>
      <c r="HH76" s="426"/>
      <c r="HI76" s="426"/>
      <c r="HJ76" s="345" t="str">
        <f t="shared" si="38"/>
        <v/>
      </c>
      <c r="HK76" s="402">
        <f>IF(OR(AND(1&lt;=HJ76,HJ76&lt;=3),HJ76=6),VLOOKUP(HJ76,'４整理番号表'!$J$5:$K$59,2,FALSE),0)</f>
        <v>0</v>
      </c>
      <c r="HL76" s="402">
        <f>IF(OR(HJ76=4,HJ76=7),VLOOKUP(HJ76,'４整理番号表'!$J$5:$K$59,2,FALSE),0)</f>
        <v>0</v>
      </c>
      <c r="HM76" s="402">
        <f>IF(HJ76=5,VLOOKUP(HJ76,'４整理番号表'!$J$5:$K$59,2,FALSE),0)</f>
        <v>0</v>
      </c>
      <c r="HN76" s="402">
        <f>IF(AND(8&lt;=HJ76,HJ76&lt;=13),VLOOKUP(HJ76,'４整理番号表'!$J$5:$K$59,2,FALSE),0)</f>
        <v>0</v>
      </c>
      <c r="HO76" s="397">
        <f t="shared" si="160"/>
        <v>0</v>
      </c>
      <c r="HP76" s="345">
        <f t="shared" si="161"/>
        <v>0</v>
      </c>
      <c r="HQ76" s="345">
        <f t="shared" si="162"/>
        <v>0</v>
      </c>
      <c r="HR76" s="344">
        <f t="shared" si="163"/>
        <v>0</v>
      </c>
      <c r="HS76" s="344">
        <f t="shared" si="164"/>
        <v>0</v>
      </c>
      <c r="HT76" s="345">
        <f t="shared" si="165"/>
        <v>0</v>
      </c>
      <c r="HU76" s="345">
        <f t="shared" si="166"/>
        <v>0</v>
      </c>
      <c r="HV76" s="345">
        <f t="shared" si="167"/>
        <v>0</v>
      </c>
      <c r="HW76" s="345">
        <f t="shared" si="168"/>
        <v>0</v>
      </c>
      <c r="HX76" s="345">
        <f t="shared" si="169"/>
        <v>0</v>
      </c>
      <c r="HY76" s="344">
        <f t="shared" si="170"/>
        <v>0</v>
      </c>
      <c r="HZ76" s="344">
        <f t="shared" si="171"/>
        <v>0</v>
      </c>
      <c r="IA76" s="345">
        <f t="shared" si="172"/>
        <v>0</v>
      </c>
      <c r="IB76" s="345">
        <f t="shared" si="173"/>
        <v>0</v>
      </c>
      <c r="IC76" s="345">
        <f t="shared" si="174"/>
        <v>0</v>
      </c>
      <c r="ID76" s="345">
        <f t="shared" si="175"/>
        <v>0</v>
      </c>
      <c r="IE76" s="345">
        <f t="shared" si="176"/>
        <v>0</v>
      </c>
      <c r="IF76" s="344">
        <f>IF(AND($HO76=3,SUM($ID76:IE76)=0),IF(AND($HB76=1,$HF76&gt;=0.1),1,),)</f>
        <v>0</v>
      </c>
      <c r="IG76" s="344">
        <f>IF(AND($HO76=3,SUM($ID76:IF76)=0),IF(AND($HB76=1,$HF76&gt;=0.05,$HF76&lt;0.1),1,),)</f>
        <v>0</v>
      </c>
      <c r="IH76" s="345">
        <f t="shared" si="177"/>
        <v>0</v>
      </c>
      <c r="II76" s="345">
        <f t="shared" si="178"/>
        <v>0</v>
      </c>
      <c r="IJ76" s="345">
        <f t="shared" si="179"/>
        <v>0</v>
      </c>
      <c r="IK76" s="345">
        <f t="shared" si="180"/>
        <v>0</v>
      </c>
      <c r="IL76" s="345">
        <f t="shared" si="181"/>
        <v>0</v>
      </c>
      <c r="IM76" s="345">
        <f t="shared" si="182"/>
        <v>0</v>
      </c>
      <c r="IN76" s="345">
        <f t="shared" si="183"/>
        <v>0</v>
      </c>
      <c r="IO76" s="345">
        <f t="shared" si="184"/>
        <v>0</v>
      </c>
      <c r="IP76" s="345">
        <f t="shared" si="185"/>
        <v>0</v>
      </c>
      <c r="IQ76" s="345">
        <f t="shared" si="186"/>
        <v>0</v>
      </c>
      <c r="IR76" s="345">
        <f t="shared" si="187"/>
        <v>0</v>
      </c>
      <c r="IS76" s="392">
        <f t="shared" si="188"/>
        <v>0</v>
      </c>
      <c r="IT76" s="385"/>
      <c r="IU76" s="440">
        <f t="shared" si="39"/>
        <v>0</v>
      </c>
      <c r="IV76" s="344">
        <f t="shared" si="40"/>
        <v>0</v>
      </c>
      <c r="IW76" s="344">
        <f t="shared" si="41"/>
        <v>0</v>
      </c>
      <c r="IX76" s="344">
        <f t="shared" si="42"/>
        <v>0</v>
      </c>
      <c r="IY76" s="344">
        <f t="shared" si="43"/>
        <v>0</v>
      </c>
      <c r="IZ76" s="344">
        <f t="shared" si="44"/>
        <v>0</v>
      </c>
      <c r="JA76" s="344">
        <f t="shared" si="45"/>
        <v>0</v>
      </c>
      <c r="JB76" s="344">
        <f t="shared" si="46"/>
        <v>0</v>
      </c>
      <c r="JC76" s="344">
        <f t="shared" si="47"/>
        <v>0</v>
      </c>
      <c r="JD76" s="344">
        <f t="shared" si="48"/>
        <v>0</v>
      </c>
      <c r="JE76" s="344">
        <f t="shared" si="49"/>
        <v>0</v>
      </c>
      <c r="JF76" s="344">
        <f t="shared" si="50"/>
        <v>0</v>
      </c>
      <c r="JG76" s="344">
        <f t="shared" si="51"/>
        <v>0</v>
      </c>
      <c r="JH76" s="344">
        <f t="shared" si="52"/>
        <v>0</v>
      </c>
      <c r="JI76" s="344">
        <f t="shared" si="53"/>
        <v>0</v>
      </c>
      <c r="JJ76" s="344">
        <f t="shared" si="54"/>
        <v>0</v>
      </c>
      <c r="JK76" s="344">
        <f t="shared" si="55"/>
        <v>0</v>
      </c>
      <c r="JL76" s="344">
        <f t="shared" si="56"/>
        <v>0</v>
      </c>
      <c r="JM76" s="344">
        <f t="shared" si="57"/>
        <v>0</v>
      </c>
      <c r="JN76" s="344">
        <f t="shared" si="58"/>
        <v>0</v>
      </c>
      <c r="JO76" s="344">
        <f t="shared" si="59"/>
        <v>0</v>
      </c>
      <c r="JP76" s="344">
        <f t="shared" si="60"/>
        <v>0</v>
      </c>
      <c r="JQ76" s="344">
        <f t="shared" si="61"/>
        <v>0</v>
      </c>
      <c r="JR76" s="344">
        <f t="shared" si="62"/>
        <v>0</v>
      </c>
      <c r="JS76" s="344">
        <f t="shared" si="63"/>
        <v>0</v>
      </c>
      <c r="JT76" s="344">
        <f t="shared" si="64"/>
        <v>0</v>
      </c>
      <c r="JU76" s="344">
        <f t="shared" si="65"/>
        <v>0</v>
      </c>
      <c r="JV76" s="344">
        <f t="shared" si="66"/>
        <v>0</v>
      </c>
      <c r="JW76" s="344">
        <f t="shared" si="67"/>
        <v>0</v>
      </c>
      <c r="JX76" s="344">
        <f t="shared" si="68"/>
        <v>0</v>
      </c>
      <c r="JY76" s="344">
        <f t="shared" si="69"/>
        <v>0</v>
      </c>
      <c r="JZ76" s="344">
        <f t="shared" si="70"/>
        <v>0</v>
      </c>
      <c r="KA76" s="344">
        <f t="shared" si="71"/>
        <v>0</v>
      </c>
      <c r="KB76" s="344">
        <f t="shared" si="72"/>
        <v>0</v>
      </c>
      <c r="KC76" s="344">
        <f t="shared" si="189"/>
        <v>0</v>
      </c>
      <c r="KD76" s="344">
        <f t="shared" si="73"/>
        <v>0</v>
      </c>
      <c r="KE76" s="344">
        <f t="shared" si="74"/>
        <v>0</v>
      </c>
      <c r="KF76" s="344">
        <f t="shared" si="75"/>
        <v>0</v>
      </c>
      <c r="KG76" s="344">
        <f t="shared" si="76"/>
        <v>0</v>
      </c>
      <c r="KH76" s="344">
        <f t="shared" si="77"/>
        <v>0</v>
      </c>
      <c r="KI76" s="344">
        <f t="shared" si="78"/>
        <v>0</v>
      </c>
      <c r="KJ76" s="344">
        <f t="shared" si="79"/>
        <v>0</v>
      </c>
      <c r="KK76" s="344">
        <f t="shared" si="80"/>
        <v>0</v>
      </c>
      <c r="KL76" s="344">
        <f t="shared" si="81"/>
        <v>0</v>
      </c>
      <c r="KM76" s="344">
        <f t="shared" si="82"/>
        <v>0</v>
      </c>
      <c r="KN76" s="344">
        <f t="shared" si="83"/>
        <v>0</v>
      </c>
      <c r="KO76" s="344">
        <f t="shared" si="84"/>
        <v>0</v>
      </c>
      <c r="KP76" s="344">
        <f t="shared" si="85"/>
        <v>0</v>
      </c>
      <c r="KQ76" s="344">
        <f t="shared" si="86"/>
        <v>0</v>
      </c>
      <c r="KR76" s="344">
        <f t="shared" si="87"/>
        <v>0</v>
      </c>
      <c r="KS76" s="344">
        <f t="shared" si="88"/>
        <v>0</v>
      </c>
      <c r="KT76" s="383">
        <f t="shared" si="89"/>
        <v>0</v>
      </c>
      <c r="KU76" s="701"/>
      <c r="KV76" s="109"/>
      <c r="KW76" s="109"/>
      <c r="KX76" s="110"/>
      <c r="KZ76" s="472">
        <f t="shared" si="90"/>
        <v>0</v>
      </c>
      <c r="LA76" s="348">
        <f t="shared" si="91"/>
        <v>0</v>
      </c>
      <c r="LB76" s="348">
        <f t="shared" si="92"/>
        <v>0</v>
      </c>
      <c r="LC76" s="473">
        <f t="shared" si="93"/>
        <v>0</v>
      </c>
      <c r="LE76" s="467">
        <f t="shared" si="94"/>
        <v>0</v>
      </c>
      <c r="LF76" s="467" t="str">
        <f t="shared" si="95"/>
        <v/>
      </c>
      <c r="LG76" s="467">
        <f t="shared" si="96"/>
        <v>0</v>
      </c>
      <c r="LH76" s="467">
        <f t="shared" si="97"/>
        <v>0</v>
      </c>
      <c r="LI76" s="467">
        <f t="shared" si="98"/>
        <v>0</v>
      </c>
      <c r="LJ76" s="467">
        <f t="shared" si="99"/>
        <v>0</v>
      </c>
      <c r="LK76" s="467">
        <f t="shared" si="100"/>
        <v>0</v>
      </c>
      <c r="LL76" s="467">
        <f t="shared" si="101"/>
        <v>0</v>
      </c>
      <c r="LM76" s="467">
        <f t="shared" si="102"/>
        <v>0</v>
      </c>
      <c r="LN76" s="468">
        <f t="shared" si="103"/>
        <v>0</v>
      </c>
      <c r="LO76" s="468" t="str">
        <f t="shared" si="190"/>
        <v>○</v>
      </c>
      <c r="LP76" s="451"/>
      <c r="LQ76" s="414">
        <f t="shared" si="191"/>
        <v>0</v>
      </c>
      <c r="LR76" s="414">
        <f t="shared" si="104"/>
        <v>0</v>
      </c>
      <c r="LS76" s="414" t="str">
        <f t="shared" si="105"/>
        <v/>
      </c>
      <c r="LT76" s="414" t="str">
        <f t="shared" si="192"/>
        <v/>
      </c>
      <c r="LU76" s="414">
        <f t="shared" si="106"/>
        <v>0</v>
      </c>
      <c r="LV76" s="414">
        <f t="shared" si="193"/>
        <v>0</v>
      </c>
      <c r="LW76" s="414">
        <f t="shared" si="107"/>
        <v>0</v>
      </c>
      <c r="LX76" s="448">
        <f t="shared" si="108"/>
        <v>0</v>
      </c>
      <c r="LY76" s="414">
        <f t="shared" si="194"/>
        <v>0</v>
      </c>
      <c r="LZ76" s="414">
        <f t="shared" si="195"/>
        <v>0</v>
      </c>
      <c r="MA76" s="414">
        <f t="shared" si="196"/>
        <v>0</v>
      </c>
      <c r="MB76" s="448">
        <f t="shared" si="197"/>
        <v>0</v>
      </c>
      <c r="MC76" s="414">
        <f t="shared" si="109"/>
        <v>0</v>
      </c>
      <c r="MD76" s="414">
        <f t="shared" si="110"/>
        <v>0</v>
      </c>
      <c r="ME76" s="414">
        <f t="shared" si="111"/>
        <v>0</v>
      </c>
      <c r="MF76" s="448">
        <f t="shared" si="112"/>
        <v>0</v>
      </c>
      <c r="MG76" s="414">
        <f t="shared" si="113"/>
        <v>0</v>
      </c>
      <c r="MH76" s="414">
        <f t="shared" si="114"/>
        <v>0</v>
      </c>
      <c r="MI76" s="414">
        <f t="shared" si="115"/>
        <v>0</v>
      </c>
      <c r="MJ76" s="448">
        <f t="shared" si="198"/>
        <v>0</v>
      </c>
      <c r="MK76" s="462"/>
      <c r="ML76" s="477" cm="1">
        <f t="array" ref="ML76">IF(MX76=1,INDEX($BX76:$EQ76,1,MATCH("Ⅱ⑧",$BX76:$EQ76,0)+7),0)</f>
        <v>0</v>
      </c>
      <c r="MM76" s="478">
        <f t="shared" si="116"/>
        <v>0</v>
      </c>
      <c r="MN76" s="468">
        <f t="shared" si="117"/>
        <v>0</v>
      </c>
      <c r="MP76" s="348">
        <f t="shared" si="118"/>
        <v>0</v>
      </c>
      <c r="MQ76" s="348">
        <f t="shared" si="119"/>
        <v>0</v>
      </c>
      <c r="MR76" s="348">
        <f t="shared" si="120"/>
        <v>0</v>
      </c>
      <c r="MS76" s="348">
        <f t="shared" si="121"/>
        <v>0</v>
      </c>
      <c r="MT76" s="348">
        <f t="shared" si="122"/>
        <v>0</v>
      </c>
      <c r="MU76" s="348">
        <f t="shared" si="123"/>
        <v>0</v>
      </c>
      <c r="MV76" s="348">
        <f t="shared" si="124"/>
        <v>0</v>
      </c>
      <c r="MW76" s="348">
        <f t="shared" si="125"/>
        <v>0</v>
      </c>
      <c r="MX76" s="348">
        <f t="shared" si="126"/>
        <v>0</v>
      </c>
      <c r="MZ76" s="550">
        <f t="shared" si="127"/>
        <v>0</v>
      </c>
      <c r="NA76" s="550">
        <f t="shared" si="128"/>
        <v>0</v>
      </c>
      <c r="NB76" s="550">
        <f t="shared" si="129"/>
        <v>0</v>
      </c>
      <c r="NC76" s="550">
        <f t="shared" si="130"/>
        <v>0</v>
      </c>
      <c r="ND76" s="550">
        <f t="shared" si="131"/>
        <v>0</v>
      </c>
      <c r="NE76" s="550">
        <f t="shared" si="132"/>
        <v>0</v>
      </c>
      <c r="NF76" s="550">
        <f t="shared" si="133"/>
        <v>0</v>
      </c>
      <c r="NG76" s="550">
        <f t="shared" si="134"/>
        <v>0</v>
      </c>
    </row>
    <row r="77" spans="1:371" s="136" customFormat="1" ht="21" customHeight="1">
      <c r="A77" s="452">
        <f t="shared" ref="A77:A140" si="212">D77*1000000+C77*10000+T77*100+AG77</f>
        <v>0</v>
      </c>
      <c r="B77" s="452">
        <f t="shared" si="199"/>
        <v>0</v>
      </c>
      <c r="C77" s="452">
        <f t="shared" ref="C77:C140" si="213">IF(L77&lt;&gt;"",IF(L77&lt;&gt;L76,C76+1,C76),0)</f>
        <v>0</v>
      </c>
      <c r="D77" s="452">
        <f t="shared" ref="D77:D140" si="214">IF(K77&lt;&gt;"",IF(K77&lt;&gt;K76,D76+1,D76),0)</f>
        <v>0</v>
      </c>
      <c r="E77" s="452">
        <f t="shared" ref="E77:E140" si="215">IF(U77&lt;&gt;"",IF(OR(U77&lt;&gt;U76,L77&lt;&gt;L76),E76+1,E76),0)</f>
        <v>0</v>
      </c>
      <c r="F77" s="452">
        <f t="shared" si="200"/>
        <v>0</v>
      </c>
      <c r="G77" s="452">
        <f t="shared" si="201"/>
        <v>0</v>
      </c>
      <c r="H77" s="452">
        <f t="shared" si="202"/>
        <v>0</v>
      </c>
      <c r="I77" s="267">
        <f t="shared" si="135"/>
        <v>0</v>
      </c>
      <c r="J77" s="268"/>
      <c r="K77" s="112"/>
      <c r="L77" s="112"/>
      <c r="M77" s="106"/>
      <c r="N77" s="106"/>
      <c r="O77" s="106"/>
      <c r="P77" s="106"/>
      <c r="Q77" s="112"/>
      <c r="R77" s="263" t="str">
        <f>IFERROR(VLOOKUP(Q77,'４整理番号表'!$T$27:$U$30,2,TRUE),"")</f>
        <v/>
      </c>
      <c r="S77" s="263">
        <f t="shared" si="136"/>
        <v>0</v>
      </c>
      <c r="T77" s="266">
        <f t="shared" si="137"/>
        <v>0</v>
      </c>
      <c r="U77" s="112"/>
      <c r="V77" s="108"/>
      <c r="W77" s="269" t="str">
        <f>IFERROR(VLOOKUP(V77,'４整理番号表'!$B$6:$G$7,2,TRUE),"")</f>
        <v/>
      </c>
      <c r="X77" s="270"/>
      <c r="Y77" s="108"/>
      <c r="Z77" s="269" t="str">
        <f>IFERROR(VLOOKUP(Y77,'４整理番号表'!$B$39:$H$45,2,TRUE),"")</f>
        <v/>
      </c>
      <c r="AA77" s="108"/>
      <c r="AB77" s="271" t="str">
        <f>IFERROR(VLOOKUP(AA77,'４整理番号表'!$J$5:$K$59,2,TRUE),"")</f>
        <v/>
      </c>
      <c r="AC77" s="365"/>
      <c r="AD77" s="624"/>
      <c r="AE77" s="107"/>
      <c r="AF77" s="272" t="str">
        <f>IFERROR(VLOOKUP(AE77,'４整理番号表'!$P$6:$Q$39,2,TRUE),"")</f>
        <v/>
      </c>
      <c r="AG77" s="273">
        <f t="shared" ref="AG77:AG140" si="216">IF(AH77&lt;&gt;"",IF(OR(U77&lt;&gt;U76,L77&lt;&gt;L76),1,AG76+1),0)</f>
        <v>0</v>
      </c>
      <c r="AH77" s="106"/>
      <c r="AI77" s="112"/>
      <c r="AJ77" s="111"/>
      <c r="AK77" s="282"/>
      <c r="AL77" s="283"/>
      <c r="AM77" s="280"/>
      <c r="AN77" s="26"/>
      <c r="AO77" s="291">
        <f t="shared" ref="AO77:AO140" si="217">IF(AI77="",MIN(ROUNDDOWN(LV77,-3),LW77),BG77)</f>
        <v>0</v>
      </c>
      <c r="AP77" s="290">
        <f t="shared" si="138"/>
        <v>0</v>
      </c>
      <c r="AQ77" s="30"/>
      <c r="AR77" s="30"/>
      <c r="AS77" s="30"/>
      <c r="AT77" s="289"/>
      <c r="AU77" s="291">
        <f t="shared" si="210"/>
        <v>0</v>
      </c>
      <c r="AV77" s="291" t="str">
        <f t="shared" si="203"/>
        <v/>
      </c>
      <c r="AW77" s="27"/>
      <c r="AX77" s="33"/>
      <c r="AY77" s="33"/>
      <c r="AZ77" s="28"/>
      <c r="BA77" s="27"/>
      <c r="BB77" s="202"/>
      <c r="BC77" s="315">
        <f t="shared" si="139"/>
        <v>0</v>
      </c>
      <c r="BD77" s="349" t="str">
        <f t="shared" ref="BD77:BD140" si="218">IFERROR(IF($AI77=1,ROUNDDOWN($BE77*1.1,-3),""),0)</f>
        <v/>
      </c>
      <c r="BE77" s="350"/>
      <c r="BF77" s="350"/>
      <c r="BG77" s="349">
        <f t="shared" si="211"/>
        <v>0</v>
      </c>
      <c r="BH77" s="350"/>
      <c r="BI77" s="349">
        <f t="shared" si="140"/>
        <v>0</v>
      </c>
      <c r="BJ77" s="202"/>
      <c r="BK77" s="202"/>
      <c r="BL77" s="653" t="str">
        <f t="shared" ref="BL77:BL140" si="219">IF(AND(AI77=1,H77=1),IF((BK77-BS77)/BS77&gt;=0.3,1,""),"")</f>
        <v/>
      </c>
      <c r="BM77" s="654" t="str">
        <f t="shared" ref="BM77:BM140" si="220">IF(AND(AI77=1,H77=1),IF((BK77-BS77)&gt;=10,1,""),"")</f>
        <v/>
      </c>
      <c r="BN77" s="266" t="str">
        <f t="shared" ref="BN77:BN140" si="221">IF(H77=1,"Ⅱ①","")</f>
        <v/>
      </c>
      <c r="BO77" s="793"/>
      <c r="BP77" s="323"/>
      <c r="BQ77" s="323"/>
      <c r="BR77" s="323"/>
      <c r="BS77" s="323"/>
      <c r="BT77" s="324" t="str">
        <f t="shared" ref="BT77:BT140" si="222">IF(H77=1,"ha","")</f>
        <v/>
      </c>
      <c r="BU77" s="325" t="str">
        <f t="shared" si="141"/>
        <v/>
      </c>
      <c r="BV77" s="393">
        <f t="shared" si="142"/>
        <v>0</v>
      </c>
      <c r="BW77" s="326"/>
      <c r="BX77" s="329"/>
      <c r="BY77" s="454"/>
      <c r="BZ77" s="455"/>
      <c r="CA77" s="455"/>
      <c r="CB77" s="455"/>
      <c r="CC77" s="455"/>
      <c r="CD77" s="322">
        <f>IFERROR(VLOOKUP(BX77,'４整理番号表'!$X$23:$Z$31,3,FALSE),)</f>
        <v>0</v>
      </c>
      <c r="CE77" s="605" t="str">
        <f>IF(BX77='４整理番号表'!$X$24,IF(CC77&lt;&gt;"",IF(BZ77&gt;0,IF(BY77=6,ROUNDDOWN((CC77-BZ77)/ABS(BZ77),3),IF(BY77=5,ROUNDDOWN((CC77-BZ77)/ABS(BZ77)*3/4,3),"")),"-")),IF(CC77&lt;&gt;"",IF(BZ77&gt;0,ROUNDDOWN((CC77-BZ77)/ABS(BZ77),3),"-"),""))</f>
        <v/>
      </c>
      <c r="CF77" s="610"/>
      <c r="CG77" s="329"/>
      <c r="CH77" s="454"/>
      <c r="CI77" s="322"/>
      <c r="CJ77" s="322"/>
      <c r="CK77" s="322"/>
      <c r="CL77" s="322"/>
      <c r="CM77" s="322">
        <f>IFERROR(VLOOKUP(CG77,'４整理番号表'!$X$23:$Z$31,3,FALSE),)</f>
        <v>0</v>
      </c>
      <c r="CN77" s="325" t="str">
        <f t="shared" si="143"/>
        <v/>
      </c>
      <c r="CO77" s="610"/>
      <c r="CP77" s="329"/>
      <c r="CQ77" s="454"/>
      <c r="CR77" s="322"/>
      <c r="CS77" s="322"/>
      <c r="CT77" s="322"/>
      <c r="CU77" s="322"/>
      <c r="CV77" s="322">
        <f>IFERROR(VLOOKUP(CP77,'４整理番号表'!$X$23:$Z$31,3,FALSE),)</f>
        <v>0</v>
      </c>
      <c r="CW77" s="325" t="str">
        <f t="shared" si="144"/>
        <v/>
      </c>
      <c r="CX77" s="619"/>
      <c r="CY77" s="329"/>
      <c r="CZ77" s="454"/>
      <c r="DA77" s="322"/>
      <c r="DB77" s="322"/>
      <c r="DC77" s="322"/>
      <c r="DD77" s="322"/>
      <c r="DE77" s="322">
        <f>IFERROR(VLOOKUP(CY77,'４整理番号表'!$X$23:$Z$31,3,FALSE),)</f>
        <v>0</v>
      </c>
      <c r="DF77" s="325" t="str">
        <f t="shared" si="145"/>
        <v/>
      </c>
      <c r="DG77" s="610"/>
      <c r="DH77" s="329"/>
      <c r="DI77" s="454"/>
      <c r="DJ77" s="322"/>
      <c r="DK77" s="322"/>
      <c r="DL77" s="322"/>
      <c r="DM77" s="322"/>
      <c r="DN77" s="322">
        <f>IFERROR(VLOOKUP(DH77,'４整理番号表'!$X$23:$Z$31,3,FALSE),)</f>
        <v>0</v>
      </c>
      <c r="DO77" s="325" t="str">
        <f t="shared" si="146"/>
        <v/>
      </c>
      <c r="DP77" s="610"/>
      <c r="DQ77" s="329"/>
      <c r="DR77" s="454"/>
      <c r="DS77" s="322"/>
      <c r="DT77" s="322"/>
      <c r="DU77" s="322"/>
      <c r="DV77" s="322"/>
      <c r="DW77" s="322">
        <f>IFERROR(VLOOKUP(DQ77,'４整理番号表'!$X$23:$Z$31,3,FALSE),)</f>
        <v>0</v>
      </c>
      <c r="DX77" s="325" t="str">
        <f t="shared" si="147"/>
        <v/>
      </c>
      <c r="DY77" s="610"/>
      <c r="DZ77" s="329"/>
      <c r="EA77" s="454"/>
      <c r="EB77" s="322"/>
      <c r="EC77" s="322"/>
      <c r="ED77" s="322"/>
      <c r="EE77" s="322"/>
      <c r="EF77" s="322">
        <f>IFERROR(VLOOKUP(DZ77,'４整理番号表'!$X$23:$Z$31,3,FALSE),)</f>
        <v>0</v>
      </c>
      <c r="EG77" s="325" t="str">
        <f t="shared" si="148"/>
        <v/>
      </c>
      <c r="EH77" s="610"/>
      <c r="EI77" s="329"/>
      <c r="EJ77" s="454"/>
      <c r="EK77" s="322"/>
      <c r="EL77" s="322"/>
      <c r="EM77" s="322"/>
      <c r="EN77" s="322"/>
      <c r="EO77" s="322">
        <f>IFERROR(VLOOKUP(EI77,'４整理番号表'!$X$23:$Z$31,3,FALSE),)</f>
        <v>0</v>
      </c>
      <c r="EP77" s="325" t="str">
        <f t="shared" si="149"/>
        <v/>
      </c>
      <c r="EQ77" s="619"/>
      <c r="ER77" s="203" t="s">
        <v>101</v>
      </c>
      <c r="ES77" s="266">
        <f t="shared" ref="ES77:ES140" si="223">IF(AND(H77=1,$GN77&lt;&gt;1,$GW77&gt;=$ES$2,$GW77&lt;$ET$2),1,0)</f>
        <v>0</v>
      </c>
      <c r="ET77" s="272">
        <f t="shared" ref="ET77:ET140" si="224">IF(AND(H77=1,$GN77&lt;&gt;1,$ET$2&lt;=$GW77),1,0)</f>
        <v>0</v>
      </c>
      <c r="EU77" s="272">
        <f t="shared" ref="EU77:EU140" si="225">IF(AND(H77=1,GN77&lt;&gt;1,$EU$2&lt;=$GY77,$GY77&lt;$EV$2),1,0)</f>
        <v>0</v>
      </c>
      <c r="EV77" s="272">
        <f t="shared" ref="EV77:EV140" si="226">IF(AND(H77=1,GN77&lt;&gt;1,$EV$2&lt;=$GY77,$GY77&lt;$EW$2),1,0)</f>
        <v>0</v>
      </c>
      <c r="EW77" s="272">
        <f t="shared" ref="EW77:EW140" si="227">IF(AND(H77=1,GN77&lt;&gt;1,$EW$2&lt;=$GY77,$GY77&lt;$EX$2),1,0)</f>
        <v>0</v>
      </c>
      <c r="EX77" s="272">
        <f t="shared" ref="EX77:EX140" si="228">IF(AND(H77=1,GN77&lt;&gt;1,$EX$2&lt;=$GY77,$GY77&lt;$EY$2),1,0)</f>
        <v>0</v>
      </c>
      <c r="EY77" s="272">
        <f t="shared" ref="EY77:EY140" si="229">IF(AND(H77=1,GN77&lt;&gt;1,$EY$2&lt;=$GY77,$GY77&lt;$EZ$2),1,0)</f>
        <v>0</v>
      </c>
      <c r="EZ77" s="272">
        <f t="shared" ref="EZ77:EZ140" si="230">IF(AND(H77=1,GN77&lt;&gt;1,$EZ$2&lt;=$GY77,$GY77&lt;$FA$2),1,0)</f>
        <v>0</v>
      </c>
      <c r="FA77" s="272">
        <f t="shared" ref="FA77:FA140" si="231">IF(AND(H77=1,GN77&lt;&gt;1,$FA$2&lt;=$GY77),1,0)</f>
        <v>0</v>
      </c>
      <c r="FB77" s="272">
        <f t="shared" ref="FB77:FB140" si="232">IF(AND(H77=1,GN77&lt;&gt;1,$FB$2&lt;=$GZ77,$GZ77&lt;$FC$2),1,0)</f>
        <v>0</v>
      </c>
      <c r="FC77" s="272">
        <f t="shared" ref="FC77:FC140" si="233">IF(AND(H77=1,GN77&lt;&gt;1,$FC$2&lt;=$GZ77,$GZ77&lt;$FD$2),1,0)</f>
        <v>0</v>
      </c>
      <c r="FD77" s="272">
        <f t="shared" ref="FD77:FD140" si="234">IF(AND(H77=1,GN77&lt;&gt;1,$FD$2&lt;=$GZ77,$GZ77&lt;$FE$2),1,0)</f>
        <v>0</v>
      </c>
      <c r="FE77" s="272">
        <f t="shared" ref="FE77:FE140" si="235">IF(AND(H77=1,GN77&lt;&gt;1,$FE$2&lt;=$GZ77,$GZ77&lt;$FF$2),1,0)</f>
        <v>0</v>
      </c>
      <c r="FF77" s="272">
        <f t="shared" ref="FF77:FF140" si="236">IF(AND(H77=1,GN77&lt;&gt;1,$FF$2&lt;=$GZ77,$GZ77&lt;$FG$2),1,0)</f>
        <v>0</v>
      </c>
      <c r="FG77" s="272">
        <f t="shared" ref="FG77:FG140" si="237">IF(AND(H77=1,GN77&lt;&gt;1,$FG$2&lt;=$GZ77,$GZ77&lt;$FH$2),1,0)</f>
        <v>0</v>
      </c>
      <c r="FH77" s="272">
        <f t="shared" ref="FH77:FH140" si="238">IF(AND(H77=1,GN77&lt;&gt;1,$FH$2&lt;=$GZ77),1,0)</f>
        <v>0</v>
      </c>
      <c r="FI77" s="109" t="s">
        <v>100</v>
      </c>
      <c r="FJ77" s="109" t="s">
        <v>100</v>
      </c>
      <c r="FK77" s="109" t="s">
        <v>100</v>
      </c>
      <c r="FL77" s="109" t="s">
        <v>100</v>
      </c>
      <c r="FM77" s="109" t="s">
        <v>100</v>
      </c>
      <c r="FN77" s="272">
        <f t="shared" si="150"/>
        <v>0</v>
      </c>
      <c r="FO77" s="272">
        <f t="shared" si="151"/>
        <v>0</v>
      </c>
      <c r="FP77" s="272">
        <f t="shared" si="152"/>
        <v>0</v>
      </c>
      <c r="FQ77" s="272">
        <f t="shared" si="153"/>
        <v>0</v>
      </c>
      <c r="FR77" s="272">
        <f t="shared" si="154"/>
        <v>0</v>
      </c>
      <c r="FS77" s="272">
        <f t="shared" si="155"/>
        <v>0</v>
      </c>
      <c r="FT77" s="272">
        <f t="shared" si="156"/>
        <v>0</v>
      </c>
      <c r="FU77" s="113"/>
      <c r="FV77" s="113"/>
      <c r="FW77" s="109"/>
      <c r="FX77" s="109"/>
      <c r="FY77" s="109"/>
      <c r="FZ77" s="272">
        <f t="shared" si="157"/>
        <v>0</v>
      </c>
      <c r="GA77" s="272">
        <f t="shared" ref="GA77:GA140" si="239">IF(AND(H77=1,X77="法人"),1,)</f>
        <v>0</v>
      </c>
      <c r="GB77" s="109"/>
      <c r="GC77" s="109"/>
      <c r="GD77" s="109"/>
      <c r="GE77" s="109"/>
      <c r="GF77" s="109"/>
      <c r="GG77" s="109"/>
      <c r="GH77" s="109"/>
      <c r="GI77" s="109"/>
      <c r="GJ77" s="109"/>
      <c r="GK77" s="109"/>
      <c r="GL77" s="109"/>
      <c r="GM77" s="109"/>
      <c r="GN77" s="109"/>
      <c r="GO77" s="109"/>
      <c r="GP77" s="109"/>
      <c r="GQ77" s="109"/>
      <c r="GR77" s="109"/>
      <c r="GS77" s="109"/>
      <c r="GT77" s="110"/>
      <c r="GV77" s="413">
        <f t="shared" ref="GV77:GV140" si="240">AC77</f>
        <v>0</v>
      </c>
      <c r="GW77" s="414">
        <f t="shared" ref="GW77:GW140" si="241">AD77</f>
        <v>0</v>
      </c>
      <c r="GX77" s="415"/>
      <c r="GY77" s="416">
        <f t="shared" si="204"/>
        <v>0</v>
      </c>
      <c r="GZ77" s="417">
        <f t="shared" si="205"/>
        <v>0</v>
      </c>
      <c r="HA77" s="385"/>
      <c r="HB77" s="421"/>
      <c r="HC77" s="422"/>
      <c r="HD77" s="422"/>
      <c r="HE77" s="423">
        <f t="shared" si="208"/>
        <v>0</v>
      </c>
      <c r="HF77" s="424">
        <f t="shared" si="209"/>
        <v>0</v>
      </c>
      <c r="HG77" s="426"/>
      <c r="HH77" s="426"/>
      <c r="HI77" s="426"/>
      <c r="HJ77" s="345" t="str">
        <f t="shared" ref="HJ77:HJ140" si="242">IF(H77=1,AA77,"")</f>
        <v/>
      </c>
      <c r="HK77" s="402">
        <f>IF(OR(AND(1&lt;=HJ77,HJ77&lt;=3),HJ77=6),VLOOKUP(HJ77,'４整理番号表'!$J$5:$K$59,2,FALSE),0)</f>
        <v>0</v>
      </c>
      <c r="HL77" s="402">
        <f>IF(OR(HJ77=4,HJ77=7),VLOOKUP(HJ77,'４整理番号表'!$J$5:$K$59,2,FALSE),0)</f>
        <v>0</v>
      </c>
      <c r="HM77" s="402">
        <f>IF(HJ77=5,VLOOKUP(HJ77,'４整理番号表'!$J$5:$K$59,2,FALSE),0)</f>
        <v>0</v>
      </c>
      <c r="HN77" s="402">
        <f>IF(AND(8&lt;=HJ77,HJ77&lt;=13),VLOOKUP(HJ77,'４整理番号表'!$J$5:$K$59,2,FALSE),0)</f>
        <v>0</v>
      </c>
      <c r="HO77" s="397">
        <f t="shared" si="160"/>
        <v>0</v>
      </c>
      <c r="HP77" s="345">
        <f t="shared" si="161"/>
        <v>0</v>
      </c>
      <c r="HQ77" s="345">
        <f t="shared" si="162"/>
        <v>0</v>
      </c>
      <c r="HR77" s="344">
        <f t="shared" si="163"/>
        <v>0</v>
      </c>
      <c r="HS77" s="344">
        <f t="shared" si="164"/>
        <v>0</v>
      </c>
      <c r="HT77" s="345">
        <f t="shared" si="165"/>
        <v>0</v>
      </c>
      <c r="HU77" s="345">
        <f t="shared" si="166"/>
        <v>0</v>
      </c>
      <c r="HV77" s="345">
        <f t="shared" si="167"/>
        <v>0</v>
      </c>
      <c r="HW77" s="345">
        <f t="shared" si="168"/>
        <v>0</v>
      </c>
      <c r="HX77" s="345">
        <f t="shared" si="169"/>
        <v>0</v>
      </c>
      <c r="HY77" s="344">
        <f t="shared" si="170"/>
        <v>0</v>
      </c>
      <c r="HZ77" s="344">
        <f t="shared" si="171"/>
        <v>0</v>
      </c>
      <c r="IA77" s="345">
        <f t="shared" si="172"/>
        <v>0</v>
      </c>
      <c r="IB77" s="345">
        <f t="shared" si="173"/>
        <v>0</v>
      </c>
      <c r="IC77" s="345">
        <f t="shared" si="174"/>
        <v>0</v>
      </c>
      <c r="ID77" s="345">
        <f t="shared" si="175"/>
        <v>0</v>
      </c>
      <c r="IE77" s="345">
        <f t="shared" si="176"/>
        <v>0</v>
      </c>
      <c r="IF77" s="344">
        <f>IF(AND($HO77=3,SUM($ID77:IE77)=0),IF(AND($HB77=1,$HF77&gt;=0.1),1,),)</f>
        <v>0</v>
      </c>
      <c r="IG77" s="344">
        <f>IF(AND($HO77=3,SUM($ID77:IF77)=0),IF(AND($HB77=1,$HF77&gt;=0.05,$HF77&lt;0.1),1,),)</f>
        <v>0</v>
      </c>
      <c r="IH77" s="345">
        <f t="shared" si="177"/>
        <v>0</v>
      </c>
      <c r="II77" s="345">
        <f t="shared" si="178"/>
        <v>0</v>
      </c>
      <c r="IJ77" s="345">
        <f t="shared" si="179"/>
        <v>0</v>
      </c>
      <c r="IK77" s="345">
        <f t="shared" si="180"/>
        <v>0</v>
      </c>
      <c r="IL77" s="345">
        <f t="shared" si="181"/>
        <v>0</v>
      </c>
      <c r="IM77" s="345">
        <f t="shared" si="182"/>
        <v>0</v>
      </c>
      <c r="IN77" s="345">
        <f t="shared" si="183"/>
        <v>0</v>
      </c>
      <c r="IO77" s="345">
        <f t="shared" si="184"/>
        <v>0</v>
      </c>
      <c r="IP77" s="345">
        <f t="shared" si="185"/>
        <v>0</v>
      </c>
      <c r="IQ77" s="345">
        <f t="shared" si="186"/>
        <v>0</v>
      </c>
      <c r="IR77" s="345">
        <f t="shared" si="187"/>
        <v>0</v>
      </c>
      <c r="IS77" s="392">
        <f t="shared" si="188"/>
        <v>0</v>
      </c>
      <c r="IT77" s="385"/>
      <c r="IU77" s="440">
        <f t="shared" ref="IU77:IU140" si="243">IF(AND(H77=1,ES77=1),$IU$3,0)</f>
        <v>0</v>
      </c>
      <c r="IV77" s="344">
        <f t="shared" ref="IV77:IV140" si="244">IF(AND(H77=1,ET77=1),$IV$3,0)</f>
        <v>0</v>
      </c>
      <c r="IW77" s="344">
        <f t="shared" ref="IW77:IW140" si="245">IF(AND(H77=1,EU77=1),$IW$3,0)</f>
        <v>0</v>
      </c>
      <c r="IX77" s="344">
        <f t="shared" ref="IX77:IX140" si="246">IF(AND(H77=1,EV77=1),$IX$3,0)</f>
        <v>0</v>
      </c>
      <c r="IY77" s="344">
        <f t="shared" ref="IY77:IY140" si="247">IF(AND(H77=1,EW77=1),$IY$3,0)</f>
        <v>0</v>
      </c>
      <c r="IZ77" s="344">
        <f t="shared" ref="IZ77:IZ140" si="248">IF(AND(H77=1,EX77=1),$IZ$3,0)</f>
        <v>0</v>
      </c>
      <c r="JA77" s="344">
        <f t="shared" ref="JA77:JA140" si="249">IF(AND(H77=1,EY77=1),$JA$3,0)</f>
        <v>0</v>
      </c>
      <c r="JB77" s="344">
        <f t="shared" ref="JB77:JB140" si="250">IF(AND(H77=1,EZ77=1),$JB$3,0)</f>
        <v>0</v>
      </c>
      <c r="JC77" s="344">
        <f t="shared" ref="JC77:JC140" si="251">IF(AND(H77=1,FA77=1),$JC$3,0)</f>
        <v>0</v>
      </c>
      <c r="JD77" s="344">
        <f t="shared" ref="JD77:JD140" si="252">IF(AND(H77=1,FB77=1),$JD$3,0)</f>
        <v>0</v>
      </c>
      <c r="JE77" s="344">
        <f t="shared" ref="JE77:JE140" si="253">IF(AND(H77=1,FC77=1),$JE$3,0)</f>
        <v>0</v>
      </c>
      <c r="JF77" s="344">
        <f t="shared" ref="JF77:JF140" si="254">IF(AND(H77=1,FD77=1),$JF$3,0)</f>
        <v>0</v>
      </c>
      <c r="JG77" s="344">
        <f t="shared" ref="JG77:JG140" si="255">IF(AND(H77=1,FE77=1),$JG$3,0)</f>
        <v>0</v>
      </c>
      <c r="JH77" s="344">
        <f t="shared" ref="JH77:JH140" si="256">IF(AND(H77=1,FF77=1),$JH$3,0)</f>
        <v>0</v>
      </c>
      <c r="JI77" s="344">
        <f t="shared" ref="JI77:JI140" si="257">IF(AND(H77=1,FG77=1),$JI67,0)</f>
        <v>0</v>
      </c>
      <c r="JJ77" s="344">
        <f t="shared" ref="JJ77:JJ140" si="258">IF(AND(H77=1,FH77=1),$JJ$3,0)</f>
        <v>0</v>
      </c>
      <c r="JK77" s="344">
        <f t="shared" ref="JK77:JK140" si="259">IF(AND(H77=1,FI77=1),$JK$3,0)</f>
        <v>0</v>
      </c>
      <c r="JL77" s="344">
        <f t="shared" ref="JL77:JL140" si="260">IF(AND(H77=1,FJ77=1),$JL$3,0)</f>
        <v>0</v>
      </c>
      <c r="JM77" s="344">
        <f t="shared" ref="JM77:JM140" si="261">IF(AND(H77=1,FK77=1),$JM$3,0)</f>
        <v>0</v>
      </c>
      <c r="JN77" s="344">
        <f t="shared" ref="JN77:JN140" si="262">IF(AND(H77=1,FL77=1),$JN$3,0)</f>
        <v>0</v>
      </c>
      <c r="JO77" s="344">
        <f t="shared" ref="JO77:JO140" si="263">IF(AND(H77=1,FM77=1),$JO$3,0)</f>
        <v>0</v>
      </c>
      <c r="JP77" s="344">
        <f t="shared" ref="JP77:JP140" si="264">IF(AND(H77=1,FN77=1),$JP$3,0)</f>
        <v>0</v>
      </c>
      <c r="JQ77" s="344">
        <f t="shared" ref="JQ77:JQ140" si="265">IF(AND(H77=1,FO77=1),$JQ$3,0)</f>
        <v>0</v>
      </c>
      <c r="JR77" s="344">
        <f t="shared" ref="JR77:JR140" si="266">IF(AND(H77=1,FP77=1),$JR$3,0)</f>
        <v>0</v>
      </c>
      <c r="JS77" s="344">
        <f t="shared" ref="JS77:JS140" si="267">IF(AND(H77=1,FQ77=1),$JS$3,0)</f>
        <v>0</v>
      </c>
      <c r="JT77" s="344">
        <f t="shared" ref="JT77:JT140" si="268">IF(AND(H77=1,FR77=1),$JT$3,0)</f>
        <v>0</v>
      </c>
      <c r="JU77" s="344">
        <f t="shared" ref="JU77:JU140" si="269">IF(AND(H77=1,FS77=1),$JU$3,0)</f>
        <v>0</v>
      </c>
      <c r="JV77" s="344">
        <f t="shared" ref="JV77:JV140" si="270">IF(AND(H77=1,FT77=1),$JV$3,0)</f>
        <v>0</v>
      </c>
      <c r="JW77" s="344">
        <f t="shared" ref="JW77:JW140" si="271">IF(AND(H77=1,FU77=1),$JW$3,0)</f>
        <v>0</v>
      </c>
      <c r="JX77" s="344">
        <f t="shared" ref="JX77:JX140" si="272">IF(AND(H77=1,FV77=1),$JX$3,0)</f>
        <v>0</v>
      </c>
      <c r="JY77" s="344">
        <f t="shared" ref="JY77:JY140" si="273">IF(AND(H77=1,FW77=1),$JY$3,0)</f>
        <v>0</v>
      </c>
      <c r="JZ77" s="344">
        <f t="shared" ref="JZ77:JZ140" si="274">IF(AND(H77=1,FX77=1),$JZ$3,0)</f>
        <v>0</v>
      </c>
      <c r="KA77" s="344">
        <f t="shared" ref="KA77:KA140" si="275">IF(AND(H77=1,FY77=1),$KA$3,0)</f>
        <v>0</v>
      </c>
      <c r="KB77" s="344">
        <f t="shared" ref="KB77:KB140" si="276">IF(AND(H77=1,FZ77=1),$KB$3,0)</f>
        <v>0</v>
      </c>
      <c r="KC77" s="344">
        <f t="shared" ref="KC77:KC140" si="277">IF(AND(H77=1,GC77=1),$KC$3,0)</f>
        <v>0</v>
      </c>
      <c r="KD77" s="344">
        <f t="shared" ref="KD77:KD140" si="278">IF(AND(H77=1,GD77=1),$KD$3,0)</f>
        <v>0</v>
      </c>
      <c r="KE77" s="344">
        <f t="shared" ref="KE77:KE140" si="279">IF(AND(H77=1,GE77=1),$KE$3,0)</f>
        <v>0</v>
      </c>
      <c r="KF77" s="344">
        <f t="shared" ref="KF77:KF140" si="280">IF(AND(H77=1,GF77=1),$KF$3,0)</f>
        <v>0</v>
      </c>
      <c r="KG77" s="344">
        <f t="shared" ref="KG77:KG140" si="281">IF(AND(H77=1,GG77=1),$KG$3,0)</f>
        <v>0</v>
      </c>
      <c r="KH77" s="344">
        <f t="shared" ref="KH77:KH140" si="282">IF(AND(H77=1,GH77=1),$KH$3,0)</f>
        <v>0</v>
      </c>
      <c r="KI77" s="344">
        <f t="shared" ref="KI77:KI140" si="283">IF(AND(H77=1,GI77=1),$KI$3,0)</f>
        <v>0</v>
      </c>
      <c r="KJ77" s="344">
        <f t="shared" ref="KJ77:KJ140" si="284">IF(AND(H77=1,GJ77=1),$KJ$3,0)</f>
        <v>0</v>
      </c>
      <c r="KK77" s="344">
        <f t="shared" ref="KK77:KK140" si="285">IF(AND(H77=1,GK77=1),$KK$3,0)</f>
        <v>0</v>
      </c>
      <c r="KL77" s="344">
        <f t="shared" ref="KL77:KL140" si="286">IF(AND(H77=1,GL77=1),$KL$3,0)</f>
        <v>0</v>
      </c>
      <c r="KM77" s="344">
        <f t="shared" ref="KM77:KM140" si="287">IF(AND(H77=1,GM77=1),$KM$3,0)</f>
        <v>0</v>
      </c>
      <c r="KN77" s="344">
        <f t="shared" ref="KN77:KN140" si="288">IF(AND(H77=1,GN77=1),$KN$3,0)</f>
        <v>0</v>
      </c>
      <c r="KO77" s="344">
        <f t="shared" ref="KO77:KO140" si="289">IF(AND(H77=1,GO77=1),$KO$3,0)</f>
        <v>0</v>
      </c>
      <c r="KP77" s="344">
        <f t="shared" ref="KP77:KP140" si="290">IF(AND(H77=1,GP77=1),$KP$3,0)</f>
        <v>0</v>
      </c>
      <c r="KQ77" s="344">
        <f t="shared" ref="KQ77:KQ140" si="291">IF(AND(H77=1,GQ77=1),$KQ$3,0)</f>
        <v>0</v>
      </c>
      <c r="KR77" s="344">
        <f t="shared" ref="KR77:KR140" si="292">IF(AND(H77=1,GR77=1),$KR$3,0)</f>
        <v>0</v>
      </c>
      <c r="KS77" s="344">
        <f t="shared" ref="KS77:KS140" si="293">IF(AND(H77=1,GS77&gt;0),IF(GS77&gt;3,3,GS77*$KS$3),)</f>
        <v>0</v>
      </c>
      <c r="KT77" s="383">
        <f t="shared" ref="KT77:KT140" si="294">IF(AND(H77=1,GT77=1),$KT$3,0)</f>
        <v>0</v>
      </c>
      <c r="KU77" s="701"/>
      <c r="KV77" s="109"/>
      <c r="KW77" s="109"/>
      <c r="KX77" s="110"/>
      <c r="KZ77" s="472">
        <f t="shared" ref="KZ77:KZ140" si="295">IF(H77=1,SUM(IU77:KT77),)</f>
        <v>0</v>
      </c>
      <c r="LA77" s="348">
        <f t="shared" ref="LA77:LA140" si="296">IF(F77=1,SUMIF($C$13:$C$312,C77,$KZ$13:$KZ$312),0)</f>
        <v>0</v>
      </c>
      <c r="LB77" s="348">
        <f t="shared" ref="LB77:LB140" si="297">IF(F77=1,SUMIF($C$13:$C$312,C77,$H$13:$H$312),)</f>
        <v>0</v>
      </c>
      <c r="LC77" s="473">
        <f t="shared" ref="LC77:LC140" si="298">IF(AND(F77=1,LB77&gt;0),LA77/LB77,0)</f>
        <v>0</v>
      </c>
      <c r="LE77" s="467">
        <f t="shared" ref="LE77:LE140" si="299">V77</f>
        <v>0</v>
      </c>
      <c r="LF77" s="467" t="str">
        <f t="shared" ref="LF77:LF140" si="300">W77</f>
        <v/>
      </c>
      <c r="LG77" s="467">
        <f t="shared" ref="LG77:LG140" si="301">IF(AND(E77&gt;=1,AI77&lt;&gt;1),IF(AN77&gt;500000,"○","×"),0)</f>
        <v>0</v>
      </c>
      <c r="LH77" s="467">
        <f t="shared" ref="LH77:LH140" si="302">IF(AND(E77&gt;=1,AI77&lt;&gt;1),IF(AND(5&lt;=AY77,AY77&lt;=20),"○","△"),0)</f>
        <v>0</v>
      </c>
      <c r="LI77" s="467">
        <f t="shared" ref="LI77:LI140" si="303">IF(AND(E77&gt;=1,AI77&lt;&gt;1,AX77=1),IF(AND(5&lt;=AY77,AY77&lt;=20,AZ77&gt;=2),"○","△"),0)</f>
        <v>0</v>
      </c>
      <c r="LJ77" s="467">
        <f t="shared" ref="LJ77:LJ140" si="304">IF(AND(E77&gt;=1,AI77=1),IF(BE77&gt;500000,"○","×"),0)</f>
        <v>0</v>
      </c>
      <c r="LK77" s="467">
        <f t="shared" ref="LK77:LK140" si="305">IF(AND(E77&gt;=1,AI77=1),IF(AND(3&lt;=AY77,AY77&lt;=7),"○","△"),0)</f>
        <v>0</v>
      </c>
      <c r="LL77" s="467">
        <f t="shared" ref="LL77:LL140" si="306">IF(AND(E77&gt;=1,AI77=1,AX77=1),IF(AND(3&lt;=AY77,AY77&lt;=7,AZ77*12&gt;=BB77),"○","△"),0)</f>
        <v>0</v>
      </c>
      <c r="LM77" s="467">
        <f t="shared" ref="LM77:LM140" si="307">IF(AH77&lt;&gt;0,IF(AND(AK77&lt;&gt;0,AL77&lt;&gt;0),"○","×"),0)</f>
        <v>0</v>
      </c>
      <c r="LN77" s="468">
        <f t="shared" ref="LN77:LN140" si="308">IF(H77=1,IF(OR(AND(BU77&lt;0.3,BV77&lt;4),(AND(BU77="-",BV77&lt;4))),"×","〇"),)</f>
        <v>0</v>
      </c>
      <c r="LO77" s="468" t="str">
        <f t="shared" si="190"/>
        <v>○</v>
      </c>
      <c r="LP77" s="451"/>
      <c r="LQ77" s="414">
        <f t="shared" si="191"/>
        <v>0</v>
      </c>
      <c r="LR77" s="414">
        <f t="shared" si="104"/>
        <v>0</v>
      </c>
      <c r="LS77" s="414" t="str">
        <f t="shared" ref="LS77:LS140" si="309">IF(LR77&gt;0,IF(AND(AM77=1,AT77="控除不可"),LR77,IF(AND(AM77=1,AT77="80%控除対象"),ROUNDUP(LR77*102/110,0),IF(AND(AM77=1,AT77="全額控除"),ROUNDUP(LR77*100/110,0),IF(OR(AM77=2,AM77=3),LR77,LR77)))),"")</f>
        <v/>
      </c>
      <c r="LT77" s="414" t="str">
        <f t="shared" si="192"/>
        <v/>
      </c>
      <c r="LU77" s="414">
        <f t="shared" ref="LU77:LU140" si="310">IF(LR77&lt;&gt;"",LR77-SUM(AQ77:AS77),"")</f>
        <v>0</v>
      </c>
      <c r="LV77" s="414">
        <f t="shared" ref="LV77:LV140" si="311">MIN(LT77:LU77)</f>
        <v>0</v>
      </c>
      <c r="LW77" s="414">
        <f t="shared" ref="LW77:LW140" si="312">IF(V77&gt;0,IF(SUMIFS($LY$13:$LY$312,$E$13:$E$312,E77)&lt;SUMIFS($LZ$13:$LZ$312,$E$13:$E$312,E77),LV77*SUMIFS($LY$13:$LY$312,$E$13:$E$312,E77)/SUMIFS($LZ$13:$LZ$312,$E$13:$E$312,E77),LV77),)</f>
        <v>0</v>
      </c>
      <c r="LX77" s="448">
        <f t="shared" ref="LX77:LX140" si="313">IF(LV77&gt;0,IF(LV77&gt;=AO77,"○","×"),0)</f>
        <v>0</v>
      </c>
      <c r="LY77" s="414">
        <f t="shared" si="194"/>
        <v>0</v>
      </c>
      <c r="LZ77" s="414">
        <f t="shared" si="195"/>
        <v>0</v>
      </c>
      <c r="MA77" s="414">
        <f t="shared" si="196"/>
        <v>0</v>
      </c>
      <c r="MB77" s="448">
        <f t="shared" si="197"/>
        <v>0</v>
      </c>
      <c r="MC77" s="414">
        <f t="shared" ref="MC77:MC140" si="314">BE77</f>
        <v>0</v>
      </c>
      <c r="MD77" s="414">
        <f t="shared" ref="MD77:MD140" si="315">IF(BB77&gt;=48,ROUNDDOWN(BE77*3/7,-3),ROUNDDOWN(BE77*BB77/84*0.75,-3))</f>
        <v>0</v>
      </c>
      <c r="ME77" s="414">
        <f t="shared" ref="ME77:ME140" si="316">IF(V77&gt;0,IF(SUMIFS($MG$13:$MG$312,$E$13:$E$312,E77)&lt;SUMIFS($MH$13:$MH$312,$E$13:$E$312,E77),MD77*SUMIFS($MG$13:$MG$312,$E$13:$E$312,E77)/SUMIFS($MH$13:$MH$312,$E$13:$E$312,E77),MD77),)</f>
        <v>0</v>
      </c>
      <c r="MF77" s="448">
        <f t="shared" ref="MF77:MF140" si="317">IF(ME77&gt;0,IF(ME77&lt;=BG77,"○","×"),0)</f>
        <v>0</v>
      </c>
      <c r="MG77" s="414">
        <f t="shared" ref="MG77:MG140" si="318">IF(AND(H77=1,BE77&gt;0),15000000,0)</f>
        <v>0</v>
      </c>
      <c r="MH77" s="414">
        <f t="shared" ref="MH77:MH140" si="319">IF($H77=1,SUMIF($E$13:$E$312,$E77,$MD$13:$MD$312),0)</f>
        <v>0</v>
      </c>
      <c r="MI77" s="414">
        <f t="shared" ref="MI77:MI140" si="320">IF(H77=1,SUMIFS($BG$13:$BG$312,$E$13:$E$312,E77),0)</f>
        <v>0</v>
      </c>
      <c r="MJ77" s="448">
        <f t="shared" si="198"/>
        <v>0</v>
      </c>
      <c r="MK77" s="462"/>
      <c r="ML77" s="477" cm="1">
        <f t="array" ref="ML77">IF(MX77=1,INDEX($BX77:$EQ77,1,MATCH("Ⅱ⑧",$BX77:$EQ77,0)+7),0)</f>
        <v>0</v>
      </c>
      <c r="MM77" s="478">
        <f t="shared" ref="MM77:MM140" si="321">SUM(KI77:KK77)</f>
        <v>0</v>
      </c>
      <c r="MN77" s="468">
        <f t="shared" ref="MN77:MN140" si="322">IF(E77&gt;=1,IF(MM77=IF(AND(-0.2&lt;ML77,ML77&lt;=-0.1),1,IF(AND(-0.5&lt;ML77,ML77&lt;=-0.2),2,IF(ML77&lt;=-0.5,3,0))),"○","×"),0)</f>
        <v>0</v>
      </c>
      <c r="MP77" s="348">
        <f t="shared" ref="MP77:MP140" si="323">COUNTIFS($BN77:$EQ77,$MP$11)</f>
        <v>0</v>
      </c>
      <c r="MQ77" s="348">
        <f t="shared" ref="MQ77:MQ140" si="324">COUNTIFS($BN77:$EQ77,$MQ$11)</f>
        <v>0</v>
      </c>
      <c r="MR77" s="348">
        <f t="shared" ref="MR77:MR140" si="325">COUNTIFS($BN77:$EQ77,$MR$11)</f>
        <v>0</v>
      </c>
      <c r="MS77" s="348">
        <f t="shared" ref="MS77:MS140" si="326">COUNTIFS($BN77:$EQ77,$MS$11)</f>
        <v>0</v>
      </c>
      <c r="MT77" s="348">
        <f t="shared" ref="MT77:MT140" si="327">COUNTIFS($BN77:$EQ77,$MT$11)</f>
        <v>0</v>
      </c>
      <c r="MU77" s="348">
        <f t="shared" ref="MU77:MU140" si="328">COUNTIFS($BN77:$EQ77,$MU$11)</f>
        <v>0</v>
      </c>
      <c r="MV77" s="348">
        <f t="shared" ref="MV77:MV140" si="329">COUNTIFS($BN77:$EQ77,$MV$11)</f>
        <v>0</v>
      </c>
      <c r="MW77" s="348">
        <f t="shared" ref="MW77:MW140" si="330">COUNTIFS($BN77:$EQ77,$MW$11)</f>
        <v>0</v>
      </c>
      <c r="MX77" s="348">
        <f t="shared" ref="MX77:MX140" si="331">COUNTIFS($BN77:$EQ77,$MX$11)</f>
        <v>0</v>
      </c>
      <c r="MZ77" s="550">
        <f t="shared" ref="MZ77:MZ140" si="332">SUM(IU77:IV77)</f>
        <v>0</v>
      </c>
      <c r="NA77" s="550">
        <f t="shared" ref="NA77:NA140" si="333">SUM(IW77:JC77)</f>
        <v>0</v>
      </c>
      <c r="NB77" s="550">
        <f t="shared" ref="NB77:NB140" si="334">SUM(JD77:JJ77)</f>
        <v>0</v>
      </c>
      <c r="NC77" s="550">
        <f t="shared" ref="NC77:NC140" si="335">SUM(JK77:JO77)</f>
        <v>0</v>
      </c>
      <c r="ND77" s="550">
        <f t="shared" ref="ND77:ND140" si="336">SUM(JP77:JV77)</f>
        <v>0</v>
      </c>
      <c r="NE77" s="550">
        <f t="shared" ref="NE77:NE140" si="337">SUM(JZ77:KA77)</f>
        <v>0</v>
      </c>
      <c r="NF77" s="550">
        <f t="shared" ref="NF77:NF140" si="338">SUM(KG77:KH77)</f>
        <v>0</v>
      </c>
      <c r="NG77" s="550">
        <f t="shared" ref="NG77:NG140" si="339">SUM(KI77:KK77)</f>
        <v>0</v>
      </c>
    </row>
    <row r="78" spans="1:371" s="136" customFormat="1" ht="21" customHeight="1">
      <c r="A78" s="452">
        <f t="shared" si="212"/>
        <v>0</v>
      </c>
      <c r="B78" s="452">
        <f t="shared" si="199"/>
        <v>0</v>
      </c>
      <c r="C78" s="452">
        <f t="shared" si="213"/>
        <v>0</v>
      </c>
      <c r="D78" s="452">
        <f t="shared" si="214"/>
        <v>0</v>
      </c>
      <c r="E78" s="452">
        <f t="shared" si="215"/>
        <v>0</v>
      </c>
      <c r="F78" s="452">
        <f t="shared" si="200"/>
        <v>0</v>
      </c>
      <c r="G78" s="452">
        <f t="shared" si="201"/>
        <v>0</v>
      </c>
      <c r="H78" s="452">
        <f t="shared" si="202"/>
        <v>0</v>
      </c>
      <c r="I78" s="267">
        <f t="shared" ref="I78:I141" si="340">IF(U78&lt;&gt;0,ROW()-12,0)</f>
        <v>0</v>
      </c>
      <c r="J78" s="268"/>
      <c r="K78" s="112"/>
      <c r="L78" s="112"/>
      <c r="M78" s="106"/>
      <c r="N78" s="106"/>
      <c r="O78" s="106"/>
      <c r="P78" s="106"/>
      <c r="Q78" s="112"/>
      <c r="R78" s="263" t="str">
        <f>IFERROR(VLOOKUP(Q78,'４整理番号表'!$T$27:$U$30,2,TRUE),"")</f>
        <v/>
      </c>
      <c r="S78" s="263">
        <f t="shared" ref="S78:S141" si="341">K78</f>
        <v>0</v>
      </c>
      <c r="T78" s="266">
        <f t="shared" ref="T78:T141" si="342">IF(U78&lt;&gt;"",IF(L78&lt;&gt;L77,1,IF(U78&lt;&gt;U77,T77+1,T77)),0)</f>
        <v>0</v>
      </c>
      <c r="U78" s="112"/>
      <c r="V78" s="108"/>
      <c r="W78" s="269" t="str">
        <f>IFERROR(VLOOKUP(V78,'４整理番号表'!$B$6:$G$7,2,TRUE),"")</f>
        <v/>
      </c>
      <c r="X78" s="270"/>
      <c r="Y78" s="108"/>
      <c r="Z78" s="269" t="str">
        <f>IFERROR(VLOOKUP(Y78,'４整理番号表'!$B$39:$H$45,2,TRUE),"")</f>
        <v/>
      </c>
      <c r="AA78" s="108"/>
      <c r="AB78" s="271" t="str">
        <f>IFERROR(VLOOKUP(AA78,'４整理番号表'!$J$5:$K$59,2,TRUE),"")</f>
        <v/>
      </c>
      <c r="AC78" s="365"/>
      <c r="AD78" s="624"/>
      <c r="AE78" s="107"/>
      <c r="AF78" s="272" t="str">
        <f>IFERROR(VLOOKUP(AE78,'４整理番号表'!$P$6:$Q$39,2,TRUE),"")</f>
        <v/>
      </c>
      <c r="AG78" s="273">
        <f t="shared" si="216"/>
        <v>0</v>
      </c>
      <c r="AH78" s="106"/>
      <c r="AI78" s="112"/>
      <c r="AJ78" s="111"/>
      <c r="AK78" s="282"/>
      <c r="AL78" s="283"/>
      <c r="AM78" s="280"/>
      <c r="AN78" s="29"/>
      <c r="AO78" s="291">
        <f t="shared" si="217"/>
        <v>0</v>
      </c>
      <c r="AP78" s="290">
        <f t="shared" ref="AP78:AP141" si="343">IFERROR(AN78-SUM(AO78,AQ78:AS78),)</f>
        <v>0</v>
      </c>
      <c r="AQ78" s="30"/>
      <c r="AR78" s="30"/>
      <c r="AS78" s="30"/>
      <c r="AT78" s="289"/>
      <c r="AU78" s="291">
        <f t="shared" si="210"/>
        <v>0</v>
      </c>
      <c r="AV78" s="291" t="str">
        <f t="shared" si="203"/>
        <v/>
      </c>
      <c r="AW78" s="27"/>
      <c r="AX78" s="33"/>
      <c r="AY78" s="33"/>
      <c r="AZ78" s="28"/>
      <c r="BA78" s="27"/>
      <c r="BB78" s="202"/>
      <c r="BC78" s="315">
        <f t="shared" ref="BC78:BC141" si="344">IF(BB78&lt;&gt;"",(INT(BB78/12)&amp;"年"&amp;MOD(BB78,12)&amp;"ヶ月"),)</f>
        <v>0</v>
      </c>
      <c r="BD78" s="349" t="str">
        <f t="shared" si="218"/>
        <v/>
      </c>
      <c r="BE78" s="350"/>
      <c r="BF78" s="350"/>
      <c r="BG78" s="349">
        <f t="shared" si="211"/>
        <v>0</v>
      </c>
      <c r="BH78" s="350"/>
      <c r="BI78" s="349">
        <f t="shared" ref="BI78:BI141" si="345">BE78-BF78-BG78+BH78</f>
        <v>0</v>
      </c>
      <c r="BJ78" s="202"/>
      <c r="BK78" s="202"/>
      <c r="BL78" s="653" t="str">
        <f t="shared" si="219"/>
        <v/>
      </c>
      <c r="BM78" s="654" t="str">
        <f t="shared" si="220"/>
        <v/>
      </c>
      <c r="BN78" s="266" t="str">
        <f t="shared" si="221"/>
        <v/>
      </c>
      <c r="BO78" s="793"/>
      <c r="BP78" s="323"/>
      <c r="BQ78" s="323"/>
      <c r="BR78" s="323"/>
      <c r="BS78" s="323"/>
      <c r="BT78" s="324" t="str">
        <f t="shared" si="222"/>
        <v/>
      </c>
      <c r="BU78" s="325" t="str">
        <f t="shared" ref="BU78:BU141" si="346">IF(BS78&lt;&gt;"",IF(BP78&gt;0,ROUNDDOWN((BS78-BP78)/ABS(BP78),3),"-"),"")</f>
        <v/>
      </c>
      <c r="BV78" s="393">
        <f t="shared" ref="BV78:BV141" si="347">IF(BS78&lt;&gt;"",BS78-BP78,)</f>
        <v>0</v>
      </c>
      <c r="BW78" s="326"/>
      <c r="BX78" s="329"/>
      <c r="BY78" s="454"/>
      <c r="BZ78" s="455"/>
      <c r="CA78" s="455"/>
      <c r="CB78" s="455"/>
      <c r="CC78" s="455"/>
      <c r="CD78" s="322">
        <f>IFERROR(VLOOKUP(BX78,'４整理番号表'!$X$23:$Z$31,3,FALSE),)</f>
        <v>0</v>
      </c>
      <c r="CE78" s="605" t="str">
        <f>IF(BX78='４整理番号表'!$X$24,IF(CC78&lt;&gt;"",IF(BZ78&gt;0,IF(BY78=6,ROUNDDOWN((CC78-BZ78)/ABS(BZ78),3),IF(BY78=5,ROUNDDOWN((CC78-BZ78)/ABS(BZ78)*3/4,3),"")),"-")),IF(CC78&lt;&gt;"",IF(BZ78&gt;0,ROUNDDOWN((CC78-BZ78)/ABS(BZ78),3),"-"),""))</f>
        <v/>
      </c>
      <c r="CF78" s="610"/>
      <c r="CG78" s="329"/>
      <c r="CH78" s="454"/>
      <c r="CI78" s="322"/>
      <c r="CJ78" s="322"/>
      <c r="CK78" s="322"/>
      <c r="CL78" s="322"/>
      <c r="CM78" s="322">
        <f>IFERROR(VLOOKUP(CG78,'４整理番号表'!$X$23:$Z$31,3,FALSE),)</f>
        <v>0</v>
      </c>
      <c r="CN78" s="325" t="str">
        <f t="shared" ref="CN78:CN141" si="348">IF(CL78&lt;&gt;"",IF(CI78&gt;0,ROUNDDOWN((CL78-CI78)/ABS(CI78),3),"-"),"")</f>
        <v/>
      </c>
      <c r="CO78" s="610"/>
      <c r="CP78" s="329"/>
      <c r="CQ78" s="454"/>
      <c r="CR78" s="322"/>
      <c r="CS78" s="322"/>
      <c r="CT78" s="322"/>
      <c r="CU78" s="322"/>
      <c r="CV78" s="322">
        <f>IFERROR(VLOOKUP(CP78,'４整理番号表'!$X$23:$Z$31,3,FALSE),)</f>
        <v>0</v>
      </c>
      <c r="CW78" s="325" t="str">
        <f t="shared" ref="CW78:CW141" si="349">IF(CU78&lt;&gt;"",IF(CR78&gt;0,ROUNDDOWN((CU78-CR78)/ABS(CR78),3),"-"),"")</f>
        <v/>
      </c>
      <c r="CX78" s="619"/>
      <c r="CY78" s="329"/>
      <c r="CZ78" s="454"/>
      <c r="DA78" s="322"/>
      <c r="DB78" s="322"/>
      <c r="DC78" s="322"/>
      <c r="DD78" s="322"/>
      <c r="DE78" s="322">
        <f>IFERROR(VLOOKUP(CY78,'４整理番号表'!$X$23:$Z$31,3,FALSE),)</f>
        <v>0</v>
      </c>
      <c r="DF78" s="325" t="str">
        <f t="shared" ref="DF78:DF141" si="350">IF(DD78&lt;&gt;"",IF(DA78&gt;0,ROUNDDOWN((DD78-DA78)/ABS(DA78),3),"-"),"")</f>
        <v/>
      </c>
      <c r="DG78" s="610"/>
      <c r="DH78" s="329"/>
      <c r="DI78" s="454"/>
      <c r="DJ78" s="322"/>
      <c r="DK78" s="322"/>
      <c r="DL78" s="322"/>
      <c r="DM78" s="322"/>
      <c r="DN78" s="322">
        <f>IFERROR(VLOOKUP(DH78,'４整理番号表'!$X$23:$Z$31,3,FALSE),)</f>
        <v>0</v>
      </c>
      <c r="DO78" s="325" t="str">
        <f t="shared" ref="DO78:DO141" si="351">IF(DM78&lt;&gt;"",IF(DJ78&gt;0,ROUNDDOWN((DM78-DJ78)/ABS(DJ78),3),"-"),"")</f>
        <v/>
      </c>
      <c r="DP78" s="610"/>
      <c r="DQ78" s="329"/>
      <c r="DR78" s="454"/>
      <c r="DS78" s="322"/>
      <c r="DT78" s="322"/>
      <c r="DU78" s="322"/>
      <c r="DV78" s="322"/>
      <c r="DW78" s="322">
        <f>IFERROR(VLOOKUP(DQ78,'４整理番号表'!$X$23:$Z$31,3,FALSE),)</f>
        <v>0</v>
      </c>
      <c r="DX78" s="325" t="str">
        <f t="shared" ref="DX78:DX141" si="352">IF(DV78&lt;&gt;"",IF(DS78&gt;0,ROUNDDOWN((DV78-DS78)/ABS(DS78),3),"-"),"")</f>
        <v/>
      </c>
      <c r="DY78" s="610"/>
      <c r="DZ78" s="329"/>
      <c r="EA78" s="454"/>
      <c r="EB78" s="322"/>
      <c r="EC78" s="322"/>
      <c r="ED78" s="322"/>
      <c r="EE78" s="322"/>
      <c r="EF78" s="322">
        <f>IFERROR(VLOOKUP(DZ78,'４整理番号表'!$X$23:$Z$31,3,FALSE),)</f>
        <v>0</v>
      </c>
      <c r="EG78" s="325" t="str">
        <f t="shared" ref="EG78:EG141" si="353">IF(EE78&lt;&gt;"",IF(EB78&gt;0,ROUNDDOWN((EE78-EB78)/ABS(EB78),3),"-"),"")</f>
        <v/>
      </c>
      <c r="EH78" s="610"/>
      <c r="EI78" s="329"/>
      <c r="EJ78" s="454"/>
      <c r="EK78" s="322"/>
      <c r="EL78" s="322"/>
      <c r="EM78" s="322"/>
      <c r="EN78" s="322"/>
      <c r="EO78" s="322">
        <f>IFERROR(VLOOKUP(EI78,'４整理番号表'!$X$23:$Z$31,3,FALSE),)</f>
        <v>0</v>
      </c>
      <c r="EP78" s="325" t="str">
        <f t="shared" ref="EP78:EP141" si="354">IF(EN78&lt;&gt;"",IF(EK78&gt;0,ROUNDDOWN((EN78-EK78)/ABS(EK78),3),"-"),"")</f>
        <v/>
      </c>
      <c r="EQ78" s="619"/>
      <c r="ER78" s="203" t="s">
        <v>101</v>
      </c>
      <c r="ES78" s="266">
        <f t="shared" si="223"/>
        <v>0</v>
      </c>
      <c r="ET78" s="272">
        <f t="shared" si="224"/>
        <v>0</v>
      </c>
      <c r="EU78" s="272">
        <f t="shared" si="225"/>
        <v>0</v>
      </c>
      <c r="EV78" s="272">
        <f t="shared" si="226"/>
        <v>0</v>
      </c>
      <c r="EW78" s="272">
        <f t="shared" si="227"/>
        <v>0</v>
      </c>
      <c r="EX78" s="272">
        <f t="shared" si="228"/>
        <v>0</v>
      </c>
      <c r="EY78" s="272">
        <f t="shared" si="229"/>
        <v>0</v>
      </c>
      <c r="EZ78" s="272">
        <f t="shared" si="230"/>
        <v>0</v>
      </c>
      <c r="FA78" s="272">
        <f t="shared" si="231"/>
        <v>0</v>
      </c>
      <c r="FB78" s="272">
        <f t="shared" si="232"/>
        <v>0</v>
      </c>
      <c r="FC78" s="272">
        <f t="shared" si="233"/>
        <v>0</v>
      </c>
      <c r="FD78" s="272">
        <f t="shared" si="234"/>
        <v>0</v>
      </c>
      <c r="FE78" s="272">
        <f t="shared" si="235"/>
        <v>0</v>
      </c>
      <c r="FF78" s="272">
        <f t="shared" si="236"/>
        <v>0</v>
      </c>
      <c r="FG78" s="272">
        <f t="shared" si="237"/>
        <v>0</v>
      </c>
      <c r="FH78" s="272">
        <f t="shared" si="238"/>
        <v>0</v>
      </c>
      <c r="FI78" s="109" t="s">
        <v>100</v>
      </c>
      <c r="FJ78" s="109" t="s">
        <v>100</v>
      </c>
      <c r="FK78" s="109" t="s">
        <v>100</v>
      </c>
      <c r="FL78" s="109" t="s">
        <v>100</v>
      </c>
      <c r="FM78" s="109" t="s">
        <v>100</v>
      </c>
      <c r="FN78" s="272">
        <f t="shared" ref="FN78:FN141" si="355">IF(SUM(HP78,HW78,ID78,IK78)&gt;0,1,)</f>
        <v>0</v>
      </c>
      <c r="FO78" s="272">
        <f t="shared" ref="FO78:FO141" si="356">IF(SUM(HQ78,HX78,IE78,IL78)&gt;0,1,)</f>
        <v>0</v>
      </c>
      <c r="FP78" s="272">
        <f t="shared" ref="FP78:FP141" si="357">IF(SUM(HR78,HY78,IF78,IM78)&gt;0,1,)</f>
        <v>0</v>
      </c>
      <c r="FQ78" s="272">
        <f t="shared" ref="FQ78:FQ141" si="358">IF(SUM(HS78,HZ78,IG78,IN78)&gt;0,1,)</f>
        <v>0</v>
      </c>
      <c r="FR78" s="272">
        <f t="shared" ref="FR78:FR141" si="359">IF(SUM(HT78,IA78,IH78,IR78,IO78)&gt;0,1,)</f>
        <v>0</v>
      </c>
      <c r="FS78" s="272">
        <f t="shared" ref="FS78:FS141" si="360">IF(SUM(HU78,IB78,II78,IP78)&gt;0,1,)</f>
        <v>0</v>
      </c>
      <c r="FT78" s="272">
        <f t="shared" ref="FT78:FT141" si="361">IF(SUM(HV78,IC78,IJ78,IS78,IQ78)&gt;0,1,)</f>
        <v>0</v>
      </c>
      <c r="FU78" s="113"/>
      <c r="FV78" s="113"/>
      <c r="FW78" s="109"/>
      <c r="FX78" s="109"/>
      <c r="FY78" s="109"/>
      <c r="FZ78" s="272">
        <f t="shared" ref="FZ78:FZ141" si="362">SUM(GA78:GB78)</f>
        <v>0</v>
      </c>
      <c r="GA78" s="272">
        <f t="shared" si="239"/>
        <v>0</v>
      </c>
      <c r="GB78" s="109"/>
      <c r="GC78" s="109"/>
      <c r="GD78" s="109"/>
      <c r="GE78" s="109"/>
      <c r="GF78" s="109"/>
      <c r="GG78" s="109"/>
      <c r="GH78" s="109"/>
      <c r="GI78" s="109"/>
      <c r="GJ78" s="109"/>
      <c r="GK78" s="109"/>
      <c r="GL78" s="109"/>
      <c r="GM78" s="109"/>
      <c r="GN78" s="109"/>
      <c r="GO78" s="109"/>
      <c r="GP78" s="109"/>
      <c r="GQ78" s="109"/>
      <c r="GR78" s="109"/>
      <c r="GS78" s="109"/>
      <c r="GT78" s="110"/>
      <c r="GV78" s="413">
        <f t="shared" si="240"/>
        <v>0</v>
      </c>
      <c r="GW78" s="414">
        <f t="shared" si="241"/>
        <v>0</v>
      </c>
      <c r="GX78" s="415"/>
      <c r="GY78" s="416">
        <f t="shared" si="204"/>
        <v>0</v>
      </c>
      <c r="GZ78" s="417">
        <f t="shared" si="205"/>
        <v>0</v>
      </c>
      <c r="HA78" s="385"/>
      <c r="HB78" s="421"/>
      <c r="HC78" s="422"/>
      <c r="HD78" s="422"/>
      <c r="HE78" s="423">
        <f t="shared" si="208"/>
        <v>0</v>
      </c>
      <c r="HF78" s="424">
        <f t="shared" si="209"/>
        <v>0</v>
      </c>
      <c r="HG78" s="426"/>
      <c r="HH78" s="426"/>
      <c r="HI78" s="426"/>
      <c r="HJ78" s="345" t="str">
        <f t="shared" si="242"/>
        <v/>
      </c>
      <c r="HK78" s="402">
        <f>IF(OR(AND(1&lt;=HJ78,HJ78&lt;=3),HJ78=6),VLOOKUP(HJ78,'４整理番号表'!$J$5:$K$59,2,FALSE),0)</f>
        <v>0</v>
      </c>
      <c r="HL78" s="402">
        <f>IF(OR(HJ78=4,HJ78=7),VLOOKUP(HJ78,'４整理番号表'!$J$5:$K$59,2,FALSE),0)</f>
        <v>0</v>
      </c>
      <c r="HM78" s="402">
        <f>IF(HJ78=5,VLOOKUP(HJ78,'４整理番号表'!$J$5:$K$59,2,FALSE),0)</f>
        <v>0</v>
      </c>
      <c r="HN78" s="402">
        <f>IF(AND(8&lt;=HJ78,HJ78&lt;=13),VLOOKUP(HJ78,'４整理番号表'!$J$5:$K$59,2,FALSE),0)</f>
        <v>0</v>
      </c>
      <c r="HO78" s="397">
        <f t="shared" ref="HO78:HO141" si="363">IF(HK78&lt;&gt;0,1,IF(HL78&lt;&gt;0,2,IF(HM78&lt;&gt;0,3,IF(HN78&lt;&gt;0,4,0))))</f>
        <v>0</v>
      </c>
      <c r="HP78" s="345">
        <f t="shared" ref="HP78:HP141" si="364">IF(AND($HO78=1,20&lt;=$HE78),1,0)</f>
        <v>0</v>
      </c>
      <c r="HQ78" s="345">
        <f t="shared" ref="HQ78:HQ141" si="365">IF(AND($HO78=1,10&lt;=$HE78,$HE78&lt;20),1,0)</f>
        <v>0</v>
      </c>
      <c r="HR78" s="344">
        <f t="shared" ref="HR78:HR141" si="366">IF(AND($HO78=1,SUM($HP78:$HQ78)=0),IF(AND($HB78=1,$HE78&gt;=4),1,),)</f>
        <v>0</v>
      </c>
      <c r="HS78" s="344">
        <f t="shared" ref="HS78:HS141" si="367">IF(AND($HO78=1,SUM($HP78:$HR78)=0),IF(AND($HB78=1,$HE78&gt;=2),1,),)</f>
        <v>0</v>
      </c>
      <c r="HT78" s="345">
        <f t="shared" ref="HT78:HT141" si="368">IF(OR(AND($HB78=1,$HO78=1,0&lt;$HE78,SUM($HP78:$HS78)=0),AND($HB78&lt;&gt;1,$HO78=1,4&lt;=$HE78,SUM($HP78:$HS78)=0)),1,0)</f>
        <v>0</v>
      </c>
      <c r="HU78" s="345">
        <f t="shared" ref="HU78:HU141" si="369">IF(OR(AND($HB78=1,$HO78=1,SUM($HP78:$HT78)=0),AND($HB78&lt;&gt;1,$HO78=1,2&lt;=$HE78,$HE78&lt;4,SUM($HP78:$HT78)=0)),1,0)</f>
        <v>0</v>
      </c>
      <c r="HV78" s="345">
        <f t="shared" ref="HV78:HV141" si="370">IF(AND($HO78=1,SUM($HP78:$HU78)=0,0&lt;$HE78),1,0)</f>
        <v>0</v>
      </c>
      <c r="HW78" s="345">
        <f t="shared" ref="HW78:HW141" si="371">IF(AND($HO78=2,AND(1&lt;=$HE78,0.3&lt;=$HF78)),1,0)</f>
        <v>0</v>
      </c>
      <c r="HX78" s="345">
        <f t="shared" ref="HX78:HX141" si="372">IF(AND($HO78=2,AND(0.5&lt;=$HE78,$HE78&lt;1,0.3&lt;=$HF78)),1,0)</f>
        <v>0</v>
      </c>
      <c r="HY78" s="344">
        <f t="shared" ref="HY78:HY141" si="373">IF(AND($HO78=2,SUM($HW78:$HX78)=0),IF(AND($HB78=1,$HF78&gt;=0.2),1,),)</f>
        <v>0</v>
      </c>
      <c r="HZ78" s="344">
        <f t="shared" ref="HZ78:HZ141" si="374">IF(AND($HO78=2,SUM($HW78:$HY78)=0),IF(AND($HB78=1,$HF78&gt;=0.1,$HF78&lt;0.2),1,),)</f>
        <v>0</v>
      </c>
      <c r="IA78" s="345">
        <f t="shared" ref="IA78:IA141" si="375">IF(OR(AND($HB78=1,$HO78=2,0&lt;$HE78,SUM($HW78:$HZ78)=0),AND($HB78&lt;&gt;1,$HO78=2,0.2&lt;=$HF78,SUM($HW78:$HZ78)=0)),1,0)</f>
        <v>0</v>
      </c>
      <c r="IB78" s="345">
        <f t="shared" ref="IB78:IB141" si="376">IF(OR(AND($HB78=1,$HO78=2,SUM($HW78:$IA78)=0),AND($HB78&lt;&gt;1,$HO78=2,0.1&lt;=$HF78,$HF78&lt;0.2,SUM($HW78:$IA78)=0)),1,0)</f>
        <v>0</v>
      </c>
      <c r="IC78" s="345">
        <f t="shared" ref="IC78:IC141" si="377">IF(AND($HO78=2,SUM($HW78:$IB78)=0,0&lt;$HE78),1,0)</f>
        <v>0</v>
      </c>
      <c r="ID78" s="345">
        <f t="shared" ref="ID78:ID141" si="378">IF(AND($HO78=3,AND(3&lt;=$HE78,0.15&lt;=$HF78)),1,0)</f>
        <v>0</v>
      </c>
      <c r="IE78" s="345">
        <f t="shared" ref="IE78:IE141" si="379">IF(AND($HO78=3,AND(1.5&lt;=$HE78,$HE78&lt;3,0.15&lt;=$HF78)),1,0)</f>
        <v>0</v>
      </c>
      <c r="IF78" s="344">
        <f>IF(AND($HO78=3,SUM($ID78:IE78)=0),IF(AND($HB78=1,$HF78&gt;=0.1),1,),)</f>
        <v>0</v>
      </c>
      <c r="IG78" s="344">
        <f>IF(AND($HO78=3,SUM($ID78:IF78)=0),IF(AND($HB78=1,$HF78&gt;=0.05,$HF78&lt;0.1),1,),)</f>
        <v>0</v>
      </c>
      <c r="IH78" s="345">
        <f t="shared" ref="IH78:IH141" si="380">IF(OR(AND($HB78=1,$HO78=3,0&lt;$HE78,SUM($ID78:$IG78)=0),AND($HB78&lt;&gt;1,$HO78=3,0.1&lt;=$HF78,SUM($ID78:$IG78)=0)),1,0)</f>
        <v>0</v>
      </c>
      <c r="II78" s="345">
        <f t="shared" ref="II78:II141" si="381">IF(OR(AND($HB78=1,$HO78=3,SUM($ID78:$IH78)=0),AND($HB78&lt;&gt;1,$HO78=3,0.05&lt;=$HF78,$HF78&lt;0.1,SUM($ID78:$IH78)=0)),1,0)</f>
        <v>0</v>
      </c>
      <c r="IJ78" s="345">
        <f t="shared" ref="IJ78:IJ141" si="382">IF(AND($HO78=3,SUM($ID78:$II78)=0,0&lt;$HE78),1,0)</f>
        <v>0</v>
      </c>
      <c r="IK78" s="345">
        <f t="shared" ref="IK78:IK141" si="383">IF(AND($HO78=4,$HG78&lt;&gt;1,20&lt;=$HE78),1,0)</f>
        <v>0</v>
      </c>
      <c r="IL78" s="345">
        <f t="shared" ref="IL78:IL141" si="384">IF(AND($HO78=4,$HG78&lt;&gt;1,10&lt;=$HE78,$HE78&lt;20),1,0)</f>
        <v>0</v>
      </c>
      <c r="IM78" s="345">
        <f t="shared" ref="IM78:IM141" si="385">IF(AND($HO78=4,$HG78&lt;&gt;1,SUM($IK78:$IL78)=0),IF(AND($HB78=1,$HE78&gt;=4),1,),)</f>
        <v>0</v>
      </c>
      <c r="IN78" s="345">
        <f t="shared" ref="IN78:IN141" si="386">IF(AND($HO78=4,$HG78&lt;&gt;1,SUM($IK78:$IM78)=0),IF(AND($HB78=1,$HE78&gt;=2),1,),)</f>
        <v>0</v>
      </c>
      <c r="IO78" s="345">
        <f t="shared" ref="IO78:IO141" si="387">IF(OR(AND($HB78=1,$HO78=4,$HG78&lt;&gt;1,0&lt;$HE78,SUM($IK78:$IN78)=0),AND($HB78&lt;&gt;1,$HO78=4,$HG78&lt;&gt;1,4&lt;=$HE78,SUM($IK78:$IN78)=0)),1,0)</f>
        <v>0</v>
      </c>
      <c r="IP78" s="345">
        <f t="shared" ref="IP78:IP141" si="388">IF(OR(AND($HB78=1,$HO78=4,$HG78&lt;&gt;1,SUM($IK78:$IO78)=0),AND($HB78&lt;&gt;1,$HO78=4,$HG78&lt;&gt;1,2&lt;=$HE78,$HE78&lt;4,SUM($IK78:$IO78)=0)),1,0)</f>
        <v>0</v>
      </c>
      <c r="IQ78" s="345">
        <f t="shared" ref="IQ78:IQ141" si="389">IF(AND($HO78=4,$HG78&lt;&gt;1,SUM($IK78:$IP78)=0,0&lt;$HE78),1,0)</f>
        <v>0</v>
      </c>
      <c r="IR78" s="345">
        <f t="shared" ref="IR78:IR141" si="390">IF(AND($HO78=4,$HG78=1,$HB78=1,0&lt;$HH78,0&lt;($HI78-$HH78)),1,0)</f>
        <v>0</v>
      </c>
      <c r="IS78" s="392">
        <f t="shared" ref="IS78:IS141" si="391">IF(AND($HO78=4,$HG78=1,$HB78&lt;&gt;1,0&lt;$HH78,0&lt;($HI78-$HH78)),1,0)</f>
        <v>0</v>
      </c>
      <c r="IT78" s="385"/>
      <c r="IU78" s="440">
        <f t="shared" si="243"/>
        <v>0</v>
      </c>
      <c r="IV78" s="344">
        <f t="shared" si="244"/>
        <v>0</v>
      </c>
      <c r="IW78" s="344">
        <f t="shared" si="245"/>
        <v>0</v>
      </c>
      <c r="IX78" s="344">
        <f t="shared" si="246"/>
        <v>0</v>
      </c>
      <c r="IY78" s="344">
        <f t="shared" si="247"/>
        <v>0</v>
      </c>
      <c r="IZ78" s="344">
        <f t="shared" si="248"/>
        <v>0</v>
      </c>
      <c r="JA78" s="344">
        <f t="shared" si="249"/>
        <v>0</v>
      </c>
      <c r="JB78" s="344">
        <f t="shared" si="250"/>
        <v>0</v>
      </c>
      <c r="JC78" s="344">
        <f t="shared" si="251"/>
        <v>0</v>
      </c>
      <c r="JD78" s="344">
        <f t="shared" si="252"/>
        <v>0</v>
      </c>
      <c r="JE78" s="344">
        <f t="shared" si="253"/>
        <v>0</v>
      </c>
      <c r="JF78" s="344">
        <f t="shared" si="254"/>
        <v>0</v>
      </c>
      <c r="JG78" s="344">
        <f t="shared" si="255"/>
        <v>0</v>
      </c>
      <c r="JH78" s="344">
        <f t="shared" si="256"/>
        <v>0</v>
      </c>
      <c r="JI78" s="344">
        <f t="shared" si="257"/>
        <v>0</v>
      </c>
      <c r="JJ78" s="344">
        <f t="shared" si="258"/>
        <v>0</v>
      </c>
      <c r="JK78" s="344">
        <f t="shared" si="259"/>
        <v>0</v>
      </c>
      <c r="JL78" s="344">
        <f t="shared" si="260"/>
        <v>0</v>
      </c>
      <c r="JM78" s="344">
        <f t="shared" si="261"/>
        <v>0</v>
      </c>
      <c r="JN78" s="344">
        <f t="shared" si="262"/>
        <v>0</v>
      </c>
      <c r="JO78" s="344">
        <f t="shared" si="263"/>
        <v>0</v>
      </c>
      <c r="JP78" s="344">
        <f t="shared" si="264"/>
        <v>0</v>
      </c>
      <c r="JQ78" s="344">
        <f t="shared" si="265"/>
        <v>0</v>
      </c>
      <c r="JR78" s="344">
        <f t="shared" si="266"/>
        <v>0</v>
      </c>
      <c r="JS78" s="344">
        <f t="shared" si="267"/>
        <v>0</v>
      </c>
      <c r="JT78" s="344">
        <f t="shared" si="268"/>
        <v>0</v>
      </c>
      <c r="JU78" s="344">
        <f t="shared" si="269"/>
        <v>0</v>
      </c>
      <c r="JV78" s="344">
        <f t="shared" si="270"/>
        <v>0</v>
      </c>
      <c r="JW78" s="344">
        <f t="shared" si="271"/>
        <v>0</v>
      </c>
      <c r="JX78" s="344">
        <f t="shared" si="272"/>
        <v>0</v>
      </c>
      <c r="JY78" s="344">
        <f t="shared" si="273"/>
        <v>0</v>
      </c>
      <c r="JZ78" s="344">
        <f t="shared" si="274"/>
        <v>0</v>
      </c>
      <c r="KA78" s="344">
        <f t="shared" si="275"/>
        <v>0</v>
      </c>
      <c r="KB78" s="344">
        <f t="shared" si="276"/>
        <v>0</v>
      </c>
      <c r="KC78" s="344">
        <f t="shared" si="277"/>
        <v>0</v>
      </c>
      <c r="KD78" s="344">
        <f t="shared" si="278"/>
        <v>0</v>
      </c>
      <c r="KE78" s="344">
        <f t="shared" si="279"/>
        <v>0</v>
      </c>
      <c r="KF78" s="344">
        <f t="shared" si="280"/>
        <v>0</v>
      </c>
      <c r="KG78" s="344">
        <f t="shared" si="281"/>
        <v>0</v>
      </c>
      <c r="KH78" s="344">
        <f t="shared" si="282"/>
        <v>0</v>
      </c>
      <c r="KI78" s="344">
        <f t="shared" si="283"/>
        <v>0</v>
      </c>
      <c r="KJ78" s="344">
        <f t="shared" si="284"/>
        <v>0</v>
      </c>
      <c r="KK78" s="344">
        <f t="shared" si="285"/>
        <v>0</v>
      </c>
      <c r="KL78" s="344">
        <f t="shared" si="286"/>
        <v>0</v>
      </c>
      <c r="KM78" s="344">
        <f t="shared" si="287"/>
        <v>0</v>
      </c>
      <c r="KN78" s="344">
        <f t="shared" si="288"/>
        <v>0</v>
      </c>
      <c r="KO78" s="344">
        <f t="shared" si="289"/>
        <v>0</v>
      </c>
      <c r="KP78" s="344">
        <f t="shared" si="290"/>
        <v>0</v>
      </c>
      <c r="KQ78" s="344">
        <f t="shared" si="291"/>
        <v>0</v>
      </c>
      <c r="KR78" s="344">
        <f t="shared" si="292"/>
        <v>0</v>
      </c>
      <c r="KS78" s="344">
        <f t="shared" si="293"/>
        <v>0</v>
      </c>
      <c r="KT78" s="383">
        <f t="shared" si="294"/>
        <v>0</v>
      </c>
      <c r="KU78" s="701"/>
      <c r="KV78" s="109"/>
      <c r="KW78" s="109"/>
      <c r="KX78" s="110"/>
      <c r="KZ78" s="472">
        <f t="shared" si="295"/>
        <v>0</v>
      </c>
      <c r="LA78" s="348">
        <f t="shared" si="296"/>
        <v>0</v>
      </c>
      <c r="LB78" s="348">
        <f t="shared" si="297"/>
        <v>0</v>
      </c>
      <c r="LC78" s="473">
        <f t="shared" si="298"/>
        <v>0</v>
      </c>
      <c r="LE78" s="467">
        <f t="shared" si="299"/>
        <v>0</v>
      </c>
      <c r="LF78" s="467" t="str">
        <f t="shared" si="300"/>
        <v/>
      </c>
      <c r="LG78" s="467">
        <f t="shared" si="301"/>
        <v>0</v>
      </c>
      <c r="LH78" s="467">
        <f t="shared" si="302"/>
        <v>0</v>
      </c>
      <c r="LI78" s="467">
        <f t="shared" si="303"/>
        <v>0</v>
      </c>
      <c r="LJ78" s="467">
        <f t="shared" si="304"/>
        <v>0</v>
      </c>
      <c r="LK78" s="467">
        <f t="shared" si="305"/>
        <v>0</v>
      </c>
      <c r="LL78" s="467">
        <f t="shared" si="306"/>
        <v>0</v>
      </c>
      <c r="LM78" s="467">
        <f t="shared" si="307"/>
        <v>0</v>
      </c>
      <c r="LN78" s="468">
        <f t="shared" si="308"/>
        <v>0</v>
      </c>
      <c r="LO78" s="468" t="str">
        <f t="shared" ref="LO78:LO141" si="392">IF(COUNTIF(LG78:LN78,"×")=0,"○","×")</f>
        <v>○</v>
      </c>
      <c r="LP78" s="451"/>
      <c r="LQ78" s="414">
        <f t="shared" ref="LQ78:LQ141" si="393">$AM78</f>
        <v>0</v>
      </c>
      <c r="LR78" s="414">
        <f t="shared" ref="LR78:LR141" si="394">$AN78</f>
        <v>0</v>
      </c>
      <c r="LS78" s="414" t="str">
        <f t="shared" si="309"/>
        <v/>
      </c>
      <c r="LT78" s="414" t="str">
        <f t="shared" ref="LT78:LT141" si="395">IF(LS78&lt;&gt;"",ROUNDDOWN(LS78*3/10,0),"")</f>
        <v/>
      </c>
      <c r="LU78" s="414">
        <f t="shared" si="310"/>
        <v>0</v>
      </c>
      <c r="LV78" s="414">
        <f t="shared" si="311"/>
        <v>0</v>
      </c>
      <c r="LW78" s="414">
        <f t="shared" si="312"/>
        <v>0</v>
      </c>
      <c r="LX78" s="448">
        <f t="shared" si="313"/>
        <v>0</v>
      </c>
      <c r="LY78" s="414">
        <f t="shared" ref="LY78:LY141" si="396">IF(AND(H78=1,AN78&gt;0),15000000,0)</f>
        <v>0</v>
      </c>
      <c r="LZ78" s="414">
        <f t="shared" ref="LZ78:LZ141" si="397">IF($H78=1,SUMIF($E$13:$E$312,$E78,$LV$13:$LV$312),0)</f>
        <v>0</v>
      </c>
      <c r="MA78" s="414">
        <f t="shared" ref="MA78:MA141" si="398">IF(H78=1,SUMIFS($AO$13:$AO$312,$E$13:$E$312,E78),0)</f>
        <v>0</v>
      </c>
      <c r="MB78" s="448">
        <f t="shared" ref="MB78:MB141" si="399">IF(MA78&gt;0,IF(MA78&lt;=150000000,"○","×"),0)</f>
        <v>0</v>
      </c>
      <c r="MC78" s="414">
        <f t="shared" si="314"/>
        <v>0</v>
      </c>
      <c r="MD78" s="414">
        <f t="shared" si="315"/>
        <v>0</v>
      </c>
      <c r="ME78" s="414">
        <f t="shared" si="316"/>
        <v>0</v>
      </c>
      <c r="MF78" s="448">
        <f t="shared" si="317"/>
        <v>0</v>
      </c>
      <c r="MG78" s="414">
        <f t="shared" si="318"/>
        <v>0</v>
      </c>
      <c r="MH78" s="414">
        <f t="shared" si="319"/>
        <v>0</v>
      </c>
      <c r="MI78" s="414">
        <f t="shared" si="320"/>
        <v>0</v>
      </c>
      <c r="MJ78" s="448">
        <f t="shared" ref="MJ78:MJ141" si="400">IF(MI78&gt;0,IF(MI78&lt;=150000000,"○","×"),0)</f>
        <v>0</v>
      </c>
      <c r="MK78" s="462"/>
      <c r="ML78" s="477" cm="1">
        <f t="array" ref="ML78">IF(MX78=1,INDEX($BX78:$EQ78,1,MATCH("Ⅱ⑧",$BX78:$EQ78,0)+7),0)</f>
        <v>0</v>
      </c>
      <c r="MM78" s="478">
        <f t="shared" si="321"/>
        <v>0</v>
      </c>
      <c r="MN78" s="468">
        <f t="shared" si="322"/>
        <v>0</v>
      </c>
      <c r="MP78" s="348">
        <f t="shared" si="323"/>
        <v>0</v>
      </c>
      <c r="MQ78" s="348">
        <f t="shared" si="324"/>
        <v>0</v>
      </c>
      <c r="MR78" s="348">
        <f t="shared" si="325"/>
        <v>0</v>
      </c>
      <c r="MS78" s="348">
        <f t="shared" si="326"/>
        <v>0</v>
      </c>
      <c r="MT78" s="348">
        <f t="shared" si="327"/>
        <v>0</v>
      </c>
      <c r="MU78" s="348">
        <f t="shared" si="328"/>
        <v>0</v>
      </c>
      <c r="MV78" s="348">
        <f t="shared" si="329"/>
        <v>0</v>
      </c>
      <c r="MW78" s="348">
        <f t="shared" si="330"/>
        <v>0</v>
      </c>
      <c r="MX78" s="348">
        <f t="shared" si="331"/>
        <v>0</v>
      </c>
      <c r="MZ78" s="550">
        <f t="shared" si="332"/>
        <v>0</v>
      </c>
      <c r="NA78" s="550">
        <f t="shared" si="333"/>
        <v>0</v>
      </c>
      <c r="NB78" s="550">
        <f t="shared" si="334"/>
        <v>0</v>
      </c>
      <c r="NC78" s="550">
        <f t="shared" si="335"/>
        <v>0</v>
      </c>
      <c r="ND78" s="550">
        <f t="shared" si="336"/>
        <v>0</v>
      </c>
      <c r="NE78" s="550">
        <f t="shared" si="337"/>
        <v>0</v>
      </c>
      <c r="NF78" s="550">
        <f t="shared" si="338"/>
        <v>0</v>
      </c>
      <c r="NG78" s="550">
        <f t="shared" si="339"/>
        <v>0</v>
      </c>
    </row>
    <row r="79" spans="1:371" s="136" customFormat="1" ht="21" customHeight="1">
      <c r="A79" s="452">
        <f t="shared" si="212"/>
        <v>0</v>
      </c>
      <c r="B79" s="452">
        <f t="shared" ref="B79:B142" si="401">IF(J79&lt;&gt;"",IF(J79&lt;&gt;J78,B78+1,B78),0)</f>
        <v>0</v>
      </c>
      <c r="C79" s="452">
        <f t="shared" si="213"/>
        <v>0</v>
      </c>
      <c r="D79" s="452">
        <f t="shared" si="214"/>
        <v>0</v>
      </c>
      <c r="E79" s="452">
        <f t="shared" si="215"/>
        <v>0</v>
      </c>
      <c r="F79" s="452">
        <f t="shared" ref="F79:F142" si="402">IF(L79&lt;&gt;"",IF(L79&lt;&gt;L78,1,0),0)</f>
        <v>0</v>
      </c>
      <c r="G79" s="452">
        <f t="shared" ref="G79:G142" si="403">IF(K79&lt;&gt;"",IF(K79&lt;&gt;K78,1,0),0)</f>
        <v>0</v>
      </c>
      <c r="H79" s="452">
        <f t="shared" ref="H79:H142" si="404">IF(U79&lt;&gt;"",IF(U79&lt;&gt;U78,1,IF(AND(L78&lt;&gt;"",L79&lt;&gt;L78),1,0)),0)</f>
        <v>0</v>
      </c>
      <c r="I79" s="267">
        <f t="shared" si="340"/>
        <v>0</v>
      </c>
      <c r="J79" s="268"/>
      <c r="K79" s="112"/>
      <c r="L79" s="112"/>
      <c r="M79" s="106"/>
      <c r="N79" s="106"/>
      <c r="O79" s="106"/>
      <c r="P79" s="106"/>
      <c r="Q79" s="112"/>
      <c r="R79" s="263" t="str">
        <f>IFERROR(VLOOKUP(Q79,'４整理番号表'!$T$27:$U$30,2,TRUE),"")</f>
        <v/>
      </c>
      <c r="S79" s="263">
        <f t="shared" si="341"/>
        <v>0</v>
      </c>
      <c r="T79" s="266">
        <f t="shared" si="342"/>
        <v>0</v>
      </c>
      <c r="U79" s="112"/>
      <c r="V79" s="108"/>
      <c r="W79" s="269" t="str">
        <f>IFERROR(VLOOKUP(V79,'４整理番号表'!$B$6:$G$7,2,TRUE),"")</f>
        <v/>
      </c>
      <c r="X79" s="270"/>
      <c r="Y79" s="108"/>
      <c r="Z79" s="269" t="str">
        <f>IFERROR(VLOOKUP(Y79,'４整理番号表'!$B$39:$H$45,2,TRUE),"")</f>
        <v/>
      </c>
      <c r="AA79" s="108"/>
      <c r="AB79" s="271" t="str">
        <f>IFERROR(VLOOKUP(AA79,'４整理番号表'!$J$5:$K$59,2,TRUE),"")</f>
        <v/>
      </c>
      <c r="AC79" s="365"/>
      <c r="AD79" s="624"/>
      <c r="AE79" s="107"/>
      <c r="AF79" s="272" t="str">
        <f>IFERROR(VLOOKUP(AE79,'４整理番号表'!$P$6:$Q$39,2,TRUE),"")</f>
        <v/>
      </c>
      <c r="AG79" s="273">
        <f t="shared" si="216"/>
        <v>0</v>
      </c>
      <c r="AH79" s="106"/>
      <c r="AI79" s="112"/>
      <c r="AJ79" s="111"/>
      <c r="AK79" s="282"/>
      <c r="AL79" s="283"/>
      <c r="AM79" s="280"/>
      <c r="AN79" s="26"/>
      <c r="AO79" s="291">
        <f t="shared" si="217"/>
        <v>0</v>
      </c>
      <c r="AP79" s="290">
        <f t="shared" si="343"/>
        <v>0</v>
      </c>
      <c r="AQ79" s="30"/>
      <c r="AR79" s="30"/>
      <c r="AS79" s="30"/>
      <c r="AT79" s="289"/>
      <c r="AU79" s="291">
        <f t="shared" si="210"/>
        <v>0</v>
      </c>
      <c r="AV79" s="291" t="str">
        <f t="shared" ref="AV79:AV142" si="405">IF(AN79&gt;0,IF(AND(AM79=1,AT79="控除不可"),"",IF(AND(AM79=1,AT79="80%控除対象"),ROUNDDOWN(AO79*8/102,0),IF(AND(AM79=1,AT79="全額控除"),ROUNDDOWN(AO79*10/100,0),IF(AM79=2,"","")))),"")</f>
        <v/>
      </c>
      <c r="AW79" s="27"/>
      <c r="AX79" s="33"/>
      <c r="AY79" s="33"/>
      <c r="AZ79" s="28"/>
      <c r="BA79" s="27"/>
      <c r="BB79" s="202"/>
      <c r="BC79" s="315">
        <f t="shared" si="344"/>
        <v>0</v>
      </c>
      <c r="BD79" s="349" t="str">
        <f t="shared" si="218"/>
        <v/>
      </c>
      <c r="BE79" s="350"/>
      <c r="BF79" s="350"/>
      <c r="BG79" s="349">
        <f t="shared" si="211"/>
        <v>0</v>
      </c>
      <c r="BH79" s="350"/>
      <c r="BI79" s="349">
        <f t="shared" si="345"/>
        <v>0</v>
      </c>
      <c r="BJ79" s="202"/>
      <c r="BK79" s="202"/>
      <c r="BL79" s="653" t="str">
        <f t="shared" si="219"/>
        <v/>
      </c>
      <c r="BM79" s="654" t="str">
        <f t="shared" si="220"/>
        <v/>
      </c>
      <c r="BN79" s="266" t="str">
        <f t="shared" si="221"/>
        <v/>
      </c>
      <c r="BO79" s="793"/>
      <c r="BP79" s="323"/>
      <c r="BQ79" s="323"/>
      <c r="BR79" s="323"/>
      <c r="BS79" s="323"/>
      <c r="BT79" s="324" t="str">
        <f t="shared" si="222"/>
        <v/>
      </c>
      <c r="BU79" s="325" t="str">
        <f t="shared" si="346"/>
        <v/>
      </c>
      <c r="BV79" s="393">
        <f t="shared" si="347"/>
        <v>0</v>
      </c>
      <c r="BW79" s="326"/>
      <c r="BX79" s="329"/>
      <c r="BY79" s="454"/>
      <c r="BZ79" s="455"/>
      <c r="CA79" s="455"/>
      <c r="CB79" s="455"/>
      <c r="CC79" s="455"/>
      <c r="CD79" s="322">
        <f>IFERROR(VLOOKUP(BX79,'４整理番号表'!$X$23:$Z$31,3,FALSE),)</f>
        <v>0</v>
      </c>
      <c r="CE79" s="605" t="str">
        <f>IF(BX79='４整理番号表'!$X$24,IF(CC79&lt;&gt;"",IF(BZ79&gt;0,IF(BY79=6,ROUNDDOWN((CC79-BZ79)/ABS(BZ79),3),IF(BY79=5,ROUNDDOWN((CC79-BZ79)/ABS(BZ79)*3/4,3),"")),"-")),IF(CC79&lt;&gt;"",IF(BZ79&gt;0,ROUNDDOWN((CC79-BZ79)/ABS(BZ79),3),"-"),""))</f>
        <v/>
      </c>
      <c r="CF79" s="610"/>
      <c r="CG79" s="329"/>
      <c r="CH79" s="454"/>
      <c r="CI79" s="322"/>
      <c r="CJ79" s="322"/>
      <c r="CK79" s="322"/>
      <c r="CL79" s="322"/>
      <c r="CM79" s="322">
        <f>IFERROR(VLOOKUP(CG79,'４整理番号表'!$X$23:$Z$31,3,FALSE),)</f>
        <v>0</v>
      </c>
      <c r="CN79" s="325" t="str">
        <f t="shared" si="348"/>
        <v/>
      </c>
      <c r="CO79" s="610"/>
      <c r="CP79" s="329"/>
      <c r="CQ79" s="454"/>
      <c r="CR79" s="322"/>
      <c r="CS79" s="322"/>
      <c r="CT79" s="322"/>
      <c r="CU79" s="322"/>
      <c r="CV79" s="322">
        <f>IFERROR(VLOOKUP(CP79,'４整理番号表'!$X$23:$Z$31,3,FALSE),)</f>
        <v>0</v>
      </c>
      <c r="CW79" s="325" t="str">
        <f t="shared" si="349"/>
        <v/>
      </c>
      <c r="CX79" s="619"/>
      <c r="CY79" s="329"/>
      <c r="CZ79" s="454"/>
      <c r="DA79" s="322"/>
      <c r="DB79" s="322"/>
      <c r="DC79" s="322"/>
      <c r="DD79" s="322"/>
      <c r="DE79" s="322">
        <f>IFERROR(VLOOKUP(CY79,'４整理番号表'!$X$23:$Z$31,3,FALSE),)</f>
        <v>0</v>
      </c>
      <c r="DF79" s="325" t="str">
        <f t="shared" si="350"/>
        <v/>
      </c>
      <c r="DG79" s="610"/>
      <c r="DH79" s="329"/>
      <c r="DI79" s="454"/>
      <c r="DJ79" s="322"/>
      <c r="DK79" s="322"/>
      <c r="DL79" s="322"/>
      <c r="DM79" s="322"/>
      <c r="DN79" s="322">
        <f>IFERROR(VLOOKUP(DH79,'４整理番号表'!$X$23:$Z$31,3,FALSE),)</f>
        <v>0</v>
      </c>
      <c r="DO79" s="325" t="str">
        <f t="shared" si="351"/>
        <v/>
      </c>
      <c r="DP79" s="610"/>
      <c r="DQ79" s="329"/>
      <c r="DR79" s="454"/>
      <c r="DS79" s="322"/>
      <c r="DT79" s="322"/>
      <c r="DU79" s="322"/>
      <c r="DV79" s="322"/>
      <c r="DW79" s="322">
        <f>IFERROR(VLOOKUP(DQ79,'４整理番号表'!$X$23:$Z$31,3,FALSE),)</f>
        <v>0</v>
      </c>
      <c r="DX79" s="325" t="str">
        <f t="shared" si="352"/>
        <v/>
      </c>
      <c r="DY79" s="610"/>
      <c r="DZ79" s="329"/>
      <c r="EA79" s="454"/>
      <c r="EB79" s="322"/>
      <c r="EC79" s="322"/>
      <c r="ED79" s="322"/>
      <c r="EE79" s="322"/>
      <c r="EF79" s="322">
        <f>IFERROR(VLOOKUP(DZ79,'４整理番号表'!$X$23:$Z$31,3,FALSE),)</f>
        <v>0</v>
      </c>
      <c r="EG79" s="325" t="str">
        <f t="shared" si="353"/>
        <v/>
      </c>
      <c r="EH79" s="610"/>
      <c r="EI79" s="329"/>
      <c r="EJ79" s="454"/>
      <c r="EK79" s="322"/>
      <c r="EL79" s="322"/>
      <c r="EM79" s="322"/>
      <c r="EN79" s="322"/>
      <c r="EO79" s="322">
        <f>IFERROR(VLOOKUP(EI79,'４整理番号表'!$X$23:$Z$31,3,FALSE),)</f>
        <v>0</v>
      </c>
      <c r="EP79" s="325" t="str">
        <f t="shared" si="354"/>
        <v/>
      </c>
      <c r="EQ79" s="619"/>
      <c r="ER79" s="203" t="s">
        <v>101</v>
      </c>
      <c r="ES79" s="266">
        <f t="shared" si="223"/>
        <v>0</v>
      </c>
      <c r="ET79" s="272">
        <f t="shared" si="224"/>
        <v>0</v>
      </c>
      <c r="EU79" s="272">
        <f t="shared" si="225"/>
        <v>0</v>
      </c>
      <c r="EV79" s="272">
        <f t="shared" si="226"/>
        <v>0</v>
      </c>
      <c r="EW79" s="272">
        <f t="shared" si="227"/>
        <v>0</v>
      </c>
      <c r="EX79" s="272">
        <f t="shared" si="228"/>
        <v>0</v>
      </c>
      <c r="EY79" s="272">
        <f t="shared" si="229"/>
        <v>0</v>
      </c>
      <c r="EZ79" s="272">
        <f t="shared" si="230"/>
        <v>0</v>
      </c>
      <c r="FA79" s="272">
        <f t="shared" si="231"/>
        <v>0</v>
      </c>
      <c r="FB79" s="272">
        <f t="shared" si="232"/>
        <v>0</v>
      </c>
      <c r="FC79" s="272">
        <f t="shared" si="233"/>
        <v>0</v>
      </c>
      <c r="FD79" s="272">
        <f t="shared" si="234"/>
        <v>0</v>
      </c>
      <c r="FE79" s="272">
        <f t="shared" si="235"/>
        <v>0</v>
      </c>
      <c r="FF79" s="272">
        <f t="shared" si="236"/>
        <v>0</v>
      </c>
      <c r="FG79" s="272">
        <f t="shared" si="237"/>
        <v>0</v>
      </c>
      <c r="FH79" s="272">
        <f t="shared" si="238"/>
        <v>0</v>
      </c>
      <c r="FI79" s="109" t="s">
        <v>100</v>
      </c>
      <c r="FJ79" s="109" t="s">
        <v>100</v>
      </c>
      <c r="FK79" s="109" t="s">
        <v>100</v>
      </c>
      <c r="FL79" s="109" t="s">
        <v>100</v>
      </c>
      <c r="FM79" s="109" t="s">
        <v>100</v>
      </c>
      <c r="FN79" s="272">
        <f t="shared" si="355"/>
        <v>0</v>
      </c>
      <c r="FO79" s="272">
        <f t="shared" si="356"/>
        <v>0</v>
      </c>
      <c r="FP79" s="272">
        <f t="shared" si="357"/>
        <v>0</v>
      </c>
      <c r="FQ79" s="272">
        <f t="shared" si="358"/>
        <v>0</v>
      </c>
      <c r="FR79" s="272">
        <f t="shared" si="359"/>
        <v>0</v>
      </c>
      <c r="FS79" s="272">
        <f t="shared" si="360"/>
        <v>0</v>
      </c>
      <c r="FT79" s="272">
        <f t="shared" si="361"/>
        <v>0</v>
      </c>
      <c r="FU79" s="113"/>
      <c r="FV79" s="113"/>
      <c r="FW79" s="109"/>
      <c r="FX79" s="109"/>
      <c r="FY79" s="109"/>
      <c r="FZ79" s="272">
        <f t="shared" si="362"/>
        <v>0</v>
      </c>
      <c r="GA79" s="272">
        <f t="shared" si="239"/>
        <v>0</v>
      </c>
      <c r="GB79" s="109"/>
      <c r="GC79" s="109"/>
      <c r="GD79" s="109"/>
      <c r="GE79" s="109"/>
      <c r="GF79" s="109"/>
      <c r="GG79" s="109"/>
      <c r="GH79" s="109"/>
      <c r="GI79" s="109"/>
      <c r="GJ79" s="109"/>
      <c r="GK79" s="109"/>
      <c r="GL79" s="109"/>
      <c r="GM79" s="109"/>
      <c r="GN79" s="109"/>
      <c r="GO79" s="109"/>
      <c r="GP79" s="109"/>
      <c r="GQ79" s="109"/>
      <c r="GR79" s="109"/>
      <c r="GS79" s="109"/>
      <c r="GT79" s="110"/>
      <c r="GV79" s="413">
        <f t="shared" si="240"/>
        <v>0</v>
      </c>
      <c r="GW79" s="414">
        <f t="shared" si="241"/>
        <v>0</v>
      </c>
      <c r="GX79" s="415"/>
      <c r="GY79" s="416">
        <f t="shared" si="204"/>
        <v>0</v>
      </c>
      <c r="GZ79" s="417">
        <f t="shared" si="205"/>
        <v>0</v>
      </c>
      <c r="HA79" s="385"/>
      <c r="HB79" s="421"/>
      <c r="HC79" s="422"/>
      <c r="HD79" s="422"/>
      <c r="HE79" s="423">
        <f t="shared" si="208"/>
        <v>0</v>
      </c>
      <c r="HF79" s="424">
        <f t="shared" si="209"/>
        <v>0</v>
      </c>
      <c r="HG79" s="426"/>
      <c r="HH79" s="426"/>
      <c r="HI79" s="426"/>
      <c r="HJ79" s="345" t="str">
        <f t="shared" si="242"/>
        <v/>
      </c>
      <c r="HK79" s="402">
        <f>IF(OR(AND(1&lt;=HJ79,HJ79&lt;=3),HJ79=6),VLOOKUP(HJ79,'４整理番号表'!$J$5:$K$59,2,FALSE),0)</f>
        <v>0</v>
      </c>
      <c r="HL79" s="402">
        <f>IF(OR(HJ79=4,HJ79=7),VLOOKUP(HJ79,'４整理番号表'!$J$5:$K$59,2,FALSE),0)</f>
        <v>0</v>
      </c>
      <c r="HM79" s="402">
        <f>IF(HJ79=5,VLOOKUP(HJ79,'４整理番号表'!$J$5:$K$59,2,FALSE),0)</f>
        <v>0</v>
      </c>
      <c r="HN79" s="402">
        <f>IF(AND(8&lt;=HJ79,HJ79&lt;=13),VLOOKUP(HJ79,'４整理番号表'!$J$5:$K$59,2,FALSE),0)</f>
        <v>0</v>
      </c>
      <c r="HO79" s="397">
        <f t="shared" si="363"/>
        <v>0</v>
      </c>
      <c r="HP79" s="345">
        <f t="shared" si="364"/>
        <v>0</v>
      </c>
      <c r="HQ79" s="345">
        <f t="shared" si="365"/>
        <v>0</v>
      </c>
      <c r="HR79" s="344">
        <f t="shared" si="366"/>
        <v>0</v>
      </c>
      <c r="HS79" s="344">
        <f t="shared" si="367"/>
        <v>0</v>
      </c>
      <c r="HT79" s="345">
        <f t="shared" si="368"/>
        <v>0</v>
      </c>
      <c r="HU79" s="345">
        <f t="shared" si="369"/>
        <v>0</v>
      </c>
      <c r="HV79" s="345">
        <f t="shared" si="370"/>
        <v>0</v>
      </c>
      <c r="HW79" s="345">
        <f t="shared" si="371"/>
        <v>0</v>
      </c>
      <c r="HX79" s="345">
        <f t="shared" si="372"/>
        <v>0</v>
      </c>
      <c r="HY79" s="344">
        <f t="shared" si="373"/>
        <v>0</v>
      </c>
      <c r="HZ79" s="344">
        <f t="shared" si="374"/>
        <v>0</v>
      </c>
      <c r="IA79" s="345">
        <f t="shared" si="375"/>
        <v>0</v>
      </c>
      <c r="IB79" s="345">
        <f t="shared" si="376"/>
        <v>0</v>
      </c>
      <c r="IC79" s="345">
        <f t="shared" si="377"/>
        <v>0</v>
      </c>
      <c r="ID79" s="345">
        <f t="shared" si="378"/>
        <v>0</v>
      </c>
      <c r="IE79" s="345">
        <f t="shared" si="379"/>
        <v>0</v>
      </c>
      <c r="IF79" s="344">
        <f>IF(AND($HO79=3,SUM($ID79:IE79)=0),IF(AND($HB79=1,$HF79&gt;=0.1),1,),)</f>
        <v>0</v>
      </c>
      <c r="IG79" s="344">
        <f>IF(AND($HO79=3,SUM($ID79:IF79)=0),IF(AND($HB79=1,$HF79&gt;=0.05,$HF79&lt;0.1),1,),)</f>
        <v>0</v>
      </c>
      <c r="IH79" s="345">
        <f t="shared" si="380"/>
        <v>0</v>
      </c>
      <c r="II79" s="345">
        <f t="shared" si="381"/>
        <v>0</v>
      </c>
      <c r="IJ79" s="345">
        <f t="shared" si="382"/>
        <v>0</v>
      </c>
      <c r="IK79" s="345">
        <f t="shared" si="383"/>
        <v>0</v>
      </c>
      <c r="IL79" s="345">
        <f t="shared" si="384"/>
        <v>0</v>
      </c>
      <c r="IM79" s="345">
        <f t="shared" si="385"/>
        <v>0</v>
      </c>
      <c r="IN79" s="345">
        <f t="shared" si="386"/>
        <v>0</v>
      </c>
      <c r="IO79" s="345">
        <f t="shared" si="387"/>
        <v>0</v>
      </c>
      <c r="IP79" s="345">
        <f t="shared" si="388"/>
        <v>0</v>
      </c>
      <c r="IQ79" s="345">
        <f t="shared" si="389"/>
        <v>0</v>
      </c>
      <c r="IR79" s="345">
        <f t="shared" si="390"/>
        <v>0</v>
      </c>
      <c r="IS79" s="392">
        <f t="shared" si="391"/>
        <v>0</v>
      </c>
      <c r="IT79" s="385"/>
      <c r="IU79" s="440">
        <f t="shared" si="243"/>
        <v>0</v>
      </c>
      <c r="IV79" s="344">
        <f t="shared" si="244"/>
        <v>0</v>
      </c>
      <c r="IW79" s="344">
        <f t="shared" si="245"/>
        <v>0</v>
      </c>
      <c r="IX79" s="344">
        <f t="shared" si="246"/>
        <v>0</v>
      </c>
      <c r="IY79" s="344">
        <f t="shared" si="247"/>
        <v>0</v>
      </c>
      <c r="IZ79" s="344">
        <f t="shared" si="248"/>
        <v>0</v>
      </c>
      <c r="JA79" s="344">
        <f t="shared" si="249"/>
        <v>0</v>
      </c>
      <c r="JB79" s="344">
        <f t="shared" si="250"/>
        <v>0</v>
      </c>
      <c r="JC79" s="344">
        <f t="shared" si="251"/>
        <v>0</v>
      </c>
      <c r="JD79" s="344">
        <f t="shared" si="252"/>
        <v>0</v>
      </c>
      <c r="JE79" s="344">
        <f t="shared" si="253"/>
        <v>0</v>
      </c>
      <c r="JF79" s="344">
        <f t="shared" si="254"/>
        <v>0</v>
      </c>
      <c r="JG79" s="344">
        <f t="shared" si="255"/>
        <v>0</v>
      </c>
      <c r="JH79" s="344">
        <f t="shared" si="256"/>
        <v>0</v>
      </c>
      <c r="JI79" s="344">
        <f t="shared" si="257"/>
        <v>0</v>
      </c>
      <c r="JJ79" s="344">
        <f t="shared" si="258"/>
        <v>0</v>
      </c>
      <c r="JK79" s="344">
        <f t="shared" si="259"/>
        <v>0</v>
      </c>
      <c r="JL79" s="344">
        <f t="shared" si="260"/>
        <v>0</v>
      </c>
      <c r="JM79" s="344">
        <f t="shared" si="261"/>
        <v>0</v>
      </c>
      <c r="JN79" s="344">
        <f t="shared" si="262"/>
        <v>0</v>
      </c>
      <c r="JO79" s="344">
        <f t="shared" si="263"/>
        <v>0</v>
      </c>
      <c r="JP79" s="344">
        <f t="shared" si="264"/>
        <v>0</v>
      </c>
      <c r="JQ79" s="344">
        <f t="shared" si="265"/>
        <v>0</v>
      </c>
      <c r="JR79" s="344">
        <f t="shared" si="266"/>
        <v>0</v>
      </c>
      <c r="JS79" s="344">
        <f t="shared" si="267"/>
        <v>0</v>
      </c>
      <c r="JT79" s="344">
        <f t="shared" si="268"/>
        <v>0</v>
      </c>
      <c r="JU79" s="344">
        <f t="shared" si="269"/>
        <v>0</v>
      </c>
      <c r="JV79" s="344">
        <f t="shared" si="270"/>
        <v>0</v>
      </c>
      <c r="JW79" s="344">
        <f t="shared" si="271"/>
        <v>0</v>
      </c>
      <c r="JX79" s="344">
        <f t="shared" si="272"/>
        <v>0</v>
      </c>
      <c r="JY79" s="344">
        <f t="shared" si="273"/>
        <v>0</v>
      </c>
      <c r="JZ79" s="344">
        <f t="shared" si="274"/>
        <v>0</v>
      </c>
      <c r="KA79" s="344">
        <f t="shared" si="275"/>
        <v>0</v>
      </c>
      <c r="KB79" s="344">
        <f t="shared" si="276"/>
        <v>0</v>
      </c>
      <c r="KC79" s="344">
        <f t="shared" si="277"/>
        <v>0</v>
      </c>
      <c r="KD79" s="344">
        <f t="shared" si="278"/>
        <v>0</v>
      </c>
      <c r="KE79" s="344">
        <f t="shared" si="279"/>
        <v>0</v>
      </c>
      <c r="KF79" s="344">
        <f t="shared" si="280"/>
        <v>0</v>
      </c>
      <c r="KG79" s="344">
        <f t="shared" si="281"/>
        <v>0</v>
      </c>
      <c r="KH79" s="344">
        <f t="shared" si="282"/>
        <v>0</v>
      </c>
      <c r="KI79" s="344">
        <f t="shared" si="283"/>
        <v>0</v>
      </c>
      <c r="KJ79" s="344">
        <f t="shared" si="284"/>
        <v>0</v>
      </c>
      <c r="KK79" s="344">
        <f t="shared" si="285"/>
        <v>0</v>
      </c>
      <c r="KL79" s="344">
        <f t="shared" si="286"/>
        <v>0</v>
      </c>
      <c r="KM79" s="344">
        <f t="shared" si="287"/>
        <v>0</v>
      </c>
      <c r="KN79" s="344">
        <f t="shared" si="288"/>
        <v>0</v>
      </c>
      <c r="KO79" s="344">
        <f t="shared" si="289"/>
        <v>0</v>
      </c>
      <c r="KP79" s="344">
        <f t="shared" si="290"/>
        <v>0</v>
      </c>
      <c r="KQ79" s="344">
        <f t="shared" si="291"/>
        <v>0</v>
      </c>
      <c r="KR79" s="344">
        <f t="shared" si="292"/>
        <v>0</v>
      </c>
      <c r="KS79" s="344">
        <f t="shared" si="293"/>
        <v>0</v>
      </c>
      <c r="KT79" s="383">
        <f t="shared" si="294"/>
        <v>0</v>
      </c>
      <c r="KU79" s="701"/>
      <c r="KV79" s="109"/>
      <c r="KW79" s="109"/>
      <c r="KX79" s="110"/>
      <c r="KZ79" s="472">
        <f t="shared" si="295"/>
        <v>0</v>
      </c>
      <c r="LA79" s="348">
        <f t="shared" si="296"/>
        <v>0</v>
      </c>
      <c r="LB79" s="348">
        <f t="shared" si="297"/>
        <v>0</v>
      </c>
      <c r="LC79" s="473">
        <f t="shared" si="298"/>
        <v>0</v>
      </c>
      <c r="LE79" s="467">
        <f t="shared" si="299"/>
        <v>0</v>
      </c>
      <c r="LF79" s="467" t="str">
        <f t="shared" si="300"/>
        <v/>
      </c>
      <c r="LG79" s="467">
        <f t="shared" si="301"/>
        <v>0</v>
      </c>
      <c r="LH79" s="467">
        <f t="shared" si="302"/>
        <v>0</v>
      </c>
      <c r="LI79" s="467">
        <f t="shared" si="303"/>
        <v>0</v>
      </c>
      <c r="LJ79" s="467">
        <f t="shared" si="304"/>
        <v>0</v>
      </c>
      <c r="LK79" s="467">
        <f t="shared" si="305"/>
        <v>0</v>
      </c>
      <c r="LL79" s="467">
        <f t="shared" si="306"/>
        <v>0</v>
      </c>
      <c r="LM79" s="467">
        <f t="shared" si="307"/>
        <v>0</v>
      </c>
      <c r="LN79" s="468">
        <f t="shared" si="308"/>
        <v>0</v>
      </c>
      <c r="LO79" s="468" t="str">
        <f t="shared" si="392"/>
        <v>○</v>
      </c>
      <c r="LP79" s="451"/>
      <c r="LQ79" s="414">
        <f t="shared" si="393"/>
        <v>0</v>
      </c>
      <c r="LR79" s="414">
        <f t="shared" si="394"/>
        <v>0</v>
      </c>
      <c r="LS79" s="414" t="str">
        <f t="shared" si="309"/>
        <v/>
      </c>
      <c r="LT79" s="414" t="str">
        <f t="shared" si="395"/>
        <v/>
      </c>
      <c r="LU79" s="414">
        <f t="shared" si="310"/>
        <v>0</v>
      </c>
      <c r="LV79" s="414">
        <f t="shared" si="311"/>
        <v>0</v>
      </c>
      <c r="LW79" s="414">
        <f t="shared" si="312"/>
        <v>0</v>
      </c>
      <c r="LX79" s="448">
        <f t="shared" si="313"/>
        <v>0</v>
      </c>
      <c r="LY79" s="414">
        <f t="shared" si="396"/>
        <v>0</v>
      </c>
      <c r="LZ79" s="414">
        <f t="shared" si="397"/>
        <v>0</v>
      </c>
      <c r="MA79" s="414">
        <f t="shared" si="398"/>
        <v>0</v>
      </c>
      <c r="MB79" s="448">
        <f t="shared" si="399"/>
        <v>0</v>
      </c>
      <c r="MC79" s="414">
        <f t="shared" si="314"/>
        <v>0</v>
      </c>
      <c r="MD79" s="414">
        <f t="shared" si="315"/>
        <v>0</v>
      </c>
      <c r="ME79" s="414">
        <f t="shared" si="316"/>
        <v>0</v>
      </c>
      <c r="MF79" s="448">
        <f t="shared" si="317"/>
        <v>0</v>
      </c>
      <c r="MG79" s="414">
        <f t="shared" si="318"/>
        <v>0</v>
      </c>
      <c r="MH79" s="414">
        <f t="shared" si="319"/>
        <v>0</v>
      </c>
      <c r="MI79" s="414">
        <f t="shared" si="320"/>
        <v>0</v>
      </c>
      <c r="MJ79" s="448">
        <f t="shared" si="400"/>
        <v>0</v>
      </c>
      <c r="MK79" s="462"/>
      <c r="ML79" s="477" cm="1">
        <f t="array" ref="ML79">IF(MX79=1,INDEX($BX79:$EQ79,1,MATCH("Ⅱ⑧",$BX79:$EQ79,0)+7),0)</f>
        <v>0</v>
      </c>
      <c r="MM79" s="478">
        <f t="shared" si="321"/>
        <v>0</v>
      </c>
      <c r="MN79" s="468">
        <f t="shared" si="322"/>
        <v>0</v>
      </c>
      <c r="MP79" s="348">
        <f t="shared" si="323"/>
        <v>0</v>
      </c>
      <c r="MQ79" s="348">
        <f t="shared" si="324"/>
        <v>0</v>
      </c>
      <c r="MR79" s="348">
        <f t="shared" si="325"/>
        <v>0</v>
      </c>
      <c r="MS79" s="348">
        <f t="shared" si="326"/>
        <v>0</v>
      </c>
      <c r="MT79" s="348">
        <f t="shared" si="327"/>
        <v>0</v>
      </c>
      <c r="MU79" s="348">
        <f t="shared" si="328"/>
        <v>0</v>
      </c>
      <c r="MV79" s="348">
        <f t="shared" si="329"/>
        <v>0</v>
      </c>
      <c r="MW79" s="348">
        <f t="shared" si="330"/>
        <v>0</v>
      </c>
      <c r="MX79" s="348">
        <f t="shared" si="331"/>
        <v>0</v>
      </c>
      <c r="MZ79" s="550">
        <f t="shared" si="332"/>
        <v>0</v>
      </c>
      <c r="NA79" s="550">
        <f t="shared" si="333"/>
        <v>0</v>
      </c>
      <c r="NB79" s="550">
        <f t="shared" si="334"/>
        <v>0</v>
      </c>
      <c r="NC79" s="550">
        <f t="shared" si="335"/>
        <v>0</v>
      </c>
      <c r="ND79" s="550">
        <f t="shared" si="336"/>
        <v>0</v>
      </c>
      <c r="NE79" s="550">
        <f t="shared" si="337"/>
        <v>0</v>
      </c>
      <c r="NF79" s="550">
        <f t="shared" si="338"/>
        <v>0</v>
      </c>
      <c r="NG79" s="550">
        <f t="shared" si="339"/>
        <v>0</v>
      </c>
    </row>
    <row r="80" spans="1:371" s="136" customFormat="1" ht="21" customHeight="1">
      <c r="A80" s="452">
        <f t="shared" si="212"/>
        <v>0</v>
      </c>
      <c r="B80" s="452">
        <f t="shared" si="401"/>
        <v>0</v>
      </c>
      <c r="C80" s="452">
        <f t="shared" si="213"/>
        <v>0</v>
      </c>
      <c r="D80" s="452">
        <f t="shared" si="214"/>
        <v>0</v>
      </c>
      <c r="E80" s="452">
        <f t="shared" si="215"/>
        <v>0</v>
      </c>
      <c r="F80" s="452">
        <f t="shared" si="402"/>
        <v>0</v>
      </c>
      <c r="G80" s="452">
        <f t="shared" si="403"/>
        <v>0</v>
      </c>
      <c r="H80" s="452">
        <f t="shared" si="404"/>
        <v>0</v>
      </c>
      <c r="I80" s="267">
        <f t="shared" si="340"/>
        <v>0</v>
      </c>
      <c r="J80" s="268"/>
      <c r="K80" s="112"/>
      <c r="L80" s="112"/>
      <c r="M80" s="106"/>
      <c r="N80" s="106"/>
      <c r="O80" s="106"/>
      <c r="P80" s="106"/>
      <c r="Q80" s="112"/>
      <c r="R80" s="263" t="str">
        <f>IFERROR(VLOOKUP(Q80,'４整理番号表'!$T$27:$U$30,2,TRUE),"")</f>
        <v/>
      </c>
      <c r="S80" s="263">
        <f t="shared" si="341"/>
        <v>0</v>
      </c>
      <c r="T80" s="266">
        <f t="shared" si="342"/>
        <v>0</v>
      </c>
      <c r="U80" s="112"/>
      <c r="V80" s="108"/>
      <c r="W80" s="269" t="str">
        <f>IFERROR(VLOOKUP(V80,'４整理番号表'!$B$6:$G$7,2,TRUE),"")</f>
        <v/>
      </c>
      <c r="X80" s="270"/>
      <c r="Y80" s="108"/>
      <c r="Z80" s="269" t="str">
        <f>IFERROR(VLOOKUP(Y80,'４整理番号表'!$B$39:$H$45,2,TRUE),"")</f>
        <v/>
      </c>
      <c r="AA80" s="108"/>
      <c r="AB80" s="271" t="str">
        <f>IFERROR(VLOOKUP(AA80,'４整理番号表'!$J$5:$K$59,2,TRUE),"")</f>
        <v/>
      </c>
      <c r="AC80" s="365"/>
      <c r="AD80" s="624"/>
      <c r="AE80" s="107"/>
      <c r="AF80" s="272" t="str">
        <f>IFERROR(VLOOKUP(AE80,'４整理番号表'!$P$6:$Q$39,2,TRUE),"")</f>
        <v/>
      </c>
      <c r="AG80" s="273">
        <f t="shared" si="216"/>
        <v>0</v>
      </c>
      <c r="AH80" s="106"/>
      <c r="AI80" s="112"/>
      <c r="AJ80" s="111"/>
      <c r="AK80" s="282"/>
      <c r="AL80" s="283"/>
      <c r="AM80" s="280"/>
      <c r="AN80" s="29"/>
      <c r="AO80" s="291">
        <f t="shared" si="217"/>
        <v>0</v>
      </c>
      <c r="AP80" s="290">
        <f t="shared" si="343"/>
        <v>0</v>
      </c>
      <c r="AQ80" s="30"/>
      <c r="AR80" s="30"/>
      <c r="AS80" s="30"/>
      <c r="AT80" s="289"/>
      <c r="AU80" s="291">
        <f t="shared" si="210"/>
        <v>0</v>
      </c>
      <c r="AV80" s="291" t="str">
        <f t="shared" si="405"/>
        <v/>
      </c>
      <c r="AW80" s="27"/>
      <c r="AX80" s="33"/>
      <c r="AY80" s="33"/>
      <c r="AZ80" s="28"/>
      <c r="BA80" s="27"/>
      <c r="BB80" s="202"/>
      <c r="BC80" s="315">
        <f t="shared" si="344"/>
        <v>0</v>
      </c>
      <c r="BD80" s="349" t="str">
        <f t="shared" si="218"/>
        <v/>
      </c>
      <c r="BE80" s="350"/>
      <c r="BF80" s="350"/>
      <c r="BG80" s="349">
        <f t="shared" si="211"/>
        <v>0</v>
      </c>
      <c r="BH80" s="350"/>
      <c r="BI80" s="349">
        <f t="shared" si="345"/>
        <v>0</v>
      </c>
      <c r="BJ80" s="202"/>
      <c r="BK80" s="202"/>
      <c r="BL80" s="653" t="str">
        <f t="shared" si="219"/>
        <v/>
      </c>
      <c r="BM80" s="654" t="str">
        <f t="shared" si="220"/>
        <v/>
      </c>
      <c r="BN80" s="266" t="str">
        <f t="shared" si="221"/>
        <v/>
      </c>
      <c r="BO80" s="793"/>
      <c r="BP80" s="323"/>
      <c r="BQ80" s="323"/>
      <c r="BR80" s="323"/>
      <c r="BS80" s="323"/>
      <c r="BT80" s="324" t="str">
        <f t="shared" si="222"/>
        <v/>
      </c>
      <c r="BU80" s="325" t="str">
        <f t="shared" si="346"/>
        <v/>
      </c>
      <c r="BV80" s="393">
        <f t="shared" si="347"/>
        <v>0</v>
      </c>
      <c r="BW80" s="326"/>
      <c r="BX80" s="329"/>
      <c r="BY80" s="454"/>
      <c r="BZ80" s="455"/>
      <c r="CA80" s="455"/>
      <c r="CB80" s="455"/>
      <c r="CC80" s="455"/>
      <c r="CD80" s="322">
        <f>IFERROR(VLOOKUP(BX80,'４整理番号表'!$X$23:$Z$31,3,FALSE),)</f>
        <v>0</v>
      </c>
      <c r="CE80" s="605" t="str">
        <f>IF(BX80='４整理番号表'!$X$24,IF(CC80&lt;&gt;"",IF(BZ80&gt;0,IF(BY80=6,ROUNDDOWN((CC80-BZ80)/ABS(BZ80),3),IF(BY80=5,ROUNDDOWN((CC80-BZ80)/ABS(BZ80)*3/4,3),"")),"-")),IF(CC80&lt;&gt;"",IF(BZ80&gt;0,ROUNDDOWN((CC80-BZ80)/ABS(BZ80),3),"-"),""))</f>
        <v/>
      </c>
      <c r="CF80" s="610"/>
      <c r="CG80" s="329"/>
      <c r="CH80" s="454"/>
      <c r="CI80" s="322"/>
      <c r="CJ80" s="322"/>
      <c r="CK80" s="322"/>
      <c r="CL80" s="322"/>
      <c r="CM80" s="322">
        <f>IFERROR(VLOOKUP(CG80,'４整理番号表'!$X$23:$Z$31,3,FALSE),)</f>
        <v>0</v>
      </c>
      <c r="CN80" s="325" t="str">
        <f t="shared" si="348"/>
        <v/>
      </c>
      <c r="CO80" s="610"/>
      <c r="CP80" s="329"/>
      <c r="CQ80" s="454"/>
      <c r="CR80" s="322"/>
      <c r="CS80" s="322"/>
      <c r="CT80" s="322"/>
      <c r="CU80" s="322"/>
      <c r="CV80" s="322">
        <f>IFERROR(VLOOKUP(CP80,'４整理番号表'!$X$23:$Z$31,3,FALSE),)</f>
        <v>0</v>
      </c>
      <c r="CW80" s="325" t="str">
        <f t="shared" si="349"/>
        <v/>
      </c>
      <c r="CX80" s="619"/>
      <c r="CY80" s="329"/>
      <c r="CZ80" s="454"/>
      <c r="DA80" s="322"/>
      <c r="DB80" s="322"/>
      <c r="DC80" s="322"/>
      <c r="DD80" s="322"/>
      <c r="DE80" s="322">
        <f>IFERROR(VLOOKUP(CY80,'４整理番号表'!$X$23:$Z$31,3,FALSE),)</f>
        <v>0</v>
      </c>
      <c r="DF80" s="325" t="str">
        <f t="shared" si="350"/>
        <v/>
      </c>
      <c r="DG80" s="610"/>
      <c r="DH80" s="329"/>
      <c r="DI80" s="454"/>
      <c r="DJ80" s="322"/>
      <c r="DK80" s="322"/>
      <c r="DL80" s="322"/>
      <c r="DM80" s="322"/>
      <c r="DN80" s="322">
        <f>IFERROR(VLOOKUP(DH80,'４整理番号表'!$X$23:$Z$31,3,FALSE),)</f>
        <v>0</v>
      </c>
      <c r="DO80" s="325" t="str">
        <f t="shared" si="351"/>
        <v/>
      </c>
      <c r="DP80" s="610"/>
      <c r="DQ80" s="329"/>
      <c r="DR80" s="454"/>
      <c r="DS80" s="322"/>
      <c r="DT80" s="322"/>
      <c r="DU80" s="322"/>
      <c r="DV80" s="322"/>
      <c r="DW80" s="322">
        <f>IFERROR(VLOOKUP(DQ80,'４整理番号表'!$X$23:$Z$31,3,FALSE),)</f>
        <v>0</v>
      </c>
      <c r="DX80" s="325" t="str">
        <f t="shared" si="352"/>
        <v/>
      </c>
      <c r="DY80" s="610"/>
      <c r="DZ80" s="329"/>
      <c r="EA80" s="454"/>
      <c r="EB80" s="322"/>
      <c r="EC80" s="322"/>
      <c r="ED80" s="322"/>
      <c r="EE80" s="322"/>
      <c r="EF80" s="322">
        <f>IFERROR(VLOOKUP(DZ80,'４整理番号表'!$X$23:$Z$31,3,FALSE),)</f>
        <v>0</v>
      </c>
      <c r="EG80" s="325" t="str">
        <f t="shared" si="353"/>
        <v/>
      </c>
      <c r="EH80" s="610"/>
      <c r="EI80" s="329"/>
      <c r="EJ80" s="454"/>
      <c r="EK80" s="322"/>
      <c r="EL80" s="322"/>
      <c r="EM80" s="322"/>
      <c r="EN80" s="322"/>
      <c r="EO80" s="322">
        <f>IFERROR(VLOOKUP(EI80,'４整理番号表'!$X$23:$Z$31,3,FALSE),)</f>
        <v>0</v>
      </c>
      <c r="EP80" s="325" t="str">
        <f t="shared" si="354"/>
        <v/>
      </c>
      <c r="EQ80" s="619"/>
      <c r="ER80" s="203" t="s">
        <v>101</v>
      </c>
      <c r="ES80" s="266">
        <f t="shared" si="223"/>
        <v>0</v>
      </c>
      <c r="ET80" s="272">
        <f t="shared" si="224"/>
        <v>0</v>
      </c>
      <c r="EU80" s="272">
        <f t="shared" si="225"/>
        <v>0</v>
      </c>
      <c r="EV80" s="272">
        <f t="shared" si="226"/>
        <v>0</v>
      </c>
      <c r="EW80" s="272">
        <f t="shared" si="227"/>
        <v>0</v>
      </c>
      <c r="EX80" s="272">
        <f t="shared" si="228"/>
        <v>0</v>
      </c>
      <c r="EY80" s="272">
        <f t="shared" si="229"/>
        <v>0</v>
      </c>
      <c r="EZ80" s="272">
        <f t="shared" si="230"/>
        <v>0</v>
      </c>
      <c r="FA80" s="272">
        <f t="shared" si="231"/>
        <v>0</v>
      </c>
      <c r="FB80" s="272">
        <f t="shared" si="232"/>
        <v>0</v>
      </c>
      <c r="FC80" s="272">
        <f t="shared" si="233"/>
        <v>0</v>
      </c>
      <c r="FD80" s="272">
        <f t="shared" si="234"/>
        <v>0</v>
      </c>
      <c r="FE80" s="272">
        <f t="shared" si="235"/>
        <v>0</v>
      </c>
      <c r="FF80" s="272">
        <f t="shared" si="236"/>
        <v>0</v>
      </c>
      <c r="FG80" s="272">
        <f t="shared" si="237"/>
        <v>0</v>
      </c>
      <c r="FH80" s="272">
        <f t="shared" si="238"/>
        <v>0</v>
      </c>
      <c r="FI80" s="109" t="s">
        <v>100</v>
      </c>
      <c r="FJ80" s="109" t="s">
        <v>100</v>
      </c>
      <c r="FK80" s="109" t="s">
        <v>100</v>
      </c>
      <c r="FL80" s="109" t="s">
        <v>100</v>
      </c>
      <c r="FM80" s="109" t="s">
        <v>100</v>
      </c>
      <c r="FN80" s="272">
        <f t="shared" si="355"/>
        <v>0</v>
      </c>
      <c r="FO80" s="272">
        <f t="shared" si="356"/>
        <v>0</v>
      </c>
      <c r="FP80" s="272">
        <f t="shared" si="357"/>
        <v>0</v>
      </c>
      <c r="FQ80" s="272">
        <f t="shared" si="358"/>
        <v>0</v>
      </c>
      <c r="FR80" s="272">
        <f t="shared" si="359"/>
        <v>0</v>
      </c>
      <c r="FS80" s="272">
        <f t="shared" si="360"/>
        <v>0</v>
      </c>
      <c r="FT80" s="272">
        <f t="shared" si="361"/>
        <v>0</v>
      </c>
      <c r="FU80" s="113"/>
      <c r="FV80" s="113"/>
      <c r="FW80" s="109"/>
      <c r="FX80" s="109"/>
      <c r="FY80" s="109"/>
      <c r="FZ80" s="272">
        <f t="shared" si="362"/>
        <v>0</v>
      </c>
      <c r="GA80" s="272">
        <f t="shared" si="239"/>
        <v>0</v>
      </c>
      <c r="GB80" s="109"/>
      <c r="GC80" s="109"/>
      <c r="GD80" s="109"/>
      <c r="GE80" s="109"/>
      <c r="GF80" s="109"/>
      <c r="GG80" s="109"/>
      <c r="GH80" s="109"/>
      <c r="GI80" s="109"/>
      <c r="GJ80" s="109"/>
      <c r="GK80" s="109"/>
      <c r="GL80" s="109"/>
      <c r="GM80" s="109"/>
      <c r="GN80" s="109"/>
      <c r="GO80" s="109"/>
      <c r="GP80" s="109"/>
      <c r="GQ80" s="109"/>
      <c r="GR80" s="109"/>
      <c r="GS80" s="109"/>
      <c r="GT80" s="110"/>
      <c r="GV80" s="413">
        <f t="shared" si="240"/>
        <v>0</v>
      </c>
      <c r="GW80" s="414">
        <f t="shared" si="241"/>
        <v>0</v>
      </c>
      <c r="GX80" s="415"/>
      <c r="GY80" s="416">
        <f t="shared" ref="GY80:GY143" si="406">IF(GX80&lt;&gt;"",IF(GW80&gt;0,IF(GV80=6,ROUNDDOWN((GX80-GW80)/ABS(GW80),2),IF(GV80=5,ROUNDDOWN((GX80-GW80)/ABS(GW80)*3/4,2),0)),0),0)</f>
        <v>0</v>
      </c>
      <c r="GZ80" s="417">
        <f t="shared" ref="GZ80:GZ143" si="407">IF(GW80&lt;=0,GX80,GX80-GW80)</f>
        <v>0</v>
      </c>
      <c r="HA80" s="385"/>
      <c r="HB80" s="421"/>
      <c r="HC80" s="422"/>
      <c r="HD80" s="422"/>
      <c r="HE80" s="423">
        <f t="shared" si="208"/>
        <v>0</v>
      </c>
      <c r="HF80" s="424">
        <f t="shared" si="209"/>
        <v>0</v>
      </c>
      <c r="HG80" s="426"/>
      <c r="HH80" s="426"/>
      <c r="HI80" s="426"/>
      <c r="HJ80" s="345" t="str">
        <f t="shared" si="242"/>
        <v/>
      </c>
      <c r="HK80" s="402">
        <f>IF(OR(AND(1&lt;=HJ80,HJ80&lt;=3),HJ80=6),VLOOKUP(HJ80,'４整理番号表'!$J$5:$K$59,2,FALSE),0)</f>
        <v>0</v>
      </c>
      <c r="HL80" s="402">
        <f>IF(OR(HJ80=4,HJ80=7),VLOOKUP(HJ80,'４整理番号表'!$J$5:$K$59,2,FALSE),0)</f>
        <v>0</v>
      </c>
      <c r="HM80" s="402">
        <f>IF(HJ80=5,VLOOKUP(HJ80,'４整理番号表'!$J$5:$K$59,2,FALSE),0)</f>
        <v>0</v>
      </c>
      <c r="HN80" s="402">
        <f>IF(AND(8&lt;=HJ80,HJ80&lt;=13),VLOOKUP(HJ80,'４整理番号表'!$J$5:$K$59,2,FALSE),0)</f>
        <v>0</v>
      </c>
      <c r="HO80" s="397">
        <f t="shared" si="363"/>
        <v>0</v>
      </c>
      <c r="HP80" s="345">
        <f t="shared" si="364"/>
        <v>0</v>
      </c>
      <c r="HQ80" s="345">
        <f t="shared" si="365"/>
        <v>0</v>
      </c>
      <c r="HR80" s="344">
        <f t="shared" si="366"/>
        <v>0</v>
      </c>
      <c r="HS80" s="344">
        <f t="shared" si="367"/>
        <v>0</v>
      </c>
      <c r="HT80" s="345">
        <f t="shared" si="368"/>
        <v>0</v>
      </c>
      <c r="HU80" s="345">
        <f t="shared" si="369"/>
        <v>0</v>
      </c>
      <c r="HV80" s="345">
        <f t="shared" si="370"/>
        <v>0</v>
      </c>
      <c r="HW80" s="345">
        <f t="shared" si="371"/>
        <v>0</v>
      </c>
      <c r="HX80" s="345">
        <f t="shared" si="372"/>
        <v>0</v>
      </c>
      <c r="HY80" s="344">
        <f t="shared" si="373"/>
        <v>0</v>
      </c>
      <c r="HZ80" s="344">
        <f t="shared" si="374"/>
        <v>0</v>
      </c>
      <c r="IA80" s="345">
        <f t="shared" si="375"/>
        <v>0</v>
      </c>
      <c r="IB80" s="345">
        <f t="shared" si="376"/>
        <v>0</v>
      </c>
      <c r="IC80" s="345">
        <f t="shared" si="377"/>
        <v>0</v>
      </c>
      <c r="ID80" s="345">
        <f t="shared" si="378"/>
        <v>0</v>
      </c>
      <c r="IE80" s="345">
        <f t="shared" si="379"/>
        <v>0</v>
      </c>
      <c r="IF80" s="344">
        <f>IF(AND($HO80=3,SUM($ID80:IE80)=0),IF(AND($HB80=1,$HF80&gt;=0.1),1,),)</f>
        <v>0</v>
      </c>
      <c r="IG80" s="344">
        <f>IF(AND($HO80=3,SUM($ID80:IF80)=0),IF(AND($HB80=1,$HF80&gt;=0.05,$HF80&lt;0.1),1,),)</f>
        <v>0</v>
      </c>
      <c r="IH80" s="345">
        <f t="shared" si="380"/>
        <v>0</v>
      </c>
      <c r="II80" s="345">
        <f t="shared" si="381"/>
        <v>0</v>
      </c>
      <c r="IJ80" s="345">
        <f t="shared" si="382"/>
        <v>0</v>
      </c>
      <c r="IK80" s="345">
        <f t="shared" si="383"/>
        <v>0</v>
      </c>
      <c r="IL80" s="345">
        <f t="shared" si="384"/>
        <v>0</v>
      </c>
      <c r="IM80" s="345">
        <f t="shared" si="385"/>
        <v>0</v>
      </c>
      <c r="IN80" s="345">
        <f t="shared" si="386"/>
        <v>0</v>
      </c>
      <c r="IO80" s="345">
        <f t="shared" si="387"/>
        <v>0</v>
      </c>
      <c r="IP80" s="345">
        <f t="shared" si="388"/>
        <v>0</v>
      </c>
      <c r="IQ80" s="345">
        <f t="shared" si="389"/>
        <v>0</v>
      </c>
      <c r="IR80" s="345">
        <f t="shared" si="390"/>
        <v>0</v>
      </c>
      <c r="IS80" s="392">
        <f t="shared" si="391"/>
        <v>0</v>
      </c>
      <c r="IT80" s="385"/>
      <c r="IU80" s="440">
        <f t="shared" si="243"/>
        <v>0</v>
      </c>
      <c r="IV80" s="344">
        <f t="shared" si="244"/>
        <v>0</v>
      </c>
      <c r="IW80" s="344">
        <f t="shared" si="245"/>
        <v>0</v>
      </c>
      <c r="IX80" s="344">
        <f t="shared" si="246"/>
        <v>0</v>
      </c>
      <c r="IY80" s="344">
        <f t="shared" si="247"/>
        <v>0</v>
      </c>
      <c r="IZ80" s="344">
        <f t="shared" si="248"/>
        <v>0</v>
      </c>
      <c r="JA80" s="344">
        <f t="shared" si="249"/>
        <v>0</v>
      </c>
      <c r="JB80" s="344">
        <f t="shared" si="250"/>
        <v>0</v>
      </c>
      <c r="JC80" s="344">
        <f t="shared" si="251"/>
        <v>0</v>
      </c>
      <c r="JD80" s="344">
        <f t="shared" si="252"/>
        <v>0</v>
      </c>
      <c r="JE80" s="344">
        <f t="shared" si="253"/>
        <v>0</v>
      </c>
      <c r="JF80" s="344">
        <f t="shared" si="254"/>
        <v>0</v>
      </c>
      <c r="JG80" s="344">
        <f t="shared" si="255"/>
        <v>0</v>
      </c>
      <c r="JH80" s="344">
        <f t="shared" si="256"/>
        <v>0</v>
      </c>
      <c r="JI80" s="344">
        <f t="shared" si="257"/>
        <v>0</v>
      </c>
      <c r="JJ80" s="344">
        <f t="shared" si="258"/>
        <v>0</v>
      </c>
      <c r="JK80" s="344">
        <f t="shared" si="259"/>
        <v>0</v>
      </c>
      <c r="JL80" s="344">
        <f t="shared" si="260"/>
        <v>0</v>
      </c>
      <c r="JM80" s="344">
        <f t="shared" si="261"/>
        <v>0</v>
      </c>
      <c r="JN80" s="344">
        <f t="shared" si="262"/>
        <v>0</v>
      </c>
      <c r="JO80" s="344">
        <f t="shared" si="263"/>
        <v>0</v>
      </c>
      <c r="JP80" s="344">
        <f t="shared" si="264"/>
        <v>0</v>
      </c>
      <c r="JQ80" s="344">
        <f t="shared" si="265"/>
        <v>0</v>
      </c>
      <c r="JR80" s="344">
        <f t="shared" si="266"/>
        <v>0</v>
      </c>
      <c r="JS80" s="344">
        <f t="shared" si="267"/>
        <v>0</v>
      </c>
      <c r="JT80" s="344">
        <f t="shared" si="268"/>
        <v>0</v>
      </c>
      <c r="JU80" s="344">
        <f t="shared" si="269"/>
        <v>0</v>
      </c>
      <c r="JV80" s="344">
        <f t="shared" si="270"/>
        <v>0</v>
      </c>
      <c r="JW80" s="344">
        <f t="shared" si="271"/>
        <v>0</v>
      </c>
      <c r="JX80" s="344">
        <f t="shared" si="272"/>
        <v>0</v>
      </c>
      <c r="JY80" s="344">
        <f t="shared" si="273"/>
        <v>0</v>
      </c>
      <c r="JZ80" s="344">
        <f t="shared" si="274"/>
        <v>0</v>
      </c>
      <c r="KA80" s="344">
        <f t="shared" si="275"/>
        <v>0</v>
      </c>
      <c r="KB80" s="344">
        <f t="shared" si="276"/>
        <v>0</v>
      </c>
      <c r="KC80" s="344">
        <f t="shared" si="277"/>
        <v>0</v>
      </c>
      <c r="KD80" s="344">
        <f t="shared" si="278"/>
        <v>0</v>
      </c>
      <c r="KE80" s="344">
        <f t="shared" si="279"/>
        <v>0</v>
      </c>
      <c r="KF80" s="344">
        <f t="shared" si="280"/>
        <v>0</v>
      </c>
      <c r="KG80" s="344">
        <f t="shared" si="281"/>
        <v>0</v>
      </c>
      <c r="KH80" s="344">
        <f t="shared" si="282"/>
        <v>0</v>
      </c>
      <c r="KI80" s="344">
        <f t="shared" si="283"/>
        <v>0</v>
      </c>
      <c r="KJ80" s="344">
        <f t="shared" si="284"/>
        <v>0</v>
      </c>
      <c r="KK80" s="344">
        <f t="shared" si="285"/>
        <v>0</v>
      </c>
      <c r="KL80" s="344">
        <f t="shared" si="286"/>
        <v>0</v>
      </c>
      <c r="KM80" s="344">
        <f t="shared" si="287"/>
        <v>0</v>
      </c>
      <c r="KN80" s="344">
        <f t="shared" si="288"/>
        <v>0</v>
      </c>
      <c r="KO80" s="344">
        <f t="shared" si="289"/>
        <v>0</v>
      </c>
      <c r="KP80" s="344">
        <f t="shared" si="290"/>
        <v>0</v>
      </c>
      <c r="KQ80" s="344">
        <f t="shared" si="291"/>
        <v>0</v>
      </c>
      <c r="KR80" s="344">
        <f t="shared" si="292"/>
        <v>0</v>
      </c>
      <c r="KS80" s="344">
        <f t="shared" si="293"/>
        <v>0</v>
      </c>
      <c r="KT80" s="383">
        <f t="shared" si="294"/>
        <v>0</v>
      </c>
      <c r="KU80" s="701"/>
      <c r="KV80" s="109"/>
      <c r="KW80" s="109"/>
      <c r="KX80" s="110"/>
      <c r="KZ80" s="472">
        <f t="shared" si="295"/>
        <v>0</v>
      </c>
      <c r="LA80" s="348">
        <f t="shared" si="296"/>
        <v>0</v>
      </c>
      <c r="LB80" s="348">
        <f t="shared" si="297"/>
        <v>0</v>
      </c>
      <c r="LC80" s="473">
        <f t="shared" si="298"/>
        <v>0</v>
      </c>
      <c r="LE80" s="467">
        <f t="shared" si="299"/>
        <v>0</v>
      </c>
      <c r="LF80" s="467" t="str">
        <f t="shared" si="300"/>
        <v/>
      </c>
      <c r="LG80" s="467">
        <f t="shared" si="301"/>
        <v>0</v>
      </c>
      <c r="LH80" s="467">
        <f t="shared" si="302"/>
        <v>0</v>
      </c>
      <c r="LI80" s="467">
        <f t="shared" si="303"/>
        <v>0</v>
      </c>
      <c r="LJ80" s="467">
        <f t="shared" si="304"/>
        <v>0</v>
      </c>
      <c r="LK80" s="467">
        <f t="shared" si="305"/>
        <v>0</v>
      </c>
      <c r="LL80" s="467">
        <f t="shared" si="306"/>
        <v>0</v>
      </c>
      <c r="LM80" s="467">
        <f t="shared" si="307"/>
        <v>0</v>
      </c>
      <c r="LN80" s="468">
        <f t="shared" si="308"/>
        <v>0</v>
      </c>
      <c r="LO80" s="468" t="str">
        <f t="shared" si="392"/>
        <v>○</v>
      </c>
      <c r="LP80" s="451"/>
      <c r="LQ80" s="414">
        <f t="shared" si="393"/>
        <v>0</v>
      </c>
      <c r="LR80" s="414">
        <f t="shared" si="394"/>
        <v>0</v>
      </c>
      <c r="LS80" s="414" t="str">
        <f t="shared" si="309"/>
        <v/>
      </c>
      <c r="LT80" s="414" t="str">
        <f t="shared" si="395"/>
        <v/>
      </c>
      <c r="LU80" s="414">
        <f t="shared" si="310"/>
        <v>0</v>
      </c>
      <c r="LV80" s="414">
        <f t="shared" si="311"/>
        <v>0</v>
      </c>
      <c r="LW80" s="414">
        <f t="shared" si="312"/>
        <v>0</v>
      </c>
      <c r="LX80" s="448">
        <f t="shared" si="313"/>
        <v>0</v>
      </c>
      <c r="LY80" s="414">
        <f t="shared" si="396"/>
        <v>0</v>
      </c>
      <c r="LZ80" s="414">
        <f t="shared" si="397"/>
        <v>0</v>
      </c>
      <c r="MA80" s="414">
        <f t="shared" si="398"/>
        <v>0</v>
      </c>
      <c r="MB80" s="448">
        <f t="shared" si="399"/>
        <v>0</v>
      </c>
      <c r="MC80" s="414">
        <f t="shared" si="314"/>
        <v>0</v>
      </c>
      <c r="MD80" s="414">
        <f t="shared" si="315"/>
        <v>0</v>
      </c>
      <c r="ME80" s="414">
        <f t="shared" si="316"/>
        <v>0</v>
      </c>
      <c r="MF80" s="448">
        <f t="shared" si="317"/>
        <v>0</v>
      </c>
      <c r="MG80" s="414">
        <f t="shared" si="318"/>
        <v>0</v>
      </c>
      <c r="MH80" s="414">
        <f t="shared" si="319"/>
        <v>0</v>
      </c>
      <c r="MI80" s="414">
        <f t="shared" si="320"/>
        <v>0</v>
      </c>
      <c r="MJ80" s="448">
        <f t="shared" si="400"/>
        <v>0</v>
      </c>
      <c r="MK80" s="462"/>
      <c r="ML80" s="477" cm="1">
        <f t="array" ref="ML80">IF(MX80=1,INDEX($BX80:$EQ80,1,MATCH("Ⅱ⑧",$BX80:$EQ80,0)+7),0)</f>
        <v>0</v>
      </c>
      <c r="MM80" s="478">
        <f t="shared" si="321"/>
        <v>0</v>
      </c>
      <c r="MN80" s="468">
        <f t="shared" si="322"/>
        <v>0</v>
      </c>
      <c r="MP80" s="348">
        <f t="shared" si="323"/>
        <v>0</v>
      </c>
      <c r="MQ80" s="348">
        <f t="shared" si="324"/>
        <v>0</v>
      </c>
      <c r="MR80" s="348">
        <f t="shared" si="325"/>
        <v>0</v>
      </c>
      <c r="MS80" s="348">
        <f t="shared" si="326"/>
        <v>0</v>
      </c>
      <c r="MT80" s="348">
        <f t="shared" si="327"/>
        <v>0</v>
      </c>
      <c r="MU80" s="348">
        <f t="shared" si="328"/>
        <v>0</v>
      </c>
      <c r="MV80" s="348">
        <f t="shared" si="329"/>
        <v>0</v>
      </c>
      <c r="MW80" s="348">
        <f t="shared" si="330"/>
        <v>0</v>
      </c>
      <c r="MX80" s="348">
        <f t="shared" si="331"/>
        <v>0</v>
      </c>
      <c r="MZ80" s="550">
        <f t="shared" si="332"/>
        <v>0</v>
      </c>
      <c r="NA80" s="550">
        <f t="shared" si="333"/>
        <v>0</v>
      </c>
      <c r="NB80" s="550">
        <f t="shared" si="334"/>
        <v>0</v>
      </c>
      <c r="NC80" s="550">
        <f t="shared" si="335"/>
        <v>0</v>
      </c>
      <c r="ND80" s="550">
        <f t="shared" si="336"/>
        <v>0</v>
      </c>
      <c r="NE80" s="550">
        <f t="shared" si="337"/>
        <v>0</v>
      </c>
      <c r="NF80" s="550">
        <f t="shared" si="338"/>
        <v>0</v>
      </c>
      <c r="NG80" s="550">
        <f t="shared" si="339"/>
        <v>0</v>
      </c>
    </row>
    <row r="81" spans="1:371" s="136" customFormat="1" ht="21" customHeight="1">
      <c r="A81" s="452">
        <f t="shared" si="212"/>
        <v>0</v>
      </c>
      <c r="B81" s="452">
        <f t="shared" si="401"/>
        <v>0</v>
      </c>
      <c r="C81" s="452">
        <f t="shared" si="213"/>
        <v>0</v>
      </c>
      <c r="D81" s="452">
        <f t="shared" si="214"/>
        <v>0</v>
      </c>
      <c r="E81" s="452">
        <f t="shared" si="215"/>
        <v>0</v>
      </c>
      <c r="F81" s="452">
        <f t="shared" si="402"/>
        <v>0</v>
      </c>
      <c r="G81" s="452">
        <f t="shared" si="403"/>
        <v>0</v>
      </c>
      <c r="H81" s="452">
        <f t="shared" si="404"/>
        <v>0</v>
      </c>
      <c r="I81" s="267">
        <f t="shared" si="340"/>
        <v>0</v>
      </c>
      <c r="J81" s="268"/>
      <c r="K81" s="112"/>
      <c r="L81" s="112"/>
      <c r="M81" s="106"/>
      <c r="N81" s="106"/>
      <c r="O81" s="106"/>
      <c r="P81" s="106"/>
      <c r="Q81" s="112"/>
      <c r="R81" s="263" t="str">
        <f>IFERROR(VLOOKUP(Q81,'４整理番号表'!$T$27:$U$30,2,TRUE),"")</f>
        <v/>
      </c>
      <c r="S81" s="263">
        <f t="shared" si="341"/>
        <v>0</v>
      </c>
      <c r="T81" s="266">
        <f t="shared" si="342"/>
        <v>0</v>
      </c>
      <c r="U81" s="112"/>
      <c r="V81" s="108"/>
      <c r="W81" s="269" t="str">
        <f>IFERROR(VLOOKUP(V81,'４整理番号表'!$B$6:$G$7,2,TRUE),"")</f>
        <v/>
      </c>
      <c r="X81" s="270"/>
      <c r="Y81" s="108"/>
      <c r="Z81" s="269" t="str">
        <f>IFERROR(VLOOKUP(Y81,'４整理番号表'!$B$39:$H$45,2,TRUE),"")</f>
        <v/>
      </c>
      <c r="AA81" s="108"/>
      <c r="AB81" s="271" t="str">
        <f>IFERROR(VLOOKUP(AA81,'４整理番号表'!$J$5:$K$59,2,TRUE),"")</f>
        <v/>
      </c>
      <c r="AC81" s="365"/>
      <c r="AD81" s="624"/>
      <c r="AE81" s="107"/>
      <c r="AF81" s="272" t="str">
        <f>IFERROR(VLOOKUP(AE81,'４整理番号表'!$P$6:$Q$39,2,TRUE),"")</f>
        <v/>
      </c>
      <c r="AG81" s="273">
        <f t="shared" si="216"/>
        <v>0</v>
      </c>
      <c r="AH81" s="106"/>
      <c r="AI81" s="112"/>
      <c r="AJ81" s="111"/>
      <c r="AK81" s="282"/>
      <c r="AL81" s="283"/>
      <c r="AM81" s="280"/>
      <c r="AN81" s="26"/>
      <c r="AO81" s="291">
        <f t="shared" si="217"/>
        <v>0</v>
      </c>
      <c r="AP81" s="290">
        <f t="shared" si="343"/>
        <v>0</v>
      </c>
      <c r="AQ81" s="30"/>
      <c r="AR81" s="30"/>
      <c r="AS81" s="30"/>
      <c r="AT81" s="289"/>
      <c r="AU81" s="291">
        <f t="shared" si="210"/>
        <v>0</v>
      </c>
      <c r="AV81" s="291" t="str">
        <f t="shared" si="405"/>
        <v/>
      </c>
      <c r="AW81" s="27"/>
      <c r="AX81" s="33"/>
      <c r="AY81" s="33"/>
      <c r="AZ81" s="28"/>
      <c r="BA81" s="27"/>
      <c r="BB81" s="202"/>
      <c r="BC81" s="315">
        <f t="shared" si="344"/>
        <v>0</v>
      </c>
      <c r="BD81" s="349" t="str">
        <f t="shared" si="218"/>
        <v/>
      </c>
      <c r="BE81" s="350"/>
      <c r="BF81" s="350"/>
      <c r="BG81" s="349">
        <f t="shared" si="211"/>
        <v>0</v>
      </c>
      <c r="BH81" s="350"/>
      <c r="BI81" s="349">
        <f t="shared" si="345"/>
        <v>0</v>
      </c>
      <c r="BJ81" s="202"/>
      <c r="BK81" s="202"/>
      <c r="BL81" s="653" t="str">
        <f t="shared" si="219"/>
        <v/>
      </c>
      <c r="BM81" s="654" t="str">
        <f t="shared" si="220"/>
        <v/>
      </c>
      <c r="BN81" s="266" t="str">
        <f t="shared" si="221"/>
        <v/>
      </c>
      <c r="BO81" s="793"/>
      <c r="BP81" s="323"/>
      <c r="BQ81" s="323"/>
      <c r="BR81" s="323"/>
      <c r="BS81" s="323"/>
      <c r="BT81" s="324" t="str">
        <f t="shared" si="222"/>
        <v/>
      </c>
      <c r="BU81" s="325" t="str">
        <f t="shared" si="346"/>
        <v/>
      </c>
      <c r="BV81" s="393">
        <f t="shared" si="347"/>
        <v>0</v>
      </c>
      <c r="BW81" s="326"/>
      <c r="BX81" s="329"/>
      <c r="BY81" s="454"/>
      <c r="BZ81" s="455"/>
      <c r="CA81" s="455"/>
      <c r="CB81" s="455"/>
      <c r="CC81" s="455"/>
      <c r="CD81" s="322">
        <f>IFERROR(VLOOKUP(BX81,'４整理番号表'!$X$23:$Z$31,3,FALSE),)</f>
        <v>0</v>
      </c>
      <c r="CE81" s="605" t="str">
        <f>IF(BX81='４整理番号表'!$X$24,IF(CC81&lt;&gt;"",IF(BZ81&gt;0,IF(BY81=6,ROUNDDOWN((CC81-BZ81)/ABS(BZ81),3),IF(BY81=5,ROUNDDOWN((CC81-BZ81)/ABS(BZ81)*3/4,3),"")),"-")),IF(CC81&lt;&gt;"",IF(BZ81&gt;0,ROUNDDOWN((CC81-BZ81)/ABS(BZ81),3),"-"),""))</f>
        <v/>
      </c>
      <c r="CF81" s="610"/>
      <c r="CG81" s="329"/>
      <c r="CH81" s="454"/>
      <c r="CI81" s="322"/>
      <c r="CJ81" s="322"/>
      <c r="CK81" s="322"/>
      <c r="CL81" s="322"/>
      <c r="CM81" s="322">
        <f>IFERROR(VLOOKUP(CG81,'４整理番号表'!$X$23:$Z$31,3,FALSE),)</f>
        <v>0</v>
      </c>
      <c r="CN81" s="325" t="str">
        <f t="shared" si="348"/>
        <v/>
      </c>
      <c r="CO81" s="610"/>
      <c r="CP81" s="329"/>
      <c r="CQ81" s="454"/>
      <c r="CR81" s="322"/>
      <c r="CS81" s="322"/>
      <c r="CT81" s="322"/>
      <c r="CU81" s="322"/>
      <c r="CV81" s="322">
        <f>IFERROR(VLOOKUP(CP81,'４整理番号表'!$X$23:$Z$31,3,FALSE),)</f>
        <v>0</v>
      </c>
      <c r="CW81" s="325" t="str">
        <f t="shared" si="349"/>
        <v/>
      </c>
      <c r="CX81" s="619"/>
      <c r="CY81" s="329"/>
      <c r="CZ81" s="454"/>
      <c r="DA81" s="322"/>
      <c r="DB81" s="322"/>
      <c r="DC81" s="322"/>
      <c r="DD81" s="322"/>
      <c r="DE81" s="322">
        <f>IFERROR(VLOOKUP(CY81,'４整理番号表'!$X$23:$Z$31,3,FALSE),)</f>
        <v>0</v>
      </c>
      <c r="DF81" s="325" t="str">
        <f t="shared" si="350"/>
        <v/>
      </c>
      <c r="DG81" s="610"/>
      <c r="DH81" s="329"/>
      <c r="DI81" s="454"/>
      <c r="DJ81" s="322"/>
      <c r="DK81" s="322"/>
      <c r="DL81" s="322"/>
      <c r="DM81" s="322"/>
      <c r="DN81" s="322">
        <f>IFERROR(VLOOKUP(DH81,'４整理番号表'!$X$23:$Z$31,3,FALSE),)</f>
        <v>0</v>
      </c>
      <c r="DO81" s="325" t="str">
        <f t="shared" si="351"/>
        <v/>
      </c>
      <c r="DP81" s="610"/>
      <c r="DQ81" s="329"/>
      <c r="DR81" s="454"/>
      <c r="DS81" s="322"/>
      <c r="DT81" s="322"/>
      <c r="DU81" s="322"/>
      <c r="DV81" s="322"/>
      <c r="DW81" s="322">
        <f>IFERROR(VLOOKUP(DQ81,'４整理番号表'!$X$23:$Z$31,3,FALSE),)</f>
        <v>0</v>
      </c>
      <c r="DX81" s="325" t="str">
        <f t="shared" si="352"/>
        <v/>
      </c>
      <c r="DY81" s="610"/>
      <c r="DZ81" s="329"/>
      <c r="EA81" s="454"/>
      <c r="EB81" s="322"/>
      <c r="EC81" s="322"/>
      <c r="ED81" s="322"/>
      <c r="EE81" s="322"/>
      <c r="EF81" s="322">
        <f>IFERROR(VLOOKUP(DZ81,'４整理番号表'!$X$23:$Z$31,3,FALSE),)</f>
        <v>0</v>
      </c>
      <c r="EG81" s="325" t="str">
        <f t="shared" si="353"/>
        <v/>
      </c>
      <c r="EH81" s="610"/>
      <c r="EI81" s="329"/>
      <c r="EJ81" s="454"/>
      <c r="EK81" s="322"/>
      <c r="EL81" s="322"/>
      <c r="EM81" s="322"/>
      <c r="EN81" s="322"/>
      <c r="EO81" s="322">
        <f>IFERROR(VLOOKUP(EI81,'４整理番号表'!$X$23:$Z$31,3,FALSE),)</f>
        <v>0</v>
      </c>
      <c r="EP81" s="325" t="str">
        <f t="shared" si="354"/>
        <v/>
      </c>
      <c r="EQ81" s="619"/>
      <c r="ER81" s="203" t="s">
        <v>101</v>
      </c>
      <c r="ES81" s="266">
        <f t="shared" si="223"/>
        <v>0</v>
      </c>
      <c r="ET81" s="272">
        <f t="shared" si="224"/>
        <v>0</v>
      </c>
      <c r="EU81" s="272">
        <f t="shared" si="225"/>
        <v>0</v>
      </c>
      <c r="EV81" s="272">
        <f t="shared" si="226"/>
        <v>0</v>
      </c>
      <c r="EW81" s="272">
        <f t="shared" si="227"/>
        <v>0</v>
      </c>
      <c r="EX81" s="272">
        <f t="shared" si="228"/>
        <v>0</v>
      </c>
      <c r="EY81" s="272">
        <f t="shared" si="229"/>
        <v>0</v>
      </c>
      <c r="EZ81" s="272">
        <f t="shared" si="230"/>
        <v>0</v>
      </c>
      <c r="FA81" s="272">
        <f t="shared" si="231"/>
        <v>0</v>
      </c>
      <c r="FB81" s="272">
        <f t="shared" si="232"/>
        <v>0</v>
      </c>
      <c r="FC81" s="272">
        <f t="shared" si="233"/>
        <v>0</v>
      </c>
      <c r="FD81" s="272">
        <f t="shared" si="234"/>
        <v>0</v>
      </c>
      <c r="FE81" s="272">
        <f t="shared" si="235"/>
        <v>0</v>
      </c>
      <c r="FF81" s="272">
        <f t="shared" si="236"/>
        <v>0</v>
      </c>
      <c r="FG81" s="272">
        <f t="shared" si="237"/>
        <v>0</v>
      </c>
      <c r="FH81" s="272">
        <f t="shared" si="238"/>
        <v>0</v>
      </c>
      <c r="FI81" s="109" t="s">
        <v>100</v>
      </c>
      <c r="FJ81" s="109" t="s">
        <v>100</v>
      </c>
      <c r="FK81" s="109" t="s">
        <v>100</v>
      </c>
      <c r="FL81" s="109" t="s">
        <v>100</v>
      </c>
      <c r="FM81" s="109" t="s">
        <v>100</v>
      </c>
      <c r="FN81" s="272">
        <f t="shared" si="355"/>
        <v>0</v>
      </c>
      <c r="FO81" s="272">
        <f t="shared" si="356"/>
        <v>0</v>
      </c>
      <c r="FP81" s="272">
        <f t="shared" si="357"/>
        <v>0</v>
      </c>
      <c r="FQ81" s="272">
        <f t="shared" si="358"/>
        <v>0</v>
      </c>
      <c r="FR81" s="272">
        <f t="shared" si="359"/>
        <v>0</v>
      </c>
      <c r="FS81" s="272">
        <f t="shared" si="360"/>
        <v>0</v>
      </c>
      <c r="FT81" s="272">
        <f t="shared" si="361"/>
        <v>0</v>
      </c>
      <c r="FU81" s="113"/>
      <c r="FV81" s="113"/>
      <c r="FW81" s="109"/>
      <c r="FX81" s="109"/>
      <c r="FY81" s="109"/>
      <c r="FZ81" s="272">
        <f t="shared" si="362"/>
        <v>0</v>
      </c>
      <c r="GA81" s="272">
        <f t="shared" si="239"/>
        <v>0</v>
      </c>
      <c r="GB81" s="109"/>
      <c r="GC81" s="109"/>
      <c r="GD81" s="109"/>
      <c r="GE81" s="109"/>
      <c r="GF81" s="109"/>
      <c r="GG81" s="109"/>
      <c r="GH81" s="109"/>
      <c r="GI81" s="109"/>
      <c r="GJ81" s="109"/>
      <c r="GK81" s="109"/>
      <c r="GL81" s="109"/>
      <c r="GM81" s="109"/>
      <c r="GN81" s="109"/>
      <c r="GO81" s="109"/>
      <c r="GP81" s="109"/>
      <c r="GQ81" s="109"/>
      <c r="GR81" s="109"/>
      <c r="GS81" s="109"/>
      <c r="GT81" s="110"/>
      <c r="GV81" s="413">
        <f t="shared" si="240"/>
        <v>0</v>
      </c>
      <c r="GW81" s="414">
        <f t="shared" si="241"/>
        <v>0</v>
      </c>
      <c r="GX81" s="415"/>
      <c r="GY81" s="416">
        <f t="shared" si="406"/>
        <v>0</v>
      </c>
      <c r="GZ81" s="417">
        <f t="shared" si="407"/>
        <v>0</v>
      </c>
      <c r="HA81" s="385"/>
      <c r="HB81" s="421"/>
      <c r="HC81" s="422"/>
      <c r="HD81" s="422"/>
      <c r="HE81" s="423">
        <f t="shared" si="208"/>
        <v>0</v>
      </c>
      <c r="HF81" s="424">
        <f t="shared" si="209"/>
        <v>0</v>
      </c>
      <c r="HG81" s="426"/>
      <c r="HH81" s="426"/>
      <c r="HI81" s="426"/>
      <c r="HJ81" s="345" t="str">
        <f t="shared" si="242"/>
        <v/>
      </c>
      <c r="HK81" s="402">
        <f>IF(OR(AND(1&lt;=HJ81,HJ81&lt;=3),HJ81=6),VLOOKUP(HJ81,'４整理番号表'!$J$5:$K$59,2,FALSE),0)</f>
        <v>0</v>
      </c>
      <c r="HL81" s="402">
        <f>IF(OR(HJ81=4,HJ81=7),VLOOKUP(HJ81,'４整理番号表'!$J$5:$K$59,2,FALSE),0)</f>
        <v>0</v>
      </c>
      <c r="HM81" s="402">
        <f>IF(HJ81=5,VLOOKUP(HJ81,'４整理番号表'!$J$5:$K$59,2,FALSE),0)</f>
        <v>0</v>
      </c>
      <c r="HN81" s="402">
        <f>IF(AND(8&lt;=HJ81,HJ81&lt;=13),VLOOKUP(HJ81,'４整理番号表'!$J$5:$K$59,2,FALSE),0)</f>
        <v>0</v>
      </c>
      <c r="HO81" s="397">
        <f t="shared" si="363"/>
        <v>0</v>
      </c>
      <c r="HP81" s="345">
        <f t="shared" si="364"/>
        <v>0</v>
      </c>
      <c r="HQ81" s="345">
        <f t="shared" si="365"/>
        <v>0</v>
      </c>
      <c r="HR81" s="344">
        <f t="shared" si="366"/>
        <v>0</v>
      </c>
      <c r="HS81" s="344">
        <f t="shared" si="367"/>
        <v>0</v>
      </c>
      <c r="HT81" s="345">
        <f t="shared" si="368"/>
        <v>0</v>
      </c>
      <c r="HU81" s="345">
        <f t="shared" si="369"/>
        <v>0</v>
      </c>
      <c r="HV81" s="345">
        <f t="shared" si="370"/>
        <v>0</v>
      </c>
      <c r="HW81" s="345">
        <f t="shared" si="371"/>
        <v>0</v>
      </c>
      <c r="HX81" s="345">
        <f t="shared" si="372"/>
        <v>0</v>
      </c>
      <c r="HY81" s="344">
        <f t="shared" si="373"/>
        <v>0</v>
      </c>
      <c r="HZ81" s="344">
        <f t="shared" si="374"/>
        <v>0</v>
      </c>
      <c r="IA81" s="345">
        <f t="shared" si="375"/>
        <v>0</v>
      </c>
      <c r="IB81" s="345">
        <f t="shared" si="376"/>
        <v>0</v>
      </c>
      <c r="IC81" s="345">
        <f t="shared" si="377"/>
        <v>0</v>
      </c>
      <c r="ID81" s="345">
        <f t="shared" si="378"/>
        <v>0</v>
      </c>
      <c r="IE81" s="345">
        <f t="shared" si="379"/>
        <v>0</v>
      </c>
      <c r="IF81" s="344">
        <f>IF(AND($HO81=3,SUM($ID81:IE81)=0),IF(AND($HB81=1,$HF81&gt;=0.1),1,),)</f>
        <v>0</v>
      </c>
      <c r="IG81" s="344">
        <f>IF(AND($HO81=3,SUM($ID81:IF81)=0),IF(AND($HB81=1,$HF81&gt;=0.05,$HF81&lt;0.1),1,),)</f>
        <v>0</v>
      </c>
      <c r="IH81" s="345">
        <f t="shared" si="380"/>
        <v>0</v>
      </c>
      <c r="II81" s="345">
        <f t="shared" si="381"/>
        <v>0</v>
      </c>
      <c r="IJ81" s="345">
        <f t="shared" si="382"/>
        <v>0</v>
      </c>
      <c r="IK81" s="345">
        <f t="shared" si="383"/>
        <v>0</v>
      </c>
      <c r="IL81" s="345">
        <f t="shared" si="384"/>
        <v>0</v>
      </c>
      <c r="IM81" s="345">
        <f t="shared" si="385"/>
        <v>0</v>
      </c>
      <c r="IN81" s="345">
        <f t="shared" si="386"/>
        <v>0</v>
      </c>
      <c r="IO81" s="345">
        <f t="shared" si="387"/>
        <v>0</v>
      </c>
      <c r="IP81" s="345">
        <f t="shared" si="388"/>
        <v>0</v>
      </c>
      <c r="IQ81" s="345">
        <f t="shared" si="389"/>
        <v>0</v>
      </c>
      <c r="IR81" s="345">
        <f t="shared" si="390"/>
        <v>0</v>
      </c>
      <c r="IS81" s="392">
        <f t="shared" si="391"/>
        <v>0</v>
      </c>
      <c r="IT81" s="385"/>
      <c r="IU81" s="440">
        <f t="shared" si="243"/>
        <v>0</v>
      </c>
      <c r="IV81" s="344">
        <f t="shared" si="244"/>
        <v>0</v>
      </c>
      <c r="IW81" s="344">
        <f t="shared" si="245"/>
        <v>0</v>
      </c>
      <c r="IX81" s="344">
        <f t="shared" si="246"/>
        <v>0</v>
      </c>
      <c r="IY81" s="344">
        <f t="shared" si="247"/>
        <v>0</v>
      </c>
      <c r="IZ81" s="344">
        <f t="shared" si="248"/>
        <v>0</v>
      </c>
      <c r="JA81" s="344">
        <f t="shared" si="249"/>
        <v>0</v>
      </c>
      <c r="JB81" s="344">
        <f t="shared" si="250"/>
        <v>0</v>
      </c>
      <c r="JC81" s="344">
        <f t="shared" si="251"/>
        <v>0</v>
      </c>
      <c r="JD81" s="344">
        <f t="shared" si="252"/>
        <v>0</v>
      </c>
      <c r="JE81" s="344">
        <f t="shared" si="253"/>
        <v>0</v>
      </c>
      <c r="JF81" s="344">
        <f t="shared" si="254"/>
        <v>0</v>
      </c>
      <c r="JG81" s="344">
        <f t="shared" si="255"/>
        <v>0</v>
      </c>
      <c r="JH81" s="344">
        <f t="shared" si="256"/>
        <v>0</v>
      </c>
      <c r="JI81" s="344">
        <f t="shared" si="257"/>
        <v>0</v>
      </c>
      <c r="JJ81" s="344">
        <f t="shared" si="258"/>
        <v>0</v>
      </c>
      <c r="JK81" s="344">
        <f t="shared" si="259"/>
        <v>0</v>
      </c>
      <c r="JL81" s="344">
        <f t="shared" si="260"/>
        <v>0</v>
      </c>
      <c r="JM81" s="344">
        <f t="shared" si="261"/>
        <v>0</v>
      </c>
      <c r="JN81" s="344">
        <f t="shared" si="262"/>
        <v>0</v>
      </c>
      <c r="JO81" s="344">
        <f t="shared" si="263"/>
        <v>0</v>
      </c>
      <c r="JP81" s="344">
        <f t="shared" si="264"/>
        <v>0</v>
      </c>
      <c r="JQ81" s="344">
        <f t="shared" si="265"/>
        <v>0</v>
      </c>
      <c r="JR81" s="344">
        <f t="shared" si="266"/>
        <v>0</v>
      </c>
      <c r="JS81" s="344">
        <f t="shared" si="267"/>
        <v>0</v>
      </c>
      <c r="JT81" s="344">
        <f t="shared" si="268"/>
        <v>0</v>
      </c>
      <c r="JU81" s="344">
        <f t="shared" si="269"/>
        <v>0</v>
      </c>
      <c r="JV81" s="344">
        <f t="shared" si="270"/>
        <v>0</v>
      </c>
      <c r="JW81" s="344">
        <f t="shared" si="271"/>
        <v>0</v>
      </c>
      <c r="JX81" s="344">
        <f t="shared" si="272"/>
        <v>0</v>
      </c>
      <c r="JY81" s="344">
        <f t="shared" si="273"/>
        <v>0</v>
      </c>
      <c r="JZ81" s="344">
        <f t="shared" si="274"/>
        <v>0</v>
      </c>
      <c r="KA81" s="344">
        <f t="shared" si="275"/>
        <v>0</v>
      </c>
      <c r="KB81" s="344">
        <f t="shared" si="276"/>
        <v>0</v>
      </c>
      <c r="KC81" s="344">
        <f t="shared" si="277"/>
        <v>0</v>
      </c>
      <c r="KD81" s="344">
        <f t="shared" si="278"/>
        <v>0</v>
      </c>
      <c r="KE81" s="344">
        <f t="shared" si="279"/>
        <v>0</v>
      </c>
      <c r="KF81" s="344">
        <f t="shared" si="280"/>
        <v>0</v>
      </c>
      <c r="KG81" s="344">
        <f t="shared" si="281"/>
        <v>0</v>
      </c>
      <c r="KH81" s="344">
        <f t="shared" si="282"/>
        <v>0</v>
      </c>
      <c r="KI81" s="344">
        <f t="shared" si="283"/>
        <v>0</v>
      </c>
      <c r="KJ81" s="344">
        <f t="shared" si="284"/>
        <v>0</v>
      </c>
      <c r="KK81" s="344">
        <f t="shared" si="285"/>
        <v>0</v>
      </c>
      <c r="KL81" s="344">
        <f t="shared" si="286"/>
        <v>0</v>
      </c>
      <c r="KM81" s="344">
        <f t="shared" si="287"/>
        <v>0</v>
      </c>
      <c r="KN81" s="344">
        <f t="shared" si="288"/>
        <v>0</v>
      </c>
      <c r="KO81" s="344">
        <f t="shared" si="289"/>
        <v>0</v>
      </c>
      <c r="KP81" s="344">
        <f t="shared" si="290"/>
        <v>0</v>
      </c>
      <c r="KQ81" s="344">
        <f t="shared" si="291"/>
        <v>0</v>
      </c>
      <c r="KR81" s="344">
        <f t="shared" si="292"/>
        <v>0</v>
      </c>
      <c r="KS81" s="344">
        <f t="shared" si="293"/>
        <v>0</v>
      </c>
      <c r="KT81" s="383">
        <f t="shared" si="294"/>
        <v>0</v>
      </c>
      <c r="KU81" s="701"/>
      <c r="KV81" s="109"/>
      <c r="KW81" s="109"/>
      <c r="KX81" s="110"/>
      <c r="KZ81" s="472">
        <f t="shared" si="295"/>
        <v>0</v>
      </c>
      <c r="LA81" s="348">
        <f t="shared" si="296"/>
        <v>0</v>
      </c>
      <c r="LB81" s="348">
        <f t="shared" si="297"/>
        <v>0</v>
      </c>
      <c r="LC81" s="473">
        <f t="shared" si="298"/>
        <v>0</v>
      </c>
      <c r="LE81" s="467">
        <f t="shared" si="299"/>
        <v>0</v>
      </c>
      <c r="LF81" s="467" t="str">
        <f t="shared" si="300"/>
        <v/>
      </c>
      <c r="LG81" s="467">
        <f t="shared" si="301"/>
        <v>0</v>
      </c>
      <c r="LH81" s="467">
        <f t="shared" si="302"/>
        <v>0</v>
      </c>
      <c r="LI81" s="467">
        <f t="shared" si="303"/>
        <v>0</v>
      </c>
      <c r="LJ81" s="467">
        <f t="shared" si="304"/>
        <v>0</v>
      </c>
      <c r="LK81" s="467">
        <f t="shared" si="305"/>
        <v>0</v>
      </c>
      <c r="LL81" s="467">
        <f t="shared" si="306"/>
        <v>0</v>
      </c>
      <c r="LM81" s="467">
        <f t="shared" si="307"/>
        <v>0</v>
      </c>
      <c r="LN81" s="468">
        <f t="shared" si="308"/>
        <v>0</v>
      </c>
      <c r="LO81" s="468" t="str">
        <f t="shared" si="392"/>
        <v>○</v>
      </c>
      <c r="LP81" s="451"/>
      <c r="LQ81" s="414">
        <f t="shared" si="393"/>
        <v>0</v>
      </c>
      <c r="LR81" s="414">
        <f t="shared" si="394"/>
        <v>0</v>
      </c>
      <c r="LS81" s="414" t="str">
        <f t="shared" si="309"/>
        <v/>
      </c>
      <c r="LT81" s="414" t="str">
        <f t="shared" si="395"/>
        <v/>
      </c>
      <c r="LU81" s="414">
        <f t="shared" si="310"/>
        <v>0</v>
      </c>
      <c r="LV81" s="414">
        <f t="shared" si="311"/>
        <v>0</v>
      </c>
      <c r="LW81" s="414">
        <f t="shared" si="312"/>
        <v>0</v>
      </c>
      <c r="LX81" s="448">
        <f t="shared" si="313"/>
        <v>0</v>
      </c>
      <c r="LY81" s="414">
        <f t="shared" si="396"/>
        <v>0</v>
      </c>
      <c r="LZ81" s="414">
        <f t="shared" si="397"/>
        <v>0</v>
      </c>
      <c r="MA81" s="414">
        <f t="shared" si="398"/>
        <v>0</v>
      </c>
      <c r="MB81" s="448">
        <f t="shared" si="399"/>
        <v>0</v>
      </c>
      <c r="MC81" s="414">
        <f t="shared" si="314"/>
        <v>0</v>
      </c>
      <c r="MD81" s="414">
        <f t="shared" si="315"/>
        <v>0</v>
      </c>
      <c r="ME81" s="414">
        <f t="shared" si="316"/>
        <v>0</v>
      </c>
      <c r="MF81" s="448">
        <f t="shared" si="317"/>
        <v>0</v>
      </c>
      <c r="MG81" s="414">
        <f t="shared" si="318"/>
        <v>0</v>
      </c>
      <c r="MH81" s="414">
        <f t="shared" si="319"/>
        <v>0</v>
      </c>
      <c r="MI81" s="414">
        <f t="shared" si="320"/>
        <v>0</v>
      </c>
      <c r="MJ81" s="448">
        <f t="shared" si="400"/>
        <v>0</v>
      </c>
      <c r="MK81" s="462"/>
      <c r="ML81" s="477" cm="1">
        <f t="array" ref="ML81">IF(MX81=1,INDEX($BX81:$EQ81,1,MATCH("Ⅱ⑧",$BX81:$EQ81,0)+7),0)</f>
        <v>0</v>
      </c>
      <c r="MM81" s="478">
        <f t="shared" si="321"/>
        <v>0</v>
      </c>
      <c r="MN81" s="468">
        <f t="shared" si="322"/>
        <v>0</v>
      </c>
      <c r="MP81" s="348">
        <f t="shared" si="323"/>
        <v>0</v>
      </c>
      <c r="MQ81" s="348">
        <f t="shared" si="324"/>
        <v>0</v>
      </c>
      <c r="MR81" s="348">
        <f t="shared" si="325"/>
        <v>0</v>
      </c>
      <c r="MS81" s="348">
        <f t="shared" si="326"/>
        <v>0</v>
      </c>
      <c r="MT81" s="348">
        <f t="shared" si="327"/>
        <v>0</v>
      </c>
      <c r="MU81" s="348">
        <f t="shared" si="328"/>
        <v>0</v>
      </c>
      <c r="MV81" s="348">
        <f t="shared" si="329"/>
        <v>0</v>
      </c>
      <c r="MW81" s="348">
        <f t="shared" si="330"/>
        <v>0</v>
      </c>
      <c r="MX81" s="348">
        <f t="shared" si="331"/>
        <v>0</v>
      </c>
      <c r="MZ81" s="550">
        <f t="shared" si="332"/>
        <v>0</v>
      </c>
      <c r="NA81" s="550">
        <f t="shared" si="333"/>
        <v>0</v>
      </c>
      <c r="NB81" s="550">
        <f t="shared" si="334"/>
        <v>0</v>
      </c>
      <c r="NC81" s="550">
        <f t="shared" si="335"/>
        <v>0</v>
      </c>
      <c r="ND81" s="550">
        <f t="shared" si="336"/>
        <v>0</v>
      </c>
      <c r="NE81" s="550">
        <f t="shared" si="337"/>
        <v>0</v>
      </c>
      <c r="NF81" s="550">
        <f t="shared" si="338"/>
        <v>0</v>
      </c>
      <c r="NG81" s="550">
        <f t="shared" si="339"/>
        <v>0</v>
      </c>
    </row>
    <row r="82" spans="1:371" s="136" customFormat="1" ht="21" customHeight="1">
      <c r="A82" s="452">
        <f t="shared" si="212"/>
        <v>0</v>
      </c>
      <c r="B82" s="452">
        <f t="shared" si="401"/>
        <v>0</v>
      </c>
      <c r="C82" s="452">
        <f t="shared" si="213"/>
        <v>0</v>
      </c>
      <c r="D82" s="452">
        <f t="shared" si="214"/>
        <v>0</v>
      </c>
      <c r="E82" s="452">
        <f t="shared" si="215"/>
        <v>0</v>
      </c>
      <c r="F82" s="452">
        <f t="shared" si="402"/>
        <v>0</v>
      </c>
      <c r="G82" s="452">
        <f t="shared" si="403"/>
        <v>0</v>
      </c>
      <c r="H82" s="452">
        <f t="shared" si="404"/>
        <v>0</v>
      </c>
      <c r="I82" s="267">
        <f t="shared" si="340"/>
        <v>0</v>
      </c>
      <c r="J82" s="268"/>
      <c r="K82" s="112"/>
      <c r="L82" s="112"/>
      <c r="M82" s="106"/>
      <c r="N82" s="106"/>
      <c r="O82" s="106"/>
      <c r="P82" s="106"/>
      <c r="Q82" s="112"/>
      <c r="R82" s="263" t="str">
        <f>IFERROR(VLOOKUP(Q82,'４整理番号表'!$T$27:$U$30,2,TRUE),"")</f>
        <v/>
      </c>
      <c r="S82" s="263">
        <f t="shared" si="341"/>
        <v>0</v>
      </c>
      <c r="T82" s="266">
        <f t="shared" si="342"/>
        <v>0</v>
      </c>
      <c r="U82" s="112"/>
      <c r="V82" s="108"/>
      <c r="W82" s="269" t="str">
        <f>IFERROR(VLOOKUP(V82,'４整理番号表'!$B$6:$G$7,2,TRUE),"")</f>
        <v/>
      </c>
      <c r="X82" s="270"/>
      <c r="Y82" s="108"/>
      <c r="Z82" s="269" t="str">
        <f>IFERROR(VLOOKUP(Y82,'４整理番号表'!$B$39:$H$45,2,TRUE),"")</f>
        <v/>
      </c>
      <c r="AA82" s="108"/>
      <c r="AB82" s="271" t="str">
        <f>IFERROR(VLOOKUP(AA82,'４整理番号表'!$J$5:$K$59,2,TRUE),"")</f>
        <v/>
      </c>
      <c r="AC82" s="365"/>
      <c r="AD82" s="624"/>
      <c r="AE82" s="107"/>
      <c r="AF82" s="272" t="str">
        <f>IFERROR(VLOOKUP(AE82,'４整理番号表'!$P$6:$Q$39,2,TRUE),"")</f>
        <v/>
      </c>
      <c r="AG82" s="273">
        <f t="shared" si="216"/>
        <v>0</v>
      </c>
      <c r="AH82" s="106"/>
      <c r="AI82" s="112"/>
      <c r="AJ82" s="111"/>
      <c r="AK82" s="282"/>
      <c r="AL82" s="283"/>
      <c r="AM82" s="280"/>
      <c r="AN82" s="29"/>
      <c r="AO82" s="291">
        <f t="shared" si="217"/>
        <v>0</v>
      </c>
      <c r="AP82" s="290">
        <f t="shared" si="343"/>
        <v>0</v>
      </c>
      <c r="AQ82" s="30"/>
      <c r="AR82" s="30"/>
      <c r="AS82" s="30"/>
      <c r="AT82" s="289"/>
      <c r="AU82" s="291">
        <f t="shared" si="210"/>
        <v>0</v>
      </c>
      <c r="AV82" s="291" t="str">
        <f t="shared" si="405"/>
        <v/>
      </c>
      <c r="AW82" s="27"/>
      <c r="AX82" s="33"/>
      <c r="AY82" s="33"/>
      <c r="AZ82" s="28"/>
      <c r="BA82" s="27"/>
      <c r="BB82" s="202"/>
      <c r="BC82" s="315">
        <f t="shared" si="344"/>
        <v>0</v>
      </c>
      <c r="BD82" s="349" t="str">
        <f t="shared" si="218"/>
        <v/>
      </c>
      <c r="BE82" s="350"/>
      <c r="BF82" s="350"/>
      <c r="BG82" s="349">
        <f t="shared" si="211"/>
        <v>0</v>
      </c>
      <c r="BH82" s="350"/>
      <c r="BI82" s="349">
        <f t="shared" si="345"/>
        <v>0</v>
      </c>
      <c r="BJ82" s="202"/>
      <c r="BK82" s="202"/>
      <c r="BL82" s="653" t="str">
        <f t="shared" si="219"/>
        <v/>
      </c>
      <c r="BM82" s="654" t="str">
        <f t="shared" si="220"/>
        <v/>
      </c>
      <c r="BN82" s="266" t="str">
        <f t="shared" si="221"/>
        <v/>
      </c>
      <c r="BO82" s="793"/>
      <c r="BP82" s="323"/>
      <c r="BQ82" s="323"/>
      <c r="BR82" s="323"/>
      <c r="BS82" s="323"/>
      <c r="BT82" s="324" t="str">
        <f t="shared" si="222"/>
        <v/>
      </c>
      <c r="BU82" s="325" t="str">
        <f t="shared" si="346"/>
        <v/>
      </c>
      <c r="BV82" s="393">
        <f t="shared" si="347"/>
        <v>0</v>
      </c>
      <c r="BW82" s="326"/>
      <c r="BX82" s="329"/>
      <c r="BY82" s="454"/>
      <c r="BZ82" s="455"/>
      <c r="CA82" s="455"/>
      <c r="CB82" s="455"/>
      <c r="CC82" s="455"/>
      <c r="CD82" s="322">
        <f>IFERROR(VLOOKUP(BX82,'４整理番号表'!$X$23:$Z$31,3,FALSE),)</f>
        <v>0</v>
      </c>
      <c r="CE82" s="605" t="str">
        <f>IF(BX82='４整理番号表'!$X$24,IF(CC82&lt;&gt;"",IF(BZ82&gt;0,IF(BY82=6,ROUNDDOWN((CC82-BZ82)/ABS(BZ82),3),IF(BY82=5,ROUNDDOWN((CC82-BZ82)/ABS(BZ82)*3/4,3),"")),"-")),IF(CC82&lt;&gt;"",IF(BZ82&gt;0,ROUNDDOWN((CC82-BZ82)/ABS(BZ82),3),"-"),""))</f>
        <v/>
      </c>
      <c r="CF82" s="610"/>
      <c r="CG82" s="329"/>
      <c r="CH82" s="454"/>
      <c r="CI82" s="322"/>
      <c r="CJ82" s="322"/>
      <c r="CK82" s="322"/>
      <c r="CL82" s="322"/>
      <c r="CM82" s="322">
        <f>IFERROR(VLOOKUP(CG82,'４整理番号表'!$X$23:$Z$31,3,FALSE),)</f>
        <v>0</v>
      </c>
      <c r="CN82" s="325" t="str">
        <f t="shared" si="348"/>
        <v/>
      </c>
      <c r="CO82" s="610"/>
      <c r="CP82" s="329"/>
      <c r="CQ82" s="454"/>
      <c r="CR82" s="322"/>
      <c r="CS82" s="322"/>
      <c r="CT82" s="322"/>
      <c r="CU82" s="322"/>
      <c r="CV82" s="322">
        <f>IFERROR(VLOOKUP(CP82,'４整理番号表'!$X$23:$Z$31,3,FALSE),)</f>
        <v>0</v>
      </c>
      <c r="CW82" s="325" t="str">
        <f t="shared" si="349"/>
        <v/>
      </c>
      <c r="CX82" s="619"/>
      <c r="CY82" s="329"/>
      <c r="CZ82" s="454"/>
      <c r="DA82" s="322"/>
      <c r="DB82" s="322"/>
      <c r="DC82" s="322"/>
      <c r="DD82" s="322"/>
      <c r="DE82" s="322">
        <f>IFERROR(VLOOKUP(CY82,'４整理番号表'!$X$23:$Z$31,3,FALSE),)</f>
        <v>0</v>
      </c>
      <c r="DF82" s="325" t="str">
        <f t="shared" si="350"/>
        <v/>
      </c>
      <c r="DG82" s="610"/>
      <c r="DH82" s="329"/>
      <c r="DI82" s="454"/>
      <c r="DJ82" s="322"/>
      <c r="DK82" s="322"/>
      <c r="DL82" s="322"/>
      <c r="DM82" s="322"/>
      <c r="DN82" s="322">
        <f>IFERROR(VLOOKUP(DH82,'４整理番号表'!$X$23:$Z$31,3,FALSE),)</f>
        <v>0</v>
      </c>
      <c r="DO82" s="325" t="str">
        <f t="shared" si="351"/>
        <v/>
      </c>
      <c r="DP82" s="610"/>
      <c r="DQ82" s="329"/>
      <c r="DR82" s="454"/>
      <c r="DS82" s="322"/>
      <c r="DT82" s="322"/>
      <c r="DU82" s="322"/>
      <c r="DV82" s="322"/>
      <c r="DW82" s="322">
        <f>IFERROR(VLOOKUP(DQ82,'４整理番号表'!$X$23:$Z$31,3,FALSE),)</f>
        <v>0</v>
      </c>
      <c r="DX82" s="325" t="str">
        <f t="shared" si="352"/>
        <v/>
      </c>
      <c r="DY82" s="610"/>
      <c r="DZ82" s="329"/>
      <c r="EA82" s="454"/>
      <c r="EB82" s="322"/>
      <c r="EC82" s="322"/>
      <c r="ED82" s="322"/>
      <c r="EE82" s="322"/>
      <c r="EF82" s="322">
        <f>IFERROR(VLOOKUP(DZ82,'４整理番号表'!$X$23:$Z$31,3,FALSE),)</f>
        <v>0</v>
      </c>
      <c r="EG82" s="325" t="str">
        <f t="shared" si="353"/>
        <v/>
      </c>
      <c r="EH82" s="610"/>
      <c r="EI82" s="329"/>
      <c r="EJ82" s="454"/>
      <c r="EK82" s="322"/>
      <c r="EL82" s="322"/>
      <c r="EM82" s="322"/>
      <c r="EN82" s="322"/>
      <c r="EO82" s="322">
        <f>IFERROR(VLOOKUP(EI82,'４整理番号表'!$X$23:$Z$31,3,FALSE),)</f>
        <v>0</v>
      </c>
      <c r="EP82" s="325" t="str">
        <f t="shared" si="354"/>
        <v/>
      </c>
      <c r="EQ82" s="619"/>
      <c r="ER82" s="203" t="s">
        <v>101</v>
      </c>
      <c r="ES82" s="266">
        <f t="shared" si="223"/>
        <v>0</v>
      </c>
      <c r="ET82" s="272">
        <f t="shared" si="224"/>
        <v>0</v>
      </c>
      <c r="EU82" s="272">
        <f t="shared" si="225"/>
        <v>0</v>
      </c>
      <c r="EV82" s="272">
        <f t="shared" si="226"/>
        <v>0</v>
      </c>
      <c r="EW82" s="272">
        <f t="shared" si="227"/>
        <v>0</v>
      </c>
      <c r="EX82" s="272">
        <f t="shared" si="228"/>
        <v>0</v>
      </c>
      <c r="EY82" s="272">
        <f t="shared" si="229"/>
        <v>0</v>
      </c>
      <c r="EZ82" s="272">
        <f t="shared" si="230"/>
        <v>0</v>
      </c>
      <c r="FA82" s="272">
        <f t="shared" si="231"/>
        <v>0</v>
      </c>
      <c r="FB82" s="272">
        <f t="shared" si="232"/>
        <v>0</v>
      </c>
      <c r="FC82" s="272">
        <f t="shared" si="233"/>
        <v>0</v>
      </c>
      <c r="FD82" s="272">
        <f t="shared" si="234"/>
        <v>0</v>
      </c>
      <c r="FE82" s="272">
        <f t="shared" si="235"/>
        <v>0</v>
      </c>
      <c r="FF82" s="272">
        <f t="shared" si="236"/>
        <v>0</v>
      </c>
      <c r="FG82" s="272">
        <f t="shared" si="237"/>
        <v>0</v>
      </c>
      <c r="FH82" s="272">
        <f t="shared" si="238"/>
        <v>0</v>
      </c>
      <c r="FI82" s="109" t="s">
        <v>100</v>
      </c>
      <c r="FJ82" s="109" t="s">
        <v>100</v>
      </c>
      <c r="FK82" s="109" t="s">
        <v>100</v>
      </c>
      <c r="FL82" s="109" t="s">
        <v>100</v>
      </c>
      <c r="FM82" s="109" t="s">
        <v>100</v>
      </c>
      <c r="FN82" s="272">
        <f t="shared" si="355"/>
        <v>0</v>
      </c>
      <c r="FO82" s="272">
        <f t="shared" si="356"/>
        <v>0</v>
      </c>
      <c r="FP82" s="272">
        <f t="shared" si="357"/>
        <v>0</v>
      </c>
      <c r="FQ82" s="272">
        <f t="shared" si="358"/>
        <v>0</v>
      </c>
      <c r="FR82" s="272">
        <f t="shared" si="359"/>
        <v>0</v>
      </c>
      <c r="FS82" s="272">
        <f t="shared" si="360"/>
        <v>0</v>
      </c>
      <c r="FT82" s="272">
        <f t="shared" si="361"/>
        <v>0</v>
      </c>
      <c r="FU82" s="113"/>
      <c r="FV82" s="113"/>
      <c r="FW82" s="109"/>
      <c r="FX82" s="109"/>
      <c r="FY82" s="109"/>
      <c r="FZ82" s="272">
        <f t="shared" si="362"/>
        <v>0</v>
      </c>
      <c r="GA82" s="272">
        <f t="shared" si="239"/>
        <v>0</v>
      </c>
      <c r="GB82" s="109"/>
      <c r="GC82" s="109"/>
      <c r="GD82" s="109"/>
      <c r="GE82" s="109"/>
      <c r="GF82" s="109"/>
      <c r="GG82" s="109"/>
      <c r="GH82" s="109"/>
      <c r="GI82" s="109"/>
      <c r="GJ82" s="109"/>
      <c r="GK82" s="109"/>
      <c r="GL82" s="109"/>
      <c r="GM82" s="109"/>
      <c r="GN82" s="109"/>
      <c r="GO82" s="109"/>
      <c r="GP82" s="109"/>
      <c r="GQ82" s="109"/>
      <c r="GR82" s="109"/>
      <c r="GS82" s="109"/>
      <c r="GT82" s="110"/>
      <c r="GV82" s="413">
        <f t="shared" si="240"/>
        <v>0</v>
      </c>
      <c r="GW82" s="414">
        <f t="shared" si="241"/>
        <v>0</v>
      </c>
      <c r="GX82" s="415"/>
      <c r="GY82" s="416">
        <f t="shared" si="406"/>
        <v>0</v>
      </c>
      <c r="GZ82" s="417">
        <f t="shared" si="407"/>
        <v>0</v>
      </c>
      <c r="HA82" s="385"/>
      <c r="HB82" s="421"/>
      <c r="HC82" s="422"/>
      <c r="HD82" s="422"/>
      <c r="HE82" s="423">
        <f t="shared" si="208"/>
        <v>0</v>
      </c>
      <c r="HF82" s="424">
        <f t="shared" si="209"/>
        <v>0</v>
      </c>
      <c r="HG82" s="426"/>
      <c r="HH82" s="426"/>
      <c r="HI82" s="426"/>
      <c r="HJ82" s="345" t="str">
        <f t="shared" si="242"/>
        <v/>
      </c>
      <c r="HK82" s="402">
        <f>IF(OR(AND(1&lt;=HJ82,HJ82&lt;=3),HJ82=6),VLOOKUP(HJ82,'４整理番号表'!$J$5:$K$59,2,FALSE),0)</f>
        <v>0</v>
      </c>
      <c r="HL82" s="402">
        <f>IF(OR(HJ82=4,HJ82=7),VLOOKUP(HJ82,'４整理番号表'!$J$5:$K$59,2,FALSE),0)</f>
        <v>0</v>
      </c>
      <c r="HM82" s="402">
        <f>IF(HJ82=5,VLOOKUP(HJ82,'４整理番号表'!$J$5:$K$59,2,FALSE),0)</f>
        <v>0</v>
      </c>
      <c r="HN82" s="402">
        <f>IF(AND(8&lt;=HJ82,HJ82&lt;=13),VLOOKUP(HJ82,'４整理番号表'!$J$5:$K$59,2,FALSE),0)</f>
        <v>0</v>
      </c>
      <c r="HO82" s="397">
        <f t="shared" si="363"/>
        <v>0</v>
      </c>
      <c r="HP82" s="345">
        <f t="shared" si="364"/>
        <v>0</v>
      </c>
      <c r="HQ82" s="345">
        <f t="shared" si="365"/>
        <v>0</v>
      </c>
      <c r="HR82" s="344">
        <f t="shared" si="366"/>
        <v>0</v>
      </c>
      <c r="HS82" s="344">
        <f t="shared" si="367"/>
        <v>0</v>
      </c>
      <c r="HT82" s="345">
        <f t="shared" si="368"/>
        <v>0</v>
      </c>
      <c r="HU82" s="345">
        <f t="shared" si="369"/>
        <v>0</v>
      </c>
      <c r="HV82" s="345">
        <f t="shared" si="370"/>
        <v>0</v>
      </c>
      <c r="HW82" s="345">
        <f t="shared" si="371"/>
        <v>0</v>
      </c>
      <c r="HX82" s="345">
        <f t="shared" si="372"/>
        <v>0</v>
      </c>
      <c r="HY82" s="344">
        <f t="shared" si="373"/>
        <v>0</v>
      </c>
      <c r="HZ82" s="344">
        <f t="shared" si="374"/>
        <v>0</v>
      </c>
      <c r="IA82" s="345">
        <f t="shared" si="375"/>
        <v>0</v>
      </c>
      <c r="IB82" s="345">
        <f t="shared" si="376"/>
        <v>0</v>
      </c>
      <c r="IC82" s="345">
        <f t="shared" si="377"/>
        <v>0</v>
      </c>
      <c r="ID82" s="345">
        <f t="shared" si="378"/>
        <v>0</v>
      </c>
      <c r="IE82" s="345">
        <f t="shared" si="379"/>
        <v>0</v>
      </c>
      <c r="IF82" s="344">
        <f>IF(AND($HO82=3,SUM($ID82:IE82)=0),IF(AND($HB82=1,$HF82&gt;=0.1),1,),)</f>
        <v>0</v>
      </c>
      <c r="IG82" s="344">
        <f>IF(AND($HO82=3,SUM($ID82:IF82)=0),IF(AND($HB82=1,$HF82&gt;=0.05,$HF82&lt;0.1),1,),)</f>
        <v>0</v>
      </c>
      <c r="IH82" s="345">
        <f t="shared" si="380"/>
        <v>0</v>
      </c>
      <c r="II82" s="345">
        <f t="shared" si="381"/>
        <v>0</v>
      </c>
      <c r="IJ82" s="345">
        <f t="shared" si="382"/>
        <v>0</v>
      </c>
      <c r="IK82" s="345">
        <f t="shared" si="383"/>
        <v>0</v>
      </c>
      <c r="IL82" s="345">
        <f t="shared" si="384"/>
        <v>0</v>
      </c>
      <c r="IM82" s="345">
        <f t="shared" si="385"/>
        <v>0</v>
      </c>
      <c r="IN82" s="345">
        <f t="shared" si="386"/>
        <v>0</v>
      </c>
      <c r="IO82" s="345">
        <f t="shared" si="387"/>
        <v>0</v>
      </c>
      <c r="IP82" s="345">
        <f t="shared" si="388"/>
        <v>0</v>
      </c>
      <c r="IQ82" s="345">
        <f t="shared" si="389"/>
        <v>0</v>
      </c>
      <c r="IR82" s="345">
        <f t="shared" si="390"/>
        <v>0</v>
      </c>
      <c r="IS82" s="392">
        <f t="shared" si="391"/>
        <v>0</v>
      </c>
      <c r="IT82" s="385"/>
      <c r="IU82" s="440">
        <f t="shared" si="243"/>
        <v>0</v>
      </c>
      <c r="IV82" s="344">
        <f t="shared" si="244"/>
        <v>0</v>
      </c>
      <c r="IW82" s="344">
        <f t="shared" si="245"/>
        <v>0</v>
      </c>
      <c r="IX82" s="344">
        <f t="shared" si="246"/>
        <v>0</v>
      </c>
      <c r="IY82" s="344">
        <f t="shared" si="247"/>
        <v>0</v>
      </c>
      <c r="IZ82" s="344">
        <f t="shared" si="248"/>
        <v>0</v>
      </c>
      <c r="JA82" s="344">
        <f t="shared" si="249"/>
        <v>0</v>
      </c>
      <c r="JB82" s="344">
        <f t="shared" si="250"/>
        <v>0</v>
      </c>
      <c r="JC82" s="344">
        <f t="shared" si="251"/>
        <v>0</v>
      </c>
      <c r="JD82" s="344">
        <f t="shared" si="252"/>
        <v>0</v>
      </c>
      <c r="JE82" s="344">
        <f t="shared" si="253"/>
        <v>0</v>
      </c>
      <c r="JF82" s="344">
        <f t="shared" si="254"/>
        <v>0</v>
      </c>
      <c r="JG82" s="344">
        <f t="shared" si="255"/>
        <v>0</v>
      </c>
      <c r="JH82" s="344">
        <f t="shared" si="256"/>
        <v>0</v>
      </c>
      <c r="JI82" s="344">
        <f t="shared" si="257"/>
        <v>0</v>
      </c>
      <c r="JJ82" s="344">
        <f t="shared" si="258"/>
        <v>0</v>
      </c>
      <c r="JK82" s="344">
        <f t="shared" si="259"/>
        <v>0</v>
      </c>
      <c r="JL82" s="344">
        <f t="shared" si="260"/>
        <v>0</v>
      </c>
      <c r="JM82" s="344">
        <f t="shared" si="261"/>
        <v>0</v>
      </c>
      <c r="JN82" s="344">
        <f t="shared" si="262"/>
        <v>0</v>
      </c>
      <c r="JO82" s="344">
        <f t="shared" si="263"/>
        <v>0</v>
      </c>
      <c r="JP82" s="344">
        <f t="shared" si="264"/>
        <v>0</v>
      </c>
      <c r="JQ82" s="344">
        <f t="shared" si="265"/>
        <v>0</v>
      </c>
      <c r="JR82" s="344">
        <f t="shared" si="266"/>
        <v>0</v>
      </c>
      <c r="JS82" s="344">
        <f t="shared" si="267"/>
        <v>0</v>
      </c>
      <c r="JT82" s="344">
        <f t="shared" si="268"/>
        <v>0</v>
      </c>
      <c r="JU82" s="344">
        <f t="shared" si="269"/>
        <v>0</v>
      </c>
      <c r="JV82" s="344">
        <f t="shared" si="270"/>
        <v>0</v>
      </c>
      <c r="JW82" s="344">
        <f t="shared" si="271"/>
        <v>0</v>
      </c>
      <c r="JX82" s="344">
        <f t="shared" si="272"/>
        <v>0</v>
      </c>
      <c r="JY82" s="344">
        <f t="shared" si="273"/>
        <v>0</v>
      </c>
      <c r="JZ82" s="344">
        <f t="shared" si="274"/>
        <v>0</v>
      </c>
      <c r="KA82" s="344">
        <f t="shared" si="275"/>
        <v>0</v>
      </c>
      <c r="KB82" s="344">
        <f t="shared" si="276"/>
        <v>0</v>
      </c>
      <c r="KC82" s="344">
        <f t="shared" si="277"/>
        <v>0</v>
      </c>
      <c r="KD82" s="344">
        <f t="shared" si="278"/>
        <v>0</v>
      </c>
      <c r="KE82" s="344">
        <f t="shared" si="279"/>
        <v>0</v>
      </c>
      <c r="KF82" s="344">
        <f t="shared" si="280"/>
        <v>0</v>
      </c>
      <c r="KG82" s="344">
        <f t="shared" si="281"/>
        <v>0</v>
      </c>
      <c r="KH82" s="344">
        <f t="shared" si="282"/>
        <v>0</v>
      </c>
      <c r="KI82" s="344">
        <f t="shared" si="283"/>
        <v>0</v>
      </c>
      <c r="KJ82" s="344">
        <f t="shared" si="284"/>
        <v>0</v>
      </c>
      <c r="KK82" s="344">
        <f t="shared" si="285"/>
        <v>0</v>
      </c>
      <c r="KL82" s="344">
        <f t="shared" si="286"/>
        <v>0</v>
      </c>
      <c r="KM82" s="344">
        <f t="shared" si="287"/>
        <v>0</v>
      </c>
      <c r="KN82" s="344">
        <f t="shared" si="288"/>
        <v>0</v>
      </c>
      <c r="KO82" s="344">
        <f t="shared" si="289"/>
        <v>0</v>
      </c>
      <c r="KP82" s="344">
        <f t="shared" si="290"/>
        <v>0</v>
      </c>
      <c r="KQ82" s="344">
        <f t="shared" si="291"/>
        <v>0</v>
      </c>
      <c r="KR82" s="344">
        <f t="shared" si="292"/>
        <v>0</v>
      </c>
      <c r="KS82" s="344">
        <f t="shared" si="293"/>
        <v>0</v>
      </c>
      <c r="KT82" s="383">
        <f t="shared" si="294"/>
        <v>0</v>
      </c>
      <c r="KU82" s="701"/>
      <c r="KV82" s="109"/>
      <c r="KW82" s="109"/>
      <c r="KX82" s="110"/>
      <c r="KZ82" s="472">
        <f t="shared" si="295"/>
        <v>0</v>
      </c>
      <c r="LA82" s="348">
        <f t="shared" si="296"/>
        <v>0</v>
      </c>
      <c r="LB82" s="348">
        <f t="shared" si="297"/>
        <v>0</v>
      </c>
      <c r="LC82" s="473">
        <f t="shared" si="298"/>
        <v>0</v>
      </c>
      <c r="LE82" s="467">
        <f t="shared" si="299"/>
        <v>0</v>
      </c>
      <c r="LF82" s="467" t="str">
        <f t="shared" si="300"/>
        <v/>
      </c>
      <c r="LG82" s="467">
        <f t="shared" si="301"/>
        <v>0</v>
      </c>
      <c r="LH82" s="467">
        <f t="shared" si="302"/>
        <v>0</v>
      </c>
      <c r="LI82" s="467">
        <f t="shared" si="303"/>
        <v>0</v>
      </c>
      <c r="LJ82" s="467">
        <f t="shared" si="304"/>
        <v>0</v>
      </c>
      <c r="LK82" s="467">
        <f t="shared" si="305"/>
        <v>0</v>
      </c>
      <c r="LL82" s="467">
        <f t="shared" si="306"/>
        <v>0</v>
      </c>
      <c r="LM82" s="467">
        <f t="shared" si="307"/>
        <v>0</v>
      </c>
      <c r="LN82" s="468">
        <f t="shared" si="308"/>
        <v>0</v>
      </c>
      <c r="LO82" s="468" t="str">
        <f t="shared" si="392"/>
        <v>○</v>
      </c>
      <c r="LP82" s="451"/>
      <c r="LQ82" s="414">
        <f t="shared" si="393"/>
        <v>0</v>
      </c>
      <c r="LR82" s="414">
        <f t="shared" si="394"/>
        <v>0</v>
      </c>
      <c r="LS82" s="414" t="str">
        <f t="shared" si="309"/>
        <v/>
      </c>
      <c r="LT82" s="414" t="str">
        <f t="shared" si="395"/>
        <v/>
      </c>
      <c r="LU82" s="414">
        <f t="shared" si="310"/>
        <v>0</v>
      </c>
      <c r="LV82" s="414">
        <f t="shared" si="311"/>
        <v>0</v>
      </c>
      <c r="LW82" s="414">
        <f t="shared" si="312"/>
        <v>0</v>
      </c>
      <c r="LX82" s="448">
        <f t="shared" si="313"/>
        <v>0</v>
      </c>
      <c r="LY82" s="414">
        <f t="shared" si="396"/>
        <v>0</v>
      </c>
      <c r="LZ82" s="414">
        <f t="shared" si="397"/>
        <v>0</v>
      </c>
      <c r="MA82" s="414">
        <f t="shared" si="398"/>
        <v>0</v>
      </c>
      <c r="MB82" s="448">
        <f t="shared" si="399"/>
        <v>0</v>
      </c>
      <c r="MC82" s="414">
        <f t="shared" si="314"/>
        <v>0</v>
      </c>
      <c r="MD82" s="414">
        <f t="shared" si="315"/>
        <v>0</v>
      </c>
      <c r="ME82" s="414">
        <f t="shared" si="316"/>
        <v>0</v>
      </c>
      <c r="MF82" s="448">
        <f t="shared" si="317"/>
        <v>0</v>
      </c>
      <c r="MG82" s="414">
        <f t="shared" si="318"/>
        <v>0</v>
      </c>
      <c r="MH82" s="414">
        <f t="shared" si="319"/>
        <v>0</v>
      </c>
      <c r="MI82" s="414">
        <f t="shared" si="320"/>
        <v>0</v>
      </c>
      <c r="MJ82" s="448">
        <f t="shared" si="400"/>
        <v>0</v>
      </c>
      <c r="MK82" s="462"/>
      <c r="ML82" s="477" cm="1">
        <f t="array" ref="ML82">IF(MX82=1,INDEX($BX82:$EQ82,1,MATCH("Ⅱ⑧",$BX82:$EQ82,0)+7),0)</f>
        <v>0</v>
      </c>
      <c r="MM82" s="478">
        <f t="shared" si="321"/>
        <v>0</v>
      </c>
      <c r="MN82" s="468">
        <f t="shared" si="322"/>
        <v>0</v>
      </c>
      <c r="MP82" s="348">
        <f t="shared" si="323"/>
        <v>0</v>
      </c>
      <c r="MQ82" s="348">
        <f t="shared" si="324"/>
        <v>0</v>
      </c>
      <c r="MR82" s="348">
        <f t="shared" si="325"/>
        <v>0</v>
      </c>
      <c r="MS82" s="348">
        <f t="shared" si="326"/>
        <v>0</v>
      </c>
      <c r="MT82" s="348">
        <f t="shared" si="327"/>
        <v>0</v>
      </c>
      <c r="MU82" s="348">
        <f t="shared" si="328"/>
        <v>0</v>
      </c>
      <c r="MV82" s="348">
        <f t="shared" si="329"/>
        <v>0</v>
      </c>
      <c r="MW82" s="348">
        <f t="shared" si="330"/>
        <v>0</v>
      </c>
      <c r="MX82" s="348">
        <f t="shared" si="331"/>
        <v>0</v>
      </c>
      <c r="MZ82" s="550">
        <f t="shared" si="332"/>
        <v>0</v>
      </c>
      <c r="NA82" s="550">
        <f t="shared" si="333"/>
        <v>0</v>
      </c>
      <c r="NB82" s="550">
        <f t="shared" si="334"/>
        <v>0</v>
      </c>
      <c r="NC82" s="550">
        <f t="shared" si="335"/>
        <v>0</v>
      </c>
      <c r="ND82" s="550">
        <f t="shared" si="336"/>
        <v>0</v>
      </c>
      <c r="NE82" s="550">
        <f t="shared" si="337"/>
        <v>0</v>
      </c>
      <c r="NF82" s="550">
        <f t="shared" si="338"/>
        <v>0</v>
      </c>
      <c r="NG82" s="550">
        <f t="shared" si="339"/>
        <v>0</v>
      </c>
    </row>
    <row r="83" spans="1:371" s="136" customFormat="1" ht="21" customHeight="1">
      <c r="A83" s="452">
        <f t="shared" si="212"/>
        <v>0</v>
      </c>
      <c r="B83" s="452">
        <f t="shared" si="401"/>
        <v>0</v>
      </c>
      <c r="C83" s="452">
        <f t="shared" si="213"/>
        <v>0</v>
      </c>
      <c r="D83" s="452">
        <f t="shared" si="214"/>
        <v>0</v>
      </c>
      <c r="E83" s="452">
        <f t="shared" si="215"/>
        <v>0</v>
      </c>
      <c r="F83" s="452">
        <f t="shared" si="402"/>
        <v>0</v>
      </c>
      <c r="G83" s="452">
        <f t="shared" si="403"/>
        <v>0</v>
      </c>
      <c r="H83" s="452">
        <f t="shared" si="404"/>
        <v>0</v>
      </c>
      <c r="I83" s="267">
        <f t="shared" si="340"/>
        <v>0</v>
      </c>
      <c r="J83" s="268"/>
      <c r="K83" s="112"/>
      <c r="L83" s="112"/>
      <c r="M83" s="106"/>
      <c r="N83" s="106"/>
      <c r="O83" s="106"/>
      <c r="P83" s="106"/>
      <c r="Q83" s="112"/>
      <c r="R83" s="263" t="str">
        <f>IFERROR(VLOOKUP(Q83,'４整理番号表'!$T$27:$U$30,2,TRUE),"")</f>
        <v/>
      </c>
      <c r="S83" s="263">
        <f t="shared" si="341"/>
        <v>0</v>
      </c>
      <c r="T83" s="266">
        <f t="shared" si="342"/>
        <v>0</v>
      </c>
      <c r="U83" s="112"/>
      <c r="V83" s="108"/>
      <c r="W83" s="269" t="str">
        <f>IFERROR(VLOOKUP(V83,'４整理番号表'!$B$6:$G$7,2,TRUE),"")</f>
        <v/>
      </c>
      <c r="X83" s="270"/>
      <c r="Y83" s="108"/>
      <c r="Z83" s="269" t="str">
        <f>IFERROR(VLOOKUP(Y83,'４整理番号表'!$B$39:$H$45,2,TRUE),"")</f>
        <v/>
      </c>
      <c r="AA83" s="108"/>
      <c r="AB83" s="271" t="str">
        <f>IFERROR(VLOOKUP(AA83,'４整理番号表'!$J$5:$K$59,2,TRUE),"")</f>
        <v/>
      </c>
      <c r="AC83" s="365"/>
      <c r="AD83" s="624"/>
      <c r="AE83" s="107"/>
      <c r="AF83" s="272" t="str">
        <f>IFERROR(VLOOKUP(AE83,'４整理番号表'!$P$6:$Q$39,2,TRUE),"")</f>
        <v/>
      </c>
      <c r="AG83" s="273">
        <f t="shared" si="216"/>
        <v>0</v>
      </c>
      <c r="AH83" s="106"/>
      <c r="AI83" s="112"/>
      <c r="AJ83" s="111"/>
      <c r="AK83" s="282"/>
      <c r="AL83" s="283"/>
      <c r="AM83" s="280"/>
      <c r="AN83" s="26"/>
      <c r="AO83" s="291">
        <f t="shared" si="217"/>
        <v>0</v>
      </c>
      <c r="AP83" s="290">
        <f t="shared" si="343"/>
        <v>0</v>
      </c>
      <c r="AQ83" s="30"/>
      <c r="AR83" s="30"/>
      <c r="AS83" s="30"/>
      <c r="AT83" s="289"/>
      <c r="AU83" s="291">
        <f t="shared" si="210"/>
        <v>0</v>
      </c>
      <c r="AV83" s="291" t="str">
        <f t="shared" si="405"/>
        <v/>
      </c>
      <c r="AW83" s="27"/>
      <c r="AX83" s="33"/>
      <c r="AY83" s="33"/>
      <c r="AZ83" s="28"/>
      <c r="BA83" s="27"/>
      <c r="BB83" s="202"/>
      <c r="BC83" s="315">
        <f t="shared" si="344"/>
        <v>0</v>
      </c>
      <c r="BD83" s="349" t="str">
        <f t="shared" si="218"/>
        <v/>
      </c>
      <c r="BE83" s="350"/>
      <c r="BF83" s="350"/>
      <c r="BG83" s="349">
        <f t="shared" si="211"/>
        <v>0</v>
      </c>
      <c r="BH83" s="350"/>
      <c r="BI83" s="349">
        <f t="shared" si="345"/>
        <v>0</v>
      </c>
      <c r="BJ83" s="202"/>
      <c r="BK83" s="202"/>
      <c r="BL83" s="653" t="str">
        <f t="shared" si="219"/>
        <v/>
      </c>
      <c r="BM83" s="654" t="str">
        <f t="shared" si="220"/>
        <v/>
      </c>
      <c r="BN83" s="266" t="str">
        <f t="shared" si="221"/>
        <v/>
      </c>
      <c r="BO83" s="793"/>
      <c r="BP83" s="323"/>
      <c r="BQ83" s="323"/>
      <c r="BR83" s="323"/>
      <c r="BS83" s="323"/>
      <c r="BT83" s="324" t="str">
        <f t="shared" si="222"/>
        <v/>
      </c>
      <c r="BU83" s="325" t="str">
        <f t="shared" si="346"/>
        <v/>
      </c>
      <c r="BV83" s="393">
        <f t="shared" si="347"/>
        <v>0</v>
      </c>
      <c r="BW83" s="326"/>
      <c r="BX83" s="329"/>
      <c r="BY83" s="454"/>
      <c r="BZ83" s="455"/>
      <c r="CA83" s="455"/>
      <c r="CB83" s="455"/>
      <c r="CC83" s="455"/>
      <c r="CD83" s="322">
        <f>IFERROR(VLOOKUP(BX83,'４整理番号表'!$X$23:$Z$31,3,FALSE),)</f>
        <v>0</v>
      </c>
      <c r="CE83" s="605" t="str">
        <f>IF(BX83='４整理番号表'!$X$24,IF(CC83&lt;&gt;"",IF(BZ83&gt;0,IF(BY83=6,ROUNDDOWN((CC83-BZ83)/ABS(BZ83),3),IF(BY83=5,ROUNDDOWN((CC83-BZ83)/ABS(BZ83)*3/4,3),"")),"-")),IF(CC83&lt;&gt;"",IF(BZ83&gt;0,ROUNDDOWN((CC83-BZ83)/ABS(BZ83),3),"-"),""))</f>
        <v/>
      </c>
      <c r="CF83" s="610"/>
      <c r="CG83" s="329"/>
      <c r="CH83" s="454"/>
      <c r="CI83" s="322"/>
      <c r="CJ83" s="322"/>
      <c r="CK83" s="322"/>
      <c r="CL83" s="322"/>
      <c r="CM83" s="322">
        <f>IFERROR(VLOOKUP(CG83,'４整理番号表'!$X$23:$Z$31,3,FALSE),)</f>
        <v>0</v>
      </c>
      <c r="CN83" s="325" t="str">
        <f t="shared" si="348"/>
        <v/>
      </c>
      <c r="CO83" s="610"/>
      <c r="CP83" s="329"/>
      <c r="CQ83" s="454"/>
      <c r="CR83" s="322"/>
      <c r="CS83" s="322"/>
      <c r="CT83" s="322"/>
      <c r="CU83" s="322"/>
      <c r="CV83" s="322">
        <f>IFERROR(VLOOKUP(CP83,'４整理番号表'!$X$23:$Z$31,3,FALSE),)</f>
        <v>0</v>
      </c>
      <c r="CW83" s="325" t="str">
        <f t="shared" si="349"/>
        <v/>
      </c>
      <c r="CX83" s="619"/>
      <c r="CY83" s="329"/>
      <c r="CZ83" s="454"/>
      <c r="DA83" s="322"/>
      <c r="DB83" s="322"/>
      <c r="DC83" s="322"/>
      <c r="DD83" s="322"/>
      <c r="DE83" s="322">
        <f>IFERROR(VLOOKUP(CY83,'４整理番号表'!$X$23:$Z$31,3,FALSE),)</f>
        <v>0</v>
      </c>
      <c r="DF83" s="325" t="str">
        <f t="shared" si="350"/>
        <v/>
      </c>
      <c r="DG83" s="610"/>
      <c r="DH83" s="329"/>
      <c r="DI83" s="454"/>
      <c r="DJ83" s="322"/>
      <c r="DK83" s="322"/>
      <c r="DL83" s="322"/>
      <c r="DM83" s="322"/>
      <c r="DN83" s="322">
        <f>IFERROR(VLOOKUP(DH83,'４整理番号表'!$X$23:$Z$31,3,FALSE),)</f>
        <v>0</v>
      </c>
      <c r="DO83" s="325" t="str">
        <f t="shared" si="351"/>
        <v/>
      </c>
      <c r="DP83" s="610"/>
      <c r="DQ83" s="329"/>
      <c r="DR83" s="454"/>
      <c r="DS83" s="322"/>
      <c r="DT83" s="322"/>
      <c r="DU83" s="322"/>
      <c r="DV83" s="322"/>
      <c r="DW83" s="322">
        <f>IFERROR(VLOOKUP(DQ83,'４整理番号表'!$X$23:$Z$31,3,FALSE),)</f>
        <v>0</v>
      </c>
      <c r="DX83" s="325" t="str">
        <f t="shared" si="352"/>
        <v/>
      </c>
      <c r="DY83" s="610"/>
      <c r="DZ83" s="329"/>
      <c r="EA83" s="454"/>
      <c r="EB83" s="322"/>
      <c r="EC83" s="322"/>
      <c r="ED83" s="322"/>
      <c r="EE83" s="322"/>
      <c r="EF83" s="322">
        <f>IFERROR(VLOOKUP(DZ83,'４整理番号表'!$X$23:$Z$31,3,FALSE),)</f>
        <v>0</v>
      </c>
      <c r="EG83" s="325" t="str">
        <f t="shared" si="353"/>
        <v/>
      </c>
      <c r="EH83" s="610"/>
      <c r="EI83" s="329"/>
      <c r="EJ83" s="454"/>
      <c r="EK83" s="322"/>
      <c r="EL83" s="322"/>
      <c r="EM83" s="322"/>
      <c r="EN83" s="322"/>
      <c r="EO83" s="322">
        <f>IFERROR(VLOOKUP(EI83,'４整理番号表'!$X$23:$Z$31,3,FALSE),)</f>
        <v>0</v>
      </c>
      <c r="EP83" s="325" t="str">
        <f t="shared" si="354"/>
        <v/>
      </c>
      <c r="EQ83" s="619"/>
      <c r="ER83" s="203" t="s">
        <v>101</v>
      </c>
      <c r="ES83" s="266">
        <f t="shared" si="223"/>
        <v>0</v>
      </c>
      <c r="ET83" s="272">
        <f t="shared" si="224"/>
        <v>0</v>
      </c>
      <c r="EU83" s="272">
        <f t="shared" si="225"/>
        <v>0</v>
      </c>
      <c r="EV83" s="272">
        <f t="shared" si="226"/>
        <v>0</v>
      </c>
      <c r="EW83" s="272">
        <f t="shared" si="227"/>
        <v>0</v>
      </c>
      <c r="EX83" s="272">
        <f t="shared" si="228"/>
        <v>0</v>
      </c>
      <c r="EY83" s="272">
        <f t="shared" si="229"/>
        <v>0</v>
      </c>
      <c r="EZ83" s="272">
        <f t="shared" si="230"/>
        <v>0</v>
      </c>
      <c r="FA83" s="272">
        <f t="shared" si="231"/>
        <v>0</v>
      </c>
      <c r="FB83" s="272">
        <f t="shared" si="232"/>
        <v>0</v>
      </c>
      <c r="FC83" s="272">
        <f t="shared" si="233"/>
        <v>0</v>
      </c>
      <c r="FD83" s="272">
        <f t="shared" si="234"/>
        <v>0</v>
      </c>
      <c r="FE83" s="272">
        <f t="shared" si="235"/>
        <v>0</v>
      </c>
      <c r="FF83" s="272">
        <f t="shared" si="236"/>
        <v>0</v>
      </c>
      <c r="FG83" s="272">
        <f t="shared" si="237"/>
        <v>0</v>
      </c>
      <c r="FH83" s="272">
        <f t="shared" si="238"/>
        <v>0</v>
      </c>
      <c r="FI83" s="109" t="s">
        <v>100</v>
      </c>
      <c r="FJ83" s="109" t="s">
        <v>100</v>
      </c>
      <c r="FK83" s="109" t="s">
        <v>100</v>
      </c>
      <c r="FL83" s="109" t="s">
        <v>100</v>
      </c>
      <c r="FM83" s="109" t="s">
        <v>100</v>
      </c>
      <c r="FN83" s="272">
        <f t="shared" si="355"/>
        <v>0</v>
      </c>
      <c r="FO83" s="272">
        <f t="shared" si="356"/>
        <v>0</v>
      </c>
      <c r="FP83" s="272">
        <f t="shared" si="357"/>
        <v>0</v>
      </c>
      <c r="FQ83" s="272">
        <f t="shared" si="358"/>
        <v>0</v>
      </c>
      <c r="FR83" s="272">
        <f t="shared" si="359"/>
        <v>0</v>
      </c>
      <c r="FS83" s="272">
        <f t="shared" si="360"/>
        <v>0</v>
      </c>
      <c r="FT83" s="272">
        <f t="shared" si="361"/>
        <v>0</v>
      </c>
      <c r="FU83" s="113"/>
      <c r="FV83" s="113"/>
      <c r="FW83" s="109"/>
      <c r="FX83" s="109"/>
      <c r="FY83" s="109"/>
      <c r="FZ83" s="272">
        <f t="shared" si="362"/>
        <v>0</v>
      </c>
      <c r="GA83" s="272">
        <f t="shared" si="239"/>
        <v>0</v>
      </c>
      <c r="GB83" s="109"/>
      <c r="GC83" s="109"/>
      <c r="GD83" s="109"/>
      <c r="GE83" s="109"/>
      <c r="GF83" s="109"/>
      <c r="GG83" s="109"/>
      <c r="GH83" s="109"/>
      <c r="GI83" s="109"/>
      <c r="GJ83" s="109"/>
      <c r="GK83" s="109"/>
      <c r="GL83" s="109"/>
      <c r="GM83" s="109"/>
      <c r="GN83" s="109"/>
      <c r="GO83" s="109"/>
      <c r="GP83" s="109"/>
      <c r="GQ83" s="109"/>
      <c r="GR83" s="109"/>
      <c r="GS83" s="109"/>
      <c r="GT83" s="110"/>
      <c r="GV83" s="413">
        <f t="shared" si="240"/>
        <v>0</v>
      </c>
      <c r="GW83" s="414">
        <f t="shared" si="241"/>
        <v>0</v>
      </c>
      <c r="GX83" s="415"/>
      <c r="GY83" s="416">
        <f t="shared" si="406"/>
        <v>0</v>
      </c>
      <c r="GZ83" s="417">
        <f t="shared" si="407"/>
        <v>0</v>
      </c>
      <c r="HA83" s="385"/>
      <c r="HB83" s="421"/>
      <c r="HC83" s="422"/>
      <c r="HD83" s="422"/>
      <c r="HE83" s="423">
        <f t="shared" si="208"/>
        <v>0</v>
      </c>
      <c r="HF83" s="424">
        <f t="shared" si="209"/>
        <v>0</v>
      </c>
      <c r="HG83" s="426"/>
      <c r="HH83" s="426"/>
      <c r="HI83" s="426"/>
      <c r="HJ83" s="345" t="str">
        <f t="shared" si="242"/>
        <v/>
      </c>
      <c r="HK83" s="402">
        <f>IF(OR(AND(1&lt;=HJ83,HJ83&lt;=3),HJ83=6),VLOOKUP(HJ83,'４整理番号表'!$J$5:$K$59,2,FALSE),0)</f>
        <v>0</v>
      </c>
      <c r="HL83" s="402">
        <f>IF(OR(HJ83=4,HJ83=7),VLOOKUP(HJ83,'４整理番号表'!$J$5:$K$59,2,FALSE),0)</f>
        <v>0</v>
      </c>
      <c r="HM83" s="402">
        <f>IF(HJ83=5,VLOOKUP(HJ83,'４整理番号表'!$J$5:$K$59,2,FALSE),0)</f>
        <v>0</v>
      </c>
      <c r="HN83" s="402">
        <f>IF(AND(8&lt;=HJ83,HJ83&lt;=13),VLOOKUP(HJ83,'４整理番号表'!$J$5:$K$59,2,FALSE),0)</f>
        <v>0</v>
      </c>
      <c r="HO83" s="397">
        <f t="shared" si="363"/>
        <v>0</v>
      </c>
      <c r="HP83" s="345">
        <f t="shared" si="364"/>
        <v>0</v>
      </c>
      <c r="HQ83" s="345">
        <f t="shared" si="365"/>
        <v>0</v>
      </c>
      <c r="HR83" s="344">
        <f t="shared" si="366"/>
        <v>0</v>
      </c>
      <c r="HS83" s="344">
        <f t="shared" si="367"/>
        <v>0</v>
      </c>
      <c r="HT83" s="345">
        <f t="shared" si="368"/>
        <v>0</v>
      </c>
      <c r="HU83" s="345">
        <f t="shared" si="369"/>
        <v>0</v>
      </c>
      <c r="HV83" s="345">
        <f t="shared" si="370"/>
        <v>0</v>
      </c>
      <c r="HW83" s="345">
        <f t="shared" si="371"/>
        <v>0</v>
      </c>
      <c r="HX83" s="345">
        <f t="shared" si="372"/>
        <v>0</v>
      </c>
      <c r="HY83" s="344">
        <f t="shared" si="373"/>
        <v>0</v>
      </c>
      <c r="HZ83" s="344">
        <f t="shared" si="374"/>
        <v>0</v>
      </c>
      <c r="IA83" s="345">
        <f t="shared" si="375"/>
        <v>0</v>
      </c>
      <c r="IB83" s="345">
        <f t="shared" si="376"/>
        <v>0</v>
      </c>
      <c r="IC83" s="345">
        <f t="shared" si="377"/>
        <v>0</v>
      </c>
      <c r="ID83" s="345">
        <f t="shared" si="378"/>
        <v>0</v>
      </c>
      <c r="IE83" s="345">
        <f t="shared" si="379"/>
        <v>0</v>
      </c>
      <c r="IF83" s="344">
        <f>IF(AND($HO83=3,SUM($ID83:IE83)=0),IF(AND($HB83=1,$HF83&gt;=0.1),1,),)</f>
        <v>0</v>
      </c>
      <c r="IG83" s="344">
        <f>IF(AND($HO83=3,SUM($ID83:IF83)=0),IF(AND($HB83=1,$HF83&gt;=0.05,$HF83&lt;0.1),1,),)</f>
        <v>0</v>
      </c>
      <c r="IH83" s="345">
        <f t="shared" si="380"/>
        <v>0</v>
      </c>
      <c r="II83" s="345">
        <f t="shared" si="381"/>
        <v>0</v>
      </c>
      <c r="IJ83" s="345">
        <f t="shared" si="382"/>
        <v>0</v>
      </c>
      <c r="IK83" s="345">
        <f t="shared" si="383"/>
        <v>0</v>
      </c>
      <c r="IL83" s="345">
        <f t="shared" si="384"/>
        <v>0</v>
      </c>
      <c r="IM83" s="345">
        <f t="shared" si="385"/>
        <v>0</v>
      </c>
      <c r="IN83" s="345">
        <f t="shared" si="386"/>
        <v>0</v>
      </c>
      <c r="IO83" s="345">
        <f t="shared" si="387"/>
        <v>0</v>
      </c>
      <c r="IP83" s="345">
        <f t="shared" si="388"/>
        <v>0</v>
      </c>
      <c r="IQ83" s="345">
        <f t="shared" si="389"/>
        <v>0</v>
      </c>
      <c r="IR83" s="345">
        <f t="shared" si="390"/>
        <v>0</v>
      </c>
      <c r="IS83" s="392">
        <f t="shared" si="391"/>
        <v>0</v>
      </c>
      <c r="IT83" s="385"/>
      <c r="IU83" s="440">
        <f t="shared" si="243"/>
        <v>0</v>
      </c>
      <c r="IV83" s="344">
        <f t="shared" si="244"/>
        <v>0</v>
      </c>
      <c r="IW83" s="344">
        <f t="shared" si="245"/>
        <v>0</v>
      </c>
      <c r="IX83" s="344">
        <f t="shared" si="246"/>
        <v>0</v>
      </c>
      <c r="IY83" s="344">
        <f t="shared" si="247"/>
        <v>0</v>
      </c>
      <c r="IZ83" s="344">
        <f t="shared" si="248"/>
        <v>0</v>
      </c>
      <c r="JA83" s="344">
        <f t="shared" si="249"/>
        <v>0</v>
      </c>
      <c r="JB83" s="344">
        <f t="shared" si="250"/>
        <v>0</v>
      </c>
      <c r="JC83" s="344">
        <f t="shared" si="251"/>
        <v>0</v>
      </c>
      <c r="JD83" s="344">
        <f t="shared" si="252"/>
        <v>0</v>
      </c>
      <c r="JE83" s="344">
        <f t="shared" si="253"/>
        <v>0</v>
      </c>
      <c r="JF83" s="344">
        <f t="shared" si="254"/>
        <v>0</v>
      </c>
      <c r="JG83" s="344">
        <f t="shared" si="255"/>
        <v>0</v>
      </c>
      <c r="JH83" s="344">
        <f t="shared" si="256"/>
        <v>0</v>
      </c>
      <c r="JI83" s="344">
        <f t="shared" si="257"/>
        <v>0</v>
      </c>
      <c r="JJ83" s="344">
        <f t="shared" si="258"/>
        <v>0</v>
      </c>
      <c r="JK83" s="344">
        <f t="shared" si="259"/>
        <v>0</v>
      </c>
      <c r="JL83" s="344">
        <f t="shared" si="260"/>
        <v>0</v>
      </c>
      <c r="JM83" s="344">
        <f t="shared" si="261"/>
        <v>0</v>
      </c>
      <c r="JN83" s="344">
        <f t="shared" si="262"/>
        <v>0</v>
      </c>
      <c r="JO83" s="344">
        <f t="shared" si="263"/>
        <v>0</v>
      </c>
      <c r="JP83" s="344">
        <f t="shared" si="264"/>
        <v>0</v>
      </c>
      <c r="JQ83" s="344">
        <f t="shared" si="265"/>
        <v>0</v>
      </c>
      <c r="JR83" s="344">
        <f t="shared" si="266"/>
        <v>0</v>
      </c>
      <c r="JS83" s="344">
        <f t="shared" si="267"/>
        <v>0</v>
      </c>
      <c r="JT83" s="344">
        <f t="shared" si="268"/>
        <v>0</v>
      </c>
      <c r="JU83" s="344">
        <f t="shared" si="269"/>
        <v>0</v>
      </c>
      <c r="JV83" s="344">
        <f t="shared" si="270"/>
        <v>0</v>
      </c>
      <c r="JW83" s="344">
        <f t="shared" si="271"/>
        <v>0</v>
      </c>
      <c r="JX83" s="344">
        <f t="shared" si="272"/>
        <v>0</v>
      </c>
      <c r="JY83" s="344">
        <f t="shared" si="273"/>
        <v>0</v>
      </c>
      <c r="JZ83" s="344">
        <f t="shared" si="274"/>
        <v>0</v>
      </c>
      <c r="KA83" s="344">
        <f t="shared" si="275"/>
        <v>0</v>
      </c>
      <c r="KB83" s="344">
        <f t="shared" si="276"/>
        <v>0</v>
      </c>
      <c r="KC83" s="344">
        <f t="shared" si="277"/>
        <v>0</v>
      </c>
      <c r="KD83" s="344">
        <f t="shared" si="278"/>
        <v>0</v>
      </c>
      <c r="KE83" s="344">
        <f t="shared" si="279"/>
        <v>0</v>
      </c>
      <c r="KF83" s="344">
        <f t="shared" si="280"/>
        <v>0</v>
      </c>
      <c r="KG83" s="344">
        <f t="shared" si="281"/>
        <v>0</v>
      </c>
      <c r="KH83" s="344">
        <f t="shared" si="282"/>
        <v>0</v>
      </c>
      <c r="KI83" s="344">
        <f t="shared" si="283"/>
        <v>0</v>
      </c>
      <c r="KJ83" s="344">
        <f t="shared" si="284"/>
        <v>0</v>
      </c>
      <c r="KK83" s="344">
        <f t="shared" si="285"/>
        <v>0</v>
      </c>
      <c r="KL83" s="344">
        <f t="shared" si="286"/>
        <v>0</v>
      </c>
      <c r="KM83" s="344">
        <f t="shared" si="287"/>
        <v>0</v>
      </c>
      <c r="KN83" s="344">
        <f t="shared" si="288"/>
        <v>0</v>
      </c>
      <c r="KO83" s="344">
        <f t="shared" si="289"/>
        <v>0</v>
      </c>
      <c r="KP83" s="344">
        <f t="shared" si="290"/>
        <v>0</v>
      </c>
      <c r="KQ83" s="344">
        <f t="shared" si="291"/>
        <v>0</v>
      </c>
      <c r="KR83" s="344">
        <f t="shared" si="292"/>
        <v>0</v>
      </c>
      <c r="KS83" s="344">
        <f t="shared" si="293"/>
        <v>0</v>
      </c>
      <c r="KT83" s="383">
        <f t="shared" si="294"/>
        <v>0</v>
      </c>
      <c r="KU83" s="701"/>
      <c r="KV83" s="109"/>
      <c r="KW83" s="109"/>
      <c r="KX83" s="110"/>
      <c r="KZ83" s="472">
        <f t="shared" si="295"/>
        <v>0</v>
      </c>
      <c r="LA83" s="348">
        <f t="shared" si="296"/>
        <v>0</v>
      </c>
      <c r="LB83" s="348">
        <f t="shared" si="297"/>
        <v>0</v>
      </c>
      <c r="LC83" s="473">
        <f t="shared" si="298"/>
        <v>0</v>
      </c>
      <c r="LE83" s="467">
        <f t="shared" si="299"/>
        <v>0</v>
      </c>
      <c r="LF83" s="467" t="str">
        <f t="shared" si="300"/>
        <v/>
      </c>
      <c r="LG83" s="467">
        <f t="shared" si="301"/>
        <v>0</v>
      </c>
      <c r="LH83" s="467">
        <f t="shared" si="302"/>
        <v>0</v>
      </c>
      <c r="LI83" s="467">
        <f t="shared" si="303"/>
        <v>0</v>
      </c>
      <c r="LJ83" s="467">
        <f t="shared" si="304"/>
        <v>0</v>
      </c>
      <c r="LK83" s="467">
        <f t="shared" si="305"/>
        <v>0</v>
      </c>
      <c r="LL83" s="467">
        <f t="shared" si="306"/>
        <v>0</v>
      </c>
      <c r="LM83" s="467">
        <f t="shared" si="307"/>
        <v>0</v>
      </c>
      <c r="LN83" s="468">
        <f t="shared" si="308"/>
        <v>0</v>
      </c>
      <c r="LO83" s="468" t="str">
        <f t="shared" si="392"/>
        <v>○</v>
      </c>
      <c r="LP83" s="451"/>
      <c r="LQ83" s="414">
        <f t="shared" si="393"/>
        <v>0</v>
      </c>
      <c r="LR83" s="414">
        <f t="shared" si="394"/>
        <v>0</v>
      </c>
      <c r="LS83" s="414" t="str">
        <f t="shared" si="309"/>
        <v/>
      </c>
      <c r="LT83" s="414" t="str">
        <f t="shared" si="395"/>
        <v/>
      </c>
      <c r="LU83" s="414">
        <f t="shared" si="310"/>
        <v>0</v>
      </c>
      <c r="LV83" s="414">
        <f t="shared" si="311"/>
        <v>0</v>
      </c>
      <c r="LW83" s="414">
        <f t="shared" si="312"/>
        <v>0</v>
      </c>
      <c r="LX83" s="448">
        <f t="shared" si="313"/>
        <v>0</v>
      </c>
      <c r="LY83" s="414">
        <f t="shared" si="396"/>
        <v>0</v>
      </c>
      <c r="LZ83" s="414">
        <f t="shared" si="397"/>
        <v>0</v>
      </c>
      <c r="MA83" s="414">
        <f t="shared" si="398"/>
        <v>0</v>
      </c>
      <c r="MB83" s="448">
        <f t="shared" si="399"/>
        <v>0</v>
      </c>
      <c r="MC83" s="414">
        <f t="shared" si="314"/>
        <v>0</v>
      </c>
      <c r="MD83" s="414">
        <f t="shared" si="315"/>
        <v>0</v>
      </c>
      <c r="ME83" s="414">
        <f t="shared" si="316"/>
        <v>0</v>
      </c>
      <c r="MF83" s="448">
        <f t="shared" si="317"/>
        <v>0</v>
      </c>
      <c r="MG83" s="414">
        <f t="shared" si="318"/>
        <v>0</v>
      </c>
      <c r="MH83" s="414">
        <f t="shared" si="319"/>
        <v>0</v>
      </c>
      <c r="MI83" s="414">
        <f t="shared" si="320"/>
        <v>0</v>
      </c>
      <c r="MJ83" s="448">
        <f t="shared" si="400"/>
        <v>0</v>
      </c>
      <c r="MK83" s="462"/>
      <c r="ML83" s="477" cm="1">
        <f t="array" ref="ML83">IF(MX83=1,INDEX($BX83:$EQ83,1,MATCH("Ⅱ⑧",$BX83:$EQ83,0)+7),0)</f>
        <v>0</v>
      </c>
      <c r="MM83" s="478">
        <f t="shared" si="321"/>
        <v>0</v>
      </c>
      <c r="MN83" s="468">
        <f t="shared" si="322"/>
        <v>0</v>
      </c>
      <c r="MP83" s="348">
        <f t="shared" si="323"/>
        <v>0</v>
      </c>
      <c r="MQ83" s="348">
        <f t="shared" si="324"/>
        <v>0</v>
      </c>
      <c r="MR83" s="348">
        <f t="shared" si="325"/>
        <v>0</v>
      </c>
      <c r="MS83" s="348">
        <f t="shared" si="326"/>
        <v>0</v>
      </c>
      <c r="MT83" s="348">
        <f t="shared" si="327"/>
        <v>0</v>
      </c>
      <c r="MU83" s="348">
        <f t="shared" si="328"/>
        <v>0</v>
      </c>
      <c r="MV83" s="348">
        <f t="shared" si="329"/>
        <v>0</v>
      </c>
      <c r="MW83" s="348">
        <f t="shared" si="330"/>
        <v>0</v>
      </c>
      <c r="MX83" s="348">
        <f t="shared" si="331"/>
        <v>0</v>
      </c>
      <c r="MZ83" s="550">
        <f t="shared" si="332"/>
        <v>0</v>
      </c>
      <c r="NA83" s="550">
        <f t="shared" si="333"/>
        <v>0</v>
      </c>
      <c r="NB83" s="550">
        <f t="shared" si="334"/>
        <v>0</v>
      </c>
      <c r="NC83" s="550">
        <f t="shared" si="335"/>
        <v>0</v>
      </c>
      <c r="ND83" s="550">
        <f t="shared" si="336"/>
        <v>0</v>
      </c>
      <c r="NE83" s="550">
        <f t="shared" si="337"/>
        <v>0</v>
      </c>
      <c r="NF83" s="550">
        <f t="shared" si="338"/>
        <v>0</v>
      </c>
      <c r="NG83" s="550">
        <f t="shared" si="339"/>
        <v>0</v>
      </c>
    </row>
    <row r="84" spans="1:371" s="136" customFormat="1" ht="21" customHeight="1">
      <c r="A84" s="452">
        <f t="shared" si="212"/>
        <v>0</v>
      </c>
      <c r="B84" s="452">
        <f t="shared" si="401"/>
        <v>0</v>
      </c>
      <c r="C84" s="452">
        <f t="shared" si="213"/>
        <v>0</v>
      </c>
      <c r="D84" s="452">
        <f t="shared" si="214"/>
        <v>0</v>
      </c>
      <c r="E84" s="452">
        <f t="shared" si="215"/>
        <v>0</v>
      </c>
      <c r="F84" s="452">
        <f t="shared" si="402"/>
        <v>0</v>
      </c>
      <c r="G84" s="452">
        <f t="shared" si="403"/>
        <v>0</v>
      </c>
      <c r="H84" s="452">
        <f t="shared" si="404"/>
        <v>0</v>
      </c>
      <c r="I84" s="267">
        <f t="shared" si="340"/>
        <v>0</v>
      </c>
      <c r="J84" s="268"/>
      <c r="K84" s="112"/>
      <c r="L84" s="112"/>
      <c r="M84" s="106"/>
      <c r="N84" s="106"/>
      <c r="O84" s="106"/>
      <c r="P84" s="106"/>
      <c r="Q84" s="112"/>
      <c r="R84" s="263" t="str">
        <f>IFERROR(VLOOKUP(Q84,'４整理番号表'!$T$27:$U$30,2,TRUE),"")</f>
        <v/>
      </c>
      <c r="S84" s="263">
        <f t="shared" si="341"/>
        <v>0</v>
      </c>
      <c r="T84" s="266">
        <f t="shared" si="342"/>
        <v>0</v>
      </c>
      <c r="U84" s="112"/>
      <c r="V84" s="108"/>
      <c r="W84" s="269" t="str">
        <f>IFERROR(VLOOKUP(V84,'４整理番号表'!$B$6:$G$7,2,TRUE),"")</f>
        <v/>
      </c>
      <c r="X84" s="270"/>
      <c r="Y84" s="108"/>
      <c r="Z84" s="269" t="str">
        <f>IFERROR(VLOOKUP(Y84,'４整理番号表'!$B$39:$H$45,2,TRUE),"")</f>
        <v/>
      </c>
      <c r="AA84" s="108"/>
      <c r="AB84" s="271" t="str">
        <f>IFERROR(VLOOKUP(AA84,'４整理番号表'!$J$5:$K$59,2,TRUE),"")</f>
        <v/>
      </c>
      <c r="AC84" s="365"/>
      <c r="AD84" s="624"/>
      <c r="AE84" s="107"/>
      <c r="AF84" s="272" t="str">
        <f>IFERROR(VLOOKUP(AE84,'４整理番号表'!$P$6:$Q$39,2,TRUE),"")</f>
        <v/>
      </c>
      <c r="AG84" s="273">
        <f t="shared" si="216"/>
        <v>0</v>
      </c>
      <c r="AH84" s="106"/>
      <c r="AI84" s="112"/>
      <c r="AJ84" s="111"/>
      <c r="AK84" s="282"/>
      <c r="AL84" s="283"/>
      <c r="AM84" s="280"/>
      <c r="AN84" s="29"/>
      <c r="AO84" s="291">
        <f t="shared" si="217"/>
        <v>0</v>
      </c>
      <c r="AP84" s="290">
        <f t="shared" si="343"/>
        <v>0</v>
      </c>
      <c r="AQ84" s="30"/>
      <c r="AR84" s="30"/>
      <c r="AS84" s="30"/>
      <c r="AT84" s="289"/>
      <c r="AU84" s="291">
        <f t="shared" si="210"/>
        <v>0</v>
      </c>
      <c r="AV84" s="291" t="str">
        <f t="shared" si="405"/>
        <v/>
      </c>
      <c r="AW84" s="27"/>
      <c r="AX84" s="33"/>
      <c r="AY84" s="33"/>
      <c r="AZ84" s="28"/>
      <c r="BA84" s="27"/>
      <c r="BB84" s="202"/>
      <c r="BC84" s="315">
        <f t="shared" si="344"/>
        <v>0</v>
      </c>
      <c r="BD84" s="349" t="str">
        <f t="shared" si="218"/>
        <v/>
      </c>
      <c r="BE84" s="350"/>
      <c r="BF84" s="350"/>
      <c r="BG84" s="349">
        <f t="shared" si="211"/>
        <v>0</v>
      </c>
      <c r="BH84" s="350"/>
      <c r="BI84" s="349">
        <f t="shared" si="345"/>
        <v>0</v>
      </c>
      <c r="BJ84" s="202"/>
      <c r="BK84" s="202"/>
      <c r="BL84" s="653" t="str">
        <f t="shared" si="219"/>
        <v/>
      </c>
      <c r="BM84" s="654" t="str">
        <f t="shared" si="220"/>
        <v/>
      </c>
      <c r="BN84" s="266" t="str">
        <f t="shared" si="221"/>
        <v/>
      </c>
      <c r="BO84" s="793"/>
      <c r="BP84" s="323"/>
      <c r="BQ84" s="323"/>
      <c r="BR84" s="323"/>
      <c r="BS84" s="323"/>
      <c r="BT84" s="324" t="str">
        <f t="shared" si="222"/>
        <v/>
      </c>
      <c r="BU84" s="325" t="str">
        <f t="shared" si="346"/>
        <v/>
      </c>
      <c r="BV84" s="393">
        <f t="shared" si="347"/>
        <v>0</v>
      </c>
      <c r="BW84" s="326"/>
      <c r="BX84" s="329"/>
      <c r="BY84" s="454"/>
      <c r="BZ84" s="455"/>
      <c r="CA84" s="455"/>
      <c r="CB84" s="455"/>
      <c r="CC84" s="455"/>
      <c r="CD84" s="322">
        <f>IFERROR(VLOOKUP(BX84,'４整理番号表'!$X$23:$Z$31,3,FALSE),)</f>
        <v>0</v>
      </c>
      <c r="CE84" s="605" t="str">
        <f>IF(BX84='４整理番号表'!$X$24,IF(CC84&lt;&gt;"",IF(BZ84&gt;0,IF(BY84=6,ROUNDDOWN((CC84-BZ84)/ABS(BZ84),3),IF(BY84=5,ROUNDDOWN((CC84-BZ84)/ABS(BZ84)*3/4,3),"")),"-")),IF(CC84&lt;&gt;"",IF(BZ84&gt;0,ROUNDDOWN((CC84-BZ84)/ABS(BZ84),3),"-"),""))</f>
        <v/>
      </c>
      <c r="CF84" s="610"/>
      <c r="CG84" s="329"/>
      <c r="CH84" s="454"/>
      <c r="CI84" s="322"/>
      <c r="CJ84" s="322"/>
      <c r="CK84" s="322"/>
      <c r="CL84" s="322"/>
      <c r="CM84" s="322">
        <f>IFERROR(VLOOKUP(CG84,'４整理番号表'!$X$23:$Z$31,3,FALSE),)</f>
        <v>0</v>
      </c>
      <c r="CN84" s="325" t="str">
        <f t="shared" si="348"/>
        <v/>
      </c>
      <c r="CO84" s="610"/>
      <c r="CP84" s="329"/>
      <c r="CQ84" s="454"/>
      <c r="CR84" s="322"/>
      <c r="CS84" s="322"/>
      <c r="CT84" s="322"/>
      <c r="CU84" s="322"/>
      <c r="CV84" s="322">
        <f>IFERROR(VLOOKUP(CP84,'４整理番号表'!$X$23:$Z$31,3,FALSE),)</f>
        <v>0</v>
      </c>
      <c r="CW84" s="325" t="str">
        <f t="shared" si="349"/>
        <v/>
      </c>
      <c r="CX84" s="619"/>
      <c r="CY84" s="329"/>
      <c r="CZ84" s="454"/>
      <c r="DA84" s="322"/>
      <c r="DB84" s="322"/>
      <c r="DC84" s="322"/>
      <c r="DD84" s="322"/>
      <c r="DE84" s="322">
        <f>IFERROR(VLOOKUP(CY84,'４整理番号表'!$X$23:$Z$31,3,FALSE),)</f>
        <v>0</v>
      </c>
      <c r="DF84" s="325" t="str">
        <f t="shared" si="350"/>
        <v/>
      </c>
      <c r="DG84" s="610"/>
      <c r="DH84" s="329"/>
      <c r="DI84" s="454"/>
      <c r="DJ84" s="322"/>
      <c r="DK84" s="322"/>
      <c r="DL84" s="322"/>
      <c r="DM84" s="322"/>
      <c r="DN84" s="322">
        <f>IFERROR(VLOOKUP(DH84,'４整理番号表'!$X$23:$Z$31,3,FALSE),)</f>
        <v>0</v>
      </c>
      <c r="DO84" s="325" t="str">
        <f t="shared" si="351"/>
        <v/>
      </c>
      <c r="DP84" s="610"/>
      <c r="DQ84" s="329"/>
      <c r="DR84" s="454"/>
      <c r="DS84" s="322"/>
      <c r="DT84" s="322"/>
      <c r="DU84" s="322"/>
      <c r="DV84" s="322"/>
      <c r="DW84" s="322">
        <f>IFERROR(VLOOKUP(DQ84,'４整理番号表'!$X$23:$Z$31,3,FALSE),)</f>
        <v>0</v>
      </c>
      <c r="DX84" s="325" t="str">
        <f t="shared" si="352"/>
        <v/>
      </c>
      <c r="DY84" s="610"/>
      <c r="DZ84" s="329"/>
      <c r="EA84" s="454"/>
      <c r="EB84" s="322"/>
      <c r="EC84" s="322"/>
      <c r="ED84" s="322"/>
      <c r="EE84" s="322"/>
      <c r="EF84" s="322">
        <f>IFERROR(VLOOKUP(DZ84,'４整理番号表'!$X$23:$Z$31,3,FALSE),)</f>
        <v>0</v>
      </c>
      <c r="EG84" s="325" t="str">
        <f t="shared" si="353"/>
        <v/>
      </c>
      <c r="EH84" s="610"/>
      <c r="EI84" s="329"/>
      <c r="EJ84" s="454"/>
      <c r="EK84" s="322"/>
      <c r="EL84" s="322"/>
      <c r="EM84" s="322"/>
      <c r="EN84" s="322"/>
      <c r="EO84" s="322">
        <f>IFERROR(VLOOKUP(EI84,'４整理番号表'!$X$23:$Z$31,3,FALSE),)</f>
        <v>0</v>
      </c>
      <c r="EP84" s="325" t="str">
        <f t="shared" si="354"/>
        <v/>
      </c>
      <c r="EQ84" s="619"/>
      <c r="ER84" s="203" t="s">
        <v>101</v>
      </c>
      <c r="ES84" s="266">
        <f t="shared" si="223"/>
        <v>0</v>
      </c>
      <c r="ET84" s="272">
        <f t="shared" si="224"/>
        <v>0</v>
      </c>
      <c r="EU84" s="272">
        <f t="shared" si="225"/>
        <v>0</v>
      </c>
      <c r="EV84" s="272">
        <f t="shared" si="226"/>
        <v>0</v>
      </c>
      <c r="EW84" s="272">
        <f t="shared" si="227"/>
        <v>0</v>
      </c>
      <c r="EX84" s="272">
        <f t="shared" si="228"/>
        <v>0</v>
      </c>
      <c r="EY84" s="272">
        <f t="shared" si="229"/>
        <v>0</v>
      </c>
      <c r="EZ84" s="272">
        <f t="shared" si="230"/>
        <v>0</v>
      </c>
      <c r="FA84" s="272">
        <f t="shared" si="231"/>
        <v>0</v>
      </c>
      <c r="FB84" s="272">
        <f t="shared" si="232"/>
        <v>0</v>
      </c>
      <c r="FC84" s="272">
        <f t="shared" si="233"/>
        <v>0</v>
      </c>
      <c r="FD84" s="272">
        <f t="shared" si="234"/>
        <v>0</v>
      </c>
      <c r="FE84" s="272">
        <f t="shared" si="235"/>
        <v>0</v>
      </c>
      <c r="FF84" s="272">
        <f t="shared" si="236"/>
        <v>0</v>
      </c>
      <c r="FG84" s="272">
        <f t="shared" si="237"/>
        <v>0</v>
      </c>
      <c r="FH84" s="272">
        <f t="shared" si="238"/>
        <v>0</v>
      </c>
      <c r="FI84" s="109" t="s">
        <v>100</v>
      </c>
      <c r="FJ84" s="109" t="s">
        <v>100</v>
      </c>
      <c r="FK84" s="109" t="s">
        <v>100</v>
      </c>
      <c r="FL84" s="109" t="s">
        <v>100</v>
      </c>
      <c r="FM84" s="109" t="s">
        <v>100</v>
      </c>
      <c r="FN84" s="272">
        <f t="shared" si="355"/>
        <v>0</v>
      </c>
      <c r="FO84" s="272">
        <f t="shared" si="356"/>
        <v>0</v>
      </c>
      <c r="FP84" s="272">
        <f t="shared" si="357"/>
        <v>0</v>
      </c>
      <c r="FQ84" s="272">
        <f t="shared" si="358"/>
        <v>0</v>
      </c>
      <c r="FR84" s="272">
        <f t="shared" si="359"/>
        <v>0</v>
      </c>
      <c r="FS84" s="272">
        <f t="shared" si="360"/>
        <v>0</v>
      </c>
      <c r="FT84" s="272">
        <f t="shared" si="361"/>
        <v>0</v>
      </c>
      <c r="FU84" s="113"/>
      <c r="FV84" s="113"/>
      <c r="FW84" s="109"/>
      <c r="FX84" s="109"/>
      <c r="FY84" s="109"/>
      <c r="FZ84" s="272">
        <f t="shared" si="362"/>
        <v>0</v>
      </c>
      <c r="GA84" s="272">
        <f t="shared" si="239"/>
        <v>0</v>
      </c>
      <c r="GB84" s="109"/>
      <c r="GC84" s="109"/>
      <c r="GD84" s="109"/>
      <c r="GE84" s="109"/>
      <c r="GF84" s="109"/>
      <c r="GG84" s="109"/>
      <c r="GH84" s="109"/>
      <c r="GI84" s="109"/>
      <c r="GJ84" s="109"/>
      <c r="GK84" s="109"/>
      <c r="GL84" s="109"/>
      <c r="GM84" s="109"/>
      <c r="GN84" s="109"/>
      <c r="GO84" s="109"/>
      <c r="GP84" s="109"/>
      <c r="GQ84" s="109"/>
      <c r="GR84" s="109"/>
      <c r="GS84" s="109"/>
      <c r="GT84" s="110"/>
      <c r="GV84" s="413">
        <f t="shared" si="240"/>
        <v>0</v>
      </c>
      <c r="GW84" s="414">
        <f t="shared" si="241"/>
        <v>0</v>
      </c>
      <c r="GX84" s="415"/>
      <c r="GY84" s="416">
        <f t="shared" si="406"/>
        <v>0</v>
      </c>
      <c r="GZ84" s="417">
        <f t="shared" si="407"/>
        <v>0</v>
      </c>
      <c r="HA84" s="385"/>
      <c r="HB84" s="421"/>
      <c r="HC84" s="422"/>
      <c r="HD84" s="422"/>
      <c r="HE84" s="423">
        <f t="shared" si="208"/>
        <v>0</v>
      </c>
      <c r="HF84" s="424">
        <f t="shared" si="209"/>
        <v>0</v>
      </c>
      <c r="HG84" s="426"/>
      <c r="HH84" s="426"/>
      <c r="HI84" s="426"/>
      <c r="HJ84" s="345" t="str">
        <f t="shared" si="242"/>
        <v/>
      </c>
      <c r="HK84" s="402">
        <f>IF(OR(AND(1&lt;=HJ84,HJ84&lt;=3),HJ84=6),VLOOKUP(HJ84,'４整理番号表'!$J$5:$K$59,2,FALSE),0)</f>
        <v>0</v>
      </c>
      <c r="HL84" s="402">
        <f>IF(OR(HJ84=4,HJ84=7),VLOOKUP(HJ84,'４整理番号表'!$J$5:$K$59,2,FALSE),0)</f>
        <v>0</v>
      </c>
      <c r="HM84" s="402">
        <f>IF(HJ84=5,VLOOKUP(HJ84,'４整理番号表'!$J$5:$K$59,2,FALSE),0)</f>
        <v>0</v>
      </c>
      <c r="HN84" s="402">
        <f>IF(AND(8&lt;=HJ84,HJ84&lt;=13),VLOOKUP(HJ84,'４整理番号表'!$J$5:$K$59,2,FALSE),0)</f>
        <v>0</v>
      </c>
      <c r="HO84" s="397">
        <f t="shared" si="363"/>
        <v>0</v>
      </c>
      <c r="HP84" s="345">
        <f t="shared" si="364"/>
        <v>0</v>
      </c>
      <c r="HQ84" s="345">
        <f t="shared" si="365"/>
        <v>0</v>
      </c>
      <c r="HR84" s="344">
        <f t="shared" si="366"/>
        <v>0</v>
      </c>
      <c r="HS84" s="344">
        <f t="shared" si="367"/>
        <v>0</v>
      </c>
      <c r="HT84" s="345">
        <f t="shared" si="368"/>
        <v>0</v>
      </c>
      <c r="HU84" s="345">
        <f t="shared" si="369"/>
        <v>0</v>
      </c>
      <c r="HV84" s="345">
        <f t="shared" si="370"/>
        <v>0</v>
      </c>
      <c r="HW84" s="345">
        <f t="shared" si="371"/>
        <v>0</v>
      </c>
      <c r="HX84" s="345">
        <f t="shared" si="372"/>
        <v>0</v>
      </c>
      <c r="HY84" s="344">
        <f t="shared" si="373"/>
        <v>0</v>
      </c>
      <c r="HZ84" s="344">
        <f t="shared" si="374"/>
        <v>0</v>
      </c>
      <c r="IA84" s="345">
        <f t="shared" si="375"/>
        <v>0</v>
      </c>
      <c r="IB84" s="345">
        <f t="shared" si="376"/>
        <v>0</v>
      </c>
      <c r="IC84" s="345">
        <f t="shared" si="377"/>
        <v>0</v>
      </c>
      <c r="ID84" s="345">
        <f t="shared" si="378"/>
        <v>0</v>
      </c>
      <c r="IE84" s="345">
        <f t="shared" si="379"/>
        <v>0</v>
      </c>
      <c r="IF84" s="344">
        <f>IF(AND($HO84=3,SUM($ID84:IE84)=0),IF(AND($HB84=1,$HF84&gt;=0.1),1,),)</f>
        <v>0</v>
      </c>
      <c r="IG84" s="344">
        <f>IF(AND($HO84=3,SUM($ID84:IF84)=0),IF(AND($HB84=1,$HF84&gt;=0.05,$HF84&lt;0.1),1,),)</f>
        <v>0</v>
      </c>
      <c r="IH84" s="345">
        <f t="shared" si="380"/>
        <v>0</v>
      </c>
      <c r="II84" s="345">
        <f t="shared" si="381"/>
        <v>0</v>
      </c>
      <c r="IJ84" s="345">
        <f t="shared" si="382"/>
        <v>0</v>
      </c>
      <c r="IK84" s="345">
        <f t="shared" si="383"/>
        <v>0</v>
      </c>
      <c r="IL84" s="345">
        <f t="shared" si="384"/>
        <v>0</v>
      </c>
      <c r="IM84" s="345">
        <f t="shared" si="385"/>
        <v>0</v>
      </c>
      <c r="IN84" s="345">
        <f t="shared" si="386"/>
        <v>0</v>
      </c>
      <c r="IO84" s="345">
        <f t="shared" si="387"/>
        <v>0</v>
      </c>
      <c r="IP84" s="345">
        <f t="shared" si="388"/>
        <v>0</v>
      </c>
      <c r="IQ84" s="345">
        <f t="shared" si="389"/>
        <v>0</v>
      </c>
      <c r="IR84" s="345">
        <f t="shared" si="390"/>
        <v>0</v>
      </c>
      <c r="IS84" s="392">
        <f t="shared" si="391"/>
        <v>0</v>
      </c>
      <c r="IT84" s="385"/>
      <c r="IU84" s="440">
        <f t="shared" si="243"/>
        <v>0</v>
      </c>
      <c r="IV84" s="344">
        <f t="shared" si="244"/>
        <v>0</v>
      </c>
      <c r="IW84" s="344">
        <f t="shared" si="245"/>
        <v>0</v>
      </c>
      <c r="IX84" s="344">
        <f t="shared" si="246"/>
        <v>0</v>
      </c>
      <c r="IY84" s="344">
        <f t="shared" si="247"/>
        <v>0</v>
      </c>
      <c r="IZ84" s="344">
        <f t="shared" si="248"/>
        <v>0</v>
      </c>
      <c r="JA84" s="344">
        <f t="shared" si="249"/>
        <v>0</v>
      </c>
      <c r="JB84" s="344">
        <f t="shared" si="250"/>
        <v>0</v>
      </c>
      <c r="JC84" s="344">
        <f t="shared" si="251"/>
        <v>0</v>
      </c>
      <c r="JD84" s="344">
        <f t="shared" si="252"/>
        <v>0</v>
      </c>
      <c r="JE84" s="344">
        <f t="shared" si="253"/>
        <v>0</v>
      </c>
      <c r="JF84" s="344">
        <f t="shared" si="254"/>
        <v>0</v>
      </c>
      <c r="JG84" s="344">
        <f t="shared" si="255"/>
        <v>0</v>
      </c>
      <c r="JH84" s="344">
        <f t="shared" si="256"/>
        <v>0</v>
      </c>
      <c r="JI84" s="344">
        <f t="shared" si="257"/>
        <v>0</v>
      </c>
      <c r="JJ84" s="344">
        <f t="shared" si="258"/>
        <v>0</v>
      </c>
      <c r="JK84" s="344">
        <f t="shared" si="259"/>
        <v>0</v>
      </c>
      <c r="JL84" s="344">
        <f t="shared" si="260"/>
        <v>0</v>
      </c>
      <c r="JM84" s="344">
        <f t="shared" si="261"/>
        <v>0</v>
      </c>
      <c r="JN84" s="344">
        <f t="shared" si="262"/>
        <v>0</v>
      </c>
      <c r="JO84" s="344">
        <f t="shared" si="263"/>
        <v>0</v>
      </c>
      <c r="JP84" s="344">
        <f t="shared" si="264"/>
        <v>0</v>
      </c>
      <c r="JQ84" s="344">
        <f t="shared" si="265"/>
        <v>0</v>
      </c>
      <c r="JR84" s="344">
        <f t="shared" si="266"/>
        <v>0</v>
      </c>
      <c r="JS84" s="344">
        <f t="shared" si="267"/>
        <v>0</v>
      </c>
      <c r="JT84" s="344">
        <f t="shared" si="268"/>
        <v>0</v>
      </c>
      <c r="JU84" s="344">
        <f t="shared" si="269"/>
        <v>0</v>
      </c>
      <c r="JV84" s="344">
        <f t="shared" si="270"/>
        <v>0</v>
      </c>
      <c r="JW84" s="344">
        <f t="shared" si="271"/>
        <v>0</v>
      </c>
      <c r="JX84" s="344">
        <f t="shared" si="272"/>
        <v>0</v>
      </c>
      <c r="JY84" s="344">
        <f t="shared" si="273"/>
        <v>0</v>
      </c>
      <c r="JZ84" s="344">
        <f t="shared" si="274"/>
        <v>0</v>
      </c>
      <c r="KA84" s="344">
        <f t="shared" si="275"/>
        <v>0</v>
      </c>
      <c r="KB84" s="344">
        <f t="shared" si="276"/>
        <v>0</v>
      </c>
      <c r="KC84" s="344">
        <f t="shared" si="277"/>
        <v>0</v>
      </c>
      <c r="KD84" s="344">
        <f t="shared" si="278"/>
        <v>0</v>
      </c>
      <c r="KE84" s="344">
        <f t="shared" si="279"/>
        <v>0</v>
      </c>
      <c r="KF84" s="344">
        <f t="shared" si="280"/>
        <v>0</v>
      </c>
      <c r="KG84" s="344">
        <f t="shared" si="281"/>
        <v>0</v>
      </c>
      <c r="KH84" s="344">
        <f t="shared" si="282"/>
        <v>0</v>
      </c>
      <c r="KI84" s="344">
        <f t="shared" si="283"/>
        <v>0</v>
      </c>
      <c r="KJ84" s="344">
        <f t="shared" si="284"/>
        <v>0</v>
      </c>
      <c r="KK84" s="344">
        <f t="shared" si="285"/>
        <v>0</v>
      </c>
      <c r="KL84" s="344">
        <f t="shared" si="286"/>
        <v>0</v>
      </c>
      <c r="KM84" s="344">
        <f t="shared" si="287"/>
        <v>0</v>
      </c>
      <c r="KN84" s="344">
        <f t="shared" si="288"/>
        <v>0</v>
      </c>
      <c r="KO84" s="344">
        <f t="shared" si="289"/>
        <v>0</v>
      </c>
      <c r="KP84" s="344">
        <f t="shared" si="290"/>
        <v>0</v>
      </c>
      <c r="KQ84" s="344">
        <f t="shared" si="291"/>
        <v>0</v>
      </c>
      <c r="KR84" s="344">
        <f t="shared" si="292"/>
        <v>0</v>
      </c>
      <c r="KS84" s="344">
        <f t="shared" si="293"/>
        <v>0</v>
      </c>
      <c r="KT84" s="383">
        <f t="shared" si="294"/>
        <v>0</v>
      </c>
      <c r="KU84" s="701"/>
      <c r="KV84" s="109"/>
      <c r="KW84" s="109"/>
      <c r="KX84" s="110"/>
      <c r="KZ84" s="472">
        <f t="shared" si="295"/>
        <v>0</v>
      </c>
      <c r="LA84" s="348">
        <f t="shared" si="296"/>
        <v>0</v>
      </c>
      <c r="LB84" s="348">
        <f t="shared" si="297"/>
        <v>0</v>
      </c>
      <c r="LC84" s="473">
        <f t="shared" si="298"/>
        <v>0</v>
      </c>
      <c r="LE84" s="467">
        <f t="shared" si="299"/>
        <v>0</v>
      </c>
      <c r="LF84" s="467" t="str">
        <f t="shared" si="300"/>
        <v/>
      </c>
      <c r="LG84" s="467">
        <f t="shared" si="301"/>
        <v>0</v>
      </c>
      <c r="LH84" s="467">
        <f t="shared" si="302"/>
        <v>0</v>
      </c>
      <c r="LI84" s="467">
        <f t="shared" si="303"/>
        <v>0</v>
      </c>
      <c r="LJ84" s="467">
        <f t="shared" si="304"/>
        <v>0</v>
      </c>
      <c r="LK84" s="467">
        <f t="shared" si="305"/>
        <v>0</v>
      </c>
      <c r="LL84" s="467">
        <f t="shared" si="306"/>
        <v>0</v>
      </c>
      <c r="LM84" s="467">
        <f t="shared" si="307"/>
        <v>0</v>
      </c>
      <c r="LN84" s="468">
        <f t="shared" si="308"/>
        <v>0</v>
      </c>
      <c r="LO84" s="468" t="str">
        <f t="shared" si="392"/>
        <v>○</v>
      </c>
      <c r="LP84" s="451"/>
      <c r="LQ84" s="414">
        <f t="shared" si="393"/>
        <v>0</v>
      </c>
      <c r="LR84" s="414">
        <f t="shared" si="394"/>
        <v>0</v>
      </c>
      <c r="LS84" s="414" t="str">
        <f t="shared" si="309"/>
        <v/>
      </c>
      <c r="LT84" s="414" t="str">
        <f t="shared" si="395"/>
        <v/>
      </c>
      <c r="LU84" s="414">
        <f t="shared" si="310"/>
        <v>0</v>
      </c>
      <c r="LV84" s="414">
        <f t="shared" si="311"/>
        <v>0</v>
      </c>
      <c r="LW84" s="414">
        <f t="shared" si="312"/>
        <v>0</v>
      </c>
      <c r="LX84" s="448">
        <f t="shared" si="313"/>
        <v>0</v>
      </c>
      <c r="LY84" s="414">
        <f t="shared" si="396"/>
        <v>0</v>
      </c>
      <c r="LZ84" s="414">
        <f t="shared" si="397"/>
        <v>0</v>
      </c>
      <c r="MA84" s="414">
        <f t="shared" si="398"/>
        <v>0</v>
      </c>
      <c r="MB84" s="448">
        <f t="shared" si="399"/>
        <v>0</v>
      </c>
      <c r="MC84" s="414">
        <f t="shared" si="314"/>
        <v>0</v>
      </c>
      <c r="MD84" s="414">
        <f t="shared" si="315"/>
        <v>0</v>
      </c>
      <c r="ME84" s="414">
        <f t="shared" si="316"/>
        <v>0</v>
      </c>
      <c r="MF84" s="448">
        <f t="shared" si="317"/>
        <v>0</v>
      </c>
      <c r="MG84" s="414">
        <f t="shared" si="318"/>
        <v>0</v>
      </c>
      <c r="MH84" s="414">
        <f t="shared" si="319"/>
        <v>0</v>
      </c>
      <c r="MI84" s="414">
        <f t="shared" si="320"/>
        <v>0</v>
      </c>
      <c r="MJ84" s="448">
        <f t="shared" si="400"/>
        <v>0</v>
      </c>
      <c r="MK84" s="462"/>
      <c r="ML84" s="477" cm="1">
        <f t="array" ref="ML84">IF(MX84=1,INDEX($BX84:$EQ84,1,MATCH("Ⅱ⑧",$BX84:$EQ84,0)+7),0)</f>
        <v>0</v>
      </c>
      <c r="MM84" s="478">
        <f t="shared" si="321"/>
        <v>0</v>
      </c>
      <c r="MN84" s="468">
        <f t="shared" si="322"/>
        <v>0</v>
      </c>
      <c r="MP84" s="348">
        <f t="shared" si="323"/>
        <v>0</v>
      </c>
      <c r="MQ84" s="348">
        <f t="shared" si="324"/>
        <v>0</v>
      </c>
      <c r="MR84" s="348">
        <f t="shared" si="325"/>
        <v>0</v>
      </c>
      <c r="MS84" s="348">
        <f t="shared" si="326"/>
        <v>0</v>
      </c>
      <c r="MT84" s="348">
        <f t="shared" si="327"/>
        <v>0</v>
      </c>
      <c r="MU84" s="348">
        <f t="shared" si="328"/>
        <v>0</v>
      </c>
      <c r="MV84" s="348">
        <f t="shared" si="329"/>
        <v>0</v>
      </c>
      <c r="MW84" s="348">
        <f t="shared" si="330"/>
        <v>0</v>
      </c>
      <c r="MX84" s="348">
        <f t="shared" si="331"/>
        <v>0</v>
      </c>
      <c r="MZ84" s="550">
        <f t="shared" si="332"/>
        <v>0</v>
      </c>
      <c r="NA84" s="550">
        <f t="shared" si="333"/>
        <v>0</v>
      </c>
      <c r="NB84" s="550">
        <f t="shared" si="334"/>
        <v>0</v>
      </c>
      <c r="NC84" s="550">
        <f t="shared" si="335"/>
        <v>0</v>
      </c>
      <c r="ND84" s="550">
        <f t="shared" si="336"/>
        <v>0</v>
      </c>
      <c r="NE84" s="550">
        <f t="shared" si="337"/>
        <v>0</v>
      </c>
      <c r="NF84" s="550">
        <f t="shared" si="338"/>
        <v>0</v>
      </c>
      <c r="NG84" s="550">
        <f t="shared" si="339"/>
        <v>0</v>
      </c>
    </row>
    <row r="85" spans="1:371" s="136" customFormat="1" ht="21" customHeight="1">
      <c r="A85" s="452">
        <f t="shared" si="212"/>
        <v>0</v>
      </c>
      <c r="B85" s="452">
        <f t="shared" si="401"/>
        <v>0</v>
      </c>
      <c r="C85" s="452">
        <f t="shared" si="213"/>
        <v>0</v>
      </c>
      <c r="D85" s="452">
        <f t="shared" si="214"/>
        <v>0</v>
      </c>
      <c r="E85" s="452">
        <f t="shared" si="215"/>
        <v>0</v>
      </c>
      <c r="F85" s="452">
        <f t="shared" si="402"/>
        <v>0</v>
      </c>
      <c r="G85" s="452">
        <f t="shared" si="403"/>
        <v>0</v>
      </c>
      <c r="H85" s="452">
        <f t="shared" si="404"/>
        <v>0</v>
      </c>
      <c r="I85" s="267">
        <f t="shared" si="340"/>
        <v>0</v>
      </c>
      <c r="J85" s="268"/>
      <c r="K85" s="112"/>
      <c r="L85" s="112"/>
      <c r="M85" s="106"/>
      <c r="N85" s="106"/>
      <c r="O85" s="106"/>
      <c r="P85" s="106"/>
      <c r="Q85" s="112"/>
      <c r="R85" s="263" t="str">
        <f>IFERROR(VLOOKUP(Q85,'４整理番号表'!$T$27:$U$30,2,TRUE),"")</f>
        <v/>
      </c>
      <c r="S85" s="263">
        <f t="shared" si="341"/>
        <v>0</v>
      </c>
      <c r="T85" s="266">
        <f t="shared" si="342"/>
        <v>0</v>
      </c>
      <c r="U85" s="112"/>
      <c r="V85" s="108"/>
      <c r="W85" s="269" t="str">
        <f>IFERROR(VLOOKUP(V85,'４整理番号表'!$B$6:$G$7,2,TRUE),"")</f>
        <v/>
      </c>
      <c r="X85" s="270"/>
      <c r="Y85" s="108"/>
      <c r="Z85" s="269" t="str">
        <f>IFERROR(VLOOKUP(Y85,'４整理番号表'!$B$39:$H$45,2,TRUE),"")</f>
        <v/>
      </c>
      <c r="AA85" s="108"/>
      <c r="AB85" s="271" t="str">
        <f>IFERROR(VLOOKUP(AA85,'４整理番号表'!$J$5:$K$59,2,TRUE),"")</f>
        <v/>
      </c>
      <c r="AC85" s="365"/>
      <c r="AD85" s="624"/>
      <c r="AE85" s="107"/>
      <c r="AF85" s="272" t="str">
        <f>IFERROR(VLOOKUP(AE85,'４整理番号表'!$P$6:$Q$39,2,TRUE),"")</f>
        <v/>
      </c>
      <c r="AG85" s="273">
        <f t="shared" si="216"/>
        <v>0</v>
      </c>
      <c r="AH85" s="106"/>
      <c r="AI85" s="112"/>
      <c r="AJ85" s="111"/>
      <c r="AK85" s="282"/>
      <c r="AL85" s="283"/>
      <c r="AM85" s="280"/>
      <c r="AN85" s="26"/>
      <c r="AO85" s="291">
        <f t="shared" si="217"/>
        <v>0</v>
      </c>
      <c r="AP85" s="290">
        <f t="shared" si="343"/>
        <v>0</v>
      </c>
      <c r="AQ85" s="30"/>
      <c r="AR85" s="30"/>
      <c r="AS85" s="30"/>
      <c r="AT85" s="289"/>
      <c r="AU85" s="291">
        <f t="shared" si="210"/>
        <v>0</v>
      </c>
      <c r="AV85" s="291" t="str">
        <f t="shared" si="405"/>
        <v/>
      </c>
      <c r="AW85" s="27"/>
      <c r="AX85" s="33"/>
      <c r="AY85" s="33"/>
      <c r="AZ85" s="28"/>
      <c r="BA85" s="27"/>
      <c r="BB85" s="202"/>
      <c r="BC85" s="315">
        <f t="shared" si="344"/>
        <v>0</v>
      </c>
      <c r="BD85" s="349" t="str">
        <f t="shared" si="218"/>
        <v/>
      </c>
      <c r="BE85" s="350"/>
      <c r="BF85" s="350"/>
      <c r="BG85" s="349">
        <f t="shared" si="211"/>
        <v>0</v>
      </c>
      <c r="BH85" s="350"/>
      <c r="BI85" s="349">
        <f t="shared" si="345"/>
        <v>0</v>
      </c>
      <c r="BJ85" s="202"/>
      <c r="BK85" s="202"/>
      <c r="BL85" s="653" t="str">
        <f t="shared" si="219"/>
        <v/>
      </c>
      <c r="BM85" s="654" t="str">
        <f t="shared" si="220"/>
        <v/>
      </c>
      <c r="BN85" s="266" t="str">
        <f t="shared" si="221"/>
        <v/>
      </c>
      <c r="BO85" s="793"/>
      <c r="BP85" s="323"/>
      <c r="BQ85" s="323"/>
      <c r="BR85" s="323"/>
      <c r="BS85" s="323"/>
      <c r="BT85" s="324" t="str">
        <f t="shared" si="222"/>
        <v/>
      </c>
      <c r="BU85" s="325" t="str">
        <f t="shared" si="346"/>
        <v/>
      </c>
      <c r="BV85" s="393">
        <f t="shared" si="347"/>
        <v>0</v>
      </c>
      <c r="BW85" s="326"/>
      <c r="BX85" s="329"/>
      <c r="BY85" s="454"/>
      <c r="BZ85" s="455"/>
      <c r="CA85" s="455"/>
      <c r="CB85" s="455"/>
      <c r="CC85" s="455"/>
      <c r="CD85" s="322">
        <f>IFERROR(VLOOKUP(BX85,'４整理番号表'!$X$23:$Z$31,3,FALSE),)</f>
        <v>0</v>
      </c>
      <c r="CE85" s="605" t="str">
        <f>IF(BX85='４整理番号表'!$X$24,IF(CC85&lt;&gt;"",IF(BZ85&gt;0,IF(BY85=6,ROUNDDOWN((CC85-BZ85)/ABS(BZ85),3),IF(BY85=5,ROUNDDOWN((CC85-BZ85)/ABS(BZ85)*3/4,3),"")),"-")),IF(CC85&lt;&gt;"",IF(BZ85&gt;0,ROUNDDOWN((CC85-BZ85)/ABS(BZ85),3),"-"),""))</f>
        <v/>
      </c>
      <c r="CF85" s="610"/>
      <c r="CG85" s="329"/>
      <c r="CH85" s="454"/>
      <c r="CI85" s="322"/>
      <c r="CJ85" s="322"/>
      <c r="CK85" s="322"/>
      <c r="CL85" s="322"/>
      <c r="CM85" s="322">
        <f>IFERROR(VLOOKUP(CG85,'４整理番号表'!$X$23:$Z$31,3,FALSE),)</f>
        <v>0</v>
      </c>
      <c r="CN85" s="325" t="str">
        <f t="shared" si="348"/>
        <v/>
      </c>
      <c r="CO85" s="610"/>
      <c r="CP85" s="329"/>
      <c r="CQ85" s="454"/>
      <c r="CR85" s="322"/>
      <c r="CS85" s="322"/>
      <c r="CT85" s="322"/>
      <c r="CU85" s="322"/>
      <c r="CV85" s="322">
        <f>IFERROR(VLOOKUP(CP85,'４整理番号表'!$X$23:$Z$31,3,FALSE),)</f>
        <v>0</v>
      </c>
      <c r="CW85" s="325" t="str">
        <f t="shared" si="349"/>
        <v/>
      </c>
      <c r="CX85" s="619"/>
      <c r="CY85" s="329"/>
      <c r="CZ85" s="454"/>
      <c r="DA85" s="322"/>
      <c r="DB85" s="322"/>
      <c r="DC85" s="322"/>
      <c r="DD85" s="322"/>
      <c r="DE85" s="322">
        <f>IFERROR(VLOOKUP(CY85,'４整理番号表'!$X$23:$Z$31,3,FALSE),)</f>
        <v>0</v>
      </c>
      <c r="DF85" s="325" t="str">
        <f t="shared" si="350"/>
        <v/>
      </c>
      <c r="DG85" s="610"/>
      <c r="DH85" s="329"/>
      <c r="DI85" s="454"/>
      <c r="DJ85" s="322"/>
      <c r="DK85" s="322"/>
      <c r="DL85" s="322"/>
      <c r="DM85" s="322"/>
      <c r="DN85" s="322">
        <f>IFERROR(VLOOKUP(DH85,'４整理番号表'!$X$23:$Z$31,3,FALSE),)</f>
        <v>0</v>
      </c>
      <c r="DO85" s="325" t="str">
        <f t="shared" si="351"/>
        <v/>
      </c>
      <c r="DP85" s="610"/>
      <c r="DQ85" s="329"/>
      <c r="DR85" s="454"/>
      <c r="DS85" s="322"/>
      <c r="DT85" s="322"/>
      <c r="DU85" s="322"/>
      <c r="DV85" s="322"/>
      <c r="DW85" s="322">
        <f>IFERROR(VLOOKUP(DQ85,'４整理番号表'!$X$23:$Z$31,3,FALSE),)</f>
        <v>0</v>
      </c>
      <c r="DX85" s="325" t="str">
        <f t="shared" si="352"/>
        <v/>
      </c>
      <c r="DY85" s="610"/>
      <c r="DZ85" s="329"/>
      <c r="EA85" s="454"/>
      <c r="EB85" s="322"/>
      <c r="EC85" s="322"/>
      <c r="ED85" s="322"/>
      <c r="EE85" s="322"/>
      <c r="EF85" s="322">
        <f>IFERROR(VLOOKUP(DZ85,'４整理番号表'!$X$23:$Z$31,3,FALSE),)</f>
        <v>0</v>
      </c>
      <c r="EG85" s="325" t="str">
        <f t="shared" si="353"/>
        <v/>
      </c>
      <c r="EH85" s="610"/>
      <c r="EI85" s="329"/>
      <c r="EJ85" s="454"/>
      <c r="EK85" s="322"/>
      <c r="EL85" s="322"/>
      <c r="EM85" s="322"/>
      <c r="EN85" s="322"/>
      <c r="EO85" s="322">
        <f>IFERROR(VLOOKUP(EI85,'４整理番号表'!$X$23:$Z$31,3,FALSE),)</f>
        <v>0</v>
      </c>
      <c r="EP85" s="325" t="str">
        <f t="shared" si="354"/>
        <v/>
      </c>
      <c r="EQ85" s="619"/>
      <c r="ER85" s="203" t="s">
        <v>101</v>
      </c>
      <c r="ES85" s="266">
        <f t="shared" si="223"/>
        <v>0</v>
      </c>
      <c r="ET85" s="272">
        <f t="shared" si="224"/>
        <v>0</v>
      </c>
      <c r="EU85" s="272">
        <f t="shared" si="225"/>
        <v>0</v>
      </c>
      <c r="EV85" s="272">
        <f t="shared" si="226"/>
        <v>0</v>
      </c>
      <c r="EW85" s="272">
        <f t="shared" si="227"/>
        <v>0</v>
      </c>
      <c r="EX85" s="272">
        <f t="shared" si="228"/>
        <v>0</v>
      </c>
      <c r="EY85" s="272">
        <f t="shared" si="229"/>
        <v>0</v>
      </c>
      <c r="EZ85" s="272">
        <f t="shared" si="230"/>
        <v>0</v>
      </c>
      <c r="FA85" s="272">
        <f t="shared" si="231"/>
        <v>0</v>
      </c>
      <c r="FB85" s="272">
        <f t="shared" si="232"/>
        <v>0</v>
      </c>
      <c r="FC85" s="272">
        <f t="shared" si="233"/>
        <v>0</v>
      </c>
      <c r="FD85" s="272">
        <f t="shared" si="234"/>
        <v>0</v>
      </c>
      <c r="FE85" s="272">
        <f t="shared" si="235"/>
        <v>0</v>
      </c>
      <c r="FF85" s="272">
        <f t="shared" si="236"/>
        <v>0</v>
      </c>
      <c r="FG85" s="272">
        <f t="shared" si="237"/>
        <v>0</v>
      </c>
      <c r="FH85" s="272">
        <f t="shared" si="238"/>
        <v>0</v>
      </c>
      <c r="FI85" s="109" t="s">
        <v>100</v>
      </c>
      <c r="FJ85" s="109" t="s">
        <v>100</v>
      </c>
      <c r="FK85" s="109" t="s">
        <v>100</v>
      </c>
      <c r="FL85" s="109" t="s">
        <v>100</v>
      </c>
      <c r="FM85" s="109" t="s">
        <v>100</v>
      </c>
      <c r="FN85" s="272">
        <f t="shared" si="355"/>
        <v>0</v>
      </c>
      <c r="FO85" s="272">
        <f t="shared" si="356"/>
        <v>0</v>
      </c>
      <c r="FP85" s="272">
        <f t="shared" si="357"/>
        <v>0</v>
      </c>
      <c r="FQ85" s="272">
        <f t="shared" si="358"/>
        <v>0</v>
      </c>
      <c r="FR85" s="272">
        <f t="shared" si="359"/>
        <v>0</v>
      </c>
      <c r="FS85" s="272">
        <f t="shared" si="360"/>
        <v>0</v>
      </c>
      <c r="FT85" s="272">
        <f t="shared" si="361"/>
        <v>0</v>
      </c>
      <c r="FU85" s="113"/>
      <c r="FV85" s="113"/>
      <c r="FW85" s="109"/>
      <c r="FX85" s="109"/>
      <c r="FY85" s="109"/>
      <c r="FZ85" s="272">
        <f t="shared" si="362"/>
        <v>0</v>
      </c>
      <c r="GA85" s="272">
        <f t="shared" si="239"/>
        <v>0</v>
      </c>
      <c r="GB85" s="109"/>
      <c r="GC85" s="109"/>
      <c r="GD85" s="109"/>
      <c r="GE85" s="109"/>
      <c r="GF85" s="109"/>
      <c r="GG85" s="109"/>
      <c r="GH85" s="109"/>
      <c r="GI85" s="109"/>
      <c r="GJ85" s="109"/>
      <c r="GK85" s="109"/>
      <c r="GL85" s="109"/>
      <c r="GM85" s="109"/>
      <c r="GN85" s="109"/>
      <c r="GO85" s="109"/>
      <c r="GP85" s="109"/>
      <c r="GQ85" s="109"/>
      <c r="GR85" s="109"/>
      <c r="GS85" s="109"/>
      <c r="GT85" s="110"/>
      <c r="GV85" s="413">
        <f t="shared" si="240"/>
        <v>0</v>
      </c>
      <c r="GW85" s="414">
        <f t="shared" si="241"/>
        <v>0</v>
      </c>
      <c r="GX85" s="415"/>
      <c r="GY85" s="416">
        <f t="shared" si="406"/>
        <v>0</v>
      </c>
      <c r="GZ85" s="417">
        <f t="shared" si="407"/>
        <v>0</v>
      </c>
      <c r="HA85" s="385"/>
      <c r="HB85" s="421"/>
      <c r="HC85" s="422"/>
      <c r="HD85" s="422"/>
      <c r="HE85" s="423">
        <f t="shared" si="208"/>
        <v>0</v>
      </c>
      <c r="HF85" s="424">
        <f t="shared" si="209"/>
        <v>0</v>
      </c>
      <c r="HG85" s="426"/>
      <c r="HH85" s="426"/>
      <c r="HI85" s="426"/>
      <c r="HJ85" s="345" t="str">
        <f t="shared" si="242"/>
        <v/>
      </c>
      <c r="HK85" s="402">
        <f>IF(OR(AND(1&lt;=HJ85,HJ85&lt;=3),HJ85=6),VLOOKUP(HJ85,'４整理番号表'!$J$5:$K$59,2,FALSE),0)</f>
        <v>0</v>
      </c>
      <c r="HL85" s="402">
        <f>IF(OR(HJ85=4,HJ85=7),VLOOKUP(HJ85,'４整理番号表'!$J$5:$K$59,2,FALSE),0)</f>
        <v>0</v>
      </c>
      <c r="HM85" s="402">
        <f>IF(HJ85=5,VLOOKUP(HJ85,'４整理番号表'!$J$5:$K$59,2,FALSE),0)</f>
        <v>0</v>
      </c>
      <c r="HN85" s="402">
        <f>IF(AND(8&lt;=HJ85,HJ85&lt;=13),VLOOKUP(HJ85,'４整理番号表'!$J$5:$K$59,2,FALSE),0)</f>
        <v>0</v>
      </c>
      <c r="HO85" s="397">
        <f t="shared" si="363"/>
        <v>0</v>
      </c>
      <c r="HP85" s="345">
        <f t="shared" si="364"/>
        <v>0</v>
      </c>
      <c r="HQ85" s="345">
        <f t="shared" si="365"/>
        <v>0</v>
      </c>
      <c r="HR85" s="344">
        <f t="shared" si="366"/>
        <v>0</v>
      </c>
      <c r="HS85" s="344">
        <f t="shared" si="367"/>
        <v>0</v>
      </c>
      <c r="HT85" s="345">
        <f t="shared" si="368"/>
        <v>0</v>
      </c>
      <c r="HU85" s="345">
        <f t="shared" si="369"/>
        <v>0</v>
      </c>
      <c r="HV85" s="345">
        <f t="shared" si="370"/>
        <v>0</v>
      </c>
      <c r="HW85" s="345">
        <f t="shared" si="371"/>
        <v>0</v>
      </c>
      <c r="HX85" s="345">
        <f t="shared" si="372"/>
        <v>0</v>
      </c>
      <c r="HY85" s="344">
        <f t="shared" si="373"/>
        <v>0</v>
      </c>
      <c r="HZ85" s="344">
        <f t="shared" si="374"/>
        <v>0</v>
      </c>
      <c r="IA85" s="345">
        <f t="shared" si="375"/>
        <v>0</v>
      </c>
      <c r="IB85" s="345">
        <f t="shared" si="376"/>
        <v>0</v>
      </c>
      <c r="IC85" s="345">
        <f t="shared" si="377"/>
        <v>0</v>
      </c>
      <c r="ID85" s="345">
        <f t="shared" si="378"/>
        <v>0</v>
      </c>
      <c r="IE85" s="345">
        <f t="shared" si="379"/>
        <v>0</v>
      </c>
      <c r="IF85" s="344">
        <f>IF(AND($HO85=3,SUM($ID85:IE85)=0),IF(AND($HB85=1,$HF85&gt;=0.1),1,),)</f>
        <v>0</v>
      </c>
      <c r="IG85" s="344">
        <f>IF(AND($HO85=3,SUM($ID85:IF85)=0),IF(AND($HB85=1,$HF85&gt;=0.05,$HF85&lt;0.1),1,),)</f>
        <v>0</v>
      </c>
      <c r="IH85" s="345">
        <f t="shared" si="380"/>
        <v>0</v>
      </c>
      <c r="II85" s="345">
        <f t="shared" si="381"/>
        <v>0</v>
      </c>
      <c r="IJ85" s="345">
        <f t="shared" si="382"/>
        <v>0</v>
      </c>
      <c r="IK85" s="345">
        <f t="shared" si="383"/>
        <v>0</v>
      </c>
      <c r="IL85" s="345">
        <f t="shared" si="384"/>
        <v>0</v>
      </c>
      <c r="IM85" s="345">
        <f t="shared" si="385"/>
        <v>0</v>
      </c>
      <c r="IN85" s="345">
        <f t="shared" si="386"/>
        <v>0</v>
      </c>
      <c r="IO85" s="345">
        <f t="shared" si="387"/>
        <v>0</v>
      </c>
      <c r="IP85" s="345">
        <f t="shared" si="388"/>
        <v>0</v>
      </c>
      <c r="IQ85" s="345">
        <f t="shared" si="389"/>
        <v>0</v>
      </c>
      <c r="IR85" s="345">
        <f t="shared" si="390"/>
        <v>0</v>
      </c>
      <c r="IS85" s="392">
        <f t="shared" si="391"/>
        <v>0</v>
      </c>
      <c r="IT85" s="385"/>
      <c r="IU85" s="440">
        <f t="shared" si="243"/>
        <v>0</v>
      </c>
      <c r="IV85" s="344">
        <f t="shared" si="244"/>
        <v>0</v>
      </c>
      <c r="IW85" s="344">
        <f t="shared" si="245"/>
        <v>0</v>
      </c>
      <c r="IX85" s="344">
        <f t="shared" si="246"/>
        <v>0</v>
      </c>
      <c r="IY85" s="344">
        <f t="shared" si="247"/>
        <v>0</v>
      </c>
      <c r="IZ85" s="344">
        <f t="shared" si="248"/>
        <v>0</v>
      </c>
      <c r="JA85" s="344">
        <f t="shared" si="249"/>
        <v>0</v>
      </c>
      <c r="JB85" s="344">
        <f t="shared" si="250"/>
        <v>0</v>
      </c>
      <c r="JC85" s="344">
        <f t="shared" si="251"/>
        <v>0</v>
      </c>
      <c r="JD85" s="344">
        <f t="shared" si="252"/>
        <v>0</v>
      </c>
      <c r="JE85" s="344">
        <f t="shared" si="253"/>
        <v>0</v>
      </c>
      <c r="JF85" s="344">
        <f t="shared" si="254"/>
        <v>0</v>
      </c>
      <c r="JG85" s="344">
        <f t="shared" si="255"/>
        <v>0</v>
      </c>
      <c r="JH85" s="344">
        <f t="shared" si="256"/>
        <v>0</v>
      </c>
      <c r="JI85" s="344">
        <f t="shared" si="257"/>
        <v>0</v>
      </c>
      <c r="JJ85" s="344">
        <f t="shared" si="258"/>
        <v>0</v>
      </c>
      <c r="JK85" s="344">
        <f t="shared" si="259"/>
        <v>0</v>
      </c>
      <c r="JL85" s="344">
        <f t="shared" si="260"/>
        <v>0</v>
      </c>
      <c r="JM85" s="344">
        <f t="shared" si="261"/>
        <v>0</v>
      </c>
      <c r="JN85" s="344">
        <f t="shared" si="262"/>
        <v>0</v>
      </c>
      <c r="JO85" s="344">
        <f t="shared" si="263"/>
        <v>0</v>
      </c>
      <c r="JP85" s="344">
        <f t="shared" si="264"/>
        <v>0</v>
      </c>
      <c r="JQ85" s="344">
        <f t="shared" si="265"/>
        <v>0</v>
      </c>
      <c r="JR85" s="344">
        <f t="shared" si="266"/>
        <v>0</v>
      </c>
      <c r="JS85" s="344">
        <f t="shared" si="267"/>
        <v>0</v>
      </c>
      <c r="JT85" s="344">
        <f t="shared" si="268"/>
        <v>0</v>
      </c>
      <c r="JU85" s="344">
        <f t="shared" si="269"/>
        <v>0</v>
      </c>
      <c r="JV85" s="344">
        <f t="shared" si="270"/>
        <v>0</v>
      </c>
      <c r="JW85" s="344">
        <f t="shared" si="271"/>
        <v>0</v>
      </c>
      <c r="JX85" s="344">
        <f t="shared" si="272"/>
        <v>0</v>
      </c>
      <c r="JY85" s="344">
        <f t="shared" si="273"/>
        <v>0</v>
      </c>
      <c r="JZ85" s="344">
        <f t="shared" si="274"/>
        <v>0</v>
      </c>
      <c r="KA85" s="344">
        <f t="shared" si="275"/>
        <v>0</v>
      </c>
      <c r="KB85" s="344">
        <f t="shared" si="276"/>
        <v>0</v>
      </c>
      <c r="KC85" s="344">
        <f t="shared" si="277"/>
        <v>0</v>
      </c>
      <c r="KD85" s="344">
        <f t="shared" si="278"/>
        <v>0</v>
      </c>
      <c r="KE85" s="344">
        <f t="shared" si="279"/>
        <v>0</v>
      </c>
      <c r="KF85" s="344">
        <f t="shared" si="280"/>
        <v>0</v>
      </c>
      <c r="KG85" s="344">
        <f t="shared" si="281"/>
        <v>0</v>
      </c>
      <c r="KH85" s="344">
        <f t="shared" si="282"/>
        <v>0</v>
      </c>
      <c r="KI85" s="344">
        <f t="shared" si="283"/>
        <v>0</v>
      </c>
      <c r="KJ85" s="344">
        <f t="shared" si="284"/>
        <v>0</v>
      </c>
      <c r="KK85" s="344">
        <f t="shared" si="285"/>
        <v>0</v>
      </c>
      <c r="KL85" s="344">
        <f t="shared" si="286"/>
        <v>0</v>
      </c>
      <c r="KM85" s="344">
        <f t="shared" si="287"/>
        <v>0</v>
      </c>
      <c r="KN85" s="344">
        <f t="shared" si="288"/>
        <v>0</v>
      </c>
      <c r="KO85" s="344">
        <f t="shared" si="289"/>
        <v>0</v>
      </c>
      <c r="KP85" s="344">
        <f t="shared" si="290"/>
        <v>0</v>
      </c>
      <c r="KQ85" s="344">
        <f t="shared" si="291"/>
        <v>0</v>
      </c>
      <c r="KR85" s="344">
        <f t="shared" si="292"/>
        <v>0</v>
      </c>
      <c r="KS85" s="344">
        <f t="shared" si="293"/>
        <v>0</v>
      </c>
      <c r="KT85" s="383">
        <f t="shared" si="294"/>
        <v>0</v>
      </c>
      <c r="KU85" s="701"/>
      <c r="KV85" s="109"/>
      <c r="KW85" s="109"/>
      <c r="KX85" s="110"/>
      <c r="KZ85" s="472">
        <f t="shared" si="295"/>
        <v>0</v>
      </c>
      <c r="LA85" s="348">
        <f t="shared" si="296"/>
        <v>0</v>
      </c>
      <c r="LB85" s="348">
        <f t="shared" si="297"/>
        <v>0</v>
      </c>
      <c r="LC85" s="473">
        <f t="shared" si="298"/>
        <v>0</v>
      </c>
      <c r="LE85" s="467">
        <f t="shared" si="299"/>
        <v>0</v>
      </c>
      <c r="LF85" s="467" t="str">
        <f t="shared" si="300"/>
        <v/>
      </c>
      <c r="LG85" s="467">
        <f t="shared" si="301"/>
        <v>0</v>
      </c>
      <c r="LH85" s="467">
        <f t="shared" si="302"/>
        <v>0</v>
      </c>
      <c r="LI85" s="467">
        <f t="shared" si="303"/>
        <v>0</v>
      </c>
      <c r="LJ85" s="467">
        <f t="shared" si="304"/>
        <v>0</v>
      </c>
      <c r="LK85" s="467">
        <f t="shared" si="305"/>
        <v>0</v>
      </c>
      <c r="LL85" s="467">
        <f t="shared" si="306"/>
        <v>0</v>
      </c>
      <c r="LM85" s="467">
        <f t="shared" si="307"/>
        <v>0</v>
      </c>
      <c r="LN85" s="468">
        <f t="shared" si="308"/>
        <v>0</v>
      </c>
      <c r="LO85" s="468" t="str">
        <f t="shared" si="392"/>
        <v>○</v>
      </c>
      <c r="LP85" s="451"/>
      <c r="LQ85" s="414">
        <f t="shared" si="393"/>
        <v>0</v>
      </c>
      <c r="LR85" s="414">
        <f t="shared" si="394"/>
        <v>0</v>
      </c>
      <c r="LS85" s="414" t="str">
        <f t="shared" si="309"/>
        <v/>
      </c>
      <c r="LT85" s="414" t="str">
        <f t="shared" si="395"/>
        <v/>
      </c>
      <c r="LU85" s="414">
        <f t="shared" si="310"/>
        <v>0</v>
      </c>
      <c r="LV85" s="414">
        <f t="shared" si="311"/>
        <v>0</v>
      </c>
      <c r="LW85" s="414">
        <f t="shared" si="312"/>
        <v>0</v>
      </c>
      <c r="LX85" s="448">
        <f t="shared" si="313"/>
        <v>0</v>
      </c>
      <c r="LY85" s="414">
        <f t="shared" si="396"/>
        <v>0</v>
      </c>
      <c r="LZ85" s="414">
        <f t="shared" si="397"/>
        <v>0</v>
      </c>
      <c r="MA85" s="414">
        <f t="shared" si="398"/>
        <v>0</v>
      </c>
      <c r="MB85" s="448">
        <f t="shared" si="399"/>
        <v>0</v>
      </c>
      <c r="MC85" s="414">
        <f t="shared" si="314"/>
        <v>0</v>
      </c>
      <c r="MD85" s="414">
        <f t="shared" si="315"/>
        <v>0</v>
      </c>
      <c r="ME85" s="414">
        <f t="shared" si="316"/>
        <v>0</v>
      </c>
      <c r="MF85" s="448">
        <f t="shared" si="317"/>
        <v>0</v>
      </c>
      <c r="MG85" s="414">
        <f t="shared" si="318"/>
        <v>0</v>
      </c>
      <c r="MH85" s="414">
        <f t="shared" si="319"/>
        <v>0</v>
      </c>
      <c r="MI85" s="414">
        <f t="shared" si="320"/>
        <v>0</v>
      </c>
      <c r="MJ85" s="448">
        <f t="shared" si="400"/>
        <v>0</v>
      </c>
      <c r="MK85" s="462"/>
      <c r="ML85" s="477" cm="1">
        <f t="array" ref="ML85">IF(MX85=1,INDEX($BX85:$EQ85,1,MATCH("Ⅱ⑧",$BX85:$EQ85,0)+7),0)</f>
        <v>0</v>
      </c>
      <c r="MM85" s="478">
        <f t="shared" si="321"/>
        <v>0</v>
      </c>
      <c r="MN85" s="468">
        <f t="shared" si="322"/>
        <v>0</v>
      </c>
      <c r="MP85" s="348">
        <f t="shared" si="323"/>
        <v>0</v>
      </c>
      <c r="MQ85" s="348">
        <f t="shared" si="324"/>
        <v>0</v>
      </c>
      <c r="MR85" s="348">
        <f t="shared" si="325"/>
        <v>0</v>
      </c>
      <c r="MS85" s="348">
        <f t="shared" si="326"/>
        <v>0</v>
      </c>
      <c r="MT85" s="348">
        <f t="shared" si="327"/>
        <v>0</v>
      </c>
      <c r="MU85" s="348">
        <f t="shared" si="328"/>
        <v>0</v>
      </c>
      <c r="MV85" s="348">
        <f t="shared" si="329"/>
        <v>0</v>
      </c>
      <c r="MW85" s="348">
        <f t="shared" si="330"/>
        <v>0</v>
      </c>
      <c r="MX85" s="348">
        <f t="shared" si="331"/>
        <v>0</v>
      </c>
      <c r="MZ85" s="550">
        <f t="shared" si="332"/>
        <v>0</v>
      </c>
      <c r="NA85" s="550">
        <f t="shared" si="333"/>
        <v>0</v>
      </c>
      <c r="NB85" s="550">
        <f t="shared" si="334"/>
        <v>0</v>
      </c>
      <c r="NC85" s="550">
        <f t="shared" si="335"/>
        <v>0</v>
      </c>
      <c r="ND85" s="550">
        <f t="shared" si="336"/>
        <v>0</v>
      </c>
      <c r="NE85" s="550">
        <f t="shared" si="337"/>
        <v>0</v>
      </c>
      <c r="NF85" s="550">
        <f t="shared" si="338"/>
        <v>0</v>
      </c>
      <c r="NG85" s="550">
        <f t="shared" si="339"/>
        <v>0</v>
      </c>
    </row>
    <row r="86" spans="1:371" s="136" customFormat="1" ht="21" customHeight="1">
      <c r="A86" s="452">
        <f t="shared" si="212"/>
        <v>0</v>
      </c>
      <c r="B86" s="452">
        <f t="shared" si="401"/>
        <v>0</v>
      </c>
      <c r="C86" s="452">
        <f t="shared" si="213"/>
        <v>0</v>
      </c>
      <c r="D86" s="452">
        <f t="shared" si="214"/>
        <v>0</v>
      </c>
      <c r="E86" s="452">
        <f t="shared" si="215"/>
        <v>0</v>
      </c>
      <c r="F86" s="452">
        <f t="shared" si="402"/>
        <v>0</v>
      </c>
      <c r="G86" s="452">
        <f t="shared" si="403"/>
        <v>0</v>
      </c>
      <c r="H86" s="452">
        <f t="shared" si="404"/>
        <v>0</v>
      </c>
      <c r="I86" s="267">
        <f t="shared" si="340"/>
        <v>0</v>
      </c>
      <c r="J86" s="268"/>
      <c r="K86" s="112"/>
      <c r="L86" s="112"/>
      <c r="M86" s="106"/>
      <c r="N86" s="106"/>
      <c r="O86" s="106"/>
      <c r="P86" s="106"/>
      <c r="Q86" s="112"/>
      <c r="R86" s="263" t="str">
        <f>IFERROR(VLOOKUP(Q86,'４整理番号表'!$T$27:$U$30,2,TRUE),"")</f>
        <v/>
      </c>
      <c r="S86" s="263">
        <f t="shared" si="341"/>
        <v>0</v>
      </c>
      <c r="T86" s="266">
        <f t="shared" si="342"/>
        <v>0</v>
      </c>
      <c r="U86" s="112"/>
      <c r="V86" s="108"/>
      <c r="W86" s="269" t="str">
        <f>IFERROR(VLOOKUP(V86,'４整理番号表'!$B$6:$G$7,2,TRUE),"")</f>
        <v/>
      </c>
      <c r="X86" s="270"/>
      <c r="Y86" s="108"/>
      <c r="Z86" s="269" t="str">
        <f>IFERROR(VLOOKUP(Y86,'４整理番号表'!$B$39:$H$45,2,TRUE),"")</f>
        <v/>
      </c>
      <c r="AA86" s="108"/>
      <c r="AB86" s="271" t="str">
        <f>IFERROR(VLOOKUP(AA86,'４整理番号表'!$J$5:$K$59,2,TRUE),"")</f>
        <v/>
      </c>
      <c r="AC86" s="365"/>
      <c r="AD86" s="624"/>
      <c r="AE86" s="107"/>
      <c r="AF86" s="272" t="str">
        <f>IFERROR(VLOOKUP(AE86,'４整理番号表'!$P$6:$Q$39,2,TRUE),"")</f>
        <v/>
      </c>
      <c r="AG86" s="273">
        <f t="shared" si="216"/>
        <v>0</v>
      </c>
      <c r="AH86" s="106"/>
      <c r="AI86" s="112"/>
      <c r="AJ86" s="111"/>
      <c r="AK86" s="282"/>
      <c r="AL86" s="283"/>
      <c r="AM86" s="280"/>
      <c r="AN86" s="29"/>
      <c r="AO86" s="291">
        <f t="shared" si="217"/>
        <v>0</v>
      </c>
      <c r="AP86" s="290">
        <f t="shared" si="343"/>
        <v>0</v>
      </c>
      <c r="AQ86" s="30"/>
      <c r="AR86" s="30"/>
      <c r="AS86" s="30"/>
      <c r="AT86" s="289"/>
      <c r="AU86" s="291">
        <f t="shared" si="210"/>
        <v>0</v>
      </c>
      <c r="AV86" s="291" t="str">
        <f t="shared" si="405"/>
        <v/>
      </c>
      <c r="AW86" s="27"/>
      <c r="AX86" s="33"/>
      <c r="AY86" s="33"/>
      <c r="AZ86" s="28"/>
      <c r="BA86" s="27"/>
      <c r="BB86" s="202"/>
      <c r="BC86" s="315">
        <f t="shared" si="344"/>
        <v>0</v>
      </c>
      <c r="BD86" s="349" t="str">
        <f t="shared" si="218"/>
        <v/>
      </c>
      <c r="BE86" s="350"/>
      <c r="BF86" s="350"/>
      <c r="BG86" s="349">
        <f t="shared" si="211"/>
        <v>0</v>
      </c>
      <c r="BH86" s="350"/>
      <c r="BI86" s="349">
        <f t="shared" si="345"/>
        <v>0</v>
      </c>
      <c r="BJ86" s="202"/>
      <c r="BK86" s="202"/>
      <c r="BL86" s="653" t="str">
        <f t="shared" si="219"/>
        <v/>
      </c>
      <c r="BM86" s="654" t="str">
        <f t="shared" si="220"/>
        <v/>
      </c>
      <c r="BN86" s="266" t="str">
        <f t="shared" si="221"/>
        <v/>
      </c>
      <c r="BO86" s="793"/>
      <c r="BP86" s="323"/>
      <c r="BQ86" s="323"/>
      <c r="BR86" s="323"/>
      <c r="BS86" s="323"/>
      <c r="BT86" s="324" t="str">
        <f t="shared" si="222"/>
        <v/>
      </c>
      <c r="BU86" s="325" t="str">
        <f t="shared" si="346"/>
        <v/>
      </c>
      <c r="BV86" s="393">
        <f t="shared" si="347"/>
        <v>0</v>
      </c>
      <c r="BW86" s="326"/>
      <c r="BX86" s="329"/>
      <c r="BY86" s="454"/>
      <c r="BZ86" s="455"/>
      <c r="CA86" s="455"/>
      <c r="CB86" s="455"/>
      <c r="CC86" s="455"/>
      <c r="CD86" s="322">
        <f>IFERROR(VLOOKUP(BX86,'４整理番号表'!$X$23:$Z$31,3,FALSE),)</f>
        <v>0</v>
      </c>
      <c r="CE86" s="605" t="str">
        <f>IF(BX86='４整理番号表'!$X$24,IF(CC86&lt;&gt;"",IF(BZ86&gt;0,IF(BY86=6,ROUNDDOWN((CC86-BZ86)/ABS(BZ86),3),IF(BY86=5,ROUNDDOWN((CC86-BZ86)/ABS(BZ86)*3/4,3),"")),"-")),IF(CC86&lt;&gt;"",IF(BZ86&gt;0,ROUNDDOWN((CC86-BZ86)/ABS(BZ86),3),"-"),""))</f>
        <v/>
      </c>
      <c r="CF86" s="610"/>
      <c r="CG86" s="329"/>
      <c r="CH86" s="454"/>
      <c r="CI86" s="322"/>
      <c r="CJ86" s="322"/>
      <c r="CK86" s="322"/>
      <c r="CL86" s="322"/>
      <c r="CM86" s="322">
        <f>IFERROR(VLOOKUP(CG86,'４整理番号表'!$X$23:$Z$31,3,FALSE),)</f>
        <v>0</v>
      </c>
      <c r="CN86" s="325" t="str">
        <f t="shared" si="348"/>
        <v/>
      </c>
      <c r="CO86" s="610"/>
      <c r="CP86" s="329"/>
      <c r="CQ86" s="454"/>
      <c r="CR86" s="322"/>
      <c r="CS86" s="322"/>
      <c r="CT86" s="322"/>
      <c r="CU86" s="322"/>
      <c r="CV86" s="322">
        <f>IFERROR(VLOOKUP(CP86,'４整理番号表'!$X$23:$Z$31,3,FALSE),)</f>
        <v>0</v>
      </c>
      <c r="CW86" s="325" t="str">
        <f t="shared" si="349"/>
        <v/>
      </c>
      <c r="CX86" s="619"/>
      <c r="CY86" s="329"/>
      <c r="CZ86" s="454"/>
      <c r="DA86" s="322"/>
      <c r="DB86" s="322"/>
      <c r="DC86" s="322"/>
      <c r="DD86" s="322"/>
      <c r="DE86" s="322">
        <f>IFERROR(VLOOKUP(CY86,'４整理番号表'!$X$23:$Z$31,3,FALSE),)</f>
        <v>0</v>
      </c>
      <c r="DF86" s="325" t="str">
        <f t="shared" si="350"/>
        <v/>
      </c>
      <c r="DG86" s="610"/>
      <c r="DH86" s="329"/>
      <c r="DI86" s="454"/>
      <c r="DJ86" s="322"/>
      <c r="DK86" s="322"/>
      <c r="DL86" s="322"/>
      <c r="DM86" s="322"/>
      <c r="DN86" s="322">
        <f>IFERROR(VLOOKUP(DH86,'４整理番号表'!$X$23:$Z$31,3,FALSE),)</f>
        <v>0</v>
      </c>
      <c r="DO86" s="325" t="str">
        <f t="shared" si="351"/>
        <v/>
      </c>
      <c r="DP86" s="610"/>
      <c r="DQ86" s="329"/>
      <c r="DR86" s="454"/>
      <c r="DS86" s="322"/>
      <c r="DT86" s="322"/>
      <c r="DU86" s="322"/>
      <c r="DV86" s="322"/>
      <c r="DW86" s="322">
        <f>IFERROR(VLOOKUP(DQ86,'４整理番号表'!$X$23:$Z$31,3,FALSE),)</f>
        <v>0</v>
      </c>
      <c r="DX86" s="325" t="str">
        <f t="shared" si="352"/>
        <v/>
      </c>
      <c r="DY86" s="610"/>
      <c r="DZ86" s="329"/>
      <c r="EA86" s="454"/>
      <c r="EB86" s="322"/>
      <c r="EC86" s="322"/>
      <c r="ED86" s="322"/>
      <c r="EE86" s="322"/>
      <c r="EF86" s="322">
        <f>IFERROR(VLOOKUP(DZ86,'４整理番号表'!$X$23:$Z$31,3,FALSE),)</f>
        <v>0</v>
      </c>
      <c r="EG86" s="325" t="str">
        <f t="shared" si="353"/>
        <v/>
      </c>
      <c r="EH86" s="610"/>
      <c r="EI86" s="329"/>
      <c r="EJ86" s="454"/>
      <c r="EK86" s="322"/>
      <c r="EL86" s="322"/>
      <c r="EM86" s="322"/>
      <c r="EN86" s="322"/>
      <c r="EO86" s="322">
        <f>IFERROR(VLOOKUP(EI86,'４整理番号表'!$X$23:$Z$31,3,FALSE),)</f>
        <v>0</v>
      </c>
      <c r="EP86" s="325" t="str">
        <f t="shared" si="354"/>
        <v/>
      </c>
      <c r="EQ86" s="619"/>
      <c r="ER86" s="203" t="s">
        <v>101</v>
      </c>
      <c r="ES86" s="266">
        <f t="shared" si="223"/>
        <v>0</v>
      </c>
      <c r="ET86" s="272">
        <f t="shared" si="224"/>
        <v>0</v>
      </c>
      <c r="EU86" s="272">
        <f t="shared" si="225"/>
        <v>0</v>
      </c>
      <c r="EV86" s="272">
        <f t="shared" si="226"/>
        <v>0</v>
      </c>
      <c r="EW86" s="272">
        <f t="shared" si="227"/>
        <v>0</v>
      </c>
      <c r="EX86" s="272">
        <f t="shared" si="228"/>
        <v>0</v>
      </c>
      <c r="EY86" s="272">
        <f t="shared" si="229"/>
        <v>0</v>
      </c>
      <c r="EZ86" s="272">
        <f t="shared" si="230"/>
        <v>0</v>
      </c>
      <c r="FA86" s="272">
        <f t="shared" si="231"/>
        <v>0</v>
      </c>
      <c r="FB86" s="272">
        <f t="shared" si="232"/>
        <v>0</v>
      </c>
      <c r="FC86" s="272">
        <f t="shared" si="233"/>
        <v>0</v>
      </c>
      <c r="FD86" s="272">
        <f t="shared" si="234"/>
        <v>0</v>
      </c>
      <c r="FE86" s="272">
        <f t="shared" si="235"/>
        <v>0</v>
      </c>
      <c r="FF86" s="272">
        <f t="shared" si="236"/>
        <v>0</v>
      </c>
      <c r="FG86" s="272">
        <f t="shared" si="237"/>
        <v>0</v>
      </c>
      <c r="FH86" s="272">
        <f t="shared" si="238"/>
        <v>0</v>
      </c>
      <c r="FI86" s="109" t="s">
        <v>100</v>
      </c>
      <c r="FJ86" s="109" t="s">
        <v>100</v>
      </c>
      <c r="FK86" s="109" t="s">
        <v>100</v>
      </c>
      <c r="FL86" s="109" t="s">
        <v>100</v>
      </c>
      <c r="FM86" s="109" t="s">
        <v>100</v>
      </c>
      <c r="FN86" s="272">
        <f t="shared" si="355"/>
        <v>0</v>
      </c>
      <c r="FO86" s="272">
        <f t="shared" si="356"/>
        <v>0</v>
      </c>
      <c r="FP86" s="272">
        <f t="shared" si="357"/>
        <v>0</v>
      </c>
      <c r="FQ86" s="272">
        <f t="shared" si="358"/>
        <v>0</v>
      </c>
      <c r="FR86" s="272">
        <f t="shared" si="359"/>
        <v>0</v>
      </c>
      <c r="FS86" s="272">
        <f t="shared" si="360"/>
        <v>0</v>
      </c>
      <c r="FT86" s="272">
        <f t="shared" si="361"/>
        <v>0</v>
      </c>
      <c r="FU86" s="113"/>
      <c r="FV86" s="113"/>
      <c r="FW86" s="109"/>
      <c r="FX86" s="109"/>
      <c r="FY86" s="109"/>
      <c r="FZ86" s="272">
        <f t="shared" si="362"/>
        <v>0</v>
      </c>
      <c r="GA86" s="272">
        <f t="shared" si="239"/>
        <v>0</v>
      </c>
      <c r="GB86" s="109"/>
      <c r="GC86" s="109"/>
      <c r="GD86" s="109"/>
      <c r="GE86" s="109"/>
      <c r="GF86" s="109"/>
      <c r="GG86" s="109"/>
      <c r="GH86" s="109"/>
      <c r="GI86" s="109"/>
      <c r="GJ86" s="109"/>
      <c r="GK86" s="109"/>
      <c r="GL86" s="109"/>
      <c r="GM86" s="109"/>
      <c r="GN86" s="109"/>
      <c r="GO86" s="109"/>
      <c r="GP86" s="109"/>
      <c r="GQ86" s="109"/>
      <c r="GR86" s="109"/>
      <c r="GS86" s="109"/>
      <c r="GT86" s="110"/>
      <c r="GV86" s="413">
        <f t="shared" si="240"/>
        <v>0</v>
      </c>
      <c r="GW86" s="414">
        <f t="shared" si="241"/>
        <v>0</v>
      </c>
      <c r="GX86" s="415"/>
      <c r="GY86" s="416">
        <f t="shared" si="406"/>
        <v>0</v>
      </c>
      <c r="GZ86" s="417">
        <f t="shared" si="407"/>
        <v>0</v>
      </c>
      <c r="HA86" s="385"/>
      <c r="HB86" s="421"/>
      <c r="HC86" s="422"/>
      <c r="HD86" s="422"/>
      <c r="HE86" s="423">
        <f t="shared" si="208"/>
        <v>0</v>
      </c>
      <c r="HF86" s="424">
        <f t="shared" si="209"/>
        <v>0</v>
      </c>
      <c r="HG86" s="426"/>
      <c r="HH86" s="426"/>
      <c r="HI86" s="426"/>
      <c r="HJ86" s="345" t="str">
        <f t="shared" si="242"/>
        <v/>
      </c>
      <c r="HK86" s="402">
        <f>IF(OR(AND(1&lt;=HJ86,HJ86&lt;=3),HJ86=6),VLOOKUP(HJ86,'４整理番号表'!$J$5:$K$59,2,FALSE),0)</f>
        <v>0</v>
      </c>
      <c r="HL86" s="402">
        <f>IF(OR(HJ86=4,HJ86=7),VLOOKUP(HJ86,'４整理番号表'!$J$5:$K$59,2,FALSE),0)</f>
        <v>0</v>
      </c>
      <c r="HM86" s="402">
        <f>IF(HJ86=5,VLOOKUP(HJ86,'４整理番号表'!$J$5:$K$59,2,FALSE),0)</f>
        <v>0</v>
      </c>
      <c r="HN86" s="402">
        <f>IF(AND(8&lt;=HJ86,HJ86&lt;=13),VLOOKUP(HJ86,'４整理番号表'!$J$5:$K$59,2,FALSE),0)</f>
        <v>0</v>
      </c>
      <c r="HO86" s="397">
        <f t="shared" si="363"/>
        <v>0</v>
      </c>
      <c r="HP86" s="345">
        <f t="shared" si="364"/>
        <v>0</v>
      </c>
      <c r="HQ86" s="345">
        <f t="shared" si="365"/>
        <v>0</v>
      </c>
      <c r="HR86" s="344">
        <f t="shared" si="366"/>
        <v>0</v>
      </c>
      <c r="HS86" s="344">
        <f t="shared" si="367"/>
        <v>0</v>
      </c>
      <c r="HT86" s="345">
        <f t="shared" si="368"/>
        <v>0</v>
      </c>
      <c r="HU86" s="345">
        <f t="shared" si="369"/>
        <v>0</v>
      </c>
      <c r="HV86" s="345">
        <f t="shared" si="370"/>
        <v>0</v>
      </c>
      <c r="HW86" s="345">
        <f t="shared" si="371"/>
        <v>0</v>
      </c>
      <c r="HX86" s="345">
        <f t="shared" si="372"/>
        <v>0</v>
      </c>
      <c r="HY86" s="344">
        <f t="shared" si="373"/>
        <v>0</v>
      </c>
      <c r="HZ86" s="344">
        <f t="shared" si="374"/>
        <v>0</v>
      </c>
      <c r="IA86" s="345">
        <f t="shared" si="375"/>
        <v>0</v>
      </c>
      <c r="IB86" s="345">
        <f t="shared" si="376"/>
        <v>0</v>
      </c>
      <c r="IC86" s="345">
        <f t="shared" si="377"/>
        <v>0</v>
      </c>
      <c r="ID86" s="345">
        <f t="shared" si="378"/>
        <v>0</v>
      </c>
      <c r="IE86" s="345">
        <f t="shared" si="379"/>
        <v>0</v>
      </c>
      <c r="IF86" s="344">
        <f>IF(AND($HO86=3,SUM($ID86:IE86)=0),IF(AND($HB86=1,$HF86&gt;=0.1),1,),)</f>
        <v>0</v>
      </c>
      <c r="IG86" s="344">
        <f>IF(AND($HO86=3,SUM($ID86:IF86)=0),IF(AND($HB86=1,$HF86&gt;=0.05,$HF86&lt;0.1),1,),)</f>
        <v>0</v>
      </c>
      <c r="IH86" s="345">
        <f t="shared" si="380"/>
        <v>0</v>
      </c>
      <c r="II86" s="345">
        <f t="shared" si="381"/>
        <v>0</v>
      </c>
      <c r="IJ86" s="345">
        <f t="shared" si="382"/>
        <v>0</v>
      </c>
      <c r="IK86" s="345">
        <f t="shared" si="383"/>
        <v>0</v>
      </c>
      <c r="IL86" s="345">
        <f t="shared" si="384"/>
        <v>0</v>
      </c>
      <c r="IM86" s="345">
        <f t="shared" si="385"/>
        <v>0</v>
      </c>
      <c r="IN86" s="345">
        <f t="shared" si="386"/>
        <v>0</v>
      </c>
      <c r="IO86" s="345">
        <f t="shared" si="387"/>
        <v>0</v>
      </c>
      <c r="IP86" s="345">
        <f t="shared" si="388"/>
        <v>0</v>
      </c>
      <c r="IQ86" s="345">
        <f t="shared" si="389"/>
        <v>0</v>
      </c>
      <c r="IR86" s="345">
        <f t="shared" si="390"/>
        <v>0</v>
      </c>
      <c r="IS86" s="392">
        <f t="shared" si="391"/>
        <v>0</v>
      </c>
      <c r="IT86" s="385"/>
      <c r="IU86" s="440">
        <f t="shared" si="243"/>
        <v>0</v>
      </c>
      <c r="IV86" s="344">
        <f t="shared" si="244"/>
        <v>0</v>
      </c>
      <c r="IW86" s="344">
        <f t="shared" si="245"/>
        <v>0</v>
      </c>
      <c r="IX86" s="344">
        <f t="shared" si="246"/>
        <v>0</v>
      </c>
      <c r="IY86" s="344">
        <f t="shared" si="247"/>
        <v>0</v>
      </c>
      <c r="IZ86" s="344">
        <f t="shared" si="248"/>
        <v>0</v>
      </c>
      <c r="JA86" s="344">
        <f t="shared" si="249"/>
        <v>0</v>
      </c>
      <c r="JB86" s="344">
        <f t="shared" si="250"/>
        <v>0</v>
      </c>
      <c r="JC86" s="344">
        <f t="shared" si="251"/>
        <v>0</v>
      </c>
      <c r="JD86" s="344">
        <f t="shared" si="252"/>
        <v>0</v>
      </c>
      <c r="JE86" s="344">
        <f t="shared" si="253"/>
        <v>0</v>
      </c>
      <c r="JF86" s="344">
        <f t="shared" si="254"/>
        <v>0</v>
      </c>
      <c r="JG86" s="344">
        <f t="shared" si="255"/>
        <v>0</v>
      </c>
      <c r="JH86" s="344">
        <f t="shared" si="256"/>
        <v>0</v>
      </c>
      <c r="JI86" s="344">
        <f t="shared" si="257"/>
        <v>0</v>
      </c>
      <c r="JJ86" s="344">
        <f t="shared" si="258"/>
        <v>0</v>
      </c>
      <c r="JK86" s="344">
        <f t="shared" si="259"/>
        <v>0</v>
      </c>
      <c r="JL86" s="344">
        <f t="shared" si="260"/>
        <v>0</v>
      </c>
      <c r="JM86" s="344">
        <f t="shared" si="261"/>
        <v>0</v>
      </c>
      <c r="JN86" s="344">
        <f t="shared" si="262"/>
        <v>0</v>
      </c>
      <c r="JO86" s="344">
        <f t="shared" si="263"/>
        <v>0</v>
      </c>
      <c r="JP86" s="344">
        <f t="shared" si="264"/>
        <v>0</v>
      </c>
      <c r="JQ86" s="344">
        <f t="shared" si="265"/>
        <v>0</v>
      </c>
      <c r="JR86" s="344">
        <f t="shared" si="266"/>
        <v>0</v>
      </c>
      <c r="JS86" s="344">
        <f t="shared" si="267"/>
        <v>0</v>
      </c>
      <c r="JT86" s="344">
        <f t="shared" si="268"/>
        <v>0</v>
      </c>
      <c r="JU86" s="344">
        <f t="shared" si="269"/>
        <v>0</v>
      </c>
      <c r="JV86" s="344">
        <f t="shared" si="270"/>
        <v>0</v>
      </c>
      <c r="JW86" s="344">
        <f t="shared" si="271"/>
        <v>0</v>
      </c>
      <c r="JX86" s="344">
        <f t="shared" si="272"/>
        <v>0</v>
      </c>
      <c r="JY86" s="344">
        <f t="shared" si="273"/>
        <v>0</v>
      </c>
      <c r="JZ86" s="344">
        <f t="shared" si="274"/>
        <v>0</v>
      </c>
      <c r="KA86" s="344">
        <f t="shared" si="275"/>
        <v>0</v>
      </c>
      <c r="KB86" s="344">
        <f t="shared" si="276"/>
        <v>0</v>
      </c>
      <c r="KC86" s="344">
        <f t="shared" si="277"/>
        <v>0</v>
      </c>
      <c r="KD86" s="344">
        <f t="shared" si="278"/>
        <v>0</v>
      </c>
      <c r="KE86" s="344">
        <f t="shared" si="279"/>
        <v>0</v>
      </c>
      <c r="KF86" s="344">
        <f t="shared" si="280"/>
        <v>0</v>
      </c>
      <c r="KG86" s="344">
        <f t="shared" si="281"/>
        <v>0</v>
      </c>
      <c r="KH86" s="344">
        <f t="shared" si="282"/>
        <v>0</v>
      </c>
      <c r="KI86" s="344">
        <f t="shared" si="283"/>
        <v>0</v>
      </c>
      <c r="KJ86" s="344">
        <f t="shared" si="284"/>
        <v>0</v>
      </c>
      <c r="KK86" s="344">
        <f t="shared" si="285"/>
        <v>0</v>
      </c>
      <c r="KL86" s="344">
        <f t="shared" si="286"/>
        <v>0</v>
      </c>
      <c r="KM86" s="344">
        <f t="shared" si="287"/>
        <v>0</v>
      </c>
      <c r="KN86" s="344">
        <f t="shared" si="288"/>
        <v>0</v>
      </c>
      <c r="KO86" s="344">
        <f t="shared" si="289"/>
        <v>0</v>
      </c>
      <c r="KP86" s="344">
        <f t="shared" si="290"/>
        <v>0</v>
      </c>
      <c r="KQ86" s="344">
        <f t="shared" si="291"/>
        <v>0</v>
      </c>
      <c r="KR86" s="344">
        <f t="shared" si="292"/>
        <v>0</v>
      </c>
      <c r="KS86" s="344">
        <f t="shared" si="293"/>
        <v>0</v>
      </c>
      <c r="KT86" s="383">
        <f t="shared" si="294"/>
        <v>0</v>
      </c>
      <c r="KU86" s="701"/>
      <c r="KV86" s="109"/>
      <c r="KW86" s="109"/>
      <c r="KX86" s="110"/>
      <c r="KZ86" s="472">
        <f t="shared" si="295"/>
        <v>0</v>
      </c>
      <c r="LA86" s="348">
        <f t="shared" si="296"/>
        <v>0</v>
      </c>
      <c r="LB86" s="348">
        <f t="shared" si="297"/>
        <v>0</v>
      </c>
      <c r="LC86" s="473">
        <f t="shared" si="298"/>
        <v>0</v>
      </c>
      <c r="LE86" s="467">
        <f t="shared" si="299"/>
        <v>0</v>
      </c>
      <c r="LF86" s="467" t="str">
        <f t="shared" si="300"/>
        <v/>
      </c>
      <c r="LG86" s="467">
        <f t="shared" si="301"/>
        <v>0</v>
      </c>
      <c r="LH86" s="467">
        <f t="shared" si="302"/>
        <v>0</v>
      </c>
      <c r="LI86" s="467">
        <f t="shared" si="303"/>
        <v>0</v>
      </c>
      <c r="LJ86" s="467">
        <f t="shared" si="304"/>
        <v>0</v>
      </c>
      <c r="LK86" s="467">
        <f t="shared" si="305"/>
        <v>0</v>
      </c>
      <c r="LL86" s="467">
        <f t="shared" si="306"/>
        <v>0</v>
      </c>
      <c r="LM86" s="467">
        <f t="shared" si="307"/>
        <v>0</v>
      </c>
      <c r="LN86" s="468">
        <f t="shared" si="308"/>
        <v>0</v>
      </c>
      <c r="LO86" s="468" t="str">
        <f t="shared" si="392"/>
        <v>○</v>
      </c>
      <c r="LP86" s="451"/>
      <c r="LQ86" s="414">
        <f t="shared" si="393"/>
        <v>0</v>
      </c>
      <c r="LR86" s="414">
        <f t="shared" si="394"/>
        <v>0</v>
      </c>
      <c r="LS86" s="414" t="str">
        <f t="shared" si="309"/>
        <v/>
      </c>
      <c r="LT86" s="414" t="str">
        <f t="shared" si="395"/>
        <v/>
      </c>
      <c r="LU86" s="414">
        <f t="shared" si="310"/>
        <v>0</v>
      </c>
      <c r="LV86" s="414">
        <f t="shared" si="311"/>
        <v>0</v>
      </c>
      <c r="LW86" s="414">
        <f t="shared" si="312"/>
        <v>0</v>
      </c>
      <c r="LX86" s="448">
        <f t="shared" si="313"/>
        <v>0</v>
      </c>
      <c r="LY86" s="414">
        <f t="shared" si="396"/>
        <v>0</v>
      </c>
      <c r="LZ86" s="414">
        <f t="shared" si="397"/>
        <v>0</v>
      </c>
      <c r="MA86" s="414">
        <f t="shared" si="398"/>
        <v>0</v>
      </c>
      <c r="MB86" s="448">
        <f t="shared" si="399"/>
        <v>0</v>
      </c>
      <c r="MC86" s="414">
        <f t="shared" si="314"/>
        <v>0</v>
      </c>
      <c r="MD86" s="414">
        <f t="shared" si="315"/>
        <v>0</v>
      </c>
      <c r="ME86" s="414">
        <f t="shared" si="316"/>
        <v>0</v>
      </c>
      <c r="MF86" s="448">
        <f t="shared" si="317"/>
        <v>0</v>
      </c>
      <c r="MG86" s="414">
        <f t="shared" si="318"/>
        <v>0</v>
      </c>
      <c r="MH86" s="414">
        <f t="shared" si="319"/>
        <v>0</v>
      </c>
      <c r="MI86" s="414">
        <f t="shared" si="320"/>
        <v>0</v>
      </c>
      <c r="MJ86" s="448">
        <f t="shared" si="400"/>
        <v>0</v>
      </c>
      <c r="MK86" s="462"/>
      <c r="ML86" s="477" cm="1">
        <f t="array" ref="ML86">IF(MX86=1,INDEX($BX86:$EQ86,1,MATCH("Ⅱ⑧",$BX86:$EQ86,0)+7),0)</f>
        <v>0</v>
      </c>
      <c r="MM86" s="478">
        <f t="shared" si="321"/>
        <v>0</v>
      </c>
      <c r="MN86" s="468">
        <f t="shared" si="322"/>
        <v>0</v>
      </c>
      <c r="MP86" s="348">
        <f t="shared" si="323"/>
        <v>0</v>
      </c>
      <c r="MQ86" s="348">
        <f t="shared" si="324"/>
        <v>0</v>
      </c>
      <c r="MR86" s="348">
        <f t="shared" si="325"/>
        <v>0</v>
      </c>
      <c r="MS86" s="348">
        <f t="shared" si="326"/>
        <v>0</v>
      </c>
      <c r="MT86" s="348">
        <f t="shared" si="327"/>
        <v>0</v>
      </c>
      <c r="MU86" s="348">
        <f t="shared" si="328"/>
        <v>0</v>
      </c>
      <c r="MV86" s="348">
        <f t="shared" si="329"/>
        <v>0</v>
      </c>
      <c r="MW86" s="348">
        <f t="shared" si="330"/>
        <v>0</v>
      </c>
      <c r="MX86" s="348">
        <f t="shared" si="331"/>
        <v>0</v>
      </c>
      <c r="MZ86" s="550">
        <f t="shared" si="332"/>
        <v>0</v>
      </c>
      <c r="NA86" s="550">
        <f t="shared" si="333"/>
        <v>0</v>
      </c>
      <c r="NB86" s="550">
        <f t="shared" si="334"/>
        <v>0</v>
      </c>
      <c r="NC86" s="550">
        <f t="shared" si="335"/>
        <v>0</v>
      </c>
      <c r="ND86" s="550">
        <f t="shared" si="336"/>
        <v>0</v>
      </c>
      <c r="NE86" s="550">
        <f t="shared" si="337"/>
        <v>0</v>
      </c>
      <c r="NF86" s="550">
        <f t="shared" si="338"/>
        <v>0</v>
      </c>
      <c r="NG86" s="550">
        <f t="shared" si="339"/>
        <v>0</v>
      </c>
    </row>
    <row r="87" spans="1:371" s="136" customFormat="1" ht="21" customHeight="1">
      <c r="A87" s="452">
        <f t="shared" si="212"/>
        <v>0</v>
      </c>
      <c r="B87" s="452">
        <f t="shared" si="401"/>
        <v>0</v>
      </c>
      <c r="C87" s="452">
        <f t="shared" si="213"/>
        <v>0</v>
      </c>
      <c r="D87" s="452">
        <f t="shared" si="214"/>
        <v>0</v>
      </c>
      <c r="E87" s="452">
        <f t="shared" si="215"/>
        <v>0</v>
      </c>
      <c r="F87" s="452">
        <f t="shared" si="402"/>
        <v>0</v>
      </c>
      <c r="G87" s="452">
        <f t="shared" si="403"/>
        <v>0</v>
      </c>
      <c r="H87" s="452">
        <f t="shared" si="404"/>
        <v>0</v>
      </c>
      <c r="I87" s="267">
        <f t="shared" si="340"/>
        <v>0</v>
      </c>
      <c r="J87" s="268"/>
      <c r="K87" s="112"/>
      <c r="L87" s="112"/>
      <c r="M87" s="106"/>
      <c r="N87" s="106"/>
      <c r="O87" s="106"/>
      <c r="P87" s="106"/>
      <c r="Q87" s="112"/>
      <c r="R87" s="263" t="str">
        <f>IFERROR(VLOOKUP(Q87,'４整理番号表'!$T$27:$U$30,2,TRUE),"")</f>
        <v/>
      </c>
      <c r="S87" s="263">
        <f t="shared" si="341"/>
        <v>0</v>
      </c>
      <c r="T87" s="266">
        <f t="shared" si="342"/>
        <v>0</v>
      </c>
      <c r="U87" s="112"/>
      <c r="V87" s="108"/>
      <c r="W87" s="269" t="str">
        <f>IFERROR(VLOOKUP(V87,'４整理番号表'!$B$6:$G$7,2,TRUE),"")</f>
        <v/>
      </c>
      <c r="X87" s="270"/>
      <c r="Y87" s="108"/>
      <c r="Z87" s="269" t="str">
        <f>IFERROR(VLOOKUP(Y87,'４整理番号表'!$B$39:$H$45,2,TRUE),"")</f>
        <v/>
      </c>
      <c r="AA87" s="108"/>
      <c r="AB87" s="271" t="str">
        <f>IFERROR(VLOOKUP(AA87,'４整理番号表'!$J$5:$K$59,2,TRUE),"")</f>
        <v/>
      </c>
      <c r="AC87" s="365"/>
      <c r="AD87" s="624"/>
      <c r="AE87" s="107"/>
      <c r="AF87" s="272" t="str">
        <f>IFERROR(VLOOKUP(AE87,'４整理番号表'!$P$6:$Q$39,2,TRUE),"")</f>
        <v/>
      </c>
      <c r="AG87" s="273">
        <f t="shared" si="216"/>
        <v>0</v>
      </c>
      <c r="AH87" s="106"/>
      <c r="AI87" s="112"/>
      <c r="AJ87" s="111"/>
      <c r="AK87" s="282"/>
      <c r="AL87" s="283"/>
      <c r="AM87" s="280"/>
      <c r="AN87" s="26"/>
      <c r="AO87" s="291">
        <f t="shared" si="217"/>
        <v>0</v>
      </c>
      <c r="AP87" s="290">
        <f t="shared" si="343"/>
        <v>0</v>
      </c>
      <c r="AQ87" s="30"/>
      <c r="AR87" s="30"/>
      <c r="AS87" s="30"/>
      <c r="AT87" s="289"/>
      <c r="AU87" s="291">
        <f t="shared" si="210"/>
        <v>0</v>
      </c>
      <c r="AV87" s="291" t="str">
        <f t="shared" si="405"/>
        <v/>
      </c>
      <c r="AW87" s="27"/>
      <c r="AX87" s="33"/>
      <c r="AY87" s="33"/>
      <c r="AZ87" s="28"/>
      <c r="BA87" s="27"/>
      <c r="BB87" s="202"/>
      <c r="BC87" s="315">
        <f t="shared" si="344"/>
        <v>0</v>
      </c>
      <c r="BD87" s="349" t="str">
        <f t="shared" si="218"/>
        <v/>
      </c>
      <c r="BE87" s="350"/>
      <c r="BF87" s="350"/>
      <c r="BG87" s="349">
        <f t="shared" si="211"/>
        <v>0</v>
      </c>
      <c r="BH87" s="350"/>
      <c r="BI87" s="349">
        <f t="shared" si="345"/>
        <v>0</v>
      </c>
      <c r="BJ87" s="202"/>
      <c r="BK87" s="202"/>
      <c r="BL87" s="653" t="str">
        <f t="shared" si="219"/>
        <v/>
      </c>
      <c r="BM87" s="654" t="str">
        <f t="shared" si="220"/>
        <v/>
      </c>
      <c r="BN87" s="266" t="str">
        <f t="shared" si="221"/>
        <v/>
      </c>
      <c r="BO87" s="793"/>
      <c r="BP87" s="323"/>
      <c r="BQ87" s="323"/>
      <c r="BR87" s="323"/>
      <c r="BS87" s="323"/>
      <c r="BT87" s="324" t="str">
        <f t="shared" si="222"/>
        <v/>
      </c>
      <c r="BU87" s="325" t="str">
        <f t="shared" si="346"/>
        <v/>
      </c>
      <c r="BV87" s="393">
        <f t="shared" si="347"/>
        <v>0</v>
      </c>
      <c r="BW87" s="326"/>
      <c r="BX87" s="329"/>
      <c r="BY87" s="454"/>
      <c r="BZ87" s="455"/>
      <c r="CA87" s="455"/>
      <c r="CB87" s="455"/>
      <c r="CC87" s="455"/>
      <c r="CD87" s="322">
        <f>IFERROR(VLOOKUP(BX87,'４整理番号表'!$X$23:$Z$31,3,FALSE),)</f>
        <v>0</v>
      </c>
      <c r="CE87" s="605" t="str">
        <f>IF(BX87='４整理番号表'!$X$24,IF(CC87&lt;&gt;"",IF(BZ87&gt;0,IF(BY87=6,ROUNDDOWN((CC87-BZ87)/ABS(BZ87),3),IF(BY87=5,ROUNDDOWN((CC87-BZ87)/ABS(BZ87)*3/4,3),"")),"-")),IF(CC87&lt;&gt;"",IF(BZ87&gt;0,ROUNDDOWN((CC87-BZ87)/ABS(BZ87),3),"-"),""))</f>
        <v/>
      </c>
      <c r="CF87" s="610"/>
      <c r="CG87" s="329"/>
      <c r="CH87" s="454"/>
      <c r="CI87" s="322"/>
      <c r="CJ87" s="322"/>
      <c r="CK87" s="322"/>
      <c r="CL87" s="322"/>
      <c r="CM87" s="322">
        <f>IFERROR(VLOOKUP(CG87,'４整理番号表'!$X$23:$Z$31,3,FALSE),)</f>
        <v>0</v>
      </c>
      <c r="CN87" s="325" t="str">
        <f t="shared" si="348"/>
        <v/>
      </c>
      <c r="CO87" s="610"/>
      <c r="CP87" s="329"/>
      <c r="CQ87" s="454"/>
      <c r="CR87" s="322"/>
      <c r="CS87" s="322"/>
      <c r="CT87" s="322"/>
      <c r="CU87" s="322"/>
      <c r="CV87" s="322">
        <f>IFERROR(VLOOKUP(CP87,'４整理番号表'!$X$23:$Z$31,3,FALSE),)</f>
        <v>0</v>
      </c>
      <c r="CW87" s="325" t="str">
        <f t="shared" si="349"/>
        <v/>
      </c>
      <c r="CX87" s="619"/>
      <c r="CY87" s="329"/>
      <c r="CZ87" s="454"/>
      <c r="DA87" s="322"/>
      <c r="DB87" s="322"/>
      <c r="DC87" s="322"/>
      <c r="DD87" s="322"/>
      <c r="DE87" s="322">
        <f>IFERROR(VLOOKUP(CY87,'４整理番号表'!$X$23:$Z$31,3,FALSE),)</f>
        <v>0</v>
      </c>
      <c r="DF87" s="325" t="str">
        <f t="shared" si="350"/>
        <v/>
      </c>
      <c r="DG87" s="610"/>
      <c r="DH87" s="329"/>
      <c r="DI87" s="454"/>
      <c r="DJ87" s="322"/>
      <c r="DK87" s="322"/>
      <c r="DL87" s="322"/>
      <c r="DM87" s="322"/>
      <c r="DN87" s="322">
        <f>IFERROR(VLOOKUP(DH87,'４整理番号表'!$X$23:$Z$31,3,FALSE),)</f>
        <v>0</v>
      </c>
      <c r="DO87" s="325" t="str">
        <f t="shared" si="351"/>
        <v/>
      </c>
      <c r="DP87" s="610"/>
      <c r="DQ87" s="329"/>
      <c r="DR87" s="454"/>
      <c r="DS87" s="322"/>
      <c r="DT87" s="322"/>
      <c r="DU87" s="322"/>
      <c r="DV87" s="322"/>
      <c r="DW87" s="322">
        <f>IFERROR(VLOOKUP(DQ87,'４整理番号表'!$X$23:$Z$31,3,FALSE),)</f>
        <v>0</v>
      </c>
      <c r="DX87" s="325" t="str">
        <f t="shared" si="352"/>
        <v/>
      </c>
      <c r="DY87" s="610"/>
      <c r="DZ87" s="329"/>
      <c r="EA87" s="454"/>
      <c r="EB87" s="322"/>
      <c r="EC87" s="322"/>
      <c r="ED87" s="322"/>
      <c r="EE87" s="322"/>
      <c r="EF87" s="322">
        <f>IFERROR(VLOOKUP(DZ87,'４整理番号表'!$X$23:$Z$31,3,FALSE),)</f>
        <v>0</v>
      </c>
      <c r="EG87" s="325" t="str">
        <f t="shared" si="353"/>
        <v/>
      </c>
      <c r="EH87" s="610"/>
      <c r="EI87" s="329"/>
      <c r="EJ87" s="454"/>
      <c r="EK87" s="322"/>
      <c r="EL87" s="322"/>
      <c r="EM87" s="322"/>
      <c r="EN87" s="322"/>
      <c r="EO87" s="322">
        <f>IFERROR(VLOOKUP(EI87,'４整理番号表'!$X$23:$Z$31,3,FALSE),)</f>
        <v>0</v>
      </c>
      <c r="EP87" s="325" t="str">
        <f t="shared" si="354"/>
        <v/>
      </c>
      <c r="EQ87" s="619"/>
      <c r="ER87" s="203" t="s">
        <v>101</v>
      </c>
      <c r="ES87" s="266">
        <f t="shared" si="223"/>
        <v>0</v>
      </c>
      <c r="ET87" s="272">
        <f t="shared" si="224"/>
        <v>0</v>
      </c>
      <c r="EU87" s="272">
        <f t="shared" si="225"/>
        <v>0</v>
      </c>
      <c r="EV87" s="272">
        <f t="shared" si="226"/>
        <v>0</v>
      </c>
      <c r="EW87" s="272">
        <f t="shared" si="227"/>
        <v>0</v>
      </c>
      <c r="EX87" s="272">
        <f t="shared" si="228"/>
        <v>0</v>
      </c>
      <c r="EY87" s="272">
        <f t="shared" si="229"/>
        <v>0</v>
      </c>
      <c r="EZ87" s="272">
        <f t="shared" si="230"/>
        <v>0</v>
      </c>
      <c r="FA87" s="272">
        <f t="shared" si="231"/>
        <v>0</v>
      </c>
      <c r="FB87" s="272">
        <f t="shared" si="232"/>
        <v>0</v>
      </c>
      <c r="FC87" s="272">
        <f t="shared" si="233"/>
        <v>0</v>
      </c>
      <c r="FD87" s="272">
        <f t="shared" si="234"/>
        <v>0</v>
      </c>
      <c r="FE87" s="272">
        <f t="shared" si="235"/>
        <v>0</v>
      </c>
      <c r="FF87" s="272">
        <f t="shared" si="236"/>
        <v>0</v>
      </c>
      <c r="FG87" s="272">
        <f t="shared" si="237"/>
        <v>0</v>
      </c>
      <c r="FH87" s="272">
        <f t="shared" si="238"/>
        <v>0</v>
      </c>
      <c r="FI87" s="109" t="s">
        <v>100</v>
      </c>
      <c r="FJ87" s="109" t="s">
        <v>100</v>
      </c>
      <c r="FK87" s="109" t="s">
        <v>100</v>
      </c>
      <c r="FL87" s="109" t="s">
        <v>100</v>
      </c>
      <c r="FM87" s="109" t="s">
        <v>100</v>
      </c>
      <c r="FN87" s="272">
        <f t="shared" si="355"/>
        <v>0</v>
      </c>
      <c r="FO87" s="272">
        <f t="shared" si="356"/>
        <v>0</v>
      </c>
      <c r="FP87" s="272">
        <f t="shared" si="357"/>
        <v>0</v>
      </c>
      <c r="FQ87" s="272">
        <f t="shared" si="358"/>
        <v>0</v>
      </c>
      <c r="FR87" s="272">
        <f t="shared" si="359"/>
        <v>0</v>
      </c>
      <c r="FS87" s="272">
        <f t="shared" si="360"/>
        <v>0</v>
      </c>
      <c r="FT87" s="272">
        <f t="shared" si="361"/>
        <v>0</v>
      </c>
      <c r="FU87" s="113"/>
      <c r="FV87" s="113"/>
      <c r="FW87" s="109"/>
      <c r="FX87" s="109"/>
      <c r="FY87" s="109"/>
      <c r="FZ87" s="272">
        <f t="shared" si="362"/>
        <v>0</v>
      </c>
      <c r="GA87" s="272">
        <f t="shared" si="239"/>
        <v>0</v>
      </c>
      <c r="GB87" s="109"/>
      <c r="GC87" s="109"/>
      <c r="GD87" s="109"/>
      <c r="GE87" s="109"/>
      <c r="GF87" s="109"/>
      <c r="GG87" s="109"/>
      <c r="GH87" s="109"/>
      <c r="GI87" s="109"/>
      <c r="GJ87" s="109"/>
      <c r="GK87" s="109"/>
      <c r="GL87" s="109"/>
      <c r="GM87" s="109"/>
      <c r="GN87" s="109"/>
      <c r="GO87" s="109"/>
      <c r="GP87" s="109"/>
      <c r="GQ87" s="109"/>
      <c r="GR87" s="109"/>
      <c r="GS87" s="109"/>
      <c r="GT87" s="110"/>
      <c r="GV87" s="413">
        <f t="shared" si="240"/>
        <v>0</v>
      </c>
      <c r="GW87" s="414">
        <f t="shared" si="241"/>
        <v>0</v>
      </c>
      <c r="GX87" s="415"/>
      <c r="GY87" s="416">
        <f t="shared" si="406"/>
        <v>0</v>
      </c>
      <c r="GZ87" s="417">
        <f t="shared" si="407"/>
        <v>0</v>
      </c>
      <c r="HA87" s="385"/>
      <c r="HB87" s="421"/>
      <c r="HC87" s="422"/>
      <c r="HD87" s="422"/>
      <c r="HE87" s="423">
        <f t="shared" ref="HE87:HE150" si="408">HD87-HC87</f>
        <v>0</v>
      </c>
      <c r="HF87" s="424">
        <f t="shared" ref="HF87:HF150" si="409">IF(HC87&lt;&gt;0,ROUNDDOWN(HE87/HC87,4),0)</f>
        <v>0</v>
      </c>
      <c r="HG87" s="426"/>
      <c r="HH87" s="426"/>
      <c r="HI87" s="426"/>
      <c r="HJ87" s="345" t="str">
        <f t="shared" si="242"/>
        <v/>
      </c>
      <c r="HK87" s="402">
        <f>IF(OR(AND(1&lt;=HJ87,HJ87&lt;=3),HJ87=6),VLOOKUP(HJ87,'４整理番号表'!$J$5:$K$59,2,FALSE),0)</f>
        <v>0</v>
      </c>
      <c r="HL87" s="402">
        <f>IF(OR(HJ87=4,HJ87=7),VLOOKUP(HJ87,'４整理番号表'!$J$5:$K$59,2,FALSE),0)</f>
        <v>0</v>
      </c>
      <c r="HM87" s="402">
        <f>IF(HJ87=5,VLOOKUP(HJ87,'４整理番号表'!$J$5:$K$59,2,FALSE),0)</f>
        <v>0</v>
      </c>
      <c r="HN87" s="402">
        <f>IF(AND(8&lt;=HJ87,HJ87&lt;=13),VLOOKUP(HJ87,'４整理番号表'!$J$5:$K$59,2,FALSE),0)</f>
        <v>0</v>
      </c>
      <c r="HO87" s="397">
        <f t="shared" si="363"/>
        <v>0</v>
      </c>
      <c r="HP87" s="345">
        <f t="shared" si="364"/>
        <v>0</v>
      </c>
      <c r="HQ87" s="345">
        <f t="shared" si="365"/>
        <v>0</v>
      </c>
      <c r="HR87" s="344">
        <f t="shared" si="366"/>
        <v>0</v>
      </c>
      <c r="HS87" s="344">
        <f t="shared" si="367"/>
        <v>0</v>
      </c>
      <c r="HT87" s="345">
        <f t="shared" si="368"/>
        <v>0</v>
      </c>
      <c r="HU87" s="345">
        <f t="shared" si="369"/>
        <v>0</v>
      </c>
      <c r="HV87" s="345">
        <f t="shared" si="370"/>
        <v>0</v>
      </c>
      <c r="HW87" s="345">
        <f t="shared" si="371"/>
        <v>0</v>
      </c>
      <c r="HX87" s="345">
        <f t="shared" si="372"/>
        <v>0</v>
      </c>
      <c r="HY87" s="344">
        <f t="shared" si="373"/>
        <v>0</v>
      </c>
      <c r="HZ87" s="344">
        <f t="shared" si="374"/>
        <v>0</v>
      </c>
      <c r="IA87" s="345">
        <f t="shared" si="375"/>
        <v>0</v>
      </c>
      <c r="IB87" s="345">
        <f t="shared" si="376"/>
        <v>0</v>
      </c>
      <c r="IC87" s="345">
        <f t="shared" si="377"/>
        <v>0</v>
      </c>
      <c r="ID87" s="345">
        <f t="shared" si="378"/>
        <v>0</v>
      </c>
      <c r="IE87" s="345">
        <f t="shared" si="379"/>
        <v>0</v>
      </c>
      <c r="IF87" s="344">
        <f>IF(AND($HO87=3,SUM($ID87:IE87)=0),IF(AND($HB87=1,$HF87&gt;=0.1),1,),)</f>
        <v>0</v>
      </c>
      <c r="IG87" s="344">
        <f>IF(AND($HO87=3,SUM($ID87:IF87)=0),IF(AND($HB87=1,$HF87&gt;=0.05,$HF87&lt;0.1),1,),)</f>
        <v>0</v>
      </c>
      <c r="IH87" s="345">
        <f t="shared" si="380"/>
        <v>0</v>
      </c>
      <c r="II87" s="345">
        <f t="shared" si="381"/>
        <v>0</v>
      </c>
      <c r="IJ87" s="345">
        <f t="shared" si="382"/>
        <v>0</v>
      </c>
      <c r="IK87" s="345">
        <f t="shared" si="383"/>
        <v>0</v>
      </c>
      <c r="IL87" s="345">
        <f t="shared" si="384"/>
        <v>0</v>
      </c>
      <c r="IM87" s="345">
        <f t="shared" si="385"/>
        <v>0</v>
      </c>
      <c r="IN87" s="345">
        <f t="shared" si="386"/>
        <v>0</v>
      </c>
      <c r="IO87" s="345">
        <f t="shared" si="387"/>
        <v>0</v>
      </c>
      <c r="IP87" s="345">
        <f t="shared" si="388"/>
        <v>0</v>
      </c>
      <c r="IQ87" s="345">
        <f t="shared" si="389"/>
        <v>0</v>
      </c>
      <c r="IR87" s="345">
        <f t="shared" si="390"/>
        <v>0</v>
      </c>
      <c r="IS87" s="392">
        <f t="shared" si="391"/>
        <v>0</v>
      </c>
      <c r="IT87" s="385"/>
      <c r="IU87" s="440">
        <f t="shared" si="243"/>
        <v>0</v>
      </c>
      <c r="IV87" s="344">
        <f t="shared" si="244"/>
        <v>0</v>
      </c>
      <c r="IW87" s="344">
        <f t="shared" si="245"/>
        <v>0</v>
      </c>
      <c r="IX87" s="344">
        <f t="shared" si="246"/>
        <v>0</v>
      </c>
      <c r="IY87" s="344">
        <f t="shared" si="247"/>
        <v>0</v>
      </c>
      <c r="IZ87" s="344">
        <f t="shared" si="248"/>
        <v>0</v>
      </c>
      <c r="JA87" s="344">
        <f t="shared" si="249"/>
        <v>0</v>
      </c>
      <c r="JB87" s="344">
        <f t="shared" si="250"/>
        <v>0</v>
      </c>
      <c r="JC87" s="344">
        <f t="shared" si="251"/>
        <v>0</v>
      </c>
      <c r="JD87" s="344">
        <f t="shared" si="252"/>
        <v>0</v>
      </c>
      <c r="JE87" s="344">
        <f t="shared" si="253"/>
        <v>0</v>
      </c>
      <c r="JF87" s="344">
        <f t="shared" si="254"/>
        <v>0</v>
      </c>
      <c r="JG87" s="344">
        <f t="shared" si="255"/>
        <v>0</v>
      </c>
      <c r="JH87" s="344">
        <f t="shared" si="256"/>
        <v>0</v>
      </c>
      <c r="JI87" s="344">
        <f t="shared" si="257"/>
        <v>0</v>
      </c>
      <c r="JJ87" s="344">
        <f t="shared" si="258"/>
        <v>0</v>
      </c>
      <c r="JK87" s="344">
        <f t="shared" si="259"/>
        <v>0</v>
      </c>
      <c r="JL87" s="344">
        <f t="shared" si="260"/>
        <v>0</v>
      </c>
      <c r="JM87" s="344">
        <f t="shared" si="261"/>
        <v>0</v>
      </c>
      <c r="JN87" s="344">
        <f t="shared" si="262"/>
        <v>0</v>
      </c>
      <c r="JO87" s="344">
        <f t="shared" si="263"/>
        <v>0</v>
      </c>
      <c r="JP87" s="344">
        <f t="shared" si="264"/>
        <v>0</v>
      </c>
      <c r="JQ87" s="344">
        <f t="shared" si="265"/>
        <v>0</v>
      </c>
      <c r="JR87" s="344">
        <f t="shared" si="266"/>
        <v>0</v>
      </c>
      <c r="JS87" s="344">
        <f t="shared" si="267"/>
        <v>0</v>
      </c>
      <c r="JT87" s="344">
        <f t="shared" si="268"/>
        <v>0</v>
      </c>
      <c r="JU87" s="344">
        <f t="shared" si="269"/>
        <v>0</v>
      </c>
      <c r="JV87" s="344">
        <f t="shared" si="270"/>
        <v>0</v>
      </c>
      <c r="JW87" s="344">
        <f t="shared" si="271"/>
        <v>0</v>
      </c>
      <c r="JX87" s="344">
        <f t="shared" si="272"/>
        <v>0</v>
      </c>
      <c r="JY87" s="344">
        <f t="shared" si="273"/>
        <v>0</v>
      </c>
      <c r="JZ87" s="344">
        <f t="shared" si="274"/>
        <v>0</v>
      </c>
      <c r="KA87" s="344">
        <f t="shared" si="275"/>
        <v>0</v>
      </c>
      <c r="KB87" s="344">
        <f t="shared" si="276"/>
        <v>0</v>
      </c>
      <c r="KC87" s="344">
        <f t="shared" si="277"/>
        <v>0</v>
      </c>
      <c r="KD87" s="344">
        <f t="shared" si="278"/>
        <v>0</v>
      </c>
      <c r="KE87" s="344">
        <f t="shared" si="279"/>
        <v>0</v>
      </c>
      <c r="KF87" s="344">
        <f t="shared" si="280"/>
        <v>0</v>
      </c>
      <c r="KG87" s="344">
        <f t="shared" si="281"/>
        <v>0</v>
      </c>
      <c r="KH87" s="344">
        <f t="shared" si="282"/>
        <v>0</v>
      </c>
      <c r="KI87" s="344">
        <f t="shared" si="283"/>
        <v>0</v>
      </c>
      <c r="KJ87" s="344">
        <f t="shared" si="284"/>
        <v>0</v>
      </c>
      <c r="KK87" s="344">
        <f t="shared" si="285"/>
        <v>0</v>
      </c>
      <c r="KL87" s="344">
        <f t="shared" si="286"/>
        <v>0</v>
      </c>
      <c r="KM87" s="344">
        <f t="shared" si="287"/>
        <v>0</v>
      </c>
      <c r="KN87" s="344">
        <f t="shared" si="288"/>
        <v>0</v>
      </c>
      <c r="KO87" s="344">
        <f t="shared" si="289"/>
        <v>0</v>
      </c>
      <c r="KP87" s="344">
        <f t="shared" si="290"/>
        <v>0</v>
      </c>
      <c r="KQ87" s="344">
        <f t="shared" si="291"/>
        <v>0</v>
      </c>
      <c r="KR87" s="344">
        <f t="shared" si="292"/>
        <v>0</v>
      </c>
      <c r="KS87" s="344">
        <f t="shared" si="293"/>
        <v>0</v>
      </c>
      <c r="KT87" s="383">
        <f t="shared" si="294"/>
        <v>0</v>
      </c>
      <c r="KU87" s="701"/>
      <c r="KV87" s="109"/>
      <c r="KW87" s="109"/>
      <c r="KX87" s="110"/>
      <c r="KZ87" s="472">
        <f t="shared" si="295"/>
        <v>0</v>
      </c>
      <c r="LA87" s="348">
        <f t="shared" si="296"/>
        <v>0</v>
      </c>
      <c r="LB87" s="348">
        <f t="shared" si="297"/>
        <v>0</v>
      </c>
      <c r="LC87" s="473">
        <f t="shared" si="298"/>
        <v>0</v>
      </c>
      <c r="LE87" s="467">
        <f t="shared" si="299"/>
        <v>0</v>
      </c>
      <c r="LF87" s="467" t="str">
        <f t="shared" si="300"/>
        <v/>
      </c>
      <c r="LG87" s="467">
        <f t="shared" si="301"/>
        <v>0</v>
      </c>
      <c r="LH87" s="467">
        <f t="shared" si="302"/>
        <v>0</v>
      </c>
      <c r="LI87" s="467">
        <f t="shared" si="303"/>
        <v>0</v>
      </c>
      <c r="LJ87" s="467">
        <f t="shared" si="304"/>
        <v>0</v>
      </c>
      <c r="LK87" s="467">
        <f t="shared" si="305"/>
        <v>0</v>
      </c>
      <c r="LL87" s="467">
        <f t="shared" si="306"/>
        <v>0</v>
      </c>
      <c r="LM87" s="467">
        <f t="shared" si="307"/>
        <v>0</v>
      </c>
      <c r="LN87" s="468">
        <f t="shared" si="308"/>
        <v>0</v>
      </c>
      <c r="LO87" s="468" t="str">
        <f t="shared" si="392"/>
        <v>○</v>
      </c>
      <c r="LP87" s="451"/>
      <c r="LQ87" s="414">
        <f t="shared" si="393"/>
        <v>0</v>
      </c>
      <c r="LR87" s="414">
        <f t="shared" si="394"/>
        <v>0</v>
      </c>
      <c r="LS87" s="414" t="str">
        <f t="shared" si="309"/>
        <v/>
      </c>
      <c r="LT87" s="414" t="str">
        <f t="shared" si="395"/>
        <v/>
      </c>
      <c r="LU87" s="414">
        <f t="shared" si="310"/>
        <v>0</v>
      </c>
      <c r="LV87" s="414">
        <f t="shared" si="311"/>
        <v>0</v>
      </c>
      <c r="LW87" s="414">
        <f t="shared" si="312"/>
        <v>0</v>
      </c>
      <c r="LX87" s="448">
        <f t="shared" si="313"/>
        <v>0</v>
      </c>
      <c r="LY87" s="414">
        <f t="shared" si="396"/>
        <v>0</v>
      </c>
      <c r="LZ87" s="414">
        <f t="shared" si="397"/>
        <v>0</v>
      </c>
      <c r="MA87" s="414">
        <f t="shared" si="398"/>
        <v>0</v>
      </c>
      <c r="MB87" s="448">
        <f t="shared" si="399"/>
        <v>0</v>
      </c>
      <c r="MC87" s="414">
        <f t="shared" si="314"/>
        <v>0</v>
      </c>
      <c r="MD87" s="414">
        <f t="shared" si="315"/>
        <v>0</v>
      </c>
      <c r="ME87" s="414">
        <f t="shared" si="316"/>
        <v>0</v>
      </c>
      <c r="MF87" s="448">
        <f t="shared" si="317"/>
        <v>0</v>
      </c>
      <c r="MG87" s="414">
        <f t="shared" si="318"/>
        <v>0</v>
      </c>
      <c r="MH87" s="414">
        <f t="shared" si="319"/>
        <v>0</v>
      </c>
      <c r="MI87" s="414">
        <f t="shared" si="320"/>
        <v>0</v>
      </c>
      <c r="MJ87" s="448">
        <f t="shared" si="400"/>
        <v>0</v>
      </c>
      <c r="MK87" s="462"/>
      <c r="ML87" s="477" cm="1">
        <f t="array" ref="ML87">IF(MX87=1,INDEX($BX87:$EQ87,1,MATCH("Ⅱ⑧",$BX87:$EQ87,0)+7),0)</f>
        <v>0</v>
      </c>
      <c r="MM87" s="478">
        <f t="shared" si="321"/>
        <v>0</v>
      </c>
      <c r="MN87" s="468">
        <f t="shared" si="322"/>
        <v>0</v>
      </c>
      <c r="MP87" s="348">
        <f t="shared" si="323"/>
        <v>0</v>
      </c>
      <c r="MQ87" s="348">
        <f t="shared" si="324"/>
        <v>0</v>
      </c>
      <c r="MR87" s="348">
        <f t="shared" si="325"/>
        <v>0</v>
      </c>
      <c r="MS87" s="348">
        <f t="shared" si="326"/>
        <v>0</v>
      </c>
      <c r="MT87" s="348">
        <f t="shared" si="327"/>
        <v>0</v>
      </c>
      <c r="MU87" s="348">
        <f t="shared" si="328"/>
        <v>0</v>
      </c>
      <c r="MV87" s="348">
        <f t="shared" si="329"/>
        <v>0</v>
      </c>
      <c r="MW87" s="348">
        <f t="shared" si="330"/>
        <v>0</v>
      </c>
      <c r="MX87" s="348">
        <f t="shared" si="331"/>
        <v>0</v>
      </c>
      <c r="MZ87" s="550">
        <f t="shared" si="332"/>
        <v>0</v>
      </c>
      <c r="NA87" s="550">
        <f t="shared" si="333"/>
        <v>0</v>
      </c>
      <c r="NB87" s="550">
        <f t="shared" si="334"/>
        <v>0</v>
      </c>
      <c r="NC87" s="550">
        <f t="shared" si="335"/>
        <v>0</v>
      </c>
      <c r="ND87" s="550">
        <f t="shared" si="336"/>
        <v>0</v>
      </c>
      <c r="NE87" s="550">
        <f t="shared" si="337"/>
        <v>0</v>
      </c>
      <c r="NF87" s="550">
        <f t="shared" si="338"/>
        <v>0</v>
      </c>
      <c r="NG87" s="550">
        <f t="shared" si="339"/>
        <v>0</v>
      </c>
    </row>
    <row r="88" spans="1:371" s="136" customFormat="1" ht="21" customHeight="1">
      <c r="A88" s="452">
        <f t="shared" si="212"/>
        <v>0</v>
      </c>
      <c r="B88" s="452">
        <f t="shared" si="401"/>
        <v>0</v>
      </c>
      <c r="C88" s="452">
        <f t="shared" si="213"/>
        <v>0</v>
      </c>
      <c r="D88" s="452">
        <f t="shared" si="214"/>
        <v>0</v>
      </c>
      <c r="E88" s="452">
        <f t="shared" si="215"/>
        <v>0</v>
      </c>
      <c r="F88" s="452">
        <f t="shared" si="402"/>
        <v>0</v>
      </c>
      <c r="G88" s="452">
        <f t="shared" si="403"/>
        <v>0</v>
      </c>
      <c r="H88" s="452">
        <f t="shared" si="404"/>
        <v>0</v>
      </c>
      <c r="I88" s="267">
        <f t="shared" si="340"/>
        <v>0</v>
      </c>
      <c r="J88" s="268"/>
      <c r="K88" s="112"/>
      <c r="L88" s="112"/>
      <c r="M88" s="106"/>
      <c r="N88" s="106"/>
      <c r="O88" s="106"/>
      <c r="P88" s="106"/>
      <c r="Q88" s="112"/>
      <c r="R88" s="263" t="str">
        <f>IFERROR(VLOOKUP(Q88,'４整理番号表'!$T$27:$U$30,2,TRUE),"")</f>
        <v/>
      </c>
      <c r="S88" s="263">
        <f t="shared" si="341"/>
        <v>0</v>
      </c>
      <c r="T88" s="266">
        <f t="shared" si="342"/>
        <v>0</v>
      </c>
      <c r="U88" s="112"/>
      <c r="V88" s="108"/>
      <c r="W88" s="269" t="str">
        <f>IFERROR(VLOOKUP(V88,'４整理番号表'!$B$6:$G$7,2,TRUE),"")</f>
        <v/>
      </c>
      <c r="X88" s="270"/>
      <c r="Y88" s="108"/>
      <c r="Z88" s="269" t="str">
        <f>IFERROR(VLOOKUP(Y88,'４整理番号表'!$B$39:$H$45,2,TRUE),"")</f>
        <v/>
      </c>
      <c r="AA88" s="108"/>
      <c r="AB88" s="271" t="str">
        <f>IFERROR(VLOOKUP(AA88,'４整理番号表'!$J$5:$K$59,2,TRUE),"")</f>
        <v/>
      </c>
      <c r="AC88" s="365"/>
      <c r="AD88" s="624"/>
      <c r="AE88" s="107"/>
      <c r="AF88" s="272" t="str">
        <f>IFERROR(VLOOKUP(AE88,'４整理番号表'!$P$6:$Q$39,2,TRUE),"")</f>
        <v/>
      </c>
      <c r="AG88" s="273">
        <f t="shared" si="216"/>
        <v>0</v>
      </c>
      <c r="AH88" s="106"/>
      <c r="AI88" s="112"/>
      <c r="AJ88" s="111"/>
      <c r="AK88" s="282"/>
      <c r="AL88" s="283"/>
      <c r="AM88" s="280"/>
      <c r="AN88" s="29"/>
      <c r="AO88" s="291">
        <f t="shared" si="217"/>
        <v>0</v>
      </c>
      <c r="AP88" s="290">
        <f t="shared" si="343"/>
        <v>0</v>
      </c>
      <c r="AQ88" s="30"/>
      <c r="AR88" s="30"/>
      <c r="AS88" s="30"/>
      <c r="AT88" s="289"/>
      <c r="AU88" s="291">
        <f t="shared" si="210"/>
        <v>0</v>
      </c>
      <c r="AV88" s="291" t="str">
        <f t="shared" si="405"/>
        <v/>
      </c>
      <c r="AW88" s="27"/>
      <c r="AX88" s="33"/>
      <c r="AY88" s="33"/>
      <c r="AZ88" s="28"/>
      <c r="BA88" s="27"/>
      <c r="BB88" s="202"/>
      <c r="BC88" s="315">
        <f t="shared" si="344"/>
        <v>0</v>
      </c>
      <c r="BD88" s="349" t="str">
        <f t="shared" si="218"/>
        <v/>
      </c>
      <c r="BE88" s="350"/>
      <c r="BF88" s="350"/>
      <c r="BG88" s="349">
        <f t="shared" si="211"/>
        <v>0</v>
      </c>
      <c r="BH88" s="350"/>
      <c r="BI88" s="349">
        <f t="shared" si="345"/>
        <v>0</v>
      </c>
      <c r="BJ88" s="202"/>
      <c r="BK88" s="202"/>
      <c r="BL88" s="653" t="str">
        <f t="shared" si="219"/>
        <v/>
      </c>
      <c r="BM88" s="654" t="str">
        <f t="shared" si="220"/>
        <v/>
      </c>
      <c r="BN88" s="266" t="str">
        <f t="shared" si="221"/>
        <v/>
      </c>
      <c r="BO88" s="793"/>
      <c r="BP88" s="323"/>
      <c r="BQ88" s="323"/>
      <c r="BR88" s="323"/>
      <c r="BS88" s="323"/>
      <c r="BT88" s="324" t="str">
        <f t="shared" si="222"/>
        <v/>
      </c>
      <c r="BU88" s="325" t="str">
        <f t="shared" si="346"/>
        <v/>
      </c>
      <c r="BV88" s="393">
        <f t="shared" si="347"/>
        <v>0</v>
      </c>
      <c r="BW88" s="326"/>
      <c r="BX88" s="329"/>
      <c r="BY88" s="454"/>
      <c r="BZ88" s="455"/>
      <c r="CA88" s="455"/>
      <c r="CB88" s="455"/>
      <c r="CC88" s="455"/>
      <c r="CD88" s="322">
        <f>IFERROR(VLOOKUP(BX88,'４整理番号表'!$X$23:$Z$31,3,FALSE),)</f>
        <v>0</v>
      </c>
      <c r="CE88" s="605" t="str">
        <f>IF(BX88='４整理番号表'!$X$24,IF(CC88&lt;&gt;"",IF(BZ88&gt;0,IF(BY88=6,ROUNDDOWN((CC88-BZ88)/ABS(BZ88),3),IF(BY88=5,ROUNDDOWN((CC88-BZ88)/ABS(BZ88)*3/4,3),"")),"-")),IF(CC88&lt;&gt;"",IF(BZ88&gt;0,ROUNDDOWN((CC88-BZ88)/ABS(BZ88),3),"-"),""))</f>
        <v/>
      </c>
      <c r="CF88" s="610"/>
      <c r="CG88" s="329"/>
      <c r="CH88" s="454"/>
      <c r="CI88" s="322"/>
      <c r="CJ88" s="322"/>
      <c r="CK88" s="322"/>
      <c r="CL88" s="322"/>
      <c r="CM88" s="322">
        <f>IFERROR(VLOOKUP(CG88,'４整理番号表'!$X$23:$Z$31,3,FALSE),)</f>
        <v>0</v>
      </c>
      <c r="CN88" s="325" t="str">
        <f t="shared" si="348"/>
        <v/>
      </c>
      <c r="CO88" s="610"/>
      <c r="CP88" s="329"/>
      <c r="CQ88" s="454"/>
      <c r="CR88" s="322"/>
      <c r="CS88" s="322"/>
      <c r="CT88" s="322"/>
      <c r="CU88" s="322"/>
      <c r="CV88" s="322">
        <f>IFERROR(VLOOKUP(CP88,'４整理番号表'!$X$23:$Z$31,3,FALSE),)</f>
        <v>0</v>
      </c>
      <c r="CW88" s="325" t="str">
        <f t="shared" si="349"/>
        <v/>
      </c>
      <c r="CX88" s="619"/>
      <c r="CY88" s="329"/>
      <c r="CZ88" s="454"/>
      <c r="DA88" s="322"/>
      <c r="DB88" s="322"/>
      <c r="DC88" s="322"/>
      <c r="DD88" s="322"/>
      <c r="DE88" s="322">
        <f>IFERROR(VLOOKUP(CY88,'４整理番号表'!$X$23:$Z$31,3,FALSE),)</f>
        <v>0</v>
      </c>
      <c r="DF88" s="325" t="str">
        <f t="shared" si="350"/>
        <v/>
      </c>
      <c r="DG88" s="610"/>
      <c r="DH88" s="329"/>
      <c r="DI88" s="454"/>
      <c r="DJ88" s="322"/>
      <c r="DK88" s="322"/>
      <c r="DL88" s="322"/>
      <c r="DM88" s="322"/>
      <c r="DN88" s="322">
        <f>IFERROR(VLOOKUP(DH88,'４整理番号表'!$X$23:$Z$31,3,FALSE),)</f>
        <v>0</v>
      </c>
      <c r="DO88" s="325" t="str">
        <f t="shared" si="351"/>
        <v/>
      </c>
      <c r="DP88" s="610"/>
      <c r="DQ88" s="329"/>
      <c r="DR88" s="454"/>
      <c r="DS88" s="322"/>
      <c r="DT88" s="322"/>
      <c r="DU88" s="322"/>
      <c r="DV88" s="322"/>
      <c r="DW88" s="322">
        <f>IFERROR(VLOOKUP(DQ88,'４整理番号表'!$X$23:$Z$31,3,FALSE),)</f>
        <v>0</v>
      </c>
      <c r="DX88" s="325" t="str">
        <f t="shared" si="352"/>
        <v/>
      </c>
      <c r="DY88" s="610"/>
      <c r="DZ88" s="329"/>
      <c r="EA88" s="454"/>
      <c r="EB88" s="322"/>
      <c r="EC88" s="322"/>
      <c r="ED88" s="322"/>
      <c r="EE88" s="322"/>
      <c r="EF88" s="322">
        <f>IFERROR(VLOOKUP(DZ88,'４整理番号表'!$X$23:$Z$31,3,FALSE),)</f>
        <v>0</v>
      </c>
      <c r="EG88" s="325" t="str">
        <f t="shared" si="353"/>
        <v/>
      </c>
      <c r="EH88" s="610"/>
      <c r="EI88" s="329"/>
      <c r="EJ88" s="454"/>
      <c r="EK88" s="322"/>
      <c r="EL88" s="322"/>
      <c r="EM88" s="322"/>
      <c r="EN88" s="322"/>
      <c r="EO88" s="322">
        <f>IFERROR(VLOOKUP(EI88,'４整理番号表'!$X$23:$Z$31,3,FALSE),)</f>
        <v>0</v>
      </c>
      <c r="EP88" s="325" t="str">
        <f t="shared" si="354"/>
        <v/>
      </c>
      <c r="EQ88" s="619"/>
      <c r="ER88" s="203" t="s">
        <v>101</v>
      </c>
      <c r="ES88" s="266">
        <f t="shared" si="223"/>
        <v>0</v>
      </c>
      <c r="ET88" s="272">
        <f t="shared" si="224"/>
        <v>0</v>
      </c>
      <c r="EU88" s="272">
        <f t="shared" si="225"/>
        <v>0</v>
      </c>
      <c r="EV88" s="272">
        <f t="shared" si="226"/>
        <v>0</v>
      </c>
      <c r="EW88" s="272">
        <f t="shared" si="227"/>
        <v>0</v>
      </c>
      <c r="EX88" s="272">
        <f t="shared" si="228"/>
        <v>0</v>
      </c>
      <c r="EY88" s="272">
        <f t="shared" si="229"/>
        <v>0</v>
      </c>
      <c r="EZ88" s="272">
        <f t="shared" si="230"/>
        <v>0</v>
      </c>
      <c r="FA88" s="272">
        <f t="shared" si="231"/>
        <v>0</v>
      </c>
      <c r="FB88" s="272">
        <f t="shared" si="232"/>
        <v>0</v>
      </c>
      <c r="FC88" s="272">
        <f t="shared" si="233"/>
        <v>0</v>
      </c>
      <c r="FD88" s="272">
        <f t="shared" si="234"/>
        <v>0</v>
      </c>
      <c r="FE88" s="272">
        <f t="shared" si="235"/>
        <v>0</v>
      </c>
      <c r="FF88" s="272">
        <f t="shared" si="236"/>
        <v>0</v>
      </c>
      <c r="FG88" s="272">
        <f t="shared" si="237"/>
        <v>0</v>
      </c>
      <c r="FH88" s="272">
        <f t="shared" si="238"/>
        <v>0</v>
      </c>
      <c r="FI88" s="109" t="s">
        <v>100</v>
      </c>
      <c r="FJ88" s="109" t="s">
        <v>100</v>
      </c>
      <c r="FK88" s="109" t="s">
        <v>100</v>
      </c>
      <c r="FL88" s="109" t="s">
        <v>100</v>
      </c>
      <c r="FM88" s="109" t="s">
        <v>100</v>
      </c>
      <c r="FN88" s="272">
        <f t="shared" si="355"/>
        <v>0</v>
      </c>
      <c r="FO88" s="272">
        <f t="shared" si="356"/>
        <v>0</v>
      </c>
      <c r="FP88" s="272">
        <f t="shared" si="357"/>
        <v>0</v>
      </c>
      <c r="FQ88" s="272">
        <f t="shared" si="358"/>
        <v>0</v>
      </c>
      <c r="FR88" s="272">
        <f t="shared" si="359"/>
        <v>0</v>
      </c>
      <c r="FS88" s="272">
        <f t="shared" si="360"/>
        <v>0</v>
      </c>
      <c r="FT88" s="272">
        <f t="shared" si="361"/>
        <v>0</v>
      </c>
      <c r="FU88" s="113"/>
      <c r="FV88" s="113"/>
      <c r="FW88" s="109"/>
      <c r="FX88" s="109"/>
      <c r="FY88" s="109"/>
      <c r="FZ88" s="272">
        <f t="shared" si="362"/>
        <v>0</v>
      </c>
      <c r="GA88" s="272">
        <f t="shared" si="239"/>
        <v>0</v>
      </c>
      <c r="GB88" s="109"/>
      <c r="GC88" s="109"/>
      <c r="GD88" s="109"/>
      <c r="GE88" s="109"/>
      <c r="GF88" s="109"/>
      <c r="GG88" s="109"/>
      <c r="GH88" s="109"/>
      <c r="GI88" s="109"/>
      <c r="GJ88" s="109"/>
      <c r="GK88" s="109"/>
      <c r="GL88" s="109"/>
      <c r="GM88" s="109"/>
      <c r="GN88" s="109"/>
      <c r="GO88" s="109"/>
      <c r="GP88" s="109"/>
      <c r="GQ88" s="109"/>
      <c r="GR88" s="109"/>
      <c r="GS88" s="109"/>
      <c r="GT88" s="110"/>
      <c r="GV88" s="413">
        <f t="shared" si="240"/>
        <v>0</v>
      </c>
      <c r="GW88" s="414">
        <f t="shared" si="241"/>
        <v>0</v>
      </c>
      <c r="GX88" s="415"/>
      <c r="GY88" s="416">
        <f t="shared" si="406"/>
        <v>0</v>
      </c>
      <c r="GZ88" s="417">
        <f t="shared" si="407"/>
        <v>0</v>
      </c>
      <c r="HA88" s="385"/>
      <c r="HB88" s="421"/>
      <c r="HC88" s="422"/>
      <c r="HD88" s="422"/>
      <c r="HE88" s="423">
        <f t="shared" si="408"/>
        <v>0</v>
      </c>
      <c r="HF88" s="424">
        <f t="shared" si="409"/>
        <v>0</v>
      </c>
      <c r="HG88" s="426"/>
      <c r="HH88" s="426"/>
      <c r="HI88" s="426"/>
      <c r="HJ88" s="345" t="str">
        <f t="shared" si="242"/>
        <v/>
      </c>
      <c r="HK88" s="402">
        <f>IF(OR(AND(1&lt;=HJ88,HJ88&lt;=3),HJ88=6),VLOOKUP(HJ88,'４整理番号表'!$J$5:$K$59,2,FALSE),0)</f>
        <v>0</v>
      </c>
      <c r="HL88" s="402">
        <f>IF(OR(HJ88=4,HJ88=7),VLOOKUP(HJ88,'４整理番号表'!$J$5:$K$59,2,FALSE),0)</f>
        <v>0</v>
      </c>
      <c r="HM88" s="402">
        <f>IF(HJ88=5,VLOOKUP(HJ88,'４整理番号表'!$J$5:$K$59,2,FALSE),0)</f>
        <v>0</v>
      </c>
      <c r="HN88" s="402">
        <f>IF(AND(8&lt;=HJ88,HJ88&lt;=13),VLOOKUP(HJ88,'４整理番号表'!$J$5:$K$59,2,FALSE),0)</f>
        <v>0</v>
      </c>
      <c r="HO88" s="397">
        <f t="shared" si="363"/>
        <v>0</v>
      </c>
      <c r="HP88" s="345">
        <f t="shared" si="364"/>
        <v>0</v>
      </c>
      <c r="HQ88" s="345">
        <f t="shared" si="365"/>
        <v>0</v>
      </c>
      <c r="HR88" s="344">
        <f t="shared" si="366"/>
        <v>0</v>
      </c>
      <c r="HS88" s="344">
        <f t="shared" si="367"/>
        <v>0</v>
      </c>
      <c r="HT88" s="345">
        <f t="shared" si="368"/>
        <v>0</v>
      </c>
      <c r="HU88" s="345">
        <f t="shared" si="369"/>
        <v>0</v>
      </c>
      <c r="HV88" s="345">
        <f t="shared" si="370"/>
        <v>0</v>
      </c>
      <c r="HW88" s="345">
        <f t="shared" si="371"/>
        <v>0</v>
      </c>
      <c r="HX88" s="345">
        <f t="shared" si="372"/>
        <v>0</v>
      </c>
      <c r="HY88" s="344">
        <f t="shared" si="373"/>
        <v>0</v>
      </c>
      <c r="HZ88" s="344">
        <f t="shared" si="374"/>
        <v>0</v>
      </c>
      <c r="IA88" s="345">
        <f t="shared" si="375"/>
        <v>0</v>
      </c>
      <c r="IB88" s="345">
        <f t="shared" si="376"/>
        <v>0</v>
      </c>
      <c r="IC88" s="345">
        <f t="shared" si="377"/>
        <v>0</v>
      </c>
      <c r="ID88" s="345">
        <f t="shared" si="378"/>
        <v>0</v>
      </c>
      <c r="IE88" s="345">
        <f t="shared" si="379"/>
        <v>0</v>
      </c>
      <c r="IF88" s="344">
        <f>IF(AND($HO88=3,SUM($ID88:IE88)=0),IF(AND($HB88=1,$HF88&gt;=0.1),1,),)</f>
        <v>0</v>
      </c>
      <c r="IG88" s="344">
        <f>IF(AND($HO88=3,SUM($ID88:IF88)=0),IF(AND($HB88=1,$HF88&gt;=0.05,$HF88&lt;0.1),1,),)</f>
        <v>0</v>
      </c>
      <c r="IH88" s="345">
        <f t="shared" si="380"/>
        <v>0</v>
      </c>
      <c r="II88" s="345">
        <f t="shared" si="381"/>
        <v>0</v>
      </c>
      <c r="IJ88" s="345">
        <f t="shared" si="382"/>
        <v>0</v>
      </c>
      <c r="IK88" s="345">
        <f t="shared" si="383"/>
        <v>0</v>
      </c>
      <c r="IL88" s="345">
        <f t="shared" si="384"/>
        <v>0</v>
      </c>
      <c r="IM88" s="345">
        <f t="shared" si="385"/>
        <v>0</v>
      </c>
      <c r="IN88" s="345">
        <f t="shared" si="386"/>
        <v>0</v>
      </c>
      <c r="IO88" s="345">
        <f t="shared" si="387"/>
        <v>0</v>
      </c>
      <c r="IP88" s="345">
        <f t="shared" si="388"/>
        <v>0</v>
      </c>
      <c r="IQ88" s="345">
        <f t="shared" si="389"/>
        <v>0</v>
      </c>
      <c r="IR88" s="345">
        <f t="shared" si="390"/>
        <v>0</v>
      </c>
      <c r="IS88" s="392">
        <f t="shared" si="391"/>
        <v>0</v>
      </c>
      <c r="IT88" s="385"/>
      <c r="IU88" s="440">
        <f t="shared" si="243"/>
        <v>0</v>
      </c>
      <c r="IV88" s="344">
        <f t="shared" si="244"/>
        <v>0</v>
      </c>
      <c r="IW88" s="344">
        <f t="shared" si="245"/>
        <v>0</v>
      </c>
      <c r="IX88" s="344">
        <f t="shared" si="246"/>
        <v>0</v>
      </c>
      <c r="IY88" s="344">
        <f t="shared" si="247"/>
        <v>0</v>
      </c>
      <c r="IZ88" s="344">
        <f t="shared" si="248"/>
        <v>0</v>
      </c>
      <c r="JA88" s="344">
        <f t="shared" si="249"/>
        <v>0</v>
      </c>
      <c r="JB88" s="344">
        <f t="shared" si="250"/>
        <v>0</v>
      </c>
      <c r="JC88" s="344">
        <f t="shared" si="251"/>
        <v>0</v>
      </c>
      <c r="JD88" s="344">
        <f t="shared" si="252"/>
        <v>0</v>
      </c>
      <c r="JE88" s="344">
        <f t="shared" si="253"/>
        <v>0</v>
      </c>
      <c r="JF88" s="344">
        <f t="shared" si="254"/>
        <v>0</v>
      </c>
      <c r="JG88" s="344">
        <f t="shared" si="255"/>
        <v>0</v>
      </c>
      <c r="JH88" s="344">
        <f t="shared" si="256"/>
        <v>0</v>
      </c>
      <c r="JI88" s="344">
        <f t="shared" si="257"/>
        <v>0</v>
      </c>
      <c r="JJ88" s="344">
        <f t="shared" si="258"/>
        <v>0</v>
      </c>
      <c r="JK88" s="344">
        <f t="shared" si="259"/>
        <v>0</v>
      </c>
      <c r="JL88" s="344">
        <f t="shared" si="260"/>
        <v>0</v>
      </c>
      <c r="JM88" s="344">
        <f t="shared" si="261"/>
        <v>0</v>
      </c>
      <c r="JN88" s="344">
        <f t="shared" si="262"/>
        <v>0</v>
      </c>
      <c r="JO88" s="344">
        <f t="shared" si="263"/>
        <v>0</v>
      </c>
      <c r="JP88" s="344">
        <f t="shared" si="264"/>
        <v>0</v>
      </c>
      <c r="JQ88" s="344">
        <f t="shared" si="265"/>
        <v>0</v>
      </c>
      <c r="JR88" s="344">
        <f t="shared" si="266"/>
        <v>0</v>
      </c>
      <c r="JS88" s="344">
        <f t="shared" si="267"/>
        <v>0</v>
      </c>
      <c r="JT88" s="344">
        <f t="shared" si="268"/>
        <v>0</v>
      </c>
      <c r="JU88" s="344">
        <f t="shared" si="269"/>
        <v>0</v>
      </c>
      <c r="JV88" s="344">
        <f t="shared" si="270"/>
        <v>0</v>
      </c>
      <c r="JW88" s="344">
        <f t="shared" si="271"/>
        <v>0</v>
      </c>
      <c r="JX88" s="344">
        <f t="shared" si="272"/>
        <v>0</v>
      </c>
      <c r="JY88" s="344">
        <f t="shared" si="273"/>
        <v>0</v>
      </c>
      <c r="JZ88" s="344">
        <f t="shared" si="274"/>
        <v>0</v>
      </c>
      <c r="KA88" s="344">
        <f t="shared" si="275"/>
        <v>0</v>
      </c>
      <c r="KB88" s="344">
        <f t="shared" si="276"/>
        <v>0</v>
      </c>
      <c r="KC88" s="344">
        <f t="shared" si="277"/>
        <v>0</v>
      </c>
      <c r="KD88" s="344">
        <f t="shared" si="278"/>
        <v>0</v>
      </c>
      <c r="KE88" s="344">
        <f t="shared" si="279"/>
        <v>0</v>
      </c>
      <c r="KF88" s="344">
        <f t="shared" si="280"/>
        <v>0</v>
      </c>
      <c r="KG88" s="344">
        <f t="shared" si="281"/>
        <v>0</v>
      </c>
      <c r="KH88" s="344">
        <f t="shared" si="282"/>
        <v>0</v>
      </c>
      <c r="KI88" s="344">
        <f t="shared" si="283"/>
        <v>0</v>
      </c>
      <c r="KJ88" s="344">
        <f t="shared" si="284"/>
        <v>0</v>
      </c>
      <c r="KK88" s="344">
        <f t="shared" si="285"/>
        <v>0</v>
      </c>
      <c r="KL88" s="344">
        <f t="shared" si="286"/>
        <v>0</v>
      </c>
      <c r="KM88" s="344">
        <f t="shared" si="287"/>
        <v>0</v>
      </c>
      <c r="KN88" s="344">
        <f t="shared" si="288"/>
        <v>0</v>
      </c>
      <c r="KO88" s="344">
        <f t="shared" si="289"/>
        <v>0</v>
      </c>
      <c r="KP88" s="344">
        <f t="shared" si="290"/>
        <v>0</v>
      </c>
      <c r="KQ88" s="344">
        <f t="shared" si="291"/>
        <v>0</v>
      </c>
      <c r="KR88" s="344">
        <f t="shared" si="292"/>
        <v>0</v>
      </c>
      <c r="KS88" s="344">
        <f t="shared" si="293"/>
        <v>0</v>
      </c>
      <c r="KT88" s="383">
        <f t="shared" si="294"/>
        <v>0</v>
      </c>
      <c r="KU88" s="701"/>
      <c r="KV88" s="109"/>
      <c r="KW88" s="109"/>
      <c r="KX88" s="110"/>
      <c r="KZ88" s="472">
        <f t="shared" si="295"/>
        <v>0</v>
      </c>
      <c r="LA88" s="348">
        <f t="shared" si="296"/>
        <v>0</v>
      </c>
      <c r="LB88" s="348">
        <f t="shared" si="297"/>
        <v>0</v>
      </c>
      <c r="LC88" s="473">
        <f t="shared" si="298"/>
        <v>0</v>
      </c>
      <c r="LE88" s="467">
        <f t="shared" si="299"/>
        <v>0</v>
      </c>
      <c r="LF88" s="467" t="str">
        <f t="shared" si="300"/>
        <v/>
      </c>
      <c r="LG88" s="467">
        <f t="shared" si="301"/>
        <v>0</v>
      </c>
      <c r="LH88" s="467">
        <f t="shared" si="302"/>
        <v>0</v>
      </c>
      <c r="LI88" s="467">
        <f t="shared" si="303"/>
        <v>0</v>
      </c>
      <c r="LJ88" s="467">
        <f t="shared" si="304"/>
        <v>0</v>
      </c>
      <c r="LK88" s="467">
        <f t="shared" si="305"/>
        <v>0</v>
      </c>
      <c r="LL88" s="467">
        <f t="shared" si="306"/>
        <v>0</v>
      </c>
      <c r="LM88" s="467">
        <f t="shared" si="307"/>
        <v>0</v>
      </c>
      <c r="LN88" s="468">
        <f t="shared" si="308"/>
        <v>0</v>
      </c>
      <c r="LO88" s="468" t="str">
        <f t="shared" si="392"/>
        <v>○</v>
      </c>
      <c r="LP88" s="451"/>
      <c r="LQ88" s="414">
        <f t="shared" si="393"/>
        <v>0</v>
      </c>
      <c r="LR88" s="414">
        <f t="shared" si="394"/>
        <v>0</v>
      </c>
      <c r="LS88" s="414" t="str">
        <f t="shared" si="309"/>
        <v/>
      </c>
      <c r="LT88" s="414" t="str">
        <f t="shared" si="395"/>
        <v/>
      </c>
      <c r="LU88" s="414">
        <f t="shared" si="310"/>
        <v>0</v>
      </c>
      <c r="LV88" s="414">
        <f t="shared" si="311"/>
        <v>0</v>
      </c>
      <c r="LW88" s="414">
        <f t="shared" si="312"/>
        <v>0</v>
      </c>
      <c r="LX88" s="448">
        <f t="shared" si="313"/>
        <v>0</v>
      </c>
      <c r="LY88" s="414">
        <f t="shared" si="396"/>
        <v>0</v>
      </c>
      <c r="LZ88" s="414">
        <f t="shared" si="397"/>
        <v>0</v>
      </c>
      <c r="MA88" s="414">
        <f t="shared" si="398"/>
        <v>0</v>
      </c>
      <c r="MB88" s="448">
        <f t="shared" si="399"/>
        <v>0</v>
      </c>
      <c r="MC88" s="414">
        <f t="shared" si="314"/>
        <v>0</v>
      </c>
      <c r="MD88" s="414">
        <f t="shared" si="315"/>
        <v>0</v>
      </c>
      <c r="ME88" s="414">
        <f t="shared" si="316"/>
        <v>0</v>
      </c>
      <c r="MF88" s="448">
        <f t="shared" si="317"/>
        <v>0</v>
      </c>
      <c r="MG88" s="414">
        <f t="shared" si="318"/>
        <v>0</v>
      </c>
      <c r="MH88" s="414">
        <f t="shared" si="319"/>
        <v>0</v>
      </c>
      <c r="MI88" s="414">
        <f t="shared" si="320"/>
        <v>0</v>
      </c>
      <c r="MJ88" s="448">
        <f t="shared" si="400"/>
        <v>0</v>
      </c>
      <c r="MK88" s="462"/>
      <c r="ML88" s="477" cm="1">
        <f t="array" ref="ML88">IF(MX88=1,INDEX($BX88:$EQ88,1,MATCH("Ⅱ⑧",$BX88:$EQ88,0)+7),0)</f>
        <v>0</v>
      </c>
      <c r="MM88" s="478">
        <f t="shared" si="321"/>
        <v>0</v>
      </c>
      <c r="MN88" s="468">
        <f t="shared" si="322"/>
        <v>0</v>
      </c>
      <c r="MP88" s="348">
        <f t="shared" si="323"/>
        <v>0</v>
      </c>
      <c r="MQ88" s="348">
        <f t="shared" si="324"/>
        <v>0</v>
      </c>
      <c r="MR88" s="348">
        <f t="shared" si="325"/>
        <v>0</v>
      </c>
      <c r="MS88" s="348">
        <f t="shared" si="326"/>
        <v>0</v>
      </c>
      <c r="MT88" s="348">
        <f t="shared" si="327"/>
        <v>0</v>
      </c>
      <c r="MU88" s="348">
        <f t="shared" si="328"/>
        <v>0</v>
      </c>
      <c r="MV88" s="348">
        <f t="shared" si="329"/>
        <v>0</v>
      </c>
      <c r="MW88" s="348">
        <f t="shared" si="330"/>
        <v>0</v>
      </c>
      <c r="MX88" s="348">
        <f t="shared" si="331"/>
        <v>0</v>
      </c>
      <c r="MZ88" s="550">
        <f t="shared" si="332"/>
        <v>0</v>
      </c>
      <c r="NA88" s="550">
        <f t="shared" si="333"/>
        <v>0</v>
      </c>
      <c r="NB88" s="550">
        <f t="shared" si="334"/>
        <v>0</v>
      </c>
      <c r="NC88" s="550">
        <f t="shared" si="335"/>
        <v>0</v>
      </c>
      <c r="ND88" s="550">
        <f t="shared" si="336"/>
        <v>0</v>
      </c>
      <c r="NE88" s="550">
        <f t="shared" si="337"/>
        <v>0</v>
      </c>
      <c r="NF88" s="550">
        <f t="shared" si="338"/>
        <v>0</v>
      </c>
      <c r="NG88" s="550">
        <f t="shared" si="339"/>
        <v>0</v>
      </c>
    </row>
    <row r="89" spans="1:371" s="136" customFormat="1" ht="21" customHeight="1">
      <c r="A89" s="452">
        <f t="shared" si="212"/>
        <v>0</v>
      </c>
      <c r="B89" s="452">
        <f t="shared" si="401"/>
        <v>0</v>
      </c>
      <c r="C89" s="452">
        <f t="shared" si="213"/>
        <v>0</v>
      </c>
      <c r="D89" s="452">
        <f t="shared" si="214"/>
        <v>0</v>
      </c>
      <c r="E89" s="452">
        <f t="shared" si="215"/>
        <v>0</v>
      </c>
      <c r="F89" s="452">
        <f t="shared" si="402"/>
        <v>0</v>
      </c>
      <c r="G89" s="452">
        <f t="shared" si="403"/>
        <v>0</v>
      </c>
      <c r="H89" s="452">
        <f t="shared" si="404"/>
        <v>0</v>
      </c>
      <c r="I89" s="267">
        <f t="shared" si="340"/>
        <v>0</v>
      </c>
      <c r="J89" s="268"/>
      <c r="K89" s="112"/>
      <c r="L89" s="112"/>
      <c r="M89" s="106"/>
      <c r="N89" s="106"/>
      <c r="O89" s="106"/>
      <c r="P89" s="106"/>
      <c r="Q89" s="112"/>
      <c r="R89" s="263" t="str">
        <f>IFERROR(VLOOKUP(Q89,'４整理番号表'!$T$27:$U$30,2,TRUE),"")</f>
        <v/>
      </c>
      <c r="S89" s="263">
        <f t="shared" si="341"/>
        <v>0</v>
      </c>
      <c r="T89" s="266">
        <f t="shared" si="342"/>
        <v>0</v>
      </c>
      <c r="U89" s="112"/>
      <c r="V89" s="108"/>
      <c r="W89" s="269" t="str">
        <f>IFERROR(VLOOKUP(V89,'４整理番号表'!$B$6:$G$7,2,TRUE),"")</f>
        <v/>
      </c>
      <c r="X89" s="270"/>
      <c r="Y89" s="108"/>
      <c r="Z89" s="269" t="str">
        <f>IFERROR(VLOOKUP(Y89,'４整理番号表'!$B$39:$H$45,2,TRUE),"")</f>
        <v/>
      </c>
      <c r="AA89" s="108"/>
      <c r="AB89" s="271" t="str">
        <f>IFERROR(VLOOKUP(AA89,'４整理番号表'!$J$5:$K$59,2,TRUE),"")</f>
        <v/>
      </c>
      <c r="AC89" s="365"/>
      <c r="AD89" s="624"/>
      <c r="AE89" s="107"/>
      <c r="AF89" s="272" t="str">
        <f>IFERROR(VLOOKUP(AE89,'４整理番号表'!$P$6:$Q$39,2,TRUE),"")</f>
        <v/>
      </c>
      <c r="AG89" s="273">
        <f t="shared" si="216"/>
        <v>0</v>
      </c>
      <c r="AH89" s="106"/>
      <c r="AI89" s="112"/>
      <c r="AJ89" s="111"/>
      <c r="AK89" s="282"/>
      <c r="AL89" s="283"/>
      <c r="AM89" s="280"/>
      <c r="AN89" s="26"/>
      <c r="AO89" s="291">
        <f t="shared" si="217"/>
        <v>0</v>
      </c>
      <c r="AP89" s="290">
        <f t="shared" si="343"/>
        <v>0</v>
      </c>
      <c r="AQ89" s="30"/>
      <c r="AR89" s="30"/>
      <c r="AS89" s="30"/>
      <c r="AT89" s="289"/>
      <c r="AU89" s="291">
        <f t="shared" ref="AU89:AU152" si="410">IF(AN89&lt;&gt;"",IF(AND(AM89=1,AT89="控除不可"),"該当なし",IF(AND(AM89=1,AT89="80%控除対象"),ROUNDDOWN(AN89*8/110,0),IF(AND(AM89=1,AT89="全額控除"),ROUNDDOWN(AN89*10/110,0),IF(OR(AM89=2,AM89=3),"該当なし","含税額")))),)</f>
        <v>0</v>
      </c>
      <c r="AV89" s="291" t="str">
        <f t="shared" si="405"/>
        <v/>
      </c>
      <c r="AW89" s="27"/>
      <c r="AX89" s="33"/>
      <c r="AY89" s="33"/>
      <c r="AZ89" s="28"/>
      <c r="BA89" s="27"/>
      <c r="BB89" s="202"/>
      <c r="BC89" s="315">
        <f t="shared" si="344"/>
        <v>0</v>
      </c>
      <c r="BD89" s="349" t="str">
        <f t="shared" si="218"/>
        <v/>
      </c>
      <c r="BE89" s="350"/>
      <c r="BF89" s="350"/>
      <c r="BG89" s="349">
        <f t="shared" ref="BG89:BG152" si="411">MIN(ROUNDDOWN(MD89,-3),ME89)</f>
        <v>0</v>
      </c>
      <c r="BH89" s="350"/>
      <c r="BI89" s="349">
        <f t="shared" si="345"/>
        <v>0</v>
      </c>
      <c r="BJ89" s="202"/>
      <c r="BK89" s="202"/>
      <c r="BL89" s="653" t="str">
        <f t="shared" si="219"/>
        <v/>
      </c>
      <c r="BM89" s="654" t="str">
        <f t="shared" si="220"/>
        <v/>
      </c>
      <c r="BN89" s="266" t="str">
        <f t="shared" si="221"/>
        <v/>
      </c>
      <c r="BO89" s="793"/>
      <c r="BP89" s="323"/>
      <c r="BQ89" s="323"/>
      <c r="BR89" s="323"/>
      <c r="BS89" s="323"/>
      <c r="BT89" s="324" t="str">
        <f t="shared" si="222"/>
        <v/>
      </c>
      <c r="BU89" s="325" t="str">
        <f t="shared" si="346"/>
        <v/>
      </c>
      <c r="BV89" s="393">
        <f t="shared" si="347"/>
        <v>0</v>
      </c>
      <c r="BW89" s="326"/>
      <c r="BX89" s="329"/>
      <c r="BY89" s="454"/>
      <c r="BZ89" s="455"/>
      <c r="CA89" s="455"/>
      <c r="CB89" s="455"/>
      <c r="CC89" s="455"/>
      <c r="CD89" s="322">
        <f>IFERROR(VLOOKUP(BX89,'４整理番号表'!$X$23:$Z$31,3,FALSE),)</f>
        <v>0</v>
      </c>
      <c r="CE89" s="605" t="str">
        <f>IF(BX89='４整理番号表'!$X$24,IF(CC89&lt;&gt;"",IF(BZ89&gt;0,IF(BY89=6,ROUNDDOWN((CC89-BZ89)/ABS(BZ89),3),IF(BY89=5,ROUNDDOWN((CC89-BZ89)/ABS(BZ89)*3/4,3),"")),"-")),IF(CC89&lt;&gt;"",IF(BZ89&gt;0,ROUNDDOWN((CC89-BZ89)/ABS(BZ89),3),"-"),""))</f>
        <v/>
      </c>
      <c r="CF89" s="610"/>
      <c r="CG89" s="329"/>
      <c r="CH89" s="454"/>
      <c r="CI89" s="322"/>
      <c r="CJ89" s="322"/>
      <c r="CK89" s="322"/>
      <c r="CL89" s="322"/>
      <c r="CM89" s="322">
        <f>IFERROR(VLOOKUP(CG89,'４整理番号表'!$X$23:$Z$31,3,FALSE),)</f>
        <v>0</v>
      </c>
      <c r="CN89" s="325" t="str">
        <f t="shared" si="348"/>
        <v/>
      </c>
      <c r="CO89" s="610"/>
      <c r="CP89" s="329"/>
      <c r="CQ89" s="454"/>
      <c r="CR89" s="322"/>
      <c r="CS89" s="322"/>
      <c r="CT89" s="322"/>
      <c r="CU89" s="322"/>
      <c r="CV89" s="322">
        <f>IFERROR(VLOOKUP(CP89,'４整理番号表'!$X$23:$Z$31,3,FALSE),)</f>
        <v>0</v>
      </c>
      <c r="CW89" s="325" t="str">
        <f t="shared" si="349"/>
        <v/>
      </c>
      <c r="CX89" s="619"/>
      <c r="CY89" s="329"/>
      <c r="CZ89" s="454"/>
      <c r="DA89" s="322"/>
      <c r="DB89" s="322"/>
      <c r="DC89" s="322"/>
      <c r="DD89" s="322"/>
      <c r="DE89" s="322">
        <f>IFERROR(VLOOKUP(CY89,'４整理番号表'!$X$23:$Z$31,3,FALSE),)</f>
        <v>0</v>
      </c>
      <c r="DF89" s="325" t="str">
        <f t="shared" si="350"/>
        <v/>
      </c>
      <c r="DG89" s="610"/>
      <c r="DH89" s="329"/>
      <c r="DI89" s="454"/>
      <c r="DJ89" s="322"/>
      <c r="DK89" s="322"/>
      <c r="DL89" s="322"/>
      <c r="DM89" s="322"/>
      <c r="DN89" s="322">
        <f>IFERROR(VLOOKUP(DH89,'４整理番号表'!$X$23:$Z$31,3,FALSE),)</f>
        <v>0</v>
      </c>
      <c r="DO89" s="325" t="str">
        <f t="shared" si="351"/>
        <v/>
      </c>
      <c r="DP89" s="610"/>
      <c r="DQ89" s="329"/>
      <c r="DR89" s="454"/>
      <c r="DS89" s="322"/>
      <c r="DT89" s="322"/>
      <c r="DU89" s="322"/>
      <c r="DV89" s="322"/>
      <c r="DW89" s="322">
        <f>IFERROR(VLOOKUP(DQ89,'４整理番号表'!$X$23:$Z$31,3,FALSE),)</f>
        <v>0</v>
      </c>
      <c r="DX89" s="325" t="str">
        <f t="shared" si="352"/>
        <v/>
      </c>
      <c r="DY89" s="610"/>
      <c r="DZ89" s="329"/>
      <c r="EA89" s="454"/>
      <c r="EB89" s="322"/>
      <c r="EC89" s="322"/>
      <c r="ED89" s="322"/>
      <c r="EE89" s="322"/>
      <c r="EF89" s="322">
        <f>IFERROR(VLOOKUP(DZ89,'４整理番号表'!$X$23:$Z$31,3,FALSE),)</f>
        <v>0</v>
      </c>
      <c r="EG89" s="325" t="str">
        <f t="shared" si="353"/>
        <v/>
      </c>
      <c r="EH89" s="610"/>
      <c r="EI89" s="329"/>
      <c r="EJ89" s="454"/>
      <c r="EK89" s="322"/>
      <c r="EL89" s="322"/>
      <c r="EM89" s="322"/>
      <c r="EN89" s="322"/>
      <c r="EO89" s="322">
        <f>IFERROR(VLOOKUP(EI89,'４整理番号表'!$X$23:$Z$31,3,FALSE),)</f>
        <v>0</v>
      </c>
      <c r="EP89" s="325" t="str">
        <f t="shared" si="354"/>
        <v/>
      </c>
      <c r="EQ89" s="619"/>
      <c r="ER89" s="203" t="s">
        <v>101</v>
      </c>
      <c r="ES89" s="266">
        <f t="shared" si="223"/>
        <v>0</v>
      </c>
      <c r="ET89" s="272">
        <f t="shared" si="224"/>
        <v>0</v>
      </c>
      <c r="EU89" s="272">
        <f t="shared" si="225"/>
        <v>0</v>
      </c>
      <c r="EV89" s="272">
        <f t="shared" si="226"/>
        <v>0</v>
      </c>
      <c r="EW89" s="272">
        <f t="shared" si="227"/>
        <v>0</v>
      </c>
      <c r="EX89" s="272">
        <f t="shared" si="228"/>
        <v>0</v>
      </c>
      <c r="EY89" s="272">
        <f t="shared" si="229"/>
        <v>0</v>
      </c>
      <c r="EZ89" s="272">
        <f t="shared" si="230"/>
        <v>0</v>
      </c>
      <c r="FA89" s="272">
        <f t="shared" si="231"/>
        <v>0</v>
      </c>
      <c r="FB89" s="272">
        <f t="shared" si="232"/>
        <v>0</v>
      </c>
      <c r="FC89" s="272">
        <f t="shared" si="233"/>
        <v>0</v>
      </c>
      <c r="FD89" s="272">
        <f t="shared" si="234"/>
        <v>0</v>
      </c>
      <c r="FE89" s="272">
        <f t="shared" si="235"/>
        <v>0</v>
      </c>
      <c r="FF89" s="272">
        <f t="shared" si="236"/>
        <v>0</v>
      </c>
      <c r="FG89" s="272">
        <f t="shared" si="237"/>
        <v>0</v>
      </c>
      <c r="FH89" s="272">
        <f t="shared" si="238"/>
        <v>0</v>
      </c>
      <c r="FI89" s="109" t="s">
        <v>100</v>
      </c>
      <c r="FJ89" s="109" t="s">
        <v>100</v>
      </c>
      <c r="FK89" s="109" t="s">
        <v>100</v>
      </c>
      <c r="FL89" s="109" t="s">
        <v>100</v>
      </c>
      <c r="FM89" s="109" t="s">
        <v>100</v>
      </c>
      <c r="FN89" s="272">
        <f t="shared" si="355"/>
        <v>0</v>
      </c>
      <c r="FO89" s="272">
        <f t="shared" si="356"/>
        <v>0</v>
      </c>
      <c r="FP89" s="272">
        <f t="shared" si="357"/>
        <v>0</v>
      </c>
      <c r="FQ89" s="272">
        <f t="shared" si="358"/>
        <v>0</v>
      </c>
      <c r="FR89" s="272">
        <f t="shared" si="359"/>
        <v>0</v>
      </c>
      <c r="FS89" s="272">
        <f t="shared" si="360"/>
        <v>0</v>
      </c>
      <c r="FT89" s="272">
        <f t="shared" si="361"/>
        <v>0</v>
      </c>
      <c r="FU89" s="113"/>
      <c r="FV89" s="113"/>
      <c r="FW89" s="109"/>
      <c r="FX89" s="109"/>
      <c r="FY89" s="109"/>
      <c r="FZ89" s="272">
        <f t="shared" si="362"/>
        <v>0</v>
      </c>
      <c r="GA89" s="272">
        <f t="shared" si="239"/>
        <v>0</v>
      </c>
      <c r="GB89" s="109"/>
      <c r="GC89" s="109"/>
      <c r="GD89" s="109"/>
      <c r="GE89" s="109"/>
      <c r="GF89" s="109"/>
      <c r="GG89" s="109"/>
      <c r="GH89" s="109"/>
      <c r="GI89" s="109"/>
      <c r="GJ89" s="109"/>
      <c r="GK89" s="109"/>
      <c r="GL89" s="109"/>
      <c r="GM89" s="109"/>
      <c r="GN89" s="109"/>
      <c r="GO89" s="109"/>
      <c r="GP89" s="109"/>
      <c r="GQ89" s="109"/>
      <c r="GR89" s="109"/>
      <c r="GS89" s="109"/>
      <c r="GT89" s="110"/>
      <c r="GV89" s="413">
        <f t="shared" si="240"/>
        <v>0</v>
      </c>
      <c r="GW89" s="414">
        <f t="shared" si="241"/>
        <v>0</v>
      </c>
      <c r="GX89" s="415"/>
      <c r="GY89" s="416">
        <f t="shared" si="406"/>
        <v>0</v>
      </c>
      <c r="GZ89" s="417">
        <f t="shared" si="407"/>
        <v>0</v>
      </c>
      <c r="HA89" s="385"/>
      <c r="HB89" s="421"/>
      <c r="HC89" s="422"/>
      <c r="HD89" s="422"/>
      <c r="HE89" s="423">
        <f t="shared" si="408"/>
        <v>0</v>
      </c>
      <c r="HF89" s="424">
        <f t="shared" si="409"/>
        <v>0</v>
      </c>
      <c r="HG89" s="426"/>
      <c r="HH89" s="426"/>
      <c r="HI89" s="426"/>
      <c r="HJ89" s="345" t="str">
        <f t="shared" si="242"/>
        <v/>
      </c>
      <c r="HK89" s="402">
        <f>IF(OR(AND(1&lt;=HJ89,HJ89&lt;=3),HJ89=6),VLOOKUP(HJ89,'４整理番号表'!$J$5:$K$59,2,FALSE),0)</f>
        <v>0</v>
      </c>
      <c r="HL89" s="402">
        <f>IF(OR(HJ89=4,HJ89=7),VLOOKUP(HJ89,'４整理番号表'!$J$5:$K$59,2,FALSE),0)</f>
        <v>0</v>
      </c>
      <c r="HM89" s="402">
        <f>IF(HJ89=5,VLOOKUP(HJ89,'４整理番号表'!$J$5:$K$59,2,FALSE),0)</f>
        <v>0</v>
      </c>
      <c r="HN89" s="402">
        <f>IF(AND(8&lt;=HJ89,HJ89&lt;=13),VLOOKUP(HJ89,'４整理番号表'!$J$5:$K$59,2,FALSE),0)</f>
        <v>0</v>
      </c>
      <c r="HO89" s="397">
        <f t="shared" si="363"/>
        <v>0</v>
      </c>
      <c r="HP89" s="345">
        <f t="shared" si="364"/>
        <v>0</v>
      </c>
      <c r="HQ89" s="345">
        <f t="shared" si="365"/>
        <v>0</v>
      </c>
      <c r="HR89" s="344">
        <f t="shared" si="366"/>
        <v>0</v>
      </c>
      <c r="HS89" s="344">
        <f t="shared" si="367"/>
        <v>0</v>
      </c>
      <c r="HT89" s="345">
        <f t="shared" si="368"/>
        <v>0</v>
      </c>
      <c r="HU89" s="345">
        <f t="shared" si="369"/>
        <v>0</v>
      </c>
      <c r="HV89" s="345">
        <f t="shared" si="370"/>
        <v>0</v>
      </c>
      <c r="HW89" s="345">
        <f t="shared" si="371"/>
        <v>0</v>
      </c>
      <c r="HX89" s="345">
        <f t="shared" si="372"/>
        <v>0</v>
      </c>
      <c r="HY89" s="344">
        <f t="shared" si="373"/>
        <v>0</v>
      </c>
      <c r="HZ89" s="344">
        <f t="shared" si="374"/>
        <v>0</v>
      </c>
      <c r="IA89" s="345">
        <f t="shared" si="375"/>
        <v>0</v>
      </c>
      <c r="IB89" s="345">
        <f t="shared" si="376"/>
        <v>0</v>
      </c>
      <c r="IC89" s="345">
        <f t="shared" si="377"/>
        <v>0</v>
      </c>
      <c r="ID89" s="345">
        <f t="shared" si="378"/>
        <v>0</v>
      </c>
      <c r="IE89" s="345">
        <f t="shared" si="379"/>
        <v>0</v>
      </c>
      <c r="IF89" s="344">
        <f>IF(AND($HO89=3,SUM($ID89:IE89)=0),IF(AND($HB89=1,$HF89&gt;=0.1),1,),)</f>
        <v>0</v>
      </c>
      <c r="IG89" s="344">
        <f>IF(AND($HO89=3,SUM($ID89:IF89)=0),IF(AND($HB89=1,$HF89&gt;=0.05,$HF89&lt;0.1),1,),)</f>
        <v>0</v>
      </c>
      <c r="IH89" s="345">
        <f t="shared" si="380"/>
        <v>0</v>
      </c>
      <c r="II89" s="345">
        <f t="shared" si="381"/>
        <v>0</v>
      </c>
      <c r="IJ89" s="345">
        <f t="shared" si="382"/>
        <v>0</v>
      </c>
      <c r="IK89" s="345">
        <f t="shared" si="383"/>
        <v>0</v>
      </c>
      <c r="IL89" s="345">
        <f t="shared" si="384"/>
        <v>0</v>
      </c>
      <c r="IM89" s="345">
        <f t="shared" si="385"/>
        <v>0</v>
      </c>
      <c r="IN89" s="345">
        <f t="shared" si="386"/>
        <v>0</v>
      </c>
      <c r="IO89" s="345">
        <f t="shared" si="387"/>
        <v>0</v>
      </c>
      <c r="IP89" s="345">
        <f t="shared" si="388"/>
        <v>0</v>
      </c>
      <c r="IQ89" s="345">
        <f t="shared" si="389"/>
        <v>0</v>
      </c>
      <c r="IR89" s="345">
        <f t="shared" si="390"/>
        <v>0</v>
      </c>
      <c r="IS89" s="392">
        <f t="shared" si="391"/>
        <v>0</v>
      </c>
      <c r="IT89" s="385"/>
      <c r="IU89" s="440">
        <f t="shared" si="243"/>
        <v>0</v>
      </c>
      <c r="IV89" s="344">
        <f t="shared" si="244"/>
        <v>0</v>
      </c>
      <c r="IW89" s="344">
        <f t="shared" si="245"/>
        <v>0</v>
      </c>
      <c r="IX89" s="344">
        <f t="shared" si="246"/>
        <v>0</v>
      </c>
      <c r="IY89" s="344">
        <f t="shared" si="247"/>
        <v>0</v>
      </c>
      <c r="IZ89" s="344">
        <f t="shared" si="248"/>
        <v>0</v>
      </c>
      <c r="JA89" s="344">
        <f t="shared" si="249"/>
        <v>0</v>
      </c>
      <c r="JB89" s="344">
        <f t="shared" si="250"/>
        <v>0</v>
      </c>
      <c r="JC89" s="344">
        <f t="shared" si="251"/>
        <v>0</v>
      </c>
      <c r="JD89" s="344">
        <f t="shared" si="252"/>
        <v>0</v>
      </c>
      <c r="JE89" s="344">
        <f t="shared" si="253"/>
        <v>0</v>
      </c>
      <c r="JF89" s="344">
        <f t="shared" si="254"/>
        <v>0</v>
      </c>
      <c r="JG89" s="344">
        <f t="shared" si="255"/>
        <v>0</v>
      </c>
      <c r="JH89" s="344">
        <f t="shared" si="256"/>
        <v>0</v>
      </c>
      <c r="JI89" s="344">
        <f t="shared" si="257"/>
        <v>0</v>
      </c>
      <c r="JJ89" s="344">
        <f t="shared" si="258"/>
        <v>0</v>
      </c>
      <c r="JK89" s="344">
        <f t="shared" si="259"/>
        <v>0</v>
      </c>
      <c r="JL89" s="344">
        <f t="shared" si="260"/>
        <v>0</v>
      </c>
      <c r="JM89" s="344">
        <f t="shared" si="261"/>
        <v>0</v>
      </c>
      <c r="JN89" s="344">
        <f t="shared" si="262"/>
        <v>0</v>
      </c>
      <c r="JO89" s="344">
        <f t="shared" si="263"/>
        <v>0</v>
      </c>
      <c r="JP89" s="344">
        <f t="shared" si="264"/>
        <v>0</v>
      </c>
      <c r="JQ89" s="344">
        <f t="shared" si="265"/>
        <v>0</v>
      </c>
      <c r="JR89" s="344">
        <f t="shared" si="266"/>
        <v>0</v>
      </c>
      <c r="JS89" s="344">
        <f t="shared" si="267"/>
        <v>0</v>
      </c>
      <c r="JT89" s="344">
        <f t="shared" si="268"/>
        <v>0</v>
      </c>
      <c r="JU89" s="344">
        <f t="shared" si="269"/>
        <v>0</v>
      </c>
      <c r="JV89" s="344">
        <f t="shared" si="270"/>
        <v>0</v>
      </c>
      <c r="JW89" s="344">
        <f t="shared" si="271"/>
        <v>0</v>
      </c>
      <c r="JX89" s="344">
        <f t="shared" si="272"/>
        <v>0</v>
      </c>
      <c r="JY89" s="344">
        <f t="shared" si="273"/>
        <v>0</v>
      </c>
      <c r="JZ89" s="344">
        <f t="shared" si="274"/>
        <v>0</v>
      </c>
      <c r="KA89" s="344">
        <f t="shared" si="275"/>
        <v>0</v>
      </c>
      <c r="KB89" s="344">
        <f t="shared" si="276"/>
        <v>0</v>
      </c>
      <c r="KC89" s="344">
        <f t="shared" si="277"/>
        <v>0</v>
      </c>
      <c r="KD89" s="344">
        <f t="shared" si="278"/>
        <v>0</v>
      </c>
      <c r="KE89" s="344">
        <f t="shared" si="279"/>
        <v>0</v>
      </c>
      <c r="KF89" s="344">
        <f t="shared" si="280"/>
        <v>0</v>
      </c>
      <c r="KG89" s="344">
        <f t="shared" si="281"/>
        <v>0</v>
      </c>
      <c r="KH89" s="344">
        <f t="shared" si="282"/>
        <v>0</v>
      </c>
      <c r="KI89" s="344">
        <f t="shared" si="283"/>
        <v>0</v>
      </c>
      <c r="KJ89" s="344">
        <f t="shared" si="284"/>
        <v>0</v>
      </c>
      <c r="KK89" s="344">
        <f t="shared" si="285"/>
        <v>0</v>
      </c>
      <c r="KL89" s="344">
        <f t="shared" si="286"/>
        <v>0</v>
      </c>
      <c r="KM89" s="344">
        <f t="shared" si="287"/>
        <v>0</v>
      </c>
      <c r="KN89" s="344">
        <f t="shared" si="288"/>
        <v>0</v>
      </c>
      <c r="KO89" s="344">
        <f t="shared" si="289"/>
        <v>0</v>
      </c>
      <c r="KP89" s="344">
        <f t="shared" si="290"/>
        <v>0</v>
      </c>
      <c r="KQ89" s="344">
        <f t="shared" si="291"/>
        <v>0</v>
      </c>
      <c r="KR89" s="344">
        <f t="shared" si="292"/>
        <v>0</v>
      </c>
      <c r="KS89" s="344">
        <f t="shared" si="293"/>
        <v>0</v>
      </c>
      <c r="KT89" s="383">
        <f t="shared" si="294"/>
        <v>0</v>
      </c>
      <c r="KU89" s="701"/>
      <c r="KV89" s="109"/>
      <c r="KW89" s="109"/>
      <c r="KX89" s="110"/>
      <c r="KZ89" s="472">
        <f t="shared" si="295"/>
        <v>0</v>
      </c>
      <c r="LA89" s="348">
        <f t="shared" si="296"/>
        <v>0</v>
      </c>
      <c r="LB89" s="348">
        <f t="shared" si="297"/>
        <v>0</v>
      </c>
      <c r="LC89" s="473">
        <f t="shared" si="298"/>
        <v>0</v>
      </c>
      <c r="LE89" s="467">
        <f t="shared" si="299"/>
        <v>0</v>
      </c>
      <c r="LF89" s="467" t="str">
        <f t="shared" si="300"/>
        <v/>
      </c>
      <c r="LG89" s="467">
        <f t="shared" si="301"/>
        <v>0</v>
      </c>
      <c r="LH89" s="467">
        <f t="shared" si="302"/>
        <v>0</v>
      </c>
      <c r="LI89" s="467">
        <f t="shared" si="303"/>
        <v>0</v>
      </c>
      <c r="LJ89" s="467">
        <f t="shared" si="304"/>
        <v>0</v>
      </c>
      <c r="LK89" s="467">
        <f t="shared" si="305"/>
        <v>0</v>
      </c>
      <c r="LL89" s="467">
        <f t="shared" si="306"/>
        <v>0</v>
      </c>
      <c r="LM89" s="467">
        <f t="shared" si="307"/>
        <v>0</v>
      </c>
      <c r="LN89" s="468">
        <f t="shared" si="308"/>
        <v>0</v>
      </c>
      <c r="LO89" s="468" t="str">
        <f t="shared" si="392"/>
        <v>○</v>
      </c>
      <c r="LP89" s="451"/>
      <c r="LQ89" s="414">
        <f t="shared" si="393"/>
        <v>0</v>
      </c>
      <c r="LR89" s="414">
        <f t="shared" si="394"/>
        <v>0</v>
      </c>
      <c r="LS89" s="414" t="str">
        <f t="shared" si="309"/>
        <v/>
      </c>
      <c r="LT89" s="414" t="str">
        <f t="shared" si="395"/>
        <v/>
      </c>
      <c r="LU89" s="414">
        <f t="shared" si="310"/>
        <v>0</v>
      </c>
      <c r="LV89" s="414">
        <f t="shared" si="311"/>
        <v>0</v>
      </c>
      <c r="LW89" s="414">
        <f t="shared" si="312"/>
        <v>0</v>
      </c>
      <c r="LX89" s="448">
        <f t="shared" si="313"/>
        <v>0</v>
      </c>
      <c r="LY89" s="414">
        <f t="shared" si="396"/>
        <v>0</v>
      </c>
      <c r="LZ89" s="414">
        <f t="shared" si="397"/>
        <v>0</v>
      </c>
      <c r="MA89" s="414">
        <f t="shared" si="398"/>
        <v>0</v>
      </c>
      <c r="MB89" s="448">
        <f t="shared" si="399"/>
        <v>0</v>
      </c>
      <c r="MC89" s="414">
        <f t="shared" si="314"/>
        <v>0</v>
      </c>
      <c r="MD89" s="414">
        <f t="shared" si="315"/>
        <v>0</v>
      </c>
      <c r="ME89" s="414">
        <f t="shared" si="316"/>
        <v>0</v>
      </c>
      <c r="MF89" s="448">
        <f t="shared" si="317"/>
        <v>0</v>
      </c>
      <c r="MG89" s="414">
        <f t="shared" si="318"/>
        <v>0</v>
      </c>
      <c r="MH89" s="414">
        <f t="shared" si="319"/>
        <v>0</v>
      </c>
      <c r="MI89" s="414">
        <f t="shared" si="320"/>
        <v>0</v>
      </c>
      <c r="MJ89" s="448">
        <f t="shared" si="400"/>
        <v>0</v>
      </c>
      <c r="MK89" s="462"/>
      <c r="ML89" s="477" cm="1">
        <f t="array" ref="ML89">IF(MX89=1,INDEX($BX89:$EQ89,1,MATCH("Ⅱ⑧",$BX89:$EQ89,0)+7),0)</f>
        <v>0</v>
      </c>
      <c r="MM89" s="478">
        <f t="shared" si="321"/>
        <v>0</v>
      </c>
      <c r="MN89" s="468">
        <f t="shared" si="322"/>
        <v>0</v>
      </c>
      <c r="MP89" s="348">
        <f t="shared" si="323"/>
        <v>0</v>
      </c>
      <c r="MQ89" s="348">
        <f t="shared" si="324"/>
        <v>0</v>
      </c>
      <c r="MR89" s="348">
        <f t="shared" si="325"/>
        <v>0</v>
      </c>
      <c r="MS89" s="348">
        <f t="shared" si="326"/>
        <v>0</v>
      </c>
      <c r="MT89" s="348">
        <f t="shared" si="327"/>
        <v>0</v>
      </c>
      <c r="MU89" s="348">
        <f t="shared" si="328"/>
        <v>0</v>
      </c>
      <c r="MV89" s="348">
        <f t="shared" si="329"/>
        <v>0</v>
      </c>
      <c r="MW89" s="348">
        <f t="shared" si="330"/>
        <v>0</v>
      </c>
      <c r="MX89" s="348">
        <f t="shared" si="331"/>
        <v>0</v>
      </c>
      <c r="MZ89" s="550">
        <f t="shared" si="332"/>
        <v>0</v>
      </c>
      <c r="NA89" s="550">
        <f t="shared" si="333"/>
        <v>0</v>
      </c>
      <c r="NB89" s="550">
        <f t="shared" si="334"/>
        <v>0</v>
      </c>
      <c r="NC89" s="550">
        <f t="shared" si="335"/>
        <v>0</v>
      </c>
      <c r="ND89" s="550">
        <f t="shared" si="336"/>
        <v>0</v>
      </c>
      <c r="NE89" s="550">
        <f t="shared" si="337"/>
        <v>0</v>
      </c>
      <c r="NF89" s="550">
        <f t="shared" si="338"/>
        <v>0</v>
      </c>
      <c r="NG89" s="550">
        <f t="shared" si="339"/>
        <v>0</v>
      </c>
    </row>
    <row r="90" spans="1:371" s="136" customFormat="1" ht="21" customHeight="1">
      <c r="A90" s="452">
        <f t="shared" si="212"/>
        <v>0</v>
      </c>
      <c r="B90" s="452">
        <f t="shared" si="401"/>
        <v>0</v>
      </c>
      <c r="C90" s="452">
        <f t="shared" si="213"/>
        <v>0</v>
      </c>
      <c r="D90" s="452">
        <f t="shared" si="214"/>
        <v>0</v>
      </c>
      <c r="E90" s="452">
        <f t="shared" si="215"/>
        <v>0</v>
      </c>
      <c r="F90" s="452">
        <f t="shared" si="402"/>
        <v>0</v>
      </c>
      <c r="G90" s="452">
        <f t="shared" si="403"/>
        <v>0</v>
      </c>
      <c r="H90" s="452">
        <f t="shared" si="404"/>
        <v>0</v>
      </c>
      <c r="I90" s="267">
        <f t="shared" si="340"/>
        <v>0</v>
      </c>
      <c r="J90" s="268"/>
      <c r="K90" s="112"/>
      <c r="L90" s="112"/>
      <c r="M90" s="106"/>
      <c r="N90" s="106"/>
      <c r="O90" s="106"/>
      <c r="P90" s="106"/>
      <c r="Q90" s="112"/>
      <c r="R90" s="263" t="str">
        <f>IFERROR(VLOOKUP(Q90,'４整理番号表'!$T$27:$U$30,2,TRUE),"")</f>
        <v/>
      </c>
      <c r="S90" s="263">
        <f t="shared" si="341"/>
        <v>0</v>
      </c>
      <c r="T90" s="266">
        <f t="shared" si="342"/>
        <v>0</v>
      </c>
      <c r="U90" s="112"/>
      <c r="V90" s="108"/>
      <c r="W90" s="269" t="str">
        <f>IFERROR(VLOOKUP(V90,'４整理番号表'!$B$6:$G$7,2,TRUE),"")</f>
        <v/>
      </c>
      <c r="X90" s="270"/>
      <c r="Y90" s="108"/>
      <c r="Z90" s="269" t="str">
        <f>IFERROR(VLOOKUP(Y90,'４整理番号表'!$B$39:$H$45,2,TRUE),"")</f>
        <v/>
      </c>
      <c r="AA90" s="108"/>
      <c r="AB90" s="271" t="str">
        <f>IFERROR(VLOOKUP(AA90,'４整理番号表'!$J$5:$K$59,2,TRUE),"")</f>
        <v/>
      </c>
      <c r="AC90" s="365"/>
      <c r="AD90" s="624"/>
      <c r="AE90" s="107"/>
      <c r="AF90" s="272" t="str">
        <f>IFERROR(VLOOKUP(AE90,'４整理番号表'!$P$6:$Q$39,2,TRUE),"")</f>
        <v/>
      </c>
      <c r="AG90" s="273">
        <f t="shared" si="216"/>
        <v>0</v>
      </c>
      <c r="AH90" s="106"/>
      <c r="AI90" s="112"/>
      <c r="AJ90" s="111"/>
      <c r="AK90" s="282"/>
      <c r="AL90" s="283"/>
      <c r="AM90" s="280"/>
      <c r="AN90" s="29"/>
      <c r="AO90" s="291">
        <f t="shared" si="217"/>
        <v>0</v>
      </c>
      <c r="AP90" s="290">
        <f t="shared" si="343"/>
        <v>0</v>
      </c>
      <c r="AQ90" s="30"/>
      <c r="AR90" s="30"/>
      <c r="AS90" s="30"/>
      <c r="AT90" s="289"/>
      <c r="AU90" s="291">
        <f t="shared" si="410"/>
        <v>0</v>
      </c>
      <c r="AV90" s="291" t="str">
        <f t="shared" si="405"/>
        <v/>
      </c>
      <c r="AW90" s="27"/>
      <c r="AX90" s="33"/>
      <c r="AY90" s="33"/>
      <c r="AZ90" s="28"/>
      <c r="BA90" s="27"/>
      <c r="BB90" s="202"/>
      <c r="BC90" s="315">
        <f t="shared" si="344"/>
        <v>0</v>
      </c>
      <c r="BD90" s="349" t="str">
        <f t="shared" si="218"/>
        <v/>
      </c>
      <c r="BE90" s="350"/>
      <c r="BF90" s="350"/>
      <c r="BG90" s="349">
        <f t="shared" si="411"/>
        <v>0</v>
      </c>
      <c r="BH90" s="350"/>
      <c r="BI90" s="349">
        <f t="shared" si="345"/>
        <v>0</v>
      </c>
      <c r="BJ90" s="202"/>
      <c r="BK90" s="202"/>
      <c r="BL90" s="653" t="str">
        <f t="shared" si="219"/>
        <v/>
      </c>
      <c r="BM90" s="654" t="str">
        <f t="shared" si="220"/>
        <v/>
      </c>
      <c r="BN90" s="266" t="str">
        <f t="shared" si="221"/>
        <v/>
      </c>
      <c r="BO90" s="793"/>
      <c r="BP90" s="323"/>
      <c r="BQ90" s="323"/>
      <c r="BR90" s="323"/>
      <c r="BS90" s="323"/>
      <c r="BT90" s="324" t="str">
        <f t="shared" si="222"/>
        <v/>
      </c>
      <c r="BU90" s="325" t="str">
        <f t="shared" si="346"/>
        <v/>
      </c>
      <c r="BV90" s="393">
        <f t="shared" si="347"/>
        <v>0</v>
      </c>
      <c r="BW90" s="326"/>
      <c r="BX90" s="329"/>
      <c r="BY90" s="454"/>
      <c r="BZ90" s="455"/>
      <c r="CA90" s="455"/>
      <c r="CB90" s="455"/>
      <c r="CC90" s="455"/>
      <c r="CD90" s="322">
        <f>IFERROR(VLOOKUP(BX90,'４整理番号表'!$X$23:$Z$31,3,FALSE),)</f>
        <v>0</v>
      </c>
      <c r="CE90" s="605" t="str">
        <f>IF(BX90='４整理番号表'!$X$24,IF(CC90&lt;&gt;"",IF(BZ90&gt;0,IF(BY90=6,ROUNDDOWN((CC90-BZ90)/ABS(BZ90),3),IF(BY90=5,ROUNDDOWN((CC90-BZ90)/ABS(BZ90)*3/4,3),"")),"-")),IF(CC90&lt;&gt;"",IF(BZ90&gt;0,ROUNDDOWN((CC90-BZ90)/ABS(BZ90),3),"-"),""))</f>
        <v/>
      </c>
      <c r="CF90" s="610"/>
      <c r="CG90" s="329"/>
      <c r="CH90" s="454"/>
      <c r="CI90" s="322"/>
      <c r="CJ90" s="322"/>
      <c r="CK90" s="322"/>
      <c r="CL90" s="322"/>
      <c r="CM90" s="322">
        <f>IFERROR(VLOOKUP(CG90,'４整理番号表'!$X$23:$Z$31,3,FALSE),)</f>
        <v>0</v>
      </c>
      <c r="CN90" s="325" t="str">
        <f t="shared" si="348"/>
        <v/>
      </c>
      <c r="CO90" s="610"/>
      <c r="CP90" s="329"/>
      <c r="CQ90" s="454"/>
      <c r="CR90" s="322"/>
      <c r="CS90" s="322"/>
      <c r="CT90" s="322"/>
      <c r="CU90" s="322"/>
      <c r="CV90" s="322">
        <f>IFERROR(VLOOKUP(CP90,'４整理番号表'!$X$23:$Z$31,3,FALSE),)</f>
        <v>0</v>
      </c>
      <c r="CW90" s="325" t="str">
        <f t="shared" si="349"/>
        <v/>
      </c>
      <c r="CX90" s="619"/>
      <c r="CY90" s="329"/>
      <c r="CZ90" s="454"/>
      <c r="DA90" s="322"/>
      <c r="DB90" s="322"/>
      <c r="DC90" s="322"/>
      <c r="DD90" s="322"/>
      <c r="DE90" s="322">
        <f>IFERROR(VLOOKUP(CY90,'４整理番号表'!$X$23:$Z$31,3,FALSE),)</f>
        <v>0</v>
      </c>
      <c r="DF90" s="325" t="str">
        <f t="shared" si="350"/>
        <v/>
      </c>
      <c r="DG90" s="610"/>
      <c r="DH90" s="329"/>
      <c r="DI90" s="454"/>
      <c r="DJ90" s="322"/>
      <c r="DK90" s="322"/>
      <c r="DL90" s="322"/>
      <c r="DM90" s="322"/>
      <c r="DN90" s="322">
        <f>IFERROR(VLOOKUP(DH90,'４整理番号表'!$X$23:$Z$31,3,FALSE),)</f>
        <v>0</v>
      </c>
      <c r="DO90" s="325" t="str">
        <f t="shared" si="351"/>
        <v/>
      </c>
      <c r="DP90" s="610"/>
      <c r="DQ90" s="329"/>
      <c r="DR90" s="454"/>
      <c r="DS90" s="322"/>
      <c r="DT90" s="322"/>
      <c r="DU90" s="322"/>
      <c r="DV90" s="322"/>
      <c r="DW90" s="322">
        <f>IFERROR(VLOOKUP(DQ90,'４整理番号表'!$X$23:$Z$31,3,FALSE),)</f>
        <v>0</v>
      </c>
      <c r="DX90" s="325" t="str">
        <f t="shared" si="352"/>
        <v/>
      </c>
      <c r="DY90" s="610"/>
      <c r="DZ90" s="329"/>
      <c r="EA90" s="454"/>
      <c r="EB90" s="322"/>
      <c r="EC90" s="322"/>
      <c r="ED90" s="322"/>
      <c r="EE90" s="322"/>
      <c r="EF90" s="322">
        <f>IFERROR(VLOOKUP(DZ90,'４整理番号表'!$X$23:$Z$31,3,FALSE),)</f>
        <v>0</v>
      </c>
      <c r="EG90" s="325" t="str">
        <f t="shared" si="353"/>
        <v/>
      </c>
      <c r="EH90" s="610"/>
      <c r="EI90" s="329"/>
      <c r="EJ90" s="454"/>
      <c r="EK90" s="322"/>
      <c r="EL90" s="322"/>
      <c r="EM90" s="322"/>
      <c r="EN90" s="322"/>
      <c r="EO90" s="322">
        <f>IFERROR(VLOOKUP(EI90,'４整理番号表'!$X$23:$Z$31,3,FALSE),)</f>
        <v>0</v>
      </c>
      <c r="EP90" s="325" t="str">
        <f t="shared" si="354"/>
        <v/>
      </c>
      <c r="EQ90" s="619"/>
      <c r="ER90" s="203" t="s">
        <v>101</v>
      </c>
      <c r="ES90" s="266">
        <f t="shared" si="223"/>
        <v>0</v>
      </c>
      <c r="ET90" s="272">
        <f t="shared" si="224"/>
        <v>0</v>
      </c>
      <c r="EU90" s="272">
        <f t="shared" si="225"/>
        <v>0</v>
      </c>
      <c r="EV90" s="272">
        <f t="shared" si="226"/>
        <v>0</v>
      </c>
      <c r="EW90" s="272">
        <f t="shared" si="227"/>
        <v>0</v>
      </c>
      <c r="EX90" s="272">
        <f t="shared" si="228"/>
        <v>0</v>
      </c>
      <c r="EY90" s="272">
        <f t="shared" si="229"/>
        <v>0</v>
      </c>
      <c r="EZ90" s="272">
        <f t="shared" si="230"/>
        <v>0</v>
      </c>
      <c r="FA90" s="272">
        <f t="shared" si="231"/>
        <v>0</v>
      </c>
      <c r="FB90" s="272">
        <f t="shared" si="232"/>
        <v>0</v>
      </c>
      <c r="FC90" s="272">
        <f t="shared" si="233"/>
        <v>0</v>
      </c>
      <c r="FD90" s="272">
        <f t="shared" si="234"/>
        <v>0</v>
      </c>
      <c r="FE90" s="272">
        <f t="shared" si="235"/>
        <v>0</v>
      </c>
      <c r="FF90" s="272">
        <f t="shared" si="236"/>
        <v>0</v>
      </c>
      <c r="FG90" s="272">
        <f t="shared" si="237"/>
        <v>0</v>
      </c>
      <c r="FH90" s="272">
        <f t="shared" si="238"/>
        <v>0</v>
      </c>
      <c r="FI90" s="109" t="s">
        <v>100</v>
      </c>
      <c r="FJ90" s="109" t="s">
        <v>100</v>
      </c>
      <c r="FK90" s="109" t="s">
        <v>100</v>
      </c>
      <c r="FL90" s="109" t="s">
        <v>100</v>
      </c>
      <c r="FM90" s="109" t="s">
        <v>100</v>
      </c>
      <c r="FN90" s="272">
        <f t="shared" si="355"/>
        <v>0</v>
      </c>
      <c r="FO90" s="272">
        <f t="shared" si="356"/>
        <v>0</v>
      </c>
      <c r="FP90" s="272">
        <f t="shared" si="357"/>
        <v>0</v>
      </c>
      <c r="FQ90" s="272">
        <f t="shared" si="358"/>
        <v>0</v>
      </c>
      <c r="FR90" s="272">
        <f t="shared" si="359"/>
        <v>0</v>
      </c>
      <c r="FS90" s="272">
        <f t="shared" si="360"/>
        <v>0</v>
      </c>
      <c r="FT90" s="272">
        <f t="shared" si="361"/>
        <v>0</v>
      </c>
      <c r="FU90" s="113"/>
      <c r="FV90" s="113"/>
      <c r="FW90" s="109"/>
      <c r="FX90" s="109"/>
      <c r="FY90" s="109"/>
      <c r="FZ90" s="272">
        <f t="shared" si="362"/>
        <v>0</v>
      </c>
      <c r="GA90" s="272">
        <f t="shared" si="239"/>
        <v>0</v>
      </c>
      <c r="GB90" s="109"/>
      <c r="GC90" s="109"/>
      <c r="GD90" s="109"/>
      <c r="GE90" s="109"/>
      <c r="GF90" s="109"/>
      <c r="GG90" s="109"/>
      <c r="GH90" s="109"/>
      <c r="GI90" s="109"/>
      <c r="GJ90" s="109"/>
      <c r="GK90" s="109"/>
      <c r="GL90" s="109"/>
      <c r="GM90" s="109"/>
      <c r="GN90" s="109"/>
      <c r="GO90" s="109"/>
      <c r="GP90" s="109"/>
      <c r="GQ90" s="109"/>
      <c r="GR90" s="109"/>
      <c r="GS90" s="109"/>
      <c r="GT90" s="110"/>
      <c r="GV90" s="413">
        <f t="shared" si="240"/>
        <v>0</v>
      </c>
      <c r="GW90" s="414">
        <f t="shared" si="241"/>
        <v>0</v>
      </c>
      <c r="GX90" s="415"/>
      <c r="GY90" s="416">
        <f t="shared" si="406"/>
        <v>0</v>
      </c>
      <c r="GZ90" s="417">
        <f t="shared" si="407"/>
        <v>0</v>
      </c>
      <c r="HA90" s="385"/>
      <c r="HB90" s="421"/>
      <c r="HC90" s="422"/>
      <c r="HD90" s="422"/>
      <c r="HE90" s="423">
        <f t="shared" si="408"/>
        <v>0</v>
      </c>
      <c r="HF90" s="424">
        <f t="shared" si="409"/>
        <v>0</v>
      </c>
      <c r="HG90" s="426"/>
      <c r="HH90" s="426"/>
      <c r="HI90" s="426"/>
      <c r="HJ90" s="345" t="str">
        <f t="shared" si="242"/>
        <v/>
      </c>
      <c r="HK90" s="402">
        <f>IF(OR(AND(1&lt;=HJ90,HJ90&lt;=3),HJ90=6),VLOOKUP(HJ90,'４整理番号表'!$J$5:$K$59,2,FALSE),0)</f>
        <v>0</v>
      </c>
      <c r="HL90" s="402">
        <f>IF(OR(HJ90=4,HJ90=7),VLOOKUP(HJ90,'４整理番号表'!$J$5:$K$59,2,FALSE),0)</f>
        <v>0</v>
      </c>
      <c r="HM90" s="402">
        <f>IF(HJ90=5,VLOOKUP(HJ90,'４整理番号表'!$J$5:$K$59,2,FALSE),0)</f>
        <v>0</v>
      </c>
      <c r="HN90" s="402">
        <f>IF(AND(8&lt;=HJ90,HJ90&lt;=13),VLOOKUP(HJ90,'４整理番号表'!$J$5:$K$59,2,FALSE),0)</f>
        <v>0</v>
      </c>
      <c r="HO90" s="397">
        <f t="shared" si="363"/>
        <v>0</v>
      </c>
      <c r="HP90" s="345">
        <f t="shared" si="364"/>
        <v>0</v>
      </c>
      <c r="HQ90" s="345">
        <f t="shared" si="365"/>
        <v>0</v>
      </c>
      <c r="HR90" s="344">
        <f t="shared" si="366"/>
        <v>0</v>
      </c>
      <c r="HS90" s="344">
        <f t="shared" si="367"/>
        <v>0</v>
      </c>
      <c r="HT90" s="345">
        <f t="shared" si="368"/>
        <v>0</v>
      </c>
      <c r="HU90" s="345">
        <f t="shared" si="369"/>
        <v>0</v>
      </c>
      <c r="HV90" s="345">
        <f t="shared" si="370"/>
        <v>0</v>
      </c>
      <c r="HW90" s="345">
        <f t="shared" si="371"/>
        <v>0</v>
      </c>
      <c r="HX90" s="345">
        <f t="shared" si="372"/>
        <v>0</v>
      </c>
      <c r="HY90" s="344">
        <f t="shared" si="373"/>
        <v>0</v>
      </c>
      <c r="HZ90" s="344">
        <f t="shared" si="374"/>
        <v>0</v>
      </c>
      <c r="IA90" s="345">
        <f t="shared" si="375"/>
        <v>0</v>
      </c>
      <c r="IB90" s="345">
        <f t="shared" si="376"/>
        <v>0</v>
      </c>
      <c r="IC90" s="345">
        <f t="shared" si="377"/>
        <v>0</v>
      </c>
      <c r="ID90" s="345">
        <f t="shared" si="378"/>
        <v>0</v>
      </c>
      <c r="IE90" s="345">
        <f t="shared" si="379"/>
        <v>0</v>
      </c>
      <c r="IF90" s="344">
        <f>IF(AND($HO90=3,SUM($ID90:IE90)=0),IF(AND($HB90=1,$HF90&gt;=0.1),1,),)</f>
        <v>0</v>
      </c>
      <c r="IG90" s="344">
        <f>IF(AND($HO90=3,SUM($ID90:IF90)=0),IF(AND($HB90=1,$HF90&gt;=0.05,$HF90&lt;0.1),1,),)</f>
        <v>0</v>
      </c>
      <c r="IH90" s="345">
        <f t="shared" si="380"/>
        <v>0</v>
      </c>
      <c r="II90" s="345">
        <f t="shared" si="381"/>
        <v>0</v>
      </c>
      <c r="IJ90" s="345">
        <f t="shared" si="382"/>
        <v>0</v>
      </c>
      <c r="IK90" s="345">
        <f t="shared" si="383"/>
        <v>0</v>
      </c>
      <c r="IL90" s="345">
        <f t="shared" si="384"/>
        <v>0</v>
      </c>
      <c r="IM90" s="345">
        <f t="shared" si="385"/>
        <v>0</v>
      </c>
      <c r="IN90" s="345">
        <f t="shared" si="386"/>
        <v>0</v>
      </c>
      <c r="IO90" s="345">
        <f t="shared" si="387"/>
        <v>0</v>
      </c>
      <c r="IP90" s="345">
        <f t="shared" si="388"/>
        <v>0</v>
      </c>
      <c r="IQ90" s="345">
        <f t="shared" si="389"/>
        <v>0</v>
      </c>
      <c r="IR90" s="345">
        <f t="shared" si="390"/>
        <v>0</v>
      </c>
      <c r="IS90" s="392">
        <f t="shared" si="391"/>
        <v>0</v>
      </c>
      <c r="IT90" s="385"/>
      <c r="IU90" s="440">
        <f t="shared" si="243"/>
        <v>0</v>
      </c>
      <c r="IV90" s="344">
        <f t="shared" si="244"/>
        <v>0</v>
      </c>
      <c r="IW90" s="344">
        <f t="shared" si="245"/>
        <v>0</v>
      </c>
      <c r="IX90" s="344">
        <f t="shared" si="246"/>
        <v>0</v>
      </c>
      <c r="IY90" s="344">
        <f t="shared" si="247"/>
        <v>0</v>
      </c>
      <c r="IZ90" s="344">
        <f t="shared" si="248"/>
        <v>0</v>
      </c>
      <c r="JA90" s="344">
        <f t="shared" si="249"/>
        <v>0</v>
      </c>
      <c r="JB90" s="344">
        <f t="shared" si="250"/>
        <v>0</v>
      </c>
      <c r="JC90" s="344">
        <f t="shared" si="251"/>
        <v>0</v>
      </c>
      <c r="JD90" s="344">
        <f t="shared" si="252"/>
        <v>0</v>
      </c>
      <c r="JE90" s="344">
        <f t="shared" si="253"/>
        <v>0</v>
      </c>
      <c r="JF90" s="344">
        <f t="shared" si="254"/>
        <v>0</v>
      </c>
      <c r="JG90" s="344">
        <f t="shared" si="255"/>
        <v>0</v>
      </c>
      <c r="JH90" s="344">
        <f t="shared" si="256"/>
        <v>0</v>
      </c>
      <c r="JI90" s="344">
        <f t="shared" si="257"/>
        <v>0</v>
      </c>
      <c r="JJ90" s="344">
        <f t="shared" si="258"/>
        <v>0</v>
      </c>
      <c r="JK90" s="344">
        <f t="shared" si="259"/>
        <v>0</v>
      </c>
      <c r="JL90" s="344">
        <f t="shared" si="260"/>
        <v>0</v>
      </c>
      <c r="JM90" s="344">
        <f t="shared" si="261"/>
        <v>0</v>
      </c>
      <c r="JN90" s="344">
        <f t="shared" si="262"/>
        <v>0</v>
      </c>
      <c r="JO90" s="344">
        <f t="shared" si="263"/>
        <v>0</v>
      </c>
      <c r="JP90" s="344">
        <f t="shared" si="264"/>
        <v>0</v>
      </c>
      <c r="JQ90" s="344">
        <f t="shared" si="265"/>
        <v>0</v>
      </c>
      <c r="JR90" s="344">
        <f t="shared" si="266"/>
        <v>0</v>
      </c>
      <c r="JS90" s="344">
        <f t="shared" si="267"/>
        <v>0</v>
      </c>
      <c r="JT90" s="344">
        <f t="shared" si="268"/>
        <v>0</v>
      </c>
      <c r="JU90" s="344">
        <f t="shared" si="269"/>
        <v>0</v>
      </c>
      <c r="JV90" s="344">
        <f t="shared" si="270"/>
        <v>0</v>
      </c>
      <c r="JW90" s="344">
        <f t="shared" si="271"/>
        <v>0</v>
      </c>
      <c r="JX90" s="344">
        <f t="shared" si="272"/>
        <v>0</v>
      </c>
      <c r="JY90" s="344">
        <f t="shared" si="273"/>
        <v>0</v>
      </c>
      <c r="JZ90" s="344">
        <f t="shared" si="274"/>
        <v>0</v>
      </c>
      <c r="KA90" s="344">
        <f t="shared" si="275"/>
        <v>0</v>
      </c>
      <c r="KB90" s="344">
        <f t="shared" si="276"/>
        <v>0</v>
      </c>
      <c r="KC90" s="344">
        <f t="shared" si="277"/>
        <v>0</v>
      </c>
      <c r="KD90" s="344">
        <f t="shared" si="278"/>
        <v>0</v>
      </c>
      <c r="KE90" s="344">
        <f t="shared" si="279"/>
        <v>0</v>
      </c>
      <c r="KF90" s="344">
        <f t="shared" si="280"/>
        <v>0</v>
      </c>
      <c r="KG90" s="344">
        <f t="shared" si="281"/>
        <v>0</v>
      </c>
      <c r="KH90" s="344">
        <f t="shared" si="282"/>
        <v>0</v>
      </c>
      <c r="KI90" s="344">
        <f t="shared" si="283"/>
        <v>0</v>
      </c>
      <c r="KJ90" s="344">
        <f t="shared" si="284"/>
        <v>0</v>
      </c>
      <c r="KK90" s="344">
        <f t="shared" si="285"/>
        <v>0</v>
      </c>
      <c r="KL90" s="344">
        <f t="shared" si="286"/>
        <v>0</v>
      </c>
      <c r="KM90" s="344">
        <f t="shared" si="287"/>
        <v>0</v>
      </c>
      <c r="KN90" s="344">
        <f t="shared" si="288"/>
        <v>0</v>
      </c>
      <c r="KO90" s="344">
        <f t="shared" si="289"/>
        <v>0</v>
      </c>
      <c r="KP90" s="344">
        <f t="shared" si="290"/>
        <v>0</v>
      </c>
      <c r="KQ90" s="344">
        <f t="shared" si="291"/>
        <v>0</v>
      </c>
      <c r="KR90" s="344">
        <f t="shared" si="292"/>
        <v>0</v>
      </c>
      <c r="KS90" s="344">
        <f t="shared" si="293"/>
        <v>0</v>
      </c>
      <c r="KT90" s="383">
        <f t="shared" si="294"/>
        <v>0</v>
      </c>
      <c r="KU90" s="701"/>
      <c r="KV90" s="109"/>
      <c r="KW90" s="109"/>
      <c r="KX90" s="110"/>
      <c r="KZ90" s="472">
        <f t="shared" si="295"/>
        <v>0</v>
      </c>
      <c r="LA90" s="348">
        <f t="shared" si="296"/>
        <v>0</v>
      </c>
      <c r="LB90" s="348">
        <f t="shared" si="297"/>
        <v>0</v>
      </c>
      <c r="LC90" s="473">
        <f t="shared" si="298"/>
        <v>0</v>
      </c>
      <c r="LE90" s="467">
        <f t="shared" si="299"/>
        <v>0</v>
      </c>
      <c r="LF90" s="467" t="str">
        <f t="shared" si="300"/>
        <v/>
      </c>
      <c r="LG90" s="467">
        <f t="shared" si="301"/>
        <v>0</v>
      </c>
      <c r="LH90" s="467">
        <f t="shared" si="302"/>
        <v>0</v>
      </c>
      <c r="LI90" s="467">
        <f t="shared" si="303"/>
        <v>0</v>
      </c>
      <c r="LJ90" s="467">
        <f t="shared" si="304"/>
        <v>0</v>
      </c>
      <c r="LK90" s="467">
        <f t="shared" si="305"/>
        <v>0</v>
      </c>
      <c r="LL90" s="467">
        <f t="shared" si="306"/>
        <v>0</v>
      </c>
      <c r="LM90" s="467">
        <f t="shared" si="307"/>
        <v>0</v>
      </c>
      <c r="LN90" s="468">
        <f t="shared" si="308"/>
        <v>0</v>
      </c>
      <c r="LO90" s="468" t="str">
        <f t="shared" si="392"/>
        <v>○</v>
      </c>
      <c r="LP90" s="451"/>
      <c r="LQ90" s="414">
        <f t="shared" si="393"/>
        <v>0</v>
      </c>
      <c r="LR90" s="414">
        <f t="shared" si="394"/>
        <v>0</v>
      </c>
      <c r="LS90" s="414" t="str">
        <f t="shared" si="309"/>
        <v/>
      </c>
      <c r="LT90" s="414" t="str">
        <f t="shared" si="395"/>
        <v/>
      </c>
      <c r="LU90" s="414">
        <f t="shared" si="310"/>
        <v>0</v>
      </c>
      <c r="LV90" s="414">
        <f t="shared" si="311"/>
        <v>0</v>
      </c>
      <c r="LW90" s="414">
        <f t="shared" si="312"/>
        <v>0</v>
      </c>
      <c r="LX90" s="448">
        <f t="shared" si="313"/>
        <v>0</v>
      </c>
      <c r="LY90" s="414">
        <f t="shared" si="396"/>
        <v>0</v>
      </c>
      <c r="LZ90" s="414">
        <f t="shared" si="397"/>
        <v>0</v>
      </c>
      <c r="MA90" s="414">
        <f t="shared" si="398"/>
        <v>0</v>
      </c>
      <c r="MB90" s="448">
        <f t="shared" si="399"/>
        <v>0</v>
      </c>
      <c r="MC90" s="414">
        <f t="shared" si="314"/>
        <v>0</v>
      </c>
      <c r="MD90" s="414">
        <f t="shared" si="315"/>
        <v>0</v>
      </c>
      <c r="ME90" s="414">
        <f t="shared" si="316"/>
        <v>0</v>
      </c>
      <c r="MF90" s="448">
        <f t="shared" si="317"/>
        <v>0</v>
      </c>
      <c r="MG90" s="414">
        <f t="shared" si="318"/>
        <v>0</v>
      </c>
      <c r="MH90" s="414">
        <f t="shared" si="319"/>
        <v>0</v>
      </c>
      <c r="MI90" s="414">
        <f t="shared" si="320"/>
        <v>0</v>
      </c>
      <c r="MJ90" s="448">
        <f t="shared" si="400"/>
        <v>0</v>
      </c>
      <c r="MK90" s="462"/>
      <c r="ML90" s="477" cm="1">
        <f t="array" ref="ML90">IF(MX90=1,INDEX($BX90:$EQ90,1,MATCH("Ⅱ⑧",$BX90:$EQ90,0)+7),0)</f>
        <v>0</v>
      </c>
      <c r="MM90" s="478">
        <f t="shared" si="321"/>
        <v>0</v>
      </c>
      <c r="MN90" s="468">
        <f t="shared" si="322"/>
        <v>0</v>
      </c>
      <c r="MP90" s="348">
        <f t="shared" si="323"/>
        <v>0</v>
      </c>
      <c r="MQ90" s="348">
        <f t="shared" si="324"/>
        <v>0</v>
      </c>
      <c r="MR90" s="348">
        <f t="shared" si="325"/>
        <v>0</v>
      </c>
      <c r="MS90" s="348">
        <f t="shared" si="326"/>
        <v>0</v>
      </c>
      <c r="MT90" s="348">
        <f t="shared" si="327"/>
        <v>0</v>
      </c>
      <c r="MU90" s="348">
        <f t="shared" si="328"/>
        <v>0</v>
      </c>
      <c r="MV90" s="348">
        <f t="shared" si="329"/>
        <v>0</v>
      </c>
      <c r="MW90" s="348">
        <f t="shared" si="330"/>
        <v>0</v>
      </c>
      <c r="MX90" s="348">
        <f t="shared" si="331"/>
        <v>0</v>
      </c>
      <c r="MZ90" s="550">
        <f t="shared" si="332"/>
        <v>0</v>
      </c>
      <c r="NA90" s="550">
        <f t="shared" si="333"/>
        <v>0</v>
      </c>
      <c r="NB90" s="550">
        <f t="shared" si="334"/>
        <v>0</v>
      </c>
      <c r="NC90" s="550">
        <f t="shared" si="335"/>
        <v>0</v>
      </c>
      <c r="ND90" s="550">
        <f t="shared" si="336"/>
        <v>0</v>
      </c>
      <c r="NE90" s="550">
        <f t="shared" si="337"/>
        <v>0</v>
      </c>
      <c r="NF90" s="550">
        <f t="shared" si="338"/>
        <v>0</v>
      </c>
      <c r="NG90" s="550">
        <f t="shared" si="339"/>
        <v>0</v>
      </c>
    </row>
    <row r="91" spans="1:371" s="136" customFormat="1" ht="21" customHeight="1">
      <c r="A91" s="452">
        <f t="shared" si="212"/>
        <v>0</v>
      </c>
      <c r="B91" s="452">
        <f t="shared" si="401"/>
        <v>0</v>
      </c>
      <c r="C91" s="452">
        <f t="shared" si="213"/>
        <v>0</v>
      </c>
      <c r="D91" s="452">
        <f t="shared" si="214"/>
        <v>0</v>
      </c>
      <c r="E91" s="452">
        <f t="shared" si="215"/>
        <v>0</v>
      </c>
      <c r="F91" s="452">
        <f t="shared" si="402"/>
        <v>0</v>
      </c>
      <c r="G91" s="452">
        <f t="shared" si="403"/>
        <v>0</v>
      </c>
      <c r="H91" s="452">
        <f t="shared" si="404"/>
        <v>0</v>
      </c>
      <c r="I91" s="267">
        <f t="shared" si="340"/>
        <v>0</v>
      </c>
      <c r="J91" s="268"/>
      <c r="K91" s="112"/>
      <c r="L91" s="112"/>
      <c r="M91" s="106"/>
      <c r="N91" s="106"/>
      <c r="O91" s="106"/>
      <c r="P91" s="106"/>
      <c r="Q91" s="112"/>
      <c r="R91" s="263" t="str">
        <f>IFERROR(VLOOKUP(Q91,'４整理番号表'!$T$27:$U$30,2,TRUE),"")</f>
        <v/>
      </c>
      <c r="S91" s="263">
        <f t="shared" si="341"/>
        <v>0</v>
      </c>
      <c r="T91" s="266">
        <f t="shared" si="342"/>
        <v>0</v>
      </c>
      <c r="U91" s="112"/>
      <c r="V91" s="108"/>
      <c r="W91" s="269" t="str">
        <f>IFERROR(VLOOKUP(V91,'４整理番号表'!$B$6:$G$7,2,TRUE),"")</f>
        <v/>
      </c>
      <c r="X91" s="270"/>
      <c r="Y91" s="108"/>
      <c r="Z91" s="269" t="str">
        <f>IFERROR(VLOOKUP(Y91,'４整理番号表'!$B$39:$H$45,2,TRUE),"")</f>
        <v/>
      </c>
      <c r="AA91" s="108"/>
      <c r="AB91" s="271" t="str">
        <f>IFERROR(VLOOKUP(AA91,'４整理番号表'!$J$5:$K$59,2,TRUE),"")</f>
        <v/>
      </c>
      <c r="AC91" s="365"/>
      <c r="AD91" s="624"/>
      <c r="AE91" s="107"/>
      <c r="AF91" s="272" t="str">
        <f>IFERROR(VLOOKUP(AE91,'４整理番号表'!$P$6:$Q$39,2,TRUE),"")</f>
        <v/>
      </c>
      <c r="AG91" s="273">
        <f t="shared" si="216"/>
        <v>0</v>
      </c>
      <c r="AH91" s="106"/>
      <c r="AI91" s="112"/>
      <c r="AJ91" s="111"/>
      <c r="AK91" s="282"/>
      <c r="AL91" s="283"/>
      <c r="AM91" s="280"/>
      <c r="AN91" s="26"/>
      <c r="AO91" s="291">
        <f t="shared" si="217"/>
        <v>0</v>
      </c>
      <c r="AP91" s="290">
        <f t="shared" si="343"/>
        <v>0</v>
      </c>
      <c r="AQ91" s="30"/>
      <c r="AR91" s="30"/>
      <c r="AS91" s="30"/>
      <c r="AT91" s="289"/>
      <c r="AU91" s="291">
        <f t="shared" si="410"/>
        <v>0</v>
      </c>
      <c r="AV91" s="291" t="str">
        <f t="shared" si="405"/>
        <v/>
      </c>
      <c r="AW91" s="27"/>
      <c r="AX91" s="33"/>
      <c r="AY91" s="33"/>
      <c r="AZ91" s="28"/>
      <c r="BA91" s="27"/>
      <c r="BB91" s="202"/>
      <c r="BC91" s="315">
        <f t="shared" si="344"/>
        <v>0</v>
      </c>
      <c r="BD91" s="349" t="str">
        <f t="shared" si="218"/>
        <v/>
      </c>
      <c r="BE91" s="350"/>
      <c r="BF91" s="350"/>
      <c r="BG91" s="349">
        <f t="shared" si="411"/>
        <v>0</v>
      </c>
      <c r="BH91" s="350"/>
      <c r="BI91" s="349">
        <f t="shared" si="345"/>
        <v>0</v>
      </c>
      <c r="BJ91" s="202"/>
      <c r="BK91" s="202"/>
      <c r="BL91" s="653" t="str">
        <f t="shared" si="219"/>
        <v/>
      </c>
      <c r="BM91" s="654" t="str">
        <f t="shared" si="220"/>
        <v/>
      </c>
      <c r="BN91" s="266" t="str">
        <f t="shared" si="221"/>
        <v/>
      </c>
      <c r="BO91" s="793"/>
      <c r="BP91" s="323"/>
      <c r="BQ91" s="323"/>
      <c r="BR91" s="323"/>
      <c r="BS91" s="323"/>
      <c r="BT91" s="324" t="str">
        <f t="shared" si="222"/>
        <v/>
      </c>
      <c r="BU91" s="325" t="str">
        <f t="shared" si="346"/>
        <v/>
      </c>
      <c r="BV91" s="393">
        <f t="shared" si="347"/>
        <v>0</v>
      </c>
      <c r="BW91" s="326"/>
      <c r="BX91" s="329"/>
      <c r="BY91" s="454"/>
      <c r="BZ91" s="455"/>
      <c r="CA91" s="455"/>
      <c r="CB91" s="455"/>
      <c r="CC91" s="455"/>
      <c r="CD91" s="322">
        <f>IFERROR(VLOOKUP(BX91,'４整理番号表'!$X$23:$Z$31,3,FALSE),)</f>
        <v>0</v>
      </c>
      <c r="CE91" s="605" t="str">
        <f>IF(BX91='４整理番号表'!$X$24,IF(CC91&lt;&gt;"",IF(BZ91&gt;0,IF(BY91=6,ROUNDDOWN((CC91-BZ91)/ABS(BZ91),3),IF(BY91=5,ROUNDDOWN((CC91-BZ91)/ABS(BZ91)*3/4,3),"")),"-")),IF(CC91&lt;&gt;"",IF(BZ91&gt;0,ROUNDDOWN((CC91-BZ91)/ABS(BZ91),3),"-"),""))</f>
        <v/>
      </c>
      <c r="CF91" s="610"/>
      <c r="CG91" s="329"/>
      <c r="CH91" s="454"/>
      <c r="CI91" s="322"/>
      <c r="CJ91" s="322"/>
      <c r="CK91" s="322"/>
      <c r="CL91" s="322"/>
      <c r="CM91" s="322">
        <f>IFERROR(VLOOKUP(CG91,'４整理番号表'!$X$23:$Z$31,3,FALSE),)</f>
        <v>0</v>
      </c>
      <c r="CN91" s="325" t="str">
        <f t="shared" si="348"/>
        <v/>
      </c>
      <c r="CO91" s="610"/>
      <c r="CP91" s="329"/>
      <c r="CQ91" s="454"/>
      <c r="CR91" s="322"/>
      <c r="CS91" s="322"/>
      <c r="CT91" s="322"/>
      <c r="CU91" s="322"/>
      <c r="CV91" s="322">
        <f>IFERROR(VLOOKUP(CP91,'４整理番号表'!$X$23:$Z$31,3,FALSE),)</f>
        <v>0</v>
      </c>
      <c r="CW91" s="325" t="str">
        <f t="shared" si="349"/>
        <v/>
      </c>
      <c r="CX91" s="619"/>
      <c r="CY91" s="329"/>
      <c r="CZ91" s="454"/>
      <c r="DA91" s="322"/>
      <c r="DB91" s="322"/>
      <c r="DC91" s="322"/>
      <c r="DD91" s="322"/>
      <c r="DE91" s="322">
        <f>IFERROR(VLOOKUP(CY91,'４整理番号表'!$X$23:$Z$31,3,FALSE),)</f>
        <v>0</v>
      </c>
      <c r="DF91" s="325" t="str">
        <f t="shared" si="350"/>
        <v/>
      </c>
      <c r="DG91" s="610"/>
      <c r="DH91" s="329"/>
      <c r="DI91" s="454"/>
      <c r="DJ91" s="322"/>
      <c r="DK91" s="322"/>
      <c r="DL91" s="322"/>
      <c r="DM91" s="322"/>
      <c r="DN91" s="322">
        <f>IFERROR(VLOOKUP(DH91,'４整理番号表'!$X$23:$Z$31,3,FALSE),)</f>
        <v>0</v>
      </c>
      <c r="DO91" s="325" t="str">
        <f t="shared" si="351"/>
        <v/>
      </c>
      <c r="DP91" s="610"/>
      <c r="DQ91" s="329"/>
      <c r="DR91" s="454"/>
      <c r="DS91" s="322"/>
      <c r="DT91" s="322"/>
      <c r="DU91" s="322"/>
      <c r="DV91" s="322"/>
      <c r="DW91" s="322">
        <f>IFERROR(VLOOKUP(DQ91,'４整理番号表'!$X$23:$Z$31,3,FALSE),)</f>
        <v>0</v>
      </c>
      <c r="DX91" s="325" t="str">
        <f t="shared" si="352"/>
        <v/>
      </c>
      <c r="DY91" s="610"/>
      <c r="DZ91" s="329"/>
      <c r="EA91" s="454"/>
      <c r="EB91" s="322"/>
      <c r="EC91" s="322"/>
      <c r="ED91" s="322"/>
      <c r="EE91" s="322"/>
      <c r="EF91" s="322">
        <f>IFERROR(VLOOKUP(DZ91,'４整理番号表'!$X$23:$Z$31,3,FALSE),)</f>
        <v>0</v>
      </c>
      <c r="EG91" s="325" t="str">
        <f t="shared" si="353"/>
        <v/>
      </c>
      <c r="EH91" s="610"/>
      <c r="EI91" s="329"/>
      <c r="EJ91" s="454"/>
      <c r="EK91" s="322"/>
      <c r="EL91" s="322"/>
      <c r="EM91" s="322"/>
      <c r="EN91" s="322"/>
      <c r="EO91" s="322">
        <f>IFERROR(VLOOKUP(EI91,'４整理番号表'!$X$23:$Z$31,3,FALSE),)</f>
        <v>0</v>
      </c>
      <c r="EP91" s="325" t="str">
        <f t="shared" si="354"/>
        <v/>
      </c>
      <c r="EQ91" s="619"/>
      <c r="ER91" s="203" t="s">
        <v>101</v>
      </c>
      <c r="ES91" s="266">
        <f t="shared" si="223"/>
        <v>0</v>
      </c>
      <c r="ET91" s="272">
        <f t="shared" si="224"/>
        <v>0</v>
      </c>
      <c r="EU91" s="272">
        <f t="shared" si="225"/>
        <v>0</v>
      </c>
      <c r="EV91" s="272">
        <f t="shared" si="226"/>
        <v>0</v>
      </c>
      <c r="EW91" s="272">
        <f t="shared" si="227"/>
        <v>0</v>
      </c>
      <c r="EX91" s="272">
        <f t="shared" si="228"/>
        <v>0</v>
      </c>
      <c r="EY91" s="272">
        <f t="shared" si="229"/>
        <v>0</v>
      </c>
      <c r="EZ91" s="272">
        <f t="shared" si="230"/>
        <v>0</v>
      </c>
      <c r="FA91" s="272">
        <f t="shared" si="231"/>
        <v>0</v>
      </c>
      <c r="FB91" s="272">
        <f t="shared" si="232"/>
        <v>0</v>
      </c>
      <c r="FC91" s="272">
        <f t="shared" si="233"/>
        <v>0</v>
      </c>
      <c r="FD91" s="272">
        <f t="shared" si="234"/>
        <v>0</v>
      </c>
      <c r="FE91" s="272">
        <f t="shared" si="235"/>
        <v>0</v>
      </c>
      <c r="FF91" s="272">
        <f t="shared" si="236"/>
        <v>0</v>
      </c>
      <c r="FG91" s="272">
        <f t="shared" si="237"/>
        <v>0</v>
      </c>
      <c r="FH91" s="272">
        <f t="shared" si="238"/>
        <v>0</v>
      </c>
      <c r="FI91" s="109" t="s">
        <v>100</v>
      </c>
      <c r="FJ91" s="109" t="s">
        <v>100</v>
      </c>
      <c r="FK91" s="109" t="s">
        <v>100</v>
      </c>
      <c r="FL91" s="109" t="s">
        <v>100</v>
      </c>
      <c r="FM91" s="109" t="s">
        <v>100</v>
      </c>
      <c r="FN91" s="272">
        <f t="shared" si="355"/>
        <v>0</v>
      </c>
      <c r="FO91" s="272">
        <f t="shared" si="356"/>
        <v>0</v>
      </c>
      <c r="FP91" s="272">
        <f t="shared" si="357"/>
        <v>0</v>
      </c>
      <c r="FQ91" s="272">
        <f t="shared" si="358"/>
        <v>0</v>
      </c>
      <c r="FR91" s="272">
        <f t="shared" si="359"/>
        <v>0</v>
      </c>
      <c r="FS91" s="272">
        <f t="shared" si="360"/>
        <v>0</v>
      </c>
      <c r="FT91" s="272">
        <f t="shared" si="361"/>
        <v>0</v>
      </c>
      <c r="FU91" s="113"/>
      <c r="FV91" s="113"/>
      <c r="FW91" s="109"/>
      <c r="FX91" s="109"/>
      <c r="FY91" s="109"/>
      <c r="FZ91" s="272">
        <f t="shared" si="362"/>
        <v>0</v>
      </c>
      <c r="GA91" s="272">
        <f t="shared" si="239"/>
        <v>0</v>
      </c>
      <c r="GB91" s="109"/>
      <c r="GC91" s="109"/>
      <c r="GD91" s="109"/>
      <c r="GE91" s="109"/>
      <c r="GF91" s="109"/>
      <c r="GG91" s="109"/>
      <c r="GH91" s="109"/>
      <c r="GI91" s="109"/>
      <c r="GJ91" s="109"/>
      <c r="GK91" s="109"/>
      <c r="GL91" s="109"/>
      <c r="GM91" s="109"/>
      <c r="GN91" s="109"/>
      <c r="GO91" s="109"/>
      <c r="GP91" s="109"/>
      <c r="GQ91" s="109"/>
      <c r="GR91" s="109"/>
      <c r="GS91" s="109"/>
      <c r="GT91" s="110"/>
      <c r="GV91" s="413">
        <f t="shared" si="240"/>
        <v>0</v>
      </c>
      <c r="GW91" s="414">
        <f t="shared" si="241"/>
        <v>0</v>
      </c>
      <c r="GX91" s="415"/>
      <c r="GY91" s="416">
        <f t="shared" si="406"/>
        <v>0</v>
      </c>
      <c r="GZ91" s="417">
        <f t="shared" si="407"/>
        <v>0</v>
      </c>
      <c r="HA91" s="385"/>
      <c r="HB91" s="421"/>
      <c r="HC91" s="422"/>
      <c r="HD91" s="422"/>
      <c r="HE91" s="423">
        <f t="shared" si="408"/>
        <v>0</v>
      </c>
      <c r="HF91" s="424">
        <f t="shared" si="409"/>
        <v>0</v>
      </c>
      <c r="HG91" s="426"/>
      <c r="HH91" s="426"/>
      <c r="HI91" s="426"/>
      <c r="HJ91" s="345" t="str">
        <f t="shared" si="242"/>
        <v/>
      </c>
      <c r="HK91" s="402">
        <f>IF(OR(AND(1&lt;=HJ91,HJ91&lt;=3),HJ91=6),VLOOKUP(HJ91,'４整理番号表'!$J$5:$K$59,2,FALSE),0)</f>
        <v>0</v>
      </c>
      <c r="HL91" s="402">
        <f>IF(OR(HJ91=4,HJ91=7),VLOOKUP(HJ91,'４整理番号表'!$J$5:$K$59,2,FALSE),0)</f>
        <v>0</v>
      </c>
      <c r="HM91" s="402">
        <f>IF(HJ91=5,VLOOKUP(HJ91,'４整理番号表'!$J$5:$K$59,2,FALSE),0)</f>
        <v>0</v>
      </c>
      <c r="HN91" s="402">
        <f>IF(AND(8&lt;=HJ91,HJ91&lt;=13),VLOOKUP(HJ91,'４整理番号表'!$J$5:$K$59,2,FALSE),0)</f>
        <v>0</v>
      </c>
      <c r="HO91" s="397">
        <f t="shared" si="363"/>
        <v>0</v>
      </c>
      <c r="HP91" s="345">
        <f t="shared" si="364"/>
        <v>0</v>
      </c>
      <c r="HQ91" s="345">
        <f t="shared" si="365"/>
        <v>0</v>
      </c>
      <c r="HR91" s="344">
        <f t="shared" si="366"/>
        <v>0</v>
      </c>
      <c r="HS91" s="344">
        <f t="shared" si="367"/>
        <v>0</v>
      </c>
      <c r="HT91" s="345">
        <f t="shared" si="368"/>
        <v>0</v>
      </c>
      <c r="HU91" s="345">
        <f t="shared" si="369"/>
        <v>0</v>
      </c>
      <c r="HV91" s="345">
        <f t="shared" si="370"/>
        <v>0</v>
      </c>
      <c r="HW91" s="345">
        <f t="shared" si="371"/>
        <v>0</v>
      </c>
      <c r="HX91" s="345">
        <f t="shared" si="372"/>
        <v>0</v>
      </c>
      <c r="HY91" s="344">
        <f t="shared" si="373"/>
        <v>0</v>
      </c>
      <c r="HZ91" s="344">
        <f t="shared" si="374"/>
        <v>0</v>
      </c>
      <c r="IA91" s="345">
        <f t="shared" si="375"/>
        <v>0</v>
      </c>
      <c r="IB91" s="345">
        <f t="shared" si="376"/>
        <v>0</v>
      </c>
      <c r="IC91" s="345">
        <f t="shared" si="377"/>
        <v>0</v>
      </c>
      <c r="ID91" s="345">
        <f t="shared" si="378"/>
        <v>0</v>
      </c>
      <c r="IE91" s="345">
        <f t="shared" si="379"/>
        <v>0</v>
      </c>
      <c r="IF91" s="344">
        <f>IF(AND($HO91=3,SUM($ID91:IE91)=0),IF(AND($HB91=1,$HF91&gt;=0.1),1,),)</f>
        <v>0</v>
      </c>
      <c r="IG91" s="344">
        <f>IF(AND($HO91=3,SUM($ID91:IF91)=0),IF(AND($HB91=1,$HF91&gt;=0.05,$HF91&lt;0.1),1,),)</f>
        <v>0</v>
      </c>
      <c r="IH91" s="345">
        <f t="shared" si="380"/>
        <v>0</v>
      </c>
      <c r="II91" s="345">
        <f t="shared" si="381"/>
        <v>0</v>
      </c>
      <c r="IJ91" s="345">
        <f t="shared" si="382"/>
        <v>0</v>
      </c>
      <c r="IK91" s="345">
        <f t="shared" si="383"/>
        <v>0</v>
      </c>
      <c r="IL91" s="345">
        <f t="shared" si="384"/>
        <v>0</v>
      </c>
      <c r="IM91" s="345">
        <f t="shared" si="385"/>
        <v>0</v>
      </c>
      <c r="IN91" s="345">
        <f t="shared" si="386"/>
        <v>0</v>
      </c>
      <c r="IO91" s="345">
        <f t="shared" si="387"/>
        <v>0</v>
      </c>
      <c r="IP91" s="345">
        <f t="shared" si="388"/>
        <v>0</v>
      </c>
      <c r="IQ91" s="345">
        <f t="shared" si="389"/>
        <v>0</v>
      </c>
      <c r="IR91" s="345">
        <f t="shared" si="390"/>
        <v>0</v>
      </c>
      <c r="IS91" s="392">
        <f t="shared" si="391"/>
        <v>0</v>
      </c>
      <c r="IT91" s="385"/>
      <c r="IU91" s="440">
        <f t="shared" si="243"/>
        <v>0</v>
      </c>
      <c r="IV91" s="344">
        <f t="shared" si="244"/>
        <v>0</v>
      </c>
      <c r="IW91" s="344">
        <f t="shared" si="245"/>
        <v>0</v>
      </c>
      <c r="IX91" s="344">
        <f t="shared" si="246"/>
        <v>0</v>
      </c>
      <c r="IY91" s="344">
        <f t="shared" si="247"/>
        <v>0</v>
      </c>
      <c r="IZ91" s="344">
        <f t="shared" si="248"/>
        <v>0</v>
      </c>
      <c r="JA91" s="344">
        <f t="shared" si="249"/>
        <v>0</v>
      </c>
      <c r="JB91" s="344">
        <f t="shared" si="250"/>
        <v>0</v>
      </c>
      <c r="JC91" s="344">
        <f t="shared" si="251"/>
        <v>0</v>
      </c>
      <c r="JD91" s="344">
        <f t="shared" si="252"/>
        <v>0</v>
      </c>
      <c r="JE91" s="344">
        <f t="shared" si="253"/>
        <v>0</v>
      </c>
      <c r="JF91" s="344">
        <f t="shared" si="254"/>
        <v>0</v>
      </c>
      <c r="JG91" s="344">
        <f t="shared" si="255"/>
        <v>0</v>
      </c>
      <c r="JH91" s="344">
        <f t="shared" si="256"/>
        <v>0</v>
      </c>
      <c r="JI91" s="344">
        <f t="shared" si="257"/>
        <v>0</v>
      </c>
      <c r="JJ91" s="344">
        <f t="shared" si="258"/>
        <v>0</v>
      </c>
      <c r="JK91" s="344">
        <f t="shared" si="259"/>
        <v>0</v>
      </c>
      <c r="JL91" s="344">
        <f t="shared" si="260"/>
        <v>0</v>
      </c>
      <c r="JM91" s="344">
        <f t="shared" si="261"/>
        <v>0</v>
      </c>
      <c r="JN91" s="344">
        <f t="shared" si="262"/>
        <v>0</v>
      </c>
      <c r="JO91" s="344">
        <f t="shared" si="263"/>
        <v>0</v>
      </c>
      <c r="JP91" s="344">
        <f t="shared" si="264"/>
        <v>0</v>
      </c>
      <c r="JQ91" s="344">
        <f t="shared" si="265"/>
        <v>0</v>
      </c>
      <c r="JR91" s="344">
        <f t="shared" si="266"/>
        <v>0</v>
      </c>
      <c r="JS91" s="344">
        <f t="shared" si="267"/>
        <v>0</v>
      </c>
      <c r="JT91" s="344">
        <f t="shared" si="268"/>
        <v>0</v>
      </c>
      <c r="JU91" s="344">
        <f t="shared" si="269"/>
        <v>0</v>
      </c>
      <c r="JV91" s="344">
        <f t="shared" si="270"/>
        <v>0</v>
      </c>
      <c r="JW91" s="344">
        <f t="shared" si="271"/>
        <v>0</v>
      </c>
      <c r="JX91" s="344">
        <f t="shared" si="272"/>
        <v>0</v>
      </c>
      <c r="JY91" s="344">
        <f t="shared" si="273"/>
        <v>0</v>
      </c>
      <c r="JZ91" s="344">
        <f t="shared" si="274"/>
        <v>0</v>
      </c>
      <c r="KA91" s="344">
        <f t="shared" si="275"/>
        <v>0</v>
      </c>
      <c r="KB91" s="344">
        <f t="shared" si="276"/>
        <v>0</v>
      </c>
      <c r="KC91" s="344">
        <f t="shared" si="277"/>
        <v>0</v>
      </c>
      <c r="KD91" s="344">
        <f t="shared" si="278"/>
        <v>0</v>
      </c>
      <c r="KE91" s="344">
        <f t="shared" si="279"/>
        <v>0</v>
      </c>
      <c r="KF91" s="344">
        <f t="shared" si="280"/>
        <v>0</v>
      </c>
      <c r="KG91" s="344">
        <f t="shared" si="281"/>
        <v>0</v>
      </c>
      <c r="KH91" s="344">
        <f t="shared" si="282"/>
        <v>0</v>
      </c>
      <c r="KI91" s="344">
        <f t="shared" si="283"/>
        <v>0</v>
      </c>
      <c r="KJ91" s="344">
        <f t="shared" si="284"/>
        <v>0</v>
      </c>
      <c r="KK91" s="344">
        <f t="shared" si="285"/>
        <v>0</v>
      </c>
      <c r="KL91" s="344">
        <f t="shared" si="286"/>
        <v>0</v>
      </c>
      <c r="KM91" s="344">
        <f t="shared" si="287"/>
        <v>0</v>
      </c>
      <c r="KN91" s="344">
        <f t="shared" si="288"/>
        <v>0</v>
      </c>
      <c r="KO91" s="344">
        <f t="shared" si="289"/>
        <v>0</v>
      </c>
      <c r="KP91" s="344">
        <f t="shared" si="290"/>
        <v>0</v>
      </c>
      <c r="KQ91" s="344">
        <f t="shared" si="291"/>
        <v>0</v>
      </c>
      <c r="KR91" s="344">
        <f t="shared" si="292"/>
        <v>0</v>
      </c>
      <c r="KS91" s="344">
        <f t="shared" si="293"/>
        <v>0</v>
      </c>
      <c r="KT91" s="383">
        <f t="shared" si="294"/>
        <v>0</v>
      </c>
      <c r="KU91" s="701"/>
      <c r="KV91" s="109"/>
      <c r="KW91" s="109"/>
      <c r="KX91" s="110"/>
      <c r="KZ91" s="472">
        <f t="shared" si="295"/>
        <v>0</v>
      </c>
      <c r="LA91" s="348">
        <f t="shared" si="296"/>
        <v>0</v>
      </c>
      <c r="LB91" s="348">
        <f t="shared" si="297"/>
        <v>0</v>
      </c>
      <c r="LC91" s="473">
        <f t="shared" si="298"/>
        <v>0</v>
      </c>
      <c r="LE91" s="467">
        <f t="shared" si="299"/>
        <v>0</v>
      </c>
      <c r="LF91" s="467" t="str">
        <f t="shared" si="300"/>
        <v/>
      </c>
      <c r="LG91" s="467">
        <f t="shared" si="301"/>
        <v>0</v>
      </c>
      <c r="LH91" s="467">
        <f t="shared" si="302"/>
        <v>0</v>
      </c>
      <c r="LI91" s="467">
        <f t="shared" si="303"/>
        <v>0</v>
      </c>
      <c r="LJ91" s="467">
        <f t="shared" si="304"/>
        <v>0</v>
      </c>
      <c r="LK91" s="467">
        <f t="shared" si="305"/>
        <v>0</v>
      </c>
      <c r="LL91" s="467">
        <f t="shared" si="306"/>
        <v>0</v>
      </c>
      <c r="LM91" s="467">
        <f t="shared" si="307"/>
        <v>0</v>
      </c>
      <c r="LN91" s="468">
        <f t="shared" si="308"/>
        <v>0</v>
      </c>
      <c r="LO91" s="468" t="str">
        <f t="shared" si="392"/>
        <v>○</v>
      </c>
      <c r="LP91" s="451"/>
      <c r="LQ91" s="414">
        <f t="shared" si="393"/>
        <v>0</v>
      </c>
      <c r="LR91" s="414">
        <f t="shared" si="394"/>
        <v>0</v>
      </c>
      <c r="LS91" s="414" t="str">
        <f t="shared" si="309"/>
        <v/>
      </c>
      <c r="LT91" s="414" t="str">
        <f t="shared" si="395"/>
        <v/>
      </c>
      <c r="LU91" s="414">
        <f t="shared" si="310"/>
        <v>0</v>
      </c>
      <c r="LV91" s="414">
        <f t="shared" si="311"/>
        <v>0</v>
      </c>
      <c r="LW91" s="414">
        <f t="shared" si="312"/>
        <v>0</v>
      </c>
      <c r="LX91" s="448">
        <f t="shared" si="313"/>
        <v>0</v>
      </c>
      <c r="LY91" s="414">
        <f t="shared" si="396"/>
        <v>0</v>
      </c>
      <c r="LZ91" s="414">
        <f t="shared" si="397"/>
        <v>0</v>
      </c>
      <c r="MA91" s="414">
        <f t="shared" si="398"/>
        <v>0</v>
      </c>
      <c r="MB91" s="448">
        <f t="shared" si="399"/>
        <v>0</v>
      </c>
      <c r="MC91" s="414">
        <f t="shared" si="314"/>
        <v>0</v>
      </c>
      <c r="MD91" s="414">
        <f t="shared" si="315"/>
        <v>0</v>
      </c>
      <c r="ME91" s="414">
        <f t="shared" si="316"/>
        <v>0</v>
      </c>
      <c r="MF91" s="448">
        <f t="shared" si="317"/>
        <v>0</v>
      </c>
      <c r="MG91" s="414">
        <f t="shared" si="318"/>
        <v>0</v>
      </c>
      <c r="MH91" s="414">
        <f t="shared" si="319"/>
        <v>0</v>
      </c>
      <c r="MI91" s="414">
        <f t="shared" si="320"/>
        <v>0</v>
      </c>
      <c r="MJ91" s="448">
        <f t="shared" si="400"/>
        <v>0</v>
      </c>
      <c r="MK91" s="462"/>
      <c r="ML91" s="477" cm="1">
        <f t="array" ref="ML91">IF(MX91=1,INDEX($BX91:$EQ91,1,MATCH("Ⅱ⑧",$BX91:$EQ91,0)+7),0)</f>
        <v>0</v>
      </c>
      <c r="MM91" s="478">
        <f t="shared" si="321"/>
        <v>0</v>
      </c>
      <c r="MN91" s="468">
        <f t="shared" si="322"/>
        <v>0</v>
      </c>
      <c r="MP91" s="348">
        <f t="shared" si="323"/>
        <v>0</v>
      </c>
      <c r="MQ91" s="348">
        <f t="shared" si="324"/>
        <v>0</v>
      </c>
      <c r="MR91" s="348">
        <f t="shared" si="325"/>
        <v>0</v>
      </c>
      <c r="MS91" s="348">
        <f t="shared" si="326"/>
        <v>0</v>
      </c>
      <c r="MT91" s="348">
        <f t="shared" si="327"/>
        <v>0</v>
      </c>
      <c r="MU91" s="348">
        <f t="shared" si="328"/>
        <v>0</v>
      </c>
      <c r="MV91" s="348">
        <f t="shared" si="329"/>
        <v>0</v>
      </c>
      <c r="MW91" s="348">
        <f t="shared" si="330"/>
        <v>0</v>
      </c>
      <c r="MX91" s="348">
        <f t="shared" si="331"/>
        <v>0</v>
      </c>
      <c r="MZ91" s="550">
        <f t="shared" si="332"/>
        <v>0</v>
      </c>
      <c r="NA91" s="550">
        <f t="shared" si="333"/>
        <v>0</v>
      </c>
      <c r="NB91" s="550">
        <f t="shared" si="334"/>
        <v>0</v>
      </c>
      <c r="NC91" s="550">
        <f t="shared" si="335"/>
        <v>0</v>
      </c>
      <c r="ND91" s="550">
        <f t="shared" si="336"/>
        <v>0</v>
      </c>
      <c r="NE91" s="550">
        <f t="shared" si="337"/>
        <v>0</v>
      </c>
      <c r="NF91" s="550">
        <f t="shared" si="338"/>
        <v>0</v>
      </c>
      <c r="NG91" s="550">
        <f t="shared" si="339"/>
        <v>0</v>
      </c>
    </row>
    <row r="92" spans="1:371" s="136" customFormat="1" ht="21" customHeight="1">
      <c r="A92" s="452">
        <f t="shared" si="212"/>
        <v>0</v>
      </c>
      <c r="B92" s="452">
        <f t="shared" si="401"/>
        <v>0</v>
      </c>
      <c r="C92" s="452">
        <f t="shared" si="213"/>
        <v>0</v>
      </c>
      <c r="D92" s="452">
        <f t="shared" si="214"/>
        <v>0</v>
      </c>
      <c r="E92" s="452">
        <f t="shared" si="215"/>
        <v>0</v>
      </c>
      <c r="F92" s="452">
        <f t="shared" si="402"/>
        <v>0</v>
      </c>
      <c r="G92" s="452">
        <f t="shared" si="403"/>
        <v>0</v>
      </c>
      <c r="H92" s="452">
        <f t="shared" si="404"/>
        <v>0</v>
      </c>
      <c r="I92" s="267">
        <f t="shared" si="340"/>
        <v>0</v>
      </c>
      <c r="J92" s="268"/>
      <c r="K92" s="112"/>
      <c r="L92" s="112"/>
      <c r="M92" s="106"/>
      <c r="N92" s="106"/>
      <c r="O92" s="106"/>
      <c r="P92" s="106"/>
      <c r="Q92" s="112"/>
      <c r="R92" s="263" t="str">
        <f>IFERROR(VLOOKUP(Q92,'４整理番号表'!$T$27:$U$30,2,TRUE),"")</f>
        <v/>
      </c>
      <c r="S92" s="263">
        <f t="shared" si="341"/>
        <v>0</v>
      </c>
      <c r="T92" s="266">
        <f t="shared" si="342"/>
        <v>0</v>
      </c>
      <c r="U92" s="112"/>
      <c r="V92" s="108"/>
      <c r="W92" s="269" t="str">
        <f>IFERROR(VLOOKUP(V92,'４整理番号表'!$B$6:$G$7,2,TRUE),"")</f>
        <v/>
      </c>
      <c r="X92" s="270"/>
      <c r="Y92" s="108"/>
      <c r="Z92" s="269" t="str">
        <f>IFERROR(VLOOKUP(Y92,'４整理番号表'!$B$39:$H$45,2,TRUE),"")</f>
        <v/>
      </c>
      <c r="AA92" s="108"/>
      <c r="AB92" s="271" t="str">
        <f>IFERROR(VLOOKUP(AA92,'４整理番号表'!$J$5:$K$59,2,TRUE),"")</f>
        <v/>
      </c>
      <c r="AC92" s="365"/>
      <c r="AD92" s="624"/>
      <c r="AE92" s="107"/>
      <c r="AF92" s="272" t="str">
        <f>IFERROR(VLOOKUP(AE92,'４整理番号表'!$P$6:$Q$39,2,TRUE),"")</f>
        <v/>
      </c>
      <c r="AG92" s="273">
        <f t="shared" si="216"/>
        <v>0</v>
      </c>
      <c r="AH92" s="106"/>
      <c r="AI92" s="112"/>
      <c r="AJ92" s="111"/>
      <c r="AK92" s="282"/>
      <c r="AL92" s="283"/>
      <c r="AM92" s="280"/>
      <c r="AN92" s="29"/>
      <c r="AO92" s="291">
        <f t="shared" si="217"/>
        <v>0</v>
      </c>
      <c r="AP92" s="290">
        <f t="shared" si="343"/>
        <v>0</v>
      </c>
      <c r="AQ92" s="30"/>
      <c r="AR92" s="30"/>
      <c r="AS92" s="30"/>
      <c r="AT92" s="289"/>
      <c r="AU92" s="291">
        <f t="shared" si="410"/>
        <v>0</v>
      </c>
      <c r="AV92" s="291" t="str">
        <f t="shared" si="405"/>
        <v/>
      </c>
      <c r="AW92" s="27"/>
      <c r="AX92" s="33"/>
      <c r="AY92" s="33"/>
      <c r="AZ92" s="28"/>
      <c r="BA92" s="27"/>
      <c r="BB92" s="202"/>
      <c r="BC92" s="315">
        <f t="shared" si="344"/>
        <v>0</v>
      </c>
      <c r="BD92" s="349" t="str">
        <f t="shared" si="218"/>
        <v/>
      </c>
      <c r="BE92" s="350"/>
      <c r="BF92" s="350"/>
      <c r="BG92" s="349">
        <f t="shared" si="411"/>
        <v>0</v>
      </c>
      <c r="BH92" s="350"/>
      <c r="BI92" s="349">
        <f t="shared" si="345"/>
        <v>0</v>
      </c>
      <c r="BJ92" s="202"/>
      <c r="BK92" s="202"/>
      <c r="BL92" s="653" t="str">
        <f t="shared" si="219"/>
        <v/>
      </c>
      <c r="BM92" s="654" t="str">
        <f t="shared" si="220"/>
        <v/>
      </c>
      <c r="BN92" s="266" t="str">
        <f t="shared" si="221"/>
        <v/>
      </c>
      <c r="BO92" s="793"/>
      <c r="BP92" s="323"/>
      <c r="BQ92" s="323"/>
      <c r="BR92" s="323"/>
      <c r="BS92" s="323"/>
      <c r="BT92" s="324" t="str">
        <f t="shared" si="222"/>
        <v/>
      </c>
      <c r="BU92" s="325" t="str">
        <f t="shared" si="346"/>
        <v/>
      </c>
      <c r="BV92" s="393">
        <f t="shared" si="347"/>
        <v>0</v>
      </c>
      <c r="BW92" s="326"/>
      <c r="BX92" s="329"/>
      <c r="BY92" s="454"/>
      <c r="BZ92" s="455"/>
      <c r="CA92" s="455"/>
      <c r="CB92" s="455"/>
      <c r="CC92" s="455"/>
      <c r="CD92" s="322">
        <f>IFERROR(VLOOKUP(BX92,'４整理番号表'!$X$23:$Z$31,3,FALSE),)</f>
        <v>0</v>
      </c>
      <c r="CE92" s="605" t="str">
        <f>IF(BX92='４整理番号表'!$X$24,IF(CC92&lt;&gt;"",IF(BZ92&gt;0,IF(BY92=6,ROUNDDOWN((CC92-BZ92)/ABS(BZ92),3),IF(BY92=5,ROUNDDOWN((CC92-BZ92)/ABS(BZ92)*3/4,3),"")),"-")),IF(CC92&lt;&gt;"",IF(BZ92&gt;0,ROUNDDOWN((CC92-BZ92)/ABS(BZ92),3),"-"),""))</f>
        <v/>
      </c>
      <c r="CF92" s="610"/>
      <c r="CG92" s="329"/>
      <c r="CH92" s="454"/>
      <c r="CI92" s="322"/>
      <c r="CJ92" s="322"/>
      <c r="CK92" s="322"/>
      <c r="CL92" s="322"/>
      <c r="CM92" s="322">
        <f>IFERROR(VLOOKUP(CG92,'４整理番号表'!$X$23:$Z$31,3,FALSE),)</f>
        <v>0</v>
      </c>
      <c r="CN92" s="325" t="str">
        <f t="shared" si="348"/>
        <v/>
      </c>
      <c r="CO92" s="610"/>
      <c r="CP92" s="329"/>
      <c r="CQ92" s="454"/>
      <c r="CR92" s="322"/>
      <c r="CS92" s="322"/>
      <c r="CT92" s="322"/>
      <c r="CU92" s="322"/>
      <c r="CV92" s="322">
        <f>IFERROR(VLOOKUP(CP92,'４整理番号表'!$X$23:$Z$31,3,FALSE),)</f>
        <v>0</v>
      </c>
      <c r="CW92" s="325" t="str">
        <f t="shared" si="349"/>
        <v/>
      </c>
      <c r="CX92" s="619"/>
      <c r="CY92" s="329"/>
      <c r="CZ92" s="454"/>
      <c r="DA92" s="322"/>
      <c r="DB92" s="322"/>
      <c r="DC92" s="322"/>
      <c r="DD92" s="322"/>
      <c r="DE92" s="322">
        <f>IFERROR(VLOOKUP(CY92,'４整理番号表'!$X$23:$Z$31,3,FALSE),)</f>
        <v>0</v>
      </c>
      <c r="DF92" s="325" t="str">
        <f t="shared" si="350"/>
        <v/>
      </c>
      <c r="DG92" s="610"/>
      <c r="DH92" s="329"/>
      <c r="DI92" s="454"/>
      <c r="DJ92" s="322"/>
      <c r="DK92" s="322"/>
      <c r="DL92" s="322"/>
      <c r="DM92" s="322"/>
      <c r="DN92" s="322">
        <f>IFERROR(VLOOKUP(DH92,'４整理番号表'!$X$23:$Z$31,3,FALSE),)</f>
        <v>0</v>
      </c>
      <c r="DO92" s="325" t="str">
        <f t="shared" si="351"/>
        <v/>
      </c>
      <c r="DP92" s="610"/>
      <c r="DQ92" s="329"/>
      <c r="DR92" s="454"/>
      <c r="DS92" s="322"/>
      <c r="DT92" s="322"/>
      <c r="DU92" s="322"/>
      <c r="DV92" s="322"/>
      <c r="DW92" s="322">
        <f>IFERROR(VLOOKUP(DQ92,'４整理番号表'!$X$23:$Z$31,3,FALSE),)</f>
        <v>0</v>
      </c>
      <c r="DX92" s="325" t="str">
        <f t="shared" si="352"/>
        <v/>
      </c>
      <c r="DY92" s="610"/>
      <c r="DZ92" s="329"/>
      <c r="EA92" s="454"/>
      <c r="EB92" s="322"/>
      <c r="EC92" s="322"/>
      <c r="ED92" s="322"/>
      <c r="EE92" s="322"/>
      <c r="EF92" s="322">
        <f>IFERROR(VLOOKUP(DZ92,'４整理番号表'!$X$23:$Z$31,3,FALSE),)</f>
        <v>0</v>
      </c>
      <c r="EG92" s="325" t="str">
        <f t="shared" si="353"/>
        <v/>
      </c>
      <c r="EH92" s="610"/>
      <c r="EI92" s="329"/>
      <c r="EJ92" s="454"/>
      <c r="EK92" s="322"/>
      <c r="EL92" s="322"/>
      <c r="EM92" s="322"/>
      <c r="EN92" s="322"/>
      <c r="EO92" s="322">
        <f>IFERROR(VLOOKUP(EI92,'４整理番号表'!$X$23:$Z$31,3,FALSE),)</f>
        <v>0</v>
      </c>
      <c r="EP92" s="325" t="str">
        <f t="shared" si="354"/>
        <v/>
      </c>
      <c r="EQ92" s="619"/>
      <c r="ER92" s="203" t="s">
        <v>101</v>
      </c>
      <c r="ES92" s="266">
        <f t="shared" si="223"/>
        <v>0</v>
      </c>
      <c r="ET92" s="272">
        <f t="shared" si="224"/>
        <v>0</v>
      </c>
      <c r="EU92" s="272">
        <f t="shared" si="225"/>
        <v>0</v>
      </c>
      <c r="EV92" s="272">
        <f t="shared" si="226"/>
        <v>0</v>
      </c>
      <c r="EW92" s="272">
        <f t="shared" si="227"/>
        <v>0</v>
      </c>
      <c r="EX92" s="272">
        <f t="shared" si="228"/>
        <v>0</v>
      </c>
      <c r="EY92" s="272">
        <f t="shared" si="229"/>
        <v>0</v>
      </c>
      <c r="EZ92" s="272">
        <f t="shared" si="230"/>
        <v>0</v>
      </c>
      <c r="FA92" s="272">
        <f t="shared" si="231"/>
        <v>0</v>
      </c>
      <c r="FB92" s="272">
        <f t="shared" si="232"/>
        <v>0</v>
      </c>
      <c r="FC92" s="272">
        <f t="shared" si="233"/>
        <v>0</v>
      </c>
      <c r="FD92" s="272">
        <f t="shared" si="234"/>
        <v>0</v>
      </c>
      <c r="FE92" s="272">
        <f t="shared" si="235"/>
        <v>0</v>
      </c>
      <c r="FF92" s="272">
        <f t="shared" si="236"/>
        <v>0</v>
      </c>
      <c r="FG92" s="272">
        <f t="shared" si="237"/>
        <v>0</v>
      </c>
      <c r="FH92" s="272">
        <f t="shared" si="238"/>
        <v>0</v>
      </c>
      <c r="FI92" s="109" t="s">
        <v>100</v>
      </c>
      <c r="FJ92" s="109" t="s">
        <v>100</v>
      </c>
      <c r="FK92" s="109" t="s">
        <v>100</v>
      </c>
      <c r="FL92" s="109" t="s">
        <v>100</v>
      </c>
      <c r="FM92" s="109" t="s">
        <v>100</v>
      </c>
      <c r="FN92" s="272">
        <f t="shared" si="355"/>
        <v>0</v>
      </c>
      <c r="FO92" s="272">
        <f t="shared" si="356"/>
        <v>0</v>
      </c>
      <c r="FP92" s="272">
        <f t="shared" si="357"/>
        <v>0</v>
      </c>
      <c r="FQ92" s="272">
        <f t="shared" si="358"/>
        <v>0</v>
      </c>
      <c r="FR92" s="272">
        <f t="shared" si="359"/>
        <v>0</v>
      </c>
      <c r="FS92" s="272">
        <f t="shared" si="360"/>
        <v>0</v>
      </c>
      <c r="FT92" s="272">
        <f t="shared" si="361"/>
        <v>0</v>
      </c>
      <c r="FU92" s="113"/>
      <c r="FV92" s="113"/>
      <c r="FW92" s="109"/>
      <c r="FX92" s="109"/>
      <c r="FY92" s="109"/>
      <c r="FZ92" s="272">
        <f t="shared" si="362"/>
        <v>0</v>
      </c>
      <c r="GA92" s="272">
        <f t="shared" si="239"/>
        <v>0</v>
      </c>
      <c r="GB92" s="109"/>
      <c r="GC92" s="109"/>
      <c r="GD92" s="109"/>
      <c r="GE92" s="109"/>
      <c r="GF92" s="109"/>
      <c r="GG92" s="109"/>
      <c r="GH92" s="109"/>
      <c r="GI92" s="109"/>
      <c r="GJ92" s="109"/>
      <c r="GK92" s="109"/>
      <c r="GL92" s="109"/>
      <c r="GM92" s="109"/>
      <c r="GN92" s="109"/>
      <c r="GO92" s="109"/>
      <c r="GP92" s="109"/>
      <c r="GQ92" s="109"/>
      <c r="GR92" s="109"/>
      <c r="GS92" s="109"/>
      <c r="GT92" s="110"/>
      <c r="GV92" s="413">
        <f t="shared" si="240"/>
        <v>0</v>
      </c>
      <c r="GW92" s="414">
        <f t="shared" si="241"/>
        <v>0</v>
      </c>
      <c r="GX92" s="415"/>
      <c r="GY92" s="416">
        <f t="shared" si="406"/>
        <v>0</v>
      </c>
      <c r="GZ92" s="417">
        <f t="shared" si="407"/>
        <v>0</v>
      </c>
      <c r="HA92" s="385"/>
      <c r="HB92" s="421"/>
      <c r="HC92" s="422"/>
      <c r="HD92" s="422"/>
      <c r="HE92" s="423">
        <f t="shared" si="408"/>
        <v>0</v>
      </c>
      <c r="HF92" s="424">
        <f t="shared" si="409"/>
        <v>0</v>
      </c>
      <c r="HG92" s="426"/>
      <c r="HH92" s="426"/>
      <c r="HI92" s="426"/>
      <c r="HJ92" s="345" t="str">
        <f t="shared" si="242"/>
        <v/>
      </c>
      <c r="HK92" s="402">
        <f>IF(OR(AND(1&lt;=HJ92,HJ92&lt;=3),HJ92=6),VLOOKUP(HJ92,'４整理番号表'!$J$5:$K$59,2,FALSE),0)</f>
        <v>0</v>
      </c>
      <c r="HL92" s="402">
        <f>IF(OR(HJ92=4,HJ92=7),VLOOKUP(HJ92,'４整理番号表'!$J$5:$K$59,2,FALSE),0)</f>
        <v>0</v>
      </c>
      <c r="HM92" s="402">
        <f>IF(HJ92=5,VLOOKUP(HJ92,'４整理番号表'!$J$5:$K$59,2,FALSE),0)</f>
        <v>0</v>
      </c>
      <c r="HN92" s="402">
        <f>IF(AND(8&lt;=HJ92,HJ92&lt;=13),VLOOKUP(HJ92,'４整理番号表'!$J$5:$K$59,2,FALSE),0)</f>
        <v>0</v>
      </c>
      <c r="HO92" s="397">
        <f t="shared" si="363"/>
        <v>0</v>
      </c>
      <c r="HP92" s="345">
        <f t="shared" si="364"/>
        <v>0</v>
      </c>
      <c r="HQ92" s="345">
        <f t="shared" si="365"/>
        <v>0</v>
      </c>
      <c r="HR92" s="344">
        <f t="shared" si="366"/>
        <v>0</v>
      </c>
      <c r="HS92" s="344">
        <f t="shared" si="367"/>
        <v>0</v>
      </c>
      <c r="HT92" s="345">
        <f t="shared" si="368"/>
        <v>0</v>
      </c>
      <c r="HU92" s="345">
        <f t="shared" si="369"/>
        <v>0</v>
      </c>
      <c r="HV92" s="345">
        <f t="shared" si="370"/>
        <v>0</v>
      </c>
      <c r="HW92" s="345">
        <f t="shared" si="371"/>
        <v>0</v>
      </c>
      <c r="HX92" s="345">
        <f t="shared" si="372"/>
        <v>0</v>
      </c>
      <c r="HY92" s="344">
        <f t="shared" si="373"/>
        <v>0</v>
      </c>
      <c r="HZ92" s="344">
        <f t="shared" si="374"/>
        <v>0</v>
      </c>
      <c r="IA92" s="345">
        <f t="shared" si="375"/>
        <v>0</v>
      </c>
      <c r="IB92" s="345">
        <f t="shared" si="376"/>
        <v>0</v>
      </c>
      <c r="IC92" s="345">
        <f t="shared" si="377"/>
        <v>0</v>
      </c>
      <c r="ID92" s="345">
        <f t="shared" si="378"/>
        <v>0</v>
      </c>
      <c r="IE92" s="345">
        <f t="shared" si="379"/>
        <v>0</v>
      </c>
      <c r="IF92" s="344">
        <f>IF(AND($HO92=3,SUM($ID92:IE92)=0),IF(AND($HB92=1,$HF92&gt;=0.1),1,),)</f>
        <v>0</v>
      </c>
      <c r="IG92" s="344">
        <f>IF(AND($HO92=3,SUM($ID92:IF92)=0),IF(AND($HB92=1,$HF92&gt;=0.05,$HF92&lt;0.1),1,),)</f>
        <v>0</v>
      </c>
      <c r="IH92" s="345">
        <f t="shared" si="380"/>
        <v>0</v>
      </c>
      <c r="II92" s="345">
        <f t="shared" si="381"/>
        <v>0</v>
      </c>
      <c r="IJ92" s="345">
        <f t="shared" si="382"/>
        <v>0</v>
      </c>
      <c r="IK92" s="345">
        <f t="shared" si="383"/>
        <v>0</v>
      </c>
      <c r="IL92" s="345">
        <f t="shared" si="384"/>
        <v>0</v>
      </c>
      <c r="IM92" s="345">
        <f t="shared" si="385"/>
        <v>0</v>
      </c>
      <c r="IN92" s="345">
        <f t="shared" si="386"/>
        <v>0</v>
      </c>
      <c r="IO92" s="345">
        <f t="shared" si="387"/>
        <v>0</v>
      </c>
      <c r="IP92" s="345">
        <f t="shared" si="388"/>
        <v>0</v>
      </c>
      <c r="IQ92" s="345">
        <f t="shared" si="389"/>
        <v>0</v>
      </c>
      <c r="IR92" s="345">
        <f t="shared" si="390"/>
        <v>0</v>
      </c>
      <c r="IS92" s="392">
        <f t="shared" si="391"/>
        <v>0</v>
      </c>
      <c r="IT92" s="385"/>
      <c r="IU92" s="440">
        <f t="shared" si="243"/>
        <v>0</v>
      </c>
      <c r="IV92" s="344">
        <f t="shared" si="244"/>
        <v>0</v>
      </c>
      <c r="IW92" s="344">
        <f t="shared" si="245"/>
        <v>0</v>
      </c>
      <c r="IX92" s="344">
        <f t="shared" si="246"/>
        <v>0</v>
      </c>
      <c r="IY92" s="344">
        <f t="shared" si="247"/>
        <v>0</v>
      </c>
      <c r="IZ92" s="344">
        <f t="shared" si="248"/>
        <v>0</v>
      </c>
      <c r="JA92" s="344">
        <f t="shared" si="249"/>
        <v>0</v>
      </c>
      <c r="JB92" s="344">
        <f t="shared" si="250"/>
        <v>0</v>
      </c>
      <c r="JC92" s="344">
        <f t="shared" si="251"/>
        <v>0</v>
      </c>
      <c r="JD92" s="344">
        <f t="shared" si="252"/>
        <v>0</v>
      </c>
      <c r="JE92" s="344">
        <f t="shared" si="253"/>
        <v>0</v>
      </c>
      <c r="JF92" s="344">
        <f t="shared" si="254"/>
        <v>0</v>
      </c>
      <c r="JG92" s="344">
        <f t="shared" si="255"/>
        <v>0</v>
      </c>
      <c r="JH92" s="344">
        <f t="shared" si="256"/>
        <v>0</v>
      </c>
      <c r="JI92" s="344">
        <f t="shared" si="257"/>
        <v>0</v>
      </c>
      <c r="JJ92" s="344">
        <f t="shared" si="258"/>
        <v>0</v>
      </c>
      <c r="JK92" s="344">
        <f t="shared" si="259"/>
        <v>0</v>
      </c>
      <c r="JL92" s="344">
        <f t="shared" si="260"/>
        <v>0</v>
      </c>
      <c r="JM92" s="344">
        <f t="shared" si="261"/>
        <v>0</v>
      </c>
      <c r="JN92" s="344">
        <f t="shared" si="262"/>
        <v>0</v>
      </c>
      <c r="JO92" s="344">
        <f t="shared" si="263"/>
        <v>0</v>
      </c>
      <c r="JP92" s="344">
        <f t="shared" si="264"/>
        <v>0</v>
      </c>
      <c r="JQ92" s="344">
        <f t="shared" si="265"/>
        <v>0</v>
      </c>
      <c r="JR92" s="344">
        <f t="shared" si="266"/>
        <v>0</v>
      </c>
      <c r="JS92" s="344">
        <f t="shared" si="267"/>
        <v>0</v>
      </c>
      <c r="JT92" s="344">
        <f t="shared" si="268"/>
        <v>0</v>
      </c>
      <c r="JU92" s="344">
        <f t="shared" si="269"/>
        <v>0</v>
      </c>
      <c r="JV92" s="344">
        <f t="shared" si="270"/>
        <v>0</v>
      </c>
      <c r="JW92" s="344">
        <f t="shared" si="271"/>
        <v>0</v>
      </c>
      <c r="JX92" s="344">
        <f t="shared" si="272"/>
        <v>0</v>
      </c>
      <c r="JY92" s="344">
        <f t="shared" si="273"/>
        <v>0</v>
      </c>
      <c r="JZ92" s="344">
        <f t="shared" si="274"/>
        <v>0</v>
      </c>
      <c r="KA92" s="344">
        <f t="shared" si="275"/>
        <v>0</v>
      </c>
      <c r="KB92" s="344">
        <f t="shared" si="276"/>
        <v>0</v>
      </c>
      <c r="KC92" s="344">
        <f t="shared" si="277"/>
        <v>0</v>
      </c>
      <c r="KD92" s="344">
        <f t="shared" si="278"/>
        <v>0</v>
      </c>
      <c r="KE92" s="344">
        <f t="shared" si="279"/>
        <v>0</v>
      </c>
      <c r="KF92" s="344">
        <f t="shared" si="280"/>
        <v>0</v>
      </c>
      <c r="KG92" s="344">
        <f t="shared" si="281"/>
        <v>0</v>
      </c>
      <c r="KH92" s="344">
        <f t="shared" si="282"/>
        <v>0</v>
      </c>
      <c r="KI92" s="344">
        <f t="shared" si="283"/>
        <v>0</v>
      </c>
      <c r="KJ92" s="344">
        <f t="shared" si="284"/>
        <v>0</v>
      </c>
      <c r="KK92" s="344">
        <f t="shared" si="285"/>
        <v>0</v>
      </c>
      <c r="KL92" s="344">
        <f t="shared" si="286"/>
        <v>0</v>
      </c>
      <c r="KM92" s="344">
        <f t="shared" si="287"/>
        <v>0</v>
      </c>
      <c r="KN92" s="344">
        <f t="shared" si="288"/>
        <v>0</v>
      </c>
      <c r="KO92" s="344">
        <f t="shared" si="289"/>
        <v>0</v>
      </c>
      <c r="KP92" s="344">
        <f t="shared" si="290"/>
        <v>0</v>
      </c>
      <c r="KQ92" s="344">
        <f t="shared" si="291"/>
        <v>0</v>
      </c>
      <c r="KR92" s="344">
        <f t="shared" si="292"/>
        <v>0</v>
      </c>
      <c r="KS92" s="344">
        <f t="shared" si="293"/>
        <v>0</v>
      </c>
      <c r="KT92" s="383">
        <f t="shared" si="294"/>
        <v>0</v>
      </c>
      <c r="KU92" s="701"/>
      <c r="KV92" s="109"/>
      <c r="KW92" s="109"/>
      <c r="KX92" s="110"/>
      <c r="KZ92" s="472">
        <f t="shared" si="295"/>
        <v>0</v>
      </c>
      <c r="LA92" s="348">
        <f t="shared" si="296"/>
        <v>0</v>
      </c>
      <c r="LB92" s="348">
        <f t="shared" si="297"/>
        <v>0</v>
      </c>
      <c r="LC92" s="473">
        <f t="shared" si="298"/>
        <v>0</v>
      </c>
      <c r="LE92" s="467">
        <f t="shared" si="299"/>
        <v>0</v>
      </c>
      <c r="LF92" s="467" t="str">
        <f t="shared" si="300"/>
        <v/>
      </c>
      <c r="LG92" s="467">
        <f t="shared" si="301"/>
        <v>0</v>
      </c>
      <c r="LH92" s="467">
        <f t="shared" si="302"/>
        <v>0</v>
      </c>
      <c r="LI92" s="467">
        <f t="shared" si="303"/>
        <v>0</v>
      </c>
      <c r="LJ92" s="467">
        <f t="shared" si="304"/>
        <v>0</v>
      </c>
      <c r="LK92" s="467">
        <f t="shared" si="305"/>
        <v>0</v>
      </c>
      <c r="LL92" s="467">
        <f t="shared" si="306"/>
        <v>0</v>
      </c>
      <c r="LM92" s="467">
        <f t="shared" si="307"/>
        <v>0</v>
      </c>
      <c r="LN92" s="468">
        <f t="shared" si="308"/>
        <v>0</v>
      </c>
      <c r="LO92" s="468" t="str">
        <f t="shared" si="392"/>
        <v>○</v>
      </c>
      <c r="LP92" s="451"/>
      <c r="LQ92" s="414">
        <f t="shared" si="393"/>
        <v>0</v>
      </c>
      <c r="LR92" s="414">
        <f t="shared" si="394"/>
        <v>0</v>
      </c>
      <c r="LS92" s="414" t="str">
        <f t="shared" si="309"/>
        <v/>
      </c>
      <c r="LT92" s="414" t="str">
        <f t="shared" si="395"/>
        <v/>
      </c>
      <c r="LU92" s="414">
        <f t="shared" si="310"/>
        <v>0</v>
      </c>
      <c r="LV92" s="414">
        <f t="shared" si="311"/>
        <v>0</v>
      </c>
      <c r="LW92" s="414">
        <f t="shared" si="312"/>
        <v>0</v>
      </c>
      <c r="LX92" s="448">
        <f t="shared" si="313"/>
        <v>0</v>
      </c>
      <c r="LY92" s="414">
        <f t="shared" si="396"/>
        <v>0</v>
      </c>
      <c r="LZ92" s="414">
        <f t="shared" si="397"/>
        <v>0</v>
      </c>
      <c r="MA92" s="414">
        <f t="shared" si="398"/>
        <v>0</v>
      </c>
      <c r="MB92" s="448">
        <f t="shared" si="399"/>
        <v>0</v>
      </c>
      <c r="MC92" s="414">
        <f t="shared" si="314"/>
        <v>0</v>
      </c>
      <c r="MD92" s="414">
        <f t="shared" si="315"/>
        <v>0</v>
      </c>
      <c r="ME92" s="414">
        <f t="shared" si="316"/>
        <v>0</v>
      </c>
      <c r="MF92" s="448">
        <f t="shared" si="317"/>
        <v>0</v>
      </c>
      <c r="MG92" s="414">
        <f t="shared" si="318"/>
        <v>0</v>
      </c>
      <c r="MH92" s="414">
        <f t="shared" si="319"/>
        <v>0</v>
      </c>
      <c r="MI92" s="414">
        <f t="shared" si="320"/>
        <v>0</v>
      </c>
      <c r="MJ92" s="448">
        <f t="shared" si="400"/>
        <v>0</v>
      </c>
      <c r="MK92" s="462"/>
      <c r="ML92" s="477" cm="1">
        <f t="array" ref="ML92">IF(MX92=1,INDEX($BX92:$EQ92,1,MATCH("Ⅱ⑧",$BX92:$EQ92,0)+7),0)</f>
        <v>0</v>
      </c>
      <c r="MM92" s="478">
        <f t="shared" si="321"/>
        <v>0</v>
      </c>
      <c r="MN92" s="468">
        <f t="shared" si="322"/>
        <v>0</v>
      </c>
      <c r="MP92" s="348">
        <f t="shared" si="323"/>
        <v>0</v>
      </c>
      <c r="MQ92" s="348">
        <f t="shared" si="324"/>
        <v>0</v>
      </c>
      <c r="MR92" s="348">
        <f t="shared" si="325"/>
        <v>0</v>
      </c>
      <c r="MS92" s="348">
        <f t="shared" si="326"/>
        <v>0</v>
      </c>
      <c r="MT92" s="348">
        <f t="shared" si="327"/>
        <v>0</v>
      </c>
      <c r="MU92" s="348">
        <f t="shared" si="328"/>
        <v>0</v>
      </c>
      <c r="MV92" s="348">
        <f t="shared" si="329"/>
        <v>0</v>
      </c>
      <c r="MW92" s="348">
        <f t="shared" si="330"/>
        <v>0</v>
      </c>
      <c r="MX92" s="348">
        <f t="shared" si="331"/>
        <v>0</v>
      </c>
      <c r="MZ92" s="550">
        <f t="shared" si="332"/>
        <v>0</v>
      </c>
      <c r="NA92" s="550">
        <f t="shared" si="333"/>
        <v>0</v>
      </c>
      <c r="NB92" s="550">
        <f t="shared" si="334"/>
        <v>0</v>
      </c>
      <c r="NC92" s="550">
        <f t="shared" si="335"/>
        <v>0</v>
      </c>
      <c r="ND92" s="550">
        <f t="shared" si="336"/>
        <v>0</v>
      </c>
      <c r="NE92" s="550">
        <f t="shared" si="337"/>
        <v>0</v>
      </c>
      <c r="NF92" s="550">
        <f t="shared" si="338"/>
        <v>0</v>
      </c>
      <c r="NG92" s="550">
        <f t="shared" si="339"/>
        <v>0</v>
      </c>
    </row>
    <row r="93" spans="1:371" s="136" customFormat="1" ht="21" customHeight="1">
      <c r="A93" s="452">
        <f t="shared" si="212"/>
        <v>0</v>
      </c>
      <c r="B93" s="452">
        <f t="shared" si="401"/>
        <v>0</v>
      </c>
      <c r="C93" s="452">
        <f t="shared" si="213"/>
        <v>0</v>
      </c>
      <c r="D93" s="452">
        <f t="shared" si="214"/>
        <v>0</v>
      </c>
      <c r="E93" s="452">
        <f t="shared" si="215"/>
        <v>0</v>
      </c>
      <c r="F93" s="452">
        <f t="shared" si="402"/>
        <v>0</v>
      </c>
      <c r="G93" s="452">
        <f t="shared" si="403"/>
        <v>0</v>
      </c>
      <c r="H93" s="452">
        <f t="shared" si="404"/>
        <v>0</v>
      </c>
      <c r="I93" s="267">
        <f t="shared" si="340"/>
        <v>0</v>
      </c>
      <c r="J93" s="268"/>
      <c r="K93" s="112"/>
      <c r="L93" s="112"/>
      <c r="M93" s="106"/>
      <c r="N93" s="106"/>
      <c r="O93" s="106"/>
      <c r="P93" s="106"/>
      <c r="Q93" s="112"/>
      <c r="R93" s="263" t="str">
        <f>IFERROR(VLOOKUP(Q93,'４整理番号表'!$T$27:$U$30,2,TRUE),"")</f>
        <v/>
      </c>
      <c r="S93" s="263">
        <f t="shared" si="341"/>
        <v>0</v>
      </c>
      <c r="T93" s="266">
        <f t="shared" si="342"/>
        <v>0</v>
      </c>
      <c r="U93" s="112"/>
      <c r="V93" s="108"/>
      <c r="W93" s="269" t="str">
        <f>IFERROR(VLOOKUP(V93,'４整理番号表'!$B$6:$G$7,2,TRUE),"")</f>
        <v/>
      </c>
      <c r="X93" s="270"/>
      <c r="Y93" s="108"/>
      <c r="Z93" s="269" t="str">
        <f>IFERROR(VLOOKUP(Y93,'４整理番号表'!$B$39:$H$45,2,TRUE),"")</f>
        <v/>
      </c>
      <c r="AA93" s="108"/>
      <c r="AB93" s="271" t="str">
        <f>IFERROR(VLOOKUP(AA93,'４整理番号表'!$J$5:$K$59,2,TRUE),"")</f>
        <v/>
      </c>
      <c r="AC93" s="365"/>
      <c r="AD93" s="624"/>
      <c r="AE93" s="107"/>
      <c r="AF93" s="272" t="str">
        <f>IFERROR(VLOOKUP(AE93,'４整理番号表'!$P$6:$Q$39,2,TRUE),"")</f>
        <v/>
      </c>
      <c r="AG93" s="273">
        <f t="shared" si="216"/>
        <v>0</v>
      </c>
      <c r="AH93" s="106"/>
      <c r="AI93" s="112"/>
      <c r="AJ93" s="111"/>
      <c r="AK93" s="282"/>
      <c r="AL93" s="283"/>
      <c r="AM93" s="280"/>
      <c r="AN93" s="26"/>
      <c r="AO93" s="291">
        <f t="shared" si="217"/>
        <v>0</v>
      </c>
      <c r="AP93" s="290">
        <f t="shared" si="343"/>
        <v>0</v>
      </c>
      <c r="AQ93" s="30"/>
      <c r="AR93" s="30"/>
      <c r="AS93" s="30"/>
      <c r="AT93" s="289"/>
      <c r="AU93" s="291">
        <f t="shared" si="410"/>
        <v>0</v>
      </c>
      <c r="AV93" s="291" t="str">
        <f t="shared" si="405"/>
        <v/>
      </c>
      <c r="AW93" s="27"/>
      <c r="AX93" s="33"/>
      <c r="AY93" s="33"/>
      <c r="AZ93" s="28"/>
      <c r="BA93" s="27"/>
      <c r="BB93" s="202"/>
      <c r="BC93" s="315">
        <f t="shared" si="344"/>
        <v>0</v>
      </c>
      <c r="BD93" s="349" t="str">
        <f t="shared" si="218"/>
        <v/>
      </c>
      <c r="BE93" s="350"/>
      <c r="BF93" s="350"/>
      <c r="BG93" s="349">
        <f t="shared" si="411"/>
        <v>0</v>
      </c>
      <c r="BH93" s="350"/>
      <c r="BI93" s="349">
        <f t="shared" si="345"/>
        <v>0</v>
      </c>
      <c r="BJ93" s="202"/>
      <c r="BK93" s="202"/>
      <c r="BL93" s="653" t="str">
        <f t="shared" si="219"/>
        <v/>
      </c>
      <c r="BM93" s="654" t="str">
        <f t="shared" si="220"/>
        <v/>
      </c>
      <c r="BN93" s="266" t="str">
        <f t="shared" si="221"/>
        <v/>
      </c>
      <c r="BO93" s="793"/>
      <c r="BP93" s="323"/>
      <c r="BQ93" s="323"/>
      <c r="BR93" s="323"/>
      <c r="BS93" s="323"/>
      <c r="BT93" s="324" t="str">
        <f t="shared" si="222"/>
        <v/>
      </c>
      <c r="BU93" s="325" t="str">
        <f t="shared" si="346"/>
        <v/>
      </c>
      <c r="BV93" s="393">
        <f t="shared" si="347"/>
        <v>0</v>
      </c>
      <c r="BW93" s="326"/>
      <c r="BX93" s="329"/>
      <c r="BY93" s="454"/>
      <c r="BZ93" s="455"/>
      <c r="CA93" s="455"/>
      <c r="CB93" s="455"/>
      <c r="CC93" s="455"/>
      <c r="CD93" s="322">
        <f>IFERROR(VLOOKUP(BX93,'４整理番号表'!$X$23:$Z$31,3,FALSE),)</f>
        <v>0</v>
      </c>
      <c r="CE93" s="605" t="str">
        <f>IF(BX93='４整理番号表'!$X$24,IF(CC93&lt;&gt;"",IF(BZ93&gt;0,IF(BY93=6,ROUNDDOWN((CC93-BZ93)/ABS(BZ93),3),IF(BY93=5,ROUNDDOWN((CC93-BZ93)/ABS(BZ93)*3/4,3),"")),"-")),IF(CC93&lt;&gt;"",IF(BZ93&gt;0,ROUNDDOWN((CC93-BZ93)/ABS(BZ93),3),"-"),""))</f>
        <v/>
      </c>
      <c r="CF93" s="610"/>
      <c r="CG93" s="329"/>
      <c r="CH93" s="454"/>
      <c r="CI93" s="322"/>
      <c r="CJ93" s="322"/>
      <c r="CK93" s="322"/>
      <c r="CL93" s="322"/>
      <c r="CM93" s="322">
        <f>IFERROR(VLOOKUP(CG93,'４整理番号表'!$X$23:$Z$31,3,FALSE),)</f>
        <v>0</v>
      </c>
      <c r="CN93" s="325" t="str">
        <f t="shared" si="348"/>
        <v/>
      </c>
      <c r="CO93" s="610"/>
      <c r="CP93" s="329"/>
      <c r="CQ93" s="454"/>
      <c r="CR93" s="322"/>
      <c r="CS93" s="322"/>
      <c r="CT93" s="322"/>
      <c r="CU93" s="322"/>
      <c r="CV93" s="322">
        <f>IFERROR(VLOOKUP(CP93,'４整理番号表'!$X$23:$Z$31,3,FALSE),)</f>
        <v>0</v>
      </c>
      <c r="CW93" s="325" t="str">
        <f t="shared" si="349"/>
        <v/>
      </c>
      <c r="CX93" s="619"/>
      <c r="CY93" s="329"/>
      <c r="CZ93" s="454"/>
      <c r="DA93" s="322"/>
      <c r="DB93" s="322"/>
      <c r="DC93" s="322"/>
      <c r="DD93" s="322"/>
      <c r="DE93" s="322">
        <f>IFERROR(VLOOKUP(CY93,'４整理番号表'!$X$23:$Z$31,3,FALSE),)</f>
        <v>0</v>
      </c>
      <c r="DF93" s="325" t="str">
        <f t="shared" si="350"/>
        <v/>
      </c>
      <c r="DG93" s="610"/>
      <c r="DH93" s="329"/>
      <c r="DI93" s="454"/>
      <c r="DJ93" s="322"/>
      <c r="DK93" s="322"/>
      <c r="DL93" s="322"/>
      <c r="DM93" s="322"/>
      <c r="DN93" s="322">
        <f>IFERROR(VLOOKUP(DH93,'４整理番号表'!$X$23:$Z$31,3,FALSE),)</f>
        <v>0</v>
      </c>
      <c r="DO93" s="325" t="str">
        <f t="shared" si="351"/>
        <v/>
      </c>
      <c r="DP93" s="610"/>
      <c r="DQ93" s="329"/>
      <c r="DR93" s="454"/>
      <c r="DS93" s="322"/>
      <c r="DT93" s="322"/>
      <c r="DU93" s="322"/>
      <c r="DV93" s="322"/>
      <c r="DW93" s="322">
        <f>IFERROR(VLOOKUP(DQ93,'４整理番号表'!$X$23:$Z$31,3,FALSE),)</f>
        <v>0</v>
      </c>
      <c r="DX93" s="325" t="str">
        <f t="shared" si="352"/>
        <v/>
      </c>
      <c r="DY93" s="610"/>
      <c r="DZ93" s="329"/>
      <c r="EA93" s="454"/>
      <c r="EB93" s="322"/>
      <c r="EC93" s="322"/>
      <c r="ED93" s="322"/>
      <c r="EE93" s="322"/>
      <c r="EF93" s="322">
        <f>IFERROR(VLOOKUP(DZ93,'４整理番号表'!$X$23:$Z$31,3,FALSE),)</f>
        <v>0</v>
      </c>
      <c r="EG93" s="325" t="str">
        <f t="shared" si="353"/>
        <v/>
      </c>
      <c r="EH93" s="610"/>
      <c r="EI93" s="329"/>
      <c r="EJ93" s="454"/>
      <c r="EK93" s="322"/>
      <c r="EL93" s="322"/>
      <c r="EM93" s="322"/>
      <c r="EN93" s="322"/>
      <c r="EO93" s="322">
        <f>IFERROR(VLOOKUP(EI93,'４整理番号表'!$X$23:$Z$31,3,FALSE),)</f>
        <v>0</v>
      </c>
      <c r="EP93" s="325" t="str">
        <f t="shared" si="354"/>
        <v/>
      </c>
      <c r="EQ93" s="619"/>
      <c r="ER93" s="203" t="s">
        <v>101</v>
      </c>
      <c r="ES93" s="266">
        <f t="shared" si="223"/>
        <v>0</v>
      </c>
      <c r="ET93" s="272">
        <f t="shared" si="224"/>
        <v>0</v>
      </c>
      <c r="EU93" s="272">
        <f t="shared" si="225"/>
        <v>0</v>
      </c>
      <c r="EV93" s="272">
        <f t="shared" si="226"/>
        <v>0</v>
      </c>
      <c r="EW93" s="272">
        <f t="shared" si="227"/>
        <v>0</v>
      </c>
      <c r="EX93" s="272">
        <f t="shared" si="228"/>
        <v>0</v>
      </c>
      <c r="EY93" s="272">
        <f t="shared" si="229"/>
        <v>0</v>
      </c>
      <c r="EZ93" s="272">
        <f t="shared" si="230"/>
        <v>0</v>
      </c>
      <c r="FA93" s="272">
        <f t="shared" si="231"/>
        <v>0</v>
      </c>
      <c r="FB93" s="272">
        <f t="shared" si="232"/>
        <v>0</v>
      </c>
      <c r="FC93" s="272">
        <f t="shared" si="233"/>
        <v>0</v>
      </c>
      <c r="FD93" s="272">
        <f t="shared" si="234"/>
        <v>0</v>
      </c>
      <c r="FE93" s="272">
        <f t="shared" si="235"/>
        <v>0</v>
      </c>
      <c r="FF93" s="272">
        <f t="shared" si="236"/>
        <v>0</v>
      </c>
      <c r="FG93" s="272">
        <f t="shared" si="237"/>
        <v>0</v>
      </c>
      <c r="FH93" s="272">
        <f t="shared" si="238"/>
        <v>0</v>
      </c>
      <c r="FI93" s="109" t="s">
        <v>100</v>
      </c>
      <c r="FJ93" s="109" t="s">
        <v>100</v>
      </c>
      <c r="FK93" s="109" t="s">
        <v>100</v>
      </c>
      <c r="FL93" s="109" t="s">
        <v>100</v>
      </c>
      <c r="FM93" s="109" t="s">
        <v>100</v>
      </c>
      <c r="FN93" s="272">
        <f t="shared" si="355"/>
        <v>0</v>
      </c>
      <c r="FO93" s="272">
        <f t="shared" si="356"/>
        <v>0</v>
      </c>
      <c r="FP93" s="272">
        <f t="shared" si="357"/>
        <v>0</v>
      </c>
      <c r="FQ93" s="272">
        <f t="shared" si="358"/>
        <v>0</v>
      </c>
      <c r="FR93" s="272">
        <f t="shared" si="359"/>
        <v>0</v>
      </c>
      <c r="FS93" s="272">
        <f t="shared" si="360"/>
        <v>0</v>
      </c>
      <c r="FT93" s="272">
        <f t="shared" si="361"/>
        <v>0</v>
      </c>
      <c r="FU93" s="113"/>
      <c r="FV93" s="113"/>
      <c r="FW93" s="109"/>
      <c r="FX93" s="109"/>
      <c r="FY93" s="109"/>
      <c r="FZ93" s="272">
        <f t="shared" si="362"/>
        <v>0</v>
      </c>
      <c r="GA93" s="272">
        <f t="shared" si="239"/>
        <v>0</v>
      </c>
      <c r="GB93" s="109"/>
      <c r="GC93" s="109"/>
      <c r="GD93" s="109"/>
      <c r="GE93" s="109"/>
      <c r="GF93" s="109"/>
      <c r="GG93" s="109"/>
      <c r="GH93" s="109"/>
      <c r="GI93" s="109"/>
      <c r="GJ93" s="109"/>
      <c r="GK93" s="109"/>
      <c r="GL93" s="109"/>
      <c r="GM93" s="109"/>
      <c r="GN93" s="109"/>
      <c r="GO93" s="109"/>
      <c r="GP93" s="109"/>
      <c r="GQ93" s="109"/>
      <c r="GR93" s="109"/>
      <c r="GS93" s="109"/>
      <c r="GT93" s="110"/>
      <c r="GV93" s="413">
        <f t="shared" si="240"/>
        <v>0</v>
      </c>
      <c r="GW93" s="414">
        <f t="shared" si="241"/>
        <v>0</v>
      </c>
      <c r="GX93" s="415"/>
      <c r="GY93" s="416">
        <f t="shared" si="406"/>
        <v>0</v>
      </c>
      <c r="GZ93" s="417">
        <f t="shared" si="407"/>
        <v>0</v>
      </c>
      <c r="HA93" s="385"/>
      <c r="HB93" s="421"/>
      <c r="HC93" s="422"/>
      <c r="HD93" s="422"/>
      <c r="HE93" s="423">
        <f t="shared" si="408"/>
        <v>0</v>
      </c>
      <c r="HF93" s="424">
        <f t="shared" si="409"/>
        <v>0</v>
      </c>
      <c r="HG93" s="426"/>
      <c r="HH93" s="426"/>
      <c r="HI93" s="426"/>
      <c r="HJ93" s="345" t="str">
        <f t="shared" si="242"/>
        <v/>
      </c>
      <c r="HK93" s="402">
        <f>IF(OR(AND(1&lt;=HJ93,HJ93&lt;=3),HJ93=6),VLOOKUP(HJ93,'４整理番号表'!$J$5:$K$59,2,FALSE),0)</f>
        <v>0</v>
      </c>
      <c r="HL93" s="402">
        <f>IF(OR(HJ93=4,HJ93=7),VLOOKUP(HJ93,'４整理番号表'!$J$5:$K$59,2,FALSE),0)</f>
        <v>0</v>
      </c>
      <c r="HM93" s="402">
        <f>IF(HJ93=5,VLOOKUP(HJ93,'４整理番号表'!$J$5:$K$59,2,FALSE),0)</f>
        <v>0</v>
      </c>
      <c r="HN93" s="402">
        <f>IF(AND(8&lt;=HJ93,HJ93&lt;=13),VLOOKUP(HJ93,'４整理番号表'!$J$5:$K$59,2,FALSE),0)</f>
        <v>0</v>
      </c>
      <c r="HO93" s="397">
        <f t="shared" si="363"/>
        <v>0</v>
      </c>
      <c r="HP93" s="345">
        <f t="shared" si="364"/>
        <v>0</v>
      </c>
      <c r="HQ93" s="345">
        <f t="shared" si="365"/>
        <v>0</v>
      </c>
      <c r="HR93" s="344">
        <f t="shared" si="366"/>
        <v>0</v>
      </c>
      <c r="HS93" s="344">
        <f t="shared" si="367"/>
        <v>0</v>
      </c>
      <c r="HT93" s="345">
        <f t="shared" si="368"/>
        <v>0</v>
      </c>
      <c r="HU93" s="345">
        <f t="shared" si="369"/>
        <v>0</v>
      </c>
      <c r="HV93" s="345">
        <f t="shared" si="370"/>
        <v>0</v>
      </c>
      <c r="HW93" s="345">
        <f t="shared" si="371"/>
        <v>0</v>
      </c>
      <c r="HX93" s="345">
        <f t="shared" si="372"/>
        <v>0</v>
      </c>
      <c r="HY93" s="344">
        <f t="shared" si="373"/>
        <v>0</v>
      </c>
      <c r="HZ93" s="344">
        <f t="shared" si="374"/>
        <v>0</v>
      </c>
      <c r="IA93" s="345">
        <f t="shared" si="375"/>
        <v>0</v>
      </c>
      <c r="IB93" s="345">
        <f t="shared" si="376"/>
        <v>0</v>
      </c>
      <c r="IC93" s="345">
        <f t="shared" si="377"/>
        <v>0</v>
      </c>
      <c r="ID93" s="345">
        <f t="shared" si="378"/>
        <v>0</v>
      </c>
      <c r="IE93" s="345">
        <f t="shared" si="379"/>
        <v>0</v>
      </c>
      <c r="IF93" s="344">
        <f>IF(AND($HO93=3,SUM($ID93:IE93)=0),IF(AND($HB93=1,$HF93&gt;=0.1),1,),)</f>
        <v>0</v>
      </c>
      <c r="IG93" s="344">
        <f>IF(AND($HO93=3,SUM($ID93:IF93)=0),IF(AND($HB93=1,$HF93&gt;=0.05,$HF93&lt;0.1),1,),)</f>
        <v>0</v>
      </c>
      <c r="IH93" s="345">
        <f t="shared" si="380"/>
        <v>0</v>
      </c>
      <c r="II93" s="345">
        <f t="shared" si="381"/>
        <v>0</v>
      </c>
      <c r="IJ93" s="345">
        <f t="shared" si="382"/>
        <v>0</v>
      </c>
      <c r="IK93" s="345">
        <f t="shared" si="383"/>
        <v>0</v>
      </c>
      <c r="IL93" s="345">
        <f t="shared" si="384"/>
        <v>0</v>
      </c>
      <c r="IM93" s="345">
        <f t="shared" si="385"/>
        <v>0</v>
      </c>
      <c r="IN93" s="345">
        <f t="shared" si="386"/>
        <v>0</v>
      </c>
      <c r="IO93" s="345">
        <f t="shared" si="387"/>
        <v>0</v>
      </c>
      <c r="IP93" s="345">
        <f t="shared" si="388"/>
        <v>0</v>
      </c>
      <c r="IQ93" s="345">
        <f t="shared" si="389"/>
        <v>0</v>
      </c>
      <c r="IR93" s="345">
        <f t="shared" si="390"/>
        <v>0</v>
      </c>
      <c r="IS93" s="392">
        <f t="shared" si="391"/>
        <v>0</v>
      </c>
      <c r="IT93" s="385"/>
      <c r="IU93" s="440">
        <f t="shared" si="243"/>
        <v>0</v>
      </c>
      <c r="IV93" s="344">
        <f t="shared" si="244"/>
        <v>0</v>
      </c>
      <c r="IW93" s="344">
        <f t="shared" si="245"/>
        <v>0</v>
      </c>
      <c r="IX93" s="344">
        <f t="shared" si="246"/>
        <v>0</v>
      </c>
      <c r="IY93" s="344">
        <f t="shared" si="247"/>
        <v>0</v>
      </c>
      <c r="IZ93" s="344">
        <f t="shared" si="248"/>
        <v>0</v>
      </c>
      <c r="JA93" s="344">
        <f t="shared" si="249"/>
        <v>0</v>
      </c>
      <c r="JB93" s="344">
        <f t="shared" si="250"/>
        <v>0</v>
      </c>
      <c r="JC93" s="344">
        <f t="shared" si="251"/>
        <v>0</v>
      </c>
      <c r="JD93" s="344">
        <f t="shared" si="252"/>
        <v>0</v>
      </c>
      <c r="JE93" s="344">
        <f t="shared" si="253"/>
        <v>0</v>
      </c>
      <c r="JF93" s="344">
        <f t="shared" si="254"/>
        <v>0</v>
      </c>
      <c r="JG93" s="344">
        <f t="shared" si="255"/>
        <v>0</v>
      </c>
      <c r="JH93" s="344">
        <f t="shared" si="256"/>
        <v>0</v>
      </c>
      <c r="JI93" s="344">
        <f t="shared" si="257"/>
        <v>0</v>
      </c>
      <c r="JJ93" s="344">
        <f t="shared" si="258"/>
        <v>0</v>
      </c>
      <c r="JK93" s="344">
        <f t="shared" si="259"/>
        <v>0</v>
      </c>
      <c r="JL93" s="344">
        <f t="shared" si="260"/>
        <v>0</v>
      </c>
      <c r="JM93" s="344">
        <f t="shared" si="261"/>
        <v>0</v>
      </c>
      <c r="JN93" s="344">
        <f t="shared" si="262"/>
        <v>0</v>
      </c>
      <c r="JO93" s="344">
        <f t="shared" si="263"/>
        <v>0</v>
      </c>
      <c r="JP93" s="344">
        <f t="shared" si="264"/>
        <v>0</v>
      </c>
      <c r="JQ93" s="344">
        <f t="shared" si="265"/>
        <v>0</v>
      </c>
      <c r="JR93" s="344">
        <f t="shared" si="266"/>
        <v>0</v>
      </c>
      <c r="JS93" s="344">
        <f t="shared" si="267"/>
        <v>0</v>
      </c>
      <c r="JT93" s="344">
        <f t="shared" si="268"/>
        <v>0</v>
      </c>
      <c r="JU93" s="344">
        <f t="shared" si="269"/>
        <v>0</v>
      </c>
      <c r="JV93" s="344">
        <f t="shared" si="270"/>
        <v>0</v>
      </c>
      <c r="JW93" s="344">
        <f t="shared" si="271"/>
        <v>0</v>
      </c>
      <c r="JX93" s="344">
        <f t="shared" si="272"/>
        <v>0</v>
      </c>
      <c r="JY93" s="344">
        <f t="shared" si="273"/>
        <v>0</v>
      </c>
      <c r="JZ93" s="344">
        <f t="shared" si="274"/>
        <v>0</v>
      </c>
      <c r="KA93" s="344">
        <f t="shared" si="275"/>
        <v>0</v>
      </c>
      <c r="KB93" s="344">
        <f t="shared" si="276"/>
        <v>0</v>
      </c>
      <c r="KC93" s="344">
        <f t="shared" si="277"/>
        <v>0</v>
      </c>
      <c r="KD93" s="344">
        <f t="shared" si="278"/>
        <v>0</v>
      </c>
      <c r="KE93" s="344">
        <f t="shared" si="279"/>
        <v>0</v>
      </c>
      <c r="KF93" s="344">
        <f t="shared" si="280"/>
        <v>0</v>
      </c>
      <c r="KG93" s="344">
        <f t="shared" si="281"/>
        <v>0</v>
      </c>
      <c r="KH93" s="344">
        <f t="shared" si="282"/>
        <v>0</v>
      </c>
      <c r="KI93" s="344">
        <f t="shared" si="283"/>
        <v>0</v>
      </c>
      <c r="KJ93" s="344">
        <f t="shared" si="284"/>
        <v>0</v>
      </c>
      <c r="KK93" s="344">
        <f t="shared" si="285"/>
        <v>0</v>
      </c>
      <c r="KL93" s="344">
        <f t="shared" si="286"/>
        <v>0</v>
      </c>
      <c r="KM93" s="344">
        <f t="shared" si="287"/>
        <v>0</v>
      </c>
      <c r="KN93" s="344">
        <f t="shared" si="288"/>
        <v>0</v>
      </c>
      <c r="KO93" s="344">
        <f t="shared" si="289"/>
        <v>0</v>
      </c>
      <c r="KP93" s="344">
        <f t="shared" si="290"/>
        <v>0</v>
      </c>
      <c r="KQ93" s="344">
        <f t="shared" si="291"/>
        <v>0</v>
      </c>
      <c r="KR93" s="344">
        <f t="shared" si="292"/>
        <v>0</v>
      </c>
      <c r="KS93" s="344">
        <f t="shared" si="293"/>
        <v>0</v>
      </c>
      <c r="KT93" s="383">
        <f t="shared" si="294"/>
        <v>0</v>
      </c>
      <c r="KU93" s="701"/>
      <c r="KV93" s="109"/>
      <c r="KW93" s="109"/>
      <c r="KX93" s="110"/>
      <c r="KZ93" s="472">
        <f t="shared" si="295"/>
        <v>0</v>
      </c>
      <c r="LA93" s="348">
        <f t="shared" si="296"/>
        <v>0</v>
      </c>
      <c r="LB93" s="348">
        <f t="shared" si="297"/>
        <v>0</v>
      </c>
      <c r="LC93" s="473">
        <f t="shared" si="298"/>
        <v>0</v>
      </c>
      <c r="LE93" s="467">
        <f t="shared" si="299"/>
        <v>0</v>
      </c>
      <c r="LF93" s="467" t="str">
        <f t="shared" si="300"/>
        <v/>
      </c>
      <c r="LG93" s="467">
        <f t="shared" si="301"/>
        <v>0</v>
      </c>
      <c r="LH93" s="467">
        <f t="shared" si="302"/>
        <v>0</v>
      </c>
      <c r="LI93" s="467">
        <f t="shared" si="303"/>
        <v>0</v>
      </c>
      <c r="LJ93" s="467">
        <f t="shared" si="304"/>
        <v>0</v>
      </c>
      <c r="LK93" s="467">
        <f t="shared" si="305"/>
        <v>0</v>
      </c>
      <c r="LL93" s="467">
        <f t="shared" si="306"/>
        <v>0</v>
      </c>
      <c r="LM93" s="467">
        <f t="shared" si="307"/>
        <v>0</v>
      </c>
      <c r="LN93" s="468">
        <f t="shared" si="308"/>
        <v>0</v>
      </c>
      <c r="LO93" s="468" t="str">
        <f t="shared" si="392"/>
        <v>○</v>
      </c>
      <c r="LP93" s="451"/>
      <c r="LQ93" s="414">
        <f t="shared" si="393"/>
        <v>0</v>
      </c>
      <c r="LR93" s="414">
        <f t="shared" si="394"/>
        <v>0</v>
      </c>
      <c r="LS93" s="414" t="str">
        <f t="shared" si="309"/>
        <v/>
      </c>
      <c r="LT93" s="414" t="str">
        <f t="shared" si="395"/>
        <v/>
      </c>
      <c r="LU93" s="414">
        <f t="shared" si="310"/>
        <v>0</v>
      </c>
      <c r="LV93" s="414">
        <f t="shared" si="311"/>
        <v>0</v>
      </c>
      <c r="LW93" s="414">
        <f t="shared" si="312"/>
        <v>0</v>
      </c>
      <c r="LX93" s="448">
        <f t="shared" si="313"/>
        <v>0</v>
      </c>
      <c r="LY93" s="414">
        <f t="shared" si="396"/>
        <v>0</v>
      </c>
      <c r="LZ93" s="414">
        <f t="shared" si="397"/>
        <v>0</v>
      </c>
      <c r="MA93" s="414">
        <f t="shared" si="398"/>
        <v>0</v>
      </c>
      <c r="MB93" s="448">
        <f t="shared" si="399"/>
        <v>0</v>
      </c>
      <c r="MC93" s="414">
        <f t="shared" si="314"/>
        <v>0</v>
      </c>
      <c r="MD93" s="414">
        <f t="shared" si="315"/>
        <v>0</v>
      </c>
      <c r="ME93" s="414">
        <f t="shared" si="316"/>
        <v>0</v>
      </c>
      <c r="MF93" s="448">
        <f t="shared" si="317"/>
        <v>0</v>
      </c>
      <c r="MG93" s="414">
        <f t="shared" si="318"/>
        <v>0</v>
      </c>
      <c r="MH93" s="414">
        <f t="shared" si="319"/>
        <v>0</v>
      </c>
      <c r="MI93" s="414">
        <f t="shared" si="320"/>
        <v>0</v>
      </c>
      <c r="MJ93" s="448">
        <f t="shared" si="400"/>
        <v>0</v>
      </c>
      <c r="MK93" s="462"/>
      <c r="ML93" s="477" cm="1">
        <f t="array" ref="ML93">IF(MX93=1,INDEX($BX93:$EQ93,1,MATCH("Ⅱ⑧",$BX93:$EQ93,0)+7),0)</f>
        <v>0</v>
      </c>
      <c r="MM93" s="478">
        <f t="shared" si="321"/>
        <v>0</v>
      </c>
      <c r="MN93" s="468">
        <f t="shared" si="322"/>
        <v>0</v>
      </c>
      <c r="MP93" s="348">
        <f t="shared" si="323"/>
        <v>0</v>
      </c>
      <c r="MQ93" s="348">
        <f t="shared" si="324"/>
        <v>0</v>
      </c>
      <c r="MR93" s="348">
        <f t="shared" si="325"/>
        <v>0</v>
      </c>
      <c r="MS93" s="348">
        <f t="shared" si="326"/>
        <v>0</v>
      </c>
      <c r="MT93" s="348">
        <f t="shared" si="327"/>
        <v>0</v>
      </c>
      <c r="MU93" s="348">
        <f t="shared" si="328"/>
        <v>0</v>
      </c>
      <c r="MV93" s="348">
        <f t="shared" si="329"/>
        <v>0</v>
      </c>
      <c r="MW93" s="348">
        <f t="shared" si="330"/>
        <v>0</v>
      </c>
      <c r="MX93" s="348">
        <f t="shared" si="331"/>
        <v>0</v>
      </c>
      <c r="MZ93" s="550">
        <f t="shared" si="332"/>
        <v>0</v>
      </c>
      <c r="NA93" s="550">
        <f t="shared" si="333"/>
        <v>0</v>
      </c>
      <c r="NB93" s="550">
        <f t="shared" si="334"/>
        <v>0</v>
      </c>
      <c r="NC93" s="550">
        <f t="shared" si="335"/>
        <v>0</v>
      </c>
      <c r="ND93" s="550">
        <f t="shared" si="336"/>
        <v>0</v>
      </c>
      <c r="NE93" s="550">
        <f t="shared" si="337"/>
        <v>0</v>
      </c>
      <c r="NF93" s="550">
        <f t="shared" si="338"/>
        <v>0</v>
      </c>
      <c r="NG93" s="550">
        <f t="shared" si="339"/>
        <v>0</v>
      </c>
    </row>
    <row r="94" spans="1:371" s="136" customFormat="1" ht="21" customHeight="1">
      <c r="A94" s="452">
        <f t="shared" si="212"/>
        <v>0</v>
      </c>
      <c r="B94" s="452">
        <f t="shared" si="401"/>
        <v>0</v>
      </c>
      <c r="C94" s="452">
        <f t="shared" si="213"/>
        <v>0</v>
      </c>
      <c r="D94" s="452">
        <f t="shared" si="214"/>
        <v>0</v>
      </c>
      <c r="E94" s="452">
        <f t="shared" si="215"/>
        <v>0</v>
      </c>
      <c r="F94" s="452">
        <f t="shared" si="402"/>
        <v>0</v>
      </c>
      <c r="G94" s="452">
        <f t="shared" si="403"/>
        <v>0</v>
      </c>
      <c r="H94" s="452">
        <f t="shared" si="404"/>
        <v>0</v>
      </c>
      <c r="I94" s="267">
        <f t="shared" si="340"/>
        <v>0</v>
      </c>
      <c r="J94" s="268"/>
      <c r="K94" s="112"/>
      <c r="L94" s="112"/>
      <c r="M94" s="106"/>
      <c r="N94" s="106"/>
      <c r="O94" s="106"/>
      <c r="P94" s="106"/>
      <c r="Q94" s="112"/>
      <c r="R94" s="263" t="str">
        <f>IFERROR(VLOOKUP(Q94,'４整理番号表'!$T$27:$U$30,2,TRUE),"")</f>
        <v/>
      </c>
      <c r="S94" s="263">
        <f t="shared" si="341"/>
        <v>0</v>
      </c>
      <c r="T94" s="266">
        <f t="shared" si="342"/>
        <v>0</v>
      </c>
      <c r="U94" s="112"/>
      <c r="V94" s="108"/>
      <c r="W94" s="269" t="str">
        <f>IFERROR(VLOOKUP(V94,'４整理番号表'!$B$6:$G$7,2,TRUE),"")</f>
        <v/>
      </c>
      <c r="X94" s="270"/>
      <c r="Y94" s="108"/>
      <c r="Z94" s="269" t="str">
        <f>IFERROR(VLOOKUP(Y94,'４整理番号表'!$B$39:$H$45,2,TRUE),"")</f>
        <v/>
      </c>
      <c r="AA94" s="108"/>
      <c r="AB94" s="271" t="str">
        <f>IFERROR(VLOOKUP(AA94,'４整理番号表'!$J$5:$K$59,2,TRUE),"")</f>
        <v/>
      </c>
      <c r="AC94" s="365"/>
      <c r="AD94" s="624"/>
      <c r="AE94" s="107"/>
      <c r="AF94" s="272" t="str">
        <f>IFERROR(VLOOKUP(AE94,'４整理番号表'!$P$6:$Q$39,2,TRUE),"")</f>
        <v/>
      </c>
      <c r="AG94" s="273">
        <f t="shared" si="216"/>
        <v>0</v>
      </c>
      <c r="AH94" s="106"/>
      <c r="AI94" s="112"/>
      <c r="AJ94" s="111"/>
      <c r="AK94" s="282"/>
      <c r="AL94" s="283"/>
      <c r="AM94" s="280"/>
      <c r="AN94" s="29"/>
      <c r="AO94" s="291">
        <f t="shared" si="217"/>
        <v>0</v>
      </c>
      <c r="AP94" s="290">
        <f t="shared" si="343"/>
        <v>0</v>
      </c>
      <c r="AQ94" s="30"/>
      <c r="AR94" s="30"/>
      <c r="AS94" s="30"/>
      <c r="AT94" s="289"/>
      <c r="AU94" s="291">
        <f t="shared" si="410"/>
        <v>0</v>
      </c>
      <c r="AV94" s="291" t="str">
        <f t="shared" si="405"/>
        <v/>
      </c>
      <c r="AW94" s="27"/>
      <c r="AX94" s="33"/>
      <c r="AY94" s="33"/>
      <c r="AZ94" s="28"/>
      <c r="BA94" s="27"/>
      <c r="BB94" s="202"/>
      <c r="BC94" s="315">
        <f t="shared" si="344"/>
        <v>0</v>
      </c>
      <c r="BD94" s="349" t="str">
        <f t="shared" si="218"/>
        <v/>
      </c>
      <c r="BE94" s="350"/>
      <c r="BF94" s="350"/>
      <c r="BG94" s="349">
        <f t="shared" si="411"/>
        <v>0</v>
      </c>
      <c r="BH94" s="350"/>
      <c r="BI94" s="349">
        <f t="shared" si="345"/>
        <v>0</v>
      </c>
      <c r="BJ94" s="202"/>
      <c r="BK94" s="202"/>
      <c r="BL94" s="653" t="str">
        <f t="shared" si="219"/>
        <v/>
      </c>
      <c r="BM94" s="654" t="str">
        <f t="shared" si="220"/>
        <v/>
      </c>
      <c r="BN94" s="266" t="str">
        <f t="shared" si="221"/>
        <v/>
      </c>
      <c r="BO94" s="793"/>
      <c r="BP94" s="323"/>
      <c r="BQ94" s="323"/>
      <c r="BR94" s="323"/>
      <c r="BS94" s="323"/>
      <c r="BT94" s="324" t="str">
        <f t="shared" si="222"/>
        <v/>
      </c>
      <c r="BU94" s="325" t="str">
        <f t="shared" si="346"/>
        <v/>
      </c>
      <c r="BV94" s="393">
        <f t="shared" si="347"/>
        <v>0</v>
      </c>
      <c r="BW94" s="326"/>
      <c r="BX94" s="329"/>
      <c r="BY94" s="454"/>
      <c r="BZ94" s="455"/>
      <c r="CA94" s="455"/>
      <c r="CB94" s="455"/>
      <c r="CC94" s="455"/>
      <c r="CD94" s="322">
        <f>IFERROR(VLOOKUP(BX94,'４整理番号表'!$X$23:$Z$31,3,FALSE),)</f>
        <v>0</v>
      </c>
      <c r="CE94" s="605" t="str">
        <f>IF(BX94='４整理番号表'!$X$24,IF(CC94&lt;&gt;"",IF(BZ94&gt;0,IF(BY94=6,ROUNDDOWN((CC94-BZ94)/ABS(BZ94),3),IF(BY94=5,ROUNDDOWN((CC94-BZ94)/ABS(BZ94)*3/4,3),"")),"-")),IF(CC94&lt;&gt;"",IF(BZ94&gt;0,ROUNDDOWN((CC94-BZ94)/ABS(BZ94),3),"-"),""))</f>
        <v/>
      </c>
      <c r="CF94" s="610"/>
      <c r="CG94" s="329"/>
      <c r="CH94" s="454"/>
      <c r="CI94" s="322"/>
      <c r="CJ94" s="322"/>
      <c r="CK94" s="322"/>
      <c r="CL94" s="322"/>
      <c r="CM94" s="322">
        <f>IFERROR(VLOOKUP(CG94,'４整理番号表'!$X$23:$Z$31,3,FALSE),)</f>
        <v>0</v>
      </c>
      <c r="CN94" s="325" t="str">
        <f t="shared" si="348"/>
        <v/>
      </c>
      <c r="CO94" s="610"/>
      <c r="CP94" s="329"/>
      <c r="CQ94" s="454"/>
      <c r="CR94" s="322"/>
      <c r="CS94" s="322"/>
      <c r="CT94" s="322"/>
      <c r="CU94" s="322"/>
      <c r="CV94" s="322">
        <f>IFERROR(VLOOKUP(CP94,'４整理番号表'!$X$23:$Z$31,3,FALSE),)</f>
        <v>0</v>
      </c>
      <c r="CW94" s="325" t="str">
        <f t="shared" si="349"/>
        <v/>
      </c>
      <c r="CX94" s="619"/>
      <c r="CY94" s="329"/>
      <c r="CZ94" s="454"/>
      <c r="DA94" s="322"/>
      <c r="DB94" s="322"/>
      <c r="DC94" s="322"/>
      <c r="DD94" s="322"/>
      <c r="DE94" s="322">
        <f>IFERROR(VLOOKUP(CY94,'４整理番号表'!$X$23:$Z$31,3,FALSE),)</f>
        <v>0</v>
      </c>
      <c r="DF94" s="325" t="str">
        <f t="shared" si="350"/>
        <v/>
      </c>
      <c r="DG94" s="610"/>
      <c r="DH94" s="329"/>
      <c r="DI94" s="454"/>
      <c r="DJ94" s="322"/>
      <c r="DK94" s="322"/>
      <c r="DL94" s="322"/>
      <c r="DM94" s="322"/>
      <c r="DN94" s="322">
        <f>IFERROR(VLOOKUP(DH94,'４整理番号表'!$X$23:$Z$31,3,FALSE),)</f>
        <v>0</v>
      </c>
      <c r="DO94" s="325" t="str">
        <f t="shared" si="351"/>
        <v/>
      </c>
      <c r="DP94" s="610"/>
      <c r="DQ94" s="329"/>
      <c r="DR94" s="454"/>
      <c r="DS94" s="322"/>
      <c r="DT94" s="322"/>
      <c r="DU94" s="322"/>
      <c r="DV94" s="322"/>
      <c r="DW94" s="322">
        <f>IFERROR(VLOOKUP(DQ94,'４整理番号表'!$X$23:$Z$31,3,FALSE),)</f>
        <v>0</v>
      </c>
      <c r="DX94" s="325" t="str">
        <f t="shared" si="352"/>
        <v/>
      </c>
      <c r="DY94" s="610"/>
      <c r="DZ94" s="329"/>
      <c r="EA94" s="454"/>
      <c r="EB94" s="322"/>
      <c r="EC94" s="322"/>
      <c r="ED94" s="322"/>
      <c r="EE94" s="322"/>
      <c r="EF94" s="322">
        <f>IFERROR(VLOOKUP(DZ94,'４整理番号表'!$X$23:$Z$31,3,FALSE),)</f>
        <v>0</v>
      </c>
      <c r="EG94" s="325" t="str">
        <f t="shared" si="353"/>
        <v/>
      </c>
      <c r="EH94" s="610"/>
      <c r="EI94" s="329"/>
      <c r="EJ94" s="454"/>
      <c r="EK94" s="322"/>
      <c r="EL94" s="322"/>
      <c r="EM94" s="322"/>
      <c r="EN94" s="322"/>
      <c r="EO94" s="322">
        <f>IFERROR(VLOOKUP(EI94,'４整理番号表'!$X$23:$Z$31,3,FALSE),)</f>
        <v>0</v>
      </c>
      <c r="EP94" s="325" t="str">
        <f t="shared" si="354"/>
        <v/>
      </c>
      <c r="EQ94" s="619"/>
      <c r="ER94" s="203" t="s">
        <v>101</v>
      </c>
      <c r="ES94" s="266">
        <f t="shared" si="223"/>
        <v>0</v>
      </c>
      <c r="ET94" s="272">
        <f t="shared" si="224"/>
        <v>0</v>
      </c>
      <c r="EU94" s="272">
        <f t="shared" si="225"/>
        <v>0</v>
      </c>
      <c r="EV94" s="272">
        <f t="shared" si="226"/>
        <v>0</v>
      </c>
      <c r="EW94" s="272">
        <f t="shared" si="227"/>
        <v>0</v>
      </c>
      <c r="EX94" s="272">
        <f t="shared" si="228"/>
        <v>0</v>
      </c>
      <c r="EY94" s="272">
        <f t="shared" si="229"/>
        <v>0</v>
      </c>
      <c r="EZ94" s="272">
        <f t="shared" si="230"/>
        <v>0</v>
      </c>
      <c r="FA94" s="272">
        <f t="shared" si="231"/>
        <v>0</v>
      </c>
      <c r="FB94" s="272">
        <f t="shared" si="232"/>
        <v>0</v>
      </c>
      <c r="FC94" s="272">
        <f t="shared" si="233"/>
        <v>0</v>
      </c>
      <c r="FD94" s="272">
        <f t="shared" si="234"/>
        <v>0</v>
      </c>
      <c r="FE94" s="272">
        <f t="shared" si="235"/>
        <v>0</v>
      </c>
      <c r="FF94" s="272">
        <f t="shared" si="236"/>
        <v>0</v>
      </c>
      <c r="FG94" s="272">
        <f t="shared" si="237"/>
        <v>0</v>
      </c>
      <c r="FH94" s="272">
        <f t="shared" si="238"/>
        <v>0</v>
      </c>
      <c r="FI94" s="109" t="s">
        <v>100</v>
      </c>
      <c r="FJ94" s="109" t="s">
        <v>100</v>
      </c>
      <c r="FK94" s="109" t="s">
        <v>100</v>
      </c>
      <c r="FL94" s="109" t="s">
        <v>100</v>
      </c>
      <c r="FM94" s="109" t="s">
        <v>100</v>
      </c>
      <c r="FN94" s="272">
        <f t="shared" si="355"/>
        <v>0</v>
      </c>
      <c r="FO94" s="272">
        <f t="shared" si="356"/>
        <v>0</v>
      </c>
      <c r="FP94" s="272">
        <f t="shared" si="357"/>
        <v>0</v>
      </c>
      <c r="FQ94" s="272">
        <f t="shared" si="358"/>
        <v>0</v>
      </c>
      <c r="FR94" s="272">
        <f t="shared" si="359"/>
        <v>0</v>
      </c>
      <c r="FS94" s="272">
        <f t="shared" si="360"/>
        <v>0</v>
      </c>
      <c r="FT94" s="272">
        <f t="shared" si="361"/>
        <v>0</v>
      </c>
      <c r="FU94" s="113"/>
      <c r="FV94" s="113"/>
      <c r="FW94" s="109"/>
      <c r="FX94" s="109"/>
      <c r="FY94" s="109"/>
      <c r="FZ94" s="272">
        <f t="shared" si="362"/>
        <v>0</v>
      </c>
      <c r="GA94" s="272">
        <f t="shared" si="239"/>
        <v>0</v>
      </c>
      <c r="GB94" s="109"/>
      <c r="GC94" s="109"/>
      <c r="GD94" s="109"/>
      <c r="GE94" s="109"/>
      <c r="GF94" s="109"/>
      <c r="GG94" s="109"/>
      <c r="GH94" s="109"/>
      <c r="GI94" s="109"/>
      <c r="GJ94" s="109"/>
      <c r="GK94" s="109"/>
      <c r="GL94" s="109"/>
      <c r="GM94" s="109"/>
      <c r="GN94" s="109"/>
      <c r="GO94" s="109"/>
      <c r="GP94" s="109"/>
      <c r="GQ94" s="109"/>
      <c r="GR94" s="109"/>
      <c r="GS94" s="109"/>
      <c r="GT94" s="110"/>
      <c r="GV94" s="413">
        <f t="shared" si="240"/>
        <v>0</v>
      </c>
      <c r="GW94" s="414">
        <f t="shared" si="241"/>
        <v>0</v>
      </c>
      <c r="GX94" s="415"/>
      <c r="GY94" s="416">
        <f t="shared" si="406"/>
        <v>0</v>
      </c>
      <c r="GZ94" s="417">
        <f t="shared" si="407"/>
        <v>0</v>
      </c>
      <c r="HA94" s="385"/>
      <c r="HB94" s="421"/>
      <c r="HC94" s="422"/>
      <c r="HD94" s="422"/>
      <c r="HE94" s="423">
        <f t="shared" si="408"/>
        <v>0</v>
      </c>
      <c r="HF94" s="424">
        <f t="shared" si="409"/>
        <v>0</v>
      </c>
      <c r="HG94" s="426"/>
      <c r="HH94" s="426"/>
      <c r="HI94" s="426"/>
      <c r="HJ94" s="345" t="str">
        <f t="shared" si="242"/>
        <v/>
      </c>
      <c r="HK94" s="402">
        <f>IF(OR(AND(1&lt;=HJ94,HJ94&lt;=3),HJ94=6),VLOOKUP(HJ94,'４整理番号表'!$J$5:$K$59,2,FALSE),0)</f>
        <v>0</v>
      </c>
      <c r="HL94" s="402">
        <f>IF(OR(HJ94=4,HJ94=7),VLOOKUP(HJ94,'４整理番号表'!$J$5:$K$59,2,FALSE),0)</f>
        <v>0</v>
      </c>
      <c r="HM94" s="402">
        <f>IF(HJ94=5,VLOOKUP(HJ94,'４整理番号表'!$J$5:$K$59,2,FALSE),0)</f>
        <v>0</v>
      </c>
      <c r="HN94" s="402">
        <f>IF(AND(8&lt;=HJ94,HJ94&lt;=13),VLOOKUP(HJ94,'４整理番号表'!$J$5:$K$59,2,FALSE),0)</f>
        <v>0</v>
      </c>
      <c r="HO94" s="397">
        <f t="shared" si="363"/>
        <v>0</v>
      </c>
      <c r="HP94" s="345">
        <f t="shared" si="364"/>
        <v>0</v>
      </c>
      <c r="HQ94" s="345">
        <f t="shared" si="365"/>
        <v>0</v>
      </c>
      <c r="HR94" s="344">
        <f t="shared" si="366"/>
        <v>0</v>
      </c>
      <c r="HS94" s="344">
        <f t="shared" si="367"/>
        <v>0</v>
      </c>
      <c r="HT94" s="345">
        <f t="shared" si="368"/>
        <v>0</v>
      </c>
      <c r="HU94" s="345">
        <f t="shared" si="369"/>
        <v>0</v>
      </c>
      <c r="HV94" s="345">
        <f t="shared" si="370"/>
        <v>0</v>
      </c>
      <c r="HW94" s="345">
        <f t="shared" si="371"/>
        <v>0</v>
      </c>
      <c r="HX94" s="345">
        <f t="shared" si="372"/>
        <v>0</v>
      </c>
      <c r="HY94" s="344">
        <f t="shared" si="373"/>
        <v>0</v>
      </c>
      <c r="HZ94" s="344">
        <f t="shared" si="374"/>
        <v>0</v>
      </c>
      <c r="IA94" s="345">
        <f t="shared" si="375"/>
        <v>0</v>
      </c>
      <c r="IB94" s="345">
        <f t="shared" si="376"/>
        <v>0</v>
      </c>
      <c r="IC94" s="345">
        <f t="shared" si="377"/>
        <v>0</v>
      </c>
      <c r="ID94" s="345">
        <f t="shared" si="378"/>
        <v>0</v>
      </c>
      <c r="IE94" s="345">
        <f t="shared" si="379"/>
        <v>0</v>
      </c>
      <c r="IF94" s="344">
        <f>IF(AND($HO94=3,SUM($ID94:IE94)=0),IF(AND($HB94=1,$HF94&gt;=0.1),1,),)</f>
        <v>0</v>
      </c>
      <c r="IG94" s="344">
        <f>IF(AND($HO94=3,SUM($ID94:IF94)=0),IF(AND($HB94=1,$HF94&gt;=0.05,$HF94&lt;0.1),1,),)</f>
        <v>0</v>
      </c>
      <c r="IH94" s="345">
        <f t="shared" si="380"/>
        <v>0</v>
      </c>
      <c r="II94" s="345">
        <f t="shared" si="381"/>
        <v>0</v>
      </c>
      <c r="IJ94" s="345">
        <f t="shared" si="382"/>
        <v>0</v>
      </c>
      <c r="IK94" s="345">
        <f t="shared" si="383"/>
        <v>0</v>
      </c>
      <c r="IL94" s="345">
        <f t="shared" si="384"/>
        <v>0</v>
      </c>
      <c r="IM94" s="345">
        <f t="shared" si="385"/>
        <v>0</v>
      </c>
      <c r="IN94" s="345">
        <f t="shared" si="386"/>
        <v>0</v>
      </c>
      <c r="IO94" s="345">
        <f t="shared" si="387"/>
        <v>0</v>
      </c>
      <c r="IP94" s="345">
        <f t="shared" si="388"/>
        <v>0</v>
      </c>
      <c r="IQ94" s="345">
        <f t="shared" si="389"/>
        <v>0</v>
      </c>
      <c r="IR94" s="345">
        <f t="shared" si="390"/>
        <v>0</v>
      </c>
      <c r="IS94" s="392">
        <f t="shared" si="391"/>
        <v>0</v>
      </c>
      <c r="IT94" s="385"/>
      <c r="IU94" s="440">
        <f t="shared" si="243"/>
        <v>0</v>
      </c>
      <c r="IV94" s="344">
        <f t="shared" si="244"/>
        <v>0</v>
      </c>
      <c r="IW94" s="344">
        <f t="shared" si="245"/>
        <v>0</v>
      </c>
      <c r="IX94" s="344">
        <f t="shared" si="246"/>
        <v>0</v>
      </c>
      <c r="IY94" s="344">
        <f t="shared" si="247"/>
        <v>0</v>
      </c>
      <c r="IZ94" s="344">
        <f t="shared" si="248"/>
        <v>0</v>
      </c>
      <c r="JA94" s="344">
        <f t="shared" si="249"/>
        <v>0</v>
      </c>
      <c r="JB94" s="344">
        <f t="shared" si="250"/>
        <v>0</v>
      </c>
      <c r="JC94" s="344">
        <f t="shared" si="251"/>
        <v>0</v>
      </c>
      <c r="JD94" s="344">
        <f t="shared" si="252"/>
        <v>0</v>
      </c>
      <c r="JE94" s="344">
        <f t="shared" si="253"/>
        <v>0</v>
      </c>
      <c r="JF94" s="344">
        <f t="shared" si="254"/>
        <v>0</v>
      </c>
      <c r="JG94" s="344">
        <f t="shared" si="255"/>
        <v>0</v>
      </c>
      <c r="JH94" s="344">
        <f t="shared" si="256"/>
        <v>0</v>
      </c>
      <c r="JI94" s="344">
        <f t="shared" si="257"/>
        <v>0</v>
      </c>
      <c r="JJ94" s="344">
        <f t="shared" si="258"/>
        <v>0</v>
      </c>
      <c r="JK94" s="344">
        <f t="shared" si="259"/>
        <v>0</v>
      </c>
      <c r="JL94" s="344">
        <f t="shared" si="260"/>
        <v>0</v>
      </c>
      <c r="JM94" s="344">
        <f t="shared" si="261"/>
        <v>0</v>
      </c>
      <c r="JN94" s="344">
        <f t="shared" si="262"/>
        <v>0</v>
      </c>
      <c r="JO94" s="344">
        <f t="shared" si="263"/>
        <v>0</v>
      </c>
      <c r="JP94" s="344">
        <f t="shared" si="264"/>
        <v>0</v>
      </c>
      <c r="JQ94" s="344">
        <f t="shared" si="265"/>
        <v>0</v>
      </c>
      <c r="JR94" s="344">
        <f t="shared" si="266"/>
        <v>0</v>
      </c>
      <c r="JS94" s="344">
        <f t="shared" si="267"/>
        <v>0</v>
      </c>
      <c r="JT94" s="344">
        <f t="shared" si="268"/>
        <v>0</v>
      </c>
      <c r="JU94" s="344">
        <f t="shared" si="269"/>
        <v>0</v>
      </c>
      <c r="JV94" s="344">
        <f t="shared" si="270"/>
        <v>0</v>
      </c>
      <c r="JW94" s="344">
        <f t="shared" si="271"/>
        <v>0</v>
      </c>
      <c r="JX94" s="344">
        <f t="shared" si="272"/>
        <v>0</v>
      </c>
      <c r="JY94" s="344">
        <f t="shared" si="273"/>
        <v>0</v>
      </c>
      <c r="JZ94" s="344">
        <f t="shared" si="274"/>
        <v>0</v>
      </c>
      <c r="KA94" s="344">
        <f t="shared" si="275"/>
        <v>0</v>
      </c>
      <c r="KB94" s="344">
        <f t="shared" si="276"/>
        <v>0</v>
      </c>
      <c r="KC94" s="344">
        <f t="shared" si="277"/>
        <v>0</v>
      </c>
      <c r="KD94" s="344">
        <f t="shared" si="278"/>
        <v>0</v>
      </c>
      <c r="KE94" s="344">
        <f t="shared" si="279"/>
        <v>0</v>
      </c>
      <c r="KF94" s="344">
        <f t="shared" si="280"/>
        <v>0</v>
      </c>
      <c r="KG94" s="344">
        <f t="shared" si="281"/>
        <v>0</v>
      </c>
      <c r="KH94" s="344">
        <f t="shared" si="282"/>
        <v>0</v>
      </c>
      <c r="KI94" s="344">
        <f t="shared" si="283"/>
        <v>0</v>
      </c>
      <c r="KJ94" s="344">
        <f t="shared" si="284"/>
        <v>0</v>
      </c>
      <c r="KK94" s="344">
        <f t="shared" si="285"/>
        <v>0</v>
      </c>
      <c r="KL94" s="344">
        <f t="shared" si="286"/>
        <v>0</v>
      </c>
      <c r="KM94" s="344">
        <f t="shared" si="287"/>
        <v>0</v>
      </c>
      <c r="KN94" s="344">
        <f t="shared" si="288"/>
        <v>0</v>
      </c>
      <c r="KO94" s="344">
        <f t="shared" si="289"/>
        <v>0</v>
      </c>
      <c r="KP94" s="344">
        <f t="shared" si="290"/>
        <v>0</v>
      </c>
      <c r="KQ94" s="344">
        <f t="shared" si="291"/>
        <v>0</v>
      </c>
      <c r="KR94" s="344">
        <f t="shared" si="292"/>
        <v>0</v>
      </c>
      <c r="KS94" s="344">
        <f t="shared" si="293"/>
        <v>0</v>
      </c>
      <c r="KT94" s="383">
        <f t="shared" si="294"/>
        <v>0</v>
      </c>
      <c r="KU94" s="701"/>
      <c r="KV94" s="109"/>
      <c r="KW94" s="109"/>
      <c r="KX94" s="110"/>
      <c r="KZ94" s="472">
        <f t="shared" si="295"/>
        <v>0</v>
      </c>
      <c r="LA94" s="348">
        <f t="shared" si="296"/>
        <v>0</v>
      </c>
      <c r="LB94" s="348">
        <f t="shared" si="297"/>
        <v>0</v>
      </c>
      <c r="LC94" s="473">
        <f t="shared" si="298"/>
        <v>0</v>
      </c>
      <c r="LE94" s="467">
        <f t="shared" si="299"/>
        <v>0</v>
      </c>
      <c r="LF94" s="467" t="str">
        <f t="shared" si="300"/>
        <v/>
      </c>
      <c r="LG94" s="467">
        <f t="shared" si="301"/>
        <v>0</v>
      </c>
      <c r="LH94" s="467">
        <f t="shared" si="302"/>
        <v>0</v>
      </c>
      <c r="LI94" s="467">
        <f t="shared" si="303"/>
        <v>0</v>
      </c>
      <c r="LJ94" s="467">
        <f t="shared" si="304"/>
        <v>0</v>
      </c>
      <c r="LK94" s="467">
        <f t="shared" si="305"/>
        <v>0</v>
      </c>
      <c r="LL94" s="467">
        <f t="shared" si="306"/>
        <v>0</v>
      </c>
      <c r="LM94" s="467">
        <f t="shared" si="307"/>
        <v>0</v>
      </c>
      <c r="LN94" s="468">
        <f t="shared" si="308"/>
        <v>0</v>
      </c>
      <c r="LO94" s="468" t="str">
        <f t="shared" si="392"/>
        <v>○</v>
      </c>
      <c r="LP94" s="451"/>
      <c r="LQ94" s="414">
        <f t="shared" si="393"/>
        <v>0</v>
      </c>
      <c r="LR94" s="414">
        <f t="shared" si="394"/>
        <v>0</v>
      </c>
      <c r="LS94" s="414" t="str">
        <f t="shared" si="309"/>
        <v/>
      </c>
      <c r="LT94" s="414" t="str">
        <f t="shared" si="395"/>
        <v/>
      </c>
      <c r="LU94" s="414">
        <f t="shared" si="310"/>
        <v>0</v>
      </c>
      <c r="LV94" s="414">
        <f t="shared" si="311"/>
        <v>0</v>
      </c>
      <c r="LW94" s="414">
        <f t="shared" si="312"/>
        <v>0</v>
      </c>
      <c r="LX94" s="448">
        <f t="shared" si="313"/>
        <v>0</v>
      </c>
      <c r="LY94" s="414">
        <f t="shared" si="396"/>
        <v>0</v>
      </c>
      <c r="LZ94" s="414">
        <f t="shared" si="397"/>
        <v>0</v>
      </c>
      <c r="MA94" s="414">
        <f t="shared" si="398"/>
        <v>0</v>
      </c>
      <c r="MB94" s="448">
        <f t="shared" si="399"/>
        <v>0</v>
      </c>
      <c r="MC94" s="414">
        <f t="shared" si="314"/>
        <v>0</v>
      </c>
      <c r="MD94" s="414">
        <f t="shared" si="315"/>
        <v>0</v>
      </c>
      <c r="ME94" s="414">
        <f t="shared" si="316"/>
        <v>0</v>
      </c>
      <c r="MF94" s="448">
        <f t="shared" si="317"/>
        <v>0</v>
      </c>
      <c r="MG94" s="414">
        <f t="shared" si="318"/>
        <v>0</v>
      </c>
      <c r="MH94" s="414">
        <f t="shared" si="319"/>
        <v>0</v>
      </c>
      <c r="MI94" s="414">
        <f t="shared" si="320"/>
        <v>0</v>
      </c>
      <c r="MJ94" s="448">
        <f t="shared" si="400"/>
        <v>0</v>
      </c>
      <c r="MK94" s="462"/>
      <c r="ML94" s="477" cm="1">
        <f t="array" ref="ML94">IF(MX94=1,INDEX($BX94:$EQ94,1,MATCH("Ⅱ⑧",$BX94:$EQ94,0)+7),0)</f>
        <v>0</v>
      </c>
      <c r="MM94" s="478">
        <f t="shared" si="321"/>
        <v>0</v>
      </c>
      <c r="MN94" s="468">
        <f t="shared" si="322"/>
        <v>0</v>
      </c>
      <c r="MP94" s="348">
        <f t="shared" si="323"/>
        <v>0</v>
      </c>
      <c r="MQ94" s="348">
        <f t="shared" si="324"/>
        <v>0</v>
      </c>
      <c r="MR94" s="348">
        <f t="shared" si="325"/>
        <v>0</v>
      </c>
      <c r="MS94" s="348">
        <f t="shared" si="326"/>
        <v>0</v>
      </c>
      <c r="MT94" s="348">
        <f t="shared" si="327"/>
        <v>0</v>
      </c>
      <c r="MU94" s="348">
        <f t="shared" si="328"/>
        <v>0</v>
      </c>
      <c r="MV94" s="348">
        <f t="shared" si="329"/>
        <v>0</v>
      </c>
      <c r="MW94" s="348">
        <f t="shared" si="330"/>
        <v>0</v>
      </c>
      <c r="MX94" s="348">
        <f t="shared" si="331"/>
        <v>0</v>
      </c>
      <c r="MZ94" s="550">
        <f t="shared" si="332"/>
        <v>0</v>
      </c>
      <c r="NA94" s="550">
        <f t="shared" si="333"/>
        <v>0</v>
      </c>
      <c r="NB94" s="550">
        <f t="shared" si="334"/>
        <v>0</v>
      </c>
      <c r="NC94" s="550">
        <f t="shared" si="335"/>
        <v>0</v>
      </c>
      <c r="ND94" s="550">
        <f t="shared" si="336"/>
        <v>0</v>
      </c>
      <c r="NE94" s="550">
        <f t="shared" si="337"/>
        <v>0</v>
      </c>
      <c r="NF94" s="550">
        <f t="shared" si="338"/>
        <v>0</v>
      </c>
      <c r="NG94" s="550">
        <f t="shared" si="339"/>
        <v>0</v>
      </c>
    </row>
    <row r="95" spans="1:371" s="136" customFormat="1" ht="21" customHeight="1">
      <c r="A95" s="452">
        <f t="shared" si="212"/>
        <v>0</v>
      </c>
      <c r="B95" s="452">
        <f t="shared" si="401"/>
        <v>0</v>
      </c>
      <c r="C95" s="452">
        <f t="shared" si="213"/>
        <v>0</v>
      </c>
      <c r="D95" s="452">
        <f t="shared" si="214"/>
        <v>0</v>
      </c>
      <c r="E95" s="452">
        <f t="shared" si="215"/>
        <v>0</v>
      </c>
      <c r="F95" s="452">
        <f t="shared" si="402"/>
        <v>0</v>
      </c>
      <c r="G95" s="452">
        <f t="shared" si="403"/>
        <v>0</v>
      </c>
      <c r="H95" s="452">
        <f t="shared" si="404"/>
        <v>0</v>
      </c>
      <c r="I95" s="267">
        <f t="shared" si="340"/>
        <v>0</v>
      </c>
      <c r="J95" s="268"/>
      <c r="K95" s="112"/>
      <c r="L95" s="112"/>
      <c r="M95" s="106"/>
      <c r="N95" s="106"/>
      <c r="O95" s="106"/>
      <c r="P95" s="106"/>
      <c r="Q95" s="112"/>
      <c r="R95" s="263" t="str">
        <f>IFERROR(VLOOKUP(Q95,'４整理番号表'!$T$27:$U$30,2,TRUE),"")</f>
        <v/>
      </c>
      <c r="S95" s="263">
        <f t="shared" si="341"/>
        <v>0</v>
      </c>
      <c r="T95" s="266">
        <f t="shared" si="342"/>
        <v>0</v>
      </c>
      <c r="U95" s="112"/>
      <c r="V95" s="108"/>
      <c r="W95" s="269" t="str">
        <f>IFERROR(VLOOKUP(V95,'４整理番号表'!$B$6:$G$7,2,TRUE),"")</f>
        <v/>
      </c>
      <c r="X95" s="270"/>
      <c r="Y95" s="108"/>
      <c r="Z95" s="269" t="str">
        <f>IFERROR(VLOOKUP(Y95,'４整理番号表'!$B$39:$H$45,2,TRUE),"")</f>
        <v/>
      </c>
      <c r="AA95" s="108"/>
      <c r="AB95" s="271" t="str">
        <f>IFERROR(VLOOKUP(AA95,'４整理番号表'!$J$5:$K$59,2,TRUE),"")</f>
        <v/>
      </c>
      <c r="AC95" s="365"/>
      <c r="AD95" s="624"/>
      <c r="AE95" s="107"/>
      <c r="AF95" s="272" t="str">
        <f>IFERROR(VLOOKUP(AE95,'４整理番号表'!$P$6:$Q$39,2,TRUE),"")</f>
        <v/>
      </c>
      <c r="AG95" s="273">
        <f t="shared" si="216"/>
        <v>0</v>
      </c>
      <c r="AH95" s="106"/>
      <c r="AI95" s="112"/>
      <c r="AJ95" s="111"/>
      <c r="AK95" s="282"/>
      <c r="AL95" s="283"/>
      <c r="AM95" s="280"/>
      <c r="AN95" s="26"/>
      <c r="AO95" s="291">
        <f t="shared" si="217"/>
        <v>0</v>
      </c>
      <c r="AP95" s="290">
        <f t="shared" si="343"/>
        <v>0</v>
      </c>
      <c r="AQ95" s="30"/>
      <c r="AR95" s="30"/>
      <c r="AS95" s="30"/>
      <c r="AT95" s="289"/>
      <c r="AU95" s="291">
        <f t="shared" si="410"/>
        <v>0</v>
      </c>
      <c r="AV95" s="291" t="str">
        <f t="shared" si="405"/>
        <v/>
      </c>
      <c r="AW95" s="27"/>
      <c r="AX95" s="33"/>
      <c r="AY95" s="33"/>
      <c r="AZ95" s="28"/>
      <c r="BA95" s="27"/>
      <c r="BB95" s="202"/>
      <c r="BC95" s="315">
        <f t="shared" si="344"/>
        <v>0</v>
      </c>
      <c r="BD95" s="349" t="str">
        <f t="shared" si="218"/>
        <v/>
      </c>
      <c r="BE95" s="350"/>
      <c r="BF95" s="350"/>
      <c r="BG95" s="349">
        <f t="shared" si="411"/>
        <v>0</v>
      </c>
      <c r="BH95" s="350"/>
      <c r="BI95" s="349">
        <f t="shared" si="345"/>
        <v>0</v>
      </c>
      <c r="BJ95" s="202"/>
      <c r="BK95" s="202"/>
      <c r="BL95" s="653" t="str">
        <f t="shared" si="219"/>
        <v/>
      </c>
      <c r="BM95" s="654" t="str">
        <f t="shared" si="220"/>
        <v/>
      </c>
      <c r="BN95" s="266" t="str">
        <f t="shared" si="221"/>
        <v/>
      </c>
      <c r="BO95" s="793"/>
      <c r="BP95" s="323"/>
      <c r="BQ95" s="323"/>
      <c r="BR95" s="323"/>
      <c r="BS95" s="323"/>
      <c r="BT95" s="324" t="str">
        <f t="shared" si="222"/>
        <v/>
      </c>
      <c r="BU95" s="325" t="str">
        <f t="shared" si="346"/>
        <v/>
      </c>
      <c r="BV95" s="393">
        <f t="shared" si="347"/>
        <v>0</v>
      </c>
      <c r="BW95" s="326"/>
      <c r="BX95" s="329"/>
      <c r="BY95" s="454"/>
      <c r="BZ95" s="455"/>
      <c r="CA95" s="455"/>
      <c r="CB95" s="455"/>
      <c r="CC95" s="455"/>
      <c r="CD95" s="322">
        <f>IFERROR(VLOOKUP(BX95,'４整理番号表'!$X$23:$Z$31,3,FALSE),)</f>
        <v>0</v>
      </c>
      <c r="CE95" s="605" t="str">
        <f>IF(BX95='４整理番号表'!$X$24,IF(CC95&lt;&gt;"",IF(BZ95&gt;0,IF(BY95=6,ROUNDDOWN((CC95-BZ95)/ABS(BZ95),3),IF(BY95=5,ROUNDDOWN((CC95-BZ95)/ABS(BZ95)*3/4,3),"")),"-")),IF(CC95&lt;&gt;"",IF(BZ95&gt;0,ROUNDDOWN((CC95-BZ95)/ABS(BZ95),3),"-"),""))</f>
        <v/>
      </c>
      <c r="CF95" s="610"/>
      <c r="CG95" s="329"/>
      <c r="CH95" s="454"/>
      <c r="CI95" s="322"/>
      <c r="CJ95" s="322"/>
      <c r="CK95" s="322"/>
      <c r="CL95" s="322"/>
      <c r="CM95" s="322">
        <f>IFERROR(VLOOKUP(CG95,'４整理番号表'!$X$23:$Z$31,3,FALSE),)</f>
        <v>0</v>
      </c>
      <c r="CN95" s="325" t="str">
        <f t="shared" si="348"/>
        <v/>
      </c>
      <c r="CO95" s="610"/>
      <c r="CP95" s="329"/>
      <c r="CQ95" s="454"/>
      <c r="CR95" s="322"/>
      <c r="CS95" s="322"/>
      <c r="CT95" s="322"/>
      <c r="CU95" s="322"/>
      <c r="CV95" s="322">
        <f>IFERROR(VLOOKUP(CP95,'４整理番号表'!$X$23:$Z$31,3,FALSE),)</f>
        <v>0</v>
      </c>
      <c r="CW95" s="325" t="str">
        <f t="shared" si="349"/>
        <v/>
      </c>
      <c r="CX95" s="619"/>
      <c r="CY95" s="329"/>
      <c r="CZ95" s="454"/>
      <c r="DA95" s="322"/>
      <c r="DB95" s="322"/>
      <c r="DC95" s="322"/>
      <c r="DD95" s="322"/>
      <c r="DE95" s="322">
        <f>IFERROR(VLOOKUP(CY95,'４整理番号表'!$X$23:$Z$31,3,FALSE),)</f>
        <v>0</v>
      </c>
      <c r="DF95" s="325" t="str">
        <f t="shared" si="350"/>
        <v/>
      </c>
      <c r="DG95" s="610"/>
      <c r="DH95" s="329"/>
      <c r="DI95" s="454"/>
      <c r="DJ95" s="322"/>
      <c r="DK95" s="322"/>
      <c r="DL95" s="322"/>
      <c r="DM95" s="322"/>
      <c r="DN95" s="322">
        <f>IFERROR(VLOOKUP(DH95,'４整理番号表'!$X$23:$Z$31,3,FALSE),)</f>
        <v>0</v>
      </c>
      <c r="DO95" s="325" t="str">
        <f t="shared" si="351"/>
        <v/>
      </c>
      <c r="DP95" s="610"/>
      <c r="DQ95" s="329"/>
      <c r="DR95" s="454"/>
      <c r="DS95" s="322"/>
      <c r="DT95" s="322"/>
      <c r="DU95" s="322"/>
      <c r="DV95" s="322"/>
      <c r="DW95" s="322">
        <f>IFERROR(VLOOKUP(DQ95,'４整理番号表'!$X$23:$Z$31,3,FALSE),)</f>
        <v>0</v>
      </c>
      <c r="DX95" s="325" t="str">
        <f t="shared" si="352"/>
        <v/>
      </c>
      <c r="DY95" s="610"/>
      <c r="DZ95" s="329"/>
      <c r="EA95" s="454"/>
      <c r="EB95" s="322"/>
      <c r="EC95" s="322"/>
      <c r="ED95" s="322"/>
      <c r="EE95" s="322"/>
      <c r="EF95" s="322">
        <f>IFERROR(VLOOKUP(DZ95,'４整理番号表'!$X$23:$Z$31,3,FALSE),)</f>
        <v>0</v>
      </c>
      <c r="EG95" s="325" t="str">
        <f t="shared" si="353"/>
        <v/>
      </c>
      <c r="EH95" s="610"/>
      <c r="EI95" s="329"/>
      <c r="EJ95" s="454"/>
      <c r="EK95" s="322"/>
      <c r="EL95" s="322"/>
      <c r="EM95" s="322"/>
      <c r="EN95" s="322"/>
      <c r="EO95" s="322">
        <f>IFERROR(VLOOKUP(EI95,'４整理番号表'!$X$23:$Z$31,3,FALSE),)</f>
        <v>0</v>
      </c>
      <c r="EP95" s="325" t="str">
        <f t="shared" si="354"/>
        <v/>
      </c>
      <c r="EQ95" s="619"/>
      <c r="ER95" s="203" t="s">
        <v>101</v>
      </c>
      <c r="ES95" s="266">
        <f t="shared" si="223"/>
        <v>0</v>
      </c>
      <c r="ET95" s="272">
        <f t="shared" si="224"/>
        <v>0</v>
      </c>
      <c r="EU95" s="272">
        <f t="shared" si="225"/>
        <v>0</v>
      </c>
      <c r="EV95" s="272">
        <f t="shared" si="226"/>
        <v>0</v>
      </c>
      <c r="EW95" s="272">
        <f t="shared" si="227"/>
        <v>0</v>
      </c>
      <c r="EX95" s="272">
        <f t="shared" si="228"/>
        <v>0</v>
      </c>
      <c r="EY95" s="272">
        <f t="shared" si="229"/>
        <v>0</v>
      </c>
      <c r="EZ95" s="272">
        <f t="shared" si="230"/>
        <v>0</v>
      </c>
      <c r="FA95" s="272">
        <f t="shared" si="231"/>
        <v>0</v>
      </c>
      <c r="FB95" s="272">
        <f t="shared" si="232"/>
        <v>0</v>
      </c>
      <c r="FC95" s="272">
        <f t="shared" si="233"/>
        <v>0</v>
      </c>
      <c r="FD95" s="272">
        <f t="shared" si="234"/>
        <v>0</v>
      </c>
      <c r="FE95" s="272">
        <f t="shared" si="235"/>
        <v>0</v>
      </c>
      <c r="FF95" s="272">
        <f t="shared" si="236"/>
        <v>0</v>
      </c>
      <c r="FG95" s="272">
        <f t="shared" si="237"/>
        <v>0</v>
      </c>
      <c r="FH95" s="272">
        <f t="shared" si="238"/>
        <v>0</v>
      </c>
      <c r="FI95" s="109" t="s">
        <v>100</v>
      </c>
      <c r="FJ95" s="109" t="s">
        <v>100</v>
      </c>
      <c r="FK95" s="109" t="s">
        <v>100</v>
      </c>
      <c r="FL95" s="109" t="s">
        <v>100</v>
      </c>
      <c r="FM95" s="109" t="s">
        <v>100</v>
      </c>
      <c r="FN95" s="272">
        <f t="shared" si="355"/>
        <v>0</v>
      </c>
      <c r="FO95" s="272">
        <f t="shared" si="356"/>
        <v>0</v>
      </c>
      <c r="FP95" s="272">
        <f t="shared" si="357"/>
        <v>0</v>
      </c>
      <c r="FQ95" s="272">
        <f t="shared" si="358"/>
        <v>0</v>
      </c>
      <c r="FR95" s="272">
        <f t="shared" si="359"/>
        <v>0</v>
      </c>
      <c r="FS95" s="272">
        <f t="shared" si="360"/>
        <v>0</v>
      </c>
      <c r="FT95" s="272">
        <f t="shared" si="361"/>
        <v>0</v>
      </c>
      <c r="FU95" s="113"/>
      <c r="FV95" s="113"/>
      <c r="FW95" s="109"/>
      <c r="FX95" s="109"/>
      <c r="FY95" s="109"/>
      <c r="FZ95" s="272">
        <f t="shared" si="362"/>
        <v>0</v>
      </c>
      <c r="GA95" s="272">
        <f t="shared" si="239"/>
        <v>0</v>
      </c>
      <c r="GB95" s="109"/>
      <c r="GC95" s="109"/>
      <c r="GD95" s="109"/>
      <c r="GE95" s="109"/>
      <c r="GF95" s="109"/>
      <c r="GG95" s="109"/>
      <c r="GH95" s="109"/>
      <c r="GI95" s="109"/>
      <c r="GJ95" s="109"/>
      <c r="GK95" s="109"/>
      <c r="GL95" s="109"/>
      <c r="GM95" s="109"/>
      <c r="GN95" s="109"/>
      <c r="GO95" s="109"/>
      <c r="GP95" s="109"/>
      <c r="GQ95" s="109"/>
      <c r="GR95" s="109"/>
      <c r="GS95" s="109"/>
      <c r="GT95" s="110"/>
      <c r="GV95" s="413">
        <f t="shared" si="240"/>
        <v>0</v>
      </c>
      <c r="GW95" s="414">
        <f t="shared" si="241"/>
        <v>0</v>
      </c>
      <c r="GX95" s="415"/>
      <c r="GY95" s="416">
        <f t="shared" si="406"/>
        <v>0</v>
      </c>
      <c r="GZ95" s="417">
        <f t="shared" si="407"/>
        <v>0</v>
      </c>
      <c r="HA95" s="385"/>
      <c r="HB95" s="421"/>
      <c r="HC95" s="422"/>
      <c r="HD95" s="422"/>
      <c r="HE95" s="423">
        <f t="shared" si="408"/>
        <v>0</v>
      </c>
      <c r="HF95" s="424">
        <f t="shared" si="409"/>
        <v>0</v>
      </c>
      <c r="HG95" s="426"/>
      <c r="HH95" s="426"/>
      <c r="HI95" s="426"/>
      <c r="HJ95" s="345" t="str">
        <f t="shared" si="242"/>
        <v/>
      </c>
      <c r="HK95" s="402">
        <f>IF(OR(AND(1&lt;=HJ95,HJ95&lt;=3),HJ95=6),VLOOKUP(HJ95,'４整理番号表'!$J$5:$K$59,2,FALSE),0)</f>
        <v>0</v>
      </c>
      <c r="HL95" s="402">
        <f>IF(OR(HJ95=4,HJ95=7),VLOOKUP(HJ95,'４整理番号表'!$J$5:$K$59,2,FALSE),0)</f>
        <v>0</v>
      </c>
      <c r="HM95" s="402">
        <f>IF(HJ95=5,VLOOKUP(HJ95,'４整理番号表'!$J$5:$K$59,2,FALSE),0)</f>
        <v>0</v>
      </c>
      <c r="HN95" s="402">
        <f>IF(AND(8&lt;=HJ95,HJ95&lt;=13),VLOOKUP(HJ95,'４整理番号表'!$J$5:$K$59,2,FALSE),0)</f>
        <v>0</v>
      </c>
      <c r="HO95" s="397">
        <f t="shared" si="363"/>
        <v>0</v>
      </c>
      <c r="HP95" s="345">
        <f t="shared" si="364"/>
        <v>0</v>
      </c>
      <c r="HQ95" s="345">
        <f t="shared" si="365"/>
        <v>0</v>
      </c>
      <c r="HR95" s="344">
        <f t="shared" si="366"/>
        <v>0</v>
      </c>
      <c r="HS95" s="344">
        <f t="shared" si="367"/>
        <v>0</v>
      </c>
      <c r="HT95" s="345">
        <f t="shared" si="368"/>
        <v>0</v>
      </c>
      <c r="HU95" s="345">
        <f t="shared" si="369"/>
        <v>0</v>
      </c>
      <c r="HV95" s="345">
        <f t="shared" si="370"/>
        <v>0</v>
      </c>
      <c r="HW95" s="345">
        <f t="shared" si="371"/>
        <v>0</v>
      </c>
      <c r="HX95" s="345">
        <f t="shared" si="372"/>
        <v>0</v>
      </c>
      <c r="HY95" s="344">
        <f t="shared" si="373"/>
        <v>0</v>
      </c>
      <c r="HZ95" s="344">
        <f t="shared" si="374"/>
        <v>0</v>
      </c>
      <c r="IA95" s="345">
        <f t="shared" si="375"/>
        <v>0</v>
      </c>
      <c r="IB95" s="345">
        <f t="shared" si="376"/>
        <v>0</v>
      </c>
      <c r="IC95" s="345">
        <f t="shared" si="377"/>
        <v>0</v>
      </c>
      <c r="ID95" s="345">
        <f t="shared" si="378"/>
        <v>0</v>
      </c>
      <c r="IE95" s="345">
        <f t="shared" si="379"/>
        <v>0</v>
      </c>
      <c r="IF95" s="344">
        <f>IF(AND($HO95=3,SUM($ID95:IE95)=0),IF(AND($HB95=1,$HF95&gt;=0.1),1,),)</f>
        <v>0</v>
      </c>
      <c r="IG95" s="344">
        <f>IF(AND($HO95=3,SUM($ID95:IF95)=0),IF(AND($HB95=1,$HF95&gt;=0.05,$HF95&lt;0.1),1,),)</f>
        <v>0</v>
      </c>
      <c r="IH95" s="345">
        <f t="shared" si="380"/>
        <v>0</v>
      </c>
      <c r="II95" s="345">
        <f t="shared" si="381"/>
        <v>0</v>
      </c>
      <c r="IJ95" s="345">
        <f t="shared" si="382"/>
        <v>0</v>
      </c>
      <c r="IK95" s="345">
        <f t="shared" si="383"/>
        <v>0</v>
      </c>
      <c r="IL95" s="345">
        <f t="shared" si="384"/>
        <v>0</v>
      </c>
      <c r="IM95" s="345">
        <f t="shared" si="385"/>
        <v>0</v>
      </c>
      <c r="IN95" s="345">
        <f t="shared" si="386"/>
        <v>0</v>
      </c>
      <c r="IO95" s="345">
        <f t="shared" si="387"/>
        <v>0</v>
      </c>
      <c r="IP95" s="345">
        <f t="shared" si="388"/>
        <v>0</v>
      </c>
      <c r="IQ95" s="345">
        <f t="shared" si="389"/>
        <v>0</v>
      </c>
      <c r="IR95" s="345">
        <f t="shared" si="390"/>
        <v>0</v>
      </c>
      <c r="IS95" s="392">
        <f t="shared" si="391"/>
        <v>0</v>
      </c>
      <c r="IT95" s="385"/>
      <c r="IU95" s="440">
        <f t="shared" si="243"/>
        <v>0</v>
      </c>
      <c r="IV95" s="344">
        <f t="shared" si="244"/>
        <v>0</v>
      </c>
      <c r="IW95" s="344">
        <f t="shared" si="245"/>
        <v>0</v>
      </c>
      <c r="IX95" s="344">
        <f t="shared" si="246"/>
        <v>0</v>
      </c>
      <c r="IY95" s="344">
        <f t="shared" si="247"/>
        <v>0</v>
      </c>
      <c r="IZ95" s="344">
        <f t="shared" si="248"/>
        <v>0</v>
      </c>
      <c r="JA95" s="344">
        <f t="shared" si="249"/>
        <v>0</v>
      </c>
      <c r="JB95" s="344">
        <f t="shared" si="250"/>
        <v>0</v>
      </c>
      <c r="JC95" s="344">
        <f t="shared" si="251"/>
        <v>0</v>
      </c>
      <c r="JD95" s="344">
        <f t="shared" si="252"/>
        <v>0</v>
      </c>
      <c r="JE95" s="344">
        <f t="shared" si="253"/>
        <v>0</v>
      </c>
      <c r="JF95" s="344">
        <f t="shared" si="254"/>
        <v>0</v>
      </c>
      <c r="JG95" s="344">
        <f t="shared" si="255"/>
        <v>0</v>
      </c>
      <c r="JH95" s="344">
        <f t="shared" si="256"/>
        <v>0</v>
      </c>
      <c r="JI95" s="344">
        <f t="shared" si="257"/>
        <v>0</v>
      </c>
      <c r="JJ95" s="344">
        <f t="shared" si="258"/>
        <v>0</v>
      </c>
      <c r="JK95" s="344">
        <f t="shared" si="259"/>
        <v>0</v>
      </c>
      <c r="JL95" s="344">
        <f t="shared" si="260"/>
        <v>0</v>
      </c>
      <c r="JM95" s="344">
        <f t="shared" si="261"/>
        <v>0</v>
      </c>
      <c r="JN95" s="344">
        <f t="shared" si="262"/>
        <v>0</v>
      </c>
      <c r="JO95" s="344">
        <f t="shared" si="263"/>
        <v>0</v>
      </c>
      <c r="JP95" s="344">
        <f t="shared" si="264"/>
        <v>0</v>
      </c>
      <c r="JQ95" s="344">
        <f t="shared" si="265"/>
        <v>0</v>
      </c>
      <c r="JR95" s="344">
        <f t="shared" si="266"/>
        <v>0</v>
      </c>
      <c r="JS95" s="344">
        <f t="shared" si="267"/>
        <v>0</v>
      </c>
      <c r="JT95" s="344">
        <f t="shared" si="268"/>
        <v>0</v>
      </c>
      <c r="JU95" s="344">
        <f t="shared" si="269"/>
        <v>0</v>
      </c>
      <c r="JV95" s="344">
        <f t="shared" si="270"/>
        <v>0</v>
      </c>
      <c r="JW95" s="344">
        <f t="shared" si="271"/>
        <v>0</v>
      </c>
      <c r="JX95" s="344">
        <f t="shared" si="272"/>
        <v>0</v>
      </c>
      <c r="JY95" s="344">
        <f t="shared" si="273"/>
        <v>0</v>
      </c>
      <c r="JZ95" s="344">
        <f t="shared" si="274"/>
        <v>0</v>
      </c>
      <c r="KA95" s="344">
        <f t="shared" si="275"/>
        <v>0</v>
      </c>
      <c r="KB95" s="344">
        <f t="shared" si="276"/>
        <v>0</v>
      </c>
      <c r="KC95" s="344">
        <f t="shared" si="277"/>
        <v>0</v>
      </c>
      <c r="KD95" s="344">
        <f t="shared" si="278"/>
        <v>0</v>
      </c>
      <c r="KE95" s="344">
        <f t="shared" si="279"/>
        <v>0</v>
      </c>
      <c r="KF95" s="344">
        <f t="shared" si="280"/>
        <v>0</v>
      </c>
      <c r="KG95" s="344">
        <f t="shared" si="281"/>
        <v>0</v>
      </c>
      <c r="KH95" s="344">
        <f t="shared" si="282"/>
        <v>0</v>
      </c>
      <c r="KI95" s="344">
        <f t="shared" si="283"/>
        <v>0</v>
      </c>
      <c r="KJ95" s="344">
        <f t="shared" si="284"/>
        <v>0</v>
      </c>
      <c r="KK95" s="344">
        <f t="shared" si="285"/>
        <v>0</v>
      </c>
      <c r="KL95" s="344">
        <f t="shared" si="286"/>
        <v>0</v>
      </c>
      <c r="KM95" s="344">
        <f t="shared" si="287"/>
        <v>0</v>
      </c>
      <c r="KN95" s="344">
        <f t="shared" si="288"/>
        <v>0</v>
      </c>
      <c r="KO95" s="344">
        <f t="shared" si="289"/>
        <v>0</v>
      </c>
      <c r="KP95" s="344">
        <f t="shared" si="290"/>
        <v>0</v>
      </c>
      <c r="KQ95" s="344">
        <f t="shared" si="291"/>
        <v>0</v>
      </c>
      <c r="KR95" s="344">
        <f t="shared" si="292"/>
        <v>0</v>
      </c>
      <c r="KS95" s="344">
        <f t="shared" si="293"/>
        <v>0</v>
      </c>
      <c r="KT95" s="383">
        <f t="shared" si="294"/>
        <v>0</v>
      </c>
      <c r="KU95" s="701"/>
      <c r="KV95" s="109"/>
      <c r="KW95" s="109"/>
      <c r="KX95" s="110"/>
      <c r="KZ95" s="472">
        <f t="shared" si="295"/>
        <v>0</v>
      </c>
      <c r="LA95" s="348">
        <f t="shared" si="296"/>
        <v>0</v>
      </c>
      <c r="LB95" s="348">
        <f t="shared" si="297"/>
        <v>0</v>
      </c>
      <c r="LC95" s="473">
        <f t="shared" si="298"/>
        <v>0</v>
      </c>
      <c r="LE95" s="467">
        <f t="shared" si="299"/>
        <v>0</v>
      </c>
      <c r="LF95" s="467" t="str">
        <f t="shared" si="300"/>
        <v/>
      </c>
      <c r="LG95" s="467">
        <f t="shared" si="301"/>
        <v>0</v>
      </c>
      <c r="LH95" s="467">
        <f t="shared" si="302"/>
        <v>0</v>
      </c>
      <c r="LI95" s="467">
        <f t="shared" si="303"/>
        <v>0</v>
      </c>
      <c r="LJ95" s="467">
        <f t="shared" si="304"/>
        <v>0</v>
      </c>
      <c r="LK95" s="467">
        <f t="shared" si="305"/>
        <v>0</v>
      </c>
      <c r="LL95" s="467">
        <f t="shared" si="306"/>
        <v>0</v>
      </c>
      <c r="LM95" s="467">
        <f t="shared" si="307"/>
        <v>0</v>
      </c>
      <c r="LN95" s="468">
        <f t="shared" si="308"/>
        <v>0</v>
      </c>
      <c r="LO95" s="468" t="str">
        <f t="shared" si="392"/>
        <v>○</v>
      </c>
      <c r="LP95" s="451"/>
      <c r="LQ95" s="414">
        <f t="shared" si="393"/>
        <v>0</v>
      </c>
      <c r="LR95" s="414">
        <f t="shared" si="394"/>
        <v>0</v>
      </c>
      <c r="LS95" s="414" t="str">
        <f t="shared" si="309"/>
        <v/>
      </c>
      <c r="LT95" s="414" t="str">
        <f t="shared" si="395"/>
        <v/>
      </c>
      <c r="LU95" s="414">
        <f t="shared" si="310"/>
        <v>0</v>
      </c>
      <c r="LV95" s="414">
        <f t="shared" si="311"/>
        <v>0</v>
      </c>
      <c r="LW95" s="414">
        <f t="shared" si="312"/>
        <v>0</v>
      </c>
      <c r="LX95" s="448">
        <f t="shared" si="313"/>
        <v>0</v>
      </c>
      <c r="LY95" s="414">
        <f t="shared" si="396"/>
        <v>0</v>
      </c>
      <c r="LZ95" s="414">
        <f t="shared" si="397"/>
        <v>0</v>
      </c>
      <c r="MA95" s="414">
        <f t="shared" si="398"/>
        <v>0</v>
      </c>
      <c r="MB95" s="448">
        <f t="shared" si="399"/>
        <v>0</v>
      </c>
      <c r="MC95" s="414">
        <f t="shared" si="314"/>
        <v>0</v>
      </c>
      <c r="MD95" s="414">
        <f t="shared" si="315"/>
        <v>0</v>
      </c>
      <c r="ME95" s="414">
        <f t="shared" si="316"/>
        <v>0</v>
      </c>
      <c r="MF95" s="448">
        <f t="shared" si="317"/>
        <v>0</v>
      </c>
      <c r="MG95" s="414">
        <f t="shared" si="318"/>
        <v>0</v>
      </c>
      <c r="MH95" s="414">
        <f t="shared" si="319"/>
        <v>0</v>
      </c>
      <c r="MI95" s="414">
        <f t="shared" si="320"/>
        <v>0</v>
      </c>
      <c r="MJ95" s="448">
        <f t="shared" si="400"/>
        <v>0</v>
      </c>
      <c r="MK95" s="462"/>
      <c r="ML95" s="477" cm="1">
        <f t="array" ref="ML95">IF(MX95=1,INDEX($BX95:$EQ95,1,MATCH("Ⅱ⑧",$BX95:$EQ95,0)+7),0)</f>
        <v>0</v>
      </c>
      <c r="MM95" s="478">
        <f t="shared" si="321"/>
        <v>0</v>
      </c>
      <c r="MN95" s="468">
        <f t="shared" si="322"/>
        <v>0</v>
      </c>
      <c r="MP95" s="348">
        <f t="shared" si="323"/>
        <v>0</v>
      </c>
      <c r="MQ95" s="348">
        <f t="shared" si="324"/>
        <v>0</v>
      </c>
      <c r="MR95" s="348">
        <f t="shared" si="325"/>
        <v>0</v>
      </c>
      <c r="MS95" s="348">
        <f t="shared" si="326"/>
        <v>0</v>
      </c>
      <c r="MT95" s="348">
        <f t="shared" si="327"/>
        <v>0</v>
      </c>
      <c r="MU95" s="348">
        <f t="shared" si="328"/>
        <v>0</v>
      </c>
      <c r="MV95" s="348">
        <f t="shared" si="329"/>
        <v>0</v>
      </c>
      <c r="MW95" s="348">
        <f t="shared" si="330"/>
        <v>0</v>
      </c>
      <c r="MX95" s="348">
        <f t="shared" si="331"/>
        <v>0</v>
      </c>
      <c r="MZ95" s="550">
        <f t="shared" si="332"/>
        <v>0</v>
      </c>
      <c r="NA95" s="550">
        <f t="shared" si="333"/>
        <v>0</v>
      </c>
      <c r="NB95" s="550">
        <f t="shared" si="334"/>
        <v>0</v>
      </c>
      <c r="NC95" s="550">
        <f t="shared" si="335"/>
        <v>0</v>
      </c>
      <c r="ND95" s="550">
        <f t="shared" si="336"/>
        <v>0</v>
      </c>
      <c r="NE95" s="550">
        <f t="shared" si="337"/>
        <v>0</v>
      </c>
      <c r="NF95" s="550">
        <f t="shared" si="338"/>
        <v>0</v>
      </c>
      <c r="NG95" s="550">
        <f t="shared" si="339"/>
        <v>0</v>
      </c>
    </row>
    <row r="96" spans="1:371" s="136" customFormat="1" ht="21" customHeight="1">
      <c r="A96" s="452">
        <f t="shared" si="212"/>
        <v>0</v>
      </c>
      <c r="B96" s="452">
        <f t="shared" si="401"/>
        <v>0</v>
      </c>
      <c r="C96" s="452">
        <f t="shared" si="213"/>
        <v>0</v>
      </c>
      <c r="D96" s="452">
        <f t="shared" si="214"/>
        <v>0</v>
      </c>
      <c r="E96" s="452">
        <f t="shared" si="215"/>
        <v>0</v>
      </c>
      <c r="F96" s="452">
        <f t="shared" si="402"/>
        <v>0</v>
      </c>
      <c r="G96" s="452">
        <f t="shared" si="403"/>
        <v>0</v>
      </c>
      <c r="H96" s="452">
        <f t="shared" si="404"/>
        <v>0</v>
      </c>
      <c r="I96" s="267">
        <f t="shared" si="340"/>
        <v>0</v>
      </c>
      <c r="J96" s="268"/>
      <c r="K96" s="112"/>
      <c r="L96" s="112"/>
      <c r="M96" s="106"/>
      <c r="N96" s="106"/>
      <c r="O96" s="106"/>
      <c r="P96" s="106"/>
      <c r="Q96" s="112"/>
      <c r="R96" s="263" t="str">
        <f>IFERROR(VLOOKUP(Q96,'４整理番号表'!$T$27:$U$30,2,TRUE),"")</f>
        <v/>
      </c>
      <c r="S96" s="263">
        <f t="shared" si="341"/>
        <v>0</v>
      </c>
      <c r="T96" s="266">
        <f t="shared" si="342"/>
        <v>0</v>
      </c>
      <c r="U96" s="112"/>
      <c r="V96" s="108"/>
      <c r="W96" s="269" t="str">
        <f>IFERROR(VLOOKUP(V96,'４整理番号表'!$B$6:$G$7,2,TRUE),"")</f>
        <v/>
      </c>
      <c r="X96" s="270"/>
      <c r="Y96" s="108"/>
      <c r="Z96" s="269" t="str">
        <f>IFERROR(VLOOKUP(Y96,'４整理番号表'!$B$39:$H$45,2,TRUE),"")</f>
        <v/>
      </c>
      <c r="AA96" s="108"/>
      <c r="AB96" s="271" t="str">
        <f>IFERROR(VLOOKUP(AA96,'４整理番号表'!$J$5:$K$59,2,TRUE),"")</f>
        <v/>
      </c>
      <c r="AC96" s="365"/>
      <c r="AD96" s="624"/>
      <c r="AE96" s="107"/>
      <c r="AF96" s="272" t="str">
        <f>IFERROR(VLOOKUP(AE96,'４整理番号表'!$P$6:$Q$39,2,TRUE),"")</f>
        <v/>
      </c>
      <c r="AG96" s="273">
        <f t="shared" si="216"/>
        <v>0</v>
      </c>
      <c r="AH96" s="106"/>
      <c r="AI96" s="112"/>
      <c r="AJ96" s="111"/>
      <c r="AK96" s="282"/>
      <c r="AL96" s="283"/>
      <c r="AM96" s="280"/>
      <c r="AN96" s="29"/>
      <c r="AO96" s="291">
        <f t="shared" si="217"/>
        <v>0</v>
      </c>
      <c r="AP96" s="290">
        <f t="shared" si="343"/>
        <v>0</v>
      </c>
      <c r="AQ96" s="30"/>
      <c r="AR96" s="30"/>
      <c r="AS96" s="30"/>
      <c r="AT96" s="289"/>
      <c r="AU96" s="291">
        <f t="shared" si="410"/>
        <v>0</v>
      </c>
      <c r="AV96" s="291" t="str">
        <f t="shared" si="405"/>
        <v/>
      </c>
      <c r="AW96" s="27"/>
      <c r="AX96" s="33"/>
      <c r="AY96" s="33"/>
      <c r="AZ96" s="28"/>
      <c r="BA96" s="27"/>
      <c r="BB96" s="202"/>
      <c r="BC96" s="315">
        <f t="shared" si="344"/>
        <v>0</v>
      </c>
      <c r="BD96" s="349" t="str">
        <f t="shared" si="218"/>
        <v/>
      </c>
      <c r="BE96" s="350"/>
      <c r="BF96" s="350"/>
      <c r="BG96" s="349">
        <f t="shared" si="411"/>
        <v>0</v>
      </c>
      <c r="BH96" s="350"/>
      <c r="BI96" s="349">
        <f t="shared" si="345"/>
        <v>0</v>
      </c>
      <c r="BJ96" s="202"/>
      <c r="BK96" s="202"/>
      <c r="BL96" s="653" t="str">
        <f t="shared" si="219"/>
        <v/>
      </c>
      <c r="BM96" s="654" t="str">
        <f t="shared" si="220"/>
        <v/>
      </c>
      <c r="BN96" s="266" t="str">
        <f t="shared" si="221"/>
        <v/>
      </c>
      <c r="BO96" s="793"/>
      <c r="BP96" s="323"/>
      <c r="BQ96" s="323"/>
      <c r="BR96" s="323"/>
      <c r="BS96" s="323"/>
      <c r="BT96" s="324" t="str">
        <f t="shared" si="222"/>
        <v/>
      </c>
      <c r="BU96" s="325" t="str">
        <f t="shared" si="346"/>
        <v/>
      </c>
      <c r="BV96" s="393">
        <f t="shared" si="347"/>
        <v>0</v>
      </c>
      <c r="BW96" s="326"/>
      <c r="BX96" s="329"/>
      <c r="BY96" s="454"/>
      <c r="BZ96" s="455"/>
      <c r="CA96" s="455"/>
      <c r="CB96" s="455"/>
      <c r="CC96" s="455"/>
      <c r="CD96" s="322">
        <f>IFERROR(VLOOKUP(BX96,'４整理番号表'!$X$23:$Z$31,3,FALSE),)</f>
        <v>0</v>
      </c>
      <c r="CE96" s="605" t="str">
        <f>IF(BX96='４整理番号表'!$X$24,IF(CC96&lt;&gt;"",IF(BZ96&gt;0,IF(BY96=6,ROUNDDOWN((CC96-BZ96)/ABS(BZ96),3),IF(BY96=5,ROUNDDOWN((CC96-BZ96)/ABS(BZ96)*3/4,3),"")),"-")),IF(CC96&lt;&gt;"",IF(BZ96&gt;0,ROUNDDOWN((CC96-BZ96)/ABS(BZ96),3),"-"),""))</f>
        <v/>
      </c>
      <c r="CF96" s="610"/>
      <c r="CG96" s="329"/>
      <c r="CH96" s="454"/>
      <c r="CI96" s="322"/>
      <c r="CJ96" s="322"/>
      <c r="CK96" s="322"/>
      <c r="CL96" s="322"/>
      <c r="CM96" s="322">
        <f>IFERROR(VLOOKUP(CG96,'４整理番号表'!$X$23:$Z$31,3,FALSE),)</f>
        <v>0</v>
      </c>
      <c r="CN96" s="325" t="str">
        <f t="shared" si="348"/>
        <v/>
      </c>
      <c r="CO96" s="610"/>
      <c r="CP96" s="329"/>
      <c r="CQ96" s="454"/>
      <c r="CR96" s="322"/>
      <c r="CS96" s="322"/>
      <c r="CT96" s="322"/>
      <c r="CU96" s="322"/>
      <c r="CV96" s="322">
        <f>IFERROR(VLOOKUP(CP96,'４整理番号表'!$X$23:$Z$31,3,FALSE),)</f>
        <v>0</v>
      </c>
      <c r="CW96" s="325" t="str">
        <f t="shared" si="349"/>
        <v/>
      </c>
      <c r="CX96" s="619"/>
      <c r="CY96" s="329"/>
      <c r="CZ96" s="454"/>
      <c r="DA96" s="322"/>
      <c r="DB96" s="322"/>
      <c r="DC96" s="322"/>
      <c r="DD96" s="322"/>
      <c r="DE96" s="322">
        <f>IFERROR(VLOOKUP(CY96,'４整理番号表'!$X$23:$Z$31,3,FALSE),)</f>
        <v>0</v>
      </c>
      <c r="DF96" s="325" t="str">
        <f t="shared" si="350"/>
        <v/>
      </c>
      <c r="DG96" s="610"/>
      <c r="DH96" s="329"/>
      <c r="DI96" s="454"/>
      <c r="DJ96" s="322"/>
      <c r="DK96" s="322"/>
      <c r="DL96" s="322"/>
      <c r="DM96" s="322"/>
      <c r="DN96" s="322">
        <f>IFERROR(VLOOKUP(DH96,'４整理番号表'!$X$23:$Z$31,3,FALSE),)</f>
        <v>0</v>
      </c>
      <c r="DO96" s="325" t="str">
        <f t="shared" si="351"/>
        <v/>
      </c>
      <c r="DP96" s="610"/>
      <c r="DQ96" s="329"/>
      <c r="DR96" s="454"/>
      <c r="DS96" s="322"/>
      <c r="DT96" s="322"/>
      <c r="DU96" s="322"/>
      <c r="DV96" s="322"/>
      <c r="DW96" s="322">
        <f>IFERROR(VLOOKUP(DQ96,'４整理番号表'!$X$23:$Z$31,3,FALSE),)</f>
        <v>0</v>
      </c>
      <c r="DX96" s="325" t="str">
        <f t="shared" si="352"/>
        <v/>
      </c>
      <c r="DY96" s="610"/>
      <c r="DZ96" s="329"/>
      <c r="EA96" s="454"/>
      <c r="EB96" s="322"/>
      <c r="EC96" s="322"/>
      <c r="ED96" s="322"/>
      <c r="EE96" s="322"/>
      <c r="EF96" s="322">
        <f>IFERROR(VLOOKUP(DZ96,'４整理番号表'!$X$23:$Z$31,3,FALSE),)</f>
        <v>0</v>
      </c>
      <c r="EG96" s="325" t="str">
        <f t="shared" si="353"/>
        <v/>
      </c>
      <c r="EH96" s="610"/>
      <c r="EI96" s="329"/>
      <c r="EJ96" s="454"/>
      <c r="EK96" s="322"/>
      <c r="EL96" s="322"/>
      <c r="EM96" s="322"/>
      <c r="EN96" s="322"/>
      <c r="EO96" s="322">
        <f>IFERROR(VLOOKUP(EI96,'４整理番号表'!$X$23:$Z$31,3,FALSE),)</f>
        <v>0</v>
      </c>
      <c r="EP96" s="325" t="str">
        <f t="shared" si="354"/>
        <v/>
      </c>
      <c r="EQ96" s="619"/>
      <c r="ER96" s="203" t="s">
        <v>101</v>
      </c>
      <c r="ES96" s="266">
        <f t="shared" si="223"/>
        <v>0</v>
      </c>
      <c r="ET96" s="272">
        <f t="shared" si="224"/>
        <v>0</v>
      </c>
      <c r="EU96" s="272">
        <f t="shared" si="225"/>
        <v>0</v>
      </c>
      <c r="EV96" s="272">
        <f t="shared" si="226"/>
        <v>0</v>
      </c>
      <c r="EW96" s="272">
        <f t="shared" si="227"/>
        <v>0</v>
      </c>
      <c r="EX96" s="272">
        <f t="shared" si="228"/>
        <v>0</v>
      </c>
      <c r="EY96" s="272">
        <f t="shared" si="229"/>
        <v>0</v>
      </c>
      <c r="EZ96" s="272">
        <f t="shared" si="230"/>
        <v>0</v>
      </c>
      <c r="FA96" s="272">
        <f t="shared" si="231"/>
        <v>0</v>
      </c>
      <c r="FB96" s="272">
        <f t="shared" si="232"/>
        <v>0</v>
      </c>
      <c r="FC96" s="272">
        <f t="shared" si="233"/>
        <v>0</v>
      </c>
      <c r="FD96" s="272">
        <f t="shared" si="234"/>
        <v>0</v>
      </c>
      <c r="FE96" s="272">
        <f t="shared" si="235"/>
        <v>0</v>
      </c>
      <c r="FF96" s="272">
        <f t="shared" si="236"/>
        <v>0</v>
      </c>
      <c r="FG96" s="272">
        <f t="shared" si="237"/>
        <v>0</v>
      </c>
      <c r="FH96" s="272">
        <f t="shared" si="238"/>
        <v>0</v>
      </c>
      <c r="FI96" s="109" t="s">
        <v>100</v>
      </c>
      <c r="FJ96" s="109" t="s">
        <v>100</v>
      </c>
      <c r="FK96" s="109" t="s">
        <v>100</v>
      </c>
      <c r="FL96" s="109" t="s">
        <v>100</v>
      </c>
      <c r="FM96" s="109" t="s">
        <v>100</v>
      </c>
      <c r="FN96" s="272">
        <f t="shared" si="355"/>
        <v>0</v>
      </c>
      <c r="FO96" s="272">
        <f t="shared" si="356"/>
        <v>0</v>
      </c>
      <c r="FP96" s="272">
        <f t="shared" si="357"/>
        <v>0</v>
      </c>
      <c r="FQ96" s="272">
        <f t="shared" si="358"/>
        <v>0</v>
      </c>
      <c r="FR96" s="272">
        <f t="shared" si="359"/>
        <v>0</v>
      </c>
      <c r="FS96" s="272">
        <f t="shared" si="360"/>
        <v>0</v>
      </c>
      <c r="FT96" s="272">
        <f t="shared" si="361"/>
        <v>0</v>
      </c>
      <c r="FU96" s="113"/>
      <c r="FV96" s="113"/>
      <c r="FW96" s="109"/>
      <c r="FX96" s="109"/>
      <c r="FY96" s="109"/>
      <c r="FZ96" s="272">
        <f t="shared" si="362"/>
        <v>0</v>
      </c>
      <c r="GA96" s="272">
        <f t="shared" si="239"/>
        <v>0</v>
      </c>
      <c r="GB96" s="109"/>
      <c r="GC96" s="109"/>
      <c r="GD96" s="109"/>
      <c r="GE96" s="109"/>
      <c r="GF96" s="109"/>
      <c r="GG96" s="109"/>
      <c r="GH96" s="109"/>
      <c r="GI96" s="109"/>
      <c r="GJ96" s="109"/>
      <c r="GK96" s="109"/>
      <c r="GL96" s="109"/>
      <c r="GM96" s="109"/>
      <c r="GN96" s="109"/>
      <c r="GO96" s="109"/>
      <c r="GP96" s="109"/>
      <c r="GQ96" s="109"/>
      <c r="GR96" s="109"/>
      <c r="GS96" s="109"/>
      <c r="GT96" s="110"/>
      <c r="GV96" s="413">
        <f t="shared" si="240"/>
        <v>0</v>
      </c>
      <c r="GW96" s="414">
        <f t="shared" si="241"/>
        <v>0</v>
      </c>
      <c r="GX96" s="415"/>
      <c r="GY96" s="416">
        <f t="shared" si="406"/>
        <v>0</v>
      </c>
      <c r="GZ96" s="417">
        <f t="shared" si="407"/>
        <v>0</v>
      </c>
      <c r="HA96" s="385"/>
      <c r="HB96" s="421"/>
      <c r="HC96" s="422"/>
      <c r="HD96" s="422"/>
      <c r="HE96" s="423">
        <f t="shared" si="408"/>
        <v>0</v>
      </c>
      <c r="HF96" s="424">
        <f t="shared" si="409"/>
        <v>0</v>
      </c>
      <c r="HG96" s="426"/>
      <c r="HH96" s="426"/>
      <c r="HI96" s="426"/>
      <c r="HJ96" s="345" t="str">
        <f t="shared" si="242"/>
        <v/>
      </c>
      <c r="HK96" s="402">
        <f>IF(OR(AND(1&lt;=HJ96,HJ96&lt;=3),HJ96=6),VLOOKUP(HJ96,'４整理番号表'!$J$5:$K$59,2,FALSE),0)</f>
        <v>0</v>
      </c>
      <c r="HL96" s="402">
        <f>IF(OR(HJ96=4,HJ96=7),VLOOKUP(HJ96,'４整理番号表'!$J$5:$K$59,2,FALSE),0)</f>
        <v>0</v>
      </c>
      <c r="HM96" s="402">
        <f>IF(HJ96=5,VLOOKUP(HJ96,'４整理番号表'!$J$5:$K$59,2,FALSE),0)</f>
        <v>0</v>
      </c>
      <c r="HN96" s="402">
        <f>IF(AND(8&lt;=HJ96,HJ96&lt;=13),VLOOKUP(HJ96,'４整理番号表'!$J$5:$K$59,2,FALSE),0)</f>
        <v>0</v>
      </c>
      <c r="HO96" s="397">
        <f t="shared" si="363"/>
        <v>0</v>
      </c>
      <c r="HP96" s="345">
        <f t="shared" si="364"/>
        <v>0</v>
      </c>
      <c r="HQ96" s="345">
        <f t="shared" si="365"/>
        <v>0</v>
      </c>
      <c r="HR96" s="344">
        <f t="shared" si="366"/>
        <v>0</v>
      </c>
      <c r="HS96" s="344">
        <f t="shared" si="367"/>
        <v>0</v>
      </c>
      <c r="HT96" s="345">
        <f t="shared" si="368"/>
        <v>0</v>
      </c>
      <c r="HU96" s="345">
        <f t="shared" si="369"/>
        <v>0</v>
      </c>
      <c r="HV96" s="345">
        <f t="shared" si="370"/>
        <v>0</v>
      </c>
      <c r="HW96" s="345">
        <f t="shared" si="371"/>
        <v>0</v>
      </c>
      <c r="HX96" s="345">
        <f t="shared" si="372"/>
        <v>0</v>
      </c>
      <c r="HY96" s="344">
        <f t="shared" si="373"/>
        <v>0</v>
      </c>
      <c r="HZ96" s="344">
        <f t="shared" si="374"/>
        <v>0</v>
      </c>
      <c r="IA96" s="345">
        <f t="shared" si="375"/>
        <v>0</v>
      </c>
      <c r="IB96" s="345">
        <f t="shared" si="376"/>
        <v>0</v>
      </c>
      <c r="IC96" s="345">
        <f t="shared" si="377"/>
        <v>0</v>
      </c>
      <c r="ID96" s="345">
        <f t="shared" si="378"/>
        <v>0</v>
      </c>
      <c r="IE96" s="345">
        <f t="shared" si="379"/>
        <v>0</v>
      </c>
      <c r="IF96" s="344">
        <f>IF(AND($HO96=3,SUM($ID96:IE96)=0),IF(AND($HB96=1,$HF96&gt;=0.1),1,),)</f>
        <v>0</v>
      </c>
      <c r="IG96" s="344">
        <f>IF(AND($HO96=3,SUM($ID96:IF96)=0),IF(AND($HB96=1,$HF96&gt;=0.05,$HF96&lt;0.1),1,),)</f>
        <v>0</v>
      </c>
      <c r="IH96" s="345">
        <f t="shared" si="380"/>
        <v>0</v>
      </c>
      <c r="II96" s="345">
        <f t="shared" si="381"/>
        <v>0</v>
      </c>
      <c r="IJ96" s="345">
        <f t="shared" si="382"/>
        <v>0</v>
      </c>
      <c r="IK96" s="345">
        <f t="shared" si="383"/>
        <v>0</v>
      </c>
      <c r="IL96" s="345">
        <f t="shared" si="384"/>
        <v>0</v>
      </c>
      <c r="IM96" s="345">
        <f t="shared" si="385"/>
        <v>0</v>
      </c>
      <c r="IN96" s="345">
        <f t="shared" si="386"/>
        <v>0</v>
      </c>
      <c r="IO96" s="345">
        <f t="shared" si="387"/>
        <v>0</v>
      </c>
      <c r="IP96" s="345">
        <f t="shared" si="388"/>
        <v>0</v>
      </c>
      <c r="IQ96" s="345">
        <f t="shared" si="389"/>
        <v>0</v>
      </c>
      <c r="IR96" s="345">
        <f t="shared" si="390"/>
        <v>0</v>
      </c>
      <c r="IS96" s="392">
        <f t="shared" si="391"/>
        <v>0</v>
      </c>
      <c r="IT96" s="385"/>
      <c r="IU96" s="440">
        <f t="shared" si="243"/>
        <v>0</v>
      </c>
      <c r="IV96" s="344">
        <f t="shared" si="244"/>
        <v>0</v>
      </c>
      <c r="IW96" s="344">
        <f t="shared" si="245"/>
        <v>0</v>
      </c>
      <c r="IX96" s="344">
        <f t="shared" si="246"/>
        <v>0</v>
      </c>
      <c r="IY96" s="344">
        <f t="shared" si="247"/>
        <v>0</v>
      </c>
      <c r="IZ96" s="344">
        <f t="shared" si="248"/>
        <v>0</v>
      </c>
      <c r="JA96" s="344">
        <f t="shared" si="249"/>
        <v>0</v>
      </c>
      <c r="JB96" s="344">
        <f t="shared" si="250"/>
        <v>0</v>
      </c>
      <c r="JC96" s="344">
        <f t="shared" si="251"/>
        <v>0</v>
      </c>
      <c r="JD96" s="344">
        <f t="shared" si="252"/>
        <v>0</v>
      </c>
      <c r="JE96" s="344">
        <f t="shared" si="253"/>
        <v>0</v>
      </c>
      <c r="JF96" s="344">
        <f t="shared" si="254"/>
        <v>0</v>
      </c>
      <c r="JG96" s="344">
        <f t="shared" si="255"/>
        <v>0</v>
      </c>
      <c r="JH96" s="344">
        <f t="shared" si="256"/>
        <v>0</v>
      </c>
      <c r="JI96" s="344">
        <f t="shared" si="257"/>
        <v>0</v>
      </c>
      <c r="JJ96" s="344">
        <f t="shared" si="258"/>
        <v>0</v>
      </c>
      <c r="JK96" s="344">
        <f t="shared" si="259"/>
        <v>0</v>
      </c>
      <c r="JL96" s="344">
        <f t="shared" si="260"/>
        <v>0</v>
      </c>
      <c r="JM96" s="344">
        <f t="shared" si="261"/>
        <v>0</v>
      </c>
      <c r="JN96" s="344">
        <f t="shared" si="262"/>
        <v>0</v>
      </c>
      <c r="JO96" s="344">
        <f t="shared" si="263"/>
        <v>0</v>
      </c>
      <c r="JP96" s="344">
        <f t="shared" si="264"/>
        <v>0</v>
      </c>
      <c r="JQ96" s="344">
        <f t="shared" si="265"/>
        <v>0</v>
      </c>
      <c r="JR96" s="344">
        <f t="shared" si="266"/>
        <v>0</v>
      </c>
      <c r="JS96" s="344">
        <f t="shared" si="267"/>
        <v>0</v>
      </c>
      <c r="JT96" s="344">
        <f t="shared" si="268"/>
        <v>0</v>
      </c>
      <c r="JU96" s="344">
        <f t="shared" si="269"/>
        <v>0</v>
      </c>
      <c r="JV96" s="344">
        <f t="shared" si="270"/>
        <v>0</v>
      </c>
      <c r="JW96" s="344">
        <f t="shared" si="271"/>
        <v>0</v>
      </c>
      <c r="JX96" s="344">
        <f t="shared" si="272"/>
        <v>0</v>
      </c>
      <c r="JY96" s="344">
        <f t="shared" si="273"/>
        <v>0</v>
      </c>
      <c r="JZ96" s="344">
        <f t="shared" si="274"/>
        <v>0</v>
      </c>
      <c r="KA96" s="344">
        <f t="shared" si="275"/>
        <v>0</v>
      </c>
      <c r="KB96" s="344">
        <f t="shared" si="276"/>
        <v>0</v>
      </c>
      <c r="KC96" s="344">
        <f t="shared" si="277"/>
        <v>0</v>
      </c>
      <c r="KD96" s="344">
        <f t="shared" si="278"/>
        <v>0</v>
      </c>
      <c r="KE96" s="344">
        <f t="shared" si="279"/>
        <v>0</v>
      </c>
      <c r="KF96" s="344">
        <f t="shared" si="280"/>
        <v>0</v>
      </c>
      <c r="KG96" s="344">
        <f t="shared" si="281"/>
        <v>0</v>
      </c>
      <c r="KH96" s="344">
        <f t="shared" si="282"/>
        <v>0</v>
      </c>
      <c r="KI96" s="344">
        <f t="shared" si="283"/>
        <v>0</v>
      </c>
      <c r="KJ96" s="344">
        <f t="shared" si="284"/>
        <v>0</v>
      </c>
      <c r="KK96" s="344">
        <f t="shared" si="285"/>
        <v>0</v>
      </c>
      <c r="KL96" s="344">
        <f t="shared" si="286"/>
        <v>0</v>
      </c>
      <c r="KM96" s="344">
        <f t="shared" si="287"/>
        <v>0</v>
      </c>
      <c r="KN96" s="344">
        <f t="shared" si="288"/>
        <v>0</v>
      </c>
      <c r="KO96" s="344">
        <f t="shared" si="289"/>
        <v>0</v>
      </c>
      <c r="KP96" s="344">
        <f t="shared" si="290"/>
        <v>0</v>
      </c>
      <c r="KQ96" s="344">
        <f t="shared" si="291"/>
        <v>0</v>
      </c>
      <c r="KR96" s="344">
        <f t="shared" si="292"/>
        <v>0</v>
      </c>
      <c r="KS96" s="344">
        <f t="shared" si="293"/>
        <v>0</v>
      </c>
      <c r="KT96" s="383">
        <f t="shared" si="294"/>
        <v>0</v>
      </c>
      <c r="KU96" s="701"/>
      <c r="KV96" s="109"/>
      <c r="KW96" s="109"/>
      <c r="KX96" s="110"/>
      <c r="KZ96" s="472">
        <f t="shared" si="295"/>
        <v>0</v>
      </c>
      <c r="LA96" s="348">
        <f t="shared" si="296"/>
        <v>0</v>
      </c>
      <c r="LB96" s="348">
        <f t="shared" si="297"/>
        <v>0</v>
      </c>
      <c r="LC96" s="473">
        <f t="shared" si="298"/>
        <v>0</v>
      </c>
      <c r="LE96" s="467">
        <f t="shared" si="299"/>
        <v>0</v>
      </c>
      <c r="LF96" s="467" t="str">
        <f t="shared" si="300"/>
        <v/>
      </c>
      <c r="LG96" s="467">
        <f t="shared" si="301"/>
        <v>0</v>
      </c>
      <c r="LH96" s="467">
        <f t="shared" si="302"/>
        <v>0</v>
      </c>
      <c r="LI96" s="467">
        <f t="shared" si="303"/>
        <v>0</v>
      </c>
      <c r="LJ96" s="467">
        <f t="shared" si="304"/>
        <v>0</v>
      </c>
      <c r="LK96" s="467">
        <f t="shared" si="305"/>
        <v>0</v>
      </c>
      <c r="LL96" s="467">
        <f t="shared" si="306"/>
        <v>0</v>
      </c>
      <c r="LM96" s="467">
        <f t="shared" si="307"/>
        <v>0</v>
      </c>
      <c r="LN96" s="468">
        <f t="shared" si="308"/>
        <v>0</v>
      </c>
      <c r="LO96" s="468" t="str">
        <f t="shared" si="392"/>
        <v>○</v>
      </c>
      <c r="LP96" s="451"/>
      <c r="LQ96" s="414">
        <f t="shared" si="393"/>
        <v>0</v>
      </c>
      <c r="LR96" s="414">
        <f t="shared" si="394"/>
        <v>0</v>
      </c>
      <c r="LS96" s="414" t="str">
        <f t="shared" si="309"/>
        <v/>
      </c>
      <c r="LT96" s="414" t="str">
        <f t="shared" si="395"/>
        <v/>
      </c>
      <c r="LU96" s="414">
        <f t="shared" si="310"/>
        <v>0</v>
      </c>
      <c r="LV96" s="414">
        <f t="shared" si="311"/>
        <v>0</v>
      </c>
      <c r="LW96" s="414">
        <f t="shared" si="312"/>
        <v>0</v>
      </c>
      <c r="LX96" s="448">
        <f t="shared" si="313"/>
        <v>0</v>
      </c>
      <c r="LY96" s="414">
        <f t="shared" si="396"/>
        <v>0</v>
      </c>
      <c r="LZ96" s="414">
        <f t="shared" si="397"/>
        <v>0</v>
      </c>
      <c r="MA96" s="414">
        <f t="shared" si="398"/>
        <v>0</v>
      </c>
      <c r="MB96" s="448">
        <f t="shared" si="399"/>
        <v>0</v>
      </c>
      <c r="MC96" s="414">
        <f t="shared" si="314"/>
        <v>0</v>
      </c>
      <c r="MD96" s="414">
        <f t="shared" si="315"/>
        <v>0</v>
      </c>
      <c r="ME96" s="414">
        <f t="shared" si="316"/>
        <v>0</v>
      </c>
      <c r="MF96" s="448">
        <f t="shared" si="317"/>
        <v>0</v>
      </c>
      <c r="MG96" s="414">
        <f t="shared" si="318"/>
        <v>0</v>
      </c>
      <c r="MH96" s="414">
        <f t="shared" si="319"/>
        <v>0</v>
      </c>
      <c r="MI96" s="414">
        <f t="shared" si="320"/>
        <v>0</v>
      </c>
      <c r="MJ96" s="448">
        <f t="shared" si="400"/>
        <v>0</v>
      </c>
      <c r="MK96" s="462"/>
      <c r="ML96" s="477" cm="1">
        <f t="array" ref="ML96">IF(MX96=1,INDEX($BX96:$EQ96,1,MATCH("Ⅱ⑧",$BX96:$EQ96,0)+7),0)</f>
        <v>0</v>
      </c>
      <c r="MM96" s="478">
        <f t="shared" si="321"/>
        <v>0</v>
      </c>
      <c r="MN96" s="468">
        <f t="shared" si="322"/>
        <v>0</v>
      </c>
      <c r="MP96" s="348">
        <f t="shared" si="323"/>
        <v>0</v>
      </c>
      <c r="MQ96" s="348">
        <f t="shared" si="324"/>
        <v>0</v>
      </c>
      <c r="MR96" s="348">
        <f t="shared" si="325"/>
        <v>0</v>
      </c>
      <c r="MS96" s="348">
        <f t="shared" si="326"/>
        <v>0</v>
      </c>
      <c r="MT96" s="348">
        <f t="shared" si="327"/>
        <v>0</v>
      </c>
      <c r="MU96" s="348">
        <f t="shared" si="328"/>
        <v>0</v>
      </c>
      <c r="MV96" s="348">
        <f t="shared" si="329"/>
        <v>0</v>
      </c>
      <c r="MW96" s="348">
        <f t="shared" si="330"/>
        <v>0</v>
      </c>
      <c r="MX96" s="348">
        <f t="shared" si="331"/>
        <v>0</v>
      </c>
      <c r="MZ96" s="550">
        <f t="shared" si="332"/>
        <v>0</v>
      </c>
      <c r="NA96" s="550">
        <f t="shared" si="333"/>
        <v>0</v>
      </c>
      <c r="NB96" s="550">
        <f t="shared" si="334"/>
        <v>0</v>
      </c>
      <c r="NC96" s="550">
        <f t="shared" si="335"/>
        <v>0</v>
      </c>
      <c r="ND96" s="550">
        <f t="shared" si="336"/>
        <v>0</v>
      </c>
      <c r="NE96" s="550">
        <f t="shared" si="337"/>
        <v>0</v>
      </c>
      <c r="NF96" s="550">
        <f t="shared" si="338"/>
        <v>0</v>
      </c>
      <c r="NG96" s="550">
        <f t="shared" si="339"/>
        <v>0</v>
      </c>
    </row>
    <row r="97" spans="1:371" s="136" customFormat="1" ht="21" customHeight="1">
      <c r="A97" s="452">
        <f t="shared" si="212"/>
        <v>0</v>
      </c>
      <c r="B97" s="452">
        <f t="shared" si="401"/>
        <v>0</v>
      </c>
      <c r="C97" s="452">
        <f t="shared" si="213"/>
        <v>0</v>
      </c>
      <c r="D97" s="452">
        <f t="shared" si="214"/>
        <v>0</v>
      </c>
      <c r="E97" s="452">
        <f t="shared" si="215"/>
        <v>0</v>
      </c>
      <c r="F97" s="452">
        <f t="shared" si="402"/>
        <v>0</v>
      </c>
      <c r="G97" s="452">
        <f t="shared" si="403"/>
        <v>0</v>
      </c>
      <c r="H97" s="452">
        <f t="shared" si="404"/>
        <v>0</v>
      </c>
      <c r="I97" s="267">
        <f t="shared" si="340"/>
        <v>0</v>
      </c>
      <c r="J97" s="268"/>
      <c r="K97" s="112"/>
      <c r="L97" s="112"/>
      <c r="M97" s="106"/>
      <c r="N97" s="106"/>
      <c r="O97" s="106"/>
      <c r="P97" s="106"/>
      <c r="Q97" s="112"/>
      <c r="R97" s="263" t="str">
        <f>IFERROR(VLOOKUP(Q97,'４整理番号表'!$T$27:$U$30,2,TRUE),"")</f>
        <v/>
      </c>
      <c r="S97" s="263">
        <f t="shared" si="341"/>
        <v>0</v>
      </c>
      <c r="T97" s="266">
        <f t="shared" si="342"/>
        <v>0</v>
      </c>
      <c r="U97" s="112"/>
      <c r="V97" s="108"/>
      <c r="W97" s="269" t="str">
        <f>IFERROR(VLOOKUP(V97,'４整理番号表'!$B$6:$G$7,2,TRUE),"")</f>
        <v/>
      </c>
      <c r="X97" s="270"/>
      <c r="Y97" s="108"/>
      <c r="Z97" s="269" t="str">
        <f>IFERROR(VLOOKUP(Y97,'４整理番号表'!$B$39:$H$45,2,TRUE),"")</f>
        <v/>
      </c>
      <c r="AA97" s="108"/>
      <c r="AB97" s="271" t="str">
        <f>IFERROR(VLOOKUP(AA97,'４整理番号表'!$J$5:$K$59,2,TRUE),"")</f>
        <v/>
      </c>
      <c r="AC97" s="365"/>
      <c r="AD97" s="624"/>
      <c r="AE97" s="107"/>
      <c r="AF97" s="272" t="str">
        <f>IFERROR(VLOOKUP(AE97,'４整理番号表'!$P$6:$Q$39,2,TRUE),"")</f>
        <v/>
      </c>
      <c r="AG97" s="273">
        <f t="shared" si="216"/>
        <v>0</v>
      </c>
      <c r="AH97" s="106"/>
      <c r="AI97" s="112"/>
      <c r="AJ97" s="111"/>
      <c r="AK97" s="282"/>
      <c r="AL97" s="283"/>
      <c r="AM97" s="280"/>
      <c r="AN97" s="26"/>
      <c r="AO97" s="291">
        <f t="shared" si="217"/>
        <v>0</v>
      </c>
      <c r="AP97" s="290">
        <f t="shared" si="343"/>
        <v>0</v>
      </c>
      <c r="AQ97" s="30"/>
      <c r="AR97" s="30"/>
      <c r="AS97" s="30"/>
      <c r="AT97" s="289"/>
      <c r="AU97" s="291">
        <f t="shared" si="410"/>
        <v>0</v>
      </c>
      <c r="AV97" s="291" t="str">
        <f t="shared" si="405"/>
        <v/>
      </c>
      <c r="AW97" s="27"/>
      <c r="AX97" s="33"/>
      <c r="AY97" s="33"/>
      <c r="AZ97" s="28"/>
      <c r="BA97" s="27"/>
      <c r="BB97" s="202"/>
      <c r="BC97" s="315">
        <f t="shared" si="344"/>
        <v>0</v>
      </c>
      <c r="BD97" s="349" t="str">
        <f t="shared" si="218"/>
        <v/>
      </c>
      <c r="BE97" s="350"/>
      <c r="BF97" s="350"/>
      <c r="BG97" s="349">
        <f t="shared" si="411"/>
        <v>0</v>
      </c>
      <c r="BH97" s="350"/>
      <c r="BI97" s="349">
        <f t="shared" si="345"/>
        <v>0</v>
      </c>
      <c r="BJ97" s="202"/>
      <c r="BK97" s="202"/>
      <c r="BL97" s="653" t="str">
        <f t="shared" si="219"/>
        <v/>
      </c>
      <c r="BM97" s="654" t="str">
        <f t="shared" si="220"/>
        <v/>
      </c>
      <c r="BN97" s="266" t="str">
        <f t="shared" si="221"/>
        <v/>
      </c>
      <c r="BO97" s="793"/>
      <c r="BP97" s="323"/>
      <c r="BQ97" s="323"/>
      <c r="BR97" s="323"/>
      <c r="BS97" s="323"/>
      <c r="BT97" s="324" t="str">
        <f t="shared" si="222"/>
        <v/>
      </c>
      <c r="BU97" s="325" t="str">
        <f t="shared" si="346"/>
        <v/>
      </c>
      <c r="BV97" s="393">
        <f t="shared" si="347"/>
        <v>0</v>
      </c>
      <c r="BW97" s="326"/>
      <c r="BX97" s="329"/>
      <c r="BY97" s="454"/>
      <c r="BZ97" s="455"/>
      <c r="CA97" s="455"/>
      <c r="CB97" s="455"/>
      <c r="CC97" s="455"/>
      <c r="CD97" s="322">
        <f>IFERROR(VLOOKUP(BX97,'４整理番号表'!$X$23:$Z$31,3,FALSE),)</f>
        <v>0</v>
      </c>
      <c r="CE97" s="605" t="str">
        <f>IF(BX97='４整理番号表'!$X$24,IF(CC97&lt;&gt;"",IF(BZ97&gt;0,IF(BY97=6,ROUNDDOWN((CC97-BZ97)/ABS(BZ97),3),IF(BY97=5,ROUNDDOWN((CC97-BZ97)/ABS(BZ97)*3/4,3),"")),"-")),IF(CC97&lt;&gt;"",IF(BZ97&gt;0,ROUNDDOWN((CC97-BZ97)/ABS(BZ97),3),"-"),""))</f>
        <v/>
      </c>
      <c r="CF97" s="610"/>
      <c r="CG97" s="329"/>
      <c r="CH97" s="454"/>
      <c r="CI97" s="322"/>
      <c r="CJ97" s="322"/>
      <c r="CK97" s="322"/>
      <c r="CL97" s="322"/>
      <c r="CM97" s="322">
        <f>IFERROR(VLOOKUP(CG97,'４整理番号表'!$X$23:$Z$31,3,FALSE),)</f>
        <v>0</v>
      </c>
      <c r="CN97" s="325" t="str">
        <f t="shared" si="348"/>
        <v/>
      </c>
      <c r="CO97" s="610"/>
      <c r="CP97" s="329"/>
      <c r="CQ97" s="454"/>
      <c r="CR97" s="322"/>
      <c r="CS97" s="322"/>
      <c r="CT97" s="322"/>
      <c r="CU97" s="322"/>
      <c r="CV97" s="322">
        <f>IFERROR(VLOOKUP(CP97,'４整理番号表'!$X$23:$Z$31,3,FALSE),)</f>
        <v>0</v>
      </c>
      <c r="CW97" s="325" t="str">
        <f t="shared" si="349"/>
        <v/>
      </c>
      <c r="CX97" s="619"/>
      <c r="CY97" s="329"/>
      <c r="CZ97" s="454"/>
      <c r="DA97" s="322"/>
      <c r="DB97" s="322"/>
      <c r="DC97" s="322"/>
      <c r="DD97" s="322"/>
      <c r="DE97" s="322">
        <f>IFERROR(VLOOKUP(CY97,'４整理番号表'!$X$23:$Z$31,3,FALSE),)</f>
        <v>0</v>
      </c>
      <c r="DF97" s="325" t="str">
        <f t="shared" si="350"/>
        <v/>
      </c>
      <c r="DG97" s="610"/>
      <c r="DH97" s="329"/>
      <c r="DI97" s="454"/>
      <c r="DJ97" s="322"/>
      <c r="DK97" s="322"/>
      <c r="DL97" s="322"/>
      <c r="DM97" s="322"/>
      <c r="DN97" s="322">
        <f>IFERROR(VLOOKUP(DH97,'４整理番号表'!$X$23:$Z$31,3,FALSE),)</f>
        <v>0</v>
      </c>
      <c r="DO97" s="325" t="str">
        <f t="shared" si="351"/>
        <v/>
      </c>
      <c r="DP97" s="610"/>
      <c r="DQ97" s="329"/>
      <c r="DR97" s="454"/>
      <c r="DS97" s="322"/>
      <c r="DT97" s="322"/>
      <c r="DU97" s="322"/>
      <c r="DV97" s="322"/>
      <c r="DW97" s="322">
        <f>IFERROR(VLOOKUP(DQ97,'４整理番号表'!$X$23:$Z$31,3,FALSE),)</f>
        <v>0</v>
      </c>
      <c r="DX97" s="325" t="str">
        <f t="shared" si="352"/>
        <v/>
      </c>
      <c r="DY97" s="610"/>
      <c r="DZ97" s="329"/>
      <c r="EA97" s="454"/>
      <c r="EB97" s="322"/>
      <c r="EC97" s="322"/>
      <c r="ED97" s="322"/>
      <c r="EE97" s="322"/>
      <c r="EF97" s="322">
        <f>IFERROR(VLOOKUP(DZ97,'４整理番号表'!$X$23:$Z$31,3,FALSE),)</f>
        <v>0</v>
      </c>
      <c r="EG97" s="325" t="str">
        <f t="shared" si="353"/>
        <v/>
      </c>
      <c r="EH97" s="610"/>
      <c r="EI97" s="329"/>
      <c r="EJ97" s="454"/>
      <c r="EK97" s="322"/>
      <c r="EL97" s="322"/>
      <c r="EM97" s="322"/>
      <c r="EN97" s="322"/>
      <c r="EO97" s="322">
        <f>IFERROR(VLOOKUP(EI97,'４整理番号表'!$X$23:$Z$31,3,FALSE),)</f>
        <v>0</v>
      </c>
      <c r="EP97" s="325" t="str">
        <f t="shared" si="354"/>
        <v/>
      </c>
      <c r="EQ97" s="619"/>
      <c r="ER97" s="203" t="s">
        <v>101</v>
      </c>
      <c r="ES97" s="266">
        <f t="shared" si="223"/>
        <v>0</v>
      </c>
      <c r="ET97" s="272">
        <f t="shared" si="224"/>
        <v>0</v>
      </c>
      <c r="EU97" s="272">
        <f t="shared" si="225"/>
        <v>0</v>
      </c>
      <c r="EV97" s="272">
        <f t="shared" si="226"/>
        <v>0</v>
      </c>
      <c r="EW97" s="272">
        <f t="shared" si="227"/>
        <v>0</v>
      </c>
      <c r="EX97" s="272">
        <f t="shared" si="228"/>
        <v>0</v>
      </c>
      <c r="EY97" s="272">
        <f t="shared" si="229"/>
        <v>0</v>
      </c>
      <c r="EZ97" s="272">
        <f t="shared" si="230"/>
        <v>0</v>
      </c>
      <c r="FA97" s="272">
        <f t="shared" si="231"/>
        <v>0</v>
      </c>
      <c r="FB97" s="272">
        <f t="shared" si="232"/>
        <v>0</v>
      </c>
      <c r="FC97" s="272">
        <f t="shared" si="233"/>
        <v>0</v>
      </c>
      <c r="FD97" s="272">
        <f t="shared" si="234"/>
        <v>0</v>
      </c>
      <c r="FE97" s="272">
        <f t="shared" si="235"/>
        <v>0</v>
      </c>
      <c r="FF97" s="272">
        <f t="shared" si="236"/>
        <v>0</v>
      </c>
      <c r="FG97" s="272">
        <f t="shared" si="237"/>
        <v>0</v>
      </c>
      <c r="FH97" s="272">
        <f t="shared" si="238"/>
        <v>0</v>
      </c>
      <c r="FI97" s="109" t="s">
        <v>100</v>
      </c>
      <c r="FJ97" s="109" t="s">
        <v>100</v>
      </c>
      <c r="FK97" s="109" t="s">
        <v>100</v>
      </c>
      <c r="FL97" s="109" t="s">
        <v>100</v>
      </c>
      <c r="FM97" s="109" t="s">
        <v>100</v>
      </c>
      <c r="FN97" s="272">
        <f t="shared" si="355"/>
        <v>0</v>
      </c>
      <c r="FO97" s="272">
        <f t="shared" si="356"/>
        <v>0</v>
      </c>
      <c r="FP97" s="272">
        <f t="shared" si="357"/>
        <v>0</v>
      </c>
      <c r="FQ97" s="272">
        <f t="shared" si="358"/>
        <v>0</v>
      </c>
      <c r="FR97" s="272">
        <f t="shared" si="359"/>
        <v>0</v>
      </c>
      <c r="FS97" s="272">
        <f t="shared" si="360"/>
        <v>0</v>
      </c>
      <c r="FT97" s="272">
        <f t="shared" si="361"/>
        <v>0</v>
      </c>
      <c r="FU97" s="113"/>
      <c r="FV97" s="113"/>
      <c r="FW97" s="109"/>
      <c r="FX97" s="109"/>
      <c r="FY97" s="109"/>
      <c r="FZ97" s="272">
        <f t="shared" si="362"/>
        <v>0</v>
      </c>
      <c r="GA97" s="272">
        <f t="shared" si="239"/>
        <v>0</v>
      </c>
      <c r="GB97" s="109"/>
      <c r="GC97" s="109"/>
      <c r="GD97" s="109"/>
      <c r="GE97" s="109"/>
      <c r="GF97" s="109"/>
      <c r="GG97" s="109"/>
      <c r="GH97" s="109"/>
      <c r="GI97" s="109"/>
      <c r="GJ97" s="109"/>
      <c r="GK97" s="109"/>
      <c r="GL97" s="109"/>
      <c r="GM97" s="109"/>
      <c r="GN97" s="109"/>
      <c r="GO97" s="109"/>
      <c r="GP97" s="109"/>
      <c r="GQ97" s="109"/>
      <c r="GR97" s="109"/>
      <c r="GS97" s="109"/>
      <c r="GT97" s="110"/>
      <c r="GV97" s="413">
        <f t="shared" si="240"/>
        <v>0</v>
      </c>
      <c r="GW97" s="414">
        <f t="shared" si="241"/>
        <v>0</v>
      </c>
      <c r="GX97" s="415"/>
      <c r="GY97" s="416">
        <f t="shared" si="406"/>
        <v>0</v>
      </c>
      <c r="GZ97" s="417">
        <f t="shared" si="407"/>
        <v>0</v>
      </c>
      <c r="HA97" s="385"/>
      <c r="HB97" s="421"/>
      <c r="HC97" s="422"/>
      <c r="HD97" s="422"/>
      <c r="HE97" s="423">
        <f t="shared" si="408"/>
        <v>0</v>
      </c>
      <c r="HF97" s="424">
        <f t="shared" si="409"/>
        <v>0</v>
      </c>
      <c r="HG97" s="426"/>
      <c r="HH97" s="426"/>
      <c r="HI97" s="426"/>
      <c r="HJ97" s="345" t="str">
        <f t="shared" si="242"/>
        <v/>
      </c>
      <c r="HK97" s="402">
        <f>IF(OR(AND(1&lt;=HJ97,HJ97&lt;=3),HJ97=6),VLOOKUP(HJ97,'４整理番号表'!$J$5:$K$59,2,FALSE),0)</f>
        <v>0</v>
      </c>
      <c r="HL97" s="402">
        <f>IF(OR(HJ97=4,HJ97=7),VLOOKUP(HJ97,'４整理番号表'!$J$5:$K$59,2,FALSE),0)</f>
        <v>0</v>
      </c>
      <c r="HM97" s="402">
        <f>IF(HJ97=5,VLOOKUP(HJ97,'４整理番号表'!$J$5:$K$59,2,FALSE),0)</f>
        <v>0</v>
      </c>
      <c r="HN97" s="402">
        <f>IF(AND(8&lt;=HJ97,HJ97&lt;=13),VLOOKUP(HJ97,'４整理番号表'!$J$5:$K$59,2,FALSE),0)</f>
        <v>0</v>
      </c>
      <c r="HO97" s="397">
        <f t="shared" si="363"/>
        <v>0</v>
      </c>
      <c r="HP97" s="345">
        <f t="shared" si="364"/>
        <v>0</v>
      </c>
      <c r="HQ97" s="345">
        <f t="shared" si="365"/>
        <v>0</v>
      </c>
      <c r="HR97" s="344">
        <f t="shared" si="366"/>
        <v>0</v>
      </c>
      <c r="HS97" s="344">
        <f t="shared" si="367"/>
        <v>0</v>
      </c>
      <c r="HT97" s="345">
        <f t="shared" si="368"/>
        <v>0</v>
      </c>
      <c r="HU97" s="345">
        <f t="shared" si="369"/>
        <v>0</v>
      </c>
      <c r="HV97" s="345">
        <f t="shared" si="370"/>
        <v>0</v>
      </c>
      <c r="HW97" s="345">
        <f t="shared" si="371"/>
        <v>0</v>
      </c>
      <c r="HX97" s="345">
        <f t="shared" si="372"/>
        <v>0</v>
      </c>
      <c r="HY97" s="344">
        <f t="shared" si="373"/>
        <v>0</v>
      </c>
      <c r="HZ97" s="344">
        <f t="shared" si="374"/>
        <v>0</v>
      </c>
      <c r="IA97" s="345">
        <f t="shared" si="375"/>
        <v>0</v>
      </c>
      <c r="IB97" s="345">
        <f t="shared" si="376"/>
        <v>0</v>
      </c>
      <c r="IC97" s="345">
        <f t="shared" si="377"/>
        <v>0</v>
      </c>
      <c r="ID97" s="345">
        <f t="shared" si="378"/>
        <v>0</v>
      </c>
      <c r="IE97" s="345">
        <f t="shared" si="379"/>
        <v>0</v>
      </c>
      <c r="IF97" s="344">
        <f>IF(AND($HO97=3,SUM($ID97:IE97)=0),IF(AND($HB97=1,$HF97&gt;=0.1),1,),)</f>
        <v>0</v>
      </c>
      <c r="IG97" s="344">
        <f>IF(AND($HO97=3,SUM($ID97:IF97)=0),IF(AND($HB97=1,$HF97&gt;=0.05,$HF97&lt;0.1),1,),)</f>
        <v>0</v>
      </c>
      <c r="IH97" s="345">
        <f t="shared" si="380"/>
        <v>0</v>
      </c>
      <c r="II97" s="345">
        <f t="shared" si="381"/>
        <v>0</v>
      </c>
      <c r="IJ97" s="345">
        <f t="shared" si="382"/>
        <v>0</v>
      </c>
      <c r="IK97" s="345">
        <f t="shared" si="383"/>
        <v>0</v>
      </c>
      <c r="IL97" s="345">
        <f t="shared" si="384"/>
        <v>0</v>
      </c>
      <c r="IM97" s="345">
        <f t="shared" si="385"/>
        <v>0</v>
      </c>
      <c r="IN97" s="345">
        <f t="shared" si="386"/>
        <v>0</v>
      </c>
      <c r="IO97" s="345">
        <f t="shared" si="387"/>
        <v>0</v>
      </c>
      <c r="IP97" s="345">
        <f t="shared" si="388"/>
        <v>0</v>
      </c>
      <c r="IQ97" s="345">
        <f t="shared" si="389"/>
        <v>0</v>
      </c>
      <c r="IR97" s="345">
        <f t="shared" si="390"/>
        <v>0</v>
      </c>
      <c r="IS97" s="392">
        <f t="shared" si="391"/>
        <v>0</v>
      </c>
      <c r="IT97" s="385"/>
      <c r="IU97" s="440">
        <f t="shared" si="243"/>
        <v>0</v>
      </c>
      <c r="IV97" s="344">
        <f t="shared" si="244"/>
        <v>0</v>
      </c>
      <c r="IW97" s="344">
        <f t="shared" si="245"/>
        <v>0</v>
      </c>
      <c r="IX97" s="344">
        <f t="shared" si="246"/>
        <v>0</v>
      </c>
      <c r="IY97" s="344">
        <f t="shared" si="247"/>
        <v>0</v>
      </c>
      <c r="IZ97" s="344">
        <f t="shared" si="248"/>
        <v>0</v>
      </c>
      <c r="JA97" s="344">
        <f t="shared" si="249"/>
        <v>0</v>
      </c>
      <c r="JB97" s="344">
        <f t="shared" si="250"/>
        <v>0</v>
      </c>
      <c r="JC97" s="344">
        <f t="shared" si="251"/>
        <v>0</v>
      </c>
      <c r="JD97" s="344">
        <f t="shared" si="252"/>
        <v>0</v>
      </c>
      <c r="JE97" s="344">
        <f t="shared" si="253"/>
        <v>0</v>
      </c>
      <c r="JF97" s="344">
        <f t="shared" si="254"/>
        <v>0</v>
      </c>
      <c r="JG97" s="344">
        <f t="shared" si="255"/>
        <v>0</v>
      </c>
      <c r="JH97" s="344">
        <f t="shared" si="256"/>
        <v>0</v>
      </c>
      <c r="JI97" s="344">
        <f t="shared" si="257"/>
        <v>0</v>
      </c>
      <c r="JJ97" s="344">
        <f t="shared" si="258"/>
        <v>0</v>
      </c>
      <c r="JK97" s="344">
        <f t="shared" si="259"/>
        <v>0</v>
      </c>
      <c r="JL97" s="344">
        <f t="shared" si="260"/>
        <v>0</v>
      </c>
      <c r="JM97" s="344">
        <f t="shared" si="261"/>
        <v>0</v>
      </c>
      <c r="JN97" s="344">
        <f t="shared" si="262"/>
        <v>0</v>
      </c>
      <c r="JO97" s="344">
        <f t="shared" si="263"/>
        <v>0</v>
      </c>
      <c r="JP97" s="344">
        <f t="shared" si="264"/>
        <v>0</v>
      </c>
      <c r="JQ97" s="344">
        <f t="shared" si="265"/>
        <v>0</v>
      </c>
      <c r="JR97" s="344">
        <f t="shared" si="266"/>
        <v>0</v>
      </c>
      <c r="JS97" s="344">
        <f t="shared" si="267"/>
        <v>0</v>
      </c>
      <c r="JT97" s="344">
        <f t="shared" si="268"/>
        <v>0</v>
      </c>
      <c r="JU97" s="344">
        <f t="shared" si="269"/>
        <v>0</v>
      </c>
      <c r="JV97" s="344">
        <f t="shared" si="270"/>
        <v>0</v>
      </c>
      <c r="JW97" s="344">
        <f t="shared" si="271"/>
        <v>0</v>
      </c>
      <c r="JX97" s="344">
        <f t="shared" si="272"/>
        <v>0</v>
      </c>
      <c r="JY97" s="344">
        <f t="shared" si="273"/>
        <v>0</v>
      </c>
      <c r="JZ97" s="344">
        <f t="shared" si="274"/>
        <v>0</v>
      </c>
      <c r="KA97" s="344">
        <f t="shared" si="275"/>
        <v>0</v>
      </c>
      <c r="KB97" s="344">
        <f t="shared" si="276"/>
        <v>0</v>
      </c>
      <c r="KC97" s="344">
        <f t="shared" si="277"/>
        <v>0</v>
      </c>
      <c r="KD97" s="344">
        <f t="shared" si="278"/>
        <v>0</v>
      </c>
      <c r="KE97" s="344">
        <f t="shared" si="279"/>
        <v>0</v>
      </c>
      <c r="KF97" s="344">
        <f t="shared" si="280"/>
        <v>0</v>
      </c>
      <c r="KG97" s="344">
        <f t="shared" si="281"/>
        <v>0</v>
      </c>
      <c r="KH97" s="344">
        <f t="shared" si="282"/>
        <v>0</v>
      </c>
      <c r="KI97" s="344">
        <f t="shared" si="283"/>
        <v>0</v>
      </c>
      <c r="KJ97" s="344">
        <f t="shared" si="284"/>
        <v>0</v>
      </c>
      <c r="KK97" s="344">
        <f t="shared" si="285"/>
        <v>0</v>
      </c>
      <c r="KL97" s="344">
        <f t="shared" si="286"/>
        <v>0</v>
      </c>
      <c r="KM97" s="344">
        <f t="shared" si="287"/>
        <v>0</v>
      </c>
      <c r="KN97" s="344">
        <f t="shared" si="288"/>
        <v>0</v>
      </c>
      <c r="KO97" s="344">
        <f t="shared" si="289"/>
        <v>0</v>
      </c>
      <c r="KP97" s="344">
        <f t="shared" si="290"/>
        <v>0</v>
      </c>
      <c r="KQ97" s="344">
        <f t="shared" si="291"/>
        <v>0</v>
      </c>
      <c r="KR97" s="344">
        <f t="shared" si="292"/>
        <v>0</v>
      </c>
      <c r="KS97" s="344">
        <f t="shared" si="293"/>
        <v>0</v>
      </c>
      <c r="KT97" s="383">
        <f t="shared" si="294"/>
        <v>0</v>
      </c>
      <c r="KU97" s="701"/>
      <c r="KV97" s="109"/>
      <c r="KW97" s="109"/>
      <c r="KX97" s="110"/>
      <c r="KZ97" s="472">
        <f t="shared" si="295"/>
        <v>0</v>
      </c>
      <c r="LA97" s="348">
        <f t="shared" si="296"/>
        <v>0</v>
      </c>
      <c r="LB97" s="348">
        <f t="shared" si="297"/>
        <v>0</v>
      </c>
      <c r="LC97" s="473">
        <f t="shared" si="298"/>
        <v>0</v>
      </c>
      <c r="LE97" s="467">
        <f t="shared" si="299"/>
        <v>0</v>
      </c>
      <c r="LF97" s="467" t="str">
        <f t="shared" si="300"/>
        <v/>
      </c>
      <c r="LG97" s="467">
        <f t="shared" si="301"/>
        <v>0</v>
      </c>
      <c r="LH97" s="467">
        <f t="shared" si="302"/>
        <v>0</v>
      </c>
      <c r="LI97" s="467">
        <f t="shared" si="303"/>
        <v>0</v>
      </c>
      <c r="LJ97" s="467">
        <f t="shared" si="304"/>
        <v>0</v>
      </c>
      <c r="LK97" s="467">
        <f t="shared" si="305"/>
        <v>0</v>
      </c>
      <c r="LL97" s="467">
        <f t="shared" si="306"/>
        <v>0</v>
      </c>
      <c r="LM97" s="467">
        <f t="shared" si="307"/>
        <v>0</v>
      </c>
      <c r="LN97" s="468">
        <f t="shared" si="308"/>
        <v>0</v>
      </c>
      <c r="LO97" s="468" t="str">
        <f t="shared" si="392"/>
        <v>○</v>
      </c>
      <c r="LP97" s="451"/>
      <c r="LQ97" s="414">
        <f t="shared" si="393"/>
        <v>0</v>
      </c>
      <c r="LR97" s="414">
        <f t="shared" si="394"/>
        <v>0</v>
      </c>
      <c r="LS97" s="414" t="str">
        <f t="shared" si="309"/>
        <v/>
      </c>
      <c r="LT97" s="414" t="str">
        <f t="shared" si="395"/>
        <v/>
      </c>
      <c r="LU97" s="414">
        <f t="shared" si="310"/>
        <v>0</v>
      </c>
      <c r="LV97" s="414">
        <f t="shared" si="311"/>
        <v>0</v>
      </c>
      <c r="LW97" s="414">
        <f t="shared" si="312"/>
        <v>0</v>
      </c>
      <c r="LX97" s="448">
        <f t="shared" si="313"/>
        <v>0</v>
      </c>
      <c r="LY97" s="414">
        <f t="shared" si="396"/>
        <v>0</v>
      </c>
      <c r="LZ97" s="414">
        <f t="shared" si="397"/>
        <v>0</v>
      </c>
      <c r="MA97" s="414">
        <f t="shared" si="398"/>
        <v>0</v>
      </c>
      <c r="MB97" s="448">
        <f t="shared" si="399"/>
        <v>0</v>
      </c>
      <c r="MC97" s="414">
        <f t="shared" si="314"/>
        <v>0</v>
      </c>
      <c r="MD97" s="414">
        <f t="shared" si="315"/>
        <v>0</v>
      </c>
      <c r="ME97" s="414">
        <f t="shared" si="316"/>
        <v>0</v>
      </c>
      <c r="MF97" s="448">
        <f t="shared" si="317"/>
        <v>0</v>
      </c>
      <c r="MG97" s="414">
        <f t="shared" si="318"/>
        <v>0</v>
      </c>
      <c r="MH97" s="414">
        <f t="shared" si="319"/>
        <v>0</v>
      </c>
      <c r="MI97" s="414">
        <f t="shared" si="320"/>
        <v>0</v>
      </c>
      <c r="MJ97" s="448">
        <f t="shared" si="400"/>
        <v>0</v>
      </c>
      <c r="MK97" s="462"/>
      <c r="ML97" s="477" cm="1">
        <f t="array" ref="ML97">IF(MX97=1,INDEX($BX97:$EQ97,1,MATCH("Ⅱ⑧",$BX97:$EQ97,0)+7),0)</f>
        <v>0</v>
      </c>
      <c r="MM97" s="478">
        <f t="shared" si="321"/>
        <v>0</v>
      </c>
      <c r="MN97" s="468">
        <f t="shared" si="322"/>
        <v>0</v>
      </c>
      <c r="MP97" s="348">
        <f t="shared" si="323"/>
        <v>0</v>
      </c>
      <c r="MQ97" s="348">
        <f t="shared" si="324"/>
        <v>0</v>
      </c>
      <c r="MR97" s="348">
        <f t="shared" si="325"/>
        <v>0</v>
      </c>
      <c r="MS97" s="348">
        <f t="shared" si="326"/>
        <v>0</v>
      </c>
      <c r="MT97" s="348">
        <f t="shared" si="327"/>
        <v>0</v>
      </c>
      <c r="MU97" s="348">
        <f t="shared" si="328"/>
        <v>0</v>
      </c>
      <c r="MV97" s="348">
        <f t="shared" si="329"/>
        <v>0</v>
      </c>
      <c r="MW97" s="348">
        <f t="shared" si="330"/>
        <v>0</v>
      </c>
      <c r="MX97" s="348">
        <f t="shared" si="331"/>
        <v>0</v>
      </c>
      <c r="MZ97" s="550">
        <f t="shared" si="332"/>
        <v>0</v>
      </c>
      <c r="NA97" s="550">
        <f t="shared" si="333"/>
        <v>0</v>
      </c>
      <c r="NB97" s="550">
        <f t="shared" si="334"/>
        <v>0</v>
      </c>
      <c r="NC97" s="550">
        <f t="shared" si="335"/>
        <v>0</v>
      </c>
      <c r="ND97" s="550">
        <f t="shared" si="336"/>
        <v>0</v>
      </c>
      <c r="NE97" s="550">
        <f t="shared" si="337"/>
        <v>0</v>
      </c>
      <c r="NF97" s="550">
        <f t="shared" si="338"/>
        <v>0</v>
      </c>
      <c r="NG97" s="550">
        <f t="shared" si="339"/>
        <v>0</v>
      </c>
    </row>
    <row r="98" spans="1:371" s="136" customFormat="1" ht="21" customHeight="1">
      <c r="A98" s="452">
        <f t="shared" si="212"/>
        <v>0</v>
      </c>
      <c r="B98" s="452">
        <f t="shared" si="401"/>
        <v>0</v>
      </c>
      <c r="C98" s="452">
        <f t="shared" si="213"/>
        <v>0</v>
      </c>
      <c r="D98" s="452">
        <f t="shared" si="214"/>
        <v>0</v>
      </c>
      <c r="E98" s="452">
        <f t="shared" si="215"/>
        <v>0</v>
      </c>
      <c r="F98" s="452">
        <f t="shared" si="402"/>
        <v>0</v>
      </c>
      <c r="G98" s="452">
        <f t="shared" si="403"/>
        <v>0</v>
      </c>
      <c r="H98" s="452">
        <f t="shared" si="404"/>
        <v>0</v>
      </c>
      <c r="I98" s="267">
        <f t="shared" si="340"/>
        <v>0</v>
      </c>
      <c r="J98" s="268"/>
      <c r="K98" s="112"/>
      <c r="L98" s="112"/>
      <c r="M98" s="106"/>
      <c r="N98" s="106"/>
      <c r="O98" s="106"/>
      <c r="P98" s="106"/>
      <c r="Q98" s="112"/>
      <c r="R98" s="263" t="str">
        <f>IFERROR(VLOOKUP(Q98,'４整理番号表'!$T$27:$U$30,2,TRUE),"")</f>
        <v/>
      </c>
      <c r="S98" s="263">
        <f t="shared" si="341"/>
        <v>0</v>
      </c>
      <c r="T98" s="266">
        <f t="shared" si="342"/>
        <v>0</v>
      </c>
      <c r="U98" s="112"/>
      <c r="V98" s="108"/>
      <c r="W98" s="269" t="str">
        <f>IFERROR(VLOOKUP(V98,'４整理番号表'!$B$6:$G$7,2,TRUE),"")</f>
        <v/>
      </c>
      <c r="X98" s="270"/>
      <c r="Y98" s="108"/>
      <c r="Z98" s="269" t="str">
        <f>IFERROR(VLOOKUP(Y98,'４整理番号表'!$B$39:$H$45,2,TRUE),"")</f>
        <v/>
      </c>
      <c r="AA98" s="108"/>
      <c r="AB98" s="271" t="str">
        <f>IFERROR(VLOOKUP(AA98,'４整理番号表'!$J$5:$K$59,2,TRUE),"")</f>
        <v/>
      </c>
      <c r="AC98" s="365"/>
      <c r="AD98" s="624"/>
      <c r="AE98" s="107"/>
      <c r="AF98" s="272" t="str">
        <f>IFERROR(VLOOKUP(AE98,'４整理番号表'!$P$6:$Q$39,2,TRUE),"")</f>
        <v/>
      </c>
      <c r="AG98" s="273">
        <f t="shared" si="216"/>
        <v>0</v>
      </c>
      <c r="AH98" s="106"/>
      <c r="AI98" s="112"/>
      <c r="AJ98" s="111"/>
      <c r="AK98" s="282"/>
      <c r="AL98" s="283"/>
      <c r="AM98" s="280"/>
      <c r="AN98" s="29"/>
      <c r="AO98" s="291">
        <f t="shared" si="217"/>
        <v>0</v>
      </c>
      <c r="AP98" s="290">
        <f t="shared" si="343"/>
        <v>0</v>
      </c>
      <c r="AQ98" s="30"/>
      <c r="AR98" s="30"/>
      <c r="AS98" s="30"/>
      <c r="AT98" s="289"/>
      <c r="AU98" s="291">
        <f t="shared" si="410"/>
        <v>0</v>
      </c>
      <c r="AV98" s="291" t="str">
        <f t="shared" si="405"/>
        <v/>
      </c>
      <c r="AW98" s="27"/>
      <c r="AX98" s="33"/>
      <c r="AY98" s="33"/>
      <c r="AZ98" s="28"/>
      <c r="BA98" s="27"/>
      <c r="BB98" s="202"/>
      <c r="BC98" s="315">
        <f t="shared" si="344"/>
        <v>0</v>
      </c>
      <c r="BD98" s="349" t="str">
        <f t="shared" si="218"/>
        <v/>
      </c>
      <c r="BE98" s="350"/>
      <c r="BF98" s="350"/>
      <c r="BG98" s="349">
        <f t="shared" si="411"/>
        <v>0</v>
      </c>
      <c r="BH98" s="350"/>
      <c r="BI98" s="349">
        <f t="shared" si="345"/>
        <v>0</v>
      </c>
      <c r="BJ98" s="202"/>
      <c r="BK98" s="202"/>
      <c r="BL98" s="653" t="str">
        <f t="shared" si="219"/>
        <v/>
      </c>
      <c r="BM98" s="654" t="str">
        <f t="shared" si="220"/>
        <v/>
      </c>
      <c r="BN98" s="266" t="str">
        <f t="shared" si="221"/>
        <v/>
      </c>
      <c r="BO98" s="793"/>
      <c r="BP98" s="323"/>
      <c r="BQ98" s="323"/>
      <c r="BR98" s="323"/>
      <c r="BS98" s="323"/>
      <c r="BT98" s="324" t="str">
        <f t="shared" si="222"/>
        <v/>
      </c>
      <c r="BU98" s="325" t="str">
        <f t="shared" si="346"/>
        <v/>
      </c>
      <c r="BV98" s="393">
        <f t="shared" si="347"/>
        <v>0</v>
      </c>
      <c r="BW98" s="326"/>
      <c r="BX98" s="329"/>
      <c r="BY98" s="454"/>
      <c r="BZ98" s="455"/>
      <c r="CA98" s="455"/>
      <c r="CB98" s="455"/>
      <c r="CC98" s="455"/>
      <c r="CD98" s="322">
        <f>IFERROR(VLOOKUP(BX98,'４整理番号表'!$X$23:$Z$31,3,FALSE),)</f>
        <v>0</v>
      </c>
      <c r="CE98" s="605" t="str">
        <f>IF(BX98='４整理番号表'!$X$24,IF(CC98&lt;&gt;"",IF(BZ98&gt;0,IF(BY98=6,ROUNDDOWN((CC98-BZ98)/ABS(BZ98),3),IF(BY98=5,ROUNDDOWN((CC98-BZ98)/ABS(BZ98)*3/4,3),"")),"-")),IF(CC98&lt;&gt;"",IF(BZ98&gt;0,ROUNDDOWN((CC98-BZ98)/ABS(BZ98),3),"-"),""))</f>
        <v/>
      </c>
      <c r="CF98" s="610"/>
      <c r="CG98" s="329"/>
      <c r="CH98" s="454"/>
      <c r="CI98" s="322"/>
      <c r="CJ98" s="322"/>
      <c r="CK98" s="322"/>
      <c r="CL98" s="322"/>
      <c r="CM98" s="322">
        <f>IFERROR(VLOOKUP(CG98,'４整理番号表'!$X$23:$Z$31,3,FALSE),)</f>
        <v>0</v>
      </c>
      <c r="CN98" s="325" t="str">
        <f t="shared" si="348"/>
        <v/>
      </c>
      <c r="CO98" s="610"/>
      <c r="CP98" s="329"/>
      <c r="CQ98" s="454"/>
      <c r="CR98" s="322"/>
      <c r="CS98" s="322"/>
      <c r="CT98" s="322"/>
      <c r="CU98" s="322"/>
      <c r="CV98" s="322">
        <f>IFERROR(VLOOKUP(CP98,'４整理番号表'!$X$23:$Z$31,3,FALSE),)</f>
        <v>0</v>
      </c>
      <c r="CW98" s="325" t="str">
        <f t="shared" si="349"/>
        <v/>
      </c>
      <c r="CX98" s="619"/>
      <c r="CY98" s="329"/>
      <c r="CZ98" s="454"/>
      <c r="DA98" s="322"/>
      <c r="DB98" s="322"/>
      <c r="DC98" s="322"/>
      <c r="DD98" s="322"/>
      <c r="DE98" s="322">
        <f>IFERROR(VLOOKUP(CY98,'４整理番号表'!$X$23:$Z$31,3,FALSE),)</f>
        <v>0</v>
      </c>
      <c r="DF98" s="325" t="str">
        <f t="shared" si="350"/>
        <v/>
      </c>
      <c r="DG98" s="610"/>
      <c r="DH98" s="329"/>
      <c r="DI98" s="454"/>
      <c r="DJ98" s="322"/>
      <c r="DK98" s="322"/>
      <c r="DL98" s="322"/>
      <c r="DM98" s="322"/>
      <c r="DN98" s="322">
        <f>IFERROR(VLOOKUP(DH98,'４整理番号表'!$X$23:$Z$31,3,FALSE),)</f>
        <v>0</v>
      </c>
      <c r="DO98" s="325" t="str">
        <f t="shared" si="351"/>
        <v/>
      </c>
      <c r="DP98" s="610"/>
      <c r="DQ98" s="329"/>
      <c r="DR98" s="454"/>
      <c r="DS98" s="322"/>
      <c r="DT98" s="322"/>
      <c r="DU98" s="322"/>
      <c r="DV98" s="322"/>
      <c r="DW98" s="322">
        <f>IFERROR(VLOOKUP(DQ98,'４整理番号表'!$X$23:$Z$31,3,FALSE),)</f>
        <v>0</v>
      </c>
      <c r="DX98" s="325" t="str">
        <f t="shared" si="352"/>
        <v/>
      </c>
      <c r="DY98" s="610"/>
      <c r="DZ98" s="329"/>
      <c r="EA98" s="454"/>
      <c r="EB98" s="322"/>
      <c r="EC98" s="322"/>
      <c r="ED98" s="322"/>
      <c r="EE98" s="322"/>
      <c r="EF98" s="322">
        <f>IFERROR(VLOOKUP(DZ98,'４整理番号表'!$X$23:$Z$31,3,FALSE),)</f>
        <v>0</v>
      </c>
      <c r="EG98" s="325" t="str">
        <f t="shared" si="353"/>
        <v/>
      </c>
      <c r="EH98" s="610"/>
      <c r="EI98" s="329"/>
      <c r="EJ98" s="454"/>
      <c r="EK98" s="322"/>
      <c r="EL98" s="322"/>
      <c r="EM98" s="322"/>
      <c r="EN98" s="322"/>
      <c r="EO98" s="322">
        <f>IFERROR(VLOOKUP(EI98,'４整理番号表'!$X$23:$Z$31,3,FALSE),)</f>
        <v>0</v>
      </c>
      <c r="EP98" s="325" t="str">
        <f t="shared" si="354"/>
        <v/>
      </c>
      <c r="EQ98" s="619"/>
      <c r="ER98" s="203" t="s">
        <v>101</v>
      </c>
      <c r="ES98" s="266">
        <f t="shared" si="223"/>
        <v>0</v>
      </c>
      <c r="ET98" s="272">
        <f t="shared" si="224"/>
        <v>0</v>
      </c>
      <c r="EU98" s="272">
        <f t="shared" si="225"/>
        <v>0</v>
      </c>
      <c r="EV98" s="272">
        <f t="shared" si="226"/>
        <v>0</v>
      </c>
      <c r="EW98" s="272">
        <f t="shared" si="227"/>
        <v>0</v>
      </c>
      <c r="EX98" s="272">
        <f t="shared" si="228"/>
        <v>0</v>
      </c>
      <c r="EY98" s="272">
        <f t="shared" si="229"/>
        <v>0</v>
      </c>
      <c r="EZ98" s="272">
        <f t="shared" si="230"/>
        <v>0</v>
      </c>
      <c r="FA98" s="272">
        <f t="shared" si="231"/>
        <v>0</v>
      </c>
      <c r="FB98" s="272">
        <f t="shared" si="232"/>
        <v>0</v>
      </c>
      <c r="FC98" s="272">
        <f t="shared" si="233"/>
        <v>0</v>
      </c>
      <c r="FD98" s="272">
        <f t="shared" si="234"/>
        <v>0</v>
      </c>
      <c r="FE98" s="272">
        <f t="shared" si="235"/>
        <v>0</v>
      </c>
      <c r="FF98" s="272">
        <f t="shared" si="236"/>
        <v>0</v>
      </c>
      <c r="FG98" s="272">
        <f t="shared" si="237"/>
        <v>0</v>
      </c>
      <c r="FH98" s="272">
        <f t="shared" si="238"/>
        <v>0</v>
      </c>
      <c r="FI98" s="109" t="s">
        <v>100</v>
      </c>
      <c r="FJ98" s="109" t="s">
        <v>100</v>
      </c>
      <c r="FK98" s="109" t="s">
        <v>100</v>
      </c>
      <c r="FL98" s="109" t="s">
        <v>100</v>
      </c>
      <c r="FM98" s="109" t="s">
        <v>100</v>
      </c>
      <c r="FN98" s="272">
        <f t="shared" si="355"/>
        <v>0</v>
      </c>
      <c r="FO98" s="272">
        <f t="shared" si="356"/>
        <v>0</v>
      </c>
      <c r="FP98" s="272">
        <f t="shared" si="357"/>
        <v>0</v>
      </c>
      <c r="FQ98" s="272">
        <f t="shared" si="358"/>
        <v>0</v>
      </c>
      <c r="FR98" s="272">
        <f t="shared" si="359"/>
        <v>0</v>
      </c>
      <c r="FS98" s="272">
        <f t="shared" si="360"/>
        <v>0</v>
      </c>
      <c r="FT98" s="272">
        <f t="shared" si="361"/>
        <v>0</v>
      </c>
      <c r="FU98" s="113"/>
      <c r="FV98" s="113"/>
      <c r="FW98" s="109"/>
      <c r="FX98" s="109"/>
      <c r="FY98" s="109"/>
      <c r="FZ98" s="272">
        <f t="shared" si="362"/>
        <v>0</v>
      </c>
      <c r="GA98" s="272">
        <f t="shared" si="239"/>
        <v>0</v>
      </c>
      <c r="GB98" s="109"/>
      <c r="GC98" s="109"/>
      <c r="GD98" s="109"/>
      <c r="GE98" s="109"/>
      <c r="GF98" s="109"/>
      <c r="GG98" s="109"/>
      <c r="GH98" s="109"/>
      <c r="GI98" s="109"/>
      <c r="GJ98" s="109"/>
      <c r="GK98" s="109"/>
      <c r="GL98" s="109"/>
      <c r="GM98" s="109"/>
      <c r="GN98" s="109"/>
      <c r="GO98" s="109"/>
      <c r="GP98" s="109"/>
      <c r="GQ98" s="109"/>
      <c r="GR98" s="109"/>
      <c r="GS98" s="109"/>
      <c r="GT98" s="110"/>
      <c r="GV98" s="413">
        <f t="shared" si="240"/>
        <v>0</v>
      </c>
      <c r="GW98" s="414">
        <f t="shared" si="241"/>
        <v>0</v>
      </c>
      <c r="GX98" s="415"/>
      <c r="GY98" s="416">
        <f t="shared" si="406"/>
        <v>0</v>
      </c>
      <c r="GZ98" s="417">
        <f t="shared" si="407"/>
        <v>0</v>
      </c>
      <c r="HA98" s="385"/>
      <c r="HB98" s="421"/>
      <c r="HC98" s="422"/>
      <c r="HD98" s="422"/>
      <c r="HE98" s="423">
        <f t="shared" si="408"/>
        <v>0</v>
      </c>
      <c r="HF98" s="424">
        <f t="shared" si="409"/>
        <v>0</v>
      </c>
      <c r="HG98" s="426"/>
      <c r="HH98" s="426"/>
      <c r="HI98" s="426"/>
      <c r="HJ98" s="345" t="str">
        <f t="shared" si="242"/>
        <v/>
      </c>
      <c r="HK98" s="402">
        <f>IF(OR(AND(1&lt;=HJ98,HJ98&lt;=3),HJ98=6),VLOOKUP(HJ98,'４整理番号表'!$J$5:$K$59,2,FALSE),0)</f>
        <v>0</v>
      </c>
      <c r="HL98" s="402">
        <f>IF(OR(HJ98=4,HJ98=7),VLOOKUP(HJ98,'４整理番号表'!$J$5:$K$59,2,FALSE),0)</f>
        <v>0</v>
      </c>
      <c r="HM98" s="402">
        <f>IF(HJ98=5,VLOOKUP(HJ98,'４整理番号表'!$J$5:$K$59,2,FALSE),0)</f>
        <v>0</v>
      </c>
      <c r="HN98" s="402">
        <f>IF(AND(8&lt;=HJ98,HJ98&lt;=13),VLOOKUP(HJ98,'４整理番号表'!$J$5:$K$59,2,FALSE),0)</f>
        <v>0</v>
      </c>
      <c r="HO98" s="397">
        <f t="shared" si="363"/>
        <v>0</v>
      </c>
      <c r="HP98" s="345">
        <f t="shared" si="364"/>
        <v>0</v>
      </c>
      <c r="HQ98" s="345">
        <f t="shared" si="365"/>
        <v>0</v>
      </c>
      <c r="HR98" s="344">
        <f t="shared" si="366"/>
        <v>0</v>
      </c>
      <c r="HS98" s="344">
        <f t="shared" si="367"/>
        <v>0</v>
      </c>
      <c r="HT98" s="345">
        <f t="shared" si="368"/>
        <v>0</v>
      </c>
      <c r="HU98" s="345">
        <f t="shared" si="369"/>
        <v>0</v>
      </c>
      <c r="HV98" s="345">
        <f t="shared" si="370"/>
        <v>0</v>
      </c>
      <c r="HW98" s="345">
        <f t="shared" si="371"/>
        <v>0</v>
      </c>
      <c r="HX98" s="345">
        <f t="shared" si="372"/>
        <v>0</v>
      </c>
      <c r="HY98" s="344">
        <f t="shared" si="373"/>
        <v>0</v>
      </c>
      <c r="HZ98" s="344">
        <f t="shared" si="374"/>
        <v>0</v>
      </c>
      <c r="IA98" s="345">
        <f t="shared" si="375"/>
        <v>0</v>
      </c>
      <c r="IB98" s="345">
        <f t="shared" si="376"/>
        <v>0</v>
      </c>
      <c r="IC98" s="345">
        <f t="shared" si="377"/>
        <v>0</v>
      </c>
      <c r="ID98" s="345">
        <f t="shared" si="378"/>
        <v>0</v>
      </c>
      <c r="IE98" s="345">
        <f t="shared" si="379"/>
        <v>0</v>
      </c>
      <c r="IF98" s="344">
        <f>IF(AND($HO98=3,SUM($ID98:IE98)=0),IF(AND($HB98=1,$HF98&gt;=0.1),1,),)</f>
        <v>0</v>
      </c>
      <c r="IG98" s="344">
        <f>IF(AND($HO98=3,SUM($ID98:IF98)=0),IF(AND($HB98=1,$HF98&gt;=0.05,$HF98&lt;0.1),1,),)</f>
        <v>0</v>
      </c>
      <c r="IH98" s="345">
        <f t="shared" si="380"/>
        <v>0</v>
      </c>
      <c r="II98" s="345">
        <f t="shared" si="381"/>
        <v>0</v>
      </c>
      <c r="IJ98" s="345">
        <f t="shared" si="382"/>
        <v>0</v>
      </c>
      <c r="IK98" s="345">
        <f t="shared" si="383"/>
        <v>0</v>
      </c>
      <c r="IL98" s="345">
        <f t="shared" si="384"/>
        <v>0</v>
      </c>
      <c r="IM98" s="345">
        <f t="shared" si="385"/>
        <v>0</v>
      </c>
      <c r="IN98" s="345">
        <f t="shared" si="386"/>
        <v>0</v>
      </c>
      <c r="IO98" s="345">
        <f t="shared" si="387"/>
        <v>0</v>
      </c>
      <c r="IP98" s="345">
        <f t="shared" si="388"/>
        <v>0</v>
      </c>
      <c r="IQ98" s="345">
        <f t="shared" si="389"/>
        <v>0</v>
      </c>
      <c r="IR98" s="345">
        <f t="shared" si="390"/>
        <v>0</v>
      </c>
      <c r="IS98" s="392">
        <f t="shared" si="391"/>
        <v>0</v>
      </c>
      <c r="IT98" s="385"/>
      <c r="IU98" s="440">
        <f t="shared" si="243"/>
        <v>0</v>
      </c>
      <c r="IV98" s="344">
        <f t="shared" si="244"/>
        <v>0</v>
      </c>
      <c r="IW98" s="344">
        <f t="shared" si="245"/>
        <v>0</v>
      </c>
      <c r="IX98" s="344">
        <f t="shared" si="246"/>
        <v>0</v>
      </c>
      <c r="IY98" s="344">
        <f t="shared" si="247"/>
        <v>0</v>
      </c>
      <c r="IZ98" s="344">
        <f t="shared" si="248"/>
        <v>0</v>
      </c>
      <c r="JA98" s="344">
        <f t="shared" si="249"/>
        <v>0</v>
      </c>
      <c r="JB98" s="344">
        <f t="shared" si="250"/>
        <v>0</v>
      </c>
      <c r="JC98" s="344">
        <f t="shared" si="251"/>
        <v>0</v>
      </c>
      <c r="JD98" s="344">
        <f t="shared" si="252"/>
        <v>0</v>
      </c>
      <c r="JE98" s="344">
        <f t="shared" si="253"/>
        <v>0</v>
      </c>
      <c r="JF98" s="344">
        <f t="shared" si="254"/>
        <v>0</v>
      </c>
      <c r="JG98" s="344">
        <f t="shared" si="255"/>
        <v>0</v>
      </c>
      <c r="JH98" s="344">
        <f t="shared" si="256"/>
        <v>0</v>
      </c>
      <c r="JI98" s="344">
        <f t="shared" si="257"/>
        <v>0</v>
      </c>
      <c r="JJ98" s="344">
        <f t="shared" si="258"/>
        <v>0</v>
      </c>
      <c r="JK98" s="344">
        <f t="shared" si="259"/>
        <v>0</v>
      </c>
      <c r="JL98" s="344">
        <f t="shared" si="260"/>
        <v>0</v>
      </c>
      <c r="JM98" s="344">
        <f t="shared" si="261"/>
        <v>0</v>
      </c>
      <c r="JN98" s="344">
        <f t="shared" si="262"/>
        <v>0</v>
      </c>
      <c r="JO98" s="344">
        <f t="shared" si="263"/>
        <v>0</v>
      </c>
      <c r="JP98" s="344">
        <f t="shared" si="264"/>
        <v>0</v>
      </c>
      <c r="JQ98" s="344">
        <f t="shared" si="265"/>
        <v>0</v>
      </c>
      <c r="JR98" s="344">
        <f t="shared" si="266"/>
        <v>0</v>
      </c>
      <c r="JS98" s="344">
        <f t="shared" si="267"/>
        <v>0</v>
      </c>
      <c r="JT98" s="344">
        <f t="shared" si="268"/>
        <v>0</v>
      </c>
      <c r="JU98" s="344">
        <f t="shared" si="269"/>
        <v>0</v>
      </c>
      <c r="JV98" s="344">
        <f t="shared" si="270"/>
        <v>0</v>
      </c>
      <c r="JW98" s="344">
        <f t="shared" si="271"/>
        <v>0</v>
      </c>
      <c r="JX98" s="344">
        <f t="shared" si="272"/>
        <v>0</v>
      </c>
      <c r="JY98" s="344">
        <f t="shared" si="273"/>
        <v>0</v>
      </c>
      <c r="JZ98" s="344">
        <f t="shared" si="274"/>
        <v>0</v>
      </c>
      <c r="KA98" s="344">
        <f t="shared" si="275"/>
        <v>0</v>
      </c>
      <c r="KB98" s="344">
        <f t="shared" si="276"/>
        <v>0</v>
      </c>
      <c r="KC98" s="344">
        <f t="shared" si="277"/>
        <v>0</v>
      </c>
      <c r="KD98" s="344">
        <f t="shared" si="278"/>
        <v>0</v>
      </c>
      <c r="KE98" s="344">
        <f t="shared" si="279"/>
        <v>0</v>
      </c>
      <c r="KF98" s="344">
        <f t="shared" si="280"/>
        <v>0</v>
      </c>
      <c r="KG98" s="344">
        <f t="shared" si="281"/>
        <v>0</v>
      </c>
      <c r="KH98" s="344">
        <f t="shared" si="282"/>
        <v>0</v>
      </c>
      <c r="KI98" s="344">
        <f t="shared" si="283"/>
        <v>0</v>
      </c>
      <c r="KJ98" s="344">
        <f t="shared" si="284"/>
        <v>0</v>
      </c>
      <c r="KK98" s="344">
        <f t="shared" si="285"/>
        <v>0</v>
      </c>
      <c r="KL98" s="344">
        <f t="shared" si="286"/>
        <v>0</v>
      </c>
      <c r="KM98" s="344">
        <f t="shared" si="287"/>
        <v>0</v>
      </c>
      <c r="KN98" s="344">
        <f t="shared" si="288"/>
        <v>0</v>
      </c>
      <c r="KO98" s="344">
        <f t="shared" si="289"/>
        <v>0</v>
      </c>
      <c r="KP98" s="344">
        <f t="shared" si="290"/>
        <v>0</v>
      </c>
      <c r="KQ98" s="344">
        <f t="shared" si="291"/>
        <v>0</v>
      </c>
      <c r="KR98" s="344">
        <f t="shared" si="292"/>
        <v>0</v>
      </c>
      <c r="KS98" s="344">
        <f t="shared" si="293"/>
        <v>0</v>
      </c>
      <c r="KT98" s="383">
        <f t="shared" si="294"/>
        <v>0</v>
      </c>
      <c r="KU98" s="701"/>
      <c r="KV98" s="109"/>
      <c r="KW98" s="109"/>
      <c r="KX98" s="110"/>
      <c r="KZ98" s="472">
        <f t="shared" si="295"/>
        <v>0</v>
      </c>
      <c r="LA98" s="348">
        <f t="shared" si="296"/>
        <v>0</v>
      </c>
      <c r="LB98" s="348">
        <f t="shared" si="297"/>
        <v>0</v>
      </c>
      <c r="LC98" s="473">
        <f t="shared" si="298"/>
        <v>0</v>
      </c>
      <c r="LE98" s="467">
        <f t="shared" si="299"/>
        <v>0</v>
      </c>
      <c r="LF98" s="467" t="str">
        <f t="shared" si="300"/>
        <v/>
      </c>
      <c r="LG98" s="467">
        <f t="shared" si="301"/>
        <v>0</v>
      </c>
      <c r="LH98" s="467">
        <f t="shared" si="302"/>
        <v>0</v>
      </c>
      <c r="LI98" s="467">
        <f t="shared" si="303"/>
        <v>0</v>
      </c>
      <c r="LJ98" s="467">
        <f t="shared" si="304"/>
        <v>0</v>
      </c>
      <c r="LK98" s="467">
        <f t="shared" si="305"/>
        <v>0</v>
      </c>
      <c r="LL98" s="467">
        <f t="shared" si="306"/>
        <v>0</v>
      </c>
      <c r="LM98" s="467">
        <f t="shared" si="307"/>
        <v>0</v>
      </c>
      <c r="LN98" s="468">
        <f t="shared" si="308"/>
        <v>0</v>
      </c>
      <c r="LO98" s="468" t="str">
        <f t="shared" si="392"/>
        <v>○</v>
      </c>
      <c r="LP98" s="451"/>
      <c r="LQ98" s="414">
        <f t="shared" si="393"/>
        <v>0</v>
      </c>
      <c r="LR98" s="414">
        <f t="shared" si="394"/>
        <v>0</v>
      </c>
      <c r="LS98" s="414" t="str">
        <f t="shared" si="309"/>
        <v/>
      </c>
      <c r="LT98" s="414" t="str">
        <f t="shared" si="395"/>
        <v/>
      </c>
      <c r="LU98" s="414">
        <f t="shared" si="310"/>
        <v>0</v>
      </c>
      <c r="LV98" s="414">
        <f t="shared" si="311"/>
        <v>0</v>
      </c>
      <c r="LW98" s="414">
        <f t="shared" si="312"/>
        <v>0</v>
      </c>
      <c r="LX98" s="448">
        <f t="shared" si="313"/>
        <v>0</v>
      </c>
      <c r="LY98" s="414">
        <f t="shared" si="396"/>
        <v>0</v>
      </c>
      <c r="LZ98" s="414">
        <f t="shared" si="397"/>
        <v>0</v>
      </c>
      <c r="MA98" s="414">
        <f t="shared" si="398"/>
        <v>0</v>
      </c>
      <c r="MB98" s="448">
        <f t="shared" si="399"/>
        <v>0</v>
      </c>
      <c r="MC98" s="414">
        <f t="shared" si="314"/>
        <v>0</v>
      </c>
      <c r="MD98" s="414">
        <f t="shared" si="315"/>
        <v>0</v>
      </c>
      <c r="ME98" s="414">
        <f t="shared" si="316"/>
        <v>0</v>
      </c>
      <c r="MF98" s="448">
        <f t="shared" si="317"/>
        <v>0</v>
      </c>
      <c r="MG98" s="414">
        <f t="shared" si="318"/>
        <v>0</v>
      </c>
      <c r="MH98" s="414">
        <f t="shared" si="319"/>
        <v>0</v>
      </c>
      <c r="MI98" s="414">
        <f t="shared" si="320"/>
        <v>0</v>
      </c>
      <c r="MJ98" s="448">
        <f t="shared" si="400"/>
        <v>0</v>
      </c>
      <c r="MK98" s="462"/>
      <c r="ML98" s="477" cm="1">
        <f t="array" ref="ML98">IF(MX98=1,INDEX($BX98:$EQ98,1,MATCH("Ⅱ⑧",$BX98:$EQ98,0)+7),0)</f>
        <v>0</v>
      </c>
      <c r="MM98" s="478">
        <f t="shared" si="321"/>
        <v>0</v>
      </c>
      <c r="MN98" s="468">
        <f t="shared" si="322"/>
        <v>0</v>
      </c>
      <c r="MP98" s="348">
        <f t="shared" si="323"/>
        <v>0</v>
      </c>
      <c r="MQ98" s="348">
        <f t="shared" si="324"/>
        <v>0</v>
      </c>
      <c r="MR98" s="348">
        <f t="shared" si="325"/>
        <v>0</v>
      </c>
      <c r="MS98" s="348">
        <f t="shared" si="326"/>
        <v>0</v>
      </c>
      <c r="MT98" s="348">
        <f t="shared" si="327"/>
        <v>0</v>
      </c>
      <c r="MU98" s="348">
        <f t="shared" si="328"/>
        <v>0</v>
      </c>
      <c r="MV98" s="348">
        <f t="shared" si="329"/>
        <v>0</v>
      </c>
      <c r="MW98" s="348">
        <f t="shared" si="330"/>
        <v>0</v>
      </c>
      <c r="MX98" s="348">
        <f t="shared" si="331"/>
        <v>0</v>
      </c>
      <c r="MZ98" s="550">
        <f t="shared" si="332"/>
        <v>0</v>
      </c>
      <c r="NA98" s="550">
        <f t="shared" si="333"/>
        <v>0</v>
      </c>
      <c r="NB98" s="550">
        <f t="shared" si="334"/>
        <v>0</v>
      </c>
      <c r="NC98" s="550">
        <f t="shared" si="335"/>
        <v>0</v>
      </c>
      <c r="ND98" s="550">
        <f t="shared" si="336"/>
        <v>0</v>
      </c>
      <c r="NE98" s="550">
        <f t="shared" si="337"/>
        <v>0</v>
      </c>
      <c r="NF98" s="550">
        <f t="shared" si="338"/>
        <v>0</v>
      </c>
      <c r="NG98" s="550">
        <f t="shared" si="339"/>
        <v>0</v>
      </c>
    </row>
    <row r="99" spans="1:371" s="136" customFormat="1" ht="21" customHeight="1">
      <c r="A99" s="452">
        <f t="shared" si="212"/>
        <v>0</v>
      </c>
      <c r="B99" s="452">
        <f t="shared" si="401"/>
        <v>0</v>
      </c>
      <c r="C99" s="452">
        <f t="shared" si="213"/>
        <v>0</v>
      </c>
      <c r="D99" s="452">
        <f t="shared" si="214"/>
        <v>0</v>
      </c>
      <c r="E99" s="452">
        <f t="shared" si="215"/>
        <v>0</v>
      </c>
      <c r="F99" s="452">
        <f t="shared" si="402"/>
        <v>0</v>
      </c>
      <c r="G99" s="452">
        <f t="shared" si="403"/>
        <v>0</v>
      </c>
      <c r="H99" s="452">
        <f t="shared" si="404"/>
        <v>0</v>
      </c>
      <c r="I99" s="267">
        <f t="shared" si="340"/>
        <v>0</v>
      </c>
      <c r="J99" s="268"/>
      <c r="K99" s="112"/>
      <c r="L99" s="112"/>
      <c r="M99" s="106"/>
      <c r="N99" s="106"/>
      <c r="O99" s="106"/>
      <c r="P99" s="106"/>
      <c r="Q99" s="112"/>
      <c r="R99" s="263" t="str">
        <f>IFERROR(VLOOKUP(Q99,'４整理番号表'!$T$27:$U$30,2,TRUE),"")</f>
        <v/>
      </c>
      <c r="S99" s="263">
        <f t="shared" si="341"/>
        <v>0</v>
      </c>
      <c r="T99" s="266">
        <f t="shared" si="342"/>
        <v>0</v>
      </c>
      <c r="U99" s="112"/>
      <c r="V99" s="108"/>
      <c r="W99" s="269" t="str">
        <f>IFERROR(VLOOKUP(V99,'４整理番号表'!$B$6:$G$7,2,TRUE),"")</f>
        <v/>
      </c>
      <c r="X99" s="270"/>
      <c r="Y99" s="108"/>
      <c r="Z99" s="269" t="str">
        <f>IFERROR(VLOOKUP(Y99,'４整理番号表'!$B$39:$H$45,2,TRUE),"")</f>
        <v/>
      </c>
      <c r="AA99" s="108"/>
      <c r="AB99" s="271" t="str">
        <f>IFERROR(VLOOKUP(AA99,'４整理番号表'!$J$5:$K$59,2,TRUE),"")</f>
        <v/>
      </c>
      <c r="AC99" s="365"/>
      <c r="AD99" s="624"/>
      <c r="AE99" s="107"/>
      <c r="AF99" s="272" t="str">
        <f>IFERROR(VLOOKUP(AE99,'４整理番号表'!$P$6:$Q$39,2,TRUE),"")</f>
        <v/>
      </c>
      <c r="AG99" s="273">
        <f t="shared" si="216"/>
        <v>0</v>
      </c>
      <c r="AH99" s="106"/>
      <c r="AI99" s="112"/>
      <c r="AJ99" s="111"/>
      <c r="AK99" s="282"/>
      <c r="AL99" s="283"/>
      <c r="AM99" s="280"/>
      <c r="AN99" s="26"/>
      <c r="AO99" s="291">
        <f t="shared" si="217"/>
        <v>0</v>
      </c>
      <c r="AP99" s="290">
        <f t="shared" si="343"/>
        <v>0</v>
      </c>
      <c r="AQ99" s="30"/>
      <c r="AR99" s="30"/>
      <c r="AS99" s="30"/>
      <c r="AT99" s="289"/>
      <c r="AU99" s="291">
        <f t="shared" si="410"/>
        <v>0</v>
      </c>
      <c r="AV99" s="291" t="str">
        <f t="shared" si="405"/>
        <v/>
      </c>
      <c r="AW99" s="27"/>
      <c r="AX99" s="33"/>
      <c r="AY99" s="33"/>
      <c r="AZ99" s="28"/>
      <c r="BA99" s="27"/>
      <c r="BB99" s="202"/>
      <c r="BC99" s="315">
        <f t="shared" si="344"/>
        <v>0</v>
      </c>
      <c r="BD99" s="349" t="str">
        <f t="shared" si="218"/>
        <v/>
      </c>
      <c r="BE99" s="350"/>
      <c r="BF99" s="350"/>
      <c r="BG99" s="349">
        <f t="shared" si="411"/>
        <v>0</v>
      </c>
      <c r="BH99" s="350"/>
      <c r="BI99" s="349">
        <f t="shared" si="345"/>
        <v>0</v>
      </c>
      <c r="BJ99" s="202"/>
      <c r="BK99" s="202"/>
      <c r="BL99" s="653" t="str">
        <f t="shared" si="219"/>
        <v/>
      </c>
      <c r="BM99" s="654" t="str">
        <f t="shared" si="220"/>
        <v/>
      </c>
      <c r="BN99" s="266" t="str">
        <f t="shared" si="221"/>
        <v/>
      </c>
      <c r="BO99" s="793"/>
      <c r="BP99" s="323"/>
      <c r="BQ99" s="323"/>
      <c r="BR99" s="323"/>
      <c r="BS99" s="323"/>
      <c r="BT99" s="324" t="str">
        <f t="shared" si="222"/>
        <v/>
      </c>
      <c r="BU99" s="325" t="str">
        <f t="shared" si="346"/>
        <v/>
      </c>
      <c r="BV99" s="393">
        <f t="shared" si="347"/>
        <v>0</v>
      </c>
      <c r="BW99" s="326"/>
      <c r="BX99" s="329"/>
      <c r="BY99" s="454"/>
      <c r="BZ99" s="455"/>
      <c r="CA99" s="455"/>
      <c r="CB99" s="455"/>
      <c r="CC99" s="455"/>
      <c r="CD99" s="322">
        <f>IFERROR(VLOOKUP(BX99,'４整理番号表'!$X$23:$Z$31,3,FALSE),)</f>
        <v>0</v>
      </c>
      <c r="CE99" s="605" t="str">
        <f>IF(BX99='４整理番号表'!$X$24,IF(CC99&lt;&gt;"",IF(BZ99&gt;0,IF(BY99=6,ROUNDDOWN((CC99-BZ99)/ABS(BZ99),3),IF(BY99=5,ROUNDDOWN((CC99-BZ99)/ABS(BZ99)*3/4,3),"")),"-")),IF(CC99&lt;&gt;"",IF(BZ99&gt;0,ROUNDDOWN((CC99-BZ99)/ABS(BZ99),3),"-"),""))</f>
        <v/>
      </c>
      <c r="CF99" s="610"/>
      <c r="CG99" s="329"/>
      <c r="CH99" s="454"/>
      <c r="CI99" s="322"/>
      <c r="CJ99" s="322"/>
      <c r="CK99" s="322"/>
      <c r="CL99" s="322"/>
      <c r="CM99" s="322">
        <f>IFERROR(VLOOKUP(CG99,'４整理番号表'!$X$23:$Z$31,3,FALSE),)</f>
        <v>0</v>
      </c>
      <c r="CN99" s="325" t="str">
        <f t="shared" si="348"/>
        <v/>
      </c>
      <c r="CO99" s="610"/>
      <c r="CP99" s="329"/>
      <c r="CQ99" s="454"/>
      <c r="CR99" s="322"/>
      <c r="CS99" s="322"/>
      <c r="CT99" s="322"/>
      <c r="CU99" s="322"/>
      <c r="CV99" s="322">
        <f>IFERROR(VLOOKUP(CP99,'４整理番号表'!$X$23:$Z$31,3,FALSE),)</f>
        <v>0</v>
      </c>
      <c r="CW99" s="325" t="str">
        <f t="shared" si="349"/>
        <v/>
      </c>
      <c r="CX99" s="619"/>
      <c r="CY99" s="329"/>
      <c r="CZ99" s="454"/>
      <c r="DA99" s="322"/>
      <c r="DB99" s="322"/>
      <c r="DC99" s="322"/>
      <c r="DD99" s="322"/>
      <c r="DE99" s="322">
        <f>IFERROR(VLOOKUP(CY99,'４整理番号表'!$X$23:$Z$31,3,FALSE),)</f>
        <v>0</v>
      </c>
      <c r="DF99" s="325" t="str">
        <f t="shared" si="350"/>
        <v/>
      </c>
      <c r="DG99" s="610"/>
      <c r="DH99" s="329"/>
      <c r="DI99" s="454"/>
      <c r="DJ99" s="322"/>
      <c r="DK99" s="322"/>
      <c r="DL99" s="322"/>
      <c r="DM99" s="322"/>
      <c r="DN99" s="322">
        <f>IFERROR(VLOOKUP(DH99,'４整理番号表'!$X$23:$Z$31,3,FALSE),)</f>
        <v>0</v>
      </c>
      <c r="DO99" s="325" t="str">
        <f t="shared" si="351"/>
        <v/>
      </c>
      <c r="DP99" s="610"/>
      <c r="DQ99" s="329"/>
      <c r="DR99" s="454"/>
      <c r="DS99" s="322"/>
      <c r="DT99" s="322"/>
      <c r="DU99" s="322"/>
      <c r="DV99" s="322"/>
      <c r="DW99" s="322">
        <f>IFERROR(VLOOKUP(DQ99,'４整理番号表'!$X$23:$Z$31,3,FALSE),)</f>
        <v>0</v>
      </c>
      <c r="DX99" s="325" t="str">
        <f t="shared" si="352"/>
        <v/>
      </c>
      <c r="DY99" s="610"/>
      <c r="DZ99" s="329"/>
      <c r="EA99" s="454"/>
      <c r="EB99" s="322"/>
      <c r="EC99" s="322"/>
      <c r="ED99" s="322"/>
      <c r="EE99" s="322"/>
      <c r="EF99" s="322">
        <f>IFERROR(VLOOKUP(DZ99,'４整理番号表'!$X$23:$Z$31,3,FALSE),)</f>
        <v>0</v>
      </c>
      <c r="EG99" s="325" t="str">
        <f t="shared" si="353"/>
        <v/>
      </c>
      <c r="EH99" s="610"/>
      <c r="EI99" s="329"/>
      <c r="EJ99" s="454"/>
      <c r="EK99" s="322"/>
      <c r="EL99" s="322"/>
      <c r="EM99" s="322"/>
      <c r="EN99" s="322"/>
      <c r="EO99" s="322">
        <f>IFERROR(VLOOKUP(EI99,'４整理番号表'!$X$23:$Z$31,3,FALSE),)</f>
        <v>0</v>
      </c>
      <c r="EP99" s="325" t="str">
        <f t="shared" si="354"/>
        <v/>
      </c>
      <c r="EQ99" s="619"/>
      <c r="ER99" s="203" t="s">
        <v>101</v>
      </c>
      <c r="ES99" s="266">
        <f t="shared" si="223"/>
        <v>0</v>
      </c>
      <c r="ET99" s="272">
        <f t="shared" si="224"/>
        <v>0</v>
      </c>
      <c r="EU99" s="272">
        <f t="shared" si="225"/>
        <v>0</v>
      </c>
      <c r="EV99" s="272">
        <f t="shared" si="226"/>
        <v>0</v>
      </c>
      <c r="EW99" s="272">
        <f t="shared" si="227"/>
        <v>0</v>
      </c>
      <c r="EX99" s="272">
        <f t="shared" si="228"/>
        <v>0</v>
      </c>
      <c r="EY99" s="272">
        <f t="shared" si="229"/>
        <v>0</v>
      </c>
      <c r="EZ99" s="272">
        <f t="shared" si="230"/>
        <v>0</v>
      </c>
      <c r="FA99" s="272">
        <f t="shared" si="231"/>
        <v>0</v>
      </c>
      <c r="FB99" s="272">
        <f t="shared" si="232"/>
        <v>0</v>
      </c>
      <c r="FC99" s="272">
        <f t="shared" si="233"/>
        <v>0</v>
      </c>
      <c r="FD99" s="272">
        <f t="shared" si="234"/>
        <v>0</v>
      </c>
      <c r="FE99" s="272">
        <f t="shared" si="235"/>
        <v>0</v>
      </c>
      <c r="FF99" s="272">
        <f t="shared" si="236"/>
        <v>0</v>
      </c>
      <c r="FG99" s="272">
        <f t="shared" si="237"/>
        <v>0</v>
      </c>
      <c r="FH99" s="272">
        <f t="shared" si="238"/>
        <v>0</v>
      </c>
      <c r="FI99" s="109" t="s">
        <v>100</v>
      </c>
      <c r="FJ99" s="109" t="s">
        <v>100</v>
      </c>
      <c r="FK99" s="109" t="s">
        <v>100</v>
      </c>
      <c r="FL99" s="109" t="s">
        <v>100</v>
      </c>
      <c r="FM99" s="109" t="s">
        <v>100</v>
      </c>
      <c r="FN99" s="272">
        <f t="shared" si="355"/>
        <v>0</v>
      </c>
      <c r="FO99" s="272">
        <f t="shared" si="356"/>
        <v>0</v>
      </c>
      <c r="FP99" s="272">
        <f t="shared" si="357"/>
        <v>0</v>
      </c>
      <c r="FQ99" s="272">
        <f t="shared" si="358"/>
        <v>0</v>
      </c>
      <c r="FR99" s="272">
        <f t="shared" si="359"/>
        <v>0</v>
      </c>
      <c r="FS99" s="272">
        <f t="shared" si="360"/>
        <v>0</v>
      </c>
      <c r="FT99" s="272">
        <f t="shared" si="361"/>
        <v>0</v>
      </c>
      <c r="FU99" s="113"/>
      <c r="FV99" s="113"/>
      <c r="FW99" s="109"/>
      <c r="FX99" s="109"/>
      <c r="FY99" s="109"/>
      <c r="FZ99" s="272">
        <f t="shared" si="362"/>
        <v>0</v>
      </c>
      <c r="GA99" s="272">
        <f t="shared" si="239"/>
        <v>0</v>
      </c>
      <c r="GB99" s="109"/>
      <c r="GC99" s="109"/>
      <c r="GD99" s="109"/>
      <c r="GE99" s="109"/>
      <c r="GF99" s="109"/>
      <c r="GG99" s="109"/>
      <c r="GH99" s="109"/>
      <c r="GI99" s="109"/>
      <c r="GJ99" s="109"/>
      <c r="GK99" s="109"/>
      <c r="GL99" s="109"/>
      <c r="GM99" s="109"/>
      <c r="GN99" s="109"/>
      <c r="GO99" s="109"/>
      <c r="GP99" s="109"/>
      <c r="GQ99" s="109"/>
      <c r="GR99" s="109"/>
      <c r="GS99" s="109"/>
      <c r="GT99" s="110"/>
      <c r="GV99" s="413">
        <f t="shared" si="240"/>
        <v>0</v>
      </c>
      <c r="GW99" s="414">
        <f t="shared" si="241"/>
        <v>0</v>
      </c>
      <c r="GX99" s="415"/>
      <c r="GY99" s="416">
        <f t="shared" si="406"/>
        <v>0</v>
      </c>
      <c r="GZ99" s="417">
        <f t="shared" si="407"/>
        <v>0</v>
      </c>
      <c r="HA99" s="385"/>
      <c r="HB99" s="421"/>
      <c r="HC99" s="422"/>
      <c r="HD99" s="422"/>
      <c r="HE99" s="423">
        <f t="shared" si="408"/>
        <v>0</v>
      </c>
      <c r="HF99" s="424">
        <f t="shared" si="409"/>
        <v>0</v>
      </c>
      <c r="HG99" s="426"/>
      <c r="HH99" s="426"/>
      <c r="HI99" s="426"/>
      <c r="HJ99" s="345" t="str">
        <f t="shared" si="242"/>
        <v/>
      </c>
      <c r="HK99" s="402">
        <f>IF(OR(AND(1&lt;=HJ99,HJ99&lt;=3),HJ99=6),VLOOKUP(HJ99,'４整理番号表'!$J$5:$K$59,2,FALSE),0)</f>
        <v>0</v>
      </c>
      <c r="HL99" s="402">
        <f>IF(OR(HJ99=4,HJ99=7),VLOOKUP(HJ99,'４整理番号表'!$J$5:$K$59,2,FALSE),0)</f>
        <v>0</v>
      </c>
      <c r="HM99" s="402">
        <f>IF(HJ99=5,VLOOKUP(HJ99,'４整理番号表'!$J$5:$K$59,2,FALSE),0)</f>
        <v>0</v>
      </c>
      <c r="HN99" s="402">
        <f>IF(AND(8&lt;=HJ99,HJ99&lt;=13),VLOOKUP(HJ99,'４整理番号表'!$J$5:$K$59,2,FALSE),0)</f>
        <v>0</v>
      </c>
      <c r="HO99" s="397">
        <f t="shared" si="363"/>
        <v>0</v>
      </c>
      <c r="HP99" s="345">
        <f t="shared" si="364"/>
        <v>0</v>
      </c>
      <c r="HQ99" s="345">
        <f t="shared" si="365"/>
        <v>0</v>
      </c>
      <c r="HR99" s="344">
        <f t="shared" si="366"/>
        <v>0</v>
      </c>
      <c r="HS99" s="344">
        <f t="shared" si="367"/>
        <v>0</v>
      </c>
      <c r="HT99" s="345">
        <f t="shared" si="368"/>
        <v>0</v>
      </c>
      <c r="HU99" s="345">
        <f t="shared" si="369"/>
        <v>0</v>
      </c>
      <c r="HV99" s="345">
        <f t="shared" si="370"/>
        <v>0</v>
      </c>
      <c r="HW99" s="345">
        <f t="shared" si="371"/>
        <v>0</v>
      </c>
      <c r="HX99" s="345">
        <f t="shared" si="372"/>
        <v>0</v>
      </c>
      <c r="HY99" s="344">
        <f t="shared" si="373"/>
        <v>0</v>
      </c>
      <c r="HZ99" s="344">
        <f t="shared" si="374"/>
        <v>0</v>
      </c>
      <c r="IA99" s="345">
        <f t="shared" si="375"/>
        <v>0</v>
      </c>
      <c r="IB99" s="345">
        <f t="shared" si="376"/>
        <v>0</v>
      </c>
      <c r="IC99" s="345">
        <f t="shared" si="377"/>
        <v>0</v>
      </c>
      <c r="ID99" s="345">
        <f t="shared" si="378"/>
        <v>0</v>
      </c>
      <c r="IE99" s="345">
        <f t="shared" si="379"/>
        <v>0</v>
      </c>
      <c r="IF99" s="344">
        <f>IF(AND($HO99=3,SUM($ID99:IE99)=0),IF(AND($HB99=1,$HF99&gt;=0.1),1,),)</f>
        <v>0</v>
      </c>
      <c r="IG99" s="344">
        <f>IF(AND($HO99=3,SUM($ID99:IF99)=0),IF(AND($HB99=1,$HF99&gt;=0.05,$HF99&lt;0.1),1,),)</f>
        <v>0</v>
      </c>
      <c r="IH99" s="345">
        <f t="shared" si="380"/>
        <v>0</v>
      </c>
      <c r="II99" s="345">
        <f t="shared" si="381"/>
        <v>0</v>
      </c>
      <c r="IJ99" s="345">
        <f t="shared" si="382"/>
        <v>0</v>
      </c>
      <c r="IK99" s="345">
        <f t="shared" si="383"/>
        <v>0</v>
      </c>
      <c r="IL99" s="345">
        <f t="shared" si="384"/>
        <v>0</v>
      </c>
      <c r="IM99" s="345">
        <f t="shared" si="385"/>
        <v>0</v>
      </c>
      <c r="IN99" s="345">
        <f t="shared" si="386"/>
        <v>0</v>
      </c>
      <c r="IO99" s="345">
        <f t="shared" si="387"/>
        <v>0</v>
      </c>
      <c r="IP99" s="345">
        <f t="shared" si="388"/>
        <v>0</v>
      </c>
      <c r="IQ99" s="345">
        <f t="shared" si="389"/>
        <v>0</v>
      </c>
      <c r="IR99" s="345">
        <f t="shared" si="390"/>
        <v>0</v>
      </c>
      <c r="IS99" s="392">
        <f t="shared" si="391"/>
        <v>0</v>
      </c>
      <c r="IT99" s="385"/>
      <c r="IU99" s="440">
        <f t="shared" si="243"/>
        <v>0</v>
      </c>
      <c r="IV99" s="344">
        <f t="shared" si="244"/>
        <v>0</v>
      </c>
      <c r="IW99" s="344">
        <f t="shared" si="245"/>
        <v>0</v>
      </c>
      <c r="IX99" s="344">
        <f t="shared" si="246"/>
        <v>0</v>
      </c>
      <c r="IY99" s="344">
        <f t="shared" si="247"/>
        <v>0</v>
      </c>
      <c r="IZ99" s="344">
        <f t="shared" si="248"/>
        <v>0</v>
      </c>
      <c r="JA99" s="344">
        <f t="shared" si="249"/>
        <v>0</v>
      </c>
      <c r="JB99" s="344">
        <f t="shared" si="250"/>
        <v>0</v>
      </c>
      <c r="JC99" s="344">
        <f t="shared" si="251"/>
        <v>0</v>
      </c>
      <c r="JD99" s="344">
        <f t="shared" si="252"/>
        <v>0</v>
      </c>
      <c r="JE99" s="344">
        <f t="shared" si="253"/>
        <v>0</v>
      </c>
      <c r="JF99" s="344">
        <f t="shared" si="254"/>
        <v>0</v>
      </c>
      <c r="JG99" s="344">
        <f t="shared" si="255"/>
        <v>0</v>
      </c>
      <c r="JH99" s="344">
        <f t="shared" si="256"/>
        <v>0</v>
      </c>
      <c r="JI99" s="344">
        <f t="shared" si="257"/>
        <v>0</v>
      </c>
      <c r="JJ99" s="344">
        <f t="shared" si="258"/>
        <v>0</v>
      </c>
      <c r="JK99" s="344">
        <f t="shared" si="259"/>
        <v>0</v>
      </c>
      <c r="JL99" s="344">
        <f t="shared" si="260"/>
        <v>0</v>
      </c>
      <c r="JM99" s="344">
        <f t="shared" si="261"/>
        <v>0</v>
      </c>
      <c r="JN99" s="344">
        <f t="shared" si="262"/>
        <v>0</v>
      </c>
      <c r="JO99" s="344">
        <f t="shared" si="263"/>
        <v>0</v>
      </c>
      <c r="JP99" s="344">
        <f t="shared" si="264"/>
        <v>0</v>
      </c>
      <c r="JQ99" s="344">
        <f t="shared" si="265"/>
        <v>0</v>
      </c>
      <c r="JR99" s="344">
        <f t="shared" si="266"/>
        <v>0</v>
      </c>
      <c r="JS99" s="344">
        <f t="shared" si="267"/>
        <v>0</v>
      </c>
      <c r="JT99" s="344">
        <f t="shared" si="268"/>
        <v>0</v>
      </c>
      <c r="JU99" s="344">
        <f t="shared" si="269"/>
        <v>0</v>
      </c>
      <c r="JV99" s="344">
        <f t="shared" si="270"/>
        <v>0</v>
      </c>
      <c r="JW99" s="344">
        <f t="shared" si="271"/>
        <v>0</v>
      </c>
      <c r="JX99" s="344">
        <f t="shared" si="272"/>
        <v>0</v>
      </c>
      <c r="JY99" s="344">
        <f t="shared" si="273"/>
        <v>0</v>
      </c>
      <c r="JZ99" s="344">
        <f t="shared" si="274"/>
        <v>0</v>
      </c>
      <c r="KA99" s="344">
        <f t="shared" si="275"/>
        <v>0</v>
      </c>
      <c r="KB99" s="344">
        <f t="shared" si="276"/>
        <v>0</v>
      </c>
      <c r="KC99" s="344">
        <f t="shared" si="277"/>
        <v>0</v>
      </c>
      <c r="KD99" s="344">
        <f t="shared" si="278"/>
        <v>0</v>
      </c>
      <c r="KE99" s="344">
        <f t="shared" si="279"/>
        <v>0</v>
      </c>
      <c r="KF99" s="344">
        <f t="shared" si="280"/>
        <v>0</v>
      </c>
      <c r="KG99" s="344">
        <f t="shared" si="281"/>
        <v>0</v>
      </c>
      <c r="KH99" s="344">
        <f t="shared" si="282"/>
        <v>0</v>
      </c>
      <c r="KI99" s="344">
        <f t="shared" si="283"/>
        <v>0</v>
      </c>
      <c r="KJ99" s="344">
        <f t="shared" si="284"/>
        <v>0</v>
      </c>
      <c r="KK99" s="344">
        <f t="shared" si="285"/>
        <v>0</v>
      </c>
      <c r="KL99" s="344">
        <f t="shared" si="286"/>
        <v>0</v>
      </c>
      <c r="KM99" s="344">
        <f t="shared" si="287"/>
        <v>0</v>
      </c>
      <c r="KN99" s="344">
        <f t="shared" si="288"/>
        <v>0</v>
      </c>
      <c r="KO99" s="344">
        <f t="shared" si="289"/>
        <v>0</v>
      </c>
      <c r="KP99" s="344">
        <f t="shared" si="290"/>
        <v>0</v>
      </c>
      <c r="KQ99" s="344">
        <f t="shared" si="291"/>
        <v>0</v>
      </c>
      <c r="KR99" s="344">
        <f t="shared" si="292"/>
        <v>0</v>
      </c>
      <c r="KS99" s="344">
        <f t="shared" si="293"/>
        <v>0</v>
      </c>
      <c r="KT99" s="383">
        <f t="shared" si="294"/>
        <v>0</v>
      </c>
      <c r="KU99" s="701"/>
      <c r="KV99" s="109"/>
      <c r="KW99" s="109"/>
      <c r="KX99" s="110"/>
      <c r="KZ99" s="472">
        <f t="shared" si="295"/>
        <v>0</v>
      </c>
      <c r="LA99" s="348">
        <f t="shared" si="296"/>
        <v>0</v>
      </c>
      <c r="LB99" s="348">
        <f t="shared" si="297"/>
        <v>0</v>
      </c>
      <c r="LC99" s="473">
        <f t="shared" si="298"/>
        <v>0</v>
      </c>
      <c r="LE99" s="467">
        <f t="shared" si="299"/>
        <v>0</v>
      </c>
      <c r="LF99" s="467" t="str">
        <f t="shared" si="300"/>
        <v/>
      </c>
      <c r="LG99" s="467">
        <f t="shared" si="301"/>
        <v>0</v>
      </c>
      <c r="LH99" s="467">
        <f t="shared" si="302"/>
        <v>0</v>
      </c>
      <c r="LI99" s="467">
        <f t="shared" si="303"/>
        <v>0</v>
      </c>
      <c r="LJ99" s="467">
        <f t="shared" si="304"/>
        <v>0</v>
      </c>
      <c r="LK99" s="467">
        <f t="shared" si="305"/>
        <v>0</v>
      </c>
      <c r="LL99" s="467">
        <f t="shared" si="306"/>
        <v>0</v>
      </c>
      <c r="LM99" s="467">
        <f t="shared" si="307"/>
        <v>0</v>
      </c>
      <c r="LN99" s="468">
        <f t="shared" si="308"/>
        <v>0</v>
      </c>
      <c r="LO99" s="468" t="str">
        <f t="shared" si="392"/>
        <v>○</v>
      </c>
      <c r="LP99" s="451"/>
      <c r="LQ99" s="414">
        <f t="shared" si="393"/>
        <v>0</v>
      </c>
      <c r="LR99" s="414">
        <f t="shared" si="394"/>
        <v>0</v>
      </c>
      <c r="LS99" s="414" t="str">
        <f t="shared" si="309"/>
        <v/>
      </c>
      <c r="LT99" s="414" t="str">
        <f t="shared" si="395"/>
        <v/>
      </c>
      <c r="LU99" s="414">
        <f t="shared" si="310"/>
        <v>0</v>
      </c>
      <c r="LV99" s="414">
        <f t="shared" si="311"/>
        <v>0</v>
      </c>
      <c r="LW99" s="414">
        <f t="shared" si="312"/>
        <v>0</v>
      </c>
      <c r="LX99" s="448">
        <f t="shared" si="313"/>
        <v>0</v>
      </c>
      <c r="LY99" s="414">
        <f t="shared" si="396"/>
        <v>0</v>
      </c>
      <c r="LZ99" s="414">
        <f t="shared" si="397"/>
        <v>0</v>
      </c>
      <c r="MA99" s="414">
        <f t="shared" si="398"/>
        <v>0</v>
      </c>
      <c r="MB99" s="448">
        <f t="shared" si="399"/>
        <v>0</v>
      </c>
      <c r="MC99" s="414">
        <f t="shared" si="314"/>
        <v>0</v>
      </c>
      <c r="MD99" s="414">
        <f t="shared" si="315"/>
        <v>0</v>
      </c>
      <c r="ME99" s="414">
        <f t="shared" si="316"/>
        <v>0</v>
      </c>
      <c r="MF99" s="448">
        <f t="shared" si="317"/>
        <v>0</v>
      </c>
      <c r="MG99" s="414">
        <f t="shared" si="318"/>
        <v>0</v>
      </c>
      <c r="MH99" s="414">
        <f t="shared" si="319"/>
        <v>0</v>
      </c>
      <c r="MI99" s="414">
        <f t="shared" si="320"/>
        <v>0</v>
      </c>
      <c r="MJ99" s="448">
        <f t="shared" si="400"/>
        <v>0</v>
      </c>
      <c r="MK99" s="462"/>
      <c r="ML99" s="477" cm="1">
        <f t="array" ref="ML99">IF(MX99=1,INDEX($BX99:$EQ99,1,MATCH("Ⅱ⑧",$BX99:$EQ99,0)+7),0)</f>
        <v>0</v>
      </c>
      <c r="MM99" s="478">
        <f t="shared" si="321"/>
        <v>0</v>
      </c>
      <c r="MN99" s="468">
        <f t="shared" si="322"/>
        <v>0</v>
      </c>
      <c r="MP99" s="348">
        <f t="shared" si="323"/>
        <v>0</v>
      </c>
      <c r="MQ99" s="348">
        <f t="shared" si="324"/>
        <v>0</v>
      </c>
      <c r="MR99" s="348">
        <f t="shared" si="325"/>
        <v>0</v>
      </c>
      <c r="MS99" s="348">
        <f t="shared" si="326"/>
        <v>0</v>
      </c>
      <c r="MT99" s="348">
        <f t="shared" si="327"/>
        <v>0</v>
      </c>
      <c r="MU99" s="348">
        <f t="shared" si="328"/>
        <v>0</v>
      </c>
      <c r="MV99" s="348">
        <f t="shared" si="329"/>
        <v>0</v>
      </c>
      <c r="MW99" s="348">
        <f t="shared" si="330"/>
        <v>0</v>
      </c>
      <c r="MX99" s="348">
        <f t="shared" si="331"/>
        <v>0</v>
      </c>
      <c r="MZ99" s="550">
        <f t="shared" si="332"/>
        <v>0</v>
      </c>
      <c r="NA99" s="550">
        <f t="shared" si="333"/>
        <v>0</v>
      </c>
      <c r="NB99" s="550">
        <f t="shared" si="334"/>
        <v>0</v>
      </c>
      <c r="NC99" s="550">
        <f t="shared" si="335"/>
        <v>0</v>
      </c>
      <c r="ND99" s="550">
        <f t="shared" si="336"/>
        <v>0</v>
      </c>
      <c r="NE99" s="550">
        <f t="shared" si="337"/>
        <v>0</v>
      </c>
      <c r="NF99" s="550">
        <f t="shared" si="338"/>
        <v>0</v>
      </c>
      <c r="NG99" s="550">
        <f t="shared" si="339"/>
        <v>0</v>
      </c>
    </row>
    <row r="100" spans="1:371" s="136" customFormat="1" ht="21" customHeight="1">
      <c r="A100" s="452">
        <f t="shared" si="212"/>
        <v>0</v>
      </c>
      <c r="B100" s="452">
        <f t="shared" si="401"/>
        <v>0</v>
      </c>
      <c r="C100" s="452">
        <f t="shared" si="213"/>
        <v>0</v>
      </c>
      <c r="D100" s="452">
        <f t="shared" si="214"/>
        <v>0</v>
      </c>
      <c r="E100" s="452">
        <f t="shared" si="215"/>
        <v>0</v>
      </c>
      <c r="F100" s="452">
        <f t="shared" si="402"/>
        <v>0</v>
      </c>
      <c r="G100" s="452">
        <f t="shared" si="403"/>
        <v>0</v>
      </c>
      <c r="H100" s="452">
        <f t="shared" si="404"/>
        <v>0</v>
      </c>
      <c r="I100" s="267">
        <f t="shared" si="340"/>
        <v>0</v>
      </c>
      <c r="J100" s="268"/>
      <c r="K100" s="112"/>
      <c r="L100" s="112"/>
      <c r="M100" s="106"/>
      <c r="N100" s="106"/>
      <c r="O100" s="106"/>
      <c r="P100" s="106"/>
      <c r="Q100" s="112"/>
      <c r="R100" s="263" t="str">
        <f>IFERROR(VLOOKUP(Q100,'４整理番号表'!$T$27:$U$30,2,TRUE),"")</f>
        <v/>
      </c>
      <c r="S100" s="263">
        <f t="shared" si="341"/>
        <v>0</v>
      </c>
      <c r="T100" s="266">
        <f t="shared" si="342"/>
        <v>0</v>
      </c>
      <c r="U100" s="112"/>
      <c r="V100" s="108"/>
      <c r="W100" s="269" t="str">
        <f>IFERROR(VLOOKUP(V100,'４整理番号表'!$B$6:$G$7,2,TRUE),"")</f>
        <v/>
      </c>
      <c r="X100" s="270"/>
      <c r="Y100" s="108"/>
      <c r="Z100" s="269" t="str">
        <f>IFERROR(VLOOKUP(Y100,'４整理番号表'!$B$39:$H$45,2,TRUE),"")</f>
        <v/>
      </c>
      <c r="AA100" s="108"/>
      <c r="AB100" s="271" t="str">
        <f>IFERROR(VLOOKUP(AA100,'４整理番号表'!$J$5:$K$59,2,TRUE),"")</f>
        <v/>
      </c>
      <c r="AC100" s="365"/>
      <c r="AD100" s="624"/>
      <c r="AE100" s="107"/>
      <c r="AF100" s="272" t="str">
        <f>IFERROR(VLOOKUP(AE100,'４整理番号表'!$P$6:$Q$39,2,TRUE),"")</f>
        <v/>
      </c>
      <c r="AG100" s="273">
        <f t="shared" si="216"/>
        <v>0</v>
      </c>
      <c r="AH100" s="106"/>
      <c r="AI100" s="112"/>
      <c r="AJ100" s="111"/>
      <c r="AK100" s="282"/>
      <c r="AL100" s="283"/>
      <c r="AM100" s="280"/>
      <c r="AN100" s="29"/>
      <c r="AO100" s="291">
        <f t="shared" si="217"/>
        <v>0</v>
      </c>
      <c r="AP100" s="290">
        <f t="shared" si="343"/>
        <v>0</v>
      </c>
      <c r="AQ100" s="30"/>
      <c r="AR100" s="30"/>
      <c r="AS100" s="30"/>
      <c r="AT100" s="289"/>
      <c r="AU100" s="291">
        <f t="shared" si="410"/>
        <v>0</v>
      </c>
      <c r="AV100" s="291" t="str">
        <f t="shared" si="405"/>
        <v/>
      </c>
      <c r="AW100" s="27"/>
      <c r="AX100" s="33"/>
      <c r="AY100" s="33"/>
      <c r="AZ100" s="28"/>
      <c r="BA100" s="27"/>
      <c r="BB100" s="202"/>
      <c r="BC100" s="315">
        <f t="shared" si="344"/>
        <v>0</v>
      </c>
      <c r="BD100" s="349" t="str">
        <f t="shared" si="218"/>
        <v/>
      </c>
      <c r="BE100" s="350"/>
      <c r="BF100" s="350"/>
      <c r="BG100" s="349">
        <f t="shared" si="411"/>
        <v>0</v>
      </c>
      <c r="BH100" s="350"/>
      <c r="BI100" s="349">
        <f t="shared" si="345"/>
        <v>0</v>
      </c>
      <c r="BJ100" s="202"/>
      <c r="BK100" s="202"/>
      <c r="BL100" s="653" t="str">
        <f t="shared" si="219"/>
        <v/>
      </c>
      <c r="BM100" s="654" t="str">
        <f t="shared" si="220"/>
        <v/>
      </c>
      <c r="BN100" s="266" t="str">
        <f t="shared" si="221"/>
        <v/>
      </c>
      <c r="BO100" s="793"/>
      <c r="BP100" s="323"/>
      <c r="BQ100" s="323"/>
      <c r="BR100" s="323"/>
      <c r="BS100" s="323"/>
      <c r="BT100" s="324" t="str">
        <f t="shared" si="222"/>
        <v/>
      </c>
      <c r="BU100" s="325" t="str">
        <f t="shared" si="346"/>
        <v/>
      </c>
      <c r="BV100" s="393">
        <f t="shared" si="347"/>
        <v>0</v>
      </c>
      <c r="BW100" s="326"/>
      <c r="BX100" s="329"/>
      <c r="BY100" s="454"/>
      <c r="BZ100" s="455"/>
      <c r="CA100" s="455"/>
      <c r="CB100" s="455"/>
      <c r="CC100" s="455"/>
      <c r="CD100" s="322">
        <f>IFERROR(VLOOKUP(BX100,'４整理番号表'!$X$23:$Z$31,3,FALSE),)</f>
        <v>0</v>
      </c>
      <c r="CE100" s="605" t="str">
        <f>IF(BX100='４整理番号表'!$X$24,IF(CC100&lt;&gt;"",IF(BZ100&gt;0,IF(BY100=6,ROUNDDOWN((CC100-BZ100)/ABS(BZ100),3),IF(BY100=5,ROUNDDOWN((CC100-BZ100)/ABS(BZ100)*3/4,3),"")),"-")),IF(CC100&lt;&gt;"",IF(BZ100&gt;0,ROUNDDOWN((CC100-BZ100)/ABS(BZ100),3),"-"),""))</f>
        <v/>
      </c>
      <c r="CF100" s="610"/>
      <c r="CG100" s="329"/>
      <c r="CH100" s="454"/>
      <c r="CI100" s="322"/>
      <c r="CJ100" s="322"/>
      <c r="CK100" s="322"/>
      <c r="CL100" s="322"/>
      <c r="CM100" s="322">
        <f>IFERROR(VLOOKUP(CG100,'４整理番号表'!$X$23:$Z$31,3,FALSE),)</f>
        <v>0</v>
      </c>
      <c r="CN100" s="325" t="str">
        <f t="shared" si="348"/>
        <v/>
      </c>
      <c r="CO100" s="610"/>
      <c r="CP100" s="329"/>
      <c r="CQ100" s="454"/>
      <c r="CR100" s="322"/>
      <c r="CS100" s="322"/>
      <c r="CT100" s="322"/>
      <c r="CU100" s="322"/>
      <c r="CV100" s="322">
        <f>IFERROR(VLOOKUP(CP100,'４整理番号表'!$X$23:$Z$31,3,FALSE),)</f>
        <v>0</v>
      </c>
      <c r="CW100" s="325" t="str">
        <f t="shared" si="349"/>
        <v/>
      </c>
      <c r="CX100" s="619"/>
      <c r="CY100" s="329"/>
      <c r="CZ100" s="454"/>
      <c r="DA100" s="322"/>
      <c r="DB100" s="322"/>
      <c r="DC100" s="322"/>
      <c r="DD100" s="322"/>
      <c r="DE100" s="322">
        <f>IFERROR(VLOOKUP(CY100,'４整理番号表'!$X$23:$Z$31,3,FALSE),)</f>
        <v>0</v>
      </c>
      <c r="DF100" s="325" t="str">
        <f t="shared" si="350"/>
        <v/>
      </c>
      <c r="DG100" s="610"/>
      <c r="DH100" s="329"/>
      <c r="DI100" s="454"/>
      <c r="DJ100" s="322"/>
      <c r="DK100" s="322"/>
      <c r="DL100" s="322"/>
      <c r="DM100" s="322"/>
      <c r="DN100" s="322">
        <f>IFERROR(VLOOKUP(DH100,'４整理番号表'!$X$23:$Z$31,3,FALSE),)</f>
        <v>0</v>
      </c>
      <c r="DO100" s="325" t="str">
        <f t="shared" si="351"/>
        <v/>
      </c>
      <c r="DP100" s="610"/>
      <c r="DQ100" s="329"/>
      <c r="DR100" s="454"/>
      <c r="DS100" s="322"/>
      <c r="DT100" s="322"/>
      <c r="DU100" s="322"/>
      <c r="DV100" s="322"/>
      <c r="DW100" s="322">
        <f>IFERROR(VLOOKUP(DQ100,'４整理番号表'!$X$23:$Z$31,3,FALSE),)</f>
        <v>0</v>
      </c>
      <c r="DX100" s="325" t="str">
        <f t="shared" si="352"/>
        <v/>
      </c>
      <c r="DY100" s="610"/>
      <c r="DZ100" s="329"/>
      <c r="EA100" s="454"/>
      <c r="EB100" s="322"/>
      <c r="EC100" s="322"/>
      <c r="ED100" s="322"/>
      <c r="EE100" s="322"/>
      <c r="EF100" s="322">
        <f>IFERROR(VLOOKUP(DZ100,'４整理番号表'!$X$23:$Z$31,3,FALSE),)</f>
        <v>0</v>
      </c>
      <c r="EG100" s="325" t="str">
        <f t="shared" si="353"/>
        <v/>
      </c>
      <c r="EH100" s="610"/>
      <c r="EI100" s="329"/>
      <c r="EJ100" s="454"/>
      <c r="EK100" s="322"/>
      <c r="EL100" s="322"/>
      <c r="EM100" s="322"/>
      <c r="EN100" s="322"/>
      <c r="EO100" s="322">
        <f>IFERROR(VLOOKUP(EI100,'４整理番号表'!$X$23:$Z$31,3,FALSE),)</f>
        <v>0</v>
      </c>
      <c r="EP100" s="325" t="str">
        <f t="shared" si="354"/>
        <v/>
      </c>
      <c r="EQ100" s="619"/>
      <c r="ER100" s="203" t="s">
        <v>101</v>
      </c>
      <c r="ES100" s="266">
        <f t="shared" si="223"/>
        <v>0</v>
      </c>
      <c r="ET100" s="272">
        <f t="shared" si="224"/>
        <v>0</v>
      </c>
      <c r="EU100" s="272">
        <f t="shared" si="225"/>
        <v>0</v>
      </c>
      <c r="EV100" s="272">
        <f t="shared" si="226"/>
        <v>0</v>
      </c>
      <c r="EW100" s="272">
        <f t="shared" si="227"/>
        <v>0</v>
      </c>
      <c r="EX100" s="272">
        <f t="shared" si="228"/>
        <v>0</v>
      </c>
      <c r="EY100" s="272">
        <f t="shared" si="229"/>
        <v>0</v>
      </c>
      <c r="EZ100" s="272">
        <f t="shared" si="230"/>
        <v>0</v>
      </c>
      <c r="FA100" s="272">
        <f t="shared" si="231"/>
        <v>0</v>
      </c>
      <c r="FB100" s="272">
        <f t="shared" si="232"/>
        <v>0</v>
      </c>
      <c r="FC100" s="272">
        <f t="shared" si="233"/>
        <v>0</v>
      </c>
      <c r="FD100" s="272">
        <f t="shared" si="234"/>
        <v>0</v>
      </c>
      <c r="FE100" s="272">
        <f t="shared" si="235"/>
        <v>0</v>
      </c>
      <c r="FF100" s="272">
        <f t="shared" si="236"/>
        <v>0</v>
      </c>
      <c r="FG100" s="272">
        <f t="shared" si="237"/>
        <v>0</v>
      </c>
      <c r="FH100" s="272">
        <f t="shared" si="238"/>
        <v>0</v>
      </c>
      <c r="FI100" s="109" t="s">
        <v>100</v>
      </c>
      <c r="FJ100" s="109" t="s">
        <v>100</v>
      </c>
      <c r="FK100" s="109" t="s">
        <v>100</v>
      </c>
      <c r="FL100" s="109" t="s">
        <v>100</v>
      </c>
      <c r="FM100" s="109" t="s">
        <v>100</v>
      </c>
      <c r="FN100" s="272">
        <f t="shared" si="355"/>
        <v>0</v>
      </c>
      <c r="FO100" s="272">
        <f t="shared" si="356"/>
        <v>0</v>
      </c>
      <c r="FP100" s="272">
        <f t="shared" si="357"/>
        <v>0</v>
      </c>
      <c r="FQ100" s="272">
        <f t="shared" si="358"/>
        <v>0</v>
      </c>
      <c r="FR100" s="272">
        <f t="shared" si="359"/>
        <v>0</v>
      </c>
      <c r="FS100" s="272">
        <f t="shared" si="360"/>
        <v>0</v>
      </c>
      <c r="FT100" s="272">
        <f t="shared" si="361"/>
        <v>0</v>
      </c>
      <c r="FU100" s="113"/>
      <c r="FV100" s="113"/>
      <c r="FW100" s="109"/>
      <c r="FX100" s="109"/>
      <c r="FY100" s="109"/>
      <c r="FZ100" s="272">
        <f t="shared" si="362"/>
        <v>0</v>
      </c>
      <c r="GA100" s="272">
        <f t="shared" si="239"/>
        <v>0</v>
      </c>
      <c r="GB100" s="109"/>
      <c r="GC100" s="109"/>
      <c r="GD100" s="109"/>
      <c r="GE100" s="109"/>
      <c r="GF100" s="109"/>
      <c r="GG100" s="109"/>
      <c r="GH100" s="109"/>
      <c r="GI100" s="109"/>
      <c r="GJ100" s="109"/>
      <c r="GK100" s="109"/>
      <c r="GL100" s="109"/>
      <c r="GM100" s="109"/>
      <c r="GN100" s="109"/>
      <c r="GO100" s="109"/>
      <c r="GP100" s="109"/>
      <c r="GQ100" s="109"/>
      <c r="GR100" s="109"/>
      <c r="GS100" s="109"/>
      <c r="GT100" s="110"/>
      <c r="GV100" s="413">
        <f t="shared" si="240"/>
        <v>0</v>
      </c>
      <c r="GW100" s="414">
        <f t="shared" si="241"/>
        <v>0</v>
      </c>
      <c r="GX100" s="415"/>
      <c r="GY100" s="416">
        <f t="shared" si="406"/>
        <v>0</v>
      </c>
      <c r="GZ100" s="417">
        <f t="shared" si="407"/>
        <v>0</v>
      </c>
      <c r="HA100" s="385"/>
      <c r="HB100" s="421"/>
      <c r="HC100" s="422"/>
      <c r="HD100" s="422"/>
      <c r="HE100" s="423">
        <f t="shared" si="408"/>
        <v>0</v>
      </c>
      <c r="HF100" s="424">
        <f t="shared" si="409"/>
        <v>0</v>
      </c>
      <c r="HG100" s="426"/>
      <c r="HH100" s="426"/>
      <c r="HI100" s="426"/>
      <c r="HJ100" s="345" t="str">
        <f t="shared" si="242"/>
        <v/>
      </c>
      <c r="HK100" s="402">
        <f>IF(OR(AND(1&lt;=HJ100,HJ100&lt;=3),HJ100=6),VLOOKUP(HJ100,'４整理番号表'!$J$5:$K$59,2,FALSE),0)</f>
        <v>0</v>
      </c>
      <c r="HL100" s="402">
        <f>IF(OR(HJ100=4,HJ100=7),VLOOKUP(HJ100,'４整理番号表'!$J$5:$K$59,2,FALSE),0)</f>
        <v>0</v>
      </c>
      <c r="HM100" s="402">
        <f>IF(HJ100=5,VLOOKUP(HJ100,'４整理番号表'!$J$5:$K$59,2,FALSE),0)</f>
        <v>0</v>
      </c>
      <c r="HN100" s="402">
        <f>IF(AND(8&lt;=HJ100,HJ100&lt;=13),VLOOKUP(HJ100,'４整理番号表'!$J$5:$K$59,2,FALSE),0)</f>
        <v>0</v>
      </c>
      <c r="HO100" s="397">
        <f t="shared" si="363"/>
        <v>0</v>
      </c>
      <c r="HP100" s="345">
        <f t="shared" si="364"/>
        <v>0</v>
      </c>
      <c r="HQ100" s="345">
        <f t="shared" si="365"/>
        <v>0</v>
      </c>
      <c r="HR100" s="344">
        <f t="shared" si="366"/>
        <v>0</v>
      </c>
      <c r="HS100" s="344">
        <f t="shared" si="367"/>
        <v>0</v>
      </c>
      <c r="HT100" s="345">
        <f t="shared" si="368"/>
        <v>0</v>
      </c>
      <c r="HU100" s="345">
        <f t="shared" si="369"/>
        <v>0</v>
      </c>
      <c r="HV100" s="345">
        <f t="shared" si="370"/>
        <v>0</v>
      </c>
      <c r="HW100" s="345">
        <f t="shared" si="371"/>
        <v>0</v>
      </c>
      <c r="HX100" s="345">
        <f t="shared" si="372"/>
        <v>0</v>
      </c>
      <c r="HY100" s="344">
        <f t="shared" si="373"/>
        <v>0</v>
      </c>
      <c r="HZ100" s="344">
        <f t="shared" si="374"/>
        <v>0</v>
      </c>
      <c r="IA100" s="345">
        <f t="shared" si="375"/>
        <v>0</v>
      </c>
      <c r="IB100" s="345">
        <f t="shared" si="376"/>
        <v>0</v>
      </c>
      <c r="IC100" s="345">
        <f t="shared" si="377"/>
        <v>0</v>
      </c>
      <c r="ID100" s="345">
        <f t="shared" si="378"/>
        <v>0</v>
      </c>
      <c r="IE100" s="345">
        <f t="shared" si="379"/>
        <v>0</v>
      </c>
      <c r="IF100" s="344">
        <f>IF(AND($HO100=3,SUM($ID100:IE100)=0),IF(AND($HB100=1,$HF100&gt;=0.1),1,),)</f>
        <v>0</v>
      </c>
      <c r="IG100" s="344">
        <f>IF(AND($HO100=3,SUM($ID100:IF100)=0),IF(AND($HB100=1,$HF100&gt;=0.05,$HF100&lt;0.1),1,),)</f>
        <v>0</v>
      </c>
      <c r="IH100" s="345">
        <f t="shared" si="380"/>
        <v>0</v>
      </c>
      <c r="II100" s="345">
        <f t="shared" si="381"/>
        <v>0</v>
      </c>
      <c r="IJ100" s="345">
        <f t="shared" si="382"/>
        <v>0</v>
      </c>
      <c r="IK100" s="345">
        <f t="shared" si="383"/>
        <v>0</v>
      </c>
      <c r="IL100" s="345">
        <f t="shared" si="384"/>
        <v>0</v>
      </c>
      <c r="IM100" s="345">
        <f t="shared" si="385"/>
        <v>0</v>
      </c>
      <c r="IN100" s="345">
        <f t="shared" si="386"/>
        <v>0</v>
      </c>
      <c r="IO100" s="345">
        <f t="shared" si="387"/>
        <v>0</v>
      </c>
      <c r="IP100" s="345">
        <f t="shared" si="388"/>
        <v>0</v>
      </c>
      <c r="IQ100" s="345">
        <f t="shared" si="389"/>
        <v>0</v>
      </c>
      <c r="IR100" s="345">
        <f t="shared" si="390"/>
        <v>0</v>
      </c>
      <c r="IS100" s="392">
        <f t="shared" si="391"/>
        <v>0</v>
      </c>
      <c r="IT100" s="385"/>
      <c r="IU100" s="440">
        <f t="shared" si="243"/>
        <v>0</v>
      </c>
      <c r="IV100" s="344">
        <f t="shared" si="244"/>
        <v>0</v>
      </c>
      <c r="IW100" s="344">
        <f t="shared" si="245"/>
        <v>0</v>
      </c>
      <c r="IX100" s="344">
        <f t="shared" si="246"/>
        <v>0</v>
      </c>
      <c r="IY100" s="344">
        <f t="shared" si="247"/>
        <v>0</v>
      </c>
      <c r="IZ100" s="344">
        <f t="shared" si="248"/>
        <v>0</v>
      </c>
      <c r="JA100" s="344">
        <f t="shared" si="249"/>
        <v>0</v>
      </c>
      <c r="JB100" s="344">
        <f t="shared" si="250"/>
        <v>0</v>
      </c>
      <c r="JC100" s="344">
        <f t="shared" si="251"/>
        <v>0</v>
      </c>
      <c r="JD100" s="344">
        <f t="shared" si="252"/>
        <v>0</v>
      </c>
      <c r="JE100" s="344">
        <f t="shared" si="253"/>
        <v>0</v>
      </c>
      <c r="JF100" s="344">
        <f t="shared" si="254"/>
        <v>0</v>
      </c>
      <c r="JG100" s="344">
        <f t="shared" si="255"/>
        <v>0</v>
      </c>
      <c r="JH100" s="344">
        <f t="shared" si="256"/>
        <v>0</v>
      </c>
      <c r="JI100" s="344">
        <f t="shared" si="257"/>
        <v>0</v>
      </c>
      <c r="JJ100" s="344">
        <f t="shared" si="258"/>
        <v>0</v>
      </c>
      <c r="JK100" s="344">
        <f t="shared" si="259"/>
        <v>0</v>
      </c>
      <c r="JL100" s="344">
        <f t="shared" si="260"/>
        <v>0</v>
      </c>
      <c r="JM100" s="344">
        <f t="shared" si="261"/>
        <v>0</v>
      </c>
      <c r="JN100" s="344">
        <f t="shared" si="262"/>
        <v>0</v>
      </c>
      <c r="JO100" s="344">
        <f t="shared" si="263"/>
        <v>0</v>
      </c>
      <c r="JP100" s="344">
        <f t="shared" si="264"/>
        <v>0</v>
      </c>
      <c r="JQ100" s="344">
        <f t="shared" si="265"/>
        <v>0</v>
      </c>
      <c r="JR100" s="344">
        <f t="shared" si="266"/>
        <v>0</v>
      </c>
      <c r="JS100" s="344">
        <f t="shared" si="267"/>
        <v>0</v>
      </c>
      <c r="JT100" s="344">
        <f t="shared" si="268"/>
        <v>0</v>
      </c>
      <c r="JU100" s="344">
        <f t="shared" si="269"/>
        <v>0</v>
      </c>
      <c r="JV100" s="344">
        <f t="shared" si="270"/>
        <v>0</v>
      </c>
      <c r="JW100" s="344">
        <f t="shared" si="271"/>
        <v>0</v>
      </c>
      <c r="JX100" s="344">
        <f t="shared" si="272"/>
        <v>0</v>
      </c>
      <c r="JY100" s="344">
        <f t="shared" si="273"/>
        <v>0</v>
      </c>
      <c r="JZ100" s="344">
        <f t="shared" si="274"/>
        <v>0</v>
      </c>
      <c r="KA100" s="344">
        <f t="shared" si="275"/>
        <v>0</v>
      </c>
      <c r="KB100" s="344">
        <f t="shared" si="276"/>
        <v>0</v>
      </c>
      <c r="KC100" s="344">
        <f t="shared" si="277"/>
        <v>0</v>
      </c>
      <c r="KD100" s="344">
        <f t="shared" si="278"/>
        <v>0</v>
      </c>
      <c r="KE100" s="344">
        <f t="shared" si="279"/>
        <v>0</v>
      </c>
      <c r="KF100" s="344">
        <f t="shared" si="280"/>
        <v>0</v>
      </c>
      <c r="KG100" s="344">
        <f t="shared" si="281"/>
        <v>0</v>
      </c>
      <c r="KH100" s="344">
        <f t="shared" si="282"/>
        <v>0</v>
      </c>
      <c r="KI100" s="344">
        <f t="shared" si="283"/>
        <v>0</v>
      </c>
      <c r="KJ100" s="344">
        <f t="shared" si="284"/>
        <v>0</v>
      </c>
      <c r="KK100" s="344">
        <f t="shared" si="285"/>
        <v>0</v>
      </c>
      <c r="KL100" s="344">
        <f t="shared" si="286"/>
        <v>0</v>
      </c>
      <c r="KM100" s="344">
        <f t="shared" si="287"/>
        <v>0</v>
      </c>
      <c r="KN100" s="344">
        <f t="shared" si="288"/>
        <v>0</v>
      </c>
      <c r="KO100" s="344">
        <f t="shared" si="289"/>
        <v>0</v>
      </c>
      <c r="KP100" s="344">
        <f t="shared" si="290"/>
        <v>0</v>
      </c>
      <c r="KQ100" s="344">
        <f t="shared" si="291"/>
        <v>0</v>
      </c>
      <c r="KR100" s="344">
        <f t="shared" si="292"/>
        <v>0</v>
      </c>
      <c r="KS100" s="344">
        <f t="shared" si="293"/>
        <v>0</v>
      </c>
      <c r="KT100" s="383">
        <f t="shared" si="294"/>
        <v>0</v>
      </c>
      <c r="KU100" s="701"/>
      <c r="KV100" s="109"/>
      <c r="KW100" s="109"/>
      <c r="KX100" s="110"/>
      <c r="KZ100" s="472">
        <f t="shared" si="295"/>
        <v>0</v>
      </c>
      <c r="LA100" s="348">
        <f t="shared" si="296"/>
        <v>0</v>
      </c>
      <c r="LB100" s="348">
        <f t="shared" si="297"/>
        <v>0</v>
      </c>
      <c r="LC100" s="473">
        <f t="shared" si="298"/>
        <v>0</v>
      </c>
      <c r="LE100" s="467">
        <f t="shared" si="299"/>
        <v>0</v>
      </c>
      <c r="LF100" s="467" t="str">
        <f t="shared" si="300"/>
        <v/>
      </c>
      <c r="LG100" s="467">
        <f t="shared" si="301"/>
        <v>0</v>
      </c>
      <c r="LH100" s="467">
        <f t="shared" si="302"/>
        <v>0</v>
      </c>
      <c r="LI100" s="467">
        <f t="shared" si="303"/>
        <v>0</v>
      </c>
      <c r="LJ100" s="467">
        <f t="shared" si="304"/>
        <v>0</v>
      </c>
      <c r="LK100" s="467">
        <f t="shared" si="305"/>
        <v>0</v>
      </c>
      <c r="LL100" s="467">
        <f t="shared" si="306"/>
        <v>0</v>
      </c>
      <c r="LM100" s="467">
        <f t="shared" si="307"/>
        <v>0</v>
      </c>
      <c r="LN100" s="468">
        <f t="shared" si="308"/>
        <v>0</v>
      </c>
      <c r="LO100" s="468" t="str">
        <f t="shared" si="392"/>
        <v>○</v>
      </c>
      <c r="LP100" s="451"/>
      <c r="LQ100" s="414">
        <f t="shared" si="393"/>
        <v>0</v>
      </c>
      <c r="LR100" s="414">
        <f t="shared" si="394"/>
        <v>0</v>
      </c>
      <c r="LS100" s="414" t="str">
        <f t="shared" si="309"/>
        <v/>
      </c>
      <c r="LT100" s="414" t="str">
        <f t="shared" si="395"/>
        <v/>
      </c>
      <c r="LU100" s="414">
        <f t="shared" si="310"/>
        <v>0</v>
      </c>
      <c r="LV100" s="414">
        <f t="shared" si="311"/>
        <v>0</v>
      </c>
      <c r="LW100" s="414">
        <f t="shared" si="312"/>
        <v>0</v>
      </c>
      <c r="LX100" s="448">
        <f t="shared" si="313"/>
        <v>0</v>
      </c>
      <c r="LY100" s="414">
        <f t="shared" si="396"/>
        <v>0</v>
      </c>
      <c r="LZ100" s="414">
        <f t="shared" si="397"/>
        <v>0</v>
      </c>
      <c r="MA100" s="414">
        <f t="shared" si="398"/>
        <v>0</v>
      </c>
      <c r="MB100" s="448">
        <f t="shared" si="399"/>
        <v>0</v>
      </c>
      <c r="MC100" s="414">
        <f t="shared" si="314"/>
        <v>0</v>
      </c>
      <c r="MD100" s="414">
        <f t="shared" si="315"/>
        <v>0</v>
      </c>
      <c r="ME100" s="414">
        <f t="shared" si="316"/>
        <v>0</v>
      </c>
      <c r="MF100" s="448">
        <f t="shared" si="317"/>
        <v>0</v>
      </c>
      <c r="MG100" s="414">
        <f t="shared" si="318"/>
        <v>0</v>
      </c>
      <c r="MH100" s="414">
        <f t="shared" si="319"/>
        <v>0</v>
      </c>
      <c r="MI100" s="414">
        <f t="shared" si="320"/>
        <v>0</v>
      </c>
      <c r="MJ100" s="448">
        <f t="shared" si="400"/>
        <v>0</v>
      </c>
      <c r="MK100" s="462"/>
      <c r="ML100" s="477" cm="1">
        <f t="array" ref="ML100">IF(MX100=1,INDEX($BX100:$EQ100,1,MATCH("Ⅱ⑧",$BX100:$EQ100,0)+7),0)</f>
        <v>0</v>
      </c>
      <c r="MM100" s="478">
        <f t="shared" si="321"/>
        <v>0</v>
      </c>
      <c r="MN100" s="468">
        <f t="shared" si="322"/>
        <v>0</v>
      </c>
      <c r="MP100" s="348">
        <f t="shared" si="323"/>
        <v>0</v>
      </c>
      <c r="MQ100" s="348">
        <f t="shared" si="324"/>
        <v>0</v>
      </c>
      <c r="MR100" s="348">
        <f t="shared" si="325"/>
        <v>0</v>
      </c>
      <c r="MS100" s="348">
        <f t="shared" si="326"/>
        <v>0</v>
      </c>
      <c r="MT100" s="348">
        <f t="shared" si="327"/>
        <v>0</v>
      </c>
      <c r="MU100" s="348">
        <f t="shared" si="328"/>
        <v>0</v>
      </c>
      <c r="MV100" s="348">
        <f t="shared" si="329"/>
        <v>0</v>
      </c>
      <c r="MW100" s="348">
        <f t="shared" si="330"/>
        <v>0</v>
      </c>
      <c r="MX100" s="348">
        <f t="shared" si="331"/>
        <v>0</v>
      </c>
      <c r="MZ100" s="550">
        <f t="shared" si="332"/>
        <v>0</v>
      </c>
      <c r="NA100" s="550">
        <f t="shared" si="333"/>
        <v>0</v>
      </c>
      <c r="NB100" s="550">
        <f t="shared" si="334"/>
        <v>0</v>
      </c>
      <c r="NC100" s="550">
        <f t="shared" si="335"/>
        <v>0</v>
      </c>
      <c r="ND100" s="550">
        <f t="shared" si="336"/>
        <v>0</v>
      </c>
      <c r="NE100" s="550">
        <f t="shared" si="337"/>
        <v>0</v>
      </c>
      <c r="NF100" s="550">
        <f t="shared" si="338"/>
        <v>0</v>
      </c>
      <c r="NG100" s="550">
        <f t="shared" si="339"/>
        <v>0</v>
      </c>
    </row>
    <row r="101" spans="1:371" s="136" customFormat="1" ht="21" customHeight="1">
      <c r="A101" s="452">
        <f t="shared" si="212"/>
        <v>0</v>
      </c>
      <c r="B101" s="452">
        <f t="shared" si="401"/>
        <v>0</v>
      </c>
      <c r="C101" s="452">
        <f t="shared" si="213"/>
        <v>0</v>
      </c>
      <c r="D101" s="452">
        <f t="shared" si="214"/>
        <v>0</v>
      </c>
      <c r="E101" s="452">
        <f t="shared" si="215"/>
        <v>0</v>
      </c>
      <c r="F101" s="452">
        <f t="shared" si="402"/>
        <v>0</v>
      </c>
      <c r="G101" s="452">
        <f t="shared" si="403"/>
        <v>0</v>
      </c>
      <c r="H101" s="452">
        <f t="shared" si="404"/>
        <v>0</v>
      </c>
      <c r="I101" s="267">
        <f t="shared" si="340"/>
        <v>0</v>
      </c>
      <c r="J101" s="268"/>
      <c r="K101" s="112"/>
      <c r="L101" s="112"/>
      <c r="M101" s="106"/>
      <c r="N101" s="106"/>
      <c r="O101" s="106"/>
      <c r="P101" s="106"/>
      <c r="Q101" s="112"/>
      <c r="R101" s="263" t="str">
        <f>IFERROR(VLOOKUP(Q101,'４整理番号表'!$T$27:$U$30,2,TRUE),"")</f>
        <v/>
      </c>
      <c r="S101" s="263">
        <f t="shared" si="341"/>
        <v>0</v>
      </c>
      <c r="T101" s="266">
        <f t="shared" si="342"/>
        <v>0</v>
      </c>
      <c r="U101" s="112"/>
      <c r="V101" s="108"/>
      <c r="W101" s="269" t="str">
        <f>IFERROR(VLOOKUP(V101,'４整理番号表'!$B$6:$G$7,2,TRUE),"")</f>
        <v/>
      </c>
      <c r="X101" s="270"/>
      <c r="Y101" s="108"/>
      <c r="Z101" s="269" t="str">
        <f>IFERROR(VLOOKUP(Y101,'４整理番号表'!$B$39:$H$45,2,TRUE),"")</f>
        <v/>
      </c>
      <c r="AA101" s="108"/>
      <c r="AB101" s="271" t="str">
        <f>IFERROR(VLOOKUP(AA101,'４整理番号表'!$J$5:$K$59,2,TRUE),"")</f>
        <v/>
      </c>
      <c r="AC101" s="365"/>
      <c r="AD101" s="624"/>
      <c r="AE101" s="107"/>
      <c r="AF101" s="272" t="str">
        <f>IFERROR(VLOOKUP(AE101,'４整理番号表'!$P$6:$Q$39,2,TRUE),"")</f>
        <v/>
      </c>
      <c r="AG101" s="273">
        <f t="shared" si="216"/>
        <v>0</v>
      </c>
      <c r="AH101" s="106"/>
      <c r="AI101" s="112"/>
      <c r="AJ101" s="111"/>
      <c r="AK101" s="282"/>
      <c r="AL101" s="283"/>
      <c r="AM101" s="280"/>
      <c r="AN101" s="26"/>
      <c r="AO101" s="291">
        <f t="shared" si="217"/>
        <v>0</v>
      </c>
      <c r="AP101" s="290">
        <f t="shared" si="343"/>
        <v>0</v>
      </c>
      <c r="AQ101" s="30"/>
      <c r="AR101" s="30"/>
      <c r="AS101" s="30"/>
      <c r="AT101" s="289"/>
      <c r="AU101" s="291">
        <f t="shared" si="410"/>
        <v>0</v>
      </c>
      <c r="AV101" s="291" t="str">
        <f t="shared" si="405"/>
        <v/>
      </c>
      <c r="AW101" s="27"/>
      <c r="AX101" s="33"/>
      <c r="AY101" s="33"/>
      <c r="AZ101" s="28"/>
      <c r="BA101" s="27"/>
      <c r="BB101" s="202"/>
      <c r="BC101" s="315">
        <f t="shared" si="344"/>
        <v>0</v>
      </c>
      <c r="BD101" s="349" t="str">
        <f t="shared" si="218"/>
        <v/>
      </c>
      <c r="BE101" s="350"/>
      <c r="BF101" s="350"/>
      <c r="BG101" s="349">
        <f t="shared" si="411"/>
        <v>0</v>
      </c>
      <c r="BH101" s="350"/>
      <c r="BI101" s="349">
        <f t="shared" si="345"/>
        <v>0</v>
      </c>
      <c r="BJ101" s="202"/>
      <c r="BK101" s="202"/>
      <c r="BL101" s="653" t="str">
        <f t="shared" si="219"/>
        <v/>
      </c>
      <c r="BM101" s="654" t="str">
        <f t="shared" si="220"/>
        <v/>
      </c>
      <c r="BN101" s="266" t="str">
        <f t="shared" si="221"/>
        <v/>
      </c>
      <c r="BO101" s="793"/>
      <c r="BP101" s="323"/>
      <c r="BQ101" s="323"/>
      <c r="BR101" s="323"/>
      <c r="BS101" s="323"/>
      <c r="BT101" s="324" t="str">
        <f t="shared" si="222"/>
        <v/>
      </c>
      <c r="BU101" s="325" t="str">
        <f t="shared" si="346"/>
        <v/>
      </c>
      <c r="BV101" s="393">
        <f t="shared" si="347"/>
        <v>0</v>
      </c>
      <c r="BW101" s="326"/>
      <c r="BX101" s="329"/>
      <c r="BY101" s="454"/>
      <c r="BZ101" s="455"/>
      <c r="CA101" s="455"/>
      <c r="CB101" s="455"/>
      <c r="CC101" s="455"/>
      <c r="CD101" s="322">
        <f>IFERROR(VLOOKUP(BX101,'４整理番号表'!$X$23:$Z$31,3,FALSE),)</f>
        <v>0</v>
      </c>
      <c r="CE101" s="605" t="str">
        <f>IF(BX101='４整理番号表'!$X$24,IF(CC101&lt;&gt;"",IF(BZ101&gt;0,IF(BY101=6,ROUNDDOWN((CC101-BZ101)/ABS(BZ101),3),IF(BY101=5,ROUNDDOWN((CC101-BZ101)/ABS(BZ101)*3/4,3),"")),"-")),IF(CC101&lt;&gt;"",IF(BZ101&gt;0,ROUNDDOWN((CC101-BZ101)/ABS(BZ101),3),"-"),""))</f>
        <v/>
      </c>
      <c r="CF101" s="610"/>
      <c r="CG101" s="329"/>
      <c r="CH101" s="454"/>
      <c r="CI101" s="322"/>
      <c r="CJ101" s="322"/>
      <c r="CK101" s="322"/>
      <c r="CL101" s="322"/>
      <c r="CM101" s="322">
        <f>IFERROR(VLOOKUP(CG101,'４整理番号表'!$X$23:$Z$31,3,FALSE),)</f>
        <v>0</v>
      </c>
      <c r="CN101" s="325" t="str">
        <f t="shared" si="348"/>
        <v/>
      </c>
      <c r="CO101" s="610"/>
      <c r="CP101" s="329"/>
      <c r="CQ101" s="454"/>
      <c r="CR101" s="322"/>
      <c r="CS101" s="322"/>
      <c r="CT101" s="322"/>
      <c r="CU101" s="322"/>
      <c r="CV101" s="322">
        <f>IFERROR(VLOOKUP(CP101,'４整理番号表'!$X$23:$Z$31,3,FALSE),)</f>
        <v>0</v>
      </c>
      <c r="CW101" s="325" t="str">
        <f t="shared" si="349"/>
        <v/>
      </c>
      <c r="CX101" s="619"/>
      <c r="CY101" s="329"/>
      <c r="CZ101" s="454"/>
      <c r="DA101" s="322"/>
      <c r="DB101" s="322"/>
      <c r="DC101" s="322"/>
      <c r="DD101" s="322"/>
      <c r="DE101" s="322">
        <f>IFERROR(VLOOKUP(CY101,'４整理番号表'!$X$23:$Z$31,3,FALSE),)</f>
        <v>0</v>
      </c>
      <c r="DF101" s="325" t="str">
        <f t="shared" si="350"/>
        <v/>
      </c>
      <c r="DG101" s="610"/>
      <c r="DH101" s="329"/>
      <c r="DI101" s="454"/>
      <c r="DJ101" s="322"/>
      <c r="DK101" s="322"/>
      <c r="DL101" s="322"/>
      <c r="DM101" s="322"/>
      <c r="DN101" s="322">
        <f>IFERROR(VLOOKUP(DH101,'４整理番号表'!$X$23:$Z$31,3,FALSE),)</f>
        <v>0</v>
      </c>
      <c r="DO101" s="325" t="str">
        <f t="shared" si="351"/>
        <v/>
      </c>
      <c r="DP101" s="610"/>
      <c r="DQ101" s="329"/>
      <c r="DR101" s="454"/>
      <c r="DS101" s="322"/>
      <c r="DT101" s="322"/>
      <c r="DU101" s="322"/>
      <c r="DV101" s="322"/>
      <c r="DW101" s="322">
        <f>IFERROR(VLOOKUP(DQ101,'４整理番号表'!$X$23:$Z$31,3,FALSE),)</f>
        <v>0</v>
      </c>
      <c r="DX101" s="325" t="str">
        <f t="shared" si="352"/>
        <v/>
      </c>
      <c r="DY101" s="610"/>
      <c r="DZ101" s="329"/>
      <c r="EA101" s="454"/>
      <c r="EB101" s="322"/>
      <c r="EC101" s="322"/>
      <c r="ED101" s="322"/>
      <c r="EE101" s="322"/>
      <c r="EF101" s="322">
        <f>IFERROR(VLOOKUP(DZ101,'４整理番号表'!$X$23:$Z$31,3,FALSE),)</f>
        <v>0</v>
      </c>
      <c r="EG101" s="325" t="str">
        <f t="shared" si="353"/>
        <v/>
      </c>
      <c r="EH101" s="610"/>
      <c r="EI101" s="329"/>
      <c r="EJ101" s="454"/>
      <c r="EK101" s="322"/>
      <c r="EL101" s="322"/>
      <c r="EM101" s="322"/>
      <c r="EN101" s="322"/>
      <c r="EO101" s="322">
        <f>IFERROR(VLOOKUP(EI101,'４整理番号表'!$X$23:$Z$31,3,FALSE),)</f>
        <v>0</v>
      </c>
      <c r="EP101" s="325" t="str">
        <f t="shared" si="354"/>
        <v/>
      </c>
      <c r="EQ101" s="619"/>
      <c r="ER101" s="203" t="s">
        <v>101</v>
      </c>
      <c r="ES101" s="266">
        <f t="shared" si="223"/>
        <v>0</v>
      </c>
      <c r="ET101" s="272">
        <f t="shared" si="224"/>
        <v>0</v>
      </c>
      <c r="EU101" s="272">
        <f t="shared" si="225"/>
        <v>0</v>
      </c>
      <c r="EV101" s="272">
        <f t="shared" si="226"/>
        <v>0</v>
      </c>
      <c r="EW101" s="272">
        <f t="shared" si="227"/>
        <v>0</v>
      </c>
      <c r="EX101" s="272">
        <f t="shared" si="228"/>
        <v>0</v>
      </c>
      <c r="EY101" s="272">
        <f t="shared" si="229"/>
        <v>0</v>
      </c>
      <c r="EZ101" s="272">
        <f t="shared" si="230"/>
        <v>0</v>
      </c>
      <c r="FA101" s="272">
        <f t="shared" si="231"/>
        <v>0</v>
      </c>
      <c r="FB101" s="272">
        <f t="shared" si="232"/>
        <v>0</v>
      </c>
      <c r="FC101" s="272">
        <f t="shared" si="233"/>
        <v>0</v>
      </c>
      <c r="FD101" s="272">
        <f t="shared" si="234"/>
        <v>0</v>
      </c>
      <c r="FE101" s="272">
        <f t="shared" si="235"/>
        <v>0</v>
      </c>
      <c r="FF101" s="272">
        <f t="shared" si="236"/>
        <v>0</v>
      </c>
      <c r="FG101" s="272">
        <f t="shared" si="237"/>
        <v>0</v>
      </c>
      <c r="FH101" s="272">
        <f t="shared" si="238"/>
        <v>0</v>
      </c>
      <c r="FI101" s="109" t="s">
        <v>100</v>
      </c>
      <c r="FJ101" s="109" t="s">
        <v>100</v>
      </c>
      <c r="FK101" s="109" t="s">
        <v>100</v>
      </c>
      <c r="FL101" s="109" t="s">
        <v>100</v>
      </c>
      <c r="FM101" s="109" t="s">
        <v>100</v>
      </c>
      <c r="FN101" s="272">
        <f t="shared" si="355"/>
        <v>0</v>
      </c>
      <c r="FO101" s="272">
        <f t="shared" si="356"/>
        <v>0</v>
      </c>
      <c r="FP101" s="272">
        <f t="shared" si="357"/>
        <v>0</v>
      </c>
      <c r="FQ101" s="272">
        <f t="shared" si="358"/>
        <v>0</v>
      </c>
      <c r="FR101" s="272">
        <f t="shared" si="359"/>
        <v>0</v>
      </c>
      <c r="FS101" s="272">
        <f t="shared" si="360"/>
        <v>0</v>
      </c>
      <c r="FT101" s="272">
        <f t="shared" si="361"/>
        <v>0</v>
      </c>
      <c r="FU101" s="113"/>
      <c r="FV101" s="113"/>
      <c r="FW101" s="109"/>
      <c r="FX101" s="109"/>
      <c r="FY101" s="109"/>
      <c r="FZ101" s="272">
        <f t="shared" si="362"/>
        <v>0</v>
      </c>
      <c r="GA101" s="272">
        <f t="shared" si="239"/>
        <v>0</v>
      </c>
      <c r="GB101" s="109"/>
      <c r="GC101" s="109"/>
      <c r="GD101" s="109"/>
      <c r="GE101" s="109"/>
      <c r="GF101" s="109"/>
      <c r="GG101" s="109"/>
      <c r="GH101" s="109"/>
      <c r="GI101" s="109"/>
      <c r="GJ101" s="109"/>
      <c r="GK101" s="109"/>
      <c r="GL101" s="109"/>
      <c r="GM101" s="109"/>
      <c r="GN101" s="109"/>
      <c r="GO101" s="109"/>
      <c r="GP101" s="109"/>
      <c r="GQ101" s="109"/>
      <c r="GR101" s="109"/>
      <c r="GS101" s="109"/>
      <c r="GT101" s="110"/>
      <c r="GV101" s="413">
        <f t="shared" si="240"/>
        <v>0</v>
      </c>
      <c r="GW101" s="414">
        <f t="shared" si="241"/>
        <v>0</v>
      </c>
      <c r="GX101" s="415"/>
      <c r="GY101" s="416">
        <f t="shared" si="406"/>
        <v>0</v>
      </c>
      <c r="GZ101" s="417">
        <f t="shared" si="407"/>
        <v>0</v>
      </c>
      <c r="HA101" s="385"/>
      <c r="HB101" s="421"/>
      <c r="HC101" s="422"/>
      <c r="HD101" s="422"/>
      <c r="HE101" s="423">
        <f t="shared" si="408"/>
        <v>0</v>
      </c>
      <c r="HF101" s="424">
        <f t="shared" si="409"/>
        <v>0</v>
      </c>
      <c r="HG101" s="426"/>
      <c r="HH101" s="426"/>
      <c r="HI101" s="426"/>
      <c r="HJ101" s="345" t="str">
        <f t="shared" si="242"/>
        <v/>
      </c>
      <c r="HK101" s="402">
        <f>IF(OR(AND(1&lt;=HJ101,HJ101&lt;=3),HJ101=6),VLOOKUP(HJ101,'４整理番号表'!$J$5:$K$59,2,FALSE),0)</f>
        <v>0</v>
      </c>
      <c r="HL101" s="402">
        <f>IF(OR(HJ101=4,HJ101=7),VLOOKUP(HJ101,'４整理番号表'!$J$5:$K$59,2,FALSE),0)</f>
        <v>0</v>
      </c>
      <c r="HM101" s="402">
        <f>IF(HJ101=5,VLOOKUP(HJ101,'４整理番号表'!$J$5:$K$59,2,FALSE),0)</f>
        <v>0</v>
      </c>
      <c r="HN101" s="402">
        <f>IF(AND(8&lt;=HJ101,HJ101&lt;=13),VLOOKUP(HJ101,'４整理番号表'!$J$5:$K$59,2,FALSE),0)</f>
        <v>0</v>
      </c>
      <c r="HO101" s="397">
        <f t="shared" si="363"/>
        <v>0</v>
      </c>
      <c r="HP101" s="345">
        <f t="shared" si="364"/>
        <v>0</v>
      </c>
      <c r="HQ101" s="345">
        <f t="shared" si="365"/>
        <v>0</v>
      </c>
      <c r="HR101" s="344">
        <f t="shared" si="366"/>
        <v>0</v>
      </c>
      <c r="HS101" s="344">
        <f t="shared" si="367"/>
        <v>0</v>
      </c>
      <c r="HT101" s="345">
        <f t="shared" si="368"/>
        <v>0</v>
      </c>
      <c r="HU101" s="345">
        <f t="shared" si="369"/>
        <v>0</v>
      </c>
      <c r="HV101" s="345">
        <f t="shared" si="370"/>
        <v>0</v>
      </c>
      <c r="HW101" s="345">
        <f t="shared" si="371"/>
        <v>0</v>
      </c>
      <c r="HX101" s="345">
        <f t="shared" si="372"/>
        <v>0</v>
      </c>
      <c r="HY101" s="344">
        <f t="shared" si="373"/>
        <v>0</v>
      </c>
      <c r="HZ101" s="344">
        <f t="shared" si="374"/>
        <v>0</v>
      </c>
      <c r="IA101" s="345">
        <f t="shared" si="375"/>
        <v>0</v>
      </c>
      <c r="IB101" s="345">
        <f t="shared" si="376"/>
        <v>0</v>
      </c>
      <c r="IC101" s="345">
        <f t="shared" si="377"/>
        <v>0</v>
      </c>
      <c r="ID101" s="345">
        <f t="shared" si="378"/>
        <v>0</v>
      </c>
      <c r="IE101" s="345">
        <f t="shared" si="379"/>
        <v>0</v>
      </c>
      <c r="IF101" s="344">
        <f>IF(AND($HO101=3,SUM($ID101:IE101)=0),IF(AND($HB101=1,$HF101&gt;=0.1),1,),)</f>
        <v>0</v>
      </c>
      <c r="IG101" s="344">
        <f>IF(AND($HO101=3,SUM($ID101:IF101)=0),IF(AND($HB101=1,$HF101&gt;=0.05,$HF101&lt;0.1),1,),)</f>
        <v>0</v>
      </c>
      <c r="IH101" s="345">
        <f t="shared" si="380"/>
        <v>0</v>
      </c>
      <c r="II101" s="345">
        <f t="shared" si="381"/>
        <v>0</v>
      </c>
      <c r="IJ101" s="345">
        <f t="shared" si="382"/>
        <v>0</v>
      </c>
      <c r="IK101" s="345">
        <f t="shared" si="383"/>
        <v>0</v>
      </c>
      <c r="IL101" s="345">
        <f t="shared" si="384"/>
        <v>0</v>
      </c>
      <c r="IM101" s="345">
        <f t="shared" si="385"/>
        <v>0</v>
      </c>
      <c r="IN101" s="345">
        <f t="shared" si="386"/>
        <v>0</v>
      </c>
      <c r="IO101" s="345">
        <f t="shared" si="387"/>
        <v>0</v>
      </c>
      <c r="IP101" s="345">
        <f t="shared" si="388"/>
        <v>0</v>
      </c>
      <c r="IQ101" s="345">
        <f t="shared" si="389"/>
        <v>0</v>
      </c>
      <c r="IR101" s="345">
        <f t="shared" si="390"/>
        <v>0</v>
      </c>
      <c r="IS101" s="392">
        <f t="shared" si="391"/>
        <v>0</v>
      </c>
      <c r="IT101" s="385"/>
      <c r="IU101" s="440">
        <f t="shared" si="243"/>
        <v>0</v>
      </c>
      <c r="IV101" s="344">
        <f t="shared" si="244"/>
        <v>0</v>
      </c>
      <c r="IW101" s="344">
        <f t="shared" si="245"/>
        <v>0</v>
      </c>
      <c r="IX101" s="344">
        <f t="shared" si="246"/>
        <v>0</v>
      </c>
      <c r="IY101" s="344">
        <f t="shared" si="247"/>
        <v>0</v>
      </c>
      <c r="IZ101" s="344">
        <f t="shared" si="248"/>
        <v>0</v>
      </c>
      <c r="JA101" s="344">
        <f t="shared" si="249"/>
        <v>0</v>
      </c>
      <c r="JB101" s="344">
        <f t="shared" si="250"/>
        <v>0</v>
      </c>
      <c r="JC101" s="344">
        <f t="shared" si="251"/>
        <v>0</v>
      </c>
      <c r="JD101" s="344">
        <f t="shared" si="252"/>
        <v>0</v>
      </c>
      <c r="JE101" s="344">
        <f t="shared" si="253"/>
        <v>0</v>
      </c>
      <c r="JF101" s="344">
        <f t="shared" si="254"/>
        <v>0</v>
      </c>
      <c r="JG101" s="344">
        <f t="shared" si="255"/>
        <v>0</v>
      </c>
      <c r="JH101" s="344">
        <f t="shared" si="256"/>
        <v>0</v>
      </c>
      <c r="JI101" s="344">
        <f t="shared" si="257"/>
        <v>0</v>
      </c>
      <c r="JJ101" s="344">
        <f t="shared" si="258"/>
        <v>0</v>
      </c>
      <c r="JK101" s="344">
        <f t="shared" si="259"/>
        <v>0</v>
      </c>
      <c r="JL101" s="344">
        <f t="shared" si="260"/>
        <v>0</v>
      </c>
      <c r="JM101" s="344">
        <f t="shared" si="261"/>
        <v>0</v>
      </c>
      <c r="JN101" s="344">
        <f t="shared" si="262"/>
        <v>0</v>
      </c>
      <c r="JO101" s="344">
        <f t="shared" si="263"/>
        <v>0</v>
      </c>
      <c r="JP101" s="344">
        <f t="shared" si="264"/>
        <v>0</v>
      </c>
      <c r="JQ101" s="344">
        <f t="shared" si="265"/>
        <v>0</v>
      </c>
      <c r="JR101" s="344">
        <f t="shared" si="266"/>
        <v>0</v>
      </c>
      <c r="JS101" s="344">
        <f t="shared" si="267"/>
        <v>0</v>
      </c>
      <c r="JT101" s="344">
        <f t="shared" si="268"/>
        <v>0</v>
      </c>
      <c r="JU101" s="344">
        <f t="shared" si="269"/>
        <v>0</v>
      </c>
      <c r="JV101" s="344">
        <f t="shared" si="270"/>
        <v>0</v>
      </c>
      <c r="JW101" s="344">
        <f t="shared" si="271"/>
        <v>0</v>
      </c>
      <c r="JX101" s="344">
        <f t="shared" si="272"/>
        <v>0</v>
      </c>
      <c r="JY101" s="344">
        <f t="shared" si="273"/>
        <v>0</v>
      </c>
      <c r="JZ101" s="344">
        <f t="shared" si="274"/>
        <v>0</v>
      </c>
      <c r="KA101" s="344">
        <f t="shared" si="275"/>
        <v>0</v>
      </c>
      <c r="KB101" s="344">
        <f t="shared" si="276"/>
        <v>0</v>
      </c>
      <c r="KC101" s="344">
        <f t="shared" si="277"/>
        <v>0</v>
      </c>
      <c r="KD101" s="344">
        <f t="shared" si="278"/>
        <v>0</v>
      </c>
      <c r="KE101" s="344">
        <f t="shared" si="279"/>
        <v>0</v>
      </c>
      <c r="KF101" s="344">
        <f t="shared" si="280"/>
        <v>0</v>
      </c>
      <c r="KG101" s="344">
        <f t="shared" si="281"/>
        <v>0</v>
      </c>
      <c r="KH101" s="344">
        <f t="shared" si="282"/>
        <v>0</v>
      </c>
      <c r="KI101" s="344">
        <f t="shared" si="283"/>
        <v>0</v>
      </c>
      <c r="KJ101" s="344">
        <f t="shared" si="284"/>
        <v>0</v>
      </c>
      <c r="KK101" s="344">
        <f t="shared" si="285"/>
        <v>0</v>
      </c>
      <c r="KL101" s="344">
        <f t="shared" si="286"/>
        <v>0</v>
      </c>
      <c r="KM101" s="344">
        <f t="shared" si="287"/>
        <v>0</v>
      </c>
      <c r="KN101" s="344">
        <f t="shared" si="288"/>
        <v>0</v>
      </c>
      <c r="KO101" s="344">
        <f t="shared" si="289"/>
        <v>0</v>
      </c>
      <c r="KP101" s="344">
        <f t="shared" si="290"/>
        <v>0</v>
      </c>
      <c r="KQ101" s="344">
        <f t="shared" si="291"/>
        <v>0</v>
      </c>
      <c r="KR101" s="344">
        <f t="shared" si="292"/>
        <v>0</v>
      </c>
      <c r="KS101" s="344">
        <f t="shared" si="293"/>
        <v>0</v>
      </c>
      <c r="KT101" s="383">
        <f t="shared" si="294"/>
        <v>0</v>
      </c>
      <c r="KU101" s="701"/>
      <c r="KV101" s="109"/>
      <c r="KW101" s="109"/>
      <c r="KX101" s="110"/>
      <c r="KZ101" s="472">
        <f t="shared" si="295"/>
        <v>0</v>
      </c>
      <c r="LA101" s="348">
        <f t="shared" si="296"/>
        <v>0</v>
      </c>
      <c r="LB101" s="348">
        <f t="shared" si="297"/>
        <v>0</v>
      </c>
      <c r="LC101" s="473">
        <f t="shared" si="298"/>
        <v>0</v>
      </c>
      <c r="LE101" s="467">
        <f t="shared" si="299"/>
        <v>0</v>
      </c>
      <c r="LF101" s="467" t="str">
        <f t="shared" si="300"/>
        <v/>
      </c>
      <c r="LG101" s="467">
        <f t="shared" si="301"/>
        <v>0</v>
      </c>
      <c r="LH101" s="467">
        <f t="shared" si="302"/>
        <v>0</v>
      </c>
      <c r="LI101" s="467">
        <f t="shared" si="303"/>
        <v>0</v>
      </c>
      <c r="LJ101" s="467">
        <f t="shared" si="304"/>
        <v>0</v>
      </c>
      <c r="LK101" s="467">
        <f t="shared" si="305"/>
        <v>0</v>
      </c>
      <c r="LL101" s="467">
        <f t="shared" si="306"/>
        <v>0</v>
      </c>
      <c r="LM101" s="467">
        <f t="shared" si="307"/>
        <v>0</v>
      </c>
      <c r="LN101" s="468">
        <f t="shared" si="308"/>
        <v>0</v>
      </c>
      <c r="LO101" s="468" t="str">
        <f t="shared" si="392"/>
        <v>○</v>
      </c>
      <c r="LP101" s="451"/>
      <c r="LQ101" s="414">
        <f t="shared" si="393"/>
        <v>0</v>
      </c>
      <c r="LR101" s="414">
        <f t="shared" si="394"/>
        <v>0</v>
      </c>
      <c r="LS101" s="414" t="str">
        <f t="shared" si="309"/>
        <v/>
      </c>
      <c r="LT101" s="414" t="str">
        <f t="shared" si="395"/>
        <v/>
      </c>
      <c r="LU101" s="414">
        <f t="shared" si="310"/>
        <v>0</v>
      </c>
      <c r="LV101" s="414">
        <f t="shared" si="311"/>
        <v>0</v>
      </c>
      <c r="LW101" s="414">
        <f t="shared" si="312"/>
        <v>0</v>
      </c>
      <c r="LX101" s="448">
        <f t="shared" si="313"/>
        <v>0</v>
      </c>
      <c r="LY101" s="414">
        <f t="shared" si="396"/>
        <v>0</v>
      </c>
      <c r="LZ101" s="414">
        <f t="shared" si="397"/>
        <v>0</v>
      </c>
      <c r="MA101" s="414">
        <f t="shared" si="398"/>
        <v>0</v>
      </c>
      <c r="MB101" s="448">
        <f t="shared" si="399"/>
        <v>0</v>
      </c>
      <c r="MC101" s="414">
        <f t="shared" si="314"/>
        <v>0</v>
      </c>
      <c r="MD101" s="414">
        <f t="shared" si="315"/>
        <v>0</v>
      </c>
      <c r="ME101" s="414">
        <f t="shared" si="316"/>
        <v>0</v>
      </c>
      <c r="MF101" s="448">
        <f t="shared" si="317"/>
        <v>0</v>
      </c>
      <c r="MG101" s="414">
        <f t="shared" si="318"/>
        <v>0</v>
      </c>
      <c r="MH101" s="414">
        <f t="shared" si="319"/>
        <v>0</v>
      </c>
      <c r="MI101" s="414">
        <f t="shared" si="320"/>
        <v>0</v>
      </c>
      <c r="MJ101" s="448">
        <f t="shared" si="400"/>
        <v>0</v>
      </c>
      <c r="MK101" s="462"/>
      <c r="ML101" s="477" cm="1">
        <f t="array" ref="ML101">IF(MX101=1,INDEX($BX101:$EQ101,1,MATCH("Ⅱ⑧",$BX101:$EQ101,0)+7),0)</f>
        <v>0</v>
      </c>
      <c r="MM101" s="478">
        <f t="shared" si="321"/>
        <v>0</v>
      </c>
      <c r="MN101" s="468">
        <f t="shared" si="322"/>
        <v>0</v>
      </c>
      <c r="MP101" s="348">
        <f t="shared" si="323"/>
        <v>0</v>
      </c>
      <c r="MQ101" s="348">
        <f t="shared" si="324"/>
        <v>0</v>
      </c>
      <c r="MR101" s="348">
        <f t="shared" si="325"/>
        <v>0</v>
      </c>
      <c r="MS101" s="348">
        <f t="shared" si="326"/>
        <v>0</v>
      </c>
      <c r="MT101" s="348">
        <f t="shared" si="327"/>
        <v>0</v>
      </c>
      <c r="MU101" s="348">
        <f t="shared" si="328"/>
        <v>0</v>
      </c>
      <c r="MV101" s="348">
        <f t="shared" si="329"/>
        <v>0</v>
      </c>
      <c r="MW101" s="348">
        <f t="shared" si="330"/>
        <v>0</v>
      </c>
      <c r="MX101" s="348">
        <f t="shared" si="331"/>
        <v>0</v>
      </c>
      <c r="MZ101" s="550">
        <f t="shared" si="332"/>
        <v>0</v>
      </c>
      <c r="NA101" s="550">
        <f t="shared" si="333"/>
        <v>0</v>
      </c>
      <c r="NB101" s="550">
        <f t="shared" si="334"/>
        <v>0</v>
      </c>
      <c r="NC101" s="550">
        <f t="shared" si="335"/>
        <v>0</v>
      </c>
      <c r="ND101" s="550">
        <f t="shared" si="336"/>
        <v>0</v>
      </c>
      <c r="NE101" s="550">
        <f t="shared" si="337"/>
        <v>0</v>
      </c>
      <c r="NF101" s="550">
        <f t="shared" si="338"/>
        <v>0</v>
      </c>
      <c r="NG101" s="550">
        <f t="shared" si="339"/>
        <v>0</v>
      </c>
    </row>
    <row r="102" spans="1:371" s="136" customFormat="1" ht="21" customHeight="1">
      <c r="A102" s="452">
        <f t="shared" si="212"/>
        <v>0</v>
      </c>
      <c r="B102" s="452">
        <f t="shared" si="401"/>
        <v>0</v>
      </c>
      <c r="C102" s="452">
        <f t="shared" si="213"/>
        <v>0</v>
      </c>
      <c r="D102" s="452">
        <f t="shared" si="214"/>
        <v>0</v>
      </c>
      <c r="E102" s="452">
        <f t="shared" si="215"/>
        <v>0</v>
      </c>
      <c r="F102" s="452">
        <f t="shared" si="402"/>
        <v>0</v>
      </c>
      <c r="G102" s="452">
        <f t="shared" si="403"/>
        <v>0</v>
      </c>
      <c r="H102" s="452">
        <f t="shared" si="404"/>
        <v>0</v>
      </c>
      <c r="I102" s="267">
        <f t="shared" si="340"/>
        <v>0</v>
      </c>
      <c r="J102" s="268"/>
      <c r="K102" s="112"/>
      <c r="L102" s="112"/>
      <c r="M102" s="106"/>
      <c r="N102" s="106"/>
      <c r="O102" s="106"/>
      <c r="P102" s="106"/>
      <c r="Q102" s="112"/>
      <c r="R102" s="263" t="str">
        <f>IFERROR(VLOOKUP(Q102,'４整理番号表'!$T$27:$U$30,2,TRUE),"")</f>
        <v/>
      </c>
      <c r="S102" s="263">
        <f t="shared" si="341"/>
        <v>0</v>
      </c>
      <c r="T102" s="266">
        <f t="shared" si="342"/>
        <v>0</v>
      </c>
      <c r="U102" s="112"/>
      <c r="V102" s="108"/>
      <c r="W102" s="269" t="str">
        <f>IFERROR(VLOOKUP(V102,'４整理番号表'!$B$6:$G$7,2,TRUE),"")</f>
        <v/>
      </c>
      <c r="X102" s="270"/>
      <c r="Y102" s="108"/>
      <c r="Z102" s="269" t="str">
        <f>IFERROR(VLOOKUP(Y102,'４整理番号表'!$B$39:$H$45,2,TRUE),"")</f>
        <v/>
      </c>
      <c r="AA102" s="108"/>
      <c r="AB102" s="271" t="str">
        <f>IFERROR(VLOOKUP(AA102,'４整理番号表'!$J$5:$K$59,2,TRUE),"")</f>
        <v/>
      </c>
      <c r="AC102" s="365"/>
      <c r="AD102" s="624"/>
      <c r="AE102" s="107"/>
      <c r="AF102" s="272" t="str">
        <f>IFERROR(VLOOKUP(AE102,'４整理番号表'!$P$6:$Q$39,2,TRUE),"")</f>
        <v/>
      </c>
      <c r="AG102" s="273">
        <f t="shared" si="216"/>
        <v>0</v>
      </c>
      <c r="AH102" s="106"/>
      <c r="AI102" s="112"/>
      <c r="AJ102" s="111"/>
      <c r="AK102" s="282"/>
      <c r="AL102" s="283"/>
      <c r="AM102" s="280"/>
      <c r="AN102" s="29"/>
      <c r="AO102" s="291">
        <f t="shared" si="217"/>
        <v>0</v>
      </c>
      <c r="AP102" s="290">
        <f t="shared" si="343"/>
        <v>0</v>
      </c>
      <c r="AQ102" s="30"/>
      <c r="AR102" s="30"/>
      <c r="AS102" s="30"/>
      <c r="AT102" s="289"/>
      <c r="AU102" s="291">
        <f t="shared" si="410"/>
        <v>0</v>
      </c>
      <c r="AV102" s="291" t="str">
        <f t="shared" si="405"/>
        <v/>
      </c>
      <c r="AW102" s="27"/>
      <c r="AX102" s="33"/>
      <c r="AY102" s="33"/>
      <c r="AZ102" s="28"/>
      <c r="BA102" s="27"/>
      <c r="BB102" s="202"/>
      <c r="BC102" s="315">
        <f t="shared" si="344"/>
        <v>0</v>
      </c>
      <c r="BD102" s="349" t="str">
        <f t="shared" si="218"/>
        <v/>
      </c>
      <c r="BE102" s="350"/>
      <c r="BF102" s="350"/>
      <c r="BG102" s="349">
        <f t="shared" si="411"/>
        <v>0</v>
      </c>
      <c r="BH102" s="350"/>
      <c r="BI102" s="349">
        <f t="shared" si="345"/>
        <v>0</v>
      </c>
      <c r="BJ102" s="202"/>
      <c r="BK102" s="202"/>
      <c r="BL102" s="653" t="str">
        <f t="shared" si="219"/>
        <v/>
      </c>
      <c r="BM102" s="654" t="str">
        <f t="shared" si="220"/>
        <v/>
      </c>
      <c r="BN102" s="266" t="str">
        <f t="shared" si="221"/>
        <v/>
      </c>
      <c r="BO102" s="793"/>
      <c r="BP102" s="323"/>
      <c r="BQ102" s="323"/>
      <c r="BR102" s="323"/>
      <c r="BS102" s="323"/>
      <c r="BT102" s="324" t="str">
        <f t="shared" si="222"/>
        <v/>
      </c>
      <c r="BU102" s="325" t="str">
        <f t="shared" si="346"/>
        <v/>
      </c>
      <c r="BV102" s="393">
        <f t="shared" si="347"/>
        <v>0</v>
      </c>
      <c r="BW102" s="326"/>
      <c r="BX102" s="329"/>
      <c r="BY102" s="454"/>
      <c r="BZ102" s="455"/>
      <c r="CA102" s="455"/>
      <c r="CB102" s="455"/>
      <c r="CC102" s="455"/>
      <c r="CD102" s="322">
        <f>IFERROR(VLOOKUP(BX102,'４整理番号表'!$X$23:$Z$31,3,FALSE),)</f>
        <v>0</v>
      </c>
      <c r="CE102" s="605" t="str">
        <f>IF(BX102='４整理番号表'!$X$24,IF(CC102&lt;&gt;"",IF(BZ102&gt;0,IF(BY102=6,ROUNDDOWN((CC102-BZ102)/ABS(BZ102),3),IF(BY102=5,ROUNDDOWN((CC102-BZ102)/ABS(BZ102)*3/4,3),"")),"-")),IF(CC102&lt;&gt;"",IF(BZ102&gt;0,ROUNDDOWN((CC102-BZ102)/ABS(BZ102),3),"-"),""))</f>
        <v/>
      </c>
      <c r="CF102" s="610"/>
      <c r="CG102" s="329"/>
      <c r="CH102" s="454"/>
      <c r="CI102" s="322"/>
      <c r="CJ102" s="322"/>
      <c r="CK102" s="322"/>
      <c r="CL102" s="322"/>
      <c r="CM102" s="322">
        <f>IFERROR(VLOOKUP(CG102,'４整理番号表'!$X$23:$Z$31,3,FALSE),)</f>
        <v>0</v>
      </c>
      <c r="CN102" s="325" t="str">
        <f t="shared" si="348"/>
        <v/>
      </c>
      <c r="CO102" s="610"/>
      <c r="CP102" s="329"/>
      <c r="CQ102" s="454"/>
      <c r="CR102" s="322"/>
      <c r="CS102" s="322"/>
      <c r="CT102" s="322"/>
      <c r="CU102" s="322"/>
      <c r="CV102" s="322">
        <f>IFERROR(VLOOKUP(CP102,'４整理番号表'!$X$23:$Z$31,3,FALSE),)</f>
        <v>0</v>
      </c>
      <c r="CW102" s="325" t="str">
        <f t="shared" si="349"/>
        <v/>
      </c>
      <c r="CX102" s="619"/>
      <c r="CY102" s="329"/>
      <c r="CZ102" s="454"/>
      <c r="DA102" s="322"/>
      <c r="DB102" s="322"/>
      <c r="DC102" s="322"/>
      <c r="DD102" s="322"/>
      <c r="DE102" s="322">
        <f>IFERROR(VLOOKUP(CY102,'４整理番号表'!$X$23:$Z$31,3,FALSE),)</f>
        <v>0</v>
      </c>
      <c r="DF102" s="325" t="str">
        <f t="shared" si="350"/>
        <v/>
      </c>
      <c r="DG102" s="610"/>
      <c r="DH102" s="329"/>
      <c r="DI102" s="454"/>
      <c r="DJ102" s="322"/>
      <c r="DK102" s="322"/>
      <c r="DL102" s="322"/>
      <c r="DM102" s="322"/>
      <c r="DN102" s="322">
        <f>IFERROR(VLOOKUP(DH102,'４整理番号表'!$X$23:$Z$31,3,FALSE),)</f>
        <v>0</v>
      </c>
      <c r="DO102" s="325" t="str">
        <f t="shared" si="351"/>
        <v/>
      </c>
      <c r="DP102" s="610"/>
      <c r="DQ102" s="329"/>
      <c r="DR102" s="454"/>
      <c r="DS102" s="322"/>
      <c r="DT102" s="322"/>
      <c r="DU102" s="322"/>
      <c r="DV102" s="322"/>
      <c r="DW102" s="322">
        <f>IFERROR(VLOOKUP(DQ102,'４整理番号表'!$X$23:$Z$31,3,FALSE),)</f>
        <v>0</v>
      </c>
      <c r="DX102" s="325" t="str">
        <f t="shared" si="352"/>
        <v/>
      </c>
      <c r="DY102" s="610"/>
      <c r="DZ102" s="329"/>
      <c r="EA102" s="454"/>
      <c r="EB102" s="322"/>
      <c r="EC102" s="322"/>
      <c r="ED102" s="322"/>
      <c r="EE102" s="322"/>
      <c r="EF102" s="322">
        <f>IFERROR(VLOOKUP(DZ102,'４整理番号表'!$X$23:$Z$31,3,FALSE),)</f>
        <v>0</v>
      </c>
      <c r="EG102" s="325" t="str">
        <f t="shared" si="353"/>
        <v/>
      </c>
      <c r="EH102" s="610"/>
      <c r="EI102" s="329"/>
      <c r="EJ102" s="454"/>
      <c r="EK102" s="322"/>
      <c r="EL102" s="322"/>
      <c r="EM102" s="322"/>
      <c r="EN102" s="322"/>
      <c r="EO102" s="322">
        <f>IFERROR(VLOOKUP(EI102,'４整理番号表'!$X$23:$Z$31,3,FALSE),)</f>
        <v>0</v>
      </c>
      <c r="EP102" s="325" t="str">
        <f t="shared" si="354"/>
        <v/>
      </c>
      <c r="EQ102" s="619"/>
      <c r="ER102" s="203" t="s">
        <v>101</v>
      </c>
      <c r="ES102" s="266">
        <f t="shared" si="223"/>
        <v>0</v>
      </c>
      <c r="ET102" s="272">
        <f t="shared" si="224"/>
        <v>0</v>
      </c>
      <c r="EU102" s="272">
        <f t="shared" si="225"/>
        <v>0</v>
      </c>
      <c r="EV102" s="272">
        <f t="shared" si="226"/>
        <v>0</v>
      </c>
      <c r="EW102" s="272">
        <f t="shared" si="227"/>
        <v>0</v>
      </c>
      <c r="EX102" s="272">
        <f t="shared" si="228"/>
        <v>0</v>
      </c>
      <c r="EY102" s="272">
        <f t="shared" si="229"/>
        <v>0</v>
      </c>
      <c r="EZ102" s="272">
        <f t="shared" si="230"/>
        <v>0</v>
      </c>
      <c r="FA102" s="272">
        <f t="shared" si="231"/>
        <v>0</v>
      </c>
      <c r="FB102" s="272">
        <f t="shared" si="232"/>
        <v>0</v>
      </c>
      <c r="FC102" s="272">
        <f t="shared" si="233"/>
        <v>0</v>
      </c>
      <c r="FD102" s="272">
        <f t="shared" si="234"/>
        <v>0</v>
      </c>
      <c r="FE102" s="272">
        <f t="shared" si="235"/>
        <v>0</v>
      </c>
      <c r="FF102" s="272">
        <f t="shared" si="236"/>
        <v>0</v>
      </c>
      <c r="FG102" s="272">
        <f t="shared" si="237"/>
        <v>0</v>
      </c>
      <c r="FH102" s="272">
        <f t="shared" si="238"/>
        <v>0</v>
      </c>
      <c r="FI102" s="109" t="s">
        <v>100</v>
      </c>
      <c r="FJ102" s="109" t="s">
        <v>100</v>
      </c>
      <c r="FK102" s="109" t="s">
        <v>100</v>
      </c>
      <c r="FL102" s="109" t="s">
        <v>100</v>
      </c>
      <c r="FM102" s="109" t="s">
        <v>100</v>
      </c>
      <c r="FN102" s="272">
        <f t="shared" si="355"/>
        <v>0</v>
      </c>
      <c r="FO102" s="272">
        <f t="shared" si="356"/>
        <v>0</v>
      </c>
      <c r="FP102" s="272">
        <f t="shared" si="357"/>
        <v>0</v>
      </c>
      <c r="FQ102" s="272">
        <f t="shared" si="358"/>
        <v>0</v>
      </c>
      <c r="FR102" s="272">
        <f t="shared" si="359"/>
        <v>0</v>
      </c>
      <c r="FS102" s="272">
        <f t="shared" si="360"/>
        <v>0</v>
      </c>
      <c r="FT102" s="272">
        <f t="shared" si="361"/>
        <v>0</v>
      </c>
      <c r="FU102" s="113"/>
      <c r="FV102" s="113"/>
      <c r="FW102" s="109"/>
      <c r="FX102" s="109"/>
      <c r="FY102" s="109"/>
      <c r="FZ102" s="272">
        <f t="shared" si="362"/>
        <v>0</v>
      </c>
      <c r="GA102" s="272">
        <f t="shared" si="239"/>
        <v>0</v>
      </c>
      <c r="GB102" s="109"/>
      <c r="GC102" s="109"/>
      <c r="GD102" s="109"/>
      <c r="GE102" s="109"/>
      <c r="GF102" s="109"/>
      <c r="GG102" s="109"/>
      <c r="GH102" s="109"/>
      <c r="GI102" s="109"/>
      <c r="GJ102" s="109"/>
      <c r="GK102" s="109"/>
      <c r="GL102" s="109"/>
      <c r="GM102" s="109"/>
      <c r="GN102" s="109"/>
      <c r="GO102" s="109"/>
      <c r="GP102" s="109"/>
      <c r="GQ102" s="109"/>
      <c r="GR102" s="109"/>
      <c r="GS102" s="109"/>
      <c r="GT102" s="110"/>
      <c r="GV102" s="413">
        <f t="shared" si="240"/>
        <v>0</v>
      </c>
      <c r="GW102" s="414">
        <f t="shared" si="241"/>
        <v>0</v>
      </c>
      <c r="GX102" s="415"/>
      <c r="GY102" s="416">
        <f t="shared" si="406"/>
        <v>0</v>
      </c>
      <c r="GZ102" s="417">
        <f t="shared" si="407"/>
        <v>0</v>
      </c>
      <c r="HA102" s="385"/>
      <c r="HB102" s="421"/>
      <c r="HC102" s="422"/>
      <c r="HD102" s="422"/>
      <c r="HE102" s="423">
        <f t="shared" si="408"/>
        <v>0</v>
      </c>
      <c r="HF102" s="424">
        <f t="shared" si="409"/>
        <v>0</v>
      </c>
      <c r="HG102" s="426"/>
      <c r="HH102" s="426"/>
      <c r="HI102" s="426"/>
      <c r="HJ102" s="345" t="str">
        <f t="shared" si="242"/>
        <v/>
      </c>
      <c r="HK102" s="402">
        <f>IF(OR(AND(1&lt;=HJ102,HJ102&lt;=3),HJ102=6),VLOOKUP(HJ102,'４整理番号表'!$J$5:$K$59,2,FALSE),0)</f>
        <v>0</v>
      </c>
      <c r="HL102" s="402">
        <f>IF(OR(HJ102=4,HJ102=7),VLOOKUP(HJ102,'４整理番号表'!$J$5:$K$59,2,FALSE),0)</f>
        <v>0</v>
      </c>
      <c r="HM102" s="402">
        <f>IF(HJ102=5,VLOOKUP(HJ102,'４整理番号表'!$J$5:$K$59,2,FALSE),0)</f>
        <v>0</v>
      </c>
      <c r="HN102" s="402">
        <f>IF(AND(8&lt;=HJ102,HJ102&lt;=13),VLOOKUP(HJ102,'４整理番号表'!$J$5:$K$59,2,FALSE),0)</f>
        <v>0</v>
      </c>
      <c r="HO102" s="397">
        <f t="shared" si="363"/>
        <v>0</v>
      </c>
      <c r="HP102" s="345">
        <f t="shared" si="364"/>
        <v>0</v>
      </c>
      <c r="HQ102" s="345">
        <f t="shared" si="365"/>
        <v>0</v>
      </c>
      <c r="HR102" s="344">
        <f t="shared" si="366"/>
        <v>0</v>
      </c>
      <c r="HS102" s="344">
        <f t="shared" si="367"/>
        <v>0</v>
      </c>
      <c r="HT102" s="345">
        <f t="shared" si="368"/>
        <v>0</v>
      </c>
      <c r="HU102" s="345">
        <f t="shared" si="369"/>
        <v>0</v>
      </c>
      <c r="HV102" s="345">
        <f t="shared" si="370"/>
        <v>0</v>
      </c>
      <c r="HW102" s="345">
        <f t="shared" si="371"/>
        <v>0</v>
      </c>
      <c r="HX102" s="345">
        <f t="shared" si="372"/>
        <v>0</v>
      </c>
      <c r="HY102" s="344">
        <f t="shared" si="373"/>
        <v>0</v>
      </c>
      <c r="HZ102" s="344">
        <f t="shared" si="374"/>
        <v>0</v>
      </c>
      <c r="IA102" s="345">
        <f t="shared" si="375"/>
        <v>0</v>
      </c>
      <c r="IB102" s="345">
        <f t="shared" si="376"/>
        <v>0</v>
      </c>
      <c r="IC102" s="345">
        <f t="shared" si="377"/>
        <v>0</v>
      </c>
      <c r="ID102" s="345">
        <f t="shared" si="378"/>
        <v>0</v>
      </c>
      <c r="IE102" s="345">
        <f t="shared" si="379"/>
        <v>0</v>
      </c>
      <c r="IF102" s="344">
        <f>IF(AND($HO102=3,SUM($ID102:IE102)=0),IF(AND($HB102=1,$HF102&gt;=0.1),1,),)</f>
        <v>0</v>
      </c>
      <c r="IG102" s="344">
        <f>IF(AND($HO102=3,SUM($ID102:IF102)=0),IF(AND($HB102=1,$HF102&gt;=0.05,$HF102&lt;0.1),1,),)</f>
        <v>0</v>
      </c>
      <c r="IH102" s="345">
        <f t="shared" si="380"/>
        <v>0</v>
      </c>
      <c r="II102" s="345">
        <f t="shared" si="381"/>
        <v>0</v>
      </c>
      <c r="IJ102" s="345">
        <f t="shared" si="382"/>
        <v>0</v>
      </c>
      <c r="IK102" s="345">
        <f t="shared" si="383"/>
        <v>0</v>
      </c>
      <c r="IL102" s="345">
        <f t="shared" si="384"/>
        <v>0</v>
      </c>
      <c r="IM102" s="345">
        <f t="shared" si="385"/>
        <v>0</v>
      </c>
      <c r="IN102" s="345">
        <f t="shared" si="386"/>
        <v>0</v>
      </c>
      <c r="IO102" s="345">
        <f t="shared" si="387"/>
        <v>0</v>
      </c>
      <c r="IP102" s="345">
        <f t="shared" si="388"/>
        <v>0</v>
      </c>
      <c r="IQ102" s="345">
        <f t="shared" si="389"/>
        <v>0</v>
      </c>
      <c r="IR102" s="345">
        <f t="shared" si="390"/>
        <v>0</v>
      </c>
      <c r="IS102" s="392">
        <f t="shared" si="391"/>
        <v>0</v>
      </c>
      <c r="IT102" s="385"/>
      <c r="IU102" s="440">
        <f t="shared" si="243"/>
        <v>0</v>
      </c>
      <c r="IV102" s="344">
        <f t="shared" si="244"/>
        <v>0</v>
      </c>
      <c r="IW102" s="344">
        <f t="shared" si="245"/>
        <v>0</v>
      </c>
      <c r="IX102" s="344">
        <f t="shared" si="246"/>
        <v>0</v>
      </c>
      <c r="IY102" s="344">
        <f t="shared" si="247"/>
        <v>0</v>
      </c>
      <c r="IZ102" s="344">
        <f t="shared" si="248"/>
        <v>0</v>
      </c>
      <c r="JA102" s="344">
        <f t="shared" si="249"/>
        <v>0</v>
      </c>
      <c r="JB102" s="344">
        <f t="shared" si="250"/>
        <v>0</v>
      </c>
      <c r="JC102" s="344">
        <f t="shared" si="251"/>
        <v>0</v>
      </c>
      <c r="JD102" s="344">
        <f t="shared" si="252"/>
        <v>0</v>
      </c>
      <c r="JE102" s="344">
        <f t="shared" si="253"/>
        <v>0</v>
      </c>
      <c r="JF102" s="344">
        <f t="shared" si="254"/>
        <v>0</v>
      </c>
      <c r="JG102" s="344">
        <f t="shared" si="255"/>
        <v>0</v>
      </c>
      <c r="JH102" s="344">
        <f t="shared" si="256"/>
        <v>0</v>
      </c>
      <c r="JI102" s="344">
        <f t="shared" si="257"/>
        <v>0</v>
      </c>
      <c r="JJ102" s="344">
        <f t="shared" si="258"/>
        <v>0</v>
      </c>
      <c r="JK102" s="344">
        <f t="shared" si="259"/>
        <v>0</v>
      </c>
      <c r="JL102" s="344">
        <f t="shared" si="260"/>
        <v>0</v>
      </c>
      <c r="JM102" s="344">
        <f t="shared" si="261"/>
        <v>0</v>
      </c>
      <c r="JN102" s="344">
        <f t="shared" si="262"/>
        <v>0</v>
      </c>
      <c r="JO102" s="344">
        <f t="shared" si="263"/>
        <v>0</v>
      </c>
      <c r="JP102" s="344">
        <f t="shared" si="264"/>
        <v>0</v>
      </c>
      <c r="JQ102" s="344">
        <f t="shared" si="265"/>
        <v>0</v>
      </c>
      <c r="JR102" s="344">
        <f t="shared" si="266"/>
        <v>0</v>
      </c>
      <c r="JS102" s="344">
        <f t="shared" si="267"/>
        <v>0</v>
      </c>
      <c r="JT102" s="344">
        <f t="shared" si="268"/>
        <v>0</v>
      </c>
      <c r="JU102" s="344">
        <f t="shared" si="269"/>
        <v>0</v>
      </c>
      <c r="JV102" s="344">
        <f t="shared" si="270"/>
        <v>0</v>
      </c>
      <c r="JW102" s="344">
        <f t="shared" si="271"/>
        <v>0</v>
      </c>
      <c r="JX102" s="344">
        <f t="shared" si="272"/>
        <v>0</v>
      </c>
      <c r="JY102" s="344">
        <f t="shared" si="273"/>
        <v>0</v>
      </c>
      <c r="JZ102" s="344">
        <f t="shared" si="274"/>
        <v>0</v>
      </c>
      <c r="KA102" s="344">
        <f t="shared" si="275"/>
        <v>0</v>
      </c>
      <c r="KB102" s="344">
        <f t="shared" si="276"/>
        <v>0</v>
      </c>
      <c r="KC102" s="344">
        <f t="shared" si="277"/>
        <v>0</v>
      </c>
      <c r="KD102" s="344">
        <f t="shared" si="278"/>
        <v>0</v>
      </c>
      <c r="KE102" s="344">
        <f t="shared" si="279"/>
        <v>0</v>
      </c>
      <c r="KF102" s="344">
        <f t="shared" si="280"/>
        <v>0</v>
      </c>
      <c r="KG102" s="344">
        <f t="shared" si="281"/>
        <v>0</v>
      </c>
      <c r="KH102" s="344">
        <f t="shared" si="282"/>
        <v>0</v>
      </c>
      <c r="KI102" s="344">
        <f t="shared" si="283"/>
        <v>0</v>
      </c>
      <c r="KJ102" s="344">
        <f t="shared" si="284"/>
        <v>0</v>
      </c>
      <c r="KK102" s="344">
        <f t="shared" si="285"/>
        <v>0</v>
      </c>
      <c r="KL102" s="344">
        <f t="shared" si="286"/>
        <v>0</v>
      </c>
      <c r="KM102" s="344">
        <f t="shared" si="287"/>
        <v>0</v>
      </c>
      <c r="KN102" s="344">
        <f t="shared" si="288"/>
        <v>0</v>
      </c>
      <c r="KO102" s="344">
        <f t="shared" si="289"/>
        <v>0</v>
      </c>
      <c r="KP102" s="344">
        <f t="shared" si="290"/>
        <v>0</v>
      </c>
      <c r="KQ102" s="344">
        <f t="shared" si="291"/>
        <v>0</v>
      </c>
      <c r="KR102" s="344">
        <f t="shared" si="292"/>
        <v>0</v>
      </c>
      <c r="KS102" s="344">
        <f t="shared" si="293"/>
        <v>0</v>
      </c>
      <c r="KT102" s="383">
        <f t="shared" si="294"/>
        <v>0</v>
      </c>
      <c r="KU102" s="701"/>
      <c r="KV102" s="109"/>
      <c r="KW102" s="109"/>
      <c r="KX102" s="110"/>
      <c r="KZ102" s="472">
        <f t="shared" si="295"/>
        <v>0</v>
      </c>
      <c r="LA102" s="348">
        <f t="shared" si="296"/>
        <v>0</v>
      </c>
      <c r="LB102" s="348">
        <f t="shared" si="297"/>
        <v>0</v>
      </c>
      <c r="LC102" s="473">
        <f t="shared" si="298"/>
        <v>0</v>
      </c>
      <c r="LE102" s="467">
        <f t="shared" si="299"/>
        <v>0</v>
      </c>
      <c r="LF102" s="467" t="str">
        <f t="shared" si="300"/>
        <v/>
      </c>
      <c r="LG102" s="467">
        <f t="shared" si="301"/>
        <v>0</v>
      </c>
      <c r="LH102" s="467">
        <f t="shared" si="302"/>
        <v>0</v>
      </c>
      <c r="LI102" s="467">
        <f t="shared" si="303"/>
        <v>0</v>
      </c>
      <c r="LJ102" s="467">
        <f t="shared" si="304"/>
        <v>0</v>
      </c>
      <c r="LK102" s="467">
        <f t="shared" si="305"/>
        <v>0</v>
      </c>
      <c r="LL102" s="467">
        <f t="shared" si="306"/>
        <v>0</v>
      </c>
      <c r="LM102" s="467">
        <f t="shared" si="307"/>
        <v>0</v>
      </c>
      <c r="LN102" s="468">
        <f t="shared" si="308"/>
        <v>0</v>
      </c>
      <c r="LO102" s="468" t="str">
        <f t="shared" si="392"/>
        <v>○</v>
      </c>
      <c r="LP102" s="451"/>
      <c r="LQ102" s="414">
        <f t="shared" si="393"/>
        <v>0</v>
      </c>
      <c r="LR102" s="414">
        <f t="shared" si="394"/>
        <v>0</v>
      </c>
      <c r="LS102" s="414" t="str">
        <f t="shared" si="309"/>
        <v/>
      </c>
      <c r="LT102" s="414" t="str">
        <f t="shared" si="395"/>
        <v/>
      </c>
      <c r="LU102" s="414">
        <f t="shared" si="310"/>
        <v>0</v>
      </c>
      <c r="LV102" s="414">
        <f t="shared" si="311"/>
        <v>0</v>
      </c>
      <c r="LW102" s="414">
        <f t="shared" si="312"/>
        <v>0</v>
      </c>
      <c r="LX102" s="448">
        <f t="shared" si="313"/>
        <v>0</v>
      </c>
      <c r="LY102" s="414">
        <f t="shared" si="396"/>
        <v>0</v>
      </c>
      <c r="LZ102" s="414">
        <f t="shared" si="397"/>
        <v>0</v>
      </c>
      <c r="MA102" s="414">
        <f t="shared" si="398"/>
        <v>0</v>
      </c>
      <c r="MB102" s="448">
        <f t="shared" si="399"/>
        <v>0</v>
      </c>
      <c r="MC102" s="414">
        <f t="shared" si="314"/>
        <v>0</v>
      </c>
      <c r="MD102" s="414">
        <f t="shared" si="315"/>
        <v>0</v>
      </c>
      <c r="ME102" s="414">
        <f t="shared" si="316"/>
        <v>0</v>
      </c>
      <c r="MF102" s="448">
        <f t="shared" si="317"/>
        <v>0</v>
      </c>
      <c r="MG102" s="414">
        <f t="shared" si="318"/>
        <v>0</v>
      </c>
      <c r="MH102" s="414">
        <f t="shared" si="319"/>
        <v>0</v>
      </c>
      <c r="MI102" s="414">
        <f t="shared" si="320"/>
        <v>0</v>
      </c>
      <c r="MJ102" s="448">
        <f t="shared" si="400"/>
        <v>0</v>
      </c>
      <c r="MK102" s="462"/>
      <c r="ML102" s="477" cm="1">
        <f t="array" ref="ML102">IF(MX102=1,INDEX($BX102:$EQ102,1,MATCH("Ⅱ⑧",$BX102:$EQ102,0)+7),0)</f>
        <v>0</v>
      </c>
      <c r="MM102" s="478">
        <f t="shared" si="321"/>
        <v>0</v>
      </c>
      <c r="MN102" s="468">
        <f t="shared" si="322"/>
        <v>0</v>
      </c>
      <c r="MP102" s="348">
        <f t="shared" si="323"/>
        <v>0</v>
      </c>
      <c r="MQ102" s="348">
        <f t="shared" si="324"/>
        <v>0</v>
      </c>
      <c r="MR102" s="348">
        <f t="shared" si="325"/>
        <v>0</v>
      </c>
      <c r="MS102" s="348">
        <f t="shared" si="326"/>
        <v>0</v>
      </c>
      <c r="MT102" s="348">
        <f t="shared" si="327"/>
        <v>0</v>
      </c>
      <c r="MU102" s="348">
        <f t="shared" si="328"/>
        <v>0</v>
      </c>
      <c r="MV102" s="348">
        <f t="shared" si="329"/>
        <v>0</v>
      </c>
      <c r="MW102" s="348">
        <f t="shared" si="330"/>
        <v>0</v>
      </c>
      <c r="MX102" s="348">
        <f t="shared" si="331"/>
        <v>0</v>
      </c>
      <c r="MZ102" s="550">
        <f t="shared" si="332"/>
        <v>0</v>
      </c>
      <c r="NA102" s="550">
        <f t="shared" si="333"/>
        <v>0</v>
      </c>
      <c r="NB102" s="550">
        <f t="shared" si="334"/>
        <v>0</v>
      </c>
      <c r="NC102" s="550">
        <f t="shared" si="335"/>
        <v>0</v>
      </c>
      <c r="ND102" s="550">
        <f t="shared" si="336"/>
        <v>0</v>
      </c>
      <c r="NE102" s="550">
        <f t="shared" si="337"/>
        <v>0</v>
      </c>
      <c r="NF102" s="550">
        <f t="shared" si="338"/>
        <v>0</v>
      </c>
      <c r="NG102" s="550">
        <f t="shared" si="339"/>
        <v>0</v>
      </c>
    </row>
    <row r="103" spans="1:371" s="136" customFormat="1" ht="21" customHeight="1">
      <c r="A103" s="452">
        <f t="shared" si="212"/>
        <v>0</v>
      </c>
      <c r="B103" s="452">
        <f t="shared" si="401"/>
        <v>0</v>
      </c>
      <c r="C103" s="452">
        <f t="shared" si="213"/>
        <v>0</v>
      </c>
      <c r="D103" s="452">
        <f t="shared" si="214"/>
        <v>0</v>
      </c>
      <c r="E103" s="452">
        <f t="shared" si="215"/>
        <v>0</v>
      </c>
      <c r="F103" s="452">
        <f t="shared" si="402"/>
        <v>0</v>
      </c>
      <c r="G103" s="452">
        <f t="shared" si="403"/>
        <v>0</v>
      </c>
      <c r="H103" s="452">
        <f t="shared" si="404"/>
        <v>0</v>
      </c>
      <c r="I103" s="267">
        <f t="shared" si="340"/>
        <v>0</v>
      </c>
      <c r="J103" s="268"/>
      <c r="K103" s="112"/>
      <c r="L103" s="112"/>
      <c r="M103" s="106"/>
      <c r="N103" s="106"/>
      <c r="O103" s="106"/>
      <c r="P103" s="106"/>
      <c r="Q103" s="112"/>
      <c r="R103" s="263" t="str">
        <f>IFERROR(VLOOKUP(Q103,'４整理番号表'!$T$27:$U$30,2,TRUE),"")</f>
        <v/>
      </c>
      <c r="S103" s="263">
        <f t="shared" si="341"/>
        <v>0</v>
      </c>
      <c r="T103" s="266">
        <f t="shared" si="342"/>
        <v>0</v>
      </c>
      <c r="U103" s="112"/>
      <c r="V103" s="108"/>
      <c r="W103" s="269" t="str">
        <f>IFERROR(VLOOKUP(V103,'４整理番号表'!$B$6:$G$7,2,TRUE),"")</f>
        <v/>
      </c>
      <c r="X103" s="270"/>
      <c r="Y103" s="108"/>
      <c r="Z103" s="269" t="str">
        <f>IFERROR(VLOOKUP(Y103,'４整理番号表'!$B$39:$H$45,2,TRUE),"")</f>
        <v/>
      </c>
      <c r="AA103" s="108"/>
      <c r="AB103" s="271" t="str">
        <f>IFERROR(VLOOKUP(AA103,'４整理番号表'!$J$5:$K$59,2,TRUE),"")</f>
        <v/>
      </c>
      <c r="AC103" s="365"/>
      <c r="AD103" s="624"/>
      <c r="AE103" s="107"/>
      <c r="AF103" s="272" t="str">
        <f>IFERROR(VLOOKUP(AE103,'４整理番号表'!$P$6:$Q$39,2,TRUE),"")</f>
        <v/>
      </c>
      <c r="AG103" s="273">
        <f t="shared" si="216"/>
        <v>0</v>
      </c>
      <c r="AH103" s="106"/>
      <c r="AI103" s="112"/>
      <c r="AJ103" s="111"/>
      <c r="AK103" s="282"/>
      <c r="AL103" s="283"/>
      <c r="AM103" s="280"/>
      <c r="AN103" s="26"/>
      <c r="AO103" s="291">
        <f t="shared" si="217"/>
        <v>0</v>
      </c>
      <c r="AP103" s="290">
        <f t="shared" si="343"/>
        <v>0</v>
      </c>
      <c r="AQ103" s="30"/>
      <c r="AR103" s="30"/>
      <c r="AS103" s="30"/>
      <c r="AT103" s="289"/>
      <c r="AU103" s="291">
        <f t="shared" si="410"/>
        <v>0</v>
      </c>
      <c r="AV103" s="291" t="str">
        <f t="shared" si="405"/>
        <v/>
      </c>
      <c r="AW103" s="27"/>
      <c r="AX103" s="33"/>
      <c r="AY103" s="33"/>
      <c r="AZ103" s="28"/>
      <c r="BA103" s="27"/>
      <c r="BB103" s="202"/>
      <c r="BC103" s="315">
        <f t="shared" si="344"/>
        <v>0</v>
      </c>
      <c r="BD103" s="349" t="str">
        <f t="shared" si="218"/>
        <v/>
      </c>
      <c r="BE103" s="350"/>
      <c r="BF103" s="350"/>
      <c r="BG103" s="349">
        <f t="shared" si="411"/>
        <v>0</v>
      </c>
      <c r="BH103" s="350"/>
      <c r="BI103" s="349">
        <f t="shared" si="345"/>
        <v>0</v>
      </c>
      <c r="BJ103" s="202"/>
      <c r="BK103" s="202"/>
      <c r="BL103" s="653" t="str">
        <f t="shared" si="219"/>
        <v/>
      </c>
      <c r="BM103" s="654" t="str">
        <f t="shared" si="220"/>
        <v/>
      </c>
      <c r="BN103" s="266" t="str">
        <f t="shared" si="221"/>
        <v/>
      </c>
      <c r="BO103" s="793"/>
      <c r="BP103" s="323"/>
      <c r="BQ103" s="323"/>
      <c r="BR103" s="323"/>
      <c r="BS103" s="323"/>
      <c r="BT103" s="324" t="str">
        <f t="shared" si="222"/>
        <v/>
      </c>
      <c r="BU103" s="325" t="str">
        <f t="shared" si="346"/>
        <v/>
      </c>
      <c r="BV103" s="393">
        <f t="shared" si="347"/>
        <v>0</v>
      </c>
      <c r="BW103" s="326"/>
      <c r="BX103" s="329"/>
      <c r="BY103" s="454"/>
      <c r="BZ103" s="455"/>
      <c r="CA103" s="455"/>
      <c r="CB103" s="455"/>
      <c r="CC103" s="455"/>
      <c r="CD103" s="322">
        <f>IFERROR(VLOOKUP(BX103,'４整理番号表'!$X$23:$Z$31,3,FALSE),)</f>
        <v>0</v>
      </c>
      <c r="CE103" s="605" t="str">
        <f>IF(BX103='４整理番号表'!$X$24,IF(CC103&lt;&gt;"",IF(BZ103&gt;0,IF(BY103=6,ROUNDDOWN((CC103-BZ103)/ABS(BZ103),3),IF(BY103=5,ROUNDDOWN((CC103-BZ103)/ABS(BZ103)*3/4,3),"")),"-")),IF(CC103&lt;&gt;"",IF(BZ103&gt;0,ROUNDDOWN((CC103-BZ103)/ABS(BZ103),3),"-"),""))</f>
        <v/>
      </c>
      <c r="CF103" s="610"/>
      <c r="CG103" s="329"/>
      <c r="CH103" s="454"/>
      <c r="CI103" s="322"/>
      <c r="CJ103" s="322"/>
      <c r="CK103" s="322"/>
      <c r="CL103" s="322"/>
      <c r="CM103" s="322">
        <f>IFERROR(VLOOKUP(CG103,'４整理番号表'!$X$23:$Z$31,3,FALSE),)</f>
        <v>0</v>
      </c>
      <c r="CN103" s="325" t="str">
        <f t="shared" si="348"/>
        <v/>
      </c>
      <c r="CO103" s="610"/>
      <c r="CP103" s="329"/>
      <c r="CQ103" s="454"/>
      <c r="CR103" s="322"/>
      <c r="CS103" s="322"/>
      <c r="CT103" s="322"/>
      <c r="CU103" s="322"/>
      <c r="CV103" s="322">
        <f>IFERROR(VLOOKUP(CP103,'４整理番号表'!$X$23:$Z$31,3,FALSE),)</f>
        <v>0</v>
      </c>
      <c r="CW103" s="325" t="str">
        <f t="shared" si="349"/>
        <v/>
      </c>
      <c r="CX103" s="619"/>
      <c r="CY103" s="329"/>
      <c r="CZ103" s="454"/>
      <c r="DA103" s="322"/>
      <c r="DB103" s="322"/>
      <c r="DC103" s="322"/>
      <c r="DD103" s="322"/>
      <c r="DE103" s="322">
        <f>IFERROR(VLOOKUP(CY103,'４整理番号表'!$X$23:$Z$31,3,FALSE),)</f>
        <v>0</v>
      </c>
      <c r="DF103" s="325" t="str">
        <f t="shared" si="350"/>
        <v/>
      </c>
      <c r="DG103" s="610"/>
      <c r="DH103" s="329"/>
      <c r="DI103" s="454"/>
      <c r="DJ103" s="322"/>
      <c r="DK103" s="322"/>
      <c r="DL103" s="322"/>
      <c r="DM103" s="322"/>
      <c r="DN103" s="322">
        <f>IFERROR(VLOOKUP(DH103,'４整理番号表'!$X$23:$Z$31,3,FALSE),)</f>
        <v>0</v>
      </c>
      <c r="DO103" s="325" t="str">
        <f t="shared" si="351"/>
        <v/>
      </c>
      <c r="DP103" s="610"/>
      <c r="DQ103" s="329"/>
      <c r="DR103" s="454"/>
      <c r="DS103" s="322"/>
      <c r="DT103" s="322"/>
      <c r="DU103" s="322"/>
      <c r="DV103" s="322"/>
      <c r="DW103" s="322">
        <f>IFERROR(VLOOKUP(DQ103,'４整理番号表'!$X$23:$Z$31,3,FALSE),)</f>
        <v>0</v>
      </c>
      <c r="DX103" s="325" t="str">
        <f t="shared" si="352"/>
        <v/>
      </c>
      <c r="DY103" s="610"/>
      <c r="DZ103" s="329"/>
      <c r="EA103" s="454"/>
      <c r="EB103" s="322"/>
      <c r="EC103" s="322"/>
      <c r="ED103" s="322"/>
      <c r="EE103" s="322"/>
      <c r="EF103" s="322">
        <f>IFERROR(VLOOKUP(DZ103,'４整理番号表'!$X$23:$Z$31,3,FALSE),)</f>
        <v>0</v>
      </c>
      <c r="EG103" s="325" t="str">
        <f t="shared" si="353"/>
        <v/>
      </c>
      <c r="EH103" s="610"/>
      <c r="EI103" s="329"/>
      <c r="EJ103" s="454"/>
      <c r="EK103" s="322"/>
      <c r="EL103" s="322"/>
      <c r="EM103" s="322"/>
      <c r="EN103" s="322"/>
      <c r="EO103" s="322">
        <f>IFERROR(VLOOKUP(EI103,'４整理番号表'!$X$23:$Z$31,3,FALSE),)</f>
        <v>0</v>
      </c>
      <c r="EP103" s="325" t="str">
        <f t="shared" si="354"/>
        <v/>
      </c>
      <c r="EQ103" s="619"/>
      <c r="ER103" s="203" t="s">
        <v>101</v>
      </c>
      <c r="ES103" s="266">
        <f t="shared" si="223"/>
        <v>0</v>
      </c>
      <c r="ET103" s="272">
        <f t="shared" si="224"/>
        <v>0</v>
      </c>
      <c r="EU103" s="272">
        <f t="shared" si="225"/>
        <v>0</v>
      </c>
      <c r="EV103" s="272">
        <f t="shared" si="226"/>
        <v>0</v>
      </c>
      <c r="EW103" s="272">
        <f t="shared" si="227"/>
        <v>0</v>
      </c>
      <c r="EX103" s="272">
        <f t="shared" si="228"/>
        <v>0</v>
      </c>
      <c r="EY103" s="272">
        <f t="shared" si="229"/>
        <v>0</v>
      </c>
      <c r="EZ103" s="272">
        <f t="shared" si="230"/>
        <v>0</v>
      </c>
      <c r="FA103" s="272">
        <f t="shared" si="231"/>
        <v>0</v>
      </c>
      <c r="FB103" s="272">
        <f t="shared" si="232"/>
        <v>0</v>
      </c>
      <c r="FC103" s="272">
        <f t="shared" si="233"/>
        <v>0</v>
      </c>
      <c r="FD103" s="272">
        <f t="shared" si="234"/>
        <v>0</v>
      </c>
      <c r="FE103" s="272">
        <f t="shared" si="235"/>
        <v>0</v>
      </c>
      <c r="FF103" s="272">
        <f t="shared" si="236"/>
        <v>0</v>
      </c>
      <c r="FG103" s="272">
        <f t="shared" si="237"/>
        <v>0</v>
      </c>
      <c r="FH103" s="272">
        <f t="shared" si="238"/>
        <v>0</v>
      </c>
      <c r="FI103" s="109" t="s">
        <v>100</v>
      </c>
      <c r="FJ103" s="109" t="s">
        <v>100</v>
      </c>
      <c r="FK103" s="109" t="s">
        <v>100</v>
      </c>
      <c r="FL103" s="109" t="s">
        <v>100</v>
      </c>
      <c r="FM103" s="109" t="s">
        <v>100</v>
      </c>
      <c r="FN103" s="272">
        <f t="shared" si="355"/>
        <v>0</v>
      </c>
      <c r="FO103" s="272">
        <f t="shared" si="356"/>
        <v>0</v>
      </c>
      <c r="FP103" s="272">
        <f t="shared" si="357"/>
        <v>0</v>
      </c>
      <c r="FQ103" s="272">
        <f t="shared" si="358"/>
        <v>0</v>
      </c>
      <c r="FR103" s="272">
        <f t="shared" si="359"/>
        <v>0</v>
      </c>
      <c r="FS103" s="272">
        <f t="shared" si="360"/>
        <v>0</v>
      </c>
      <c r="FT103" s="272">
        <f t="shared" si="361"/>
        <v>0</v>
      </c>
      <c r="FU103" s="113"/>
      <c r="FV103" s="113"/>
      <c r="FW103" s="109"/>
      <c r="FX103" s="109"/>
      <c r="FY103" s="109"/>
      <c r="FZ103" s="272">
        <f t="shared" si="362"/>
        <v>0</v>
      </c>
      <c r="GA103" s="272">
        <f t="shared" si="239"/>
        <v>0</v>
      </c>
      <c r="GB103" s="109"/>
      <c r="GC103" s="109"/>
      <c r="GD103" s="109"/>
      <c r="GE103" s="109"/>
      <c r="GF103" s="109"/>
      <c r="GG103" s="109"/>
      <c r="GH103" s="109"/>
      <c r="GI103" s="109"/>
      <c r="GJ103" s="109"/>
      <c r="GK103" s="109"/>
      <c r="GL103" s="109"/>
      <c r="GM103" s="109"/>
      <c r="GN103" s="109"/>
      <c r="GO103" s="109"/>
      <c r="GP103" s="109"/>
      <c r="GQ103" s="109"/>
      <c r="GR103" s="109"/>
      <c r="GS103" s="109"/>
      <c r="GT103" s="110"/>
      <c r="GV103" s="413">
        <f t="shared" si="240"/>
        <v>0</v>
      </c>
      <c r="GW103" s="414">
        <f t="shared" si="241"/>
        <v>0</v>
      </c>
      <c r="GX103" s="415"/>
      <c r="GY103" s="416">
        <f t="shared" si="406"/>
        <v>0</v>
      </c>
      <c r="GZ103" s="417">
        <f t="shared" si="407"/>
        <v>0</v>
      </c>
      <c r="HA103" s="385"/>
      <c r="HB103" s="421"/>
      <c r="HC103" s="422"/>
      <c r="HD103" s="422"/>
      <c r="HE103" s="423">
        <f t="shared" si="408"/>
        <v>0</v>
      </c>
      <c r="HF103" s="424">
        <f t="shared" si="409"/>
        <v>0</v>
      </c>
      <c r="HG103" s="426"/>
      <c r="HH103" s="426"/>
      <c r="HI103" s="426"/>
      <c r="HJ103" s="345" t="str">
        <f t="shared" si="242"/>
        <v/>
      </c>
      <c r="HK103" s="402">
        <f>IF(OR(AND(1&lt;=HJ103,HJ103&lt;=3),HJ103=6),VLOOKUP(HJ103,'４整理番号表'!$J$5:$K$59,2,FALSE),0)</f>
        <v>0</v>
      </c>
      <c r="HL103" s="402">
        <f>IF(OR(HJ103=4,HJ103=7),VLOOKUP(HJ103,'４整理番号表'!$J$5:$K$59,2,FALSE),0)</f>
        <v>0</v>
      </c>
      <c r="HM103" s="402">
        <f>IF(HJ103=5,VLOOKUP(HJ103,'４整理番号表'!$J$5:$K$59,2,FALSE),0)</f>
        <v>0</v>
      </c>
      <c r="HN103" s="402">
        <f>IF(AND(8&lt;=HJ103,HJ103&lt;=13),VLOOKUP(HJ103,'４整理番号表'!$J$5:$K$59,2,FALSE),0)</f>
        <v>0</v>
      </c>
      <c r="HO103" s="397">
        <f t="shared" si="363"/>
        <v>0</v>
      </c>
      <c r="HP103" s="345">
        <f t="shared" si="364"/>
        <v>0</v>
      </c>
      <c r="HQ103" s="345">
        <f t="shared" si="365"/>
        <v>0</v>
      </c>
      <c r="HR103" s="344">
        <f t="shared" si="366"/>
        <v>0</v>
      </c>
      <c r="HS103" s="344">
        <f t="shared" si="367"/>
        <v>0</v>
      </c>
      <c r="HT103" s="345">
        <f t="shared" si="368"/>
        <v>0</v>
      </c>
      <c r="HU103" s="345">
        <f t="shared" si="369"/>
        <v>0</v>
      </c>
      <c r="HV103" s="345">
        <f t="shared" si="370"/>
        <v>0</v>
      </c>
      <c r="HW103" s="345">
        <f t="shared" si="371"/>
        <v>0</v>
      </c>
      <c r="HX103" s="345">
        <f t="shared" si="372"/>
        <v>0</v>
      </c>
      <c r="HY103" s="344">
        <f t="shared" si="373"/>
        <v>0</v>
      </c>
      <c r="HZ103" s="344">
        <f t="shared" si="374"/>
        <v>0</v>
      </c>
      <c r="IA103" s="345">
        <f t="shared" si="375"/>
        <v>0</v>
      </c>
      <c r="IB103" s="345">
        <f t="shared" si="376"/>
        <v>0</v>
      </c>
      <c r="IC103" s="345">
        <f t="shared" si="377"/>
        <v>0</v>
      </c>
      <c r="ID103" s="345">
        <f t="shared" si="378"/>
        <v>0</v>
      </c>
      <c r="IE103" s="345">
        <f t="shared" si="379"/>
        <v>0</v>
      </c>
      <c r="IF103" s="344">
        <f>IF(AND($HO103=3,SUM($ID103:IE103)=0),IF(AND($HB103=1,$HF103&gt;=0.1),1,),)</f>
        <v>0</v>
      </c>
      <c r="IG103" s="344">
        <f>IF(AND($HO103=3,SUM($ID103:IF103)=0),IF(AND($HB103=1,$HF103&gt;=0.05,$HF103&lt;0.1),1,),)</f>
        <v>0</v>
      </c>
      <c r="IH103" s="345">
        <f t="shared" si="380"/>
        <v>0</v>
      </c>
      <c r="II103" s="345">
        <f t="shared" si="381"/>
        <v>0</v>
      </c>
      <c r="IJ103" s="345">
        <f t="shared" si="382"/>
        <v>0</v>
      </c>
      <c r="IK103" s="345">
        <f t="shared" si="383"/>
        <v>0</v>
      </c>
      <c r="IL103" s="345">
        <f t="shared" si="384"/>
        <v>0</v>
      </c>
      <c r="IM103" s="345">
        <f t="shared" si="385"/>
        <v>0</v>
      </c>
      <c r="IN103" s="345">
        <f t="shared" si="386"/>
        <v>0</v>
      </c>
      <c r="IO103" s="345">
        <f t="shared" si="387"/>
        <v>0</v>
      </c>
      <c r="IP103" s="345">
        <f t="shared" si="388"/>
        <v>0</v>
      </c>
      <c r="IQ103" s="345">
        <f t="shared" si="389"/>
        <v>0</v>
      </c>
      <c r="IR103" s="345">
        <f t="shared" si="390"/>
        <v>0</v>
      </c>
      <c r="IS103" s="392">
        <f t="shared" si="391"/>
        <v>0</v>
      </c>
      <c r="IT103" s="385"/>
      <c r="IU103" s="440">
        <f t="shared" si="243"/>
        <v>0</v>
      </c>
      <c r="IV103" s="344">
        <f t="shared" si="244"/>
        <v>0</v>
      </c>
      <c r="IW103" s="344">
        <f t="shared" si="245"/>
        <v>0</v>
      </c>
      <c r="IX103" s="344">
        <f t="shared" si="246"/>
        <v>0</v>
      </c>
      <c r="IY103" s="344">
        <f t="shared" si="247"/>
        <v>0</v>
      </c>
      <c r="IZ103" s="344">
        <f t="shared" si="248"/>
        <v>0</v>
      </c>
      <c r="JA103" s="344">
        <f t="shared" si="249"/>
        <v>0</v>
      </c>
      <c r="JB103" s="344">
        <f t="shared" si="250"/>
        <v>0</v>
      </c>
      <c r="JC103" s="344">
        <f t="shared" si="251"/>
        <v>0</v>
      </c>
      <c r="JD103" s="344">
        <f t="shared" si="252"/>
        <v>0</v>
      </c>
      <c r="JE103" s="344">
        <f t="shared" si="253"/>
        <v>0</v>
      </c>
      <c r="JF103" s="344">
        <f t="shared" si="254"/>
        <v>0</v>
      </c>
      <c r="JG103" s="344">
        <f t="shared" si="255"/>
        <v>0</v>
      </c>
      <c r="JH103" s="344">
        <f t="shared" si="256"/>
        <v>0</v>
      </c>
      <c r="JI103" s="344">
        <f t="shared" si="257"/>
        <v>0</v>
      </c>
      <c r="JJ103" s="344">
        <f t="shared" si="258"/>
        <v>0</v>
      </c>
      <c r="JK103" s="344">
        <f t="shared" si="259"/>
        <v>0</v>
      </c>
      <c r="JL103" s="344">
        <f t="shared" si="260"/>
        <v>0</v>
      </c>
      <c r="JM103" s="344">
        <f t="shared" si="261"/>
        <v>0</v>
      </c>
      <c r="JN103" s="344">
        <f t="shared" si="262"/>
        <v>0</v>
      </c>
      <c r="JO103" s="344">
        <f t="shared" si="263"/>
        <v>0</v>
      </c>
      <c r="JP103" s="344">
        <f t="shared" si="264"/>
        <v>0</v>
      </c>
      <c r="JQ103" s="344">
        <f t="shared" si="265"/>
        <v>0</v>
      </c>
      <c r="JR103" s="344">
        <f t="shared" si="266"/>
        <v>0</v>
      </c>
      <c r="JS103" s="344">
        <f t="shared" si="267"/>
        <v>0</v>
      </c>
      <c r="JT103" s="344">
        <f t="shared" si="268"/>
        <v>0</v>
      </c>
      <c r="JU103" s="344">
        <f t="shared" si="269"/>
        <v>0</v>
      </c>
      <c r="JV103" s="344">
        <f t="shared" si="270"/>
        <v>0</v>
      </c>
      <c r="JW103" s="344">
        <f t="shared" si="271"/>
        <v>0</v>
      </c>
      <c r="JX103" s="344">
        <f t="shared" si="272"/>
        <v>0</v>
      </c>
      <c r="JY103" s="344">
        <f t="shared" si="273"/>
        <v>0</v>
      </c>
      <c r="JZ103" s="344">
        <f t="shared" si="274"/>
        <v>0</v>
      </c>
      <c r="KA103" s="344">
        <f t="shared" si="275"/>
        <v>0</v>
      </c>
      <c r="KB103" s="344">
        <f t="shared" si="276"/>
        <v>0</v>
      </c>
      <c r="KC103" s="344">
        <f t="shared" si="277"/>
        <v>0</v>
      </c>
      <c r="KD103" s="344">
        <f t="shared" si="278"/>
        <v>0</v>
      </c>
      <c r="KE103" s="344">
        <f t="shared" si="279"/>
        <v>0</v>
      </c>
      <c r="KF103" s="344">
        <f t="shared" si="280"/>
        <v>0</v>
      </c>
      <c r="KG103" s="344">
        <f t="shared" si="281"/>
        <v>0</v>
      </c>
      <c r="KH103" s="344">
        <f t="shared" si="282"/>
        <v>0</v>
      </c>
      <c r="KI103" s="344">
        <f t="shared" si="283"/>
        <v>0</v>
      </c>
      <c r="KJ103" s="344">
        <f t="shared" si="284"/>
        <v>0</v>
      </c>
      <c r="KK103" s="344">
        <f t="shared" si="285"/>
        <v>0</v>
      </c>
      <c r="KL103" s="344">
        <f t="shared" si="286"/>
        <v>0</v>
      </c>
      <c r="KM103" s="344">
        <f t="shared" si="287"/>
        <v>0</v>
      </c>
      <c r="KN103" s="344">
        <f t="shared" si="288"/>
        <v>0</v>
      </c>
      <c r="KO103" s="344">
        <f t="shared" si="289"/>
        <v>0</v>
      </c>
      <c r="KP103" s="344">
        <f t="shared" si="290"/>
        <v>0</v>
      </c>
      <c r="KQ103" s="344">
        <f t="shared" si="291"/>
        <v>0</v>
      </c>
      <c r="KR103" s="344">
        <f t="shared" si="292"/>
        <v>0</v>
      </c>
      <c r="KS103" s="344">
        <f t="shared" si="293"/>
        <v>0</v>
      </c>
      <c r="KT103" s="383">
        <f t="shared" si="294"/>
        <v>0</v>
      </c>
      <c r="KU103" s="701"/>
      <c r="KV103" s="109"/>
      <c r="KW103" s="109"/>
      <c r="KX103" s="110"/>
      <c r="KZ103" s="472">
        <f t="shared" si="295"/>
        <v>0</v>
      </c>
      <c r="LA103" s="348">
        <f t="shared" si="296"/>
        <v>0</v>
      </c>
      <c r="LB103" s="348">
        <f t="shared" si="297"/>
        <v>0</v>
      </c>
      <c r="LC103" s="473">
        <f t="shared" si="298"/>
        <v>0</v>
      </c>
      <c r="LE103" s="467">
        <f t="shared" si="299"/>
        <v>0</v>
      </c>
      <c r="LF103" s="467" t="str">
        <f t="shared" si="300"/>
        <v/>
      </c>
      <c r="LG103" s="467">
        <f t="shared" si="301"/>
        <v>0</v>
      </c>
      <c r="LH103" s="467">
        <f t="shared" si="302"/>
        <v>0</v>
      </c>
      <c r="LI103" s="467">
        <f t="shared" si="303"/>
        <v>0</v>
      </c>
      <c r="LJ103" s="467">
        <f t="shared" si="304"/>
        <v>0</v>
      </c>
      <c r="LK103" s="467">
        <f t="shared" si="305"/>
        <v>0</v>
      </c>
      <c r="LL103" s="467">
        <f t="shared" si="306"/>
        <v>0</v>
      </c>
      <c r="LM103" s="467">
        <f t="shared" si="307"/>
        <v>0</v>
      </c>
      <c r="LN103" s="468">
        <f t="shared" si="308"/>
        <v>0</v>
      </c>
      <c r="LO103" s="468" t="str">
        <f t="shared" si="392"/>
        <v>○</v>
      </c>
      <c r="LP103" s="451"/>
      <c r="LQ103" s="414">
        <f t="shared" si="393"/>
        <v>0</v>
      </c>
      <c r="LR103" s="414">
        <f t="shared" si="394"/>
        <v>0</v>
      </c>
      <c r="LS103" s="414" t="str">
        <f t="shared" si="309"/>
        <v/>
      </c>
      <c r="LT103" s="414" t="str">
        <f t="shared" si="395"/>
        <v/>
      </c>
      <c r="LU103" s="414">
        <f t="shared" si="310"/>
        <v>0</v>
      </c>
      <c r="LV103" s="414">
        <f t="shared" si="311"/>
        <v>0</v>
      </c>
      <c r="LW103" s="414">
        <f t="shared" si="312"/>
        <v>0</v>
      </c>
      <c r="LX103" s="448">
        <f t="shared" si="313"/>
        <v>0</v>
      </c>
      <c r="LY103" s="414">
        <f t="shared" si="396"/>
        <v>0</v>
      </c>
      <c r="LZ103" s="414">
        <f t="shared" si="397"/>
        <v>0</v>
      </c>
      <c r="MA103" s="414">
        <f t="shared" si="398"/>
        <v>0</v>
      </c>
      <c r="MB103" s="448">
        <f t="shared" si="399"/>
        <v>0</v>
      </c>
      <c r="MC103" s="414">
        <f t="shared" si="314"/>
        <v>0</v>
      </c>
      <c r="MD103" s="414">
        <f t="shared" si="315"/>
        <v>0</v>
      </c>
      <c r="ME103" s="414">
        <f t="shared" si="316"/>
        <v>0</v>
      </c>
      <c r="MF103" s="448">
        <f t="shared" si="317"/>
        <v>0</v>
      </c>
      <c r="MG103" s="414">
        <f t="shared" si="318"/>
        <v>0</v>
      </c>
      <c r="MH103" s="414">
        <f t="shared" si="319"/>
        <v>0</v>
      </c>
      <c r="MI103" s="414">
        <f t="shared" si="320"/>
        <v>0</v>
      </c>
      <c r="MJ103" s="448">
        <f t="shared" si="400"/>
        <v>0</v>
      </c>
      <c r="MK103" s="462"/>
      <c r="ML103" s="477" cm="1">
        <f t="array" ref="ML103">IF(MX103=1,INDEX($BX103:$EQ103,1,MATCH("Ⅱ⑧",$BX103:$EQ103,0)+7),0)</f>
        <v>0</v>
      </c>
      <c r="MM103" s="478">
        <f t="shared" si="321"/>
        <v>0</v>
      </c>
      <c r="MN103" s="468">
        <f t="shared" si="322"/>
        <v>0</v>
      </c>
      <c r="MP103" s="348">
        <f t="shared" si="323"/>
        <v>0</v>
      </c>
      <c r="MQ103" s="348">
        <f t="shared" si="324"/>
        <v>0</v>
      </c>
      <c r="MR103" s="348">
        <f t="shared" si="325"/>
        <v>0</v>
      </c>
      <c r="MS103" s="348">
        <f t="shared" si="326"/>
        <v>0</v>
      </c>
      <c r="MT103" s="348">
        <f t="shared" si="327"/>
        <v>0</v>
      </c>
      <c r="MU103" s="348">
        <f t="shared" si="328"/>
        <v>0</v>
      </c>
      <c r="MV103" s="348">
        <f t="shared" si="329"/>
        <v>0</v>
      </c>
      <c r="MW103" s="348">
        <f t="shared" si="330"/>
        <v>0</v>
      </c>
      <c r="MX103" s="348">
        <f t="shared" si="331"/>
        <v>0</v>
      </c>
      <c r="MZ103" s="550">
        <f t="shared" si="332"/>
        <v>0</v>
      </c>
      <c r="NA103" s="550">
        <f t="shared" si="333"/>
        <v>0</v>
      </c>
      <c r="NB103" s="550">
        <f t="shared" si="334"/>
        <v>0</v>
      </c>
      <c r="NC103" s="550">
        <f t="shared" si="335"/>
        <v>0</v>
      </c>
      <c r="ND103" s="550">
        <f t="shared" si="336"/>
        <v>0</v>
      </c>
      <c r="NE103" s="550">
        <f t="shared" si="337"/>
        <v>0</v>
      </c>
      <c r="NF103" s="550">
        <f t="shared" si="338"/>
        <v>0</v>
      </c>
      <c r="NG103" s="550">
        <f t="shared" si="339"/>
        <v>0</v>
      </c>
    </row>
    <row r="104" spans="1:371" s="136" customFormat="1" ht="21" customHeight="1">
      <c r="A104" s="452">
        <f t="shared" si="212"/>
        <v>0</v>
      </c>
      <c r="B104" s="452">
        <f t="shared" si="401"/>
        <v>0</v>
      </c>
      <c r="C104" s="452">
        <f t="shared" si="213"/>
        <v>0</v>
      </c>
      <c r="D104" s="452">
        <f t="shared" si="214"/>
        <v>0</v>
      </c>
      <c r="E104" s="452">
        <f t="shared" si="215"/>
        <v>0</v>
      </c>
      <c r="F104" s="452">
        <f t="shared" si="402"/>
        <v>0</v>
      </c>
      <c r="G104" s="452">
        <f t="shared" si="403"/>
        <v>0</v>
      </c>
      <c r="H104" s="452">
        <f t="shared" si="404"/>
        <v>0</v>
      </c>
      <c r="I104" s="267">
        <f t="shared" si="340"/>
        <v>0</v>
      </c>
      <c r="J104" s="268"/>
      <c r="K104" s="112"/>
      <c r="L104" s="112"/>
      <c r="M104" s="106"/>
      <c r="N104" s="106"/>
      <c r="O104" s="106"/>
      <c r="P104" s="106"/>
      <c r="Q104" s="112"/>
      <c r="R104" s="263" t="str">
        <f>IFERROR(VLOOKUP(Q104,'４整理番号表'!$T$27:$U$30,2,TRUE),"")</f>
        <v/>
      </c>
      <c r="S104" s="263">
        <f t="shared" si="341"/>
        <v>0</v>
      </c>
      <c r="T104" s="266">
        <f t="shared" si="342"/>
        <v>0</v>
      </c>
      <c r="U104" s="112"/>
      <c r="V104" s="108"/>
      <c r="W104" s="269" t="str">
        <f>IFERROR(VLOOKUP(V104,'４整理番号表'!$B$6:$G$7,2,TRUE),"")</f>
        <v/>
      </c>
      <c r="X104" s="270"/>
      <c r="Y104" s="108"/>
      <c r="Z104" s="269" t="str">
        <f>IFERROR(VLOOKUP(Y104,'４整理番号表'!$B$39:$H$45,2,TRUE),"")</f>
        <v/>
      </c>
      <c r="AA104" s="108"/>
      <c r="AB104" s="271" t="str">
        <f>IFERROR(VLOOKUP(AA104,'４整理番号表'!$J$5:$K$59,2,TRUE),"")</f>
        <v/>
      </c>
      <c r="AC104" s="365"/>
      <c r="AD104" s="624"/>
      <c r="AE104" s="107"/>
      <c r="AF104" s="272" t="str">
        <f>IFERROR(VLOOKUP(AE104,'４整理番号表'!$P$6:$Q$39,2,TRUE),"")</f>
        <v/>
      </c>
      <c r="AG104" s="273">
        <f t="shared" si="216"/>
        <v>0</v>
      </c>
      <c r="AH104" s="106"/>
      <c r="AI104" s="112"/>
      <c r="AJ104" s="111"/>
      <c r="AK104" s="282"/>
      <c r="AL104" s="283"/>
      <c r="AM104" s="280"/>
      <c r="AN104" s="29"/>
      <c r="AO104" s="291">
        <f t="shared" si="217"/>
        <v>0</v>
      </c>
      <c r="AP104" s="290">
        <f t="shared" si="343"/>
        <v>0</v>
      </c>
      <c r="AQ104" s="30"/>
      <c r="AR104" s="30"/>
      <c r="AS104" s="30"/>
      <c r="AT104" s="289"/>
      <c r="AU104" s="291">
        <f t="shared" si="410"/>
        <v>0</v>
      </c>
      <c r="AV104" s="291" t="str">
        <f t="shared" si="405"/>
        <v/>
      </c>
      <c r="AW104" s="27"/>
      <c r="AX104" s="33"/>
      <c r="AY104" s="33"/>
      <c r="AZ104" s="28"/>
      <c r="BA104" s="27"/>
      <c r="BB104" s="202"/>
      <c r="BC104" s="315">
        <f t="shared" si="344"/>
        <v>0</v>
      </c>
      <c r="BD104" s="349" t="str">
        <f t="shared" si="218"/>
        <v/>
      </c>
      <c r="BE104" s="350"/>
      <c r="BF104" s="350"/>
      <c r="BG104" s="349">
        <f t="shared" si="411"/>
        <v>0</v>
      </c>
      <c r="BH104" s="350"/>
      <c r="BI104" s="349">
        <f t="shared" si="345"/>
        <v>0</v>
      </c>
      <c r="BJ104" s="202"/>
      <c r="BK104" s="202"/>
      <c r="BL104" s="653" t="str">
        <f t="shared" si="219"/>
        <v/>
      </c>
      <c r="BM104" s="654" t="str">
        <f t="shared" si="220"/>
        <v/>
      </c>
      <c r="BN104" s="266" t="str">
        <f t="shared" si="221"/>
        <v/>
      </c>
      <c r="BO104" s="793"/>
      <c r="BP104" s="323"/>
      <c r="BQ104" s="323"/>
      <c r="BR104" s="323"/>
      <c r="BS104" s="323"/>
      <c r="BT104" s="324" t="str">
        <f t="shared" si="222"/>
        <v/>
      </c>
      <c r="BU104" s="325" t="str">
        <f t="shared" si="346"/>
        <v/>
      </c>
      <c r="BV104" s="393">
        <f t="shared" si="347"/>
        <v>0</v>
      </c>
      <c r="BW104" s="326"/>
      <c r="BX104" s="329"/>
      <c r="BY104" s="454"/>
      <c r="BZ104" s="455"/>
      <c r="CA104" s="455"/>
      <c r="CB104" s="455"/>
      <c r="CC104" s="455"/>
      <c r="CD104" s="322">
        <f>IFERROR(VLOOKUP(BX104,'４整理番号表'!$X$23:$Z$31,3,FALSE),)</f>
        <v>0</v>
      </c>
      <c r="CE104" s="605" t="str">
        <f>IF(BX104='４整理番号表'!$X$24,IF(CC104&lt;&gt;"",IF(BZ104&gt;0,IF(BY104=6,ROUNDDOWN((CC104-BZ104)/ABS(BZ104),3),IF(BY104=5,ROUNDDOWN((CC104-BZ104)/ABS(BZ104)*3/4,3),"")),"-")),IF(CC104&lt;&gt;"",IF(BZ104&gt;0,ROUNDDOWN((CC104-BZ104)/ABS(BZ104),3),"-"),""))</f>
        <v/>
      </c>
      <c r="CF104" s="610"/>
      <c r="CG104" s="329"/>
      <c r="CH104" s="454"/>
      <c r="CI104" s="322"/>
      <c r="CJ104" s="322"/>
      <c r="CK104" s="322"/>
      <c r="CL104" s="322"/>
      <c r="CM104" s="322">
        <f>IFERROR(VLOOKUP(CG104,'４整理番号表'!$X$23:$Z$31,3,FALSE),)</f>
        <v>0</v>
      </c>
      <c r="CN104" s="325" t="str">
        <f t="shared" si="348"/>
        <v/>
      </c>
      <c r="CO104" s="610"/>
      <c r="CP104" s="329"/>
      <c r="CQ104" s="454"/>
      <c r="CR104" s="322"/>
      <c r="CS104" s="322"/>
      <c r="CT104" s="322"/>
      <c r="CU104" s="322"/>
      <c r="CV104" s="322">
        <f>IFERROR(VLOOKUP(CP104,'４整理番号表'!$X$23:$Z$31,3,FALSE),)</f>
        <v>0</v>
      </c>
      <c r="CW104" s="325" t="str">
        <f t="shared" si="349"/>
        <v/>
      </c>
      <c r="CX104" s="619"/>
      <c r="CY104" s="329"/>
      <c r="CZ104" s="454"/>
      <c r="DA104" s="322"/>
      <c r="DB104" s="322"/>
      <c r="DC104" s="322"/>
      <c r="DD104" s="322"/>
      <c r="DE104" s="322">
        <f>IFERROR(VLOOKUP(CY104,'４整理番号表'!$X$23:$Z$31,3,FALSE),)</f>
        <v>0</v>
      </c>
      <c r="DF104" s="325" t="str">
        <f t="shared" si="350"/>
        <v/>
      </c>
      <c r="DG104" s="610"/>
      <c r="DH104" s="329"/>
      <c r="DI104" s="454"/>
      <c r="DJ104" s="322"/>
      <c r="DK104" s="322"/>
      <c r="DL104" s="322"/>
      <c r="DM104" s="322"/>
      <c r="DN104" s="322">
        <f>IFERROR(VLOOKUP(DH104,'４整理番号表'!$X$23:$Z$31,3,FALSE),)</f>
        <v>0</v>
      </c>
      <c r="DO104" s="325" t="str">
        <f t="shared" si="351"/>
        <v/>
      </c>
      <c r="DP104" s="610"/>
      <c r="DQ104" s="329"/>
      <c r="DR104" s="454"/>
      <c r="DS104" s="322"/>
      <c r="DT104" s="322"/>
      <c r="DU104" s="322"/>
      <c r="DV104" s="322"/>
      <c r="DW104" s="322">
        <f>IFERROR(VLOOKUP(DQ104,'４整理番号表'!$X$23:$Z$31,3,FALSE),)</f>
        <v>0</v>
      </c>
      <c r="DX104" s="325" t="str">
        <f t="shared" si="352"/>
        <v/>
      </c>
      <c r="DY104" s="610"/>
      <c r="DZ104" s="329"/>
      <c r="EA104" s="454"/>
      <c r="EB104" s="322"/>
      <c r="EC104" s="322"/>
      <c r="ED104" s="322"/>
      <c r="EE104" s="322"/>
      <c r="EF104" s="322">
        <f>IFERROR(VLOOKUP(DZ104,'４整理番号表'!$X$23:$Z$31,3,FALSE),)</f>
        <v>0</v>
      </c>
      <c r="EG104" s="325" t="str">
        <f t="shared" si="353"/>
        <v/>
      </c>
      <c r="EH104" s="610"/>
      <c r="EI104" s="329"/>
      <c r="EJ104" s="454"/>
      <c r="EK104" s="322"/>
      <c r="EL104" s="322"/>
      <c r="EM104" s="322"/>
      <c r="EN104" s="322"/>
      <c r="EO104" s="322">
        <f>IFERROR(VLOOKUP(EI104,'４整理番号表'!$X$23:$Z$31,3,FALSE),)</f>
        <v>0</v>
      </c>
      <c r="EP104" s="325" t="str">
        <f t="shared" si="354"/>
        <v/>
      </c>
      <c r="EQ104" s="619"/>
      <c r="ER104" s="203" t="s">
        <v>101</v>
      </c>
      <c r="ES104" s="266">
        <f t="shared" si="223"/>
        <v>0</v>
      </c>
      <c r="ET104" s="272">
        <f t="shared" si="224"/>
        <v>0</v>
      </c>
      <c r="EU104" s="272">
        <f t="shared" si="225"/>
        <v>0</v>
      </c>
      <c r="EV104" s="272">
        <f t="shared" si="226"/>
        <v>0</v>
      </c>
      <c r="EW104" s="272">
        <f t="shared" si="227"/>
        <v>0</v>
      </c>
      <c r="EX104" s="272">
        <f t="shared" si="228"/>
        <v>0</v>
      </c>
      <c r="EY104" s="272">
        <f t="shared" si="229"/>
        <v>0</v>
      </c>
      <c r="EZ104" s="272">
        <f t="shared" si="230"/>
        <v>0</v>
      </c>
      <c r="FA104" s="272">
        <f t="shared" si="231"/>
        <v>0</v>
      </c>
      <c r="FB104" s="272">
        <f t="shared" si="232"/>
        <v>0</v>
      </c>
      <c r="FC104" s="272">
        <f t="shared" si="233"/>
        <v>0</v>
      </c>
      <c r="FD104" s="272">
        <f t="shared" si="234"/>
        <v>0</v>
      </c>
      <c r="FE104" s="272">
        <f t="shared" si="235"/>
        <v>0</v>
      </c>
      <c r="FF104" s="272">
        <f t="shared" si="236"/>
        <v>0</v>
      </c>
      <c r="FG104" s="272">
        <f t="shared" si="237"/>
        <v>0</v>
      </c>
      <c r="FH104" s="272">
        <f t="shared" si="238"/>
        <v>0</v>
      </c>
      <c r="FI104" s="109" t="s">
        <v>100</v>
      </c>
      <c r="FJ104" s="109" t="s">
        <v>100</v>
      </c>
      <c r="FK104" s="109" t="s">
        <v>100</v>
      </c>
      <c r="FL104" s="109" t="s">
        <v>100</v>
      </c>
      <c r="FM104" s="109" t="s">
        <v>100</v>
      </c>
      <c r="FN104" s="272">
        <f t="shared" si="355"/>
        <v>0</v>
      </c>
      <c r="FO104" s="272">
        <f t="shared" si="356"/>
        <v>0</v>
      </c>
      <c r="FP104" s="272">
        <f t="shared" si="357"/>
        <v>0</v>
      </c>
      <c r="FQ104" s="272">
        <f t="shared" si="358"/>
        <v>0</v>
      </c>
      <c r="FR104" s="272">
        <f t="shared" si="359"/>
        <v>0</v>
      </c>
      <c r="FS104" s="272">
        <f t="shared" si="360"/>
        <v>0</v>
      </c>
      <c r="FT104" s="272">
        <f t="shared" si="361"/>
        <v>0</v>
      </c>
      <c r="FU104" s="113"/>
      <c r="FV104" s="113"/>
      <c r="FW104" s="109"/>
      <c r="FX104" s="109"/>
      <c r="FY104" s="109"/>
      <c r="FZ104" s="272">
        <f t="shared" si="362"/>
        <v>0</v>
      </c>
      <c r="GA104" s="272">
        <f t="shared" si="239"/>
        <v>0</v>
      </c>
      <c r="GB104" s="109"/>
      <c r="GC104" s="109"/>
      <c r="GD104" s="109"/>
      <c r="GE104" s="109"/>
      <c r="GF104" s="109"/>
      <c r="GG104" s="109"/>
      <c r="GH104" s="109"/>
      <c r="GI104" s="109"/>
      <c r="GJ104" s="109"/>
      <c r="GK104" s="109"/>
      <c r="GL104" s="109"/>
      <c r="GM104" s="109"/>
      <c r="GN104" s="109"/>
      <c r="GO104" s="109"/>
      <c r="GP104" s="109"/>
      <c r="GQ104" s="109"/>
      <c r="GR104" s="109"/>
      <c r="GS104" s="109"/>
      <c r="GT104" s="110"/>
      <c r="GV104" s="413">
        <f t="shared" si="240"/>
        <v>0</v>
      </c>
      <c r="GW104" s="414">
        <f t="shared" si="241"/>
        <v>0</v>
      </c>
      <c r="GX104" s="415"/>
      <c r="GY104" s="416">
        <f t="shared" si="406"/>
        <v>0</v>
      </c>
      <c r="GZ104" s="417">
        <f t="shared" si="407"/>
        <v>0</v>
      </c>
      <c r="HA104" s="385"/>
      <c r="HB104" s="421"/>
      <c r="HC104" s="422"/>
      <c r="HD104" s="422"/>
      <c r="HE104" s="423">
        <f t="shared" si="408"/>
        <v>0</v>
      </c>
      <c r="HF104" s="424">
        <f t="shared" si="409"/>
        <v>0</v>
      </c>
      <c r="HG104" s="426"/>
      <c r="HH104" s="426"/>
      <c r="HI104" s="426"/>
      <c r="HJ104" s="345" t="str">
        <f t="shared" si="242"/>
        <v/>
      </c>
      <c r="HK104" s="402">
        <f>IF(OR(AND(1&lt;=HJ104,HJ104&lt;=3),HJ104=6),VLOOKUP(HJ104,'４整理番号表'!$J$5:$K$59,2,FALSE),0)</f>
        <v>0</v>
      </c>
      <c r="HL104" s="402">
        <f>IF(OR(HJ104=4,HJ104=7),VLOOKUP(HJ104,'４整理番号表'!$J$5:$K$59,2,FALSE),0)</f>
        <v>0</v>
      </c>
      <c r="HM104" s="402">
        <f>IF(HJ104=5,VLOOKUP(HJ104,'４整理番号表'!$J$5:$K$59,2,FALSE),0)</f>
        <v>0</v>
      </c>
      <c r="HN104" s="402">
        <f>IF(AND(8&lt;=HJ104,HJ104&lt;=13),VLOOKUP(HJ104,'４整理番号表'!$J$5:$K$59,2,FALSE),0)</f>
        <v>0</v>
      </c>
      <c r="HO104" s="397">
        <f t="shared" si="363"/>
        <v>0</v>
      </c>
      <c r="HP104" s="345">
        <f t="shared" si="364"/>
        <v>0</v>
      </c>
      <c r="HQ104" s="345">
        <f t="shared" si="365"/>
        <v>0</v>
      </c>
      <c r="HR104" s="344">
        <f t="shared" si="366"/>
        <v>0</v>
      </c>
      <c r="HS104" s="344">
        <f t="shared" si="367"/>
        <v>0</v>
      </c>
      <c r="HT104" s="345">
        <f t="shared" si="368"/>
        <v>0</v>
      </c>
      <c r="HU104" s="345">
        <f t="shared" si="369"/>
        <v>0</v>
      </c>
      <c r="HV104" s="345">
        <f t="shared" si="370"/>
        <v>0</v>
      </c>
      <c r="HW104" s="345">
        <f t="shared" si="371"/>
        <v>0</v>
      </c>
      <c r="HX104" s="345">
        <f t="shared" si="372"/>
        <v>0</v>
      </c>
      <c r="HY104" s="344">
        <f t="shared" si="373"/>
        <v>0</v>
      </c>
      <c r="HZ104" s="344">
        <f t="shared" si="374"/>
        <v>0</v>
      </c>
      <c r="IA104" s="345">
        <f t="shared" si="375"/>
        <v>0</v>
      </c>
      <c r="IB104" s="345">
        <f t="shared" si="376"/>
        <v>0</v>
      </c>
      <c r="IC104" s="345">
        <f t="shared" si="377"/>
        <v>0</v>
      </c>
      <c r="ID104" s="345">
        <f t="shared" si="378"/>
        <v>0</v>
      </c>
      <c r="IE104" s="345">
        <f t="shared" si="379"/>
        <v>0</v>
      </c>
      <c r="IF104" s="344">
        <f>IF(AND($HO104=3,SUM($ID104:IE104)=0),IF(AND($HB104=1,$HF104&gt;=0.1),1,),)</f>
        <v>0</v>
      </c>
      <c r="IG104" s="344">
        <f>IF(AND($HO104=3,SUM($ID104:IF104)=0),IF(AND($HB104=1,$HF104&gt;=0.05,$HF104&lt;0.1),1,),)</f>
        <v>0</v>
      </c>
      <c r="IH104" s="345">
        <f t="shared" si="380"/>
        <v>0</v>
      </c>
      <c r="II104" s="345">
        <f t="shared" si="381"/>
        <v>0</v>
      </c>
      <c r="IJ104" s="345">
        <f t="shared" si="382"/>
        <v>0</v>
      </c>
      <c r="IK104" s="345">
        <f t="shared" si="383"/>
        <v>0</v>
      </c>
      <c r="IL104" s="345">
        <f t="shared" si="384"/>
        <v>0</v>
      </c>
      <c r="IM104" s="345">
        <f t="shared" si="385"/>
        <v>0</v>
      </c>
      <c r="IN104" s="345">
        <f t="shared" si="386"/>
        <v>0</v>
      </c>
      <c r="IO104" s="345">
        <f t="shared" si="387"/>
        <v>0</v>
      </c>
      <c r="IP104" s="345">
        <f t="shared" si="388"/>
        <v>0</v>
      </c>
      <c r="IQ104" s="345">
        <f t="shared" si="389"/>
        <v>0</v>
      </c>
      <c r="IR104" s="345">
        <f t="shared" si="390"/>
        <v>0</v>
      </c>
      <c r="IS104" s="392">
        <f t="shared" si="391"/>
        <v>0</v>
      </c>
      <c r="IT104" s="385"/>
      <c r="IU104" s="440">
        <f t="shared" si="243"/>
        <v>0</v>
      </c>
      <c r="IV104" s="344">
        <f t="shared" si="244"/>
        <v>0</v>
      </c>
      <c r="IW104" s="344">
        <f t="shared" si="245"/>
        <v>0</v>
      </c>
      <c r="IX104" s="344">
        <f t="shared" si="246"/>
        <v>0</v>
      </c>
      <c r="IY104" s="344">
        <f t="shared" si="247"/>
        <v>0</v>
      </c>
      <c r="IZ104" s="344">
        <f t="shared" si="248"/>
        <v>0</v>
      </c>
      <c r="JA104" s="344">
        <f t="shared" si="249"/>
        <v>0</v>
      </c>
      <c r="JB104" s="344">
        <f t="shared" si="250"/>
        <v>0</v>
      </c>
      <c r="JC104" s="344">
        <f t="shared" si="251"/>
        <v>0</v>
      </c>
      <c r="JD104" s="344">
        <f t="shared" si="252"/>
        <v>0</v>
      </c>
      <c r="JE104" s="344">
        <f t="shared" si="253"/>
        <v>0</v>
      </c>
      <c r="JF104" s="344">
        <f t="shared" si="254"/>
        <v>0</v>
      </c>
      <c r="JG104" s="344">
        <f t="shared" si="255"/>
        <v>0</v>
      </c>
      <c r="JH104" s="344">
        <f t="shared" si="256"/>
        <v>0</v>
      </c>
      <c r="JI104" s="344">
        <f t="shared" si="257"/>
        <v>0</v>
      </c>
      <c r="JJ104" s="344">
        <f t="shared" si="258"/>
        <v>0</v>
      </c>
      <c r="JK104" s="344">
        <f t="shared" si="259"/>
        <v>0</v>
      </c>
      <c r="JL104" s="344">
        <f t="shared" si="260"/>
        <v>0</v>
      </c>
      <c r="JM104" s="344">
        <f t="shared" si="261"/>
        <v>0</v>
      </c>
      <c r="JN104" s="344">
        <f t="shared" si="262"/>
        <v>0</v>
      </c>
      <c r="JO104" s="344">
        <f t="shared" si="263"/>
        <v>0</v>
      </c>
      <c r="JP104" s="344">
        <f t="shared" si="264"/>
        <v>0</v>
      </c>
      <c r="JQ104" s="344">
        <f t="shared" si="265"/>
        <v>0</v>
      </c>
      <c r="JR104" s="344">
        <f t="shared" si="266"/>
        <v>0</v>
      </c>
      <c r="JS104" s="344">
        <f t="shared" si="267"/>
        <v>0</v>
      </c>
      <c r="JT104" s="344">
        <f t="shared" si="268"/>
        <v>0</v>
      </c>
      <c r="JU104" s="344">
        <f t="shared" si="269"/>
        <v>0</v>
      </c>
      <c r="JV104" s="344">
        <f t="shared" si="270"/>
        <v>0</v>
      </c>
      <c r="JW104" s="344">
        <f t="shared" si="271"/>
        <v>0</v>
      </c>
      <c r="JX104" s="344">
        <f t="shared" si="272"/>
        <v>0</v>
      </c>
      <c r="JY104" s="344">
        <f t="shared" si="273"/>
        <v>0</v>
      </c>
      <c r="JZ104" s="344">
        <f t="shared" si="274"/>
        <v>0</v>
      </c>
      <c r="KA104" s="344">
        <f t="shared" si="275"/>
        <v>0</v>
      </c>
      <c r="KB104" s="344">
        <f t="shared" si="276"/>
        <v>0</v>
      </c>
      <c r="KC104" s="344">
        <f t="shared" si="277"/>
        <v>0</v>
      </c>
      <c r="KD104" s="344">
        <f t="shared" si="278"/>
        <v>0</v>
      </c>
      <c r="KE104" s="344">
        <f t="shared" si="279"/>
        <v>0</v>
      </c>
      <c r="KF104" s="344">
        <f t="shared" si="280"/>
        <v>0</v>
      </c>
      <c r="KG104" s="344">
        <f t="shared" si="281"/>
        <v>0</v>
      </c>
      <c r="KH104" s="344">
        <f t="shared" si="282"/>
        <v>0</v>
      </c>
      <c r="KI104" s="344">
        <f t="shared" si="283"/>
        <v>0</v>
      </c>
      <c r="KJ104" s="344">
        <f t="shared" si="284"/>
        <v>0</v>
      </c>
      <c r="KK104" s="344">
        <f t="shared" si="285"/>
        <v>0</v>
      </c>
      <c r="KL104" s="344">
        <f t="shared" si="286"/>
        <v>0</v>
      </c>
      <c r="KM104" s="344">
        <f t="shared" si="287"/>
        <v>0</v>
      </c>
      <c r="KN104" s="344">
        <f t="shared" si="288"/>
        <v>0</v>
      </c>
      <c r="KO104" s="344">
        <f t="shared" si="289"/>
        <v>0</v>
      </c>
      <c r="KP104" s="344">
        <f t="shared" si="290"/>
        <v>0</v>
      </c>
      <c r="KQ104" s="344">
        <f t="shared" si="291"/>
        <v>0</v>
      </c>
      <c r="KR104" s="344">
        <f t="shared" si="292"/>
        <v>0</v>
      </c>
      <c r="KS104" s="344">
        <f t="shared" si="293"/>
        <v>0</v>
      </c>
      <c r="KT104" s="383">
        <f t="shared" si="294"/>
        <v>0</v>
      </c>
      <c r="KU104" s="701"/>
      <c r="KV104" s="109"/>
      <c r="KW104" s="109"/>
      <c r="KX104" s="110"/>
      <c r="KZ104" s="472">
        <f t="shared" si="295"/>
        <v>0</v>
      </c>
      <c r="LA104" s="348">
        <f t="shared" si="296"/>
        <v>0</v>
      </c>
      <c r="LB104" s="348">
        <f t="shared" si="297"/>
        <v>0</v>
      </c>
      <c r="LC104" s="473">
        <f t="shared" si="298"/>
        <v>0</v>
      </c>
      <c r="LE104" s="467">
        <f t="shared" si="299"/>
        <v>0</v>
      </c>
      <c r="LF104" s="467" t="str">
        <f t="shared" si="300"/>
        <v/>
      </c>
      <c r="LG104" s="467">
        <f t="shared" si="301"/>
        <v>0</v>
      </c>
      <c r="LH104" s="467">
        <f t="shared" si="302"/>
        <v>0</v>
      </c>
      <c r="LI104" s="467">
        <f t="shared" si="303"/>
        <v>0</v>
      </c>
      <c r="LJ104" s="467">
        <f t="shared" si="304"/>
        <v>0</v>
      </c>
      <c r="LK104" s="467">
        <f t="shared" si="305"/>
        <v>0</v>
      </c>
      <c r="LL104" s="467">
        <f t="shared" si="306"/>
        <v>0</v>
      </c>
      <c r="LM104" s="467">
        <f t="shared" si="307"/>
        <v>0</v>
      </c>
      <c r="LN104" s="468">
        <f t="shared" si="308"/>
        <v>0</v>
      </c>
      <c r="LO104" s="468" t="str">
        <f t="shared" si="392"/>
        <v>○</v>
      </c>
      <c r="LP104" s="451"/>
      <c r="LQ104" s="414">
        <f t="shared" si="393"/>
        <v>0</v>
      </c>
      <c r="LR104" s="414">
        <f t="shared" si="394"/>
        <v>0</v>
      </c>
      <c r="LS104" s="414" t="str">
        <f t="shared" si="309"/>
        <v/>
      </c>
      <c r="LT104" s="414" t="str">
        <f t="shared" si="395"/>
        <v/>
      </c>
      <c r="LU104" s="414">
        <f t="shared" si="310"/>
        <v>0</v>
      </c>
      <c r="LV104" s="414">
        <f t="shared" si="311"/>
        <v>0</v>
      </c>
      <c r="LW104" s="414">
        <f t="shared" si="312"/>
        <v>0</v>
      </c>
      <c r="LX104" s="448">
        <f t="shared" si="313"/>
        <v>0</v>
      </c>
      <c r="LY104" s="414">
        <f t="shared" si="396"/>
        <v>0</v>
      </c>
      <c r="LZ104" s="414">
        <f t="shared" si="397"/>
        <v>0</v>
      </c>
      <c r="MA104" s="414">
        <f t="shared" si="398"/>
        <v>0</v>
      </c>
      <c r="MB104" s="448">
        <f t="shared" si="399"/>
        <v>0</v>
      </c>
      <c r="MC104" s="414">
        <f t="shared" si="314"/>
        <v>0</v>
      </c>
      <c r="MD104" s="414">
        <f t="shared" si="315"/>
        <v>0</v>
      </c>
      <c r="ME104" s="414">
        <f t="shared" si="316"/>
        <v>0</v>
      </c>
      <c r="MF104" s="448">
        <f t="shared" si="317"/>
        <v>0</v>
      </c>
      <c r="MG104" s="414">
        <f t="shared" si="318"/>
        <v>0</v>
      </c>
      <c r="MH104" s="414">
        <f t="shared" si="319"/>
        <v>0</v>
      </c>
      <c r="MI104" s="414">
        <f t="shared" si="320"/>
        <v>0</v>
      </c>
      <c r="MJ104" s="448">
        <f t="shared" si="400"/>
        <v>0</v>
      </c>
      <c r="MK104" s="462"/>
      <c r="ML104" s="477" cm="1">
        <f t="array" ref="ML104">IF(MX104=1,INDEX($BX104:$EQ104,1,MATCH("Ⅱ⑧",$BX104:$EQ104,0)+7),0)</f>
        <v>0</v>
      </c>
      <c r="MM104" s="478">
        <f t="shared" si="321"/>
        <v>0</v>
      </c>
      <c r="MN104" s="468">
        <f t="shared" si="322"/>
        <v>0</v>
      </c>
      <c r="MP104" s="348">
        <f t="shared" si="323"/>
        <v>0</v>
      </c>
      <c r="MQ104" s="348">
        <f t="shared" si="324"/>
        <v>0</v>
      </c>
      <c r="MR104" s="348">
        <f t="shared" si="325"/>
        <v>0</v>
      </c>
      <c r="MS104" s="348">
        <f t="shared" si="326"/>
        <v>0</v>
      </c>
      <c r="MT104" s="348">
        <f t="shared" si="327"/>
        <v>0</v>
      </c>
      <c r="MU104" s="348">
        <f t="shared" si="328"/>
        <v>0</v>
      </c>
      <c r="MV104" s="348">
        <f t="shared" si="329"/>
        <v>0</v>
      </c>
      <c r="MW104" s="348">
        <f t="shared" si="330"/>
        <v>0</v>
      </c>
      <c r="MX104" s="348">
        <f t="shared" si="331"/>
        <v>0</v>
      </c>
      <c r="MZ104" s="550">
        <f t="shared" si="332"/>
        <v>0</v>
      </c>
      <c r="NA104" s="550">
        <f t="shared" si="333"/>
        <v>0</v>
      </c>
      <c r="NB104" s="550">
        <f t="shared" si="334"/>
        <v>0</v>
      </c>
      <c r="NC104" s="550">
        <f t="shared" si="335"/>
        <v>0</v>
      </c>
      <c r="ND104" s="550">
        <f t="shared" si="336"/>
        <v>0</v>
      </c>
      <c r="NE104" s="550">
        <f t="shared" si="337"/>
        <v>0</v>
      </c>
      <c r="NF104" s="550">
        <f t="shared" si="338"/>
        <v>0</v>
      </c>
      <c r="NG104" s="550">
        <f t="shared" si="339"/>
        <v>0</v>
      </c>
    </row>
    <row r="105" spans="1:371" s="136" customFormat="1" ht="21" customHeight="1">
      <c r="A105" s="452">
        <f t="shared" si="212"/>
        <v>0</v>
      </c>
      <c r="B105" s="452">
        <f t="shared" si="401"/>
        <v>0</v>
      </c>
      <c r="C105" s="452">
        <f t="shared" si="213"/>
        <v>0</v>
      </c>
      <c r="D105" s="452">
        <f t="shared" si="214"/>
        <v>0</v>
      </c>
      <c r="E105" s="452">
        <f t="shared" si="215"/>
        <v>0</v>
      </c>
      <c r="F105" s="452">
        <f t="shared" si="402"/>
        <v>0</v>
      </c>
      <c r="G105" s="452">
        <f t="shared" si="403"/>
        <v>0</v>
      </c>
      <c r="H105" s="452">
        <f t="shared" si="404"/>
        <v>0</v>
      </c>
      <c r="I105" s="267">
        <f t="shared" si="340"/>
        <v>0</v>
      </c>
      <c r="J105" s="268"/>
      <c r="K105" s="112"/>
      <c r="L105" s="112"/>
      <c r="M105" s="106"/>
      <c r="N105" s="106"/>
      <c r="O105" s="106"/>
      <c r="P105" s="106"/>
      <c r="Q105" s="112"/>
      <c r="R105" s="263" t="str">
        <f>IFERROR(VLOOKUP(Q105,'４整理番号表'!$T$27:$U$30,2,TRUE),"")</f>
        <v/>
      </c>
      <c r="S105" s="263">
        <f t="shared" si="341"/>
        <v>0</v>
      </c>
      <c r="T105" s="266">
        <f t="shared" si="342"/>
        <v>0</v>
      </c>
      <c r="U105" s="112"/>
      <c r="V105" s="108"/>
      <c r="W105" s="269" t="str">
        <f>IFERROR(VLOOKUP(V105,'４整理番号表'!$B$6:$G$7,2,TRUE),"")</f>
        <v/>
      </c>
      <c r="X105" s="270"/>
      <c r="Y105" s="108"/>
      <c r="Z105" s="269" t="str">
        <f>IFERROR(VLOOKUP(Y105,'４整理番号表'!$B$39:$H$45,2,TRUE),"")</f>
        <v/>
      </c>
      <c r="AA105" s="108"/>
      <c r="AB105" s="271" t="str">
        <f>IFERROR(VLOOKUP(AA105,'４整理番号表'!$J$5:$K$59,2,TRUE),"")</f>
        <v/>
      </c>
      <c r="AC105" s="365"/>
      <c r="AD105" s="624"/>
      <c r="AE105" s="107"/>
      <c r="AF105" s="272" t="str">
        <f>IFERROR(VLOOKUP(AE105,'４整理番号表'!$P$6:$Q$39,2,TRUE),"")</f>
        <v/>
      </c>
      <c r="AG105" s="273">
        <f t="shared" si="216"/>
        <v>0</v>
      </c>
      <c r="AH105" s="106"/>
      <c r="AI105" s="112"/>
      <c r="AJ105" s="111"/>
      <c r="AK105" s="282"/>
      <c r="AL105" s="283"/>
      <c r="AM105" s="280"/>
      <c r="AN105" s="26"/>
      <c r="AO105" s="291">
        <f t="shared" si="217"/>
        <v>0</v>
      </c>
      <c r="AP105" s="290">
        <f t="shared" si="343"/>
        <v>0</v>
      </c>
      <c r="AQ105" s="30"/>
      <c r="AR105" s="30"/>
      <c r="AS105" s="30"/>
      <c r="AT105" s="289"/>
      <c r="AU105" s="291">
        <f t="shared" si="410"/>
        <v>0</v>
      </c>
      <c r="AV105" s="291" t="str">
        <f t="shared" si="405"/>
        <v/>
      </c>
      <c r="AW105" s="27"/>
      <c r="AX105" s="33"/>
      <c r="AY105" s="33"/>
      <c r="AZ105" s="28"/>
      <c r="BA105" s="27"/>
      <c r="BB105" s="202"/>
      <c r="BC105" s="315">
        <f t="shared" si="344"/>
        <v>0</v>
      </c>
      <c r="BD105" s="349" t="str">
        <f t="shared" si="218"/>
        <v/>
      </c>
      <c r="BE105" s="350"/>
      <c r="BF105" s="350"/>
      <c r="BG105" s="349">
        <f t="shared" si="411"/>
        <v>0</v>
      </c>
      <c r="BH105" s="350"/>
      <c r="BI105" s="349">
        <f t="shared" si="345"/>
        <v>0</v>
      </c>
      <c r="BJ105" s="202"/>
      <c r="BK105" s="202"/>
      <c r="BL105" s="653" t="str">
        <f t="shared" si="219"/>
        <v/>
      </c>
      <c r="BM105" s="654" t="str">
        <f t="shared" si="220"/>
        <v/>
      </c>
      <c r="BN105" s="266" t="str">
        <f t="shared" si="221"/>
        <v/>
      </c>
      <c r="BO105" s="793"/>
      <c r="BP105" s="323"/>
      <c r="BQ105" s="323"/>
      <c r="BR105" s="323"/>
      <c r="BS105" s="323"/>
      <c r="BT105" s="324" t="str">
        <f t="shared" si="222"/>
        <v/>
      </c>
      <c r="BU105" s="325" t="str">
        <f t="shared" si="346"/>
        <v/>
      </c>
      <c r="BV105" s="393">
        <f t="shared" si="347"/>
        <v>0</v>
      </c>
      <c r="BW105" s="326"/>
      <c r="BX105" s="329"/>
      <c r="BY105" s="454"/>
      <c r="BZ105" s="455"/>
      <c r="CA105" s="455"/>
      <c r="CB105" s="455"/>
      <c r="CC105" s="455"/>
      <c r="CD105" s="322">
        <f>IFERROR(VLOOKUP(BX105,'４整理番号表'!$X$23:$Z$31,3,FALSE),)</f>
        <v>0</v>
      </c>
      <c r="CE105" s="605" t="str">
        <f>IF(BX105='４整理番号表'!$X$24,IF(CC105&lt;&gt;"",IF(BZ105&gt;0,IF(BY105=6,ROUNDDOWN((CC105-BZ105)/ABS(BZ105),3),IF(BY105=5,ROUNDDOWN((CC105-BZ105)/ABS(BZ105)*3/4,3),"")),"-")),IF(CC105&lt;&gt;"",IF(BZ105&gt;0,ROUNDDOWN((CC105-BZ105)/ABS(BZ105),3),"-"),""))</f>
        <v/>
      </c>
      <c r="CF105" s="610"/>
      <c r="CG105" s="329"/>
      <c r="CH105" s="454"/>
      <c r="CI105" s="322"/>
      <c r="CJ105" s="322"/>
      <c r="CK105" s="322"/>
      <c r="CL105" s="322"/>
      <c r="CM105" s="322">
        <f>IFERROR(VLOOKUP(CG105,'４整理番号表'!$X$23:$Z$31,3,FALSE),)</f>
        <v>0</v>
      </c>
      <c r="CN105" s="325" t="str">
        <f t="shared" si="348"/>
        <v/>
      </c>
      <c r="CO105" s="610"/>
      <c r="CP105" s="329"/>
      <c r="CQ105" s="454"/>
      <c r="CR105" s="322"/>
      <c r="CS105" s="322"/>
      <c r="CT105" s="322"/>
      <c r="CU105" s="322"/>
      <c r="CV105" s="322">
        <f>IFERROR(VLOOKUP(CP105,'４整理番号表'!$X$23:$Z$31,3,FALSE),)</f>
        <v>0</v>
      </c>
      <c r="CW105" s="325" t="str">
        <f t="shared" si="349"/>
        <v/>
      </c>
      <c r="CX105" s="619"/>
      <c r="CY105" s="329"/>
      <c r="CZ105" s="454"/>
      <c r="DA105" s="322"/>
      <c r="DB105" s="322"/>
      <c r="DC105" s="322"/>
      <c r="DD105" s="322"/>
      <c r="DE105" s="322">
        <f>IFERROR(VLOOKUP(CY105,'４整理番号表'!$X$23:$Z$31,3,FALSE),)</f>
        <v>0</v>
      </c>
      <c r="DF105" s="325" t="str">
        <f t="shared" si="350"/>
        <v/>
      </c>
      <c r="DG105" s="610"/>
      <c r="DH105" s="329"/>
      <c r="DI105" s="454"/>
      <c r="DJ105" s="322"/>
      <c r="DK105" s="322"/>
      <c r="DL105" s="322"/>
      <c r="DM105" s="322"/>
      <c r="DN105" s="322">
        <f>IFERROR(VLOOKUP(DH105,'４整理番号表'!$X$23:$Z$31,3,FALSE),)</f>
        <v>0</v>
      </c>
      <c r="DO105" s="325" t="str">
        <f t="shared" si="351"/>
        <v/>
      </c>
      <c r="DP105" s="610"/>
      <c r="DQ105" s="329"/>
      <c r="DR105" s="454"/>
      <c r="DS105" s="322"/>
      <c r="DT105" s="322"/>
      <c r="DU105" s="322"/>
      <c r="DV105" s="322"/>
      <c r="DW105" s="322">
        <f>IFERROR(VLOOKUP(DQ105,'４整理番号表'!$X$23:$Z$31,3,FALSE),)</f>
        <v>0</v>
      </c>
      <c r="DX105" s="325" t="str">
        <f t="shared" si="352"/>
        <v/>
      </c>
      <c r="DY105" s="610"/>
      <c r="DZ105" s="329"/>
      <c r="EA105" s="454"/>
      <c r="EB105" s="322"/>
      <c r="EC105" s="322"/>
      <c r="ED105" s="322"/>
      <c r="EE105" s="322"/>
      <c r="EF105" s="322">
        <f>IFERROR(VLOOKUP(DZ105,'４整理番号表'!$X$23:$Z$31,3,FALSE),)</f>
        <v>0</v>
      </c>
      <c r="EG105" s="325" t="str">
        <f t="shared" si="353"/>
        <v/>
      </c>
      <c r="EH105" s="610"/>
      <c r="EI105" s="329"/>
      <c r="EJ105" s="454"/>
      <c r="EK105" s="322"/>
      <c r="EL105" s="322"/>
      <c r="EM105" s="322"/>
      <c r="EN105" s="322"/>
      <c r="EO105" s="322">
        <f>IFERROR(VLOOKUP(EI105,'４整理番号表'!$X$23:$Z$31,3,FALSE),)</f>
        <v>0</v>
      </c>
      <c r="EP105" s="325" t="str">
        <f t="shared" si="354"/>
        <v/>
      </c>
      <c r="EQ105" s="619"/>
      <c r="ER105" s="203" t="s">
        <v>101</v>
      </c>
      <c r="ES105" s="266">
        <f t="shared" si="223"/>
        <v>0</v>
      </c>
      <c r="ET105" s="272">
        <f t="shared" si="224"/>
        <v>0</v>
      </c>
      <c r="EU105" s="272">
        <f t="shared" si="225"/>
        <v>0</v>
      </c>
      <c r="EV105" s="272">
        <f t="shared" si="226"/>
        <v>0</v>
      </c>
      <c r="EW105" s="272">
        <f t="shared" si="227"/>
        <v>0</v>
      </c>
      <c r="EX105" s="272">
        <f t="shared" si="228"/>
        <v>0</v>
      </c>
      <c r="EY105" s="272">
        <f t="shared" si="229"/>
        <v>0</v>
      </c>
      <c r="EZ105" s="272">
        <f t="shared" si="230"/>
        <v>0</v>
      </c>
      <c r="FA105" s="272">
        <f t="shared" si="231"/>
        <v>0</v>
      </c>
      <c r="FB105" s="272">
        <f t="shared" si="232"/>
        <v>0</v>
      </c>
      <c r="FC105" s="272">
        <f t="shared" si="233"/>
        <v>0</v>
      </c>
      <c r="FD105" s="272">
        <f t="shared" si="234"/>
        <v>0</v>
      </c>
      <c r="FE105" s="272">
        <f t="shared" si="235"/>
        <v>0</v>
      </c>
      <c r="FF105" s="272">
        <f t="shared" si="236"/>
        <v>0</v>
      </c>
      <c r="FG105" s="272">
        <f t="shared" si="237"/>
        <v>0</v>
      </c>
      <c r="FH105" s="272">
        <f t="shared" si="238"/>
        <v>0</v>
      </c>
      <c r="FI105" s="109" t="s">
        <v>100</v>
      </c>
      <c r="FJ105" s="109" t="s">
        <v>100</v>
      </c>
      <c r="FK105" s="109" t="s">
        <v>100</v>
      </c>
      <c r="FL105" s="109" t="s">
        <v>100</v>
      </c>
      <c r="FM105" s="109" t="s">
        <v>100</v>
      </c>
      <c r="FN105" s="272">
        <f t="shared" si="355"/>
        <v>0</v>
      </c>
      <c r="FO105" s="272">
        <f t="shared" si="356"/>
        <v>0</v>
      </c>
      <c r="FP105" s="272">
        <f t="shared" si="357"/>
        <v>0</v>
      </c>
      <c r="FQ105" s="272">
        <f t="shared" si="358"/>
        <v>0</v>
      </c>
      <c r="FR105" s="272">
        <f t="shared" si="359"/>
        <v>0</v>
      </c>
      <c r="FS105" s="272">
        <f t="shared" si="360"/>
        <v>0</v>
      </c>
      <c r="FT105" s="272">
        <f t="shared" si="361"/>
        <v>0</v>
      </c>
      <c r="FU105" s="113"/>
      <c r="FV105" s="113"/>
      <c r="FW105" s="109"/>
      <c r="FX105" s="109"/>
      <c r="FY105" s="109"/>
      <c r="FZ105" s="272">
        <f t="shared" si="362"/>
        <v>0</v>
      </c>
      <c r="GA105" s="272">
        <f t="shared" si="239"/>
        <v>0</v>
      </c>
      <c r="GB105" s="109"/>
      <c r="GC105" s="109"/>
      <c r="GD105" s="109"/>
      <c r="GE105" s="109"/>
      <c r="GF105" s="109"/>
      <c r="GG105" s="109"/>
      <c r="GH105" s="109"/>
      <c r="GI105" s="109"/>
      <c r="GJ105" s="109"/>
      <c r="GK105" s="109"/>
      <c r="GL105" s="109"/>
      <c r="GM105" s="109"/>
      <c r="GN105" s="109"/>
      <c r="GO105" s="109"/>
      <c r="GP105" s="109"/>
      <c r="GQ105" s="109"/>
      <c r="GR105" s="109"/>
      <c r="GS105" s="109"/>
      <c r="GT105" s="110"/>
      <c r="GV105" s="413">
        <f t="shared" si="240"/>
        <v>0</v>
      </c>
      <c r="GW105" s="414">
        <f t="shared" si="241"/>
        <v>0</v>
      </c>
      <c r="GX105" s="415"/>
      <c r="GY105" s="416">
        <f t="shared" si="406"/>
        <v>0</v>
      </c>
      <c r="GZ105" s="417">
        <f t="shared" si="407"/>
        <v>0</v>
      </c>
      <c r="HA105" s="385"/>
      <c r="HB105" s="421"/>
      <c r="HC105" s="422"/>
      <c r="HD105" s="422"/>
      <c r="HE105" s="423">
        <f t="shared" si="408"/>
        <v>0</v>
      </c>
      <c r="HF105" s="424">
        <f t="shared" si="409"/>
        <v>0</v>
      </c>
      <c r="HG105" s="426"/>
      <c r="HH105" s="426"/>
      <c r="HI105" s="426"/>
      <c r="HJ105" s="345" t="str">
        <f t="shared" si="242"/>
        <v/>
      </c>
      <c r="HK105" s="402">
        <f>IF(OR(AND(1&lt;=HJ105,HJ105&lt;=3),HJ105=6),VLOOKUP(HJ105,'４整理番号表'!$J$5:$K$59,2,FALSE),0)</f>
        <v>0</v>
      </c>
      <c r="HL105" s="402">
        <f>IF(OR(HJ105=4,HJ105=7),VLOOKUP(HJ105,'４整理番号表'!$J$5:$K$59,2,FALSE),0)</f>
        <v>0</v>
      </c>
      <c r="HM105" s="402">
        <f>IF(HJ105=5,VLOOKUP(HJ105,'４整理番号表'!$J$5:$K$59,2,FALSE),0)</f>
        <v>0</v>
      </c>
      <c r="HN105" s="402">
        <f>IF(AND(8&lt;=HJ105,HJ105&lt;=13),VLOOKUP(HJ105,'４整理番号表'!$J$5:$K$59,2,FALSE),0)</f>
        <v>0</v>
      </c>
      <c r="HO105" s="397">
        <f t="shared" si="363"/>
        <v>0</v>
      </c>
      <c r="HP105" s="345">
        <f t="shared" si="364"/>
        <v>0</v>
      </c>
      <c r="HQ105" s="345">
        <f t="shared" si="365"/>
        <v>0</v>
      </c>
      <c r="HR105" s="344">
        <f t="shared" si="366"/>
        <v>0</v>
      </c>
      <c r="HS105" s="344">
        <f t="shared" si="367"/>
        <v>0</v>
      </c>
      <c r="HT105" s="345">
        <f t="shared" si="368"/>
        <v>0</v>
      </c>
      <c r="HU105" s="345">
        <f t="shared" si="369"/>
        <v>0</v>
      </c>
      <c r="HV105" s="345">
        <f t="shared" si="370"/>
        <v>0</v>
      </c>
      <c r="HW105" s="345">
        <f t="shared" si="371"/>
        <v>0</v>
      </c>
      <c r="HX105" s="345">
        <f t="shared" si="372"/>
        <v>0</v>
      </c>
      <c r="HY105" s="344">
        <f t="shared" si="373"/>
        <v>0</v>
      </c>
      <c r="HZ105" s="344">
        <f t="shared" si="374"/>
        <v>0</v>
      </c>
      <c r="IA105" s="345">
        <f t="shared" si="375"/>
        <v>0</v>
      </c>
      <c r="IB105" s="345">
        <f t="shared" si="376"/>
        <v>0</v>
      </c>
      <c r="IC105" s="345">
        <f t="shared" si="377"/>
        <v>0</v>
      </c>
      <c r="ID105" s="345">
        <f t="shared" si="378"/>
        <v>0</v>
      </c>
      <c r="IE105" s="345">
        <f t="shared" si="379"/>
        <v>0</v>
      </c>
      <c r="IF105" s="344">
        <f>IF(AND($HO105=3,SUM($ID105:IE105)=0),IF(AND($HB105=1,$HF105&gt;=0.1),1,),)</f>
        <v>0</v>
      </c>
      <c r="IG105" s="344">
        <f>IF(AND($HO105=3,SUM($ID105:IF105)=0),IF(AND($HB105=1,$HF105&gt;=0.05,$HF105&lt;0.1),1,),)</f>
        <v>0</v>
      </c>
      <c r="IH105" s="345">
        <f t="shared" si="380"/>
        <v>0</v>
      </c>
      <c r="II105" s="345">
        <f t="shared" si="381"/>
        <v>0</v>
      </c>
      <c r="IJ105" s="345">
        <f t="shared" si="382"/>
        <v>0</v>
      </c>
      <c r="IK105" s="345">
        <f t="shared" si="383"/>
        <v>0</v>
      </c>
      <c r="IL105" s="345">
        <f t="shared" si="384"/>
        <v>0</v>
      </c>
      <c r="IM105" s="345">
        <f t="shared" si="385"/>
        <v>0</v>
      </c>
      <c r="IN105" s="345">
        <f t="shared" si="386"/>
        <v>0</v>
      </c>
      <c r="IO105" s="345">
        <f t="shared" si="387"/>
        <v>0</v>
      </c>
      <c r="IP105" s="345">
        <f t="shared" si="388"/>
        <v>0</v>
      </c>
      <c r="IQ105" s="345">
        <f t="shared" si="389"/>
        <v>0</v>
      </c>
      <c r="IR105" s="345">
        <f t="shared" si="390"/>
        <v>0</v>
      </c>
      <c r="IS105" s="392">
        <f t="shared" si="391"/>
        <v>0</v>
      </c>
      <c r="IT105" s="385"/>
      <c r="IU105" s="440">
        <f t="shared" si="243"/>
        <v>0</v>
      </c>
      <c r="IV105" s="344">
        <f t="shared" si="244"/>
        <v>0</v>
      </c>
      <c r="IW105" s="344">
        <f t="shared" si="245"/>
        <v>0</v>
      </c>
      <c r="IX105" s="344">
        <f t="shared" si="246"/>
        <v>0</v>
      </c>
      <c r="IY105" s="344">
        <f t="shared" si="247"/>
        <v>0</v>
      </c>
      <c r="IZ105" s="344">
        <f t="shared" si="248"/>
        <v>0</v>
      </c>
      <c r="JA105" s="344">
        <f t="shared" si="249"/>
        <v>0</v>
      </c>
      <c r="JB105" s="344">
        <f t="shared" si="250"/>
        <v>0</v>
      </c>
      <c r="JC105" s="344">
        <f t="shared" si="251"/>
        <v>0</v>
      </c>
      <c r="JD105" s="344">
        <f t="shared" si="252"/>
        <v>0</v>
      </c>
      <c r="JE105" s="344">
        <f t="shared" si="253"/>
        <v>0</v>
      </c>
      <c r="JF105" s="344">
        <f t="shared" si="254"/>
        <v>0</v>
      </c>
      <c r="JG105" s="344">
        <f t="shared" si="255"/>
        <v>0</v>
      </c>
      <c r="JH105" s="344">
        <f t="shared" si="256"/>
        <v>0</v>
      </c>
      <c r="JI105" s="344">
        <f t="shared" si="257"/>
        <v>0</v>
      </c>
      <c r="JJ105" s="344">
        <f t="shared" si="258"/>
        <v>0</v>
      </c>
      <c r="JK105" s="344">
        <f t="shared" si="259"/>
        <v>0</v>
      </c>
      <c r="JL105" s="344">
        <f t="shared" si="260"/>
        <v>0</v>
      </c>
      <c r="JM105" s="344">
        <f t="shared" si="261"/>
        <v>0</v>
      </c>
      <c r="JN105" s="344">
        <f t="shared" si="262"/>
        <v>0</v>
      </c>
      <c r="JO105" s="344">
        <f t="shared" si="263"/>
        <v>0</v>
      </c>
      <c r="JP105" s="344">
        <f t="shared" si="264"/>
        <v>0</v>
      </c>
      <c r="JQ105" s="344">
        <f t="shared" si="265"/>
        <v>0</v>
      </c>
      <c r="JR105" s="344">
        <f t="shared" si="266"/>
        <v>0</v>
      </c>
      <c r="JS105" s="344">
        <f t="shared" si="267"/>
        <v>0</v>
      </c>
      <c r="JT105" s="344">
        <f t="shared" si="268"/>
        <v>0</v>
      </c>
      <c r="JU105" s="344">
        <f t="shared" si="269"/>
        <v>0</v>
      </c>
      <c r="JV105" s="344">
        <f t="shared" si="270"/>
        <v>0</v>
      </c>
      <c r="JW105" s="344">
        <f t="shared" si="271"/>
        <v>0</v>
      </c>
      <c r="JX105" s="344">
        <f t="shared" si="272"/>
        <v>0</v>
      </c>
      <c r="JY105" s="344">
        <f t="shared" si="273"/>
        <v>0</v>
      </c>
      <c r="JZ105" s="344">
        <f t="shared" si="274"/>
        <v>0</v>
      </c>
      <c r="KA105" s="344">
        <f t="shared" si="275"/>
        <v>0</v>
      </c>
      <c r="KB105" s="344">
        <f t="shared" si="276"/>
        <v>0</v>
      </c>
      <c r="KC105" s="344">
        <f t="shared" si="277"/>
        <v>0</v>
      </c>
      <c r="KD105" s="344">
        <f t="shared" si="278"/>
        <v>0</v>
      </c>
      <c r="KE105" s="344">
        <f t="shared" si="279"/>
        <v>0</v>
      </c>
      <c r="KF105" s="344">
        <f t="shared" si="280"/>
        <v>0</v>
      </c>
      <c r="KG105" s="344">
        <f t="shared" si="281"/>
        <v>0</v>
      </c>
      <c r="KH105" s="344">
        <f t="shared" si="282"/>
        <v>0</v>
      </c>
      <c r="KI105" s="344">
        <f t="shared" si="283"/>
        <v>0</v>
      </c>
      <c r="KJ105" s="344">
        <f t="shared" si="284"/>
        <v>0</v>
      </c>
      <c r="KK105" s="344">
        <f t="shared" si="285"/>
        <v>0</v>
      </c>
      <c r="KL105" s="344">
        <f t="shared" si="286"/>
        <v>0</v>
      </c>
      <c r="KM105" s="344">
        <f t="shared" si="287"/>
        <v>0</v>
      </c>
      <c r="KN105" s="344">
        <f t="shared" si="288"/>
        <v>0</v>
      </c>
      <c r="KO105" s="344">
        <f t="shared" si="289"/>
        <v>0</v>
      </c>
      <c r="KP105" s="344">
        <f t="shared" si="290"/>
        <v>0</v>
      </c>
      <c r="KQ105" s="344">
        <f t="shared" si="291"/>
        <v>0</v>
      </c>
      <c r="KR105" s="344">
        <f t="shared" si="292"/>
        <v>0</v>
      </c>
      <c r="KS105" s="344">
        <f t="shared" si="293"/>
        <v>0</v>
      </c>
      <c r="KT105" s="383">
        <f t="shared" si="294"/>
        <v>0</v>
      </c>
      <c r="KU105" s="701"/>
      <c r="KV105" s="109"/>
      <c r="KW105" s="109"/>
      <c r="KX105" s="110"/>
      <c r="KZ105" s="472">
        <f t="shared" si="295"/>
        <v>0</v>
      </c>
      <c r="LA105" s="348">
        <f t="shared" si="296"/>
        <v>0</v>
      </c>
      <c r="LB105" s="348">
        <f t="shared" si="297"/>
        <v>0</v>
      </c>
      <c r="LC105" s="473">
        <f t="shared" si="298"/>
        <v>0</v>
      </c>
      <c r="LE105" s="467">
        <f t="shared" si="299"/>
        <v>0</v>
      </c>
      <c r="LF105" s="467" t="str">
        <f t="shared" si="300"/>
        <v/>
      </c>
      <c r="LG105" s="467">
        <f t="shared" si="301"/>
        <v>0</v>
      </c>
      <c r="LH105" s="467">
        <f t="shared" si="302"/>
        <v>0</v>
      </c>
      <c r="LI105" s="467">
        <f t="shared" si="303"/>
        <v>0</v>
      </c>
      <c r="LJ105" s="467">
        <f t="shared" si="304"/>
        <v>0</v>
      </c>
      <c r="LK105" s="467">
        <f t="shared" si="305"/>
        <v>0</v>
      </c>
      <c r="LL105" s="467">
        <f t="shared" si="306"/>
        <v>0</v>
      </c>
      <c r="LM105" s="467">
        <f t="shared" si="307"/>
        <v>0</v>
      </c>
      <c r="LN105" s="468">
        <f t="shared" si="308"/>
        <v>0</v>
      </c>
      <c r="LO105" s="468" t="str">
        <f t="shared" si="392"/>
        <v>○</v>
      </c>
      <c r="LP105" s="451"/>
      <c r="LQ105" s="414">
        <f t="shared" si="393"/>
        <v>0</v>
      </c>
      <c r="LR105" s="414">
        <f t="shared" si="394"/>
        <v>0</v>
      </c>
      <c r="LS105" s="414" t="str">
        <f t="shared" si="309"/>
        <v/>
      </c>
      <c r="LT105" s="414" t="str">
        <f t="shared" si="395"/>
        <v/>
      </c>
      <c r="LU105" s="414">
        <f t="shared" si="310"/>
        <v>0</v>
      </c>
      <c r="LV105" s="414">
        <f t="shared" si="311"/>
        <v>0</v>
      </c>
      <c r="LW105" s="414">
        <f t="shared" si="312"/>
        <v>0</v>
      </c>
      <c r="LX105" s="448">
        <f t="shared" si="313"/>
        <v>0</v>
      </c>
      <c r="LY105" s="414">
        <f t="shared" si="396"/>
        <v>0</v>
      </c>
      <c r="LZ105" s="414">
        <f t="shared" si="397"/>
        <v>0</v>
      </c>
      <c r="MA105" s="414">
        <f t="shared" si="398"/>
        <v>0</v>
      </c>
      <c r="MB105" s="448">
        <f t="shared" si="399"/>
        <v>0</v>
      </c>
      <c r="MC105" s="414">
        <f t="shared" si="314"/>
        <v>0</v>
      </c>
      <c r="MD105" s="414">
        <f t="shared" si="315"/>
        <v>0</v>
      </c>
      <c r="ME105" s="414">
        <f t="shared" si="316"/>
        <v>0</v>
      </c>
      <c r="MF105" s="448">
        <f t="shared" si="317"/>
        <v>0</v>
      </c>
      <c r="MG105" s="414">
        <f t="shared" si="318"/>
        <v>0</v>
      </c>
      <c r="MH105" s="414">
        <f t="shared" si="319"/>
        <v>0</v>
      </c>
      <c r="MI105" s="414">
        <f t="shared" si="320"/>
        <v>0</v>
      </c>
      <c r="MJ105" s="448">
        <f t="shared" si="400"/>
        <v>0</v>
      </c>
      <c r="MK105" s="462"/>
      <c r="ML105" s="477" cm="1">
        <f t="array" ref="ML105">IF(MX105=1,INDEX($BX105:$EQ105,1,MATCH("Ⅱ⑧",$BX105:$EQ105,0)+7),0)</f>
        <v>0</v>
      </c>
      <c r="MM105" s="478">
        <f t="shared" si="321"/>
        <v>0</v>
      </c>
      <c r="MN105" s="468">
        <f t="shared" si="322"/>
        <v>0</v>
      </c>
      <c r="MP105" s="348">
        <f t="shared" si="323"/>
        <v>0</v>
      </c>
      <c r="MQ105" s="348">
        <f t="shared" si="324"/>
        <v>0</v>
      </c>
      <c r="MR105" s="348">
        <f t="shared" si="325"/>
        <v>0</v>
      </c>
      <c r="MS105" s="348">
        <f t="shared" si="326"/>
        <v>0</v>
      </c>
      <c r="MT105" s="348">
        <f t="shared" si="327"/>
        <v>0</v>
      </c>
      <c r="MU105" s="348">
        <f t="shared" si="328"/>
        <v>0</v>
      </c>
      <c r="MV105" s="348">
        <f t="shared" si="329"/>
        <v>0</v>
      </c>
      <c r="MW105" s="348">
        <f t="shared" si="330"/>
        <v>0</v>
      </c>
      <c r="MX105" s="348">
        <f t="shared" si="331"/>
        <v>0</v>
      </c>
      <c r="MZ105" s="550">
        <f t="shared" si="332"/>
        <v>0</v>
      </c>
      <c r="NA105" s="550">
        <f t="shared" si="333"/>
        <v>0</v>
      </c>
      <c r="NB105" s="550">
        <f t="shared" si="334"/>
        <v>0</v>
      </c>
      <c r="NC105" s="550">
        <f t="shared" si="335"/>
        <v>0</v>
      </c>
      <c r="ND105" s="550">
        <f t="shared" si="336"/>
        <v>0</v>
      </c>
      <c r="NE105" s="550">
        <f t="shared" si="337"/>
        <v>0</v>
      </c>
      <c r="NF105" s="550">
        <f t="shared" si="338"/>
        <v>0</v>
      </c>
      <c r="NG105" s="550">
        <f t="shared" si="339"/>
        <v>0</v>
      </c>
    </row>
    <row r="106" spans="1:371" s="136" customFormat="1" ht="21" customHeight="1">
      <c r="A106" s="452">
        <f t="shared" si="212"/>
        <v>0</v>
      </c>
      <c r="B106" s="452">
        <f t="shared" si="401"/>
        <v>0</v>
      </c>
      <c r="C106" s="452">
        <f t="shared" si="213"/>
        <v>0</v>
      </c>
      <c r="D106" s="452">
        <f t="shared" si="214"/>
        <v>0</v>
      </c>
      <c r="E106" s="452">
        <f t="shared" si="215"/>
        <v>0</v>
      </c>
      <c r="F106" s="452">
        <f t="shared" si="402"/>
        <v>0</v>
      </c>
      <c r="G106" s="452">
        <f t="shared" si="403"/>
        <v>0</v>
      </c>
      <c r="H106" s="452">
        <f t="shared" si="404"/>
        <v>0</v>
      </c>
      <c r="I106" s="267">
        <f t="shared" si="340"/>
        <v>0</v>
      </c>
      <c r="J106" s="268"/>
      <c r="K106" s="112"/>
      <c r="L106" s="112"/>
      <c r="M106" s="106"/>
      <c r="N106" s="106"/>
      <c r="O106" s="106"/>
      <c r="P106" s="106"/>
      <c r="Q106" s="112"/>
      <c r="R106" s="263" t="str">
        <f>IFERROR(VLOOKUP(Q106,'４整理番号表'!$T$27:$U$30,2,TRUE),"")</f>
        <v/>
      </c>
      <c r="S106" s="263">
        <f t="shared" si="341"/>
        <v>0</v>
      </c>
      <c r="T106" s="266">
        <f t="shared" si="342"/>
        <v>0</v>
      </c>
      <c r="U106" s="112"/>
      <c r="V106" s="108"/>
      <c r="W106" s="269" t="str">
        <f>IFERROR(VLOOKUP(V106,'４整理番号表'!$B$6:$G$7,2,TRUE),"")</f>
        <v/>
      </c>
      <c r="X106" s="270"/>
      <c r="Y106" s="108"/>
      <c r="Z106" s="269" t="str">
        <f>IFERROR(VLOOKUP(Y106,'４整理番号表'!$B$39:$H$45,2,TRUE),"")</f>
        <v/>
      </c>
      <c r="AA106" s="108"/>
      <c r="AB106" s="271" t="str">
        <f>IFERROR(VLOOKUP(AA106,'４整理番号表'!$J$5:$K$59,2,TRUE),"")</f>
        <v/>
      </c>
      <c r="AC106" s="365"/>
      <c r="AD106" s="624"/>
      <c r="AE106" s="107"/>
      <c r="AF106" s="272" t="str">
        <f>IFERROR(VLOOKUP(AE106,'４整理番号表'!$P$6:$Q$39,2,TRUE),"")</f>
        <v/>
      </c>
      <c r="AG106" s="273">
        <f t="shared" si="216"/>
        <v>0</v>
      </c>
      <c r="AH106" s="106"/>
      <c r="AI106" s="112"/>
      <c r="AJ106" s="111"/>
      <c r="AK106" s="282"/>
      <c r="AL106" s="283"/>
      <c r="AM106" s="280"/>
      <c r="AN106" s="29"/>
      <c r="AO106" s="291">
        <f t="shared" si="217"/>
        <v>0</v>
      </c>
      <c r="AP106" s="290">
        <f t="shared" si="343"/>
        <v>0</v>
      </c>
      <c r="AQ106" s="30"/>
      <c r="AR106" s="30"/>
      <c r="AS106" s="30"/>
      <c r="AT106" s="289"/>
      <c r="AU106" s="291">
        <f t="shared" si="410"/>
        <v>0</v>
      </c>
      <c r="AV106" s="291" t="str">
        <f t="shared" si="405"/>
        <v/>
      </c>
      <c r="AW106" s="27"/>
      <c r="AX106" s="33"/>
      <c r="AY106" s="33"/>
      <c r="AZ106" s="28"/>
      <c r="BA106" s="27"/>
      <c r="BB106" s="202"/>
      <c r="BC106" s="315">
        <f t="shared" si="344"/>
        <v>0</v>
      </c>
      <c r="BD106" s="349" t="str">
        <f t="shared" si="218"/>
        <v/>
      </c>
      <c r="BE106" s="350"/>
      <c r="BF106" s="350"/>
      <c r="BG106" s="349">
        <f t="shared" si="411"/>
        <v>0</v>
      </c>
      <c r="BH106" s="350"/>
      <c r="BI106" s="349">
        <f t="shared" si="345"/>
        <v>0</v>
      </c>
      <c r="BJ106" s="202"/>
      <c r="BK106" s="202"/>
      <c r="BL106" s="653" t="str">
        <f t="shared" si="219"/>
        <v/>
      </c>
      <c r="BM106" s="654" t="str">
        <f t="shared" si="220"/>
        <v/>
      </c>
      <c r="BN106" s="266" t="str">
        <f t="shared" si="221"/>
        <v/>
      </c>
      <c r="BO106" s="793"/>
      <c r="BP106" s="323"/>
      <c r="BQ106" s="323"/>
      <c r="BR106" s="323"/>
      <c r="BS106" s="323"/>
      <c r="BT106" s="324" t="str">
        <f t="shared" si="222"/>
        <v/>
      </c>
      <c r="BU106" s="325" t="str">
        <f t="shared" si="346"/>
        <v/>
      </c>
      <c r="BV106" s="393">
        <f t="shared" si="347"/>
        <v>0</v>
      </c>
      <c r="BW106" s="326"/>
      <c r="BX106" s="329"/>
      <c r="BY106" s="454"/>
      <c r="BZ106" s="455"/>
      <c r="CA106" s="455"/>
      <c r="CB106" s="455"/>
      <c r="CC106" s="455"/>
      <c r="CD106" s="322">
        <f>IFERROR(VLOOKUP(BX106,'４整理番号表'!$X$23:$Z$31,3,FALSE),)</f>
        <v>0</v>
      </c>
      <c r="CE106" s="605" t="str">
        <f>IF(BX106='４整理番号表'!$X$24,IF(CC106&lt;&gt;"",IF(BZ106&gt;0,IF(BY106=6,ROUNDDOWN((CC106-BZ106)/ABS(BZ106),3),IF(BY106=5,ROUNDDOWN((CC106-BZ106)/ABS(BZ106)*3/4,3),"")),"-")),IF(CC106&lt;&gt;"",IF(BZ106&gt;0,ROUNDDOWN((CC106-BZ106)/ABS(BZ106),3),"-"),""))</f>
        <v/>
      </c>
      <c r="CF106" s="610"/>
      <c r="CG106" s="329"/>
      <c r="CH106" s="454"/>
      <c r="CI106" s="322"/>
      <c r="CJ106" s="322"/>
      <c r="CK106" s="322"/>
      <c r="CL106" s="322"/>
      <c r="CM106" s="322">
        <f>IFERROR(VLOOKUP(CG106,'４整理番号表'!$X$23:$Z$31,3,FALSE),)</f>
        <v>0</v>
      </c>
      <c r="CN106" s="325" t="str">
        <f t="shared" si="348"/>
        <v/>
      </c>
      <c r="CO106" s="610"/>
      <c r="CP106" s="329"/>
      <c r="CQ106" s="454"/>
      <c r="CR106" s="322"/>
      <c r="CS106" s="322"/>
      <c r="CT106" s="322"/>
      <c r="CU106" s="322"/>
      <c r="CV106" s="322">
        <f>IFERROR(VLOOKUP(CP106,'４整理番号表'!$X$23:$Z$31,3,FALSE),)</f>
        <v>0</v>
      </c>
      <c r="CW106" s="325" t="str">
        <f t="shared" si="349"/>
        <v/>
      </c>
      <c r="CX106" s="619"/>
      <c r="CY106" s="329"/>
      <c r="CZ106" s="454"/>
      <c r="DA106" s="322"/>
      <c r="DB106" s="322"/>
      <c r="DC106" s="322"/>
      <c r="DD106" s="322"/>
      <c r="DE106" s="322">
        <f>IFERROR(VLOOKUP(CY106,'４整理番号表'!$X$23:$Z$31,3,FALSE),)</f>
        <v>0</v>
      </c>
      <c r="DF106" s="325" t="str">
        <f t="shared" si="350"/>
        <v/>
      </c>
      <c r="DG106" s="610"/>
      <c r="DH106" s="329"/>
      <c r="DI106" s="454"/>
      <c r="DJ106" s="322"/>
      <c r="DK106" s="322"/>
      <c r="DL106" s="322"/>
      <c r="DM106" s="322"/>
      <c r="DN106" s="322">
        <f>IFERROR(VLOOKUP(DH106,'４整理番号表'!$X$23:$Z$31,3,FALSE),)</f>
        <v>0</v>
      </c>
      <c r="DO106" s="325" t="str">
        <f t="shared" si="351"/>
        <v/>
      </c>
      <c r="DP106" s="610"/>
      <c r="DQ106" s="329"/>
      <c r="DR106" s="454"/>
      <c r="DS106" s="322"/>
      <c r="DT106" s="322"/>
      <c r="DU106" s="322"/>
      <c r="DV106" s="322"/>
      <c r="DW106" s="322">
        <f>IFERROR(VLOOKUP(DQ106,'４整理番号表'!$X$23:$Z$31,3,FALSE),)</f>
        <v>0</v>
      </c>
      <c r="DX106" s="325" t="str">
        <f t="shared" si="352"/>
        <v/>
      </c>
      <c r="DY106" s="610"/>
      <c r="DZ106" s="329"/>
      <c r="EA106" s="454"/>
      <c r="EB106" s="322"/>
      <c r="EC106" s="322"/>
      <c r="ED106" s="322"/>
      <c r="EE106" s="322"/>
      <c r="EF106" s="322">
        <f>IFERROR(VLOOKUP(DZ106,'４整理番号表'!$X$23:$Z$31,3,FALSE),)</f>
        <v>0</v>
      </c>
      <c r="EG106" s="325" t="str">
        <f t="shared" si="353"/>
        <v/>
      </c>
      <c r="EH106" s="610"/>
      <c r="EI106" s="329"/>
      <c r="EJ106" s="454"/>
      <c r="EK106" s="322"/>
      <c r="EL106" s="322"/>
      <c r="EM106" s="322"/>
      <c r="EN106" s="322"/>
      <c r="EO106" s="322">
        <f>IFERROR(VLOOKUP(EI106,'４整理番号表'!$X$23:$Z$31,3,FALSE),)</f>
        <v>0</v>
      </c>
      <c r="EP106" s="325" t="str">
        <f t="shared" si="354"/>
        <v/>
      </c>
      <c r="EQ106" s="619"/>
      <c r="ER106" s="203" t="s">
        <v>101</v>
      </c>
      <c r="ES106" s="266">
        <f t="shared" si="223"/>
        <v>0</v>
      </c>
      <c r="ET106" s="272">
        <f t="shared" si="224"/>
        <v>0</v>
      </c>
      <c r="EU106" s="272">
        <f t="shared" si="225"/>
        <v>0</v>
      </c>
      <c r="EV106" s="272">
        <f t="shared" si="226"/>
        <v>0</v>
      </c>
      <c r="EW106" s="272">
        <f t="shared" si="227"/>
        <v>0</v>
      </c>
      <c r="EX106" s="272">
        <f t="shared" si="228"/>
        <v>0</v>
      </c>
      <c r="EY106" s="272">
        <f t="shared" si="229"/>
        <v>0</v>
      </c>
      <c r="EZ106" s="272">
        <f t="shared" si="230"/>
        <v>0</v>
      </c>
      <c r="FA106" s="272">
        <f t="shared" si="231"/>
        <v>0</v>
      </c>
      <c r="FB106" s="272">
        <f t="shared" si="232"/>
        <v>0</v>
      </c>
      <c r="FC106" s="272">
        <f t="shared" si="233"/>
        <v>0</v>
      </c>
      <c r="FD106" s="272">
        <f t="shared" si="234"/>
        <v>0</v>
      </c>
      <c r="FE106" s="272">
        <f t="shared" si="235"/>
        <v>0</v>
      </c>
      <c r="FF106" s="272">
        <f t="shared" si="236"/>
        <v>0</v>
      </c>
      <c r="FG106" s="272">
        <f t="shared" si="237"/>
        <v>0</v>
      </c>
      <c r="FH106" s="272">
        <f t="shared" si="238"/>
        <v>0</v>
      </c>
      <c r="FI106" s="109" t="s">
        <v>100</v>
      </c>
      <c r="FJ106" s="109" t="s">
        <v>100</v>
      </c>
      <c r="FK106" s="109" t="s">
        <v>100</v>
      </c>
      <c r="FL106" s="109" t="s">
        <v>100</v>
      </c>
      <c r="FM106" s="109" t="s">
        <v>100</v>
      </c>
      <c r="FN106" s="272">
        <f t="shared" si="355"/>
        <v>0</v>
      </c>
      <c r="FO106" s="272">
        <f t="shared" si="356"/>
        <v>0</v>
      </c>
      <c r="FP106" s="272">
        <f t="shared" si="357"/>
        <v>0</v>
      </c>
      <c r="FQ106" s="272">
        <f t="shared" si="358"/>
        <v>0</v>
      </c>
      <c r="FR106" s="272">
        <f t="shared" si="359"/>
        <v>0</v>
      </c>
      <c r="FS106" s="272">
        <f t="shared" si="360"/>
        <v>0</v>
      </c>
      <c r="FT106" s="272">
        <f t="shared" si="361"/>
        <v>0</v>
      </c>
      <c r="FU106" s="113"/>
      <c r="FV106" s="113"/>
      <c r="FW106" s="109"/>
      <c r="FX106" s="109"/>
      <c r="FY106" s="109"/>
      <c r="FZ106" s="272">
        <f t="shared" si="362"/>
        <v>0</v>
      </c>
      <c r="GA106" s="272">
        <f t="shared" si="239"/>
        <v>0</v>
      </c>
      <c r="GB106" s="109"/>
      <c r="GC106" s="109"/>
      <c r="GD106" s="109"/>
      <c r="GE106" s="109"/>
      <c r="GF106" s="109"/>
      <c r="GG106" s="109"/>
      <c r="GH106" s="109"/>
      <c r="GI106" s="109"/>
      <c r="GJ106" s="109"/>
      <c r="GK106" s="109"/>
      <c r="GL106" s="109"/>
      <c r="GM106" s="109"/>
      <c r="GN106" s="109"/>
      <c r="GO106" s="109"/>
      <c r="GP106" s="109"/>
      <c r="GQ106" s="109"/>
      <c r="GR106" s="109"/>
      <c r="GS106" s="109"/>
      <c r="GT106" s="110"/>
      <c r="GV106" s="413">
        <f t="shared" si="240"/>
        <v>0</v>
      </c>
      <c r="GW106" s="414">
        <f t="shared" si="241"/>
        <v>0</v>
      </c>
      <c r="GX106" s="415"/>
      <c r="GY106" s="416">
        <f t="shared" si="406"/>
        <v>0</v>
      </c>
      <c r="GZ106" s="417">
        <f t="shared" si="407"/>
        <v>0</v>
      </c>
      <c r="HA106" s="385"/>
      <c r="HB106" s="421"/>
      <c r="HC106" s="422"/>
      <c r="HD106" s="422"/>
      <c r="HE106" s="423">
        <f t="shared" si="408"/>
        <v>0</v>
      </c>
      <c r="HF106" s="424">
        <f t="shared" si="409"/>
        <v>0</v>
      </c>
      <c r="HG106" s="426"/>
      <c r="HH106" s="426"/>
      <c r="HI106" s="426"/>
      <c r="HJ106" s="345" t="str">
        <f t="shared" si="242"/>
        <v/>
      </c>
      <c r="HK106" s="402">
        <f>IF(OR(AND(1&lt;=HJ106,HJ106&lt;=3),HJ106=6),VLOOKUP(HJ106,'４整理番号表'!$J$5:$K$59,2,FALSE),0)</f>
        <v>0</v>
      </c>
      <c r="HL106" s="402">
        <f>IF(OR(HJ106=4,HJ106=7),VLOOKUP(HJ106,'４整理番号表'!$J$5:$K$59,2,FALSE),0)</f>
        <v>0</v>
      </c>
      <c r="HM106" s="402">
        <f>IF(HJ106=5,VLOOKUP(HJ106,'４整理番号表'!$J$5:$K$59,2,FALSE),0)</f>
        <v>0</v>
      </c>
      <c r="HN106" s="402">
        <f>IF(AND(8&lt;=HJ106,HJ106&lt;=13),VLOOKUP(HJ106,'４整理番号表'!$J$5:$K$59,2,FALSE),0)</f>
        <v>0</v>
      </c>
      <c r="HO106" s="397">
        <f t="shared" si="363"/>
        <v>0</v>
      </c>
      <c r="HP106" s="345">
        <f t="shared" si="364"/>
        <v>0</v>
      </c>
      <c r="HQ106" s="345">
        <f t="shared" si="365"/>
        <v>0</v>
      </c>
      <c r="HR106" s="344">
        <f t="shared" si="366"/>
        <v>0</v>
      </c>
      <c r="HS106" s="344">
        <f t="shared" si="367"/>
        <v>0</v>
      </c>
      <c r="HT106" s="345">
        <f t="shared" si="368"/>
        <v>0</v>
      </c>
      <c r="HU106" s="345">
        <f t="shared" si="369"/>
        <v>0</v>
      </c>
      <c r="HV106" s="345">
        <f t="shared" si="370"/>
        <v>0</v>
      </c>
      <c r="HW106" s="345">
        <f t="shared" si="371"/>
        <v>0</v>
      </c>
      <c r="HX106" s="345">
        <f t="shared" si="372"/>
        <v>0</v>
      </c>
      <c r="HY106" s="344">
        <f t="shared" si="373"/>
        <v>0</v>
      </c>
      <c r="HZ106" s="344">
        <f t="shared" si="374"/>
        <v>0</v>
      </c>
      <c r="IA106" s="345">
        <f t="shared" si="375"/>
        <v>0</v>
      </c>
      <c r="IB106" s="345">
        <f t="shared" si="376"/>
        <v>0</v>
      </c>
      <c r="IC106" s="345">
        <f t="shared" si="377"/>
        <v>0</v>
      </c>
      <c r="ID106" s="345">
        <f t="shared" si="378"/>
        <v>0</v>
      </c>
      <c r="IE106" s="345">
        <f t="shared" si="379"/>
        <v>0</v>
      </c>
      <c r="IF106" s="344">
        <f>IF(AND($HO106=3,SUM($ID106:IE106)=0),IF(AND($HB106=1,$HF106&gt;=0.1),1,),)</f>
        <v>0</v>
      </c>
      <c r="IG106" s="344">
        <f>IF(AND($HO106=3,SUM($ID106:IF106)=0),IF(AND($HB106=1,$HF106&gt;=0.05,$HF106&lt;0.1),1,),)</f>
        <v>0</v>
      </c>
      <c r="IH106" s="345">
        <f t="shared" si="380"/>
        <v>0</v>
      </c>
      <c r="II106" s="345">
        <f t="shared" si="381"/>
        <v>0</v>
      </c>
      <c r="IJ106" s="345">
        <f t="shared" si="382"/>
        <v>0</v>
      </c>
      <c r="IK106" s="345">
        <f t="shared" si="383"/>
        <v>0</v>
      </c>
      <c r="IL106" s="345">
        <f t="shared" si="384"/>
        <v>0</v>
      </c>
      <c r="IM106" s="345">
        <f t="shared" si="385"/>
        <v>0</v>
      </c>
      <c r="IN106" s="345">
        <f t="shared" si="386"/>
        <v>0</v>
      </c>
      <c r="IO106" s="345">
        <f t="shared" si="387"/>
        <v>0</v>
      </c>
      <c r="IP106" s="345">
        <f t="shared" si="388"/>
        <v>0</v>
      </c>
      <c r="IQ106" s="345">
        <f t="shared" si="389"/>
        <v>0</v>
      </c>
      <c r="IR106" s="345">
        <f t="shared" si="390"/>
        <v>0</v>
      </c>
      <c r="IS106" s="392">
        <f t="shared" si="391"/>
        <v>0</v>
      </c>
      <c r="IT106" s="385"/>
      <c r="IU106" s="440">
        <f t="shared" si="243"/>
        <v>0</v>
      </c>
      <c r="IV106" s="344">
        <f t="shared" si="244"/>
        <v>0</v>
      </c>
      <c r="IW106" s="344">
        <f t="shared" si="245"/>
        <v>0</v>
      </c>
      <c r="IX106" s="344">
        <f t="shared" si="246"/>
        <v>0</v>
      </c>
      <c r="IY106" s="344">
        <f t="shared" si="247"/>
        <v>0</v>
      </c>
      <c r="IZ106" s="344">
        <f t="shared" si="248"/>
        <v>0</v>
      </c>
      <c r="JA106" s="344">
        <f t="shared" si="249"/>
        <v>0</v>
      </c>
      <c r="JB106" s="344">
        <f t="shared" si="250"/>
        <v>0</v>
      </c>
      <c r="JC106" s="344">
        <f t="shared" si="251"/>
        <v>0</v>
      </c>
      <c r="JD106" s="344">
        <f t="shared" si="252"/>
        <v>0</v>
      </c>
      <c r="JE106" s="344">
        <f t="shared" si="253"/>
        <v>0</v>
      </c>
      <c r="JF106" s="344">
        <f t="shared" si="254"/>
        <v>0</v>
      </c>
      <c r="JG106" s="344">
        <f t="shared" si="255"/>
        <v>0</v>
      </c>
      <c r="JH106" s="344">
        <f t="shared" si="256"/>
        <v>0</v>
      </c>
      <c r="JI106" s="344">
        <f t="shared" si="257"/>
        <v>0</v>
      </c>
      <c r="JJ106" s="344">
        <f t="shared" si="258"/>
        <v>0</v>
      </c>
      <c r="JK106" s="344">
        <f t="shared" si="259"/>
        <v>0</v>
      </c>
      <c r="JL106" s="344">
        <f t="shared" si="260"/>
        <v>0</v>
      </c>
      <c r="JM106" s="344">
        <f t="shared" si="261"/>
        <v>0</v>
      </c>
      <c r="JN106" s="344">
        <f t="shared" si="262"/>
        <v>0</v>
      </c>
      <c r="JO106" s="344">
        <f t="shared" si="263"/>
        <v>0</v>
      </c>
      <c r="JP106" s="344">
        <f t="shared" si="264"/>
        <v>0</v>
      </c>
      <c r="JQ106" s="344">
        <f t="shared" si="265"/>
        <v>0</v>
      </c>
      <c r="JR106" s="344">
        <f t="shared" si="266"/>
        <v>0</v>
      </c>
      <c r="JS106" s="344">
        <f t="shared" si="267"/>
        <v>0</v>
      </c>
      <c r="JT106" s="344">
        <f t="shared" si="268"/>
        <v>0</v>
      </c>
      <c r="JU106" s="344">
        <f t="shared" si="269"/>
        <v>0</v>
      </c>
      <c r="JV106" s="344">
        <f t="shared" si="270"/>
        <v>0</v>
      </c>
      <c r="JW106" s="344">
        <f t="shared" si="271"/>
        <v>0</v>
      </c>
      <c r="JX106" s="344">
        <f t="shared" si="272"/>
        <v>0</v>
      </c>
      <c r="JY106" s="344">
        <f t="shared" si="273"/>
        <v>0</v>
      </c>
      <c r="JZ106" s="344">
        <f t="shared" si="274"/>
        <v>0</v>
      </c>
      <c r="KA106" s="344">
        <f t="shared" si="275"/>
        <v>0</v>
      </c>
      <c r="KB106" s="344">
        <f t="shared" si="276"/>
        <v>0</v>
      </c>
      <c r="KC106" s="344">
        <f t="shared" si="277"/>
        <v>0</v>
      </c>
      <c r="KD106" s="344">
        <f t="shared" si="278"/>
        <v>0</v>
      </c>
      <c r="KE106" s="344">
        <f t="shared" si="279"/>
        <v>0</v>
      </c>
      <c r="KF106" s="344">
        <f t="shared" si="280"/>
        <v>0</v>
      </c>
      <c r="KG106" s="344">
        <f t="shared" si="281"/>
        <v>0</v>
      </c>
      <c r="KH106" s="344">
        <f t="shared" si="282"/>
        <v>0</v>
      </c>
      <c r="KI106" s="344">
        <f t="shared" si="283"/>
        <v>0</v>
      </c>
      <c r="KJ106" s="344">
        <f t="shared" si="284"/>
        <v>0</v>
      </c>
      <c r="KK106" s="344">
        <f t="shared" si="285"/>
        <v>0</v>
      </c>
      <c r="KL106" s="344">
        <f t="shared" si="286"/>
        <v>0</v>
      </c>
      <c r="KM106" s="344">
        <f t="shared" si="287"/>
        <v>0</v>
      </c>
      <c r="KN106" s="344">
        <f t="shared" si="288"/>
        <v>0</v>
      </c>
      <c r="KO106" s="344">
        <f t="shared" si="289"/>
        <v>0</v>
      </c>
      <c r="KP106" s="344">
        <f t="shared" si="290"/>
        <v>0</v>
      </c>
      <c r="KQ106" s="344">
        <f t="shared" si="291"/>
        <v>0</v>
      </c>
      <c r="KR106" s="344">
        <f t="shared" si="292"/>
        <v>0</v>
      </c>
      <c r="KS106" s="344">
        <f t="shared" si="293"/>
        <v>0</v>
      </c>
      <c r="KT106" s="383">
        <f t="shared" si="294"/>
        <v>0</v>
      </c>
      <c r="KU106" s="701"/>
      <c r="KV106" s="109"/>
      <c r="KW106" s="109"/>
      <c r="KX106" s="110"/>
      <c r="KZ106" s="472">
        <f t="shared" si="295"/>
        <v>0</v>
      </c>
      <c r="LA106" s="348">
        <f t="shared" si="296"/>
        <v>0</v>
      </c>
      <c r="LB106" s="348">
        <f t="shared" si="297"/>
        <v>0</v>
      </c>
      <c r="LC106" s="473">
        <f t="shared" si="298"/>
        <v>0</v>
      </c>
      <c r="LE106" s="467">
        <f t="shared" si="299"/>
        <v>0</v>
      </c>
      <c r="LF106" s="467" t="str">
        <f t="shared" si="300"/>
        <v/>
      </c>
      <c r="LG106" s="467">
        <f t="shared" si="301"/>
        <v>0</v>
      </c>
      <c r="LH106" s="467">
        <f t="shared" si="302"/>
        <v>0</v>
      </c>
      <c r="LI106" s="467">
        <f t="shared" si="303"/>
        <v>0</v>
      </c>
      <c r="LJ106" s="467">
        <f t="shared" si="304"/>
        <v>0</v>
      </c>
      <c r="LK106" s="467">
        <f t="shared" si="305"/>
        <v>0</v>
      </c>
      <c r="LL106" s="467">
        <f t="shared" si="306"/>
        <v>0</v>
      </c>
      <c r="LM106" s="467">
        <f t="shared" si="307"/>
        <v>0</v>
      </c>
      <c r="LN106" s="468">
        <f t="shared" si="308"/>
        <v>0</v>
      </c>
      <c r="LO106" s="468" t="str">
        <f t="shared" si="392"/>
        <v>○</v>
      </c>
      <c r="LP106" s="451"/>
      <c r="LQ106" s="414">
        <f t="shared" si="393"/>
        <v>0</v>
      </c>
      <c r="LR106" s="414">
        <f t="shared" si="394"/>
        <v>0</v>
      </c>
      <c r="LS106" s="414" t="str">
        <f t="shared" si="309"/>
        <v/>
      </c>
      <c r="LT106" s="414" t="str">
        <f t="shared" si="395"/>
        <v/>
      </c>
      <c r="LU106" s="414">
        <f t="shared" si="310"/>
        <v>0</v>
      </c>
      <c r="LV106" s="414">
        <f t="shared" si="311"/>
        <v>0</v>
      </c>
      <c r="LW106" s="414">
        <f t="shared" si="312"/>
        <v>0</v>
      </c>
      <c r="LX106" s="448">
        <f t="shared" si="313"/>
        <v>0</v>
      </c>
      <c r="LY106" s="414">
        <f t="shared" si="396"/>
        <v>0</v>
      </c>
      <c r="LZ106" s="414">
        <f t="shared" si="397"/>
        <v>0</v>
      </c>
      <c r="MA106" s="414">
        <f t="shared" si="398"/>
        <v>0</v>
      </c>
      <c r="MB106" s="448">
        <f t="shared" si="399"/>
        <v>0</v>
      </c>
      <c r="MC106" s="414">
        <f t="shared" si="314"/>
        <v>0</v>
      </c>
      <c r="MD106" s="414">
        <f t="shared" si="315"/>
        <v>0</v>
      </c>
      <c r="ME106" s="414">
        <f t="shared" si="316"/>
        <v>0</v>
      </c>
      <c r="MF106" s="448">
        <f t="shared" si="317"/>
        <v>0</v>
      </c>
      <c r="MG106" s="414">
        <f t="shared" si="318"/>
        <v>0</v>
      </c>
      <c r="MH106" s="414">
        <f t="shared" si="319"/>
        <v>0</v>
      </c>
      <c r="MI106" s="414">
        <f t="shared" si="320"/>
        <v>0</v>
      </c>
      <c r="MJ106" s="448">
        <f t="shared" si="400"/>
        <v>0</v>
      </c>
      <c r="MK106" s="462"/>
      <c r="ML106" s="477" cm="1">
        <f t="array" ref="ML106">IF(MX106=1,INDEX($BX106:$EQ106,1,MATCH("Ⅱ⑧",$BX106:$EQ106,0)+7),0)</f>
        <v>0</v>
      </c>
      <c r="MM106" s="478">
        <f t="shared" si="321"/>
        <v>0</v>
      </c>
      <c r="MN106" s="468">
        <f t="shared" si="322"/>
        <v>0</v>
      </c>
      <c r="MP106" s="348">
        <f t="shared" si="323"/>
        <v>0</v>
      </c>
      <c r="MQ106" s="348">
        <f t="shared" si="324"/>
        <v>0</v>
      </c>
      <c r="MR106" s="348">
        <f t="shared" si="325"/>
        <v>0</v>
      </c>
      <c r="MS106" s="348">
        <f t="shared" si="326"/>
        <v>0</v>
      </c>
      <c r="MT106" s="348">
        <f t="shared" si="327"/>
        <v>0</v>
      </c>
      <c r="MU106" s="348">
        <f t="shared" si="328"/>
        <v>0</v>
      </c>
      <c r="MV106" s="348">
        <f t="shared" si="329"/>
        <v>0</v>
      </c>
      <c r="MW106" s="348">
        <f t="shared" si="330"/>
        <v>0</v>
      </c>
      <c r="MX106" s="348">
        <f t="shared" si="331"/>
        <v>0</v>
      </c>
      <c r="MZ106" s="550">
        <f t="shared" si="332"/>
        <v>0</v>
      </c>
      <c r="NA106" s="550">
        <f t="shared" si="333"/>
        <v>0</v>
      </c>
      <c r="NB106" s="550">
        <f t="shared" si="334"/>
        <v>0</v>
      </c>
      <c r="NC106" s="550">
        <f t="shared" si="335"/>
        <v>0</v>
      </c>
      <c r="ND106" s="550">
        <f t="shared" si="336"/>
        <v>0</v>
      </c>
      <c r="NE106" s="550">
        <f t="shared" si="337"/>
        <v>0</v>
      </c>
      <c r="NF106" s="550">
        <f t="shared" si="338"/>
        <v>0</v>
      </c>
      <c r="NG106" s="550">
        <f t="shared" si="339"/>
        <v>0</v>
      </c>
    </row>
    <row r="107" spans="1:371" s="136" customFormat="1" ht="21" customHeight="1">
      <c r="A107" s="452">
        <f t="shared" si="212"/>
        <v>0</v>
      </c>
      <c r="B107" s="452">
        <f t="shared" si="401"/>
        <v>0</v>
      </c>
      <c r="C107" s="452">
        <f t="shared" si="213"/>
        <v>0</v>
      </c>
      <c r="D107" s="452">
        <f t="shared" si="214"/>
        <v>0</v>
      </c>
      <c r="E107" s="452">
        <f t="shared" si="215"/>
        <v>0</v>
      </c>
      <c r="F107" s="452">
        <f t="shared" si="402"/>
        <v>0</v>
      </c>
      <c r="G107" s="452">
        <f t="shared" si="403"/>
        <v>0</v>
      </c>
      <c r="H107" s="452">
        <f t="shared" si="404"/>
        <v>0</v>
      </c>
      <c r="I107" s="267">
        <f t="shared" si="340"/>
        <v>0</v>
      </c>
      <c r="J107" s="268"/>
      <c r="K107" s="112"/>
      <c r="L107" s="112"/>
      <c r="M107" s="106"/>
      <c r="N107" s="106"/>
      <c r="O107" s="106"/>
      <c r="P107" s="106"/>
      <c r="Q107" s="112"/>
      <c r="R107" s="263" t="str">
        <f>IFERROR(VLOOKUP(Q107,'４整理番号表'!$T$27:$U$30,2,TRUE),"")</f>
        <v/>
      </c>
      <c r="S107" s="263">
        <f t="shared" si="341"/>
        <v>0</v>
      </c>
      <c r="T107" s="266">
        <f t="shared" si="342"/>
        <v>0</v>
      </c>
      <c r="U107" s="112"/>
      <c r="V107" s="108"/>
      <c r="W107" s="269" t="str">
        <f>IFERROR(VLOOKUP(V107,'４整理番号表'!$B$6:$G$7,2,TRUE),"")</f>
        <v/>
      </c>
      <c r="X107" s="270"/>
      <c r="Y107" s="108"/>
      <c r="Z107" s="269" t="str">
        <f>IFERROR(VLOOKUP(Y107,'４整理番号表'!$B$39:$H$45,2,TRUE),"")</f>
        <v/>
      </c>
      <c r="AA107" s="108"/>
      <c r="AB107" s="271" t="str">
        <f>IFERROR(VLOOKUP(AA107,'４整理番号表'!$J$5:$K$59,2,TRUE),"")</f>
        <v/>
      </c>
      <c r="AC107" s="365"/>
      <c r="AD107" s="624"/>
      <c r="AE107" s="107"/>
      <c r="AF107" s="272" t="str">
        <f>IFERROR(VLOOKUP(AE107,'４整理番号表'!$P$6:$Q$39,2,TRUE),"")</f>
        <v/>
      </c>
      <c r="AG107" s="273">
        <f t="shared" si="216"/>
        <v>0</v>
      </c>
      <c r="AH107" s="106"/>
      <c r="AI107" s="112"/>
      <c r="AJ107" s="111"/>
      <c r="AK107" s="282"/>
      <c r="AL107" s="283"/>
      <c r="AM107" s="280"/>
      <c r="AN107" s="26"/>
      <c r="AO107" s="291">
        <f t="shared" si="217"/>
        <v>0</v>
      </c>
      <c r="AP107" s="290">
        <f t="shared" si="343"/>
        <v>0</v>
      </c>
      <c r="AQ107" s="30"/>
      <c r="AR107" s="30"/>
      <c r="AS107" s="30"/>
      <c r="AT107" s="289"/>
      <c r="AU107" s="291">
        <f t="shared" si="410"/>
        <v>0</v>
      </c>
      <c r="AV107" s="291" t="str">
        <f t="shared" si="405"/>
        <v/>
      </c>
      <c r="AW107" s="27"/>
      <c r="AX107" s="33"/>
      <c r="AY107" s="33"/>
      <c r="AZ107" s="28"/>
      <c r="BA107" s="27"/>
      <c r="BB107" s="202"/>
      <c r="BC107" s="315">
        <f t="shared" si="344"/>
        <v>0</v>
      </c>
      <c r="BD107" s="349" t="str">
        <f t="shared" si="218"/>
        <v/>
      </c>
      <c r="BE107" s="350"/>
      <c r="BF107" s="350"/>
      <c r="BG107" s="349">
        <f t="shared" si="411"/>
        <v>0</v>
      </c>
      <c r="BH107" s="350"/>
      <c r="BI107" s="349">
        <f t="shared" si="345"/>
        <v>0</v>
      </c>
      <c r="BJ107" s="202"/>
      <c r="BK107" s="202"/>
      <c r="BL107" s="653" t="str">
        <f t="shared" si="219"/>
        <v/>
      </c>
      <c r="BM107" s="654" t="str">
        <f t="shared" si="220"/>
        <v/>
      </c>
      <c r="BN107" s="266" t="str">
        <f t="shared" si="221"/>
        <v/>
      </c>
      <c r="BO107" s="793"/>
      <c r="BP107" s="323"/>
      <c r="BQ107" s="323"/>
      <c r="BR107" s="323"/>
      <c r="BS107" s="323"/>
      <c r="BT107" s="324" t="str">
        <f t="shared" si="222"/>
        <v/>
      </c>
      <c r="BU107" s="325" t="str">
        <f t="shared" si="346"/>
        <v/>
      </c>
      <c r="BV107" s="393">
        <f t="shared" si="347"/>
        <v>0</v>
      </c>
      <c r="BW107" s="326"/>
      <c r="BX107" s="329"/>
      <c r="BY107" s="454"/>
      <c r="BZ107" s="455"/>
      <c r="CA107" s="455"/>
      <c r="CB107" s="455"/>
      <c r="CC107" s="455"/>
      <c r="CD107" s="322">
        <f>IFERROR(VLOOKUP(BX107,'４整理番号表'!$X$23:$Z$31,3,FALSE),)</f>
        <v>0</v>
      </c>
      <c r="CE107" s="605" t="str">
        <f>IF(BX107='４整理番号表'!$X$24,IF(CC107&lt;&gt;"",IF(BZ107&gt;0,IF(BY107=6,ROUNDDOWN((CC107-BZ107)/ABS(BZ107),3),IF(BY107=5,ROUNDDOWN((CC107-BZ107)/ABS(BZ107)*3/4,3),"")),"-")),IF(CC107&lt;&gt;"",IF(BZ107&gt;0,ROUNDDOWN((CC107-BZ107)/ABS(BZ107),3),"-"),""))</f>
        <v/>
      </c>
      <c r="CF107" s="610"/>
      <c r="CG107" s="329"/>
      <c r="CH107" s="454"/>
      <c r="CI107" s="322"/>
      <c r="CJ107" s="322"/>
      <c r="CK107" s="322"/>
      <c r="CL107" s="322"/>
      <c r="CM107" s="322">
        <f>IFERROR(VLOOKUP(CG107,'４整理番号表'!$X$23:$Z$31,3,FALSE),)</f>
        <v>0</v>
      </c>
      <c r="CN107" s="325" t="str">
        <f t="shared" si="348"/>
        <v/>
      </c>
      <c r="CO107" s="610"/>
      <c r="CP107" s="329"/>
      <c r="CQ107" s="454"/>
      <c r="CR107" s="322"/>
      <c r="CS107" s="322"/>
      <c r="CT107" s="322"/>
      <c r="CU107" s="322"/>
      <c r="CV107" s="322">
        <f>IFERROR(VLOOKUP(CP107,'４整理番号表'!$X$23:$Z$31,3,FALSE),)</f>
        <v>0</v>
      </c>
      <c r="CW107" s="325" t="str">
        <f t="shared" si="349"/>
        <v/>
      </c>
      <c r="CX107" s="619"/>
      <c r="CY107" s="329"/>
      <c r="CZ107" s="454"/>
      <c r="DA107" s="322"/>
      <c r="DB107" s="322"/>
      <c r="DC107" s="322"/>
      <c r="DD107" s="322"/>
      <c r="DE107" s="322">
        <f>IFERROR(VLOOKUP(CY107,'４整理番号表'!$X$23:$Z$31,3,FALSE),)</f>
        <v>0</v>
      </c>
      <c r="DF107" s="325" t="str">
        <f t="shared" si="350"/>
        <v/>
      </c>
      <c r="DG107" s="610"/>
      <c r="DH107" s="329"/>
      <c r="DI107" s="454"/>
      <c r="DJ107" s="322"/>
      <c r="DK107" s="322"/>
      <c r="DL107" s="322"/>
      <c r="DM107" s="322"/>
      <c r="DN107" s="322">
        <f>IFERROR(VLOOKUP(DH107,'４整理番号表'!$X$23:$Z$31,3,FALSE),)</f>
        <v>0</v>
      </c>
      <c r="DO107" s="325" t="str">
        <f t="shared" si="351"/>
        <v/>
      </c>
      <c r="DP107" s="610"/>
      <c r="DQ107" s="329"/>
      <c r="DR107" s="454"/>
      <c r="DS107" s="322"/>
      <c r="DT107" s="322"/>
      <c r="DU107" s="322"/>
      <c r="DV107" s="322"/>
      <c r="DW107" s="322">
        <f>IFERROR(VLOOKUP(DQ107,'４整理番号表'!$X$23:$Z$31,3,FALSE),)</f>
        <v>0</v>
      </c>
      <c r="DX107" s="325" t="str">
        <f t="shared" si="352"/>
        <v/>
      </c>
      <c r="DY107" s="610"/>
      <c r="DZ107" s="329"/>
      <c r="EA107" s="454"/>
      <c r="EB107" s="322"/>
      <c r="EC107" s="322"/>
      <c r="ED107" s="322"/>
      <c r="EE107" s="322"/>
      <c r="EF107" s="322">
        <f>IFERROR(VLOOKUP(DZ107,'４整理番号表'!$X$23:$Z$31,3,FALSE),)</f>
        <v>0</v>
      </c>
      <c r="EG107" s="325" t="str">
        <f t="shared" si="353"/>
        <v/>
      </c>
      <c r="EH107" s="610"/>
      <c r="EI107" s="329"/>
      <c r="EJ107" s="454"/>
      <c r="EK107" s="322"/>
      <c r="EL107" s="322"/>
      <c r="EM107" s="322"/>
      <c r="EN107" s="322"/>
      <c r="EO107" s="322">
        <f>IFERROR(VLOOKUP(EI107,'４整理番号表'!$X$23:$Z$31,3,FALSE),)</f>
        <v>0</v>
      </c>
      <c r="EP107" s="325" t="str">
        <f t="shared" si="354"/>
        <v/>
      </c>
      <c r="EQ107" s="619"/>
      <c r="ER107" s="203" t="s">
        <v>101</v>
      </c>
      <c r="ES107" s="266">
        <f t="shared" si="223"/>
        <v>0</v>
      </c>
      <c r="ET107" s="272">
        <f t="shared" si="224"/>
        <v>0</v>
      </c>
      <c r="EU107" s="272">
        <f t="shared" si="225"/>
        <v>0</v>
      </c>
      <c r="EV107" s="272">
        <f t="shared" si="226"/>
        <v>0</v>
      </c>
      <c r="EW107" s="272">
        <f t="shared" si="227"/>
        <v>0</v>
      </c>
      <c r="EX107" s="272">
        <f t="shared" si="228"/>
        <v>0</v>
      </c>
      <c r="EY107" s="272">
        <f t="shared" si="229"/>
        <v>0</v>
      </c>
      <c r="EZ107" s="272">
        <f t="shared" si="230"/>
        <v>0</v>
      </c>
      <c r="FA107" s="272">
        <f t="shared" si="231"/>
        <v>0</v>
      </c>
      <c r="FB107" s="272">
        <f t="shared" si="232"/>
        <v>0</v>
      </c>
      <c r="FC107" s="272">
        <f t="shared" si="233"/>
        <v>0</v>
      </c>
      <c r="FD107" s="272">
        <f t="shared" si="234"/>
        <v>0</v>
      </c>
      <c r="FE107" s="272">
        <f t="shared" si="235"/>
        <v>0</v>
      </c>
      <c r="FF107" s="272">
        <f t="shared" si="236"/>
        <v>0</v>
      </c>
      <c r="FG107" s="272">
        <f t="shared" si="237"/>
        <v>0</v>
      </c>
      <c r="FH107" s="272">
        <f t="shared" si="238"/>
        <v>0</v>
      </c>
      <c r="FI107" s="109" t="s">
        <v>100</v>
      </c>
      <c r="FJ107" s="109" t="s">
        <v>100</v>
      </c>
      <c r="FK107" s="109" t="s">
        <v>100</v>
      </c>
      <c r="FL107" s="109" t="s">
        <v>100</v>
      </c>
      <c r="FM107" s="109" t="s">
        <v>100</v>
      </c>
      <c r="FN107" s="272">
        <f t="shared" si="355"/>
        <v>0</v>
      </c>
      <c r="FO107" s="272">
        <f t="shared" si="356"/>
        <v>0</v>
      </c>
      <c r="FP107" s="272">
        <f t="shared" si="357"/>
        <v>0</v>
      </c>
      <c r="FQ107" s="272">
        <f t="shared" si="358"/>
        <v>0</v>
      </c>
      <c r="FR107" s="272">
        <f t="shared" si="359"/>
        <v>0</v>
      </c>
      <c r="FS107" s="272">
        <f t="shared" si="360"/>
        <v>0</v>
      </c>
      <c r="FT107" s="272">
        <f t="shared" si="361"/>
        <v>0</v>
      </c>
      <c r="FU107" s="113"/>
      <c r="FV107" s="113"/>
      <c r="FW107" s="109"/>
      <c r="FX107" s="109"/>
      <c r="FY107" s="109"/>
      <c r="FZ107" s="272">
        <f t="shared" si="362"/>
        <v>0</v>
      </c>
      <c r="GA107" s="272">
        <f t="shared" si="239"/>
        <v>0</v>
      </c>
      <c r="GB107" s="109"/>
      <c r="GC107" s="109"/>
      <c r="GD107" s="109"/>
      <c r="GE107" s="109"/>
      <c r="GF107" s="109"/>
      <c r="GG107" s="109"/>
      <c r="GH107" s="109"/>
      <c r="GI107" s="109"/>
      <c r="GJ107" s="109"/>
      <c r="GK107" s="109"/>
      <c r="GL107" s="109"/>
      <c r="GM107" s="109"/>
      <c r="GN107" s="109"/>
      <c r="GO107" s="109"/>
      <c r="GP107" s="109"/>
      <c r="GQ107" s="109"/>
      <c r="GR107" s="109"/>
      <c r="GS107" s="109"/>
      <c r="GT107" s="110"/>
      <c r="GV107" s="413">
        <f t="shared" si="240"/>
        <v>0</v>
      </c>
      <c r="GW107" s="414">
        <f t="shared" si="241"/>
        <v>0</v>
      </c>
      <c r="GX107" s="415"/>
      <c r="GY107" s="416">
        <f t="shared" si="406"/>
        <v>0</v>
      </c>
      <c r="GZ107" s="417">
        <f t="shared" si="407"/>
        <v>0</v>
      </c>
      <c r="HA107" s="385"/>
      <c r="HB107" s="421"/>
      <c r="HC107" s="422"/>
      <c r="HD107" s="422"/>
      <c r="HE107" s="423">
        <f t="shared" si="408"/>
        <v>0</v>
      </c>
      <c r="HF107" s="424">
        <f t="shared" si="409"/>
        <v>0</v>
      </c>
      <c r="HG107" s="426"/>
      <c r="HH107" s="426"/>
      <c r="HI107" s="426"/>
      <c r="HJ107" s="345" t="str">
        <f t="shared" si="242"/>
        <v/>
      </c>
      <c r="HK107" s="402">
        <f>IF(OR(AND(1&lt;=HJ107,HJ107&lt;=3),HJ107=6),VLOOKUP(HJ107,'４整理番号表'!$J$5:$K$59,2,FALSE),0)</f>
        <v>0</v>
      </c>
      <c r="HL107" s="402">
        <f>IF(OR(HJ107=4,HJ107=7),VLOOKUP(HJ107,'４整理番号表'!$J$5:$K$59,2,FALSE),0)</f>
        <v>0</v>
      </c>
      <c r="HM107" s="402">
        <f>IF(HJ107=5,VLOOKUP(HJ107,'４整理番号表'!$J$5:$K$59,2,FALSE),0)</f>
        <v>0</v>
      </c>
      <c r="HN107" s="402">
        <f>IF(AND(8&lt;=HJ107,HJ107&lt;=13),VLOOKUP(HJ107,'４整理番号表'!$J$5:$K$59,2,FALSE),0)</f>
        <v>0</v>
      </c>
      <c r="HO107" s="397">
        <f t="shared" si="363"/>
        <v>0</v>
      </c>
      <c r="HP107" s="345">
        <f t="shared" si="364"/>
        <v>0</v>
      </c>
      <c r="HQ107" s="345">
        <f t="shared" si="365"/>
        <v>0</v>
      </c>
      <c r="HR107" s="344">
        <f t="shared" si="366"/>
        <v>0</v>
      </c>
      <c r="HS107" s="344">
        <f t="shared" si="367"/>
        <v>0</v>
      </c>
      <c r="HT107" s="345">
        <f t="shared" si="368"/>
        <v>0</v>
      </c>
      <c r="HU107" s="345">
        <f t="shared" si="369"/>
        <v>0</v>
      </c>
      <c r="HV107" s="345">
        <f t="shared" si="370"/>
        <v>0</v>
      </c>
      <c r="HW107" s="345">
        <f t="shared" si="371"/>
        <v>0</v>
      </c>
      <c r="HX107" s="345">
        <f t="shared" si="372"/>
        <v>0</v>
      </c>
      <c r="HY107" s="344">
        <f t="shared" si="373"/>
        <v>0</v>
      </c>
      <c r="HZ107" s="344">
        <f t="shared" si="374"/>
        <v>0</v>
      </c>
      <c r="IA107" s="345">
        <f t="shared" si="375"/>
        <v>0</v>
      </c>
      <c r="IB107" s="345">
        <f t="shared" si="376"/>
        <v>0</v>
      </c>
      <c r="IC107" s="345">
        <f t="shared" si="377"/>
        <v>0</v>
      </c>
      <c r="ID107" s="345">
        <f t="shared" si="378"/>
        <v>0</v>
      </c>
      <c r="IE107" s="345">
        <f t="shared" si="379"/>
        <v>0</v>
      </c>
      <c r="IF107" s="344">
        <f>IF(AND($HO107=3,SUM($ID107:IE107)=0),IF(AND($HB107=1,$HF107&gt;=0.1),1,),)</f>
        <v>0</v>
      </c>
      <c r="IG107" s="344">
        <f>IF(AND($HO107=3,SUM($ID107:IF107)=0),IF(AND($HB107=1,$HF107&gt;=0.05,$HF107&lt;0.1),1,),)</f>
        <v>0</v>
      </c>
      <c r="IH107" s="345">
        <f t="shared" si="380"/>
        <v>0</v>
      </c>
      <c r="II107" s="345">
        <f t="shared" si="381"/>
        <v>0</v>
      </c>
      <c r="IJ107" s="345">
        <f t="shared" si="382"/>
        <v>0</v>
      </c>
      <c r="IK107" s="345">
        <f t="shared" si="383"/>
        <v>0</v>
      </c>
      <c r="IL107" s="345">
        <f t="shared" si="384"/>
        <v>0</v>
      </c>
      <c r="IM107" s="345">
        <f t="shared" si="385"/>
        <v>0</v>
      </c>
      <c r="IN107" s="345">
        <f t="shared" si="386"/>
        <v>0</v>
      </c>
      <c r="IO107" s="345">
        <f t="shared" si="387"/>
        <v>0</v>
      </c>
      <c r="IP107" s="345">
        <f t="shared" si="388"/>
        <v>0</v>
      </c>
      <c r="IQ107" s="345">
        <f t="shared" si="389"/>
        <v>0</v>
      </c>
      <c r="IR107" s="345">
        <f t="shared" si="390"/>
        <v>0</v>
      </c>
      <c r="IS107" s="392">
        <f t="shared" si="391"/>
        <v>0</v>
      </c>
      <c r="IT107" s="385"/>
      <c r="IU107" s="440">
        <f t="shared" si="243"/>
        <v>0</v>
      </c>
      <c r="IV107" s="344">
        <f t="shared" si="244"/>
        <v>0</v>
      </c>
      <c r="IW107" s="344">
        <f t="shared" si="245"/>
        <v>0</v>
      </c>
      <c r="IX107" s="344">
        <f t="shared" si="246"/>
        <v>0</v>
      </c>
      <c r="IY107" s="344">
        <f t="shared" si="247"/>
        <v>0</v>
      </c>
      <c r="IZ107" s="344">
        <f t="shared" si="248"/>
        <v>0</v>
      </c>
      <c r="JA107" s="344">
        <f t="shared" si="249"/>
        <v>0</v>
      </c>
      <c r="JB107" s="344">
        <f t="shared" si="250"/>
        <v>0</v>
      </c>
      <c r="JC107" s="344">
        <f t="shared" si="251"/>
        <v>0</v>
      </c>
      <c r="JD107" s="344">
        <f t="shared" si="252"/>
        <v>0</v>
      </c>
      <c r="JE107" s="344">
        <f t="shared" si="253"/>
        <v>0</v>
      </c>
      <c r="JF107" s="344">
        <f t="shared" si="254"/>
        <v>0</v>
      </c>
      <c r="JG107" s="344">
        <f t="shared" si="255"/>
        <v>0</v>
      </c>
      <c r="JH107" s="344">
        <f t="shared" si="256"/>
        <v>0</v>
      </c>
      <c r="JI107" s="344">
        <f t="shared" si="257"/>
        <v>0</v>
      </c>
      <c r="JJ107" s="344">
        <f t="shared" si="258"/>
        <v>0</v>
      </c>
      <c r="JK107" s="344">
        <f t="shared" si="259"/>
        <v>0</v>
      </c>
      <c r="JL107" s="344">
        <f t="shared" si="260"/>
        <v>0</v>
      </c>
      <c r="JM107" s="344">
        <f t="shared" si="261"/>
        <v>0</v>
      </c>
      <c r="JN107" s="344">
        <f t="shared" si="262"/>
        <v>0</v>
      </c>
      <c r="JO107" s="344">
        <f t="shared" si="263"/>
        <v>0</v>
      </c>
      <c r="JP107" s="344">
        <f t="shared" si="264"/>
        <v>0</v>
      </c>
      <c r="JQ107" s="344">
        <f t="shared" si="265"/>
        <v>0</v>
      </c>
      <c r="JR107" s="344">
        <f t="shared" si="266"/>
        <v>0</v>
      </c>
      <c r="JS107" s="344">
        <f t="shared" si="267"/>
        <v>0</v>
      </c>
      <c r="JT107" s="344">
        <f t="shared" si="268"/>
        <v>0</v>
      </c>
      <c r="JU107" s="344">
        <f t="shared" si="269"/>
        <v>0</v>
      </c>
      <c r="JV107" s="344">
        <f t="shared" si="270"/>
        <v>0</v>
      </c>
      <c r="JW107" s="344">
        <f t="shared" si="271"/>
        <v>0</v>
      </c>
      <c r="JX107" s="344">
        <f t="shared" si="272"/>
        <v>0</v>
      </c>
      <c r="JY107" s="344">
        <f t="shared" si="273"/>
        <v>0</v>
      </c>
      <c r="JZ107" s="344">
        <f t="shared" si="274"/>
        <v>0</v>
      </c>
      <c r="KA107" s="344">
        <f t="shared" si="275"/>
        <v>0</v>
      </c>
      <c r="KB107" s="344">
        <f t="shared" si="276"/>
        <v>0</v>
      </c>
      <c r="KC107" s="344">
        <f t="shared" si="277"/>
        <v>0</v>
      </c>
      <c r="KD107" s="344">
        <f t="shared" si="278"/>
        <v>0</v>
      </c>
      <c r="KE107" s="344">
        <f t="shared" si="279"/>
        <v>0</v>
      </c>
      <c r="KF107" s="344">
        <f t="shared" si="280"/>
        <v>0</v>
      </c>
      <c r="KG107" s="344">
        <f t="shared" si="281"/>
        <v>0</v>
      </c>
      <c r="KH107" s="344">
        <f t="shared" si="282"/>
        <v>0</v>
      </c>
      <c r="KI107" s="344">
        <f t="shared" si="283"/>
        <v>0</v>
      </c>
      <c r="KJ107" s="344">
        <f t="shared" si="284"/>
        <v>0</v>
      </c>
      <c r="KK107" s="344">
        <f t="shared" si="285"/>
        <v>0</v>
      </c>
      <c r="KL107" s="344">
        <f t="shared" si="286"/>
        <v>0</v>
      </c>
      <c r="KM107" s="344">
        <f t="shared" si="287"/>
        <v>0</v>
      </c>
      <c r="KN107" s="344">
        <f t="shared" si="288"/>
        <v>0</v>
      </c>
      <c r="KO107" s="344">
        <f t="shared" si="289"/>
        <v>0</v>
      </c>
      <c r="KP107" s="344">
        <f t="shared" si="290"/>
        <v>0</v>
      </c>
      <c r="KQ107" s="344">
        <f t="shared" si="291"/>
        <v>0</v>
      </c>
      <c r="KR107" s="344">
        <f t="shared" si="292"/>
        <v>0</v>
      </c>
      <c r="KS107" s="344">
        <f t="shared" si="293"/>
        <v>0</v>
      </c>
      <c r="KT107" s="383">
        <f t="shared" si="294"/>
        <v>0</v>
      </c>
      <c r="KU107" s="701"/>
      <c r="KV107" s="109"/>
      <c r="KW107" s="109"/>
      <c r="KX107" s="110"/>
      <c r="KZ107" s="472">
        <f t="shared" si="295"/>
        <v>0</v>
      </c>
      <c r="LA107" s="348">
        <f t="shared" si="296"/>
        <v>0</v>
      </c>
      <c r="LB107" s="348">
        <f t="shared" si="297"/>
        <v>0</v>
      </c>
      <c r="LC107" s="473">
        <f t="shared" si="298"/>
        <v>0</v>
      </c>
      <c r="LE107" s="467">
        <f t="shared" si="299"/>
        <v>0</v>
      </c>
      <c r="LF107" s="467" t="str">
        <f t="shared" si="300"/>
        <v/>
      </c>
      <c r="LG107" s="467">
        <f t="shared" si="301"/>
        <v>0</v>
      </c>
      <c r="LH107" s="467">
        <f t="shared" si="302"/>
        <v>0</v>
      </c>
      <c r="LI107" s="467">
        <f t="shared" si="303"/>
        <v>0</v>
      </c>
      <c r="LJ107" s="467">
        <f t="shared" si="304"/>
        <v>0</v>
      </c>
      <c r="LK107" s="467">
        <f t="shared" si="305"/>
        <v>0</v>
      </c>
      <c r="LL107" s="467">
        <f t="shared" si="306"/>
        <v>0</v>
      </c>
      <c r="LM107" s="467">
        <f t="shared" si="307"/>
        <v>0</v>
      </c>
      <c r="LN107" s="468">
        <f t="shared" si="308"/>
        <v>0</v>
      </c>
      <c r="LO107" s="468" t="str">
        <f t="shared" si="392"/>
        <v>○</v>
      </c>
      <c r="LP107" s="451"/>
      <c r="LQ107" s="414">
        <f t="shared" si="393"/>
        <v>0</v>
      </c>
      <c r="LR107" s="414">
        <f t="shared" si="394"/>
        <v>0</v>
      </c>
      <c r="LS107" s="414" t="str">
        <f t="shared" si="309"/>
        <v/>
      </c>
      <c r="LT107" s="414" t="str">
        <f t="shared" si="395"/>
        <v/>
      </c>
      <c r="LU107" s="414">
        <f t="shared" si="310"/>
        <v>0</v>
      </c>
      <c r="LV107" s="414">
        <f t="shared" si="311"/>
        <v>0</v>
      </c>
      <c r="LW107" s="414">
        <f t="shared" si="312"/>
        <v>0</v>
      </c>
      <c r="LX107" s="448">
        <f t="shared" si="313"/>
        <v>0</v>
      </c>
      <c r="LY107" s="414">
        <f t="shared" si="396"/>
        <v>0</v>
      </c>
      <c r="LZ107" s="414">
        <f t="shared" si="397"/>
        <v>0</v>
      </c>
      <c r="MA107" s="414">
        <f t="shared" si="398"/>
        <v>0</v>
      </c>
      <c r="MB107" s="448">
        <f t="shared" si="399"/>
        <v>0</v>
      </c>
      <c r="MC107" s="414">
        <f t="shared" si="314"/>
        <v>0</v>
      </c>
      <c r="MD107" s="414">
        <f t="shared" si="315"/>
        <v>0</v>
      </c>
      <c r="ME107" s="414">
        <f t="shared" si="316"/>
        <v>0</v>
      </c>
      <c r="MF107" s="448">
        <f t="shared" si="317"/>
        <v>0</v>
      </c>
      <c r="MG107" s="414">
        <f t="shared" si="318"/>
        <v>0</v>
      </c>
      <c r="MH107" s="414">
        <f t="shared" si="319"/>
        <v>0</v>
      </c>
      <c r="MI107" s="414">
        <f t="shared" si="320"/>
        <v>0</v>
      </c>
      <c r="MJ107" s="448">
        <f t="shared" si="400"/>
        <v>0</v>
      </c>
      <c r="MK107" s="462"/>
      <c r="ML107" s="477" cm="1">
        <f t="array" ref="ML107">IF(MX107=1,INDEX($BX107:$EQ107,1,MATCH("Ⅱ⑧",$BX107:$EQ107,0)+7),0)</f>
        <v>0</v>
      </c>
      <c r="MM107" s="478">
        <f t="shared" si="321"/>
        <v>0</v>
      </c>
      <c r="MN107" s="468">
        <f t="shared" si="322"/>
        <v>0</v>
      </c>
      <c r="MP107" s="348">
        <f t="shared" si="323"/>
        <v>0</v>
      </c>
      <c r="MQ107" s="348">
        <f t="shared" si="324"/>
        <v>0</v>
      </c>
      <c r="MR107" s="348">
        <f t="shared" si="325"/>
        <v>0</v>
      </c>
      <c r="MS107" s="348">
        <f t="shared" si="326"/>
        <v>0</v>
      </c>
      <c r="MT107" s="348">
        <f t="shared" si="327"/>
        <v>0</v>
      </c>
      <c r="MU107" s="348">
        <f t="shared" si="328"/>
        <v>0</v>
      </c>
      <c r="MV107" s="348">
        <f t="shared" si="329"/>
        <v>0</v>
      </c>
      <c r="MW107" s="348">
        <f t="shared" si="330"/>
        <v>0</v>
      </c>
      <c r="MX107" s="348">
        <f t="shared" si="331"/>
        <v>0</v>
      </c>
      <c r="MZ107" s="550">
        <f t="shared" si="332"/>
        <v>0</v>
      </c>
      <c r="NA107" s="550">
        <f t="shared" si="333"/>
        <v>0</v>
      </c>
      <c r="NB107" s="550">
        <f t="shared" si="334"/>
        <v>0</v>
      </c>
      <c r="NC107" s="550">
        <f t="shared" si="335"/>
        <v>0</v>
      </c>
      <c r="ND107" s="550">
        <f t="shared" si="336"/>
        <v>0</v>
      </c>
      <c r="NE107" s="550">
        <f t="shared" si="337"/>
        <v>0</v>
      </c>
      <c r="NF107" s="550">
        <f t="shared" si="338"/>
        <v>0</v>
      </c>
      <c r="NG107" s="550">
        <f t="shared" si="339"/>
        <v>0</v>
      </c>
    </row>
    <row r="108" spans="1:371" s="136" customFormat="1" ht="21" customHeight="1">
      <c r="A108" s="452">
        <f t="shared" si="212"/>
        <v>0</v>
      </c>
      <c r="B108" s="452">
        <f t="shared" si="401"/>
        <v>0</v>
      </c>
      <c r="C108" s="452">
        <f t="shared" si="213"/>
        <v>0</v>
      </c>
      <c r="D108" s="452">
        <f t="shared" si="214"/>
        <v>0</v>
      </c>
      <c r="E108" s="452">
        <f t="shared" si="215"/>
        <v>0</v>
      </c>
      <c r="F108" s="452">
        <f t="shared" si="402"/>
        <v>0</v>
      </c>
      <c r="G108" s="452">
        <f t="shared" si="403"/>
        <v>0</v>
      </c>
      <c r="H108" s="452">
        <f t="shared" si="404"/>
        <v>0</v>
      </c>
      <c r="I108" s="267">
        <f t="shared" si="340"/>
        <v>0</v>
      </c>
      <c r="J108" s="268"/>
      <c r="K108" s="112"/>
      <c r="L108" s="112"/>
      <c r="M108" s="106"/>
      <c r="N108" s="106"/>
      <c r="O108" s="106"/>
      <c r="P108" s="106"/>
      <c r="Q108" s="112"/>
      <c r="R108" s="263" t="str">
        <f>IFERROR(VLOOKUP(Q108,'４整理番号表'!$T$27:$U$30,2,TRUE),"")</f>
        <v/>
      </c>
      <c r="S108" s="263">
        <f t="shared" si="341"/>
        <v>0</v>
      </c>
      <c r="T108" s="266">
        <f t="shared" si="342"/>
        <v>0</v>
      </c>
      <c r="U108" s="112"/>
      <c r="V108" s="108"/>
      <c r="W108" s="269" t="str">
        <f>IFERROR(VLOOKUP(V108,'４整理番号表'!$B$6:$G$7,2,TRUE),"")</f>
        <v/>
      </c>
      <c r="X108" s="270"/>
      <c r="Y108" s="108"/>
      <c r="Z108" s="269" t="str">
        <f>IFERROR(VLOOKUP(Y108,'４整理番号表'!$B$39:$H$45,2,TRUE),"")</f>
        <v/>
      </c>
      <c r="AA108" s="108"/>
      <c r="AB108" s="271" t="str">
        <f>IFERROR(VLOOKUP(AA108,'４整理番号表'!$J$5:$K$59,2,TRUE),"")</f>
        <v/>
      </c>
      <c r="AC108" s="365"/>
      <c r="AD108" s="624"/>
      <c r="AE108" s="107"/>
      <c r="AF108" s="272" t="str">
        <f>IFERROR(VLOOKUP(AE108,'４整理番号表'!$P$6:$Q$39,2,TRUE),"")</f>
        <v/>
      </c>
      <c r="AG108" s="273">
        <f t="shared" si="216"/>
        <v>0</v>
      </c>
      <c r="AH108" s="106"/>
      <c r="AI108" s="112"/>
      <c r="AJ108" s="111"/>
      <c r="AK108" s="282"/>
      <c r="AL108" s="283"/>
      <c r="AM108" s="280"/>
      <c r="AN108" s="29"/>
      <c r="AO108" s="291">
        <f t="shared" si="217"/>
        <v>0</v>
      </c>
      <c r="AP108" s="290">
        <f t="shared" si="343"/>
        <v>0</v>
      </c>
      <c r="AQ108" s="30"/>
      <c r="AR108" s="30"/>
      <c r="AS108" s="30"/>
      <c r="AT108" s="289"/>
      <c r="AU108" s="291">
        <f t="shared" si="410"/>
        <v>0</v>
      </c>
      <c r="AV108" s="291" t="str">
        <f t="shared" si="405"/>
        <v/>
      </c>
      <c r="AW108" s="27"/>
      <c r="AX108" s="33"/>
      <c r="AY108" s="33"/>
      <c r="AZ108" s="28"/>
      <c r="BA108" s="27"/>
      <c r="BB108" s="202"/>
      <c r="BC108" s="315">
        <f t="shared" si="344"/>
        <v>0</v>
      </c>
      <c r="BD108" s="349" t="str">
        <f t="shared" si="218"/>
        <v/>
      </c>
      <c r="BE108" s="350"/>
      <c r="BF108" s="350"/>
      <c r="BG108" s="349">
        <f t="shared" si="411"/>
        <v>0</v>
      </c>
      <c r="BH108" s="350"/>
      <c r="BI108" s="349">
        <f t="shared" si="345"/>
        <v>0</v>
      </c>
      <c r="BJ108" s="202"/>
      <c r="BK108" s="202"/>
      <c r="BL108" s="653" t="str">
        <f t="shared" si="219"/>
        <v/>
      </c>
      <c r="BM108" s="654" t="str">
        <f t="shared" si="220"/>
        <v/>
      </c>
      <c r="BN108" s="266" t="str">
        <f t="shared" si="221"/>
        <v/>
      </c>
      <c r="BO108" s="793"/>
      <c r="BP108" s="323"/>
      <c r="BQ108" s="323"/>
      <c r="BR108" s="323"/>
      <c r="BS108" s="323"/>
      <c r="BT108" s="324" t="str">
        <f t="shared" si="222"/>
        <v/>
      </c>
      <c r="BU108" s="325" t="str">
        <f t="shared" si="346"/>
        <v/>
      </c>
      <c r="BV108" s="393">
        <f t="shared" si="347"/>
        <v>0</v>
      </c>
      <c r="BW108" s="326"/>
      <c r="BX108" s="329"/>
      <c r="BY108" s="454"/>
      <c r="BZ108" s="455"/>
      <c r="CA108" s="455"/>
      <c r="CB108" s="455"/>
      <c r="CC108" s="455"/>
      <c r="CD108" s="322">
        <f>IFERROR(VLOOKUP(BX108,'４整理番号表'!$X$23:$Z$31,3,FALSE),)</f>
        <v>0</v>
      </c>
      <c r="CE108" s="605" t="str">
        <f>IF(BX108='４整理番号表'!$X$24,IF(CC108&lt;&gt;"",IF(BZ108&gt;0,IF(BY108=6,ROUNDDOWN((CC108-BZ108)/ABS(BZ108),3),IF(BY108=5,ROUNDDOWN((CC108-BZ108)/ABS(BZ108)*3/4,3),"")),"-")),IF(CC108&lt;&gt;"",IF(BZ108&gt;0,ROUNDDOWN((CC108-BZ108)/ABS(BZ108),3),"-"),""))</f>
        <v/>
      </c>
      <c r="CF108" s="610"/>
      <c r="CG108" s="329"/>
      <c r="CH108" s="454"/>
      <c r="CI108" s="322"/>
      <c r="CJ108" s="322"/>
      <c r="CK108" s="322"/>
      <c r="CL108" s="322"/>
      <c r="CM108" s="322">
        <f>IFERROR(VLOOKUP(CG108,'４整理番号表'!$X$23:$Z$31,3,FALSE),)</f>
        <v>0</v>
      </c>
      <c r="CN108" s="325" t="str">
        <f t="shared" si="348"/>
        <v/>
      </c>
      <c r="CO108" s="610"/>
      <c r="CP108" s="329"/>
      <c r="CQ108" s="454"/>
      <c r="CR108" s="322"/>
      <c r="CS108" s="322"/>
      <c r="CT108" s="322"/>
      <c r="CU108" s="322"/>
      <c r="CV108" s="322">
        <f>IFERROR(VLOOKUP(CP108,'４整理番号表'!$X$23:$Z$31,3,FALSE),)</f>
        <v>0</v>
      </c>
      <c r="CW108" s="325" t="str">
        <f t="shared" si="349"/>
        <v/>
      </c>
      <c r="CX108" s="619"/>
      <c r="CY108" s="329"/>
      <c r="CZ108" s="454"/>
      <c r="DA108" s="322"/>
      <c r="DB108" s="322"/>
      <c r="DC108" s="322"/>
      <c r="DD108" s="322"/>
      <c r="DE108" s="322">
        <f>IFERROR(VLOOKUP(CY108,'４整理番号表'!$X$23:$Z$31,3,FALSE),)</f>
        <v>0</v>
      </c>
      <c r="DF108" s="325" t="str">
        <f t="shared" si="350"/>
        <v/>
      </c>
      <c r="DG108" s="610"/>
      <c r="DH108" s="329"/>
      <c r="DI108" s="454"/>
      <c r="DJ108" s="322"/>
      <c r="DK108" s="322"/>
      <c r="DL108" s="322"/>
      <c r="DM108" s="322"/>
      <c r="DN108" s="322">
        <f>IFERROR(VLOOKUP(DH108,'４整理番号表'!$X$23:$Z$31,3,FALSE),)</f>
        <v>0</v>
      </c>
      <c r="DO108" s="325" t="str">
        <f t="shared" si="351"/>
        <v/>
      </c>
      <c r="DP108" s="610"/>
      <c r="DQ108" s="329"/>
      <c r="DR108" s="454"/>
      <c r="DS108" s="322"/>
      <c r="DT108" s="322"/>
      <c r="DU108" s="322"/>
      <c r="DV108" s="322"/>
      <c r="DW108" s="322">
        <f>IFERROR(VLOOKUP(DQ108,'４整理番号表'!$X$23:$Z$31,3,FALSE),)</f>
        <v>0</v>
      </c>
      <c r="DX108" s="325" t="str">
        <f t="shared" si="352"/>
        <v/>
      </c>
      <c r="DY108" s="610"/>
      <c r="DZ108" s="329"/>
      <c r="EA108" s="454"/>
      <c r="EB108" s="322"/>
      <c r="EC108" s="322"/>
      <c r="ED108" s="322"/>
      <c r="EE108" s="322"/>
      <c r="EF108" s="322">
        <f>IFERROR(VLOOKUP(DZ108,'４整理番号表'!$X$23:$Z$31,3,FALSE),)</f>
        <v>0</v>
      </c>
      <c r="EG108" s="325" t="str">
        <f t="shared" si="353"/>
        <v/>
      </c>
      <c r="EH108" s="610"/>
      <c r="EI108" s="329"/>
      <c r="EJ108" s="454"/>
      <c r="EK108" s="322"/>
      <c r="EL108" s="322"/>
      <c r="EM108" s="322"/>
      <c r="EN108" s="322"/>
      <c r="EO108" s="322">
        <f>IFERROR(VLOOKUP(EI108,'４整理番号表'!$X$23:$Z$31,3,FALSE),)</f>
        <v>0</v>
      </c>
      <c r="EP108" s="325" t="str">
        <f t="shared" si="354"/>
        <v/>
      </c>
      <c r="EQ108" s="619"/>
      <c r="ER108" s="203" t="s">
        <v>101</v>
      </c>
      <c r="ES108" s="266">
        <f t="shared" si="223"/>
        <v>0</v>
      </c>
      <c r="ET108" s="272">
        <f t="shared" si="224"/>
        <v>0</v>
      </c>
      <c r="EU108" s="272">
        <f t="shared" si="225"/>
        <v>0</v>
      </c>
      <c r="EV108" s="272">
        <f t="shared" si="226"/>
        <v>0</v>
      </c>
      <c r="EW108" s="272">
        <f t="shared" si="227"/>
        <v>0</v>
      </c>
      <c r="EX108" s="272">
        <f t="shared" si="228"/>
        <v>0</v>
      </c>
      <c r="EY108" s="272">
        <f t="shared" si="229"/>
        <v>0</v>
      </c>
      <c r="EZ108" s="272">
        <f t="shared" si="230"/>
        <v>0</v>
      </c>
      <c r="FA108" s="272">
        <f t="shared" si="231"/>
        <v>0</v>
      </c>
      <c r="FB108" s="272">
        <f t="shared" si="232"/>
        <v>0</v>
      </c>
      <c r="FC108" s="272">
        <f t="shared" si="233"/>
        <v>0</v>
      </c>
      <c r="FD108" s="272">
        <f t="shared" si="234"/>
        <v>0</v>
      </c>
      <c r="FE108" s="272">
        <f t="shared" si="235"/>
        <v>0</v>
      </c>
      <c r="FF108" s="272">
        <f t="shared" si="236"/>
        <v>0</v>
      </c>
      <c r="FG108" s="272">
        <f t="shared" si="237"/>
        <v>0</v>
      </c>
      <c r="FH108" s="272">
        <f t="shared" si="238"/>
        <v>0</v>
      </c>
      <c r="FI108" s="109" t="s">
        <v>100</v>
      </c>
      <c r="FJ108" s="109" t="s">
        <v>100</v>
      </c>
      <c r="FK108" s="109" t="s">
        <v>100</v>
      </c>
      <c r="FL108" s="109" t="s">
        <v>100</v>
      </c>
      <c r="FM108" s="109" t="s">
        <v>100</v>
      </c>
      <c r="FN108" s="272">
        <f t="shared" si="355"/>
        <v>0</v>
      </c>
      <c r="FO108" s="272">
        <f t="shared" si="356"/>
        <v>0</v>
      </c>
      <c r="FP108" s="272">
        <f t="shared" si="357"/>
        <v>0</v>
      </c>
      <c r="FQ108" s="272">
        <f t="shared" si="358"/>
        <v>0</v>
      </c>
      <c r="FR108" s="272">
        <f t="shared" si="359"/>
        <v>0</v>
      </c>
      <c r="FS108" s="272">
        <f t="shared" si="360"/>
        <v>0</v>
      </c>
      <c r="FT108" s="272">
        <f t="shared" si="361"/>
        <v>0</v>
      </c>
      <c r="FU108" s="113"/>
      <c r="FV108" s="113"/>
      <c r="FW108" s="109"/>
      <c r="FX108" s="109"/>
      <c r="FY108" s="109"/>
      <c r="FZ108" s="272">
        <f t="shared" si="362"/>
        <v>0</v>
      </c>
      <c r="GA108" s="272">
        <f t="shared" si="239"/>
        <v>0</v>
      </c>
      <c r="GB108" s="109"/>
      <c r="GC108" s="109"/>
      <c r="GD108" s="109"/>
      <c r="GE108" s="109"/>
      <c r="GF108" s="109"/>
      <c r="GG108" s="109"/>
      <c r="GH108" s="109"/>
      <c r="GI108" s="109"/>
      <c r="GJ108" s="109"/>
      <c r="GK108" s="109"/>
      <c r="GL108" s="109"/>
      <c r="GM108" s="109"/>
      <c r="GN108" s="109"/>
      <c r="GO108" s="109"/>
      <c r="GP108" s="109"/>
      <c r="GQ108" s="109"/>
      <c r="GR108" s="109"/>
      <c r="GS108" s="109"/>
      <c r="GT108" s="110"/>
      <c r="GV108" s="413">
        <f t="shared" si="240"/>
        <v>0</v>
      </c>
      <c r="GW108" s="414">
        <f t="shared" si="241"/>
        <v>0</v>
      </c>
      <c r="GX108" s="415"/>
      <c r="GY108" s="416">
        <f t="shared" si="406"/>
        <v>0</v>
      </c>
      <c r="GZ108" s="417">
        <f t="shared" si="407"/>
        <v>0</v>
      </c>
      <c r="HA108" s="385"/>
      <c r="HB108" s="421"/>
      <c r="HC108" s="422"/>
      <c r="HD108" s="422"/>
      <c r="HE108" s="423">
        <f t="shared" si="408"/>
        <v>0</v>
      </c>
      <c r="HF108" s="424">
        <f t="shared" si="409"/>
        <v>0</v>
      </c>
      <c r="HG108" s="426"/>
      <c r="HH108" s="426"/>
      <c r="HI108" s="426"/>
      <c r="HJ108" s="345" t="str">
        <f t="shared" si="242"/>
        <v/>
      </c>
      <c r="HK108" s="402">
        <f>IF(OR(AND(1&lt;=HJ108,HJ108&lt;=3),HJ108=6),VLOOKUP(HJ108,'４整理番号表'!$J$5:$K$59,2,FALSE),0)</f>
        <v>0</v>
      </c>
      <c r="HL108" s="402">
        <f>IF(OR(HJ108=4,HJ108=7),VLOOKUP(HJ108,'４整理番号表'!$J$5:$K$59,2,FALSE),0)</f>
        <v>0</v>
      </c>
      <c r="HM108" s="402">
        <f>IF(HJ108=5,VLOOKUP(HJ108,'４整理番号表'!$J$5:$K$59,2,FALSE),0)</f>
        <v>0</v>
      </c>
      <c r="HN108" s="402">
        <f>IF(AND(8&lt;=HJ108,HJ108&lt;=13),VLOOKUP(HJ108,'４整理番号表'!$J$5:$K$59,2,FALSE),0)</f>
        <v>0</v>
      </c>
      <c r="HO108" s="397">
        <f t="shared" si="363"/>
        <v>0</v>
      </c>
      <c r="HP108" s="345">
        <f t="shared" si="364"/>
        <v>0</v>
      </c>
      <c r="HQ108" s="345">
        <f t="shared" si="365"/>
        <v>0</v>
      </c>
      <c r="HR108" s="344">
        <f t="shared" si="366"/>
        <v>0</v>
      </c>
      <c r="HS108" s="344">
        <f t="shared" si="367"/>
        <v>0</v>
      </c>
      <c r="HT108" s="345">
        <f t="shared" si="368"/>
        <v>0</v>
      </c>
      <c r="HU108" s="345">
        <f t="shared" si="369"/>
        <v>0</v>
      </c>
      <c r="HV108" s="345">
        <f t="shared" si="370"/>
        <v>0</v>
      </c>
      <c r="HW108" s="345">
        <f t="shared" si="371"/>
        <v>0</v>
      </c>
      <c r="HX108" s="345">
        <f t="shared" si="372"/>
        <v>0</v>
      </c>
      <c r="HY108" s="344">
        <f t="shared" si="373"/>
        <v>0</v>
      </c>
      <c r="HZ108" s="344">
        <f t="shared" si="374"/>
        <v>0</v>
      </c>
      <c r="IA108" s="345">
        <f t="shared" si="375"/>
        <v>0</v>
      </c>
      <c r="IB108" s="345">
        <f t="shared" si="376"/>
        <v>0</v>
      </c>
      <c r="IC108" s="345">
        <f t="shared" si="377"/>
        <v>0</v>
      </c>
      <c r="ID108" s="345">
        <f t="shared" si="378"/>
        <v>0</v>
      </c>
      <c r="IE108" s="345">
        <f t="shared" si="379"/>
        <v>0</v>
      </c>
      <c r="IF108" s="344">
        <f>IF(AND($HO108=3,SUM($ID108:IE108)=0),IF(AND($HB108=1,$HF108&gt;=0.1),1,),)</f>
        <v>0</v>
      </c>
      <c r="IG108" s="344">
        <f>IF(AND($HO108=3,SUM($ID108:IF108)=0),IF(AND($HB108=1,$HF108&gt;=0.05,$HF108&lt;0.1),1,),)</f>
        <v>0</v>
      </c>
      <c r="IH108" s="345">
        <f t="shared" si="380"/>
        <v>0</v>
      </c>
      <c r="II108" s="345">
        <f t="shared" si="381"/>
        <v>0</v>
      </c>
      <c r="IJ108" s="345">
        <f t="shared" si="382"/>
        <v>0</v>
      </c>
      <c r="IK108" s="345">
        <f t="shared" si="383"/>
        <v>0</v>
      </c>
      <c r="IL108" s="345">
        <f t="shared" si="384"/>
        <v>0</v>
      </c>
      <c r="IM108" s="345">
        <f t="shared" si="385"/>
        <v>0</v>
      </c>
      <c r="IN108" s="345">
        <f t="shared" si="386"/>
        <v>0</v>
      </c>
      <c r="IO108" s="345">
        <f t="shared" si="387"/>
        <v>0</v>
      </c>
      <c r="IP108" s="345">
        <f t="shared" si="388"/>
        <v>0</v>
      </c>
      <c r="IQ108" s="345">
        <f t="shared" si="389"/>
        <v>0</v>
      </c>
      <c r="IR108" s="345">
        <f t="shared" si="390"/>
        <v>0</v>
      </c>
      <c r="IS108" s="392">
        <f t="shared" si="391"/>
        <v>0</v>
      </c>
      <c r="IT108" s="385"/>
      <c r="IU108" s="440">
        <f t="shared" si="243"/>
        <v>0</v>
      </c>
      <c r="IV108" s="344">
        <f t="shared" si="244"/>
        <v>0</v>
      </c>
      <c r="IW108" s="344">
        <f t="shared" si="245"/>
        <v>0</v>
      </c>
      <c r="IX108" s="344">
        <f t="shared" si="246"/>
        <v>0</v>
      </c>
      <c r="IY108" s="344">
        <f t="shared" si="247"/>
        <v>0</v>
      </c>
      <c r="IZ108" s="344">
        <f t="shared" si="248"/>
        <v>0</v>
      </c>
      <c r="JA108" s="344">
        <f t="shared" si="249"/>
        <v>0</v>
      </c>
      <c r="JB108" s="344">
        <f t="shared" si="250"/>
        <v>0</v>
      </c>
      <c r="JC108" s="344">
        <f t="shared" si="251"/>
        <v>0</v>
      </c>
      <c r="JD108" s="344">
        <f t="shared" si="252"/>
        <v>0</v>
      </c>
      <c r="JE108" s="344">
        <f t="shared" si="253"/>
        <v>0</v>
      </c>
      <c r="JF108" s="344">
        <f t="shared" si="254"/>
        <v>0</v>
      </c>
      <c r="JG108" s="344">
        <f t="shared" si="255"/>
        <v>0</v>
      </c>
      <c r="JH108" s="344">
        <f t="shared" si="256"/>
        <v>0</v>
      </c>
      <c r="JI108" s="344">
        <f t="shared" si="257"/>
        <v>0</v>
      </c>
      <c r="JJ108" s="344">
        <f t="shared" si="258"/>
        <v>0</v>
      </c>
      <c r="JK108" s="344">
        <f t="shared" si="259"/>
        <v>0</v>
      </c>
      <c r="JL108" s="344">
        <f t="shared" si="260"/>
        <v>0</v>
      </c>
      <c r="JM108" s="344">
        <f t="shared" si="261"/>
        <v>0</v>
      </c>
      <c r="JN108" s="344">
        <f t="shared" si="262"/>
        <v>0</v>
      </c>
      <c r="JO108" s="344">
        <f t="shared" si="263"/>
        <v>0</v>
      </c>
      <c r="JP108" s="344">
        <f t="shared" si="264"/>
        <v>0</v>
      </c>
      <c r="JQ108" s="344">
        <f t="shared" si="265"/>
        <v>0</v>
      </c>
      <c r="JR108" s="344">
        <f t="shared" si="266"/>
        <v>0</v>
      </c>
      <c r="JS108" s="344">
        <f t="shared" si="267"/>
        <v>0</v>
      </c>
      <c r="JT108" s="344">
        <f t="shared" si="268"/>
        <v>0</v>
      </c>
      <c r="JU108" s="344">
        <f t="shared" si="269"/>
        <v>0</v>
      </c>
      <c r="JV108" s="344">
        <f t="shared" si="270"/>
        <v>0</v>
      </c>
      <c r="JW108" s="344">
        <f t="shared" si="271"/>
        <v>0</v>
      </c>
      <c r="JX108" s="344">
        <f t="shared" si="272"/>
        <v>0</v>
      </c>
      <c r="JY108" s="344">
        <f t="shared" si="273"/>
        <v>0</v>
      </c>
      <c r="JZ108" s="344">
        <f t="shared" si="274"/>
        <v>0</v>
      </c>
      <c r="KA108" s="344">
        <f t="shared" si="275"/>
        <v>0</v>
      </c>
      <c r="KB108" s="344">
        <f t="shared" si="276"/>
        <v>0</v>
      </c>
      <c r="KC108" s="344">
        <f t="shared" si="277"/>
        <v>0</v>
      </c>
      <c r="KD108" s="344">
        <f t="shared" si="278"/>
        <v>0</v>
      </c>
      <c r="KE108" s="344">
        <f t="shared" si="279"/>
        <v>0</v>
      </c>
      <c r="KF108" s="344">
        <f t="shared" si="280"/>
        <v>0</v>
      </c>
      <c r="KG108" s="344">
        <f t="shared" si="281"/>
        <v>0</v>
      </c>
      <c r="KH108" s="344">
        <f t="shared" si="282"/>
        <v>0</v>
      </c>
      <c r="KI108" s="344">
        <f t="shared" si="283"/>
        <v>0</v>
      </c>
      <c r="KJ108" s="344">
        <f t="shared" si="284"/>
        <v>0</v>
      </c>
      <c r="KK108" s="344">
        <f t="shared" si="285"/>
        <v>0</v>
      </c>
      <c r="KL108" s="344">
        <f t="shared" si="286"/>
        <v>0</v>
      </c>
      <c r="KM108" s="344">
        <f t="shared" si="287"/>
        <v>0</v>
      </c>
      <c r="KN108" s="344">
        <f t="shared" si="288"/>
        <v>0</v>
      </c>
      <c r="KO108" s="344">
        <f t="shared" si="289"/>
        <v>0</v>
      </c>
      <c r="KP108" s="344">
        <f t="shared" si="290"/>
        <v>0</v>
      </c>
      <c r="KQ108" s="344">
        <f t="shared" si="291"/>
        <v>0</v>
      </c>
      <c r="KR108" s="344">
        <f t="shared" si="292"/>
        <v>0</v>
      </c>
      <c r="KS108" s="344">
        <f t="shared" si="293"/>
        <v>0</v>
      </c>
      <c r="KT108" s="383">
        <f t="shared" si="294"/>
        <v>0</v>
      </c>
      <c r="KU108" s="701"/>
      <c r="KV108" s="109"/>
      <c r="KW108" s="109"/>
      <c r="KX108" s="110"/>
      <c r="KZ108" s="472">
        <f t="shared" si="295"/>
        <v>0</v>
      </c>
      <c r="LA108" s="348">
        <f t="shared" si="296"/>
        <v>0</v>
      </c>
      <c r="LB108" s="348">
        <f t="shared" si="297"/>
        <v>0</v>
      </c>
      <c r="LC108" s="473">
        <f t="shared" si="298"/>
        <v>0</v>
      </c>
      <c r="LE108" s="467">
        <f t="shared" si="299"/>
        <v>0</v>
      </c>
      <c r="LF108" s="467" t="str">
        <f t="shared" si="300"/>
        <v/>
      </c>
      <c r="LG108" s="467">
        <f t="shared" si="301"/>
        <v>0</v>
      </c>
      <c r="LH108" s="467">
        <f t="shared" si="302"/>
        <v>0</v>
      </c>
      <c r="LI108" s="467">
        <f t="shared" si="303"/>
        <v>0</v>
      </c>
      <c r="LJ108" s="467">
        <f t="shared" si="304"/>
        <v>0</v>
      </c>
      <c r="LK108" s="467">
        <f t="shared" si="305"/>
        <v>0</v>
      </c>
      <c r="LL108" s="467">
        <f t="shared" si="306"/>
        <v>0</v>
      </c>
      <c r="LM108" s="467">
        <f t="shared" si="307"/>
        <v>0</v>
      </c>
      <c r="LN108" s="468">
        <f t="shared" si="308"/>
        <v>0</v>
      </c>
      <c r="LO108" s="468" t="str">
        <f t="shared" si="392"/>
        <v>○</v>
      </c>
      <c r="LP108" s="451"/>
      <c r="LQ108" s="414">
        <f t="shared" si="393"/>
        <v>0</v>
      </c>
      <c r="LR108" s="414">
        <f t="shared" si="394"/>
        <v>0</v>
      </c>
      <c r="LS108" s="414" t="str">
        <f t="shared" si="309"/>
        <v/>
      </c>
      <c r="LT108" s="414" t="str">
        <f t="shared" si="395"/>
        <v/>
      </c>
      <c r="LU108" s="414">
        <f t="shared" si="310"/>
        <v>0</v>
      </c>
      <c r="LV108" s="414">
        <f t="shared" si="311"/>
        <v>0</v>
      </c>
      <c r="LW108" s="414">
        <f t="shared" si="312"/>
        <v>0</v>
      </c>
      <c r="LX108" s="448">
        <f t="shared" si="313"/>
        <v>0</v>
      </c>
      <c r="LY108" s="414">
        <f t="shared" si="396"/>
        <v>0</v>
      </c>
      <c r="LZ108" s="414">
        <f t="shared" si="397"/>
        <v>0</v>
      </c>
      <c r="MA108" s="414">
        <f t="shared" si="398"/>
        <v>0</v>
      </c>
      <c r="MB108" s="448">
        <f t="shared" si="399"/>
        <v>0</v>
      </c>
      <c r="MC108" s="414">
        <f t="shared" si="314"/>
        <v>0</v>
      </c>
      <c r="MD108" s="414">
        <f t="shared" si="315"/>
        <v>0</v>
      </c>
      <c r="ME108" s="414">
        <f t="shared" si="316"/>
        <v>0</v>
      </c>
      <c r="MF108" s="448">
        <f t="shared" si="317"/>
        <v>0</v>
      </c>
      <c r="MG108" s="414">
        <f t="shared" si="318"/>
        <v>0</v>
      </c>
      <c r="MH108" s="414">
        <f t="shared" si="319"/>
        <v>0</v>
      </c>
      <c r="MI108" s="414">
        <f t="shared" si="320"/>
        <v>0</v>
      </c>
      <c r="MJ108" s="448">
        <f t="shared" si="400"/>
        <v>0</v>
      </c>
      <c r="MK108" s="462"/>
      <c r="ML108" s="477" cm="1">
        <f t="array" ref="ML108">IF(MX108=1,INDEX($BX108:$EQ108,1,MATCH("Ⅱ⑧",$BX108:$EQ108,0)+7),0)</f>
        <v>0</v>
      </c>
      <c r="MM108" s="478">
        <f t="shared" si="321"/>
        <v>0</v>
      </c>
      <c r="MN108" s="468">
        <f t="shared" si="322"/>
        <v>0</v>
      </c>
      <c r="MP108" s="348">
        <f t="shared" si="323"/>
        <v>0</v>
      </c>
      <c r="MQ108" s="348">
        <f t="shared" si="324"/>
        <v>0</v>
      </c>
      <c r="MR108" s="348">
        <f t="shared" si="325"/>
        <v>0</v>
      </c>
      <c r="MS108" s="348">
        <f t="shared" si="326"/>
        <v>0</v>
      </c>
      <c r="MT108" s="348">
        <f t="shared" si="327"/>
        <v>0</v>
      </c>
      <c r="MU108" s="348">
        <f t="shared" si="328"/>
        <v>0</v>
      </c>
      <c r="MV108" s="348">
        <f t="shared" si="329"/>
        <v>0</v>
      </c>
      <c r="MW108" s="348">
        <f t="shared" si="330"/>
        <v>0</v>
      </c>
      <c r="MX108" s="348">
        <f t="shared" si="331"/>
        <v>0</v>
      </c>
      <c r="MZ108" s="550">
        <f t="shared" si="332"/>
        <v>0</v>
      </c>
      <c r="NA108" s="550">
        <f t="shared" si="333"/>
        <v>0</v>
      </c>
      <c r="NB108" s="550">
        <f t="shared" si="334"/>
        <v>0</v>
      </c>
      <c r="NC108" s="550">
        <f t="shared" si="335"/>
        <v>0</v>
      </c>
      <c r="ND108" s="550">
        <f t="shared" si="336"/>
        <v>0</v>
      </c>
      <c r="NE108" s="550">
        <f t="shared" si="337"/>
        <v>0</v>
      </c>
      <c r="NF108" s="550">
        <f t="shared" si="338"/>
        <v>0</v>
      </c>
      <c r="NG108" s="550">
        <f t="shared" si="339"/>
        <v>0</v>
      </c>
    </row>
    <row r="109" spans="1:371" s="136" customFormat="1" ht="21" customHeight="1">
      <c r="A109" s="452">
        <f t="shared" si="212"/>
        <v>0</v>
      </c>
      <c r="B109" s="452">
        <f t="shared" si="401"/>
        <v>0</v>
      </c>
      <c r="C109" s="452">
        <f t="shared" si="213"/>
        <v>0</v>
      </c>
      <c r="D109" s="452">
        <f t="shared" si="214"/>
        <v>0</v>
      </c>
      <c r="E109" s="452">
        <f t="shared" si="215"/>
        <v>0</v>
      </c>
      <c r="F109" s="452">
        <f t="shared" si="402"/>
        <v>0</v>
      </c>
      <c r="G109" s="452">
        <f t="shared" si="403"/>
        <v>0</v>
      </c>
      <c r="H109" s="452">
        <f t="shared" si="404"/>
        <v>0</v>
      </c>
      <c r="I109" s="267">
        <f t="shared" si="340"/>
        <v>0</v>
      </c>
      <c r="J109" s="268"/>
      <c r="K109" s="112"/>
      <c r="L109" s="112"/>
      <c r="M109" s="106"/>
      <c r="N109" s="106"/>
      <c r="O109" s="106"/>
      <c r="P109" s="106"/>
      <c r="Q109" s="112"/>
      <c r="R109" s="263" t="str">
        <f>IFERROR(VLOOKUP(Q109,'４整理番号表'!$T$27:$U$30,2,TRUE),"")</f>
        <v/>
      </c>
      <c r="S109" s="263">
        <f t="shared" si="341"/>
        <v>0</v>
      </c>
      <c r="T109" s="266">
        <f t="shared" si="342"/>
        <v>0</v>
      </c>
      <c r="U109" s="112"/>
      <c r="V109" s="108"/>
      <c r="W109" s="269" t="str">
        <f>IFERROR(VLOOKUP(V109,'４整理番号表'!$B$6:$G$7,2,TRUE),"")</f>
        <v/>
      </c>
      <c r="X109" s="270"/>
      <c r="Y109" s="108"/>
      <c r="Z109" s="269" t="str">
        <f>IFERROR(VLOOKUP(Y109,'４整理番号表'!$B$39:$H$45,2,TRUE),"")</f>
        <v/>
      </c>
      <c r="AA109" s="108"/>
      <c r="AB109" s="271" t="str">
        <f>IFERROR(VLOOKUP(AA109,'４整理番号表'!$J$5:$K$59,2,TRUE),"")</f>
        <v/>
      </c>
      <c r="AC109" s="365"/>
      <c r="AD109" s="624"/>
      <c r="AE109" s="107"/>
      <c r="AF109" s="272" t="str">
        <f>IFERROR(VLOOKUP(AE109,'４整理番号表'!$P$6:$Q$39,2,TRUE),"")</f>
        <v/>
      </c>
      <c r="AG109" s="273">
        <f t="shared" si="216"/>
        <v>0</v>
      </c>
      <c r="AH109" s="106"/>
      <c r="AI109" s="112"/>
      <c r="AJ109" s="111"/>
      <c r="AK109" s="282"/>
      <c r="AL109" s="283"/>
      <c r="AM109" s="280"/>
      <c r="AN109" s="26"/>
      <c r="AO109" s="291">
        <f t="shared" si="217"/>
        <v>0</v>
      </c>
      <c r="AP109" s="290">
        <f t="shared" si="343"/>
        <v>0</v>
      </c>
      <c r="AQ109" s="30"/>
      <c r="AR109" s="30"/>
      <c r="AS109" s="30"/>
      <c r="AT109" s="289"/>
      <c r="AU109" s="291">
        <f t="shared" si="410"/>
        <v>0</v>
      </c>
      <c r="AV109" s="291" t="str">
        <f t="shared" si="405"/>
        <v/>
      </c>
      <c r="AW109" s="27"/>
      <c r="AX109" s="33"/>
      <c r="AY109" s="33"/>
      <c r="AZ109" s="28"/>
      <c r="BA109" s="27"/>
      <c r="BB109" s="202"/>
      <c r="BC109" s="315">
        <f t="shared" si="344"/>
        <v>0</v>
      </c>
      <c r="BD109" s="349" t="str">
        <f t="shared" si="218"/>
        <v/>
      </c>
      <c r="BE109" s="350"/>
      <c r="BF109" s="350"/>
      <c r="BG109" s="349">
        <f t="shared" si="411"/>
        <v>0</v>
      </c>
      <c r="BH109" s="350"/>
      <c r="BI109" s="349">
        <f t="shared" si="345"/>
        <v>0</v>
      </c>
      <c r="BJ109" s="202"/>
      <c r="BK109" s="202"/>
      <c r="BL109" s="653" t="str">
        <f t="shared" si="219"/>
        <v/>
      </c>
      <c r="BM109" s="654" t="str">
        <f t="shared" si="220"/>
        <v/>
      </c>
      <c r="BN109" s="266" t="str">
        <f t="shared" si="221"/>
        <v/>
      </c>
      <c r="BO109" s="793"/>
      <c r="BP109" s="323"/>
      <c r="BQ109" s="323"/>
      <c r="BR109" s="323"/>
      <c r="BS109" s="323"/>
      <c r="BT109" s="324" t="str">
        <f t="shared" si="222"/>
        <v/>
      </c>
      <c r="BU109" s="325" t="str">
        <f t="shared" si="346"/>
        <v/>
      </c>
      <c r="BV109" s="393">
        <f t="shared" si="347"/>
        <v>0</v>
      </c>
      <c r="BW109" s="326"/>
      <c r="BX109" s="329"/>
      <c r="BY109" s="454"/>
      <c r="BZ109" s="455"/>
      <c r="CA109" s="455"/>
      <c r="CB109" s="455"/>
      <c r="CC109" s="455"/>
      <c r="CD109" s="322">
        <f>IFERROR(VLOOKUP(BX109,'４整理番号表'!$X$23:$Z$31,3,FALSE),)</f>
        <v>0</v>
      </c>
      <c r="CE109" s="605" t="str">
        <f>IF(BX109='４整理番号表'!$X$24,IF(CC109&lt;&gt;"",IF(BZ109&gt;0,IF(BY109=6,ROUNDDOWN((CC109-BZ109)/ABS(BZ109),3),IF(BY109=5,ROUNDDOWN((CC109-BZ109)/ABS(BZ109)*3/4,3),"")),"-")),IF(CC109&lt;&gt;"",IF(BZ109&gt;0,ROUNDDOWN((CC109-BZ109)/ABS(BZ109),3),"-"),""))</f>
        <v/>
      </c>
      <c r="CF109" s="610"/>
      <c r="CG109" s="329"/>
      <c r="CH109" s="454"/>
      <c r="CI109" s="322"/>
      <c r="CJ109" s="322"/>
      <c r="CK109" s="322"/>
      <c r="CL109" s="322"/>
      <c r="CM109" s="322">
        <f>IFERROR(VLOOKUP(CG109,'４整理番号表'!$X$23:$Z$31,3,FALSE),)</f>
        <v>0</v>
      </c>
      <c r="CN109" s="325" t="str">
        <f t="shared" si="348"/>
        <v/>
      </c>
      <c r="CO109" s="610"/>
      <c r="CP109" s="329"/>
      <c r="CQ109" s="454"/>
      <c r="CR109" s="322"/>
      <c r="CS109" s="322"/>
      <c r="CT109" s="322"/>
      <c r="CU109" s="322"/>
      <c r="CV109" s="322">
        <f>IFERROR(VLOOKUP(CP109,'４整理番号表'!$X$23:$Z$31,3,FALSE),)</f>
        <v>0</v>
      </c>
      <c r="CW109" s="325" t="str">
        <f t="shared" si="349"/>
        <v/>
      </c>
      <c r="CX109" s="619"/>
      <c r="CY109" s="329"/>
      <c r="CZ109" s="454"/>
      <c r="DA109" s="322"/>
      <c r="DB109" s="322"/>
      <c r="DC109" s="322"/>
      <c r="DD109" s="322"/>
      <c r="DE109" s="322">
        <f>IFERROR(VLOOKUP(CY109,'４整理番号表'!$X$23:$Z$31,3,FALSE),)</f>
        <v>0</v>
      </c>
      <c r="DF109" s="325" t="str">
        <f t="shared" si="350"/>
        <v/>
      </c>
      <c r="DG109" s="610"/>
      <c r="DH109" s="329"/>
      <c r="DI109" s="454"/>
      <c r="DJ109" s="322"/>
      <c r="DK109" s="322"/>
      <c r="DL109" s="322"/>
      <c r="DM109" s="322"/>
      <c r="DN109" s="322">
        <f>IFERROR(VLOOKUP(DH109,'４整理番号表'!$X$23:$Z$31,3,FALSE),)</f>
        <v>0</v>
      </c>
      <c r="DO109" s="325" t="str">
        <f t="shared" si="351"/>
        <v/>
      </c>
      <c r="DP109" s="610"/>
      <c r="DQ109" s="329"/>
      <c r="DR109" s="454"/>
      <c r="DS109" s="322"/>
      <c r="DT109" s="322"/>
      <c r="DU109" s="322"/>
      <c r="DV109" s="322"/>
      <c r="DW109" s="322">
        <f>IFERROR(VLOOKUP(DQ109,'４整理番号表'!$X$23:$Z$31,3,FALSE),)</f>
        <v>0</v>
      </c>
      <c r="DX109" s="325" t="str">
        <f t="shared" si="352"/>
        <v/>
      </c>
      <c r="DY109" s="610"/>
      <c r="DZ109" s="329"/>
      <c r="EA109" s="454"/>
      <c r="EB109" s="322"/>
      <c r="EC109" s="322"/>
      <c r="ED109" s="322"/>
      <c r="EE109" s="322"/>
      <c r="EF109" s="322">
        <f>IFERROR(VLOOKUP(DZ109,'４整理番号表'!$X$23:$Z$31,3,FALSE),)</f>
        <v>0</v>
      </c>
      <c r="EG109" s="325" t="str">
        <f t="shared" si="353"/>
        <v/>
      </c>
      <c r="EH109" s="610"/>
      <c r="EI109" s="329"/>
      <c r="EJ109" s="454"/>
      <c r="EK109" s="322"/>
      <c r="EL109" s="322"/>
      <c r="EM109" s="322"/>
      <c r="EN109" s="322"/>
      <c r="EO109" s="322">
        <f>IFERROR(VLOOKUP(EI109,'４整理番号表'!$X$23:$Z$31,3,FALSE),)</f>
        <v>0</v>
      </c>
      <c r="EP109" s="325" t="str">
        <f t="shared" si="354"/>
        <v/>
      </c>
      <c r="EQ109" s="619"/>
      <c r="ER109" s="203" t="s">
        <v>101</v>
      </c>
      <c r="ES109" s="266">
        <f t="shared" si="223"/>
        <v>0</v>
      </c>
      <c r="ET109" s="272">
        <f t="shared" si="224"/>
        <v>0</v>
      </c>
      <c r="EU109" s="272">
        <f t="shared" si="225"/>
        <v>0</v>
      </c>
      <c r="EV109" s="272">
        <f t="shared" si="226"/>
        <v>0</v>
      </c>
      <c r="EW109" s="272">
        <f t="shared" si="227"/>
        <v>0</v>
      </c>
      <c r="EX109" s="272">
        <f t="shared" si="228"/>
        <v>0</v>
      </c>
      <c r="EY109" s="272">
        <f t="shared" si="229"/>
        <v>0</v>
      </c>
      <c r="EZ109" s="272">
        <f t="shared" si="230"/>
        <v>0</v>
      </c>
      <c r="FA109" s="272">
        <f t="shared" si="231"/>
        <v>0</v>
      </c>
      <c r="FB109" s="272">
        <f t="shared" si="232"/>
        <v>0</v>
      </c>
      <c r="FC109" s="272">
        <f t="shared" si="233"/>
        <v>0</v>
      </c>
      <c r="FD109" s="272">
        <f t="shared" si="234"/>
        <v>0</v>
      </c>
      <c r="FE109" s="272">
        <f t="shared" si="235"/>
        <v>0</v>
      </c>
      <c r="FF109" s="272">
        <f t="shared" si="236"/>
        <v>0</v>
      </c>
      <c r="FG109" s="272">
        <f t="shared" si="237"/>
        <v>0</v>
      </c>
      <c r="FH109" s="272">
        <f t="shared" si="238"/>
        <v>0</v>
      </c>
      <c r="FI109" s="109" t="s">
        <v>100</v>
      </c>
      <c r="FJ109" s="109" t="s">
        <v>100</v>
      </c>
      <c r="FK109" s="109" t="s">
        <v>100</v>
      </c>
      <c r="FL109" s="109" t="s">
        <v>100</v>
      </c>
      <c r="FM109" s="109" t="s">
        <v>100</v>
      </c>
      <c r="FN109" s="272">
        <f t="shared" si="355"/>
        <v>0</v>
      </c>
      <c r="FO109" s="272">
        <f t="shared" si="356"/>
        <v>0</v>
      </c>
      <c r="FP109" s="272">
        <f t="shared" si="357"/>
        <v>0</v>
      </c>
      <c r="FQ109" s="272">
        <f t="shared" si="358"/>
        <v>0</v>
      </c>
      <c r="FR109" s="272">
        <f t="shared" si="359"/>
        <v>0</v>
      </c>
      <c r="FS109" s="272">
        <f t="shared" si="360"/>
        <v>0</v>
      </c>
      <c r="FT109" s="272">
        <f t="shared" si="361"/>
        <v>0</v>
      </c>
      <c r="FU109" s="113"/>
      <c r="FV109" s="113"/>
      <c r="FW109" s="109"/>
      <c r="FX109" s="109"/>
      <c r="FY109" s="109"/>
      <c r="FZ109" s="272">
        <f t="shared" si="362"/>
        <v>0</v>
      </c>
      <c r="GA109" s="272">
        <f t="shared" si="239"/>
        <v>0</v>
      </c>
      <c r="GB109" s="109"/>
      <c r="GC109" s="109"/>
      <c r="GD109" s="109"/>
      <c r="GE109" s="109"/>
      <c r="GF109" s="109"/>
      <c r="GG109" s="109"/>
      <c r="GH109" s="109"/>
      <c r="GI109" s="109"/>
      <c r="GJ109" s="109"/>
      <c r="GK109" s="109"/>
      <c r="GL109" s="109"/>
      <c r="GM109" s="109"/>
      <c r="GN109" s="109"/>
      <c r="GO109" s="109"/>
      <c r="GP109" s="109"/>
      <c r="GQ109" s="109"/>
      <c r="GR109" s="109"/>
      <c r="GS109" s="109"/>
      <c r="GT109" s="110"/>
      <c r="GV109" s="413">
        <f t="shared" si="240"/>
        <v>0</v>
      </c>
      <c r="GW109" s="414">
        <f t="shared" si="241"/>
        <v>0</v>
      </c>
      <c r="GX109" s="415"/>
      <c r="GY109" s="416">
        <f t="shared" si="406"/>
        <v>0</v>
      </c>
      <c r="GZ109" s="417">
        <f t="shared" si="407"/>
        <v>0</v>
      </c>
      <c r="HA109" s="385"/>
      <c r="HB109" s="421"/>
      <c r="HC109" s="422"/>
      <c r="HD109" s="422"/>
      <c r="HE109" s="423">
        <f t="shared" si="408"/>
        <v>0</v>
      </c>
      <c r="HF109" s="424">
        <f t="shared" si="409"/>
        <v>0</v>
      </c>
      <c r="HG109" s="426"/>
      <c r="HH109" s="426"/>
      <c r="HI109" s="426"/>
      <c r="HJ109" s="345" t="str">
        <f t="shared" si="242"/>
        <v/>
      </c>
      <c r="HK109" s="402">
        <f>IF(OR(AND(1&lt;=HJ109,HJ109&lt;=3),HJ109=6),VLOOKUP(HJ109,'４整理番号表'!$J$5:$K$59,2,FALSE),0)</f>
        <v>0</v>
      </c>
      <c r="HL109" s="402">
        <f>IF(OR(HJ109=4,HJ109=7),VLOOKUP(HJ109,'４整理番号表'!$J$5:$K$59,2,FALSE),0)</f>
        <v>0</v>
      </c>
      <c r="HM109" s="402">
        <f>IF(HJ109=5,VLOOKUP(HJ109,'４整理番号表'!$J$5:$K$59,2,FALSE),0)</f>
        <v>0</v>
      </c>
      <c r="HN109" s="402">
        <f>IF(AND(8&lt;=HJ109,HJ109&lt;=13),VLOOKUP(HJ109,'４整理番号表'!$J$5:$K$59,2,FALSE),0)</f>
        <v>0</v>
      </c>
      <c r="HO109" s="397">
        <f t="shared" si="363"/>
        <v>0</v>
      </c>
      <c r="HP109" s="345">
        <f t="shared" si="364"/>
        <v>0</v>
      </c>
      <c r="HQ109" s="345">
        <f t="shared" si="365"/>
        <v>0</v>
      </c>
      <c r="HR109" s="344">
        <f t="shared" si="366"/>
        <v>0</v>
      </c>
      <c r="HS109" s="344">
        <f t="shared" si="367"/>
        <v>0</v>
      </c>
      <c r="HT109" s="345">
        <f t="shared" si="368"/>
        <v>0</v>
      </c>
      <c r="HU109" s="345">
        <f t="shared" si="369"/>
        <v>0</v>
      </c>
      <c r="HV109" s="345">
        <f t="shared" si="370"/>
        <v>0</v>
      </c>
      <c r="HW109" s="345">
        <f t="shared" si="371"/>
        <v>0</v>
      </c>
      <c r="HX109" s="345">
        <f t="shared" si="372"/>
        <v>0</v>
      </c>
      <c r="HY109" s="344">
        <f t="shared" si="373"/>
        <v>0</v>
      </c>
      <c r="HZ109" s="344">
        <f t="shared" si="374"/>
        <v>0</v>
      </c>
      <c r="IA109" s="345">
        <f t="shared" si="375"/>
        <v>0</v>
      </c>
      <c r="IB109" s="345">
        <f t="shared" si="376"/>
        <v>0</v>
      </c>
      <c r="IC109" s="345">
        <f t="shared" si="377"/>
        <v>0</v>
      </c>
      <c r="ID109" s="345">
        <f t="shared" si="378"/>
        <v>0</v>
      </c>
      <c r="IE109" s="345">
        <f t="shared" si="379"/>
        <v>0</v>
      </c>
      <c r="IF109" s="344">
        <f>IF(AND($HO109=3,SUM($ID109:IE109)=0),IF(AND($HB109=1,$HF109&gt;=0.1),1,),)</f>
        <v>0</v>
      </c>
      <c r="IG109" s="344">
        <f>IF(AND($HO109=3,SUM($ID109:IF109)=0),IF(AND($HB109=1,$HF109&gt;=0.05,$HF109&lt;0.1),1,),)</f>
        <v>0</v>
      </c>
      <c r="IH109" s="345">
        <f t="shared" si="380"/>
        <v>0</v>
      </c>
      <c r="II109" s="345">
        <f t="shared" si="381"/>
        <v>0</v>
      </c>
      <c r="IJ109" s="345">
        <f t="shared" si="382"/>
        <v>0</v>
      </c>
      <c r="IK109" s="345">
        <f t="shared" si="383"/>
        <v>0</v>
      </c>
      <c r="IL109" s="345">
        <f t="shared" si="384"/>
        <v>0</v>
      </c>
      <c r="IM109" s="345">
        <f t="shared" si="385"/>
        <v>0</v>
      </c>
      <c r="IN109" s="345">
        <f t="shared" si="386"/>
        <v>0</v>
      </c>
      <c r="IO109" s="345">
        <f t="shared" si="387"/>
        <v>0</v>
      </c>
      <c r="IP109" s="345">
        <f t="shared" si="388"/>
        <v>0</v>
      </c>
      <c r="IQ109" s="345">
        <f t="shared" si="389"/>
        <v>0</v>
      </c>
      <c r="IR109" s="345">
        <f t="shared" si="390"/>
        <v>0</v>
      </c>
      <c r="IS109" s="392">
        <f t="shared" si="391"/>
        <v>0</v>
      </c>
      <c r="IT109" s="385"/>
      <c r="IU109" s="440">
        <f t="shared" si="243"/>
        <v>0</v>
      </c>
      <c r="IV109" s="344">
        <f t="shared" si="244"/>
        <v>0</v>
      </c>
      <c r="IW109" s="344">
        <f t="shared" si="245"/>
        <v>0</v>
      </c>
      <c r="IX109" s="344">
        <f t="shared" si="246"/>
        <v>0</v>
      </c>
      <c r="IY109" s="344">
        <f t="shared" si="247"/>
        <v>0</v>
      </c>
      <c r="IZ109" s="344">
        <f t="shared" si="248"/>
        <v>0</v>
      </c>
      <c r="JA109" s="344">
        <f t="shared" si="249"/>
        <v>0</v>
      </c>
      <c r="JB109" s="344">
        <f t="shared" si="250"/>
        <v>0</v>
      </c>
      <c r="JC109" s="344">
        <f t="shared" si="251"/>
        <v>0</v>
      </c>
      <c r="JD109" s="344">
        <f t="shared" si="252"/>
        <v>0</v>
      </c>
      <c r="JE109" s="344">
        <f t="shared" si="253"/>
        <v>0</v>
      </c>
      <c r="JF109" s="344">
        <f t="shared" si="254"/>
        <v>0</v>
      </c>
      <c r="JG109" s="344">
        <f t="shared" si="255"/>
        <v>0</v>
      </c>
      <c r="JH109" s="344">
        <f t="shared" si="256"/>
        <v>0</v>
      </c>
      <c r="JI109" s="344">
        <f t="shared" si="257"/>
        <v>0</v>
      </c>
      <c r="JJ109" s="344">
        <f t="shared" si="258"/>
        <v>0</v>
      </c>
      <c r="JK109" s="344">
        <f t="shared" si="259"/>
        <v>0</v>
      </c>
      <c r="JL109" s="344">
        <f t="shared" si="260"/>
        <v>0</v>
      </c>
      <c r="JM109" s="344">
        <f t="shared" si="261"/>
        <v>0</v>
      </c>
      <c r="JN109" s="344">
        <f t="shared" si="262"/>
        <v>0</v>
      </c>
      <c r="JO109" s="344">
        <f t="shared" si="263"/>
        <v>0</v>
      </c>
      <c r="JP109" s="344">
        <f t="shared" si="264"/>
        <v>0</v>
      </c>
      <c r="JQ109" s="344">
        <f t="shared" si="265"/>
        <v>0</v>
      </c>
      <c r="JR109" s="344">
        <f t="shared" si="266"/>
        <v>0</v>
      </c>
      <c r="JS109" s="344">
        <f t="shared" si="267"/>
        <v>0</v>
      </c>
      <c r="JT109" s="344">
        <f t="shared" si="268"/>
        <v>0</v>
      </c>
      <c r="JU109" s="344">
        <f t="shared" si="269"/>
        <v>0</v>
      </c>
      <c r="JV109" s="344">
        <f t="shared" si="270"/>
        <v>0</v>
      </c>
      <c r="JW109" s="344">
        <f t="shared" si="271"/>
        <v>0</v>
      </c>
      <c r="JX109" s="344">
        <f t="shared" si="272"/>
        <v>0</v>
      </c>
      <c r="JY109" s="344">
        <f t="shared" si="273"/>
        <v>0</v>
      </c>
      <c r="JZ109" s="344">
        <f t="shared" si="274"/>
        <v>0</v>
      </c>
      <c r="KA109" s="344">
        <f t="shared" si="275"/>
        <v>0</v>
      </c>
      <c r="KB109" s="344">
        <f t="shared" si="276"/>
        <v>0</v>
      </c>
      <c r="KC109" s="344">
        <f t="shared" si="277"/>
        <v>0</v>
      </c>
      <c r="KD109" s="344">
        <f t="shared" si="278"/>
        <v>0</v>
      </c>
      <c r="KE109" s="344">
        <f t="shared" si="279"/>
        <v>0</v>
      </c>
      <c r="KF109" s="344">
        <f t="shared" si="280"/>
        <v>0</v>
      </c>
      <c r="KG109" s="344">
        <f t="shared" si="281"/>
        <v>0</v>
      </c>
      <c r="KH109" s="344">
        <f t="shared" si="282"/>
        <v>0</v>
      </c>
      <c r="KI109" s="344">
        <f t="shared" si="283"/>
        <v>0</v>
      </c>
      <c r="KJ109" s="344">
        <f t="shared" si="284"/>
        <v>0</v>
      </c>
      <c r="KK109" s="344">
        <f t="shared" si="285"/>
        <v>0</v>
      </c>
      <c r="KL109" s="344">
        <f t="shared" si="286"/>
        <v>0</v>
      </c>
      <c r="KM109" s="344">
        <f t="shared" si="287"/>
        <v>0</v>
      </c>
      <c r="KN109" s="344">
        <f t="shared" si="288"/>
        <v>0</v>
      </c>
      <c r="KO109" s="344">
        <f t="shared" si="289"/>
        <v>0</v>
      </c>
      <c r="KP109" s="344">
        <f t="shared" si="290"/>
        <v>0</v>
      </c>
      <c r="KQ109" s="344">
        <f t="shared" si="291"/>
        <v>0</v>
      </c>
      <c r="KR109" s="344">
        <f t="shared" si="292"/>
        <v>0</v>
      </c>
      <c r="KS109" s="344">
        <f t="shared" si="293"/>
        <v>0</v>
      </c>
      <c r="KT109" s="383">
        <f t="shared" si="294"/>
        <v>0</v>
      </c>
      <c r="KU109" s="701"/>
      <c r="KV109" s="109"/>
      <c r="KW109" s="109"/>
      <c r="KX109" s="110"/>
      <c r="KZ109" s="472">
        <f t="shared" si="295"/>
        <v>0</v>
      </c>
      <c r="LA109" s="348">
        <f t="shared" si="296"/>
        <v>0</v>
      </c>
      <c r="LB109" s="348">
        <f t="shared" si="297"/>
        <v>0</v>
      </c>
      <c r="LC109" s="473">
        <f t="shared" si="298"/>
        <v>0</v>
      </c>
      <c r="LE109" s="467">
        <f t="shared" si="299"/>
        <v>0</v>
      </c>
      <c r="LF109" s="467" t="str">
        <f t="shared" si="300"/>
        <v/>
      </c>
      <c r="LG109" s="467">
        <f t="shared" si="301"/>
        <v>0</v>
      </c>
      <c r="LH109" s="467">
        <f t="shared" si="302"/>
        <v>0</v>
      </c>
      <c r="LI109" s="467">
        <f t="shared" si="303"/>
        <v>0</v>
      </c>
      <c r="LJ109" s="467">
        <f t="shared" si="304"/>
        <v>0</v>
      </c>
      <c r="LK109" s="467">
        <f t="shared" si="305"/>
        <v>0</v>
      </c>
      <c r="LL109" s="467">
        <f t="shared" si="306"/>
        <v>0</v>
      </c>
      <c r="LM109" s="467">
        <f t="shared" si="307"/>
        <v>0</v>
      </c>
      <c r="LN109" s="468">
        <f t="shared" si="308"/>
        <v>0</v>
      </c>
      <c r="LO109" s="468" t="str">
        <f t="shared" si="392"/>
        <v>○</v>
      </c>
      <c r="LP109" s="451"/>
      <c r="LQ109" s="414">
        <f t="shared" si="393"/>
        <v>0</v>
      </c>
      <c r="LR109" s="414">
        <f t="shared" si="394"/>
        <v>0</v>
      </c>
      <c r="LS109" s="414" t="str">
        <f t="shared" si="309"/>
        <v/>
      </c>
      <c r="LT109" s="414" t="str">
        <f t="shared" si="395"/>
        <v/>
      </c>
      <c r="LU109" s="414">
        <f t="shared" si="310"/>
        <v>0</v>
      </c>
      <c r="LV109" s="414">
        <f t="shared" si="311"/>
        <v>0</v>
      </c>
      <c r="LW109" s="414">
        <f t="shared" si="312"/>
        <v>0</v>
      </c>
      <c r="LX109" s="448">
        <f t="shared" si="313"/>
        <v>0</v>
      </c>
      <c r="LY109" s="414">
        <f t="shared" si="396"/>
        <v>0</v>
      </c>
      <c r="LZ109" s="414">
        <f t="shared" si="397"/>
        <v>0</v>
      </c>
      <c r="MA109" s="414">
        <f t="shared" si="398"/>
        <v>0</v>
      </c>
      <c r="MB109" s="448">
        <f t="shared" si="399"/>
        <v>0</v>
      </c>
      <c r="MC109" s="414">
        <f t="shared" si="314"/>
        <v>0</v>
      </c>
      <c r="MD109" s="414">
        <f t="shared" si="315"/>
        <v>0</v>
      </c>
      <c r="ME109" s="414">
        <f t="shared" si="316"/>
        <v>0</v>
      </c>
      <c r="MF109" s="448">
        <f t="shared" si="317"/>
        <v>0</v>
      </c>
      <c r="MG109" s="414">
        <f t="shared" si="318"/>
        <v>0</v>
      </c>
      <c r="MH109" s="414">
        <f t="shared" si="319"/>
        <v>0</v>
      </c>
      <c r="MI109" s="414">
        <f t="shared" si="320"/>
        <v>0</v>
      </c>
      <c r="MJ109" s="448">
        <f t="shared" si="400"/>
        <v>0</v>
      </c>
      <c r="MK109" s="462"/>
      <c r="ML109" s="477" cm="1">
        <f t="array" ref="ML109">IF(MX109=1,INDEX($BX109:$EQ109,1,MATCH("Ⅱ⑧",$BX109:$EQ109,0)+7),0)</f>
        <v>0</v>
      </c>
      <c r="MM109" s="478">
        <f t="shared" si="321"/>
        <v>0</v>
      </c>
      <c r="MN109" s="468">
        <f t="shared" si="322"/>
        <v>0</v>
      </c>
      <c r="MP109" s="348">
        <f t="shared" si="323"/>
        <v>0</v>
      </c>
      <c r="MQ109" s="348">
        <f t="shared" si="324"/>
        <v>0</v>
      </c>
      <c r="MR109" s="348">
        <f t="shared" si="325"/>
        <v>0</v>
      </c>
      <c r="MS109" s="348">
        <f t="shared" si="326"/>
        <v>0</v>
      </c>
      <c r="MT109" s="348">
        <f t="shared" si="327"/>
        <v>0</v>
      </c>
      <c r="MU109" s="348">
        <f t="shared" si="328"/>
        <v>0</v>
      </c>
      <c r="MV109" s="348">
        <f t="shared" si="329"/>
        <v>0</v>
      </c>
      <c r="MW109" s="348">
        <f t="shared" si="330"/>
        <v>0</v>
      </c>
      <c r="MX109" s="348">
        <f t="shared" si="331"/>
        <v>0</v>
      </c>
      <c r="MZ109" s="550">
        <f t="shared" si="332"/>
        <v>0</v>
      </c>
      <c r="NA109" s="550">
        <f t="shared" si="333"/>
        <v>0</v>
      </c>
      <c r="NB109" s="550">
        <f t="shared" si="334"/>
        <v>0</v>
      </c>
      <c r="NC109" s="550">
        <f t="shared" si="335"/>
        <v>0</v>
      </c>
      <c r="ND109" s="550">
        <f t="shared" si="336"/>
        <v>0</v>
      </c>
      <c r="NE109" s="550">
        <f t="shared" si="337"/>
        <v>0</v>
      </c>
      <c r="NF109" s="550">
        <f t="shared" si="338"/>
        <v>0</v>
      </c>
      <c r="NG109" s="550">
        <f t="shared" si="339"/>
        <v>0</v>
      </c>
    </row>
    <row r="110" spans="1:371" s="136" customFormat="1" ht="21" customHeight="1">
      <c r="A110" s="452">
        <f t="shared" si="212"/>
        <v>0</v>
      </c>
      <c r="B110" s="452">
        <f t="shared" si="401"/>
        <v>0</v>
      </c>
      <c r="C110" s="452">
        <f t="shared" si="213"/>
        <v>0</v>
      </c>
      <c r="D110" s="452">
        <f t="shared" si="214"/>
        <v>0</v>
      </c>
      <c r="E110" s="452">
        <f t="shared" si="215"/>
        <v>0</v>
      </c>
      <c r="F110" s="452">
        <f t="shared" si="402"/>
        <v>0</v>
      </c>
      <c r="G110" s="452">
        <f t="shared" si="403"/>
        <v>0</v>
      </c>
      <c r="H110" s="452">
        <f t="shared" si="404"/>
        <v>0</v>
      </c>
      <c r="I110" s="267">
        <f t="shared" si="340"/>
        <v>0</v>
      </c>
      <c r="J110" s="268"/>
      <c r="K110" s="112"/>
      <c r="L110" s="112"/>
      <c r="M110" s="106"/>
      <c r="N110" s="106"/>
      <c r="O110" s="106"/>
      <c r="P110" s="106"/>
      <c r="Q110" s="112"/>
      <c r="R110" s="263" t="str">
        <f>IFERROR(VLOOKUP(Q110,'４整理番号表'!$T$27:$U$30,2,TRUE),"")</f>
        <v/>
      </c>
      <c r="S110" s="263">
        <f t="shared" si="341"/>
        <v>0</v>
      </c>
      <c r="T110" s="266">
        <f t="shared" si="342"/>
        <v>0</v>
      </c>
      <c r="U110" s="112"/>
      <c r="V110" s="108"/>
      <c r="W110" s="269" t="str">
        <f>IFERROR(VLOOKUP(V110,'４整理番号表'!$B$6:$G$7,2,TRUE),"")</f>
        <v/>
      </c>
      <c r="X110" s="270"/>
      <c r="Y110" s="108"/>
      <c r="Z110" s="269" t="str">
        <f>IFERROR(VLOOKUP(Y110,'４整理番号表'!$B$39:$H$45,2,TRUE),"")</f>
        <v/>
      </c>
      <c r="AA110" s="108"/>
      <c r="AB110" s="271" t="str">
        <f>IFERROR(VLOOKUP(AA110,'４整理番号表'!$J$5:$K$59,2,TRUE),"")</f>
        <v/>
      </c>
      <c r="AC110" s="365"/>
      <c r="AD110" s="624"/>
      <c r="AE110" s="107"/>
      <c r="AF110" s="272" t="str">
        <f>IFERROR(VLOOKUP(AE110,'４整理番号表'!$P$6:$Q$39,2,TRUE),"")</f>
        <v/>
      </c>
      <c r="AG110" s="273">
        <f t="shared" si="216"/>
        <v>0</v>
      </c>
      <c r="AH110" s="106"/>
      <c r="AI110" s="112"/>
      <c r="AJ110" s="111"/>
      <c r="AK110" s="282"/>
      <c r="AL110" s="283"/>
      <c r="AM110" s="280"/>
      <c r="AN110" s="29"/>
      <c r="AO110" s="291">
        <f t="shared" si="217"/>
        <v>0</v>
      </c>
      <c r="AP110" s="290">
        <f t="shared" si="343"/>
        <v>0</v>
      </c>
      <c r="AQ110" s="30"/>
      <c r="AR110" s="30"/>
      <c r="AS110" s="30"/>
      <c r="AT110" s="289"/>
      <c r="AU110" s="291">
        <f t="shared" si="410"/>
        <v>0</v>
      </c>
      <c r="AV110" s="291" t="str">
        <f t="shared" si="405"/>
        <v/>
      </c>
      <c r="AW110" s="27"/>
      <c r="AX110" s="33"/>
      <c r="AY110" s="33"/>
      <c r="AZ110" s="28"/>
      <c r="BA110" s="27"/>
      <c r="BB110" s="202"/>
      <c r="BC110" s="315">
        <f t="shared" si="344"/>
        <v>0</v>
      </c>
      <c r="BD110" s="349" t="str">
        <f t="shared" si="218"/>
        <v/>
      </c>
      <c r="BE110" s="350"/>
      <c r="BF110" s="350"/>
      <c r="BG110" s="349">
        <f t="shared" si="411"/>
        <v>0</v>
      </c>
      <c r="BH110" s="350"/>
      <c r="BI110" s="349">
        <f t="shared" si="345"/>
        <v>0</v>
      </c>
      <c r="BJ110" s="202"/>
      <c r="BK110" s="202"/>
      <c r="BL110" s="653" t="str">
        <f t="shared" si="219"/>
        <v/>
      </c>
      <c r="BM110" s="654" t="str">
        <f t="shared" si="220"/>
        <v/>
      </c>
      <c r="BN110" s="266" t="str">
        <f t="shared" si="221"/>
        <v/>
      </c>
      <c r="BO110" s="793"/>
      <c r="BP110" s="323"/>
      <c r="BQ110" s="323"/>
      <c r="BR110" s="323"/>
      <c r="BS110" s="323"/>
      <c r="BT110" s="324" t="str">
        <f t="shared" si="222"/>
        <v/>
      </c>
      <c r="BU110" s="325" t="str">
        <f t="shared" si="346"/>
        <v/>
      </c>
      <c r="BV110" s="393">
        <f t="shared" si="347"/>
        <v>0</v>
      </c>
      <c r="BW110" s="326"/>
      <c r="BX110" s="329"/>
      <c r="BY110" s="454"/>
      <c r="BZ110" s="455"/>
      <c r="CA110" s="455"/>
      <c r="CB110" s="455"/>
      <c r="CC110" s="455"/>
      <c r="CD110" s="322">
        <f>IFERROR(VLOOKUP(BX110,'４整理番号表'!$X$23:$Z$31,3,FALSE),)</f>
        <v>0</v>
      </c>
      <c r="CE110" s="605" t="str">
        <f>IF(BX110='４整理番号表'!$X$24,IF(CC110&lt;&gt;"",IF(BZ110&gt;0,IF(BY110=6,ROUNDDOWN((CC110-BZ110)/ABS(BZ110),3),IF(BY110=5,ROUNDDOWN((CC110-BZ110)/ABS(BZ110)*3/4,3),"")),"-")),IF(CC110&lt;&gt;"",IF(BZ110&gt;0,ROUNDDOWN((CC110-BZ110)/ABS(BZ110),3),"-"),""))</f>
        <v/>
      </c>
      <c r="CF110" s="610"/>
      <c r="CG110" s="329"/>
      <c r="CH110" s="454"/>
      <c r="CI110" s="322"/>
      <c r="CJ110" s="322"/>
      <c r="CK110" s="322"/>
      <c r="CL110" s="322"/>
      <c r="CM110" s="322">
        <f>IFERROR(VLOOKUP(CG110,'４整理番号表'!$X$23:$Z$31,3,FALSE),)</f>
        <v>0</v>
      </c>
      <c r="CN110" s="325" t="str">
        <f t="shared" si="348"/>
        <v/>
      </c>
      <c r="CO110" s="610"/>
      <c r="CP110" s="329"/>
      <c r="CQ110" s="454"/>
      <c r="CR110" s="322"/>
      <c r="CS110" s="322"/>
      <c r="CT110" s="322"/>
      <c r="CU110" s="322"/>
      <c r="CV110" s="322">
        <f>IFERROR(VLOOKUP(CP110,'４整理番号表'!$X$23:$Z$31,3,FALSE),)</f>
        <v>0</v>
      </c>
      <c r="CW110" s="325" t="str">
        <f t="shared" si="349"/>
        <v/>
      </c>
      <c r="CX110" s="619"/>
      <c r="CY110" s="329"/>
      <c r="CZ110" s="454"/>
      <c r="DA110" s="322"/>
      <c r="DB110" s="322"/>
      <c r="DC110" s="322"/>
      <c r="DD110" s="322"/>
      <c r="DE110" s="322">
        <f>IFERROR(VLOOKUP(CY110,'４整理番号表'!$X$23:$Z$31,3,FALSE),)</f>
        <v>0</v>
      </c>
      <c r="DF110" s="325" t="str">
        <f t="shared" si="350"/>
        <v/>
      </c>
      <c r="DG110" s="610"/>
      <c r="DH110" s="329"/>
      <c r="DI110" s="454"/>
      <c r="DJ110" s="322"/>
      <c r="DK110" s="322"/>
      <c r="DL110" s="322"/>
      <c r="DM110" s="322"/>
      <c r="DN110" s="322">
        <f>IFERROR(VLOOKUP(DH110,'４整理番号表'!$X$23:$Z$31,3,FALSE),)</f>
        <v>0</v>
      </c>
      <c r="DO110" s="325" t="str">
        <f t="shared" si="351"/>
        <v/>
      </c>
      <c r="DP110" s="610"/>
      <c r="DQ110" s="329"/>
      <c r="DR110" s="454"/>
      <c r="DS110" s="322"/>
      <c r="DT110" s="322"/>
      <c r="DU110" s="322"/>
      <c r="DV110" s="322"/>
      <c r="DW110" s="322">
        <f>IFERROR(VLOOKUP(DQ110,'４整理番号表'!$X$23:$Z$31,3,FALSE),)</f>
        <v>0</v>
      </c>
      <c r="DX110" s="325" t="str">
        <f t="shared" si="352"/>
        <v/>
      </c>
      <c r="DY110" s="610"/>
      <c r="DZ110" s="329"/>
      <c r="EA110" s="454"/>
      <c r="EB110" s="322"/>
      <c r="EC110" s="322"/>
      <c r="ED110" s="322"/>
      <c r="EE110" s="322"/>
      <c r="EF110" s="322">
        <f>IFERROR(VLOOKUP(DZ110,'４整理番号表'!$X$23:$Z$31,3,FALSE),)</f>
        <v>0</v>
      </c>
      <c r="EG110" s="325" t="str">
        <f t="shared" si="353"/>
        <v/>
      </c>
      <c r="EH110" s="610"/>
      <c r="EI110" s="329"/>
      <c r="EJ110" s="454"/>
      <c r="EK110" s="322"/>
      <c r="EL110" s="322"/>
      <c r="EM110" s="322"/>
      <c r="EN110" s="322"/>
      <c r="EO110" s="322">
        <f>IFERROR(VLOOKUP(EI110,'４整理番号表'!$X$23:$Z$31,3,FALSE),)</f>
        <v>0</v>
      </c>
      <c r="EP110" s="325" t="str">
        <f t="shared" si="354"/>
        <v/>
      </c>
      <c r="EQ110" s="619"/>
      <c r="ER110" s="203" t="s">
        <v>101</v>
      </c>
      <c r="ES110" s="266">
        <f t="shared" si="223"/>
        <v>0</v>
      </c>
      <c r="ET110" s="272">
        <f t="shared" si="224"/>
        <v>0</v>
      </c>
      <c r="EU110" s="272">
        <f t="shared" si="225"/>
        <v>0</v>
      </c>
      <c r="EV110" s="272">
        <f t="shared" si="226"/>
        <v>0</v>
      </c>
      <c r="EW110" s="272">
        <f t="shared" si="227"/>
        <v>0</v>
      </c>
      <c r="EX110" s="272">
        <f t="shared" si="228"/>
        <v>0</v>
      </c>
      <c r="EY110" s="272">
        <f t="shared" si="229"/>
        <v>0</v>
      </c>
      <c r="EZ110" s="272">
        <f t="shared" si="230"/>
        <v>0</v>
      </c>
      <c r="FA110" s="272">
        <f t="shared" si="231"/>
        <v>0</v>
      </c>
      <c r="FB110" s="272">
        <f t="shared" si="232"/>
        <v>0</v>
      </c>
      <c r="FC110" s="272">
        <f t="shared" si="233"/>
        <v>0</v>
      </c>
      <c r="FD110" s="272">
        <f t="shared" si="234"/>
        <v>0</v>
      </c>
      <c r="FE110" s="272">
        <f t="shared" si="235"/>
        <v>0</v>
      </c>
      <c r="FF110" s="272">
        <f t="shared" si="236"/>
        <v>0</v>
      </c>
      <c r="FG110" s="272">
        <f t="shared" si="237"/>
        <v>0</v>
      </c>
      <c r="FH110" s="272">
        <f t="shared" si="238"/>
        <v>0</v>
      </c>
      <c r="FI110" s="109" t="s">
        <v>100</v>
      </c>
      <c r="FJ110" s="109" t="s">
        <v>100</v>
      </c>
      <c r="FK110" s="109" t="s">
        <v>100</v>
      </c>
      <c r="FL110" s="109" t="s">
        <v>100</v>
      </c>
      <c r="FM110" s="109" t="s">
        <v>100</v>
      </c>
      <c r="FN110" s="272">
        <f t="shared" si="355"/>
        <v>0</v>
      </c>
      <c r="FO110" s="272">
        <f t="shared" si="356"/>
        <v>0</v>
      </c>
      <c r="FP110" s="272">
        <f t="shared" si="357"/>
        <v>0</v>
      </c>
      <c r="FQ110" s="272">
        <f t="shared" si="358"/>
        <v>0</v>
      </c>
      <c r="FR110" s="272">
        <f t="shared" si="359"/>
        <v>0</v>
      </c>
      <c r="FS110" s="272">
        <f t="shared" si="360"/>
        <v>0</v>
      </c>
      <c r="FT110" s="272">
        <f t="shared" si="361"/>
        <v>0</v>
      </c>
      <c r="FU110" s="113"/>
      <c r="FV110" s="113"/>
      <c r="FW110" s="109"/>
      <c r="FX110" s="109"/>
      <c r="FY110" s="109"/>
      <c r="FZ110" s="272">
        <f t="shared" si="362"/>
        <v>0</v>
      </c>
      <c r="GA110" s="272">
        <f t="shared" si="239"/>
        <v>0</v>
      </c>
      <c r="GB110" s="109"/>
      <c r="GC110" s="109"/>
      <c r="GD110" s="109"/>
      <c r="GE110" s="109"/>
      <c r="GF110" s="109"/>
      <c r="GG110" s="109"/>
      <c r="GH110" s="109"/>
      <c r="GI110" s="109"/>
      <c r="GJ110" s="109"/>
      <c r="GK110" s="109"/>
      <c r="GL110" s="109"/>
      <c r="GM110" s="109"/>
      <c r="GN110" s="109"/>
      <c r="GO110" s="109"/>
      <c r="GP110" s="109"/>
      <c r="GQ110" s="109"/>
      <c r="GR110" s="109"/>
      <c r="GS110" s="109"/>
      <c r="GT110" s="110"/>
      <c r="GV110" s="413">
        <f t="shared" si="240"/>
        <v>0</v>
      </c>
      <c r="GW110" s="414">
        <f t="shared" si="241"/>
        <v>0</v>
      </c>
      <c r="GX110" s="415"/>
      <c r="GY110" s="416">
        <f t="shared" si="406"/>
        <v>0</v>
      </c>
      <c r="GZ110" s="417">
        <f t="shared" si="407"/>
        <v>0</v>
      </c>
      <c r="HA110" s="385"/>
      <c r="HB110" s="421"/>
      <c r="HC110" s="422"/>
      <c r="HD110" s="422"/>
      <c r="HE110" s="423">
        <f t="shared" si="408"/>
        <v>0</v>
      </c>
      <c r="HF110" s="424">
        <f t="shared" si="409"/>
        <v>0</v>
      </c>
      <c r="HG110" s="426"/>
      <c r="HH110" s="426"/>
      <c r="HI110" s="426"/>
      <c r="HJ110" s="345" t="str">
        <f t="shared" si="242"/>
        <v/>
      </c>
      <c r="HK110" s="402">
        <f>IF(OR(AND(1&lt;=HJ110,HJ110&lt;=3),HJ110=6),VLOOKUP(HJ110,'４整理番号表'!$J$5:$K$59,2,FALSE),0)</f>
        <v>0</v>
      </c>
      <c r="HL110" s="402">
        <f>IF(OR(HJ110=4,HJ110=7),VLOOKUP(HJ110,'４整理番号表'!$J$5:$K$59,2,FALSE),0)</f>
        <v>0</v>
      </c>
      <c r="HM110" s="402">
        <f>IF(HJ110=5,VLOOKUP(HJ110,'４整理番号表'!$J$5:$K$59,2,FALSE),0)</f>
        <v>0</v>
      </c>
      <c r="HN110" s="402">
        <f>IF(AND(8&lt;=HJ110,HJ110&lt;=13),VLOOKUP(HJ110,'４整理番号表'!$J$5:$K$59,2,FALSE),0)</f>
        <v>0</v>
      </c>
      <c r="HO110" s="397">
        <f t="shared" si="363"/>
        <v>0</v>
      </c>
      <c r="HP110" s="345">
        <f t="shared" si="364"/>
        <v>0</v>
      </c>
      <c r="HQ110" s="345">
        <f t="shared" si="365"/>
        <v>0</v>
      </c>
      <c r="HR110" s="344">
        <f t="shared" si="366"/>
        <v>0</v>
      </c>
      <c r="HS110" s="344">
        <f t="shared" si="367"/>
        <v>0</v>
      </c>
      <c r="HT110" s="345">
        <f t="shared" si="368"/>
        <v>0</v>
      </c>
      <c r="HU110" s="345">
        <f t="shared" si="369"/>
        <v>0</v>
      </c>
      <c r="HV110" s="345">
        <f t="shared" si="370"/>
        <v>0</v>
      </c>
      <c r="HW110" s="345">
        <f t="shared" si="371"/>
        <v>0</v>
      </c>
      <c r="HX110" s="345">
        <f t="shared" si="372"/>
        <v>0</v>
      </c>
      <c r="HY110" s="344">
        <f t="shared" si="373"/>
        <v>0</v>
      </c>
      <c r="HZ110" s="344">
        <f t="shared" si="374"/>
        <v>0</v>
      </c>
      <c r="IA110" s="345">
        <f t="shared" si="375"/>
        <v>0</v>
      </c>
      <c r="IB110" s="345">
        <f t="shared" si="376"/>
        <v>0</v>
      </c>
      <c r="IC110" s="345">
        <f t="shared" si="377"/>
        <v>0</v>
      </c>
      <c r="ID110" s="345">
        <f t="shared" si="378"/>
        <v>0</v>
      </c>
      <c r="IE110" s="345">
        <f t="shared" si="379"/>
        <v>0</v>
      </c>
      <c r="IF110" s="344">
        <f>IF(AND($HO110=3,SUM($ID110:IE110)=0),IF(AND($HB110=1,$HF110&gt;=0.1),1,),)</f>
        <v>0</v>
      </c>
      <c r="IG110" s="344">
        <f>IF(AND($HO110=3,SUM($ID110:IF110)=0),IF(AND($HB110=1,$HF110&gt;=0.05,$HF110&lt;0.1),1,),)</f>
        <v>0</v>
      </c>
      <c r="IH110" s="345">
        <f t="shared" si="380"/>
        <v>0</v>
      </c>
      <c r="II110" s="345">
        <f t="shared" si="381"/>
        <v>0</v>
      </c>
      <c r="IJ110" s="345">
        <f t="shared" si="382"/>
        <v>0</v>
      </c>
      <c r="IK110" s="345">
        <f t="shared" si="383"/>
        <v>0</v>
      </c>
      <c r="IL110" s="345">
        <f t="shared" si="384"/>
        <v>0</v>
      </c>
      <c r="IM110" s="345">
        <f t="shared" si="385"/>
        <v>0</v>
      </c>
      <c r="IN110" s="345">
        <f t="shared" si="386"/>
        <v>0</v>
      </c>
      <c r="IO110" s="345">
        <f t="shared" si="387"/>
        <v>0</v>
      </c>
      <c r="IP110" s="345">
        <f t="shared" si="388"/>
        <v>0</v>
      </c>
      <c r="IQ110" s="345">
        <f t="shared" si="389"/>
        <v>0</v>
      </c>
      <c r="IR110" s="345">
        <f t="shared" si="390"/>
        <v>0</v>
      </c>
      <c r="IS110" s="392">
        <f t="shared" si="391"/>
        <v>0</v>
      </c>
      <c r="IT110" s="385"/>
      <c r="IU110" s="440">
        <f t="shared" si="243"/>
        <v>0</v>
      </c>
      <c r="IV110" s="344">
        <f t="shared" si="244"/>
        <v>0</v>
      </c>
      <c r="IW110" s="344">
        <f t="shared" si="245"/>
        <v>0</v>
      </c>
      <c r="IX110" s="344">
        <f t="shared" si="246"/>
        <v>0</v>
      </c>
      <c r="IY110" s="344">
        <f t="shared" si="247"/>
        <v>0</v>
      </c>
      <c r="IZ110" s="344">
        <f t="shared" si="248"/>
        <v>0</v>
      </c>
      <c r="JA110" s="344">
        <f t="shared" si="249"/>
        <v>0</v>
      </c>
      <c r="JB110" s="344">
        <f t="shared" si="250"/>
        <v>0</v>
      </c>
      <c r="JC110" s="344">
        <f t="shared" si="251"/>
        <v>0</v>
      </c>
      <c r="JD110" s="344">
        <f t="shared" si="252"/>
        <v>0</v>
      </c>
      <c r="JE110" s="344">
        <f t="shared" si="253"/>
        <v>0</v>
      </c>
      <c r="JF110" s="344">
        <f t="shared" si="254"/>
        <v>0</v>
      </c>
      <c r="JG110" s="344">
        <f t="shared" si="255"/>
        <v>0</v>
      </c>
      <c r="JH110" s="344">
        <f t="shared" si="256"/>
        <v>0</v>
      </c>
      <c r="JI110" s="344">
        <f t="shared" si="257"/>
        <v>0</v>
      </c>
      <c r="JJ110" s="344">
        <f t="shared" si="258"/>
        <v>0</v>
      </c>
      <c r="JK110" s="344">
        <f t="shared" si="259"/>
        <v>0</v>
      </c>
      <c r="JL110" s="344">
        <f t="shared" si="260"/>
        <v>0</v>
      </c>
      <c r="JM110" s="344">
        <f t="shared" si="261"/>
        <v>0</v>
      </c>
      <c r="JN110" s="344">
        <f t="shared" si="262"/>
        <v>0</v>
      </c>
      <c r="JO110" s="344">
        <f t="shared" si="263"/>
        <v>0</v>
      </c>
      <c r="JP110" s="344">
        <f t="shared" si="264"/>
        <v>0</v>
      </c>
      <c r="JQ110" s="344">
        <f t="shared" si="265"/>
        <v>0</v>
      </c>
      <c r="JR110" s="344">
        <f t="shared" si="266"/>
        <v>0</v>
      </c>
      <c r="JS110" s="344">
        <f t="shared" si="267"/>
        <v>0</v>
      </c>
      <c r="JT110" s="344">
        <f t="shared" si="268"/>
        <v>0</v>
      </c>
      <c r="JU110" s="344">
        <f t="shared" si="269"/>
        <v>0</v>
      </c>
      <c r="JV110" s="344">
        <f t="shared" si="270"/>
        <v>0</v>
      </c>
      <c r="JW110" s="344">
        <f t="shared" si="271"/>
        <v>0</v>
      </c>
      <c r="JX110" s="344">
        <f t="shared" si="272"/>
        <v>0</v>
      </c>
      <c r="JY110" s="344">
        <f t="shared" si="273"/>
        <v>0</v>
      </c>
      <c r="JZ110" s="344">
        <f t="shared" si="274"/>
        <v>0</v>
      </c>
      <c r="KA110" s="344">
        <f t="shared" si="275"/>
        <v>0</v>
      </c>
      <c r="KB110" s="344">
        <f t="shared" si="276"/>
        <v>0</v>
      </c>
      <c r="KC110" s="344">
        <f t="shared" si="277"/>
        <v>0</v>
      </c>
      <c r="KD110" s="344">
        <f t="shared" si="278"/>
        <v>0</v>
      </c>
      <c r="KE110" s="344">
        <f t="shared" si="279"/>
        <v>0</v>
      </c>
      <c r="KF110" s="344">
        <f t="shared" si="280"/>
        <v>0</v>
      </c>
      <c r="KG110" s="344">
        <f t="shared" si="281"/>
        <v>0</v>
      </c>
      <c r="KH110" s="344">
        <f t="shared" si="282"/>
        <v>0</v>
      </c>
      <c r="KI110" s="344">
        <f t="shared" si="283"/>
        <v>0</v>
      </c>
      <c r="KJ110" s="344">
        <f t="shared" si="284"/>
        <v>0</v>
      </c>
      <c r="KK110" s="344">
        <f t="shared" si="285"/>
        <v>0</v>
      </c>
      <c r="KL110" s="344">
        <f t="shared" si="286"/>
        <v>0</v>
      </c>
      <c r="KM110" s="344">
        <f t="shared" si="287"/>
        <v>0</v>
      </c>
      <c r="KN110" s="344">
        <f t="shared" si="288"/>
        <v>0</v>
      </c>
      <c r="KO110" s="344">
        <f t="shared" si="289"/>
        <v>0</v>
      </c>
      <c r="KP110" s="344">
        <f t="shared" si="290"/>
        <v>0</v>
      </c>
      <c r="KQ110" s="344">
        <f t="shared" si="291"/>
        <v>0</v>
      </c>
      <c r="KR110" s="344">
        <f t="shared" si="292"/>
        <v>0</v>
      </c>
      <c r="KS110" s="344">
        <f t="shared" si="293"/>
        <v>0</v>
      </c>
      <c r="KT110" s="383">
        <f t="shared" si="294"/>
        <v>0</v>
      </c>
      <c r="KU110" s="701"/>
      <c r="KV110" s="109"/>
      <c r="KW110" s="109"/>
      <c r="KX110" s="110"/>
      <c r="KZ110" s="472">
        <f t="shared" si="295"/>
        <v>0</v>
      </c>
      <c r="LA110" s="348">
        <f t="shared" si="296"/>
        <v>0</v>
      </c>
      <c r="LB110" s="348">
        <f t="shared" si="297"/>
        <v>0</v>
      </c>
      <c r="LC110" s="473">
        <f t="shared" si="298"/>
        <v>0</v>
      </c>
      <c r="LE110" s="467">
        <f t="shared" si="299"/>
        <v>0</v>
      </c>
      <c r="LF110" s="467" t="str">
        <f t="shared" si="300"/>
        <v/>
      </c>
      <c r="LG110" s="467">
        <f t="shared" si="301"/>
        <v>0</v>
      </c>
      <c r="LH110" s="467">
        <f t="shared" si="302"/>
        <v>0</v>
      </c>
      <c r="LI110" s="467">
        <f t="shared" si="303"/>
        <v>0</v>
      </c>
      <c r="LJ110" s="467">
        <f t="shared" si="304"/>
        <v>0</v>
      </c>
      <c r="LK110" s="467">
        <f t="shared" si="305"/>
        <v>0</v>
      </c>
      <c r="LL110" s="467">
        <f t="shared" si="306"/>
        <v>0</v>
      </c>
      <c r="LM110" s="467">
        <f t="shared" si="307"/>
        <v>0</v>
      </c>
      <c r="LN110" s="468">
        <f t="shared" si="308"/>
        <v>0</v>
      </c>
      <c r="LO110" s="468" t="str">
        <f t="shared" si="392"/>
        <v>○</v>
      </c>
      <c r="LP110" s="451"/>
      <c r="LQ110" s="414">
        <f t="shared" si="393"/>
        <v>0</v>
      </c>
      <c r="LR110" s="414">
        <f t="shared" si="394"/>
        <v>0</v>
      </c>
      <c r="LS110" s="414" t="str">
        <f t="shared" si="309"/>
        <v/>
      </c>
      <c r="LT110" s="414" t="str">
        <f t="shared" si="395"/>
        <v/>
      </c>
      <c r="LU110" s="414">
        <f t="shared" si="310"/>
        <v>0</v>
      </c>
      <c r="LV110" s="414">
        <f t="shared" si="311"/>
        <v>0</v>
      </c>
      <c r="LW110" s="414">
        <f t="shared" si="312"/>
        <v>0</v>
      </c>
      <c r="LX110" s="448">
        <f t="shared" si="313"/>
        <v>0</v>
      </c>
      <c r="LY110" s="414">
        <f t="shared" si="396"/>
        <v>0</v>
      </c>
      <c r="LZ110" s="414">
        <f t="shared" si="397"/>
        <v>0</v>
      </c>
      <c r="MA110" s="414">
        <f t="shared" si="398"/>
        <v>0</v>
      </c>
      <c r="MB110" s="448">
        <f t="shared" si="399"/>
        <v>0</v>
      </c>
      <c r="MC110" s="414">
        <f t="shared" si="314"/>
        <v>0</v>
      </c>
      <c r="MD110" s="414">
        <f t="shared" si="315"/>
        <v>0</v>
      </c>
      <c r="ME110" s="414">
        <f t="shared" si="316"/>
        <v>0</v>
      </c>
      <c r="MF110" s="448">
        <f t="shared" si="317"/>
        <v>0</v>
      </c>
      <c r="MG110" s="414">
        <f t="shared" si="318"/>
        <v>0</v>
      </c>
      <c r="MH110" s="414">
        <f t="shared" si="319"/>
        <v>0</v>
      </c>
      <c r="MI110" s="414">
        <f t="shared" si="320"/>
        <v>0</v>
      </c>
      <c r="MJ110" s="448">
        <f t="shared" si="400"/>
        <v>0</v>
      </c>
      <c r="MK110" s="462"/>
      <c r="ML110" s="477" cm="1">
        <f t="array" ref="ML110">IF(MX110=1,INDEX($BX110:$EQ110,1,MATCH("Ⅱ⑧",$BX110:$EQ110,0)+7),0)</f>
        <v>0</v>
      </c>
      <c r="MM110" s="478">
        <f t="shared" si="321"/>
        <v>0</v>
      </c>
      <c r="MN110" s="468">
        <f t="shared" si="322"/>
        <v>0</v>
      </c>
      <c r="MP110" s="348">
        <f t="shared" si="323"/>
        <v>0</v>
      </c>
      <c r="MQ110" s="348">
        <f t="shared" si="324"/>
        <v>0</v>
      </c>
      <c r="MR110" s="348">
        <f t="shared" si="325"/>
        <v>0</v>
      </c>
      <c r="MS110" s="348">
        <f t="shared" si="326"/>
        <v>0</v>
      </c>
      <c r="MT110" s="348">
        <f t="shared" si="327"/>
        <v>0</v>
      </c>
      <c r="MU110" s="348">
        <f t="shared" si="328"/>
        <v>0</v>
      </c>
      <c r="MV110" s="348">
        <f t="shared" si="329"/>
        <v>0</v>
      </c>
      <c r="MW110" s="348">
        <f t="shared" si="330"/>
        <v>0</v>
      </c>
      <c r="MX110" s="348">
        <f t="shared" si="331"/>
        <v>0</v>
      </c>
      <c r="MZ110" s="550">
        <f t="shared" si="332"/>
        <v>0</v>
      </c>
      <c r="NA110" s="550">
        <f t="shared" si="333"/>
        <v>0</v>
      </c>
      <c r="NB110" s="550">
        <f t="shared" si="334"/>
        <v>0</v>
      </c>
      <c r="NC110" s="550">
        <f t="shared" si="335"/>
        <v>0</v>
      </c>
      <c r="ND110" s="550">
        <f t="shared" si="336"/>
        <v>0</v>
      </c>
      <c r="NE110" s="550">
        <f t="shared" si="337"/>
        <v>0</v>
      </c>
      <c r="NF110" s="550">
        <f t="shared" si="338"/>
        <v>0</v>
      </c>
      <c r="NG110" s="550">
        <f t="shared" si="339"/>
        <v>0</v>
      </c>
    </row>
    <row r="111" spans="1:371" s="136" customFormat="1" ht="21" customHeight="1">
      <c r="A111" s="452">
        <f t="shared" si="212"/>
        <v>0</v>
      </c>
      <c r="B111" s="452">
        <f t="shared" si="401"/>
        <v>0</v>
      </c>
      <c r="C111" s="452">
        <f t="shared" si="213"/>
        <v>0</v>
      </c>
      <c r="D111" s="452">
        <f t="shared" si="214"/>
        <v>0</v>
      </c>
      <c r="E111" s="452">
        <f t="shared" si="215"/>
        <v>0</v>
      </c>
      <c r="F111" s="452">
        <f t="shared" si="402"/>
        <v>0</v>
      </c>
      <c r="G111" s="452">
        <f t="shared" si="403"/>
        <v>0</v>
      </c>
      <c r="H111" s="452">
        <f t="shared" si="404"/>
        <v>0</v>
      </c>
      <c r="I111" s="267">
        <f t="shared" si="340"/>
        <v>0</v>
      </c>
      <c r="J111" s="268"/>
      <c r="K111" s="112"/>
      <c r="L111" s="112"/>
      <c r="M111" s="106"/>
      <c r="N111" s="106"/>
      <c r="O111" s="106"/>
      <c r="P111" s="106"/>
      <c r="Q111" s="112"/>
      <c r="R111" s="263" t="str">
        <f>IFERROR(VLOOKUP(Q111,'４整理番号表'!$T$27:$U$30,2,TRUE),"")</f>
        <v/>
      </c>
      <c r="S111" s="263">
        <f t="shared" si="341"/>
        <v>0</v>
      </c>
      <c r="T111" s="266">
        <f t="shared" si="342"/>
        <v>0</v>
      </c>
      <c r="U111" s="112"/>
      <c r="V111" s="108"/>
      <c r="W111" s="269" t="str">
        <f>IFERROR(VLOOKUP(V111,'４整理番号表'!$B$6:$G$7,2,TRUE),"")</f>
        <v/>
      </c>
      <c r="X111" s="270"/>
      <c r="Y111" s="108"/>
      <c r="Z111" s="269" t="str">
        <f>IFERROR(VLOOKUP(Y111,'４整理番号表'!$B$39:$H$45,2,TRUE),"")</f>
        <v/>
      </c>
      <c r="AA111" s="108"/>
      <c r="AB111" s="271" t="str">
        <f>IFERROR(VLOOKUP(AA111,'４整理番号表'!$J$5:$K$59,2,TRUE),"")</f>
        <v/>
      </c>
      <c r="AC111" s="365"/>
      <c r="AD111" s="624"/>
      <c r="AE111" s="107"/>
      <c r="AF111" s="272" t="str">
        <f>IFERROR(VLOOKUP(AE111,'４整理番号表'!$P$6:$Q$39,2,TRUE),"")</f>
        <v/>
      </c>
      <c r="AG111" s="273">
        <f t="shared" si="216"/>
        <v>0</v>
      </c>
      <c r="AH111" s="106"/>
      <c r="AI111" s="112"/>
      <c r="AJ111" s="111"/>
      <c r="AK111" s="282"/>
      <c r="AL111" s="283"/>
      <c r="AM111" s="280"/>
      <c r="AN111" s="26"/>
      <c r="AO111" s="291">
        <f t="shared" si="217"/>
        <v>0</v>
      </c>
      <c r="AP111" s="290">
        <f t="shared" si="343"/>
        <v>0</v>
      </c>
      <c r="AQ111" s="30"/>
      <c r="AR111" s="30"/>
      <c r="AS111" s="30"/>
      <c r="AT111" s="289"/>
      <c r="AU111" s="291">
        <f t="shared" si="410"/>
        <v>0</v>
      </c>
      <c r="AV111" s="291" t="str">
        <f t="shared" si="405"/>
        <v/>
      </c>
      <c r="AW111" s="27"/>
      <c r="AX111" s="33"/>
      <c r="AY111" s="33"/>
      <c r="AZ111" s="28"/>
      <c r="BA111" s="27"/>
      <c r="BB111" s="202"/>
      <c r="BC111" s="315">
        <f t="shared" si="344"/>
        <v>0</v>
      </c>
      <c r="BD111" s="349" t="str">
        <f t="shared" si="218"/>
        <v/>
      </c>
      <c r="BE111" s="350"/>
      <c r="BF111" s="350"/>
      <c r="BG111" s="349">
        <f t="shared" si="411"/>
        <v>0</v>
      </c>
      <c r="BH111" s="350"/>
      <c r="BI111" s="349">
        <f t="shared" si="345"/>
        <v>0</v>
      </c>
      <c r="BJ111" s="202"/>
      <c r="BK111" s="202"/>
      <c r="BL111" s="653" t="str">
        <f t="shared" si="219"/>
        <v/>
      </c>
      <c r="BM111" s="654" t="str">
        <f t="shared" si="220"/>
        <v/>
      </c>
      <c r="BN111" s="266" t="str">
        <f t="shared" si="221"/>
        <v/>
      </c>
      <c r="BO111" s="793"/>
      <c r="BP111" s="323"/>
      <c r="BQ111" s="323"/>
      <c r="BR111" s="323"/>
      <c r="BS111" s="323"/>
      <c r="BT111" s="324" t="str">
        <f t="shared" si="222"/>
        <v/>
      </c>
      <c r="BU111" s="325" t="str">
        <f t="shared" si="346"/>
        <v/>
      </c>
      <c r="BV111" s="393">
        <f t="shared" si="347"/>
        <v>0</v>
      </c>
      <c r="BW111" s="326"/>
      <c r="BX111" s="329"/>
      <c r="BY111" s="454"/>
      <c r="BZ111" s="455"/>
      <c r="CA111" s="455"/>
      <c r="CB111" s="455"/>
      <c r="CC111" s="455"/>
      <c r="CD111" s="322">
        <f>IFERROR(VLOOKUP(BX111,'４整理番号表'!$X$23:$Z$31,3,FALSE),)</f>
        <v>0</v>
      </c>
      <c r="CE111" s="605" t="str">
        <f>IF(BX111='４整理番号表'!$X$24,IF(CC111&lt;&gt;"",IF(BZ111&gt;0,IF(BY111=6,ROUNDDOWN((CC111-BZ111)/ABS(BZ111),3),IF(BY111=5,ROUNDDOWN((CC111-BZ111)/ABS(BZ111)*3/4,3),"")),"-")),IF(CC111&lt;&gt;"",IF(BZ111&gt;0,ROUNDDOWN((CC111-BZ111)/ABS(BZ111),3),"-"),""))</f>
        <v/>
      </c>
      <c r="CF111" s="610"/>
      <c r="CG111" s="329"/>
      <c r="CH111" s="454"/>
      <c r="CI111" s="322"/>
      <c r="CJ111" s="322"/>
      <c r="CK111" s="322"/>
      <c r="CL111" s="322"/>
      <c r="CM111" s="322">
        <f>IFERROR(VLOOKUP(CG111,'４整理番号表'!$X$23:$Z$31,3,FALSE),)</f>
        <v>0</v>
      </c>
      <c r="CN111" s="325" t="str">
        <f t="shared" si="348"/>
        <v/>
      </c>
      <c r="CO111" s="610"/>
      <c r="CP111" s="329"/>
      <c r="CQ111" s="454"/>
      <c r="CR111" s="322"/>
      <c r="CS111" s="322"/>
      <c r="CT111" s="322"/>
      <c r="CU111" s="322"/>
      <c r="CV111" s="322">
        <f>IFERROR(VLOOKUP(CP111,'４整理番号表'!$X$23:$Z$31,3,FALSE),)</f>
        <v>0</v>
      </c>
      <c r="CW111" s="325" t="str">
        <f t="shared" si="349"/>
        <v/>
      </c>
      <c r="CX111" s="619"/>
      <c r="CY111" s="329"/>
      <c r="CZ111" s="454"/>
      <c r="DA111" s="322"/>
      <c r="DB111" s="322"/>
      <c r="DC111" s="322"/>
      <c r="DD111" s="322"/>
      <c r="DE111" s="322">
        <f>IFERROR(VLOOKUP(CY111,'４整理番号表'!$X$23:$Z$31,3,FALSE),)</f>
        <v>0</v>
      </c>
      <c r="DF111" s="325" t="str">
        <f t="shared" si="350"/>
        <v/>
      </c>
      <c r="DG111" s="610"/>
      <c r="DH111" s="329"/>
      <c r="DI111" s="454"/>
      <c r="DJ111" s="322"/>
      <c r="DK111" s="322"/>
      <c r="DL111" s="322"/>
      <c r="DM111" s="322"/>
      <c r="DN111" s="322">
        <f>IFERROR(VLOOKUP(DH111,'４整理番号表'!$X$23:$Z$31,3,FALSE),)</f>
        <v>0</v>
      </c>
      <c r="DO111" s="325" t="str">
        <f t="shared" si="351"/>
        <v/>
      </c>
      <c r="DP111" s="610"/>
      <c r="DQ111" s="329"/>
      <c r="DR111" s="454"/>
      <c r="DS111" s="322"/>
      <c r="DT111" s="322"/>
      <c r="DU111" s="322"/>
      <c r="DV111" s="322"/>
      <c r="DW111" s="322">
        <f>IFERROR(VLOOKUP(DQ111,'４整理番号表'!$X$23:$Z$31,3,FALSE),)</f>
        <v>0</v>
      </c>
      <c r="DX111" s="325" t="str">
        <f t="shared" si="352"/>
        <v/>
      </c>
      <c r="DY111" s="610"/>
      <c r="DZ111" s="329"/>
      <c r="EA111" s="454"/>
      <c r="EB111" s="322"/>
      <c r="EC111" s="322"/>
      <c r="ED111" s="322"/>
      <c r="EE111" s="322"/>
      <c r="EF111" s="322">
        <f>IFERROR(VLOOKUP(DZ111,'４整理番号表'!$X$23:$Z$31,3,FALSE),)</f>
        <v>0</v>
      </c>
      <c r="EG111" s="325" t="str">
        <f t="shared" si="353"/>
        <v/>
      </c>
      <c r="EH111" s="610"/>
      <c r="EI111" s="329"/>
      <c r="EJ111" s="454"/>
      <c r="EK111" s="322"/>
      <c r="EL111" s="322"/>
      <c r="EM111" s="322"/>
      <c r="EN111" s="322"/>
      <c r="EO111" s="322">
        <f>IFERROR(VLOOKUP(EI111,'４整理番号表'!$X$23:$Z$31,3,FALSE),)</f>
        <v>0</v>
      </c>
      <c r="EP111" s="325" t="str">
        <f t="shared" si="354"/>
        <v/>
      </c>
      <c r="EQ111" s="619"/>
      <c r="ER111" s="203" t="s">
        <v>101</v>
      </c>
      <c r="ES111" s="266">
        <f t="shared" si="223"/>
        <v>0</v>
      </c>
      <c r="ET111" s="272">
        <f t="shared" si="224"/>
        <v>0</v>
      </c>
      <c r="EU111" s="272">
        <f t="shared" si="225"/>
        <v>0</v>
      </c>
      <c r="EV111" s="272">
        <f t="shared" si="226"/>
        <v>0</v>
      </c>
      <c r="EW111" s="272">
        <f t="shared" si="227"/>
        <v>0</v>
      </c>
      <c r="EX111" s="272">
        <f t="shared" si="228"/>
        <v>0</v>
      </c>
      <c r="EY111" s="272">
        <f t="shared" si="229"/>
        <v>0</v>
      </c>
      <c r="EZ111" s="272">
        <f t="shared" si="230"/>
        <v>0</v>
      </c>
      <c r="FA111" s="272">
        <f t="shared" si="231"/>
        <v>0</v>
      </c>
      <c r="FB111" s="272">
        <f t="shared" si="232"/>
        <v>0</v>
      </c>
      <c r="FC111" s="272">
        <f t="shared" si="233"/>
        <v>0</v>
      </c>
      <c r="FD111" s="272">
        <f t="shared" si="234"/>
        <v>0</v>
      </c>
      <c r="FE111" s="272">
        <f t="shared" si="235"/>
        <v>0</v>
      </c>
      <c r="FF111" s="272">
        <f t="shared" si="236"/>
        <v>0</v>
      </c>
      <c r="FG111" s="272">
        <f t="shared" si="237"/>
        <v>0</v>
      </c>
      <c r="FH111" s="272">
        <f t="shared" si="238"/>
        <v>0</v>
      </c>
      <c r="FI111" s="109" t="s">
        <v>100</v>
      </c>
      <c r="FJ111" s="109" t="s">
        <v>100</v>
      </c>
      <c r="FK111" s="109" t="s">
        <v>100</v>
      </c>
      <c r="FL111" s="109" t="s">
        <v>100</v>
      </c>
      <c r="FM111" s="109" t="s">
        <v>100</v>
      </c>
      <c r="FN111" s="272">
        <f t="shared" si="355"/>
        <v>0</v>
      </c>
      <c r="FO111" s="272">
        <f t="shared" si="356"/>
        <v>0</v>
      </c>
      <c r="FP111" s="272">
        <f t="shared" si="357"/>
        <v>0</v>
      </c>
      <c r="FQ111" s="272">
        <f t="shared" si="358"/>
        <v>0</v>
      </c>
      <c r="FR111" s="272">
        <f t="shared" si="359"/>
        <v>0</v>
      </c>
      <c r="FS111" s="272">
        <f t="shared" si="360"/>
        <v>0</v>
      </c>
      <c r="FT111" s="272">
        <f t="shared" si="361"/>
        <v>0</v>
      </c>
      <c r="FU111" s="113"/>
      <c r="FV111" s="113"/>
      <c r="FW111" s="109"/>
      <c r="FX111" s="109"/>
      <c r="FY111" s="109"/>
      <c r="FZ111" s="272">
        <f t="shared" si="362"/>
        <v>0</v>
      </c>
      <c r="GA111" s="272">
        <f t="shared" si="239"/>
        <v>0</v>
      </c>
      <c r="GB111" s="109"/>
      <c r="GC111" s="109"/>
      <c r="GD111" s="109"/>
      <c r="GE111" s="109"/>
      <c r="GF111" s="109"/>
      <c r="GG111" s="109"/>
      <c r="GH111" s="109"/>
      <c r="GI111" s="109"/>
      <c r="GJ111" s="109"/>
      <c r="GK111" s="109"/>
      <c r="GL111" s="109"/>
      <c r="GM111" s="109"/>
      <c r="GN111" s="109"/>
      <c r="GO111" s="109"/>
      <c r="GP111" s="109"/>
      <c r="GQ111" s="109"/>
      <c r="GR111" s="109"/>
      <c r="GS111" s="109"/>
      <c r="GT111" s="110"/>
      <c r="GV111" s="413">
        <f t="shared" si="240"/>
        <v>0</v>
      </c>
      <c r="GW111" s="414">
        <f t="shared" si="241"/>
        <v>0</v>
      </c>
      <c r="GX111" s="415"/>
      <c r="GY111" s="416">
        <f t="shared" si="406"/>
        <v>0</v>
      </c>
      <c r="GZ111" s="417">
        <f t="shared" si="407"/>
        <v>0</v>
      </c>
      <c r="HA111" s="385"/>
      <c r="HB111" s="421"/>
      <c r="HC111" s="422"/>
      <c r="HD111" s="422"/>
      <c r="HE111" s="423">
        <f t="shared" si="408"/>
        <v>0</v>
      </c>
      <c r="HF111" s="424">
        <f t="shared" si="409"/>
        <v>0</v>
      </c>
      <c r="HG111" s="426"/>
      <c r="HH111" s="426"/>
      <c r="HI111" s="426"/>
      <c r="HJ111" s="345" t="str">
        <f t="shared" si="242"/>
        <v/>
      </c>
      <c r="HK111" s="402">
        <f>IF(OR(AND(1&lt;=HJ111,HJ111&lt;=3),HJ111=6),VLOOKUP(HJ111,'４整理番号表'!$J$5:$K$59,2,FALSE),0)</f>
        <v>0</v>
      </c>
      <c r="HL111" s="402">
        <f>IF(OR(HJ111=4,HJ111=7),VLOOKUP(HJ111,'４整理番号表'!$J$5:$K$59,2,FALSE),0)</f>
        <v>0</v>
      </c>
      <c r="HM111" s="402">
        <f>IF(HJ111=5,VLOOKUP(HJ111,'４整理番号表'!$J$5:$K$59,2,FALSE),0)</f>
        <v>0</v>
      </c>
      <c r="HN111" s="402">
        <f>IF(AND(8&lt;=HJ111,HJ111&lt;=13),VLOOKUP(HJ111,'４整理番号表'!$J$5:$K$59,2,FALSE),0)</f>
        <v>0</v>
      </c>
      <c r="HO111" s="397">
        <f t="shared" si="363"/>
        <v>0</v>
      </c>
      <c r="HP111" s="345">
        <f t="shared" si="364"/>
        <v>0</v>
      </c>
      <c r="HQ111" s="345">
        <f t="shared" si="365"/>
        <v>0</v>
      </c>
      <c r="HR111" s="344">
        <f t="shared" si="366"/>
        <v>0</v>
      </c>
      <c r="HS111" s="344">
        <f t="shared" si="367"/>
        <v>0</v>
      </c>
      <c r="HT111" s="345">
        <f t="shared" si="368"/>
        <v>0</v>
      </c>
      <c r="HU111" s="345">
        <f t="shared" si="369"/>
        <v>0</v>
      </c>
      <c r="HV111" s="345">
        <f t="shared" si="370"/>
        <v>0</v>
      </c>
      <c r="HW111" s="345">
        <f t="shared" si="371"/>
        <v>0</v>
      </c>
      <c r="HX111" s="345">
        <f t="shared" si="372"/>
        <v>0</v>
      </c>
      <c r="HY111" s="344">
        <f t="shared" si="373"/>
        <v>0</v>
      </c>
      <c r="HZ111" s="344">
        <f t="shared" si="374"/>
        <v>0</v>
      </c>
      <c r="IA111" s="345">
        <f t="shared" si="375"/>
        <v>0</v>
      </c>
      <c r="IB111" s="345">
        <f t="shared" si="376"/>
        <v>0</v>
      </c>
      <c r="IC111" s="345">
        <f t="shared" si="377"/>
        <v>0</v>
      </c>
      <c r="ID111" s="345">
        <f t="shared" si="378"/>
        <v>0</v>
      </c>
      <c r="IE111" s="345">
        <f t="shared" si="379"/>
        <v>0</v>
      </c>
      <c r="IF111" s="344">
        <f>IF(AND($HO111=3,SUM($ID111:IE111)=0),IF(AND($HB111=1,$HF111&gt;=0.1),1,),)</f>
        <v>0</v>
      </c>
      <c r="IG111" s="344">
        <f>IF(AND($HO111=3,SUM($ID111:IF111)=0),IF(AND($HB111=1,$HF111&gt;=0.05,$HF111&lt;0.1),1,),)</f>
        <v>0</v>
      </c>
      <c r="IH111" s="345">
        <f t="shared" si="380"/>
        <v>0</v>
      </c>
      <c r="II111" s="345">
        <f t="shared" si="381"/>
        <v>0</v>
      </c>
      <c r="IJ111" s="345">
        <f t="shared" si="382"/>
        <v>0</v>
      </c>
      <c r="IK111" s="345">
        <f t="shared" si="383"/>
        <v>0</v>
      </c>
      <c r="IL111" s="345">
        <f t="shared" si="384"/>
        <v>0</v>
      </c>
      <c r="IM111" s="345">
        <f t="shared" si="385"/>
        <v>0</v>
      </c>
      <c r="IN111" s="345">
        <f t="shared" si="386"/>
        <v>0</v>
      </c>
      <c r="IO111" s="345">
        <f t="shared" si="387"/>
        <v>0</v>
      </c>
      <c r="IP111" s="345">
        <f t="shared" si="388"/>
        <v>0</v>
      </c>
      <c r="IQ111" s="345">
        <f t="shared" si="389"/>
        <v>0</v>
      </c>
      <c r="IR111" s="345">
        <f t="shared" si="390"/>
        <v>0</v>
      </c>
      <c r="IS111" s="392">
        <f t="shared" si="391"/>
        <v>0</v>
      </c>
      <c r="IT111" s="385"/>
      <c r="IU111" s="440">
        <f t="shared" si="243"/>
        <v>0</v>
      </c>
      <c r="IV111" s="344">
        <f t="shared" si="244"/>
        <v>0</v>
      </c>
      <c r="IW111" s="344">
        <f t="shared" si="245"/>
        <v>0</v>
      </c>
      <c r="IX111" s="344">
        <f t="shared" si="246"/>
        <v>0</v>
      </c>
      <c r="IY111" s="344">
        <f t="shared" si="247"/>
        <v>0</v>
      </c>
      <c r="IZ111" s="344">
        <f t="shared" si="248"/>
        <v>0</v>
      </c>
      <c r="JA111" s="344">
        <f t="shared" si="249"/>
        <v>0</v>
      </c>
      <c r="JB111" s="344">
        <f t="shared" si="250"/>
        <v>0</v>
      </c>
      <c r="JC111" s="344">
        <f t="shared" si="251"/>
        <v>0</v>
      </c>
      <c r="JD111" s="344">
        <f t="shared" si="252"/>
        <v>0</v>
      </c>
      <c r="JE111" s="344">
        <f t="shared" si="253"/>
        <v>0</v>
      </c>
      <c r="JF111" s="344">
        <f t="shared" si="254"/>
        <v>0</v>
      </c>
      <c r="JG111" s="344">
        <f t="shared" si="255"/>
        <v>0</v>
      </c>
      <c r="JH111" s="344">
        <f t="shared" si="256"/>
        <v>0</v>
      </c>
      <c r="JI111" s="344">
        <f t="shared" si="257"/>
        <v>0</v>
      </c>
      <c r="JJ111" s="344">
        <f t="shared" si="258"/>
        <v>0</v>
      </c>
      <c r="JK111" s="344">
        <f t="shared" si="259"/>
        <v>0</v>
      </c>
      <c r="JL111" s="344">
        <f t="shared" si="260"/>
        <v>0</v>
      </c>
      <c r="JM111" s="344">
        <f t="shared" si="261"/>
        <v>0</v>
      </c>
      <c r="JN111" s="344">
        <f t="shared" si="262"/>
        <v>0</v>
      </c>
      <c r="JO111" s="344">
        <f t="shared" si="263"/>
        <v>0</v>
      </c>
      <c r="JP111" s="344">
        <f t="shared" si="264"/>
        <v>0</v>
      </c>
      <c r="JQ111" s="344">
        <f t="shared" si="265"/>
        <v>0</v>
      </c>
      <c r="JR111" s="344">
        <f t="shared" si="266"/>
        <v>0</v>
      </c>
      <c r="JS111" s="344">
        <f t="shared" si="267"/>
        <v>0</v>
      </c>
      <c r="JT111" s="344">
        <f t="shared" si="268"/>
        <v>0</v>
      </c>
      <c r="JU111" s="344">
        <f t="shared" si="269"/>
        <v>0</v>
      </c>
      <c r="JV111" s="344">
        <f t="shared" si="270"/>
        <v>0</v>
      </c>
      <c r="JW111" s="344">
        <f t="shared" si="271"/>
        <v>0</v>
      </c>
      <c r="JX111" s="344">
        <f t="shared" si="272"/>
        <v>0</v>
      </c>
      <c r="JY111" s="344">
        <f t="shared" si="273"/>
        <v>0</v>
      </c>
      <c r="JZ111" s="344">
        <f t="shared" si="274"/>
        <v>0</v>
      </c>
      <c r="KA111" s="344">
        <f t="shared" si="275"/>
        <v>0</v>
      </c>
      <c r="KB111" s="344">
        <f t="shared" si="276"/>
        <v>0</v>
      </c>
      <c r="KC111" s="344">
        <f t="shared" si="277"/>
        <v>0</v>
      </c>
      <c r="KD111" s="344">
        <f t="shared" si="278"/>
        <v>0</v>
      </c>
      <c r="KE111" s="344">
        <f t="shared" si="279"/>
        <v>0</v>
      </c>
      <c r="KF111" s="344">
        <f t="shared" si="280"/>
        <v>0</v>
      </c>
      <c r="KG111" s="344">
        <f t="shared" si="281"/>
        <v>0</v>
      </c>
      <c r="KH111" s="344">
        <f t="shared" si="282"/>
        <v>0</v>
      </c>
      <c r="KI111" s="344">
        <f t="shared" si="283"/>
        <v>0</v>
      </c>
      <c r="KJ111" s="344">
        <f t="shared" si="284"/>
        <v>0</v>
      </c>
      <c r="KK111" s="344">
        <f t="shared" si="285"/>
        <v>0</v>
      </c>
      <c r="KL111" s="344">
        <f t="shared" si="286"/>
        <v>0</v>
      </c>
      <c r="KM111" s="344">
        <f t="shared" si="287"/>
        <v>0</v>
      </c>
      <c r="KN111" s="344">
        <f t="shared" si="288"/>
        <v>0</v>
      </c>
      <c r="KO111" s="344">
        <f t="shared" si="289"/>
        <v>0</v>
      </c>
      <c r="KP111" s="344">
        <f t="shared" si="290"/>
        <v>0</v>
      </c>
      <c r="KQ111" s="344">
        <f t="shared" si="291"/>
        <v>0</v>
      </c>
      <c r="KR111" s="344">
        <f t="shared" si="292"/>
        <v>0</v>
      </c>
      <c r="KS111" s="344">
        <f t="shared" si="293"/>
        <v>0</v>
      </c>
      <c r="KT111" s="383">
        <f t="shared" si="294"/>
        <v>0</v>
      </c>
      <c r="KU111" s="701"/>
      <c r="KV111" s="109"/>
      <c r="KW111" s="109"/>
      <c r="KX111" s="110"/>
      <c r="KZ111" s="472">
        <f t="shared" si="295"/>
        <v>0</v>
      </c>
      <c r="LA111" s="348">
        <f t="shared" si="296"/>
        <v>0</v>
      </c>
      <c r="LB111" s="348">
        <f t="shared" si="297"/>
        <v>0</v>
      </c>
      <c r="LC111" s="473">
        <f t="shared" si="298"/>
        <v>0</v>
      </c>
      <c r="LE111" s="467">
        <f t="shared" si="299"/>
        <v>0</v>
      </c>
      <c r="LF111" s="467" t="str">
        <f t="shared" si="300"/>
        <v/>
      </c>
      <c r="LG111" s="467">
        <f t="shared" si="301"/>
        <v>0</v>
      </c>
      <c r="LH111" s="467">
        <f t="shared" si="302"/>
        <v>0</v>
      </c>
      <c r="LI111" s="467">
        <f t="shared" si="303"/>
        <v>0</v>
      </c>
      <c r="LJ111" s="467">
        <f t="shared" si="304"/>
        <v>0</v>
      </c>
      <c r="LK111" s="467">
        <f t="shared" si="305"/>
        <v>0</v>
      </c>
      <c r="LL111" s="467">
        <f t="shared" si="306"/>
        <v>0</v>
      </c>
      <c r="LM111" s="467">
        <f t="shared" si="307"/>
        <v>0</v>
      </c>
      <c r="LN111" s="468">
        <f t="shared" si="308"/>
        <v>0</v>
      </c>
      <c r="LO111" s="468" t="str">
        <f t="shared" si="392"/>
        <v>○</v>
      </c>
      <c r="LP111" s="451"/>
      <c r="LQ111" s="414">
        <f t="shared" si="393"/>
        <v>0</v>
      </c>
      <c r="LR111" s="414">
        <f t="shared" si="394"/>
        <v>0</v>
      </c>
      <c r="LS111" s="414" t="str">
        <f t="shared" si="309"/>
        <v/>
      </c>
      <c r="LT111" s="414" t="str">
        <f t="shared" si="395"/>
        <v/>
      </c>
      <c r="LU111" s="414">
        <f t="shared" si="310"/>
        <v>0</v>
      </c>
      <c r="LV111" s="414">
        <f t="shared" si="311"/>
        <v>0</v>
      </c>
      <c r="LW111" s="414">
        <f t="shared" si="312"/>
        <v>0</v>
      </c>
      <c r="LX111" s="448">
        <f t="shared" si="313"/>
        <v>0</v>
      </c>
      <c r="LY111" s="414">
        <f t="shared" si="396"/>
        <v>0</v>
      </c>
      <c r="LZ111" s="414">
        <f t="shared" si="397"/>
        <v>0</v>
      </c>
      <c r="MA111" s="414">
        <f t="shared" si="398"/>
        <v>0</v>
      </c>
      <c r="MB111" s="448">
        <f t="shared" si="399"/>
        <v>0</v>
      </c>
      <c r="MC111" s="414">
        <f t="shared" si="314"/>
        <v>0</v>
      </c>
      <c r="MD111" s="414">
        <f t="shared" si="315"/>
        <v>0</v>
      </c>
      <c r="ME111" s="414">
        <f t="shared" si="316"/>
        <v>0</v>
      </c>
      <c r="MF111" s="448">
        <f t="shared" si="317"/>
        <v>0</v>
      </c>
      <c r="MG111" s="414">
        <f t="shared" si="318"/>
        <v>0</v>
      </c>
      <c r="MH111" s="414">
        <f t="shared" si="319"/>
        <v>0</v>
      </c>
      <c r="MI111" s="414">
        <f t="shared" si="320"/>
        <v>0</v>
      </c>
      <c r="MJ111" s="448">
        <f t="shared" si="400"/>
        <v>0</v>
      </c>
      <c r="MK111" s="462"/>
      <c r="ML111" s="477" cm="1">
        <f t="array" ref="ML111">IF(MX111=1,INDEX($BX111:$EQ111,1,MATCH("Ⅱ⑧",$BX111:$EQ111,0)+7),0)</f>
        <v>0</v>
      </c>
      <c r="MM111" s="478">
        <f t="shared" si="321"/>
        <v>0</v>
      </c>
      <c r="MN111" s="468">
        <f t="shared" si="322"/>
        <v>0</v>
      </c>
      <c r="MP111" s="348">
        <f t="shared" si="323"/>
        <v>0</v>
      </c>
      <c r="MQ111" s="348">
        <f t="shared" si="324"/>
        <v>0</v>
      </c>
      <c r="MR111" s="348">
        <f t="shared" si="325"/>
        <v>0</v>
      </c>
      <c r="MS111" s="348">
        <f t="shared" si="326"/>
        <v>0</v>
      </c>
      <c r="MT111" s="348">
        <f t="shared" si="327"/>
        <v>0</v>
      </c>
      <c r="MU111" s="348">
        <f t="shared" si="328"/>
        <v>0</v>
      </c>
      <c r="MV111" s="348">
        <f t="shared" si="329"/>
        <v>0</v>
      </c>
      <c r="MW111" s="348">
        <f t="shared" si="330"/>
        <v>0</v>
      </c>
      <c r="MX111" s="348">
        <f t="shared" si="331"/>
        <v>0</v>
      </c>
      <c r="MZ111" s="550">
        <f t="shared" si="332"/>
        <v>0</v>
      </c>
      <c r="NA111" s="550">
        <f t="shared" si="333"/>
        <v>0</v>
      </c>
      <c r="NB111" s="550">
        <f t="shared" si="334"/>
        <v>0</v>
      </c>
      <c r="NC111" s="550">
        <f t="shared" si="335"/>
        <v>0</v>
      </c>
      <c r="ND111" s="550">
        <f t="shared" si="336"/>
        <v>0</v>
      </c>
      <c r="NE111" s="550">
        <f t="shared" si="337"/>
        <v>0</v>
      </c>
      <c r="NF111" s="550">
        <f t="shared" si="338"/>
        <v>0</v>
      </c>
      <c r="NG111" s="550">
        <f t="shared" si="339"/>
        <v>0</v>
      </c>
    </row>
    <row r="112" spans="1:371" s="136" customFormat="1" ht="21" customHeight="1">
      <c r="A112" s="452">
        <f t="shared" si="212"/>
        <v>0</v>
      </c>
      <c r="B112" s="452">
        <f t="shared" si="401"/>
        <v>0</v>
      </c>
      <c r="C112" s="452">
        <f t="shared" si="213"/>
        <v>0</v>
      </c>
      <c r="D112" s="452">
        <f t="shared" si="214"/>
        <v>0</v>
      </c>
      <c r="E112" s="452">
        <f t="shared" si="215"/>
        <v>0</v>
      </c>
      <c r="F112" s="452">
        <f t="shared" si="402"/>
        <v>0</v>
      </c>
      <c r="G112" s="452">
        <f t="shared" si="403"/>
        <v>0</v>
      </c>
      <c r="H112" s="452">
        <f t="shared" si="404"/>
        <v>0</v>
      </c>
      <c r="I112" s="267">
        <f t="shared" si="340"/>
        <v>0</v>
      </c>
      <c r="J112" s="268"/>
      <c r="K112" s="112"/>
      <c r="L112" s="112"/>
      <c r="M112" s="106"/>
      <c r="N112" s="106"/>
      <c r="O112" s="106"/>
      <c r="P112" s="106"/>
      <c r="Q112" s="112"/>
      <c r="R112" s="263" t="str">
        <f>IFERROR(VLOOKUP(Q112,'４整理番号表'!$T$27:$U$30,2,TRUE),"")</f>
        <v/>
      </c>
      <c r="S112" s="263">
        <f t="shared" si="341"/>
        <v>0</v>
      </c>
      <c r="T112" s="266">
        <f t="shared" si="342"/>
        <v>0</v>
      </c>
      <c r="U112" s="112"/>
      <c r="V112" s="108"/>
      <c r="W112" s="269" t="str">
        <f>IFERROR(VLOOKUP(V112,'４整理番号表'!$B$6:$G$7,2,TRUE),"")</f>
        <v/>
      </c>
      <c r="X112" s="270"/>
      <c r="Y112" s="108"/>
      <c r="Z112" s="269" t="str">
        <f>IFERROR(VLOOKUP(Y112,'４整理番号表'!$B$39:$H$45,2,TRUE),"")</f>
        <v/>
      </c>
      <c r="AA112" s="108"/>
      <c r="AB112" s="271" t="str">
        <f>IFERROR(VLOOKUP(AA112,'４整理番号表'!$J$5:$K$59,2,TRUE),"")</f>
        <v/>
      </c>
      <c r="AC112" s="365"/>
      <c r="AD112" s="624"/>
      <c r="AE112" s="107"/>
      <c r="AF112" s="272" t="str">
        <f>IFERROR(VLOOKUP(AE112,'４整理番号表'!$P$6:$Q$39,2,TRUE),"")</f>
        <v/>
      </c>
      <c r="AG112" s="273">
        <f t="shared" si="216"/>
        <v>0</v>
      </c>
      <c r="AH112" s="106"/>
      <c r="AI112" s="112"/>
      <c r="AJ112" s="111"/>
      <c r="AK112" s="282"/>
      <c r="AL112" s="283"/>
      <c r="AM112" s="280"/>
      <c r="AN112" s="29"/>
      <c r="AO112" s="291">
        <f t="shared" si="217"/>
        <v>0</v>
      </c>
      <c r="AP112" s="290">
        <f t="shared" si="343"/>
        <v>0</v>
      </c>
      <c r="AQ112" s="30"/>
      <c r="AR112" s="30"/>
      <c r="AS112" s="30"/>
      <c r="AT112" s="289"/>
      <c r="AU112" s="291">
        <f t="shared" si="410"/>
        <v>0</v>
      </c>
      <c r="AV112" s="291" t="str">
        <f t="shared" si="405"/>
        <v/>
      </c>
      <c r="AW112" s="27"/>
      <c r="AX112" s="33"/>
      <c r="AY112" s="33"/>
      <c r="AZ112" s="28"/>
      <c r="BA112" s="27"/>
      <c r="BB112" s="202"/>
      <c r="BC112" s="315">
        <f t="shared" si="344"/>
        <v>0</v>
      </c>
      <c r="BD112" s="349" t="str">
        <f t="shared" si="218"/>
        <v/>
      </c>
      <c r="BE112" s="350"/>
      <c r="BF112" s="350"/>
      <c r="BG112" s="349">
        <f t="shared" si="411"/>
        <v>0</v>
      </c>
      <c r="BH112" s="350"/>
      <c r="BI112" s="349">
        <f t="shared" si="345"/>
        <v>0</v>
      </c>
      <c r="BJ112" s="202"/>
      <c r="BK112" s="202"/>
      <c r="BL112" s="653" t="str">
        <f t="shared" si="219"/>
        <v/>
      </c>
      <c r="BM112" s="654" t="str">
        <f t="shared" si="220"/>
        <v/>
      </c>
      <c r="BN112" s="266" t="str">
        <f t="shared" si="221"/>
        <v/>
      </c>
      <c r="BO112" s="793"/>
      <c r="BP112" s="323"/>
      <c r="BQ112" s="323"/>
      <c r="BR112" s="323"/>
      <c r="BS112" s="323"/>
      <c r="BT112" s="324" t="str">
        <f t="shared" si="222"/>
        <v/>
      </c>
      <c r="BU112" s="325" t="str">
        <f t="shared" si="346"/>
        <v/>
      </c>
      <c r="BV112" s="393">
        <f t="shared" si="347"/>
        <v>0</v>
      </c>
      <c r="BW112" s="326"/>
      <c r="BX112" s="329"/>
      <c r="BY112" s="454"/>
      <c r="BZ112" s="455"/>
      <c r="CA112" s="455"/>
      <c r="CB112" s="455"/>
      <c r="CC112" s="455"/>
      <c r="CD112" s="322">
        <f>IFERROR(VLOOKUP(BX112,'４整理番号表'!$X$23:$Z$31,3,FALSE),)</f>
        <v>0</v>
      </c>
      <c r="CE112" s="605" t="str">
        <f>IF(BX112='４整理番号表'!$X$24,IF(CC112&lt;&gt;"",IF(BZ112&gt;0,IF(BY112=6,ROUNDDOWN((CC112-BZ112)/ABS(BZ112),3),IF(BY112=5,ROUNDDOWN((CC112-BZ112)/ABS(BZ112)*3/4,3),"")),"-")),IF(CC112&lt;&gt;"",IF(BZ112&gt;0,ROUNDDOWN((CC112-BZ112)/ABS(BZ112),3),"-"),""))</f>
        <v/>
      </c>
      <c r="CF112" s="610"/>
      <c r="CG112" s="329"/>
      <c r="CH112" s="454"/>
      <c r="CI112" s="322"/>
      <c r="CJ112" s="322"/>
      <c r="CK112" s="322"/>
      <c r="CL112" s="322"/>
      <c r="CM112" s="322">
        <f>IFERROR(VLOOKUP(CG112,'４整理番号表'!$X$23:$Z$31,3,FALSE),)</f>
        <v>0</v>
      </c>
      <c r="CN112" s="325" t="str">
        <f t="shared" si="348"/>
        <v/>
      </c>
      <c r="CO112" s="610"/>
      <c r="CP112" s="329"/>
      <c r="CQ112" s="454"/>
      <c r="CR112" s="322"/>
      <c r="CS112" s="322"/>
      <c r="CT112" s="322"/>
      <c r="CU112" s="322"/>
      <c r="CV112" s="322">
        <f>IFERROR(VLOOKUP(CP112,'４整理番号表'!$X$23:$Z$31,3,FALSE),)</f>
        <v>0</v>
      </c>
      <c r="CW112" s="325" t="str">
        <f t="shared" si="349"/>
        <v/>
      </c>
      <c r="CX112" s="619"/>
      <c r="CY112" s="329"/>
      <c r="CZ112" s="454"/>
      <c r="DA112" s="322"/>
      <c r="DB112" s="322"/>
      <c r="DC112" s="322"/>
      <c r="DD112" s="322"/>
      <c r="DE112" s="322">
        <f>IFERROR(VLOOKUP(CY112,'４整理番号表'!$X$23:$Z$31,3,FALSE),)</f>
        <v>0</v>
      </c>
      <c r="DF112" s="325" t="str">
        <f t="shared" si="350"/>
        <v/>
      </c>
      <c r="DG112" s="610"/>
      <c r="DH112" s="329"/>
      <c r="DI112" s="454"/>
      <c r="DJ112" s="322"/>
      <c r="DK112" s="322"/>
      <c r="DL112" s="322"/>
      <c r="DM112" s="322"/>
      <c r="DN112" s="322">
        <f>IFERROR(VLOOKUP(DH112,'４整理番号表'!$X$23:$Z$31,3,FALSE),)</f>
        <v>0</v>
      </c>
      <c r="DO112" s="325" t="str">
        <f t="shared" si="351"/>
        <v/>
      </c>
      <c r="DP112" s="610"/>
      <c r="DQ112" s="329"/>
      <c r="DR112" s="454"/>
      <c r="DS112" s="322"/>
      <c r="DT112" s="322"/>
      <c r="DU112" s="322"/>
      <c r="DV112" s="322"/>
      <c r="DW112" s="322">
        <f>IFERROR(VLOOKUP(DQ112,'４整理番号表'!$X$23:$Z$31,3,FALSE),)</f>
        <v>0</v>
      </c>
      <c r="DX112" s="325" t="str">
        <f t="shared" si="352"/>
        <v/>
      </c>
      <c r="DY112" s="610"/>
      <c r="DZ112" s="329"/>
      <c r="EA112" s="454"/>
      <c r="EB112" s="322"/>
      <c r="EC112" s="322"/>
      <c r="ED112" s="322"/>
      <c r="EE112" s="322"/>
      <c r="EF112" s="322">
        <f>IFERROR(VLOOKUP(DZ112,'４整理番号表'!$X$23:$Z$31,3,FALSE),)</f>
        <v>0</v>
      </c>
      <c r="EG112" s="325" t="str">
        <f t="shared" si="353"/>
        <v/>
      </c>
      <c r="EH112" s="610"/>
      <c r="EI112" s="329"/>
      <c r="EJ112" s="454"/>
      <c r="EK112" s="322"/>
      <c r="EL112" s="322"/>
      <c r="EM112" s="322"/>
      <c r="EN112" s="322"/>
      <c r="EO112" s="322">
        <f>IFERROR(VLOOKUP(EI112,'４整理番号表'!$X$23:$Z$31,3,FALSE),)</f>
        <v>0</v>
      </c>
      <c r="EP112" s="325" t="str">
        <f t="shared" si="354"/>
        <v/>
      </c>
      <c r="EQ112" s="619"/>
      <c r="ER112" s="203" t="s">
        <v>101</v>
      </c>
      <c r="ES112" s="266">
        <f t="shared" si="223"/>
        <v>0</v>
      </c>
      <c r="ET112" s="272">
        <f t="shared" si="224"/>
        <v>0</v>
      </c>
      <c r="EU112" s="272">
        <f t="shared" si="225"/>
        <v>0</v>
      </c>
      <c r="EV112" s="272">
        <f t="shared" si="226"/>
        <v>0</v>
      </c>
      <c r="EW112" s="272">
        <f t="shared" si="227"/>
        <v>0</v>
      </c>
      <c r="EX112" s="272">
        <f t="shared" si="228"/>
        <v>0</v>
      </c>
      <c r="EY112" s="272">
        <f t="shared" si="229"/>
        <v>0</v>
      </c>
      <c r="EZ112" s="272">
        <f t="shared" si="230"/>
        <v>0</v>
      </c>
      <c r="FA112" s="272">
        <f t="shared" si="231"/>
        <v>0</v>
      </c>
      <c r="FB112" s="272">
        <f t="shared" si="232"/>
        <v>0</v>
      </c>
      <c r="FC112" s="272">
        <f t="shared" si="233"/>
        <v>0</v>
      </c>
      <c r="FD112" s="272">
        <f t="shared" si="234"/>
        <v>0</v>
      </c>
      <c r="FE112" s="272">
        <f t="shared" si="235"/>
        <v>0</v>
      </c>
      <c r="FF112" s="272">
        <f t="shared" si="236"/>
        <v>0</v>
      </c>
      <c r="FG112" s="272">
        <f t="shared" si="237"/>
        <v>0</v>
      </c>
      <c r="FH112" s="272">
        <f t="shared" si="238"/>
        <v>0</v>
      </c>
      <c r="FI112" s="109" t="s">
        <v>100</v>
      </c>
      <c r="FJ112" s="109" t="s">
        <v>100</v>
      </c>
      <c r="FK112" s="109" t="s">
        <v>100</v>
      </c>
      <c r="FL112" s="109" t="s">
        <v>100</v>
      </c>
      <c r="FM112" s="109" t="s">
        <v>100</v>
      </c>
      <c r="FN112" s="272">
        <f t="shared" si="355"/>
        <v>0</v>
      </c>
      <c r="FO112" s="272">
        <f t="shared" si="356"/>
        <v>0</v>
      </c>
      <c r="FP112" s="272">
        <f t="shared" si="357"/>
        <v>0</v>
      </c>
      <c r="FQ112" s="272">
        <f t="shared" si="358"/>
        <v>0</v>
      </c>
      <c r="FR112" s="272">
        <f t="shared" si="359"/>
        <v>0</v>
      </c>
      <c r="FS112" s="272">
        <f t="shared" si="360"/>
        <v>0</v>
      </c>
      <c r="FT112" s="272">
        <f t="shared" si="361"/>
        <v>0</v>
      </c>
      <c r="FU112" s="113"/>
      <c r="FV112" s="113"/>
      <c r="FW112" s="109"/>
      <c r="FX112" s="109"/>
      <c r="FY112" s="109"/>
      <c r="FZ112" s="272">
        <f t="shared" si="362"/>
        <v>0</v>
      </c>
      <c r="GA112" s="272">
        <f t="shared" si="239"/>
        <v>0</v>
      </c>
      <c r="GB112" s="109"/>
      <c r="GC112" s="109"/>
      <c r="GD112" s="109"/>
      <c r="GE112" s="109"/>
      <c r="GF112" s="109"/>
      <c r="GG112" s="109"/>
      <c r="GH112" s="109"/>
      <c r="GI112" s="109"/>
      <c r="GJ112" s="109"/>
      <c r="GK112" s="109"/>
      <c r="GL112" s="109"/>
      <c r="GM112" s="109"/>
      <c r="GN112" s="109"/>
      <c r="GO112" s="109"/>
      <c r="GP112" s="109"/>
      <c r="GQ112" s="109"/>
      <c r="GR112" s="109"/>
      <c r="GS112" s="109"/>
      <c r="GT112" s="110"/>
      <c r="GV112" s="413">
        <f t="shared" si="240"/>
        <v>0</v>
      </c>
      <c r="GW112" s="414">
        <f t="shared" si="241"/>
        <v>0</v>
      </c>
      <c r="GX112" s="415"/>
      <c r="GY112" s="416">
        <f t="shared" si="406"/>
        <v>0</v>
      </c>
      <c r="GZ112" s="417">
        <f t="shared" si="407"/>
        <v>0</v>
      </c>
      <c r="HA112" s="385"/>
      <c r="HB112" s="421"/>
      <c r="HC112" s="422"/>
      <c r="HD112" s="422"/>
      <c r="HE112" s="423">
        <f t="shared" si="408"/>
        <v>0</v>
      </c>
      <c r="HF112" s="424">
        <f t="shared" si="409"/>
        <v>0</v>
      </c>
      <c r="HG112" s="426"/>
      <c r="HH112" s="426"/>
      <c r="HI112" s="426"/>
      <c r="HJ112" s="345" t="str">
        <f t="shared" si="242"/>
        <v/>
      </c>
      <c r="HK112" s="402">
        <f>IF(OR(AND(1&lt;=HJ112,HJ112&lt;=3),HJ112=6),VLOOKUP(HJ112,'４整理番号表'!$J$5:$K$59,2,FALSE),0)</f>
        <v>0</v>
      </c>
      <c r="HL112" s="402">
        <f>IF(OR(HJ112=4,HJ112=7),VLOOKUP(HJ112,'４整理番号表'!$J$5:$K$59,2,FALSE),0)</f>
        <v>0</v>
      </c>
      <c r="HM112" s="402">
        <f>IF(HJ112=5,VLOOKUP(HJ112,'４整理番号表'!$J$5:$K$59,2,FALSE),0)</f>
        <v>0</v>
      </c>
      <c r="HN112" s="402">
        <f>IF(AND(8&lt;=HJ112,HJ112&lt;=13),VLOOKUP(HJ112,'４整理番号表'!$J$5:$K$59,2,FALSE),0)</f>
        <v>0</v>
      </c>
      <c r="HO112" s="397">
        <f t="shared" si="363"/>
        <v>0</v>
      </c>
      <c r="HP112" s="345">
        <f t="shared" si="364"/>
        <v>0</v>
      </c>
      <c r="HQ112" s="345">
        <f t="shared" si="365"/>
        <v>0</v>
      </c>
      <c r="HR112" s="344">
        <f t="shared" si="366"/>
        <v>0</v>
      </c>
      <c r="HS112" s="344">
        <f t="shared" si="367"/>
        <v>0</v>
      </c>
      <c r="HT112" s="345">
        <f t="shared" si="368"/>
        <v>0</v>
      </c>
      <c r="HU112" s="345">
        <f t="shared" si="369"/>
        <v>0</v>
      </c>
      <c r="HV112" s="345">
        <f t="shared" si="370"/>
        <v>0</v>
      </c>
      <c r="HW112" s="345">
        <f t="shared" si="371"/>
        <v>0</v>
      </c>
      <c r="HX112" s="345">
        <f t="shared" si="372"/>
        <v>0</v>
      </c>
      <c r="HY112" s="344">
        <f t="shared" si="373"/>
        <v>0</v>
      </c>
      <c r="HZ112" s="344">
        <f t="shared" si="374"/>
        <v>0</v>
      </c>
      <c r="IA112" s="345">
        <f t="shared" si="375"/>
        <v>0</v>
      </c>
      <c r="IB112" s="345">
        <f t="shared" si="376"/>
        <v>0</v>
      </c>
      <c r="IC112" s="345">
        <f t="shared" si="377"/>
        <v>0</v>
      </c>
      <c r="ID112" s="345">
        <f t="shared" si="378"/>
        <v>0</v>
      </c>
      <c r="IE112" s="345">
        <f t="shared" si="379"/>
        <v>0</v>
      </c>
      <c r="IF112" s="344">
        <f>IF(AND($HO112=3,SUM($ID112:IE112)=0),IF(AND($HB112=1,$HF112&gt;=0.1),1,),)</f>
        <v>0</v>
      </c>
      <c r="IG112" s="344">
        <f>IF(AND($HO112=3,SUM($ID112:IF112)=0),IF(AND($HB112=1,$HF112&gt;=0.05,$HF112&lt;0.1),1,),)</f>
        <v>0</v>
      </c>
      <c r="IH112" s="345">
        <f t="shared" si="380"/>
        <v>0</v>
      </c>
      <c r="II112" s="345">
        <f t="shared" si="381"/>
        <v>0</v>
      </c>
      <c r="IJ112" s="345">
        <f t="shared" si="382"/>
        <v>0</v>
      </c>
      <c r="IK112" s="345">
        <f t="shared" si="383"/>
        <v>0</v>
      </c>
      <c r="IL112" s="345">
        <f t="shared" si="384"/>
        <v>0</v>
      </c>
      <c r="IM112" s="345">
        <f t="shared" si="385"/>
        <v>0</v>
      </c>
      <c r="IN112" s="345">
        <f t="shared" si="386"/>
        <v>0</v>
      </c>
      <c r="IO112" s="345">
        <f t="shared" si="387"/>
        <v>0</v>
      </c>
      <c r="IP112" s="345">
        <f t="shared" si="388"/>
        <v>0</v>
      </c>
      <c r="IQ112" s="345">
        <f t="shared" si="389"/>
        <v>0</v>
      </c>
      <c r="IR112" s="345">
        <f t="shared" si="390"/>
        <v>0</v>
      </c>
      <c r="IS112" s="392">
        <f t="shared" si="391"/>
        <v>0</v>
      </c>
      <c r="IT112" s="385"/>
      <c r="IU112" s="440">
        <f t="shared" si="243"/>
        <v>0</v>
      </c>
      <c r="IV112" s="344">
        <f t="shared" si="244"/>
        <v>0</v>
      </c>
      <c r="IW112" s="344">
        <f t="shared" si="245"/>
        <v>0</v>
      </c>
      <c r="IX112" s="344">
        <f t="shared" si="246"/>
        <v>0</v>
      </c>
      <c r="IY112" s="344">
        <f t="shared" si="247"/>
        <v>0</v>
      </c>
      <c r="IZ112" s="344">
        <f t="shared" si="248"/>
        <v>0</v>
      </c>
      <c r="JA112" s="344">
        <f t="shared" si="249"/>
        <v>0</v>
      </c>
      <c r="JB112" s="344">
        <f t="shared" si="250"/>
        <v>0</v>
      </c>
      <c r="JC112" s="344">
        <f t="shared" si="251"/>
        <v>0</v>
      </c>
      <c r="JD112" s="344">
        <f t="shared" si="252"/>
        <v>0</v>
      </c>
      <c r="JE112" s="344">
        <f t="shared" si="253"/>
        <v>0</v>
      </c>
      <c r="JF112" s="344">
        <f t="shared" si="254"/>
        <v>0</v>
      </c>
      <c r="JG112" s="344">
        <f t="shared" si="255"/>
        <v>0</v>
      </c>
      <c r="JH112" s="344">
        <f t="shared" si="256"/>
        <v>0</v>
      </c>
      <c r="JI112" s="344">
        <f t="shared" si="257"/>
        <v>0</v>
      </c>
      <c r="JJ112" s="344">
        <f t="shared" si="258"/>
        <v>0</v>
      </c>
      <c r="JK112" s="344">
        <f t="shared" si="259"/>
        <v>0</v>
      </c>
      <c r="JL112" s="344">
        <f t="shared" si="260"/>
        <v>0</v>
      </c>
      <c r="JM112" s="344">
        <f t="shared" si="261"/>
        <v>0</v>
      </c>
      <c r="JN112" s="344">
        <f t="shared" si="262"/>
        <v>0</v>
      </c>
      <c r="JO112" s="344">
        <f t="shared" si="263"/>
        <v>0</v>
      </c>
      <c r="JP112" s="344">
        <f t="shared" si="264"/>
        <v>0</v>
      </c>
      <c r="JQ112" s="344">
        <f t="shared" si="265"/>
        <v>0</v>
      </c>
      <c r="JR112" s="344">
        <f t="shared" si="266"/>
        <v>0</v>
      </c>
      <c r="JS112" s="344">
        <f t="shared" si="267"/>
        <v>0</v>
      </c>
      <c r="JT112" s="344">
        <f t="shared" si="268"/>
        <v>0</v>
      </c>
      <c r="JU112" s="344">
        <f t="shared" si="269"/>
        <v>0</v>
      </c>
      <c r="JV112" s="344">
        <f t="shared" si="270"/>
        <v>0</v>
      </c>
      <c r="JW112" s="344">
        <f t="shared" si="271"/>
        <v>0</v>
      </c>
      <c r="JX112" s="344">
        <f t="shared" si="272"/>
        <v>0</v>
      </c>
      <c r="JY112" s="344">
        <f t="shared" si="273"/>
        <v>0</v>
      </c>
      <c r="JZ112" s="344">
        <f t="shared" si="274"/>
        <v>0</v>
      </c>
      <c r="KA112" s="344">
        <f t="shared" si="275"/>
        <v>0</v>
      </c>
      <c r="KB112" s="344">
        <f t="shared" si="276"/>
        <v>0</v>
      </c>
      <c r="KC112" s="344">
        <f t="shared" si="277"/>
        <v>0</v>
      </c>
      <c r="KD112" s="344">
        <f t="shared" si="278"/>
        <v>0</v>
      </c>
      <c r="KE112" s="344">
        <f t="shared" si="279"/>
        <v>0</v>
      </c>
      <c r="KF112" s="344">
        <f t="shared" si="280"/>
        <v>0</v>
      </c>
      <c r="KG112" s="344">
        <f t="shared" si="281"/>
        <v>0</v>
      </c>
      <c r="KH112" s="344">
        <f t="shared" si="282"/>
        <v>0</v>
      </c>
      <c r="KI112" s="344">
        <f t="shared" si="283"/>
        <v>0</v>
      </c>
      <c r="KJ112" s="344">
        <f t="shared" si="284"/>
        <v>0</v>
      </c>
      <c r="KK112" s="344">
        <f t="shared" si="285"/>
        <v>0</v>
      </c>
      <c r="KL112" s="344">
        <f t="shared" si="286"/>
        <v>0</v>
      </c>
      <c r="KM112" s="344">
        <f t="shared" si="287"/>
        <v>0</v>
      </c>
      <c r="KN112" s="344">
        <f t="shared" si="288"/>
        <v>0</v>
      </c>
      <c r="KO112" s="344">
        <f t="shared" si="289"/>
        <v>0</v>
      </c>
      <c r="KP112" s="344">
        <f t="shared" si="290"/>
        <v>0</v>
      </c>
      <c r="KQ112" s="344">
        <f t="shared" si="291"/>
        <v>0</v>
      </c>
      <c r="KR112" s="344">
        <f t="shared" si="292"/>
        <v>0</v>
      </c>
      <c r="KS112" s="344">
        <f t="shared" si="293"/>
        <v>0</v>
      </c>
      <c r="KT112" s="383">
        <f t="shared" si="294"/>
        <v>0</v>
      </c>
      <c r="KU112" s="701"/>
      <c r="KV112" s="109"/>
      <c r="KW112" s="109"/>
      <c r="KX112" s="110"/>
      <c r="KZ112" s="472">
        <f t="shared" si="295"/>
        <v>0</v>
      </c>
      <c r="LA112" s="348">
        <f t="shared" si="296"/>
        <v>0</v>
      </c>
      <c r="LB112" s="348">
        <f t="shared" si="297"/>
        <v>0</v>
      </c>
      <c r="LC112" s="473">
        <f t="shared" si="298"/>
        <v>0</v>
      </c>
      <c r="LE112" s="467">
        <f t="shared" si="299"/>
        <v>0</v>
      </c>
      <c r="LF112" s="467" t="str">
        <f t="shared" si="300"/>
        <v/>
      </c>
      <c r="LG112" s="467">
        <f t="shared" si="301"/>
        <v>0</v>
      </c>
      <c r="LH112" s="467">
        <f t="shared" si="302"/>
        <v>0</v>
      </c>
      <c r="LI112" s="467">
        <f t="shared" si="303"/>
        <v>0</v>
      </c>
      <c r="LJ112" s="467">
        <f t="shared" si="304"/>
        <v>0</v>
      </c>
      <c r="LK112" s="467">
        <f t="shared" si="305"/>
        <v>0</v>
      </c>
      <c r="LL112" s="467">
        <f t="shared" si="306"/>
        <v>0</v>
      </c>
      <c r="LM112" s="467">
        <f t="shared" si="307"/>
        <v>0</v>
      </c>
      <c r="LN112" s="468">
        <f t="shared" si="308"/>
        <v>0</v>
      </c>
      <c r="LO112" s="468" t="str">
        <f t="shared" si="392"/>
        <v>○</v>
      </c>
      <c r="LP112" s="451"/>
      <c r="LQ112" s="414">
        <f t="shared" si="393"/>
        <v>0</v>
      </c>
      <c r="LR112" s="414">
        <f t="shared" si="394"/>
        <v>0</v>
      </c>
      <c r="LS112" s="414" t="str">
        <f t="shared" si="309"/>
        <v/>
      </c>
      <c r="LT112" s="414" t="str">
        <f t="shared" si="395"/>
        <v/>
      </c>
      <c r="LU112" s="414">
        <f t="shared" si="310"/>
        <v>0</v>
      </c>
      <c r="LV112" s="414">
        <f t="shared" si="311"/>
        <v>0</v>
      </c>
      <c r="LW112" s="414">
        <f t="shared" si="312"/>
        <v>0</v>
      </c>
      <c r="LX112" s="448">
        <f t="shared" si="313"/>
        <v>0</v>
      </c>
      <c r="LY112" s="414">
        <f t="shared" si="396"/>
        <v>0</v>
      </c>
      <c r="LZ112" s="414">
        <f t="shared" si="397"/>
        <v>0</v>
      </c>
      <c r="MA112" s="414">
        <f t="shared" si="398"/>
        <v>0</v>
      </c>
      <c r="MB112" s="448">
        <f t="shared" si="399"/>
        <v>0</v>
      </c>
      <c r="MC112" s="414">
        <f t="shared" si="314"/>
        <v>0</v>
      </c>
      <c r="MD112" s="414">
        <f t="shared" si="315"/>
        <v>0</v>
      </c>
      <c r="ME112" s="414">
        <f t="shared" si="316"/>
        <v>0</v>
      </c>
      <c r="MF112" s="448">
        <f t="shared" si="317"/>
        <v>0</v>
      </c>
      <c r="MG112" s="414">
        <f t="shared" si="318"/>
        <v>0</v>
      </c>
      <c r="MH112" s="414">
        <f t="shared" si="319"/>
        <v>0</v>
      </c>
      <c r="MI112" s="414">
        <f t="shared" si="320"/>
        <v>0</v>
      </c>
      <c r="MJ112" s="448">
        <f t="shared" si="400"/>
        <v>0</v>
      </c>
      <c r="MK112" s="462"/>
      <c r="ML112" s="477" cm="1">
        <f t="array" ref="ML112">IF(MX112=1,INDEX($BX112:$EQ112,1,MATCH("Ⅱ⑧",$BX112:$EQ112,0)+7),0)</f>
        <v>0</v>
      </c>
      <c r="MM112" s="478">
        <f t="shared" si="321"/>
        <v>0</v>
      </c>
      <c r="MN112" s="468">
        <f t="shared" si="322"/>
        <v>0</v>
      </c>
      <c r="MP112" s="348">
        <f t="shared" si="323"/>
        <v>0</v>
      </c>
      <c r="MQ112" s="348">
        <f t="shared" si="324"/>
        <v>0</v>
      </c>
      <c r="MR112" s="348">
        <f t="shared" si="325"/>
        <v>0</v>
      </c>
      <c r="MS112" s="348">
        <f t="shared" si="326"/>
        <v>0</v>
      </c>
      <c r="MT112" s="348">
        <f t="shared" si="327"/>
        <v>0</v>
      </c>
      <c r="MU112" s="348">
        <f t="shared" si="328"/>
        <v>0</v>
      </c>
      <c r="MV112" s="348">
        <f t="shared" si="329"/>
        <v>0</v>
      </c>
      <c r="MW112" s="348">
        <f t="shared" si="330"/>
        <v>0</v>
      </c>
      <c r="MX112" s="348">
        <f t="shared" si="331"/>
        <v>0</v>
      </c>
      <c r="MZ112" s="550">
        <f t="shared" si="332"/>
        <v>0</v>
      </c>
      <c r="NA112" s="550">
        <f t="shared" si="333"/>
        <v>0</v>
      </c>
      <c r="NB112" s="550">
        <f t="shared" si="334"/>
        <v>0</v>
      </c>
      <c r="NC112" s="550">
        <f t="shared" si="335"/>
        <v>0</v>
      </c>
      <c r="ND112" s="550">
        <f t="shared" si="336"/>
        <v>0</v>
      </c>
      <c r="NE112" s="550">
        <f t="shared" si="337"/>
        <v>0</v>
      </c>
      <c r="NF112" s="550">
        <f t="shared" si="338"/>
        <v>0</v>
      </c>
      <c r="NG112" s="550">
        <f t="shared" si="339"/>
        <v>0</v>
      </c>
    </row>
    <row r="113" spans="1:371" s="136" customFormat="1" ht="21" customHeight="1">
      <c r="A113" s="452">
        <f t="shared" si="212"/>
        <v>0</v>
      </c>
      <c r="B113" s="452">
        <f t="shared" si="401"/>
        <v>0</v>
      </c>
      <c r="C113" s="452">
        <f t="shared" si="213"/>
        <v>0</v>
      </c>
      <c r="D113" s="452">
        <f t="shared" si="214"/>
        <v>0</v>
      </c>
      <c r="E113" s="452">
        <f t="shared" si="215"/>
        <v>0</v>
      </c>
      <c r="F113" s="452">
        <f t="shared" si="402"/>
        <v>0</v>
      </c>
      <c r="G113" s="452">
        <f t="shared" si="403"/>
        <v>0</v>
      </c>
      <c r="H113" s="452">
        <f t="shared" si="404"/>
        <v>0</v>
      </c>
      <c r="I113" s="267">
        <f t="shared" si="340"/>
        <v>0</v>
      </c>
      <c r="J113" s="268"/>
      <c r="K113" s="112"/>
      <c r="L113" s="112"/>
      <c r="M113" s="106"/>
      <c r="N113" s="106"/>
      <c r="O113" s="106"/>
      <c r="P113" s="106"/>
      <c r="Q113" s="112"/>
      <c r="R113" s="263" t="str">
        <f>IFERROR(VLOOKUP(Q113,'４整理番号表'!$T$27:$U$30,2,TRUE),"")</f>
        <v/>
      </c>
      <c r="S113" s="263">
        <f t="shared" si="341"/>
        <v>0</v>
      </c>
      <c r="T113" s="266">
        <f t="shared" si="342"/>
        <v>0</v>
      </c>
      <c r="U113" s="112"/>
      <c r="V113" s="108"/>
      <c r="W113" s="269" t="str">
        <f>IFERROR(VLOOKUP(V113,'４整理番号表'!$B$6:$G$7,2,TRUE),"")</f>
        <v/>
      </c>
      <c r="X113" s="270"/>
      <c r="Y113" s="108"/>
      <c r="Z113" s="269" t="str">
        <f>IFERROR(VLOOKUP(Y113,'４整理番号表'!$B$39:$H$45,2,TRUE),"")</f>
        <v/>
      </c>
      <c r="AA113" s="108"/>
      <c r="AB113" s="271" t="str">
        <f>IFERROR(VLOOKUP(AA113,'４整理番号表'!$J$5:$K$59,2,TRUE),"")</f>
        <v/>
      </c>
      <c r="AC113" s="365"/>
      <c r="AD113" s="624"/>
      <c r="AE113" s="107"/>
      <c r="AF113" s="272" t="str">
        <f>IFERROR(VLOOKUP(AE113,'４整理番号表'!$P$6:$Q$39,2,TRUE),"")</f>
        <v/>
      </c>
      <c r="AG113" s="273">
        <f t="shared" si="216"/>
        <v>0</v>
      </c>
      <c r="AH113" s="106"/>
      <c r="AI113" s="112"/>
      <c r="AJ113" s="111"/>
      <c r="AK113" s="282"/>
      <c r="AL113" s="283"/>
      <c r="AM113" s="280"/>
      <c r="AN113" s="26"/>
      <c r="AO113" s="291">
        <f t="shared" si="217"/>
        <v>0</v>
      </c>
      <c r="AP113" s="290">
        <f t="shared" si="343"/>
        <v>0</v>
      </c>
      <c r="AQ113" s="30"/>
      <c r="AR113" s="30"/>
      <c r="AS113" s="30"/>
      <c r="AT113" s="289"/>
      <c r="AU113" s="291">
        <f t="shared" si="410"/>
        <v>0</v>
      </c>
      <c r="AV113" s="291" t="str">
        <f t="shared" si="405"/>
        <v/>
      </c>
      <c r="AW113" s="27"/>
      <c r="AX113" s="33"/>
      <c r="AY113" s="33"/>
      <c r="AZ113" s="28"/>
      <c r="BA113" s="27"/>
      <c r="BB113" s="202"/>
      <c r="BC113" s="315">
        <f t="shared" si="344"/>
        <v>0</v>
      </c>
      <c r="BD113" s="349" t="str">
        <f t="shared" si="218"/>
        <v/>
      </c>
      <c r="BE113" s="350"/>
      <c r="BF113" s="350"/>
      <c r="BG113" s="349">
        <f t="shared" si="411"/>
        <v>0</v>
      </c>
      <c r="BH113" s="350"/>
      <c r="BI113" s="349">
        <f t="shared" si="345"/>
        <v>0</v>
      </c>
      <c r="BJ113" s="202"/>
      <c r="BK113" s="202"/>
      <c r="BL113" s="653" t="str">
        <f t="shared" si="219"/>
        <v/>
      </c>
      <c r="BM113" s="654" t="str">
        <f t="shared" si="220"/>
        <v/>
      </c>
      <c r="BN113" s="266" t="str">
        <f t="shared" si="221"/>
        <v/>
      </c>
      <c r="BO113" s="793"/>
      <c r="BP113" s="323"/>
      <c r="BQ113" s="323"/>
      <c r="BR113" s="323"/>
      <c r="BS113" s="323"/>
      <c r="BT113" s="324" t="str">
        <f t="shared" si="222"/>
        <v/>
      </c>
      <c r="BU113" s="325" t="str">
        <f t="shared" si="346"/>
        <v/>
      </c>
      <c r="BV113" s="393">
        <f t="shared" si="347"/>
        <v>0</v>
      </c>
      <c r="BW113" s="326"/>
      <c r="BX113" s="329"/>
      <c r="BY113" s="454"/>
      <c r="BZ113" s="455"/>
      <c r="CA113" s="455"/>
      <c r="CB113" s="455"/>
      <c r="CC113" s="455"/>
      <c r="CD113" s="322">
        <f>IFERROR(VLOOKUP(BX113,'４整理番号表'!$X$23:$Z$31,3,FALSE),)</f>
        <v>0</v>
      </c>
      <c r="CE113" s="605" t="str">
        <f>IF(BX113='４整理番号表'!$X$24,IF(CC113&lt;&gt;"",IF(BZ113&gt;0,IF(BY113=6,ROUNDDOWN((CC113-BZ113)/ABS(BZ113),3),IF(BY113=5,ROUNDDOWN((CC113-BZ113)/ABS(BZ113)*3/4,3),"")),"-")),IF(CC113&lt;&gt;"",IF(BZ113&gt;0,ROUNDDOWN((CC113-BZ113)/ABS(BZ113),3),"-"),""))</f>
        <v/>
      </c>
      <c r="CF113" s="610"/>
      <c r="CG113" s="329"/>
      <c r="CH113" s="454"/>
      <c r="CI113" s="322"/>
      <c r="CJ113" s="322"/>
      <c r="CK113" s="322"/>
      <c r="CL113" s="322"/>
      <c r="CM113" s="322">
        <f>IFERROR(VLOOKUP(CG113,'４整理番号表'!$X$23:$Z$31,3,FALSE),)</f>
        <v>0</v>
      </c>
      <c r="CN113" s="325" t="str">
        <f t="shared" si="348"/>
        <v/>
      </c>
      <c r="CO113" s="610"/>
      <c r="CP113" s="329"/>
      <c r="CQ113" s="454"/>
      <c r="CR113" s="322"/>
      <c r="CS113" s="322"/>
      <c r="CT113" s="322"/>
      <c r="CU113" s="322"/>
      <c r="CV113" s="322">
        <f>IFERROR(VLOOKUP(CP113,'４整理番号表'!$X$23:$Z$31,3,FALSE),)</f>
        <v>0</v>
      </c>
      <c r="CW113" s="325" t="str">
        <f t="shared" si="349"/>
        <v/>
      </c>
      <c r="CX113" s="619"/>
      <c r="CY113" s="329"/>
      <c r="CZ113" s="454"/>
      <c r="DA113" s="322"/>
      <c r="DB113" s="322"/>
      <c r="DC113" s="322"/>
      <c r="DD113" s="322"/>
      <c r="DE113" s="322">
        <f>IFERROR(VLOOKUP(CY113,'４整理番号表'!$X$23:$Z$31,3,FALSE),)</f>
        <v>0</v>
      </c>
      <c r="DF113" s="325" t="str">
        <f t="shared" si="350"/>
        <v/>
      </c>
      <c r="DG113" s="610"/>
      <c r="DH113" s="329"/>
      <c r="DI113" s="454"/>
      <c r="DJ113" s="322"/>
      <c r="DK113" s="322"/>
      <c r="DL113" s="322"/>
      <c r="DM113" s="322"/>
      <c r="DN113" s="322">
        <f>IFERROR(VLOOKUP(DH113,'４整理番号表'!$X$23:$Z$31,3,FALSE),)</f>
        <v>0</v>
      </c>
      <c r="DO113" s="325" t="str">
        <f t="shared" si="351"/>
        <v/>
      </c>
      <c r="DP113" s="610"/>
      <c r="DQ113" s="329"/>
      <c r="DR113" s="454"/>
      <c r="DS113" s="322"/>
      <c r="DT113" s="322"/>
      <c r="DU113" s="322"/>
      <c r="DV113" s="322"/>
      <c r="DW113" s="322">
        <f>IFERROR(VLOOKUP(DQ113,'４整理番号表'!$X$23:$Z$31,3,FALSE),)</f>
        <v>0</v>
      </c>
      <c r="DX113" s="325" t="str">
        <f t="shared" si="352"/>
        <v/>
      </c>
      <c r="DY113" s="610"/>
      <c r="DZ113" s="329"/>
      <c r="EA113" s="454"/>
      <c r="EB113" s="322"/>
      <c r="EC113" s="322"/>
      <c r="ED113" s="322"/>
      <c r="EE113" s="322"/>
      <c r="EF113" s="322">
        <f>IFERROR(VLOOKUP(DZ113,'４整理番号表'!$X$23:$Z$31,3,FALSE),)</f>
        <v>0</v>
      </c>
      <c r="EG113" s="325" t="str">
        <f t="shared" si="353"/>
        <v/>
      </c>
      <c r="EH113" s="610"/>
      <c r="EI113" s="329"/>
      <c r="EJ113" s="454"/>
      <c r="EK113" s="322"/>
      <c r="EL113" s="322"/>
      <c r="EM113" s="322"/>
      <c r="EN113" s="322"/>
      <c r="EO113" s="322">
        <f>IFERROR(VLOOKUP(EI113,'４整理番号表'!$X$23:$Z$31,3,FALSE),)</f>
        <v>0</v>
      </c>
      <c r="EP113" s="325" t="str">
        <f t="shared" si="354"/>
        <v/>
      </c>
      <c r="EQ113" s="619"/>
      <c r="ER113" s="203" t="s">
        <v>101</v>
      </c>
      <c r="ES113" s="266">
        <f t="shared" si="223"/>
        <v>0</v>
      </c>
      <c r="ET113" s="272">
        <f t="shared" si="224"/>
        <v>0</v>
      </c>
      <c r="EU113" s="272">
        <f t="shared" si="225"/>
        <v>0</v>
      </c>
      <c r="EV113" s="272">
        <f t="shared" si="226"/>
        <v>0</v>
      </c>
      <c r="EW113" s="272">
        <f t="shared" si="227"/>
        <v>0</v>
      </c>
      <c r="EX113" s="272">
        <f t="shared" si="228"/>
        <v>0</v>
      </c>
      <c r="EY113" s="272">
        <f t="shared" si="229"/>
        <v>0</v>
      </c>
      <c r="EZ113" s="272">
        <f t="shared" si="230"/>
        <v>0</v>
      </c>
      <c r="FA113" s="272">
        <f t="shared" si="231"/>
        <v>0</v>
      </c>
      <c r="FB113" s="272">
        <f t="shared" si="232"/>
        <v>0</v>
      </c>
      <c r="FC113" s="272">
        <f t="shared" si="233"/>
        <v>0</v>
      </c>
      <c r="FD113" s="272">
        <f t="shared" si="234"/>
        <v>0</v>
      </c>
      <c r="FE113" s="272">
        <f t="shared" si="235"/>
        <v>0</v>
      </c>
      <c r="FF113" s="272">
        <f t="shared" si="236"/>
        <v>0</v>
      </c>
      <c r="FG113" s="272">
        <f t="shared" si="237"/>
        <v>0</v>
      </c>
      <c r="FH113" s="272">
        <f t="shared" si="238"/>
        <v>0</v>
      </c>
      <c r="FI113" s="109" t="s">
        <v>100</v>
      </c>
      <c r="FJ113" s="109" t="s">
        <v>100</v>
      </c>
      <c r="FK113" s="109" t="s">
        <v>100</v>
      </c>
      <c r="FL113" s="109" t="s">
        <v>100</v>
      </c>
      <c r="FM113" s="109" t="s">
        <v>100</v>
      </c>
      <c r="FN113" s="272">
        <f t="shared" si="355"/>
        <v>0</v>
      </c>
      <c r="FO113" s="272">
        <f t="shared" si="356"/>
        <v>0</v>
      </c>
      <c r="FP113" s="272">
        <f t="shared" si="357"/>
        <v>0</v>
      </c>
      <c r="FQ113" s="272">
        <f t="shared" si="358"/>
        <v>0</v>
      </c>
      <c r="FR113" s="272">
        <f t="shared" si="359"/>
        <v>0</v>
      </c>
      <c r="FS113" s="272">
        <f t="shared" si="360"/>
        <v>0</v>
      </c>
      <c r="FT113" s="272">
        <f t="shared" si="361"/>
        <v>0</v>
      </c>
      <c r="FU113" s="113"/>
      <c r="FV113" s="113"/>
      <c r="FW113" s="109"/>
      <c r="FX113" s="109"/>
      <c r="FY113" s="109"/>
      <c r="FZ113" s="272">
        <f t="shared" si="362"/>
        <v>0</v>
      </c>
      <c r="GA113" s="272">
        <f t="shared" si="239"/>
        <v>0</v>
      </c>
      <c r="GB113" s="109"/>
      <c r="GC113" s="109"/>
      <c r="GD113" s="109"/>
      <c r="GE113" s="109"/>
      <c r="GF113" s="109"/>
      <c r="GG113" s="109"/>
      <c r="GH113" s="109"/>
      <c r="GI113" s="109"/>
      <c r="GJ113" s="109"/>
      <c r="GK113" s="109"/>
      <c r="GL113" s="109"/>
      <c r="GM113" s="109"/>
      <c r="GN113" s="109"/>
      <c r="GO113" s="109"/>
      <c r="GP113" s="109"/>
      <c r="GQ113" s="109"/>
      <c r="GR113" s="109"/>
      <c r="GS113" s="109"/>
      <c r="GT113" s="110"/>
      <c r="GV113" s="413">
        <f t="shared" si="240"/>
        <v>0</v>
      </c>
      <c r="GW113" s="414">
        <f t="shared" si="241"/>
        <v>0</v>
      </c>
      <c r="GX113" s="415"/>
      <c r="GY113" s="416">
        <f t="shared" si="406"/>
        <v>0</v>
      </c>
      <c r="GZ113" s="417">
        <f t="shared" si="407"/>
        <v>0</v>
      </c>
      <c r="HA113" s="385"/>
      <c r="HB113" s="421"/>
      <c r="HC113" s="422"/>
      <c r="HD113" s="422"/>
      <c r="HE113" s="423">
        <f t="shared" si="408"/>
        <v>0</v>
      </c>
      <c r="HF113" s="424">
        <f t="shared" si="409"/>
        <v>0</v>
      </c>
      <c r="HG113" s="426"/>
      <c r="HH113" s="426"/>
      <c r="HI113" s="426"/>
      <c r="HJ113" s="345" t="str">
        <f t="shared" si="242"/>
        <v/>
      </c>
      <c r="HK113" s="402">
        <f>IF(OR(AND(1&lt;=HJ113,HJ113&lt;=3),HJ113=6),VLOOKUP(HJ113,'４整理番号表'!$J$5:$K$59,2,FALSE),0)</f>
        <v>0</v>
      </c>
      <c r="HL113" s="402">
        <f>IF(OR(HJ113=4,HJ113=7),VLOOKUP(HJ113,'４整理番号表'!$J$5:$K$59,2,FALSE),0)</f>
        <v>0</v>
      </c>
      <c r="HM113" s="402">
        <f>IF(HJ113=5,VLOOKUP(HJ113,'４整理番号表'!$J$5:$K$59,2,FALSE),0)</f>
        <v>0</v>
      </c>
      <c r="HN113" s="402">
        <f>IF(AND(8&lt;=HJ113,HJ113&lt;=13),VLOOKUP(HJ113,'４整理番号表'!$J$5:$K$59,2,FALSE),0)</f>
        <v>0</v>
      </c>
      <c r="HO113" s="397">
        <f t="shared" si="363"/>
        <v>0</v>
      </c>
      <c r="HP113" s="345">
        <f t="shared" si="364"/>
        <v>0</v>
      </c>
      <c r="HQ113" s="345">
        <f t="shared" si="365"/>
        <v>0</v>
      </c>
      <c r="HR113" s="344">
        <f t="shared" si="366"/>
        <v>0</v>
      </c>
      <c r="HS113" s="344">
        <f t="shared" si="367"/>
        <v>0</v>
      </c>
      <c r="HT113" s="345">
        <f t="shared" si="368"/>
        <v>0</v>
      </c>
      <c r="HU113" s="345">
        <f t="shared" si="369"/>
        <v>0</v>
      </c>
      <c r="HV113" s="345">
        <f t="shared" si="370"/>
        <v>0</v>
      </c>
      <c r="HW113" s="345">
        <f t="shared" si="371"/>
        <v>0</v>
      </c>
      <c r="HX113" s="345">
        <f t="shared" si="372"/>
        <v>0</v>
      </c>
      <c r="HY113" s="344">
        <f t="shared" si="373"/>
        <v>0</v>
      </c>
      <c r="HZ113" s="344">
        <f t="shared" si="374"/>
        <v>0</v>
      </c>
      <c r="IA113" s="345">
        <f t="shared" si="375"/>
        <v>0</v>
      </c>
      <c r="IB113" s="345">
        <f t="shared" si="376"/>
        <v>0</v>
      </c>
      <c r="IC113" s="345">
        <f t="shared" si="377"/>
        <v>0</v>
      </c>
      <c r="ID113" s="345">
        <f t="shared" si="378"/>
        <v>0</v>
      </c>
      <c r="IE113" s="345">
        <f t="shared" si="379"/>
        <v>0</v>
      </c>
      <c r="IF113" s="344">
        <f>IF(AND($HO113=3,SUM($ID113:IE113)=0),IF(AND($HB113=1,$HF113&gt;=0.1),1,),)</f>
        <v>0</v>
      </c>
      <c r="IG113" s="344">
        <f>IF(AND($HO113=3,SUM($ID113:IF113)=0),IF(AND($HB113=1,$HF113&gt;=0.05,$HF113&lt;0.1),1,),)</f>
        <v>0</v>
      </c>
      <c r="IH113" s="345">
        <f t="shared" si="380"/>
        <v>0</v>
      </c>
      <c r="II113" s="345">
        <f t="shared" si="381"/>
        <v>0</v>
      </c>
      <c r="IJ113" s="345">
        <f t="shared" si="382"/>
        <v>0</v>
      </c>
      <c r="IK113" s="345">
        <f t="shared" si="383"/>
        <v>0</v>
      </c>
      <c r="IL113" s="345">
        <f t="shared" si="384"/>
        <v>0</v>
      </c>
      <c r="IM113" s="345">
        <f t="shared" si="385"/>
        <v>0</v>
      </c>
      <c r="IN113" s="345">
        <f t="shared" si="386"/>
        <v>0</v>
      </c>
      <c r="IO113" s="345">
        <f t="shared" si="387"/>
        <v>0</v>
      </c>
      <c r="IP113" s="345">
        <f t="shared" si="388"/>
        <v>0</v>
      </c>
      <c r="IQ113" s="345">
        <f t="shared" si="389"/>
        <v>0</v>
      </c>
      <c r="IR113" s="345">
        <f t="shared" si="390"/>
        <v>0</v>
      </c>
      <c r="IS113" s="392">
        <f t="shared" si="391"/>
        <v>0</v>
      </c>
      <c r="IT113" s="385"/>
      <c r="IU113" s="440">
        <f t="shared" si="243"/>
        <v>0</v>
      </c>
      <c r="IV113" s="344">
        <f t="shared" si="244"/>
        <v>0</v>
      </c>
      <c r="IW113" s="344">
        <f t="shared" si="245"/>
        <v>0</v>
      </c>
      <c r="IX113" s="344">
        <f t="shared" si="246"/>
        <v>0</v>
      </c>
      <c r="IY113" s="344">
        <f t="shared" si="247"/>
        <v>0</v>
      </c>
      <c r="IZ113" s="344">
        <f t="shared" si="248"/>
        <v>0</v>
      </c>
      <c r="JA113" s="344">
        <f t="shared" si="249"/>
        <v>0</v>
      </c>
      <c r="JB113" s="344">
        <f t="shared" si="250"/>
        <v>0</v>
      </c>
      <c r="JC113" s="344">
        <f t="shared" si="251"/>
        <v>0</v>
      </c>
      <c r="JD113" s="344">
        <f t="shared" si="252"/>
        <v>0</v>
      </c>
      <c r="JE113" s="344">
        <f t="shared" si="253"/>
        <v>0</v>
      </c>
      <c r="JF113" s="344">
        <f t="shared" si="254"/>
        <v>0</v>
      </c>
      <c r="JG113" s="344">
        <f t="shared" si="255"/>
        <v>0</v>
      </c>
      <c r="JH113" s="344">
        <f t="shared" si="256"/>
        <v>0</v>
      </c>
      <c r="JI113" s="344">
        <f t="shared" si="257"/>
        <v>0</v>
      </c>
      <c r="JJ113" s="344">
        <f t="shared" si="258"/>
        <v>0</v>
      </c>
      <c r="JK113" s="344">
        <f t="shared" si="259"/>
        <v>0</v>
      </c>
      <c r="JL113" s="344">
        <f t="shared" si="260"/>
        <v>0</v>
      </c>
      <c r="JM113" s="344">
        <f t="shared" si="261"/>
        <v>0</v>
      </c>
      <c r="JN113" s="344">
        <f t="shared" si="262"/>
        <v>0</v>
      </c>
      <c r="JO113" s="344">
        <f t="shared" si="263"/>
        <v>0</v>
      </c>
      <c r="JP113" s="344">
        <f t="shared" si="264"/>
        <v>0</v>
      </c>
      <c r="JQ113" s="344">
        <f t="shared" si="265"/>
        <v>0</v>
      </c>
      <c r="JR113" s="344">
        <f t="shared" si="266"/>
        <v>0</v>
      </c>
      <c r="JS113" s="344">
        <f t="shared" si="267"/>
        <v>0</v>
      </c>
      <c r="JT113" s="344">
        <f t="shared" si="268"/>
        <v>0</v>
      </c>
      <c r="JU113" s="344">
        <f t="shared" si="269"/>
        <v>0</v>
      </c>
      <c r="JV113" s="344">
        <f t="shared" si="270"/>
        <v>0</v>
      </c>
      <c r="JW113" s="344">
        <f t="shared" si="271"/>
        <v>0</v>
      </c>
      <c r="JX113" s="344">
        <f t="shared" si="272"/>
        <v>0</v>
      </c>
      <c r="JY113" s="344">
        <f t="shared" si="273"/>
        <v>0</v>
      </c>
      <c r="JZ113" s="344">
        <f t="shared" si="274"/>
        <v>0</v>
      </c>
      <c r="KA113" s="344">
        <f t="shared" si="275"/>
        <v>0</v>
      </c>
      <c r="KB113" s="344">
        <f t="shared" si="276"/>
        <v>0</v>
      </c>
      <c r="KC113" s="344">
        <f t="shared" si="277"/>
        <v>0</v>
      </c>
      <c r="KD113" s="344">
        <f t="shared" si="278"/>
        <v>0</v>
      </c>
      <c r="KE113" s="344">
        <f t="shared" si="279"/>
        <v>0</v>
      </c>
      <c r="KF113" s="344">
        <f t="shared" si="280"/>
        <v>0</v>
      </c>
      <c r="KG113" s="344">
        <f t="shared" si="281"/>
        <v>0</v>
      </c>
      <c r="KH113" s="344">
        <f t="shared" si="282"/>
        <v>0</v>
      </c>
      <c r="KI113" s="344">
        <f t="shared" si="283"/>
        <v>0</v>
      </c>
      <c r="KJ113" s="344">
        <f t="shared" si="284"/>
        <v>0</v>
      </c>
      <c r="KK113" s="344">
        <f t="shared" si="285"/>
        <v>0</v>
      </c>
      <c r="KL113" s="344">
        <f t="shared" si="286"/>
        <v>0</v>
      </c>
      <c r="KM113" s="344">
        <f t="shared" si="287"/>
        <v>0</v>
      </c>
      <c r="KN113" s="344">
        <f t="shared" si="288"/>
        <v>0</v>
      </c>
      <c r="KO113" s="344">
        <f t="shared" si="289"/>
        <v>0</v>
      </c>
      <c r="KP113" s="344">
        <f t="shared" si="290"/>
        <v>0</v>
      </c>
      <c r="KQ113" s="344">
        <f t="shared" si="291"/>
        <v>0</v>
      </c>
      <c r="KR113" s="344">
        <f t="shared" si="292"/>
        <v>0</v>
      </c>
      <c r="KS113" s="344">
        <f t="shared" si="293"/>
        <v>0</v>
      </c>
      <c r="KT113" s="383">
        <f t="shared" si="294"/>
        <v>0</v>
      </c>
      <c r="KU113" s="701"/>
      <c r="KV113" s="109"/>
      <c r="KW113" s="109"/>
      <c r="KX113" s="110"/>
      <c r="KZ113" s="472">
        <f t="shared" si="295"/>
        <v>0</v>
      </c>
      <c r="LA113" s="348">
        <f t="shared" si="296"/>
        <v>0</v>
      </c>
      <c r="LB113" s="348">
        <f t="shared" si="297"/>
        <v>0</v>
      </c>
      <c r="LC113" s="473">
        <f t="shared" si="298"/>
        <v>0</v>
      </c>
      <c r="LE113" s="467">
        <f t="shared" si="299"/>
        <v>0</v>
      </c>
      <c r="LF113" s="467" t="str">
        <f t="shared" si="300"/>
        <v/>
      </c>
      <c r="LG113" s="467">
        <f t="shared" si="301"/>
        <v>0</v>
      </c>
      <c r="LH113" s="467">
        <f t="shared" si="302"/>
        <v>0</v>
      </c>
      <c r="LI113" s="467">
        <f t="shared" si="303"/>
        <v>0</v>
      </c>
      <c r="LJ113" s="467">
        <f t="shared" si="304"/>
        <v>0</v>
      </c>
      <c r="LK113" s="467">
        <f t="shared" si="305"/>
        <v>0</v>
      </c>
      <c r="LL113" s="467">
        <f t="shared" si="306"/>
        <v>0</v>
      </c>
      <c r="LM113" s="467">
        <f t="shared" si="307"/>
        <v>0</v>
      </c>
      <c r="LN113" s="468">
        <f t="shared" si="308"/>
        <v>0</v>
      </c>
      <c r="LO113" s="468" t="str">
        <f t="shared" si="392"/>
        <v>○</v>
      </c>
      <c r="LP113" s="451"/>
      <c r="LQ113" s="414">
        <f t="shared" si="393"/>
        <v>0</v>
      </c>
      <c r="LR113" s="414">
        <f t="shared" si="394"/>
        <v>0</v>
      </c>
      <c r="LS113" s="414" t="str">
        <f t="shared" si="309"/>
        <v/>
      </c>
      <c r="LT113" s="414" t="str">
        <f t="shared" si="395"/>
        <v/>
      </c>
      <c r="LU113" s="414">
        <f t="shared" si="310"/>
        <v>0</v>
      </c>
      <c r="LV113" s="414">
        <f t="shared" si="311"/>
        <v>0</v>
      </c>
      <c r="LW113" s="414">
        <f t="shared" si="312"/>
        <v>0</v>
      </c>
      <c r="LX113" s="448">
        <f t="shared" si="313"/>
        <v>0</v>
      </c>
      <c r="LY113" s="414">
        <f t="shared" si="396"/>
        <v>0</v>
      </c>
      <c r="LZ113" s="414">
        <f t="shared" si="397"/>
        <v>0</v>
      </c>
      <c r="MA113" s="414">
        <f t="shared" si="398"/>
        <v>0</v>
      </c>
      <c r="MB113" s="448">
        <f t="shared" si="399"/>
        <v>0</v>
      </c>
      <c r="MC113" s="414">
        <f t="shared" si="314"/>
        <v>0</v>
      </c>
      <c r="MD113" s="414">
        <f t="shared" si="315"/>
        <v>0</v>
      </c>
      <c r="ME113" s="414">
        <f t="shared" si="316"/>
        <v>0</v>
      </c>
      <c r="MF113" s="448">
        <f t="shared" si="317"/>
        <v>0</v>
      </c>
      <c r="MG113" s="414">
        <f t="shared" si="318"/>
        <v>0</v>
      </c>
      <c r="MH113" s="414">
        <f t="shared" si="319"/>
        <v>0</v>
      </c>
      <c r="MI113" s="414">
        <f t="shared" si="320"/>
        <v>0</v>
      </c>
      <c r="MJ113" s="448">
        <f t="shared" si="400"/>
        <v>0</v>
      </c>
      <c r="MK113" s="462"/>
      <c r="ML113" s="477" cm="1">
        <f t="array" ref="ML113">IF(MX113=1,INDEX($BX113:$EQ113,1,MATCH("Ⅱ⑧",$BX113:$EQ113,0)+7),0)</f>
        <v>0</v>
      </c>
      <c r="MM113" s="478">
        <f t="shared" si="321"/>
        <v>0</v>
      </c>
      <c r="MN113" s="468">
        <f t="shared" si="322"/>
        <v>0</v>
      </c>
      <c r="MP113" s="348">
        <f t="shared" si="323"/>
        <v>0</v>
      </c>
      <c r="MQ113" s="348">
        <f t="shared" si="324"/>
        <v>0</v>
      </c>
      <c r="MR113" s="348">
        <f t="shared" si="325"/>
        <v>0</v>
      </c>
      <c r="MS113" s="348">
        <f t="shared" si="326"/>
        <v>0</v>
      </c>
      <c r="MT113" s="348">
        <f t="shared" si="327"/>
        <v>0</v>
      </c>
      <c r="MU113" s="348">
        <f t="shared" si="328"/>
        <v>0</v>
      </c>
      <c r="MV113" s="348">
        <f t="shared" si="329"/>
        <v>0</v>
      </c>
      <c r="MW113" s="348">
        <f t="shared" si="330"/>
        <v>0</v>
      </c>
      <c r="MX113" s="348">
        <f t="shared" si="331"/>
        <v>0</v>
      </c>
      <c r="MZ113" s="550">
        <f t="shared" si="332"/>
        <v>0</v>
      </c>
      <c r="NA113" s="550">
        <f t="shared" si="333"/>
        <v>0</v>
      </c>
      <c r="NB113" s="550">
        <f t="shared" si="334"/>
        <v>0</v>
      </c>
      <c r="NC113" s="550">
        <f t="shared" si="335"/>
        <v>0</v>
      </c>
      <c r="ND113" s="550">
        <f t="shared" si="336"/>
        <v>0</v>
      </c>
      <c r="NE113" s="550">
        <f t="shared" si="337"/>
        <v>0</v>
      </c>
      <c r="NF113" s="550">
        <f t="shared" si="338"/>
        <v>0</v>
      </c>
      <c r="NG113" s="550">
        <f t="shared" si="339"/>
        <v>0</v>
      </c>
    </row>
    <row r="114" spans="1:371" s="136" customFormat="1" ht="21" customHeight="1">
      <c r="A114" s="452">
        <f t="shared" si="212"/>
        <v>0</v>
      </c>
      <c r="B114" s="452">
        <f t="shared" si="401"/>
        <v>0</v>
      </c>
      <c r="C114" s="452">
        <f t="shared" si="213"/>
        <v>0</v>
      </c>
      <c r="D114" s="452">
        <f t="shared" si="214"/>
        <v>0</v>
      </c>
      <c r="E114" s="452">
        <f t="shared" si="215"/>
        <v>0</v>
      </c>
      <c r="F114" s="452">
        <f t="shared" si="402"/>
        <v>0</v>
      </c>
      <c r="G114" s="452">
        <f t="shared" si="403"/>
        <v>0</v>
      </c>
      <c r="H114" s="452">
        <f t="shared" si="404"/>
        <v>0</v>
      </c>
      <c r="I114" s="267">
        <f t="shared" si="340"/>
        <v>0</v>
      </c>
      <c r="J114" s="268"/>
      <c r="K114" s="112"/>
      <c r="L114" s="112"/>
      <c r="M114" s="106"/>
      <c r="N114" s="106"/>
      <c r="O114" s="106"/>
      <c r="P114" s="106"/>
      <c r="Q114" s="112"/>
      <c r="R114" s="263" t="str">
        <f>IFERROR(VLOOKUP(Q114,'４整理番号表'!$T$27:$U$30,2,TRUE),"")</f>
        <v/>
      </c>
      <c r="S114" s="263">
        <f t="shared" si="341"/>
        <v>0</v>
      </c>
      <c r="T114" s="266">
        <f t="shared" si="342"/>
        <v>0</v>
      </c>
      <c r="U114" s="112"/>
      <c r="V114" s="108"/>
      <c r="W114" s="269" t="str">
        <f>IFERROR(VLOOKUP(V114,'４整理番号表'!$B$6:$G$7,2,TRUE),"")</f>
        <v/>
      </c>
      <c r="X114" s="270"/>
      <c r="Y114" s="108"/>
      <c r="Z114" s="269" t="str">
        <f>IFERROR(VLOOKUP(Y114,'４整理番号表'!$B$39:$H$45,2,TRUE),"")</f>
        <v/>
      </c>
      <c r="AA114" s="108"/>
      <c r="AB114" s="271" t="str">
        <f>IFERROR(VLOOKUP(AA114,'４整理番号表'!$J$5:$K$59,2,TRUE),"")</f>
        <v/>
      </c>
      <c r="AC114" s="365"/>
      <c r="AD114" s="624"/>
      <c r="AE114" s="107"/>
      <c r="AF114" s="272" t="str">
        <f>IFERROR(VLOOKUP(AE114,'４整理番号表'!$P$6:$Q$39,2,TRUE),"")</f>
        <v/>
      </c>
      <c r="AG114" s="273">
        <f t="shared" si="216"/>
        <v>0</v>
      </c>
      <c r="AH114" s="106"/>
      <c r="AI114" s="112"/>
      <c r="AJ114" s="111"/>
      <c r="AK114" s="282"/>
      <c r="AL114" s="283"/>
      <c r="AM114" s="280"/>
      <c r="AN114" s="29"/>
      <c r="AO114" s="291">
        <f t="shared" si="217"/>
        <v>0</v>
      </c>
      <c r="AP114" s="290">
        <f t="shared" si="343"/>
        <v>0</v>
      </c>
      <c r="AQ114" s="30"/>
      <c r="AR114" s="30"/>
      <c r="AS114" s="30"/>
      <c r="AT114" s="289"/>
      <c r="AU114" s="291">
        <f t="shared" si="410"/>
        <v>0</v>
      </c>
      <c r="AV114" s="291" t="str">
        <f t="shared" si="405"/>
        <v/>
      </c>
      <c r="AW114" s="27"/>
      <c r="AX114" s="33"/>
      <c r="AY114" s="33"/>
      <c r="AZ114" s="28"/>
      <c r="BA114" s="27"/>
      <c r="BB114" s="202"/>
      <c r="BC114" s="315">
        <f t="shared" si="344"/>
        <v>0</v>
      </c>
      <c r="BD114" s="349" t="str">
        <f t="shared" si="218"/>
        <v/>
      </c>
      <c r="BE114" s="350"/>
      <c r="BF114" s="350"/>
      <c r="BG114" s="349">
        <f t="shared" si="411"/>
        <v>0</v>
      </c>
      <c r="BH114" s="350"/>
      <c r="BI114" s="349">
        <f t="shared" si="345"/>
        <v>0</v>
      </c>
      <c r="BJ114" s="202"/>
      <c r="BK114" s="202"/>
      <c r="BL114" s="653" t="str">
        <f t="shared" si="219"/>
        <v/>
      </c>
      <c r="BM114" s="654" t="str">
        <f t="shared" si="220"/>
        <v/>
      </c>
      <c r="BN114" s="266" t="str">
        <f t="shared" si="221"/>
        <v/>
      </c>
      <c r="BO114" s="793"/>
      <c r="BP114" s="323"/>
      <c r="BQ114" s="323"/>
      <c r="BR114" s="323"/>
      <c r="BS114" s="323"/>
      <c r="BT114" s="324" t="str">
        <f t="shared" si="222"/>
        <v/>
      </c>
      <c r="BU114" s="325" t="str">
        <f t="shared" si="346"/>
        <v/>
      </c>
      <c r="BV114" s="393">
        <f t="shared" si="347"/>
        <v>0</v>
      </c>
      <c r="BW114" s="326"/>
      <c r="BX114" s="329"/>
      <c r="BY114" s="454"/>
      <c r="BZ114" s="455"/>
      <c r="CA114" s="455"/>
      <c r="CB114" s="455"/>
      <c r="CC114" s="455"/>
      <c r="CD114" s="322">
        <f>IFERROR(VLOOKUP(BX114,'４整理番号表'!$X$23:$Z$31,3,FALSE),)</f>
        <v>0</v>
      </c>
      <c r="CE114" s="605" t="str">
        <f>IF(BX114='４整理番号表'!$X$24,IF(CC114&lt;&gt;"",IF(BZ114&gt;0,IF(BY114=6,ROUNDDOWN((CC114-BZ114)/ABS(BZ114),3),IF(BY114=5,ROUNDDOWN((CC114-BZ114)/ABS(BZ114)*3/4,3),"")),"-")),IF(CC114&lt;&gt;"",IF(BZ114&gt;0,ROUNDDOWN((CC114-BZ114)/ABS(BZ114),3),"-"),""))</f>
        <v/>
      </c>
      <c r="CF114" s="610"/>
      <c r="CG114" s="329"/>
      <c r="CH114" s="454"/>
      <c r="CI114" s="322"/>
      <c r="CJ114" s="322"/>
      <c r="CK114" s="322"/>
      <c r="CL114" s="322"/>
      <c r="CM114" s="322">
        <f>IFERROR(VLOOKUP(CG114,'４整理番号表'!$X$23:$Z$31,3,FALSE),)</f>
        <v>0</v>
      </c>
      <c r="CN114" s="325" t="str">
        <f t="shared" si="348"/>
        <v/>
      </c>
      <c r="CO114" s="610"/>
      <c r="CP114" s="329"/>
      <c r="CQ114" s="454"/>
      <c r="CR114" s="322"/>
      <c r="CS114" s="322"/>
      <c r="CT114" s="322"/>
      <c r="CU114" s="322"/>
      <c r="CV114" s="322">
        <f>IFERROR(VLOOKUP(CP114,'４整理番号表'!$X$23:$Z$31,3,FALSE),)</f>
        <v>0</v>
      </c>
      <c r="CW114" s="325" t="str">
        <f t="shared" si="349"/>
        <v/>
      </c>
      <c r="CX114" s="619"/>
      <c r="CY114" s="329"/>
      <c r="CZ114" s="454"/>
      <c r="DA114" s="322"/>
      <c r="DB114" s="322"/>
      <c r="DC114" s="322"/>
      <c r="DD114" s="322"/>
      <c r="DE114" s="322">
        <f>IFERROR(VLOOKUP(CY114,'４整理番号表'!$X$23:$Z$31,3,FALSE),)</f>
        <v>0</v>
      </c>
      <c r="DF114" s="325" t="str">
        <f t="shared" si="350"/>
        <v/>
      </c>
      <c r="DG114" s="610"/>
      <c r="DH114" s="329"/>
      <c r="DI114" s="454"/>
      <c r="DJ114" s="322"/>
      <c r="DK114" s="322"/>
      <c r="DL114" s="322"/>
      <c r="DM114" s="322"/>
      <c r="DN114" s="322">
        <f>IFERROR(VLOOKUP(DH114,'４整理番号表'!$X$23:$Z$31,3,FALSE),)</f>
        <v>0</v>
      </c>
      <c r="DO114" s="325" t="str">
        <f t="shared" si="351"/>
        <v/>
      </c>
      <c r="DP114" s="610"/>
      <c r="DQ114" s="329"/>
      <c r="DR114" s="454"/>
      <c r="DS114" s="322"/>
      <c r="DT114" s="322"/>
      <c r="DU114" s="322"/>
      <c r="DV114" s="322"/>
      <c r="DW114" s="322">
        <f>IFERROR(VLOOKUP(DQ114,'４整理番号表'!$X$23:$Z$31,3,FALSE),)</f>
        <v>0</v>
      </c>
      <c r="DX114" s="325" t="str">
        <f t="shared" si="352"/>
        <v/>
      </c>
      <c r="DY114" s="610"/>
      <c r="DZ114" s="329"/>
      <c r="EA114" s="454"/>
      <c r="EB114" s="322"/>
      <c r="EC114" s="322"/>
      <c r="ED114" s="322"/>
      <c r="EE114" s="322"/>
      <c r="EF114" s="322">
        <f>IFERROR(VLOOKUP(DZ114,'４整理番号表'!$X$23:$Z$31,3,FALSE),)</f>
        <v>0</v>
      </c>
      <c r="EG114" s="325" t="str">
        <f t="shared" si="353"/>
        <v/>
      </c>
      <c r="EH114" s="610"/>
      <c r="EI114" s="329"/>
      <c r="EJ114" s="454"/>
      <c r="EK114" s="322"/>
      <c r="EL114" s="322"/>
      <c r="EM114" s="322"/>
      <c r="EN114" s="322"/>
      <c r="EO114" s="322">
        <f>IFERROR(VLOOKUP(EI114,'４整理番号表'!$X$23:$Z$31,3,FALSE),)</f>
        <v>0</v>
      </c>
      <c r="EP114" s="325" t="str">
        <f t="shared" si="354"/>
        <v/>
      </c>
      <c r="EQ114" s="619"/>
      <c r="ER114" s="203" t="s">
        <v>101</v>
      </c>
      <c r="ES114" s="266">
        <f t="shared" si="223"/>
        <v>0</v>
      </c>
      <c r="ET114" s="272">
        <f t="shared" si="224"/>
        <v>0</v>
      </c>
      <c r="EU114" s="272">
        <f t="shared" si="225"/>
        <v>0</v>
      </c>
      <c r="EV114" s="272">
        <f t="shared" si="226"/>
        <v>0</v>
      </c>
      <c r="EW114" s="272">
        <f t="shared" si="227"/>
        <v>0</v>
      </c>
      <c r="EX114" s="272">
        <f t="shared" si="228"/>
        <v>0</v>
      </c>
      <c r="EY114" s="272">
        <f t="shared" si="229"/>
        <v>0</v>
      </c>
      <c r="EZ114" s="272">
        <f t="shared" si="230"/>
        <v>0</v>
      </c>
      <c r="FA114" s="272">
        <f t="shared" si="231"/>
        <v>0</v>
      </c>
      <c r="FB114" s="272">
        <f t="shared" si="232"/>
        <v>0</v>
      </c>
      <c r="FC114" s="272">
        <f t="shared" si="233"/>
        <v>0</v>
      </c>
      <c r="FD114" s="272">
        <f t="shared" si="234"/>
        <v>0</v>
      </c>
      <c r="FE114" s="272">
        <f t="shared" si="235"/>
        <v>0</v>
      </c>
      <c r="FF114" s="272">
        <f t="shared" si="236"/>
        <v>0</v>
      </c>
      <c r="FG114" s="272">
        <f t="shared" si="237"/>
        <v>0</v>
      </c>
      <c r="FH114" s="272">
        <f t="shared" si="238"/>
        <v>0</v>
      </c>
      <c r="FI114" s="109" t="s">
        <v>100</v>
      </c>
      <c r="FJ114" s="109" t="s">
        <v>100</v>
      </c>
      <c r="FK114" s="109" t="s">
        <v>100</v>
      </c>
      <c r="FL114" s="109" t="s">
        <v>100</v>
      </c>
      <c r="FM114" s="109" t="s">
        <v>100</v>
      </c>
      <c r="FN114" s="272">
        <f t="shared" si="355"/>
        <v>0</v>
      </c>
      <c r="FO114" s="272">
        <f t="shared" si="356"/>
        <v>0</v>
      </c>
      <c r="FP114" s="272">
        <f t="shared" si="357"/>
        <v>0</v>
      </c>
      <c r="FQ114" s="272">
        <f t="shared" si="358"/>
        <v>0</v>
      </c>
      <c r="FR114" s="272">
        <f t="shared" si="359"/>
        <v>0</v>
      </c>
      <c r="FS114" s="272">
        <f t="shared" si="360"/>
        <v>0</v>
      </c>
      <c r="FT114" s="272">
        <f t="shared" si="361"/>
        <v>0</v>
      </c>
      <c r="FU114" s="113"/>
      <c r="FV114" s="113"/>
      <c r="FW114" s="109"/>
      <c r="FX114" s="109"/>
      <c r="FY114" s="109"/>
      <c r="FZ114" s="272">
        <f t="shared" si="362"/>
        <v>0</v>
      </c>
      <c r="GA114" s="272">
        <f t="shared" si="239"/>
        <v>0</v>
      </c>
      <c r="GB114" s="109"/>
      <c r="GC114" s="109"/>
      <c r="GD114" s="109"/>
      <c r="GE114" s="109"/>
      <c r="GF114" s="109"/>
      <c r="GG114" s="109"/>
      <c r="GH114" s="109"/>
      <c r="GI114" s="109"/>
      <c r="GJ114" s="109"/>
      <c r="GK114" s="109"/>
      <c r="GL114" s="109"/>
      <c r="GM114" s="109"/>
      <c r="GN114" s="109"/>
      <c r="GO114" s="109"/>
      <c r="GP114" s="109"/>
      <c r="GQ114" s="109"/>
      <c r="GR114" s="109"/>
      <c r="GS114" s="109"/>
      <c r="GT114" s="110"/>
      <c r="GV114" s="413">
        <f t="shared" si="240"/>
        <v>0</v>
      </c>
      <c r="GW114" s="414">
        <f t="shared" si="241"/>
        <v>0</v>
      </c>
      <c r="GX114" s="415"/>
      <c r="GY114" s="416">
        <f t="shared" si="406"/>
        <v>0</v>
      </c>
      <c r="GZ114" s="417">
        <f t="shared" si="407"/>
        <v>0</v>
      </c>
      <c r="HA114" s="385"/>
      <c r="HB114" s="421"/>
      <c r="HC114" s="422"/>
      <c r="HD114" s="422"/>
      <c r="HE114" s="423">
        <f t="shared" si="408"/>
        <v>0</v>
      </c>
      <c r="HF114" s="424">
        <f t="shared" si="409"/>
        <v>0</v>
      </c>
      <c r="HG114" s="426"/>
      <c r="HH114" s="426"/>
      <c r="HI114" s="426"/>
      <c r="HJ114" s="345" t="str">
        <f t="shared" si="242"/>
        <v/>
      </c>
      <c r="HK114" s="402">
        <f>IF(OR(AND(1&lt;=HJ114,HJ114&lt;=3),HJ114=6),VLOOKUP(HJ114,'４整理番号表'!$J$5:$K$59,2,FALSE),0)</f>
        <v>0</v>
      </c>
      <c r="HL114" s="402">
        <f>IF(OR(HJ114=4,HJ114=7),VLOOKUP(HJ114,'４整理番号表'!$J$5:$K$59,2,FALSE),0)</f>
        <v>0</v>
      </c>
      <c r="HM114" s="402">
        <f>IF(HJ114=5,VLOOKUP(HJ114,'４整理番号表'!$J$5:$K$59,2,FALSE),0)</f>
        <v>0</v>
      </c>
      <c r="HN114" s="402">
        <f>IF(AND(8&lt;=HJ114,HJ114&lt;=13),VLOOKUP(HJ114,'４整理番号表'!$J$5:$K$59,2,FALSE),0)</f>
        <v>0</v>
      </c>
      <c r="HO114" s="397">
        <f t="shared" si="363"/>
        <v>0</v>
      </c>
      <c r="HP114" s="345">
        <f t="shared" si="364"/>
        <v>0</v>
      </c>
      <c r="HQ114" s="345">
        <f t="shared" si="365"/>
        <v>0</v>
      </c>
      <c r="HR114" s="344">
        <f t="shared" si="366"/>
        <v>0</v>
      </c>
      <c r="HS114" s="344">
        <f t="shared" si="367"/>
        <v>0</v>
      </c>
      <c r="HT114" s="345">
        <f t="shared" si="368"/>
        <v>0</v>
      </c>
      <c r="HU114" s="345">
        <f t="shared" si="369"/>
        <v>0</v>
      </c>
      <c r="HV114" s="345">
        <f t="shared" si="370"/>
        <v>0</v>
      </c>
      <c r="HW114" s="345">
        <f t="shared" si="371"/>
        <v>0</v>
      </c>
      <c r="HX114" s="345">
        <f t="shared" si="372"/>
        <v>0</v>
      </c>
      <c r="HY114" s="344">
        <f t="shared" si="373"/>
        <v>0</v>
      </c>
      <c r="HZ114" s="344">
        <f t="shared" si="374"/>
        <v>0</v>
      </c>
      <c r="IA114" s="345">
        <f t="shared" si="375"/>
        <v>0</v>
      </c>
      <c r="IB114" s="345">
        <f t="shared" si="376"/>
        <v>0</v>
      </c>
      <c r="IC114" s="345">
        <f t="shared" si="377"/>
        <v>0</v>
      </c>
      <c r="ID114" s="345">
        <f t="shared" si="378"/>
        <v>0</v>
      </c>
      <c r="IE114" s="345">
        <f t="shared" si="379"/>
        <v>0</v>
      </c>
      <c r="IF114" s="344">
        <f>IF(AND($HO114=3,SUM($ID114:IE114)=0),IF(AND($HB114=1,$HF114&gt;=0.1),1,),)</f>
        <v>0</v>
      </c>
      <c r="IG114" s="344">
        <f>IF(AND($HO114=3,SUM($ID114:IF114)=0),IF(AND($HB114=1,$HF114&gt;=0.05,$HF114&lt;0.1),1,),)</f>
        <v>0</v>
      </c>
      <c r="IH114" s="345">
        <f t="shared" si="380"/>
        <v>0</v>
      </c>
      <c r="II114" s="345">
        <f t="shared" si="381"/>
        <v>0</v>
      </c>
      <c r="IJ114" s="345">
        <f t="shared" si="382"/>
        <v>0</v>
      </c>
      <c r="IK114" s="345">
        <f t="shared" si="383"/>
        <v>0</v>
      </c>
      <c r="IL114" s="345">
        <f t="shared" si="384"/>
        <v>0</v>
      </c>
      <c r="IM114" s="345">
        <f t="shared" si="385"/>
        <v>0</v>
      </c>
      <c r="IN114" s="345">
        <f t="shared" si="386"/>
        <v>0</v>
      </c>
      <c r="IO114" s="345">
        <f t="shared" si="387"/>
        <v>0</v>
      </c>
      <c r="IP114" s="345">
        <f t="shared" si="388"/>
        <v>0</v>
      </c>
      <c r="IQ114" s="345">
        <f t="shared" si="389"/>
        <v>0</v>
      </c>
      <c r="IR114" s="345">
        <f t="shared" si="390"/>
        <v>0</v>
      </c>
      <c r="IS114" s="392">
        <f t="shared" si="391"/>
        <v>0</v>
      </c>
      <c r="IT114" s="385"/>
      <c r="IU114" s="440">
        <f t="shared" si="243"/>
        <v>0</v>
      </c>
      <c r="IV114" s="344">
        <f t="shared" si="244"/>
        <v>0</v>
      </c>
      <c r="IW114" s="344">
        <f t="shared" si="245"/>
        <v>0</v>
      </c>
      <c r="IX114" s="344">
        <f t="shared" si="246"/>
        <v>0</v>
      </c>
      <c r="IY114" s="344">
        <f t="shared" si="247"/>
        <v>0</v>
      </c>
      <c r="IZ114" s="344">
        <f t="shared" si="248"/>
        <v>0</v>
      </c>
      <c r="JA114" s="344">
        <f t="shared" si="249"/>
        <v>0</v>
      </c>
      <c r="JB114" s="344">
        <f t="shared" si="250"/>
        <v>0</v>
      </c>
      <c r="JC114" s="344">
        <f t="shared" si="251"/>
        <v>0</v>
      </c>
      <c r="JD114" s="344">
        <f t="shared" si="252"/>
        <v>0</v>
      </c>
      <c r="JE114" s="344">
        <f t="shared" si="253"/>
        <v>0</v>
      </c>
      <c r="JF114" s="344">
        <f t="shared" si="254"/>
        <v>0</v>
      </c>
      <c r="JG114" s="344">
        <f t="shared" si="255"/>
        <v>0</v>
      </c>
      <c r="JH114" s="344">
        <f t="shared" si="256"/>
        <v>0</v>
      </c>
      <c r="JI114" s="344">
        <f t="shared" si="257"/>
        <v>0</v>
      </c>
      <c r="JJ114" s="344">
        <f t="shared" si="258"/>
        <v>0</v>
      </c>
      <c r="JK114" s="344">
        <f t="shared" si="259"/>
        <v>0</v>
      </c>
      <c r="JL114" s="344">
        <f t="shared" si="260"/>
        <v>0</v>
      </c>
      <c r="JM114" s="344">
        <f t="shared" si="261"/>
        <v>0</v>
      </c>
      <c r="JN114" s="344">
        <f t="shared" si="262"/>
        <v>0</v>
      </c>
      <c r="JO114" s="344">
        <f t="shared" si="263"/>
        <v>0</v>
      </c>
      <c r="JP114" s="344">
        <f t="shared" si="264"/>
        <v>0</v>
      </c>
      <c r="JQ114" s="344">
        <f t="shared" si="265"/>
        <v>0</v>
      </c>
      <c r="JR114" s="344">
        <f t="shared" si="266"/>
        <v>0</v>
      </c>
      <c r="JS114" s="344">
        <f t="shared" si="267"/>
        <v>0</v>
      </c>
      <c r="JT114" s="344">
        <f t="shared" si="268"/>
        <v>0</v>
      </c>
      <c r="JU114" s="344">
        <f t="shared" si="269"/>
        <v>0</v>
      </c>
      <c r="JV114" s="344">
        <f t="shared" si="270"/>
        <v>0</v>
      </c>
      <c r="JW114" s="344">
        <f t="shared" si="271"/>
        <v>0</v>
      </c>
      <c r="JX114" s="344">
        <f t="shared" si="272"/>
        <v>0</v>
      </c>
      <c r="JY114" s="344">
        <f t="shared" si="273"/>
        <v>0</v>
      </c>
      <c r="JZ114" s="344">
        <f t="shared" si="274"/>
        <v>0</v>
      </c>
      <c r="KA114" s="344">
        <f t="shared" si="275"/>
        <v>0</v>
      </c>
      <c r="KB114" s="344">
        <f t="shared" si="276"/>
        <v>0</v>
      </c>
      <c r="KC114" s="344">
        <f t="shared" si="277"/>
        <v>0</v>
      </c>
      <c r="KD114" s="344">
        <f t="shared" si="278"/>
        <v>0</v>
      </c>
      <c r="KE114" s="344">
        <f t="shared" si="279"/>
        <v>0</v>
      </c>
      <c r="KF114" s="344">
        <f t="shared" si="280"/>
        <v>0</v>
      </c>
      <c r="KG114" s="344">
        <f t="shared" si="281"/>
        <v>0</v>
      </c>
      <c r="KH114" s="344">
        <f t="shared" si="282"/>
        <v>0</v>
      </c>
      <c r="KI114" s="344">
        <f t="shared" si="283"/>
        <v>0</v>
      </c>
      <c r="KJ114" s="344">
        <f t="shared" si="284"/>
        <v>0</v>
      </c>
      <c r="KK114" s="344">
        <f t="shared" si="285"/>
        <v>0</v>
      </c>
      <c r="KL114" s="344">
        <f t="shared" si="286"/>
        <v>0</v>
      </c>
      <c r="KM114" s="344">
        <f t="shared" si="287"/>
        <v>0</v>
      </c>
      <c r="KN114" s="344">
        <f t="shared" si="288"/>
        <v>0</v>
      </c>
      <c r="KO114" s="344">
        <f t="shared" si="289"/>
        <v>0</v>
      </c>
      <c r="KP114" s="344">
        <f t="shared" si="290"/>
        <v>0</v>
      </c>
      <c r="KQ114" s="344">
        <f t="shared" si="291"/>
        <v>0</v>
      </c>
      <c r="KR114" s="344">
        <f t="shared" si="292"/>
        <v>0</v>
      </c>
      <c r="KS114" s="344">
        <f t="shared" si="293"/>
        <v>0</v>
      </c>
      <c r="KT114" s="383">
        <f t="shared" si="294"/>
        <v>0</v>
      </c>
      <c r="KU114" s="701"/>
      <c r="KV114" s="109"/>
      <c r="KW114" s="109"/>
      <c r="KX114" s="110"/>
      <c r="KZ114" s="472">
        <f t="shared" si="295"/>
        <v>0</v>
      </c>
      <c r="LA114" s="348">
        <f t="shared" si="296"/>
        <v>0</v>
      </c>
      <c r="LB114" s="348">
        <f t="shared" si="297"/>
        <v>0</v>
      </c>
      <c r="LC114" s="473">
        <f t="shared" si="298"/>
        <v>0</v>
      </c>
      <c r="LE114" s="467">
        <f t="shared" si="299"/>
        <v>0</v>
      </c>
      <c r="LF114" s="467" t="str">
        <f t="shared" si="300"/>
        <v/>
      </c>
      <c r="LG114" s="467">
        <f t="shared" si="301"/>
        <v>0</v>
      </c>
      <c r="LH114" s="467">
        <f t="shared" si="302"/>
        <v>0</v>
      </c>
      <c r="LI114" s="467">
        <f t="shared" si="303"/>
        <v>0</v>
      </c>
      <c r="LJ114" s="467">
        <f t="shared" si="304"/>
        <v>0</v>
      </c>
      <c r="LK114" s="467">
        <f t="shared" si="305"/>
        <v>0</v>
      </c>
      <c r="LL114" s="467">
        <f t="shared" si="306"/>
        <v>0</v>
      </c>
      <c r="LM114" s="467">
        <f t="shared" si="307"/>
        <v>0</v>
      </c>
      <c r="LN114" s="468">
        <f t="shared" si="308"/>
        <v>0</v>
      </c>
      <c r="LO114" s="468" t="str">
        <f t="shared" si="392"/>
        <v>○</v>
      </c>
      <c r="LP114" s="451"/>
      <c r="LQ114" s="414">
        <f t="shared" si="393"/>
        <v>0</v>
      </c>
      <c r="LR114" s="414">
        <f t="shared" si="394"/>
        <v>0</v>
      </c>
      <c r="LS114" s="414" t="str">
        <f t="shared" si="309"/>
        <v/>
      </c>
      <c r="LT114" s="414" t="str">
        <f t="shared" si="395"/>
        <v/>
      </c>
      <c r="LU114" s="414">
        <f t="shared" si="310"/>
        <v>0</v>
      </c>
      <c r="LV114" s="414">
        <f t="shared" si="311"/>
        <v>0</v>
      </c>
      <c r="LW114" s="414">
        <f t="shared" si="312"/>
        <v>0</v>
      </c>
      <c r="LX114" s="448">
        <f t="shared" si="313"/>
        <v>0</v>
      </c>
      <c r="LY114" s="414">
        <f t="shared" si="396"/>
        <v>0</v>
      </c>
      <c r="LZ114" s="414">
        <f t="shared" si="397"/>
        <v>0</v>
      </c>
      <c r="MA114" s="414">
        <f t="shared" si="398"/>
        <v>0</v>
      </c>
      <c r="MB114" s="448">
        <f t="shared" si="399"/>
        <v>0</v>
      </c>
      <c r="MC114" s="414">
        <f t="shared" si="314"/>
        <v>0</v>
      </c>
      <c r="MD114" s="414">
        <f t="shared" si="315"/>
        <v>0</v>
      </c>
      <c r="ME114" s="414">
        <f t="shared" si="316"/>
        <v>0</v>
      </c>
      <c r="MF114" s="448">
        <f t="shared" si="317"/>
        <v>0</v>
      </c>
      <c r="MG114" s="414">
        <f t="shared" si="318"/>
        <v>0</v>
      </c>
      <c r="MH114" s="414">
        <f t="shared" si="319"/>
        <v>0</v>
      </c>
      <c r="MI114" s="414">
        <f t="shared" si="320"/>
        <v>0</v>
      </c>
      <c r="MJ114" s="448">
        <f t="shared" si="400"/>
        <v>0</v>
      </c>
      <c r="MK114" s="462"/>
      <c r="ML114" s="477" cm="1">
        <f t="array" ref="ML114">IF(MX114=1,INDEX($BX114:$EQ114,1,MATCH("Ⅱ⑧",$BX114:$EQ114,0)+7),0)</f>
        <v>0</v>
      </c>
      <c r="MM114" s="478">
        <f t="shared" si="321"/>
        <v>0</v>
      </c>
      <c r="MN114" s="468">
        <f t="shared" si="322"/>
        <v>0</v>
      </c>
      <c r="MP114" s="348">
        <f t="shared" si="323"/>
        <v>0</v>
      </c>
      <c r="MQ114" s="348">
        <f t="shared" si="324"/>
        <v>0</v>
      </c>
      <c r="MR114" s="348">
        <f t="shared" si="325"/>
        <v>0</v>
      </c>
      <c r="MS114" s="348">
        <f t="shared" si="326"/>
        <v>0</v>
      </c>
      <c r="MT114" s="348">
        <f t="shared" si="327"/>
        <v>0</v>
      </c>
      <c r="MU114" s="348">
        <f t="shared" si="328"/>
        <v>0</v>
      </c>
      <c r="MV114" s="348">
        <f t="shared" si="329"/>
        <v>0</v>
      </c>
      <c r="MW114" s="348">
        <f t="shared" si="330"/>
        <v>0</v>
      </c>
      <c r="MX114" s="348">
        <f t="shared" si="331"/>
        <v>0</v>
      </c>
      <c r="MZ114" s="550">
        <f t="shared" si="332"/>
        <v>0</v>
      </c>
      <c r="NA114" s="550">
        <f t="shared" si="333"/>
        <v>0</v>
      </c>
      <c r="NB114" s="550">
        <f t="shared" si="334"/>
        <v>0</v>
      </c>
      <c r="NC114" s="550">
        <f t="shared" si="335"/>
        <v>0</v>
      </c>
      <c r="ND114" s="550">
        <f t="shared" si="336"/>
        <v>0</v>
      </c>
      <c r="NE114" s="550">
        <f t="shared" si="337"/>
        <v>0</v>
      </c>
      <c r="NF114" s="550">
        <f t="shared" si="338"/>
        <v>0</v>
      </c>
      <c r="NG114" s="550">
        <f t="shared" si="339"/>
        <v>0</v>
      </c>
    </row>
    <row r="115" spans="1:371" s="136" customFormat="1" ht="21" customHeight="1">
      <c r="A115" s="452">
        <f t="shared" si="212"/>
        <v>0</v>
      </c>
      <c r="B115" s="452">
        <f t="shared" si="401"/>
        <v>0</v>
      </c>
      <c r="C115" s="452">
        <f t="shared" si="213"/>
        <v>0</v>
      </c>
      <c r="D115" s="452">
        <f t="shared" si="214"/>
        <v>0</v>
      </c>
      <c r="E115" s="452">
        <f t="shared" si="215"/>
        <v>0</v>
      </c>
      <c r="F115" s="452">
        <f t="shared" si="402"/>
        <v>0</v>
      </c>
      <c r="G115" s="452">
        <f t="shared" si="403"/>
        <v>0</v>
      </c>
      <c r="H115" s="452">
        <f t="shared" si="404"/>
        <v>0</v>
      </c>
      <c r="I115" s="267">
        <f t="shared" si="340"/>
        <v>0</v>
      </c>
      <c r="J115" s="268"/>
      <c r="K115" s="112"/>
      <c r="L115" s="112"/>
      <c r="M115" s="106"/>
      <c r="N115" s="106"/>
      <c r="O115" s="106"/>
      <c r="P115" s="106"/>
      <c r="Q115" s="112"/>
      <c r="R115" s="263" t="str">
        <f>IFERROR(VLOOKUP(Q115,'４整理番号表'!$T$27:$U$30,2,TRUE),"")</f>
        <v/>
      </c>
      <c r="S115" s="263">
        <f t="shared" si="341"/>
        <v>0</v>
      </c>
      <c r="T115" s="266">
        <f t="shared" si="342"/>
        <v>0</v>
      </c>
      <c r="U115" s="112"/>
      <c r="V115" s="108"/>
      <c r="W115" s="269" t="str">
        <f>IFERROR(VLOOKUP(V115,'４整理番号表'!$B$6:$G$7,2,TRUE),"")</f>
        <v/>
      </c>
      <c r="X115" s="270"/>
      <c r="Y115" s="108"/>
      <c r="Z115" s="269" t="str">
        <f>IFERROR(VLOOKUP(Y115,'４整理番号表'!$B$39:$H$45,2,TRUE),"")</f>
        <v/>
      </c>
      <c r="AA115" s="108"/>
      <c r="AB115" s="271" t="str">
        <f>IFERROR(VLOOKUP(AA115,'４整理番号表'!$J$5:$K$59,2,TRUE),"")</f>
        <v/>
      </c>
      <c r="AC115" s="365"/>
      <c r="AD115" s="624"/>
      <c r="AE115" s="107"/>
      <c r="AF115" s="272" t="str">
        <f>IFERROR(VLOOKUP(AE115,'４整理番号表'!$P$6:$Q$39,2,TRUE),"")</f>
        <v/>
      </c>
      <c r="AG115" s="273">
        <f t="shared" si="216"/>
        <v>0</v>
      </c>
      <c r="AH115" s="106"/>
      <c r="AI115" s="112"/>
      <c r="AJ115" s="111"/>
      <c r="AK115" s="282"/>
      <c r="AL115" s="283"/>
      <c r="AM115" s="280"/>
      <c r="AN115" s="26"/>
      <c r="AO115" s="291">
        <f t="shared" si="217"/>
        <v>0</v>
      </c>
      <c r="AP115" s="290">
        <f t="shared" si="343"/>
        <v>0</v>
      </c>
      <c r="AQ115" s="30"/>
      <c r="AR115" s="30"/>
      <c r="AS115" s="30"/>
      <c r="AT115" s="289"/>
      <c r="AU115" s="291">
        <f t="shared" si="410"/>
        <v>0</v>
      </c>
      <c r="AV115" s="291" t="str">
        <f t="shared" si="405"/>
        <v/>
      </c>
      <c r="AW115" s="27"/>
      <c r="AX115" s="33"/>
      <c r="AY115" s="33"/>
      <c r="AZ115" s="28"/>
      <c r="BA115" s="27"/>
      <c r="BB115" s="202"/>
      <c r="BC115" s="315">
        <f t="shared" si="344"/>
        <v>0</v>
      </c>
      <c r="BD115" s="349" t="str">
        <f t="shared" si="218"/>
        <v/>
      </c>
      <c r="BE115" s="350"/>
      <c r="BF115" s="350"/>
      <c r="BG115" s="349">
        <f t="shared" si="411"/>
        <v>0</v>
      </c>
      <c r="BH115" s="350"/>
      <c r="BI115" s="349">
        <f t="shared" si="345"/>
        <v>0</v>
      </c>
      <c r="BJ115" s="202"/>
      <c r="BK115" s="202"/>
      <c r="BL115" s="653" t="str">
        <f t="shared" si="219"/>
        <v/>
      </c>
      <c r="BM115" s="654" t="str">
        <f t="shared" si="220"/>
        <v/>
      </c>
      <c r="BN115" s="266" t="str">
        <f t="shared" si="221"/>
        <v/>
      </c>
      <c r="BO115" s="793"/>
      <c r="BP115" s="323"/>
      <c r="BQ115" s="323"/>
      <c r="BR115" s="323"/>
      <c r="BS115" s="323"/>
      <c r="BT115" s="324" t="str">
        <f t="shared" si="222"/>
        <v/>
      </c>
      <c r="BU115" s="325" t="str">
        <f t="shared" si="346"/>
        <v/>
      </c>
      <c r="BV115" s="393">
        <f t="shared" si="347"/>
        <v>0</v>
      </c>
      <c r="BW115" s="326"/>
      <c r="BX115" s="329"/>
      <c r="BY115" s="454"/>
      <c r="BZ115" s="455"/>
      <c r="CA115" s="455"/>
      <c r="CB115" s="455"/>
      <c r="CC115" s="455"/>
      <c r="CD115" s="322">
        <f>IFERROR(VLOOKUP(BX115,'４整理番号表'!$X$23:$Z$31,3,FALSE),)</f>
        <v>0</v>
      </c>
      <c r="CE115" s="605" t="str">
        <f>IF(BX115='４整理番号表'!$X$24,IF(CC115&lt;&gt;"",IF(BZ115&gt;0,IF(BY115=6,ROUNDDOWN((CC115-BZ115)/ABS(BZ115),3),IF(BY115=5,ROUNDDOWN((CC115-BZ115)/ABS(BZ115)*3/4,3),"")),"-")),IF(CC115&lt;&gt;"",IF(BZ115&gt;0,ROUNDDOWN((CC115-BZ115)/ABS(BZ115),3),"-"),""))</f>
        <v/>
      </c>
      <c r="CF115" s="610"/>
      <c r="CG115" s="329"/>
      <c r="CH115" s="454"/>
      <c r="CI115" s="322"/>
      <c r="CJ115" s="322"/>
      <c r="CK115" s="322"/>
      <c r="CL115" s="322"/>
      <c r="CM115" s="322">
        <f>IFERROR(VLOOKUP(CG115,'４整理番号表'!$X$23:$Z$31,3,FALSE),)</f>
        <v>0</v>
      </c>
      <c r="CN115" s="325" t="str">
        <f t="shared" si="348"/>
        <v/>
      </c>
      <c r="CO115" s="610"/>
      <c r="CP115" s="329"/>
      <c r="CQ115" s="454"/>
      <c r="CR115" s="322"/>
      <c r="CS115" s="322"/>
      <c r="CT115" s="322"/>
      <c r="CU115" s="322"/>
      <c r="CV115" s="322">
        <f>IFERROR(VLOOKUP(CP115,'４整理番号表'!$X$23:$Z$31,3,FALSE),)</f>
        <v>0</v>
      </c>
      <c r="CW115" s="325" t="str">
        <f t="shared" si="349"/>
        <v/>
      </c>
      <c r="CX115" s="619"/>
      <c r="CY115" s="329"/>
      <c r="CZ115" s="454"/>
      <c r="DA115" s="322"/>
      <c r="DB115" s="322"/>
      <c r="DC115" s="322"/>
      <c r="DD115" s="322"/>
      <c r="DE115" s="322">
        <f>IFERROR(VLOOKUP(CY115,'４整理番号表'!$X$23:$Z$31,3,FALSE),)</f>
        <v>0</v>
      </c>
      <c r="DF115" s="325" t="str">
        <f t="shared" si="350"/>
        <v/>
      </c>
      <c r="DG115" s="610"/>
      <c r="DH115" s="329"/>
      <c r="DI115" s="454"/>
      <c r="DJ115" s="322"/>
      <c r="DK115" s="322"/>
      <c r="DL115" s="322"/>
      <c r="DM115" s="322"/>
      <c r="DN115" s="322">
        <f>IFERROR(VLOOKUP(DH115,'４整理番号表'!$X$23:$Z$31,3,FALSE),)</f>
        <v>0</v>
      </c>
      <c r="DO115" s="325" t="str">
        <f t="shared" si="351"/>
        <v/>
      </c>
      <c r="DP115" s="610"/>
      <c r="DQ115" s="329"/>
      <c r="DR115" s="454"/>
      <c r="DS115" s="322"/>
      <c r="DT115" s="322"/>
      <c r="DU115" s="322"/>
      <c r="DV115" s="322"/>
      <c r="DW115" s="322">
        <f>IFERROR(VLOOKUP(DQ115,'４整理番号表'!$X$23:$Z$31,3,FALSE),)</f>
        <v>0</v>
      </c>
      <c r="DX115" s="325" t="str">
        <f t="shared" si="352"/>
        <v/>
      </c>
      <c r="DY115" s="610"/>
      <c r="DZ115" s="329"/>
      <c r="EA115" s="454"/>
      <c r="EB115" s="322"/>
      <c r="EC115" s="322"/>
      <c r="ED115" s="322"/>
      <c r="EE115" s="322"/>
      <c r="EF115" s="322">
        <f>IFERROR(VLOOKUP(DZ115,'４整理番号表'!$X$23:$Z$31,3,FALSE),)</f>
        <v>0</v>
      </c>
      <c r="EG115" s="325" t="str">
        <f t="shared" si="353"/>
        <v/>
      </c>
      <c r="EH115" s="610"/>
      <c r="EI115" s="329"/>
      <c r="EJ115" s="454"/>
      <c r="EK115" s="322"/>
      <c r="EL115" s="322"/>
      <c r="EM115" s="322"/>
      <c r="EN115" s="322"/>
      <c r="EO115" s="322">
        <f>IFERROR(VLOOKUP(EI115,'４整理番号表'!$X$23:$Z$31,3,FALSE),)</f>
        <v>0</v>
      </c>
      <c r="EP115" s="325" t="str">
        <f t="shared" si="354"/>
        <v/>
      </c>
      <c r="EQ115" s="619"/>
      <c r="ER115" s="203" t="s">
        <v>101</v>
      </c>
      <c r="ES115" s="266">
        <f t="shared" si="223"/>
        <v>0</v>
      </c>
      <c r="ET115" s="272">
        <f t="shared" si="224"/>
        <v>0</v>
      </c>
      <c r="EU115" s="272">
        <f t="shared" si="225"/>
        <v>0</v>
      </c>
      <c r="EV115" s="272">
        <f t="shared" si="226"/>
        <v>0</v>
      </c>
      <c r="EW115" s="272">
        <f t="shared" si="227"/>
        <v>0</v>
      </c>
      <c r="EX115" s="272">
        <f t="shared" si="228"/>
        <v>0</v>
      </c>
      <c r="EY115" s="272">
        <f t="shared" si="229"/>
        <v>0</v>
      </c>
      <c r="EZ115" s="272">
        <f t="shared" si="230"/>
        <v>0</v>
      </c>
      <c r="FA115" s="272">
        <f t="shared" si="231"/>
        <v>0</v>
      </c>
      <c r="FB115" s="272">
        <f t="shared" si="232"/>
        <v>0</v>
      </c>
      <c r="FC115" s="272">
        <f t="shared" si="233"/>
        <v>0</v>
      </c>
      <c r="FD115" s="272">
        <f t="shared" si="234"/>
        <v>0</v>
      </c>
      <c r="FE115" s="272">
        <f t="shared" si="235"/>
        <v>0</v>
      </c>
      <c r="FF115" s="272">
        <f t="shared" si="236"/>
        <v>0</v>
      </c>
      <c r="FG115" s="272">
        <f t="shared" si="237"/>
        <v>0</v>
      </c>
      <c r="FH115" s="272">
        <f t="shared" si="238"/>
        <v>0</v>
      </c>
      <c r="FI115" s="109" t="s">
        <v>100</v>
      </c>
      <c r="FJ115" s="109" t="s">
        <v>100</v>
      </c>
      <c r="FK115" s="109" t="s">
        <v>100</v>
      </c>
      <c r="FL115" s="109" t="s">
        <v>100</v>
      </c>
      <c r="FM115" s="109" t="s">
        <v>100</v>
      </c>
      <c r="FN115" s="272">
        <f t="shared" si="355"/>
        <v>0</v>
      </c>
      <c r="FO115" s="272">
        <f t="shared" si="356"/>
        <v>0</v>
      </c>
      <c r="FP115" s="272">
        <f t="shared" si="357"/>
        <v>0</v>
      </c>
      <c r="FQ115" s="272">
        <f t="shared" si="358"/>
        <v>0</v>
      </c>
      <c r="FR115" s="272">
        <f t="shared" si="359"/>
        <v>0</v>
      </c>
      <c r="FS115" s="272">
        <f t="shared" si="360"/>
        <v>0</v>
      </c>
      <c r="FT115" s="272">
        <f t="shared" si="361"/>
        <v>0</v>
      </c>
      <c r="FU115" s="113"/>
      <c r="FV115" s="113"/>
      <c r="FW115" s="109"/>
      <c r="FX115" s="109"/>
      <c r="FY115" s="109"/>
      <c r="FZ115" s="272">
        <f t="shared" si="362"/>
        <v>0</v>
      </c>
      <c r="GA115" s="272">
        <f t="shared" si="239"/>
        <v>0</v>
      </c>
      <c r="GB115" s="109"/>
      <c r="GC115" s="109"/>
      <c r="GD115" s="109"/>
      <c r="GE115" s="109"/>
      <c r="GF115" s="109"/>
      <c r="GG115" s="109"/>
      <c r="GH115" s="109"/>
      <c r="GI115" s="109"/>
      <c r="GJ115" s="109"/>
      <c r="GK115" s="109"/>
      <c r="GL115" s="109"/>
      <c r="GM115" s="109"/>
      <c r="GN115" s="109"/>
      <c r="GO115" s="109"/>
      <c r="GP115" s="109"/>
      <c r="GQ115" s="109"/>
      <c r="GR115" s="109"/>
      <c r="GS115" s="109"/>
      <c r="GT115" s="110"/>
      <c r="GV115" s="413">
        <f t="shared" si="240"/>
        <v>0</v>
      </c>
      <c r="GW115" s="414">
        <f t="shared" si="241"/>
        <v>0</v>
      </c>
      <c r="GX115" s="415"/>
      <c r="GY115" s="416">
        <f t="shared" si="406"/>
        <v>0</v>
      </c>
      <c r="GZ115" s="417">
        <f t="shared" si="407"/>
        <v>0</v>
      </c>
      <c r="HA115" s="385"/>
      <c r="HB115" s="421"/>
      <c r="HC115" s="422"/>
      <c r="HD115" s="422"/>
      <c r="HE115" s="423">
        <f t="shared" si="408"/>
        <v>0</v>
      </c>
      <c r="HF115" s="424">
        <f t="shared" si="409"/>
        <v>0</v>
      </c>
      <c r="HG115" s="426"/>
      <c r="HH115" s="426"/>
      <c r="HI115" s="426"/>
      <c r="HJ115" s="345" t="str">
        <f t="shared" si="242"/>
        <v/>
      </c>
      <c r="HK115" s="402">
        <f>IF(OR(AND(1&lt;=HJ115,HJ115&lt;=3),HJ115=6),VLOOKUP(HJ115,'４整理番号表'!$J$5:$K$59,2,FALSE),0)</f>
        <v>0</v>
      </c>
      <c r="HL115" s="402">
        <f>IF(OR(HJ115=4,HJ115=7),VLOOKUP(HJ115,'４整理番号表'!$J$5:$K$59,2,FALSE),0)</f>
        <v>0</v>
      </c>
      <c r="HM115" s="402">
        <f>IF(HJ115=5,VLOOKUP(HJ115,'４整理番号表'!$J$5:$K$59,2,FALSE),0)</f>
        <v>0</v>
      </c>
      <c r="HN115" s="402">
        <f>IF(AND(8&lt;=HJ115,HJ115&lt;=13),VLOOKUP(HJ115,'４整理番号表'!$J$5:$K$59,2,FALSE),0)</f>
        <v>0</v>
      </c>
      <c r="HO115" s="397">
        <f t="shared" si="363"/>
        <v>0</v>
      </c>
      <c r="HP115" s="345">
        <f t="shared" si="364"/>
        <v>0</v>
      </c>
      <c r="HQ115" s="345">
        <f t="shared" si="365"/>
        <v>0</v>
      </c>
      <c r="HR115" s="344">
        <f t="shared" si="366"/>
        <v>0</v>
      </c>
      <c r="HS115" s="344">
        <f t="shared" si="367"/>
        <v>0</v>
      </c>
      <c r="HT115" s="345">
        <f t="shared" si="368"/>
        <v>0</v>
      </c>
      <c r="HU115" s="345">
        <f t="shared" si="369"/>
        <v>0</v>
      </c>
      <c r="HV115" s="345">
        <f t="shared" si="370"/>
        <v>0</v>
      </c>
      <c r="HW115" s="345">
        <f t="shared" si="371"/>
        <v>0</v>
      </c>
      <c r="HX115" s="345">
        <f t="shared" si="372"/>
        <v>0</v>
      </c>
      <c r="HY115" s="344">
        <f t="shared" si="373"/>
        <v>0</v>
      </c>
      <c r="HZ115" s="344">
        <f t="shared" si="374"/>
        <v>0</v>
      </c>
      <c r="IA115" s="345">
        <f t="shared" si="375"/>
        <v>0</v>
      </c>
      <c r="IB115" s="345">
        <f t="shared" si="376"/>
        <v>0</v>
      </c>
      <c r="IC115" s="345">
        <f t="shared" si="377"/>
        <v>0</v>
      </c>
      <c r="ID115" s="345">
        <f t="shared" si="378"/>
        <v>0</v>
      </c>
      <c r="IE115" s="345">
        <f t="shared" si="379"/>
        <v>0</v>
      </c>
      <c r="IF115" s="344">
        <f>IF(AND($HO115=3,SUM($ID115:IE115)=0),IF(AND($HB115=1,$HF115&gt;=0.1),1,),)</f>
        <v>0</v>
      </c>
      <c r="IG115" s="344">
        <f>IF(AND($HO115=3,SUM($ID115:IF115)=0),IF(AND($HB115=1,$HF115&gt;=0.05,$HF115&lt;0.1),1,),)</f>
        <v>0</v>
      </c>
      <c r="IH115" s="345">
        <f t="shared" si="380"/>
        <v>0</v>
      </c>
      <c r="II115" s="345">
        <f t="shared" si="381"/>
        <v>0</v>
      </c>
      <c r="IJ115" s="345">
        <f t="shared" si="382"/>
        <v>0</v>
      </c>
      <c r="IK115" s="345">
        <f t="shared" si="383"/>
        <v>0</v>
      </c>
      <c r="IL115" s="345">
        <f t="shared" si="384"/>
        <v>0</v>
      </c>
      <c r="IM115" s="345">
        <f t="shared" si="385"/>
        <v>0</v>
      </c>
      <c r="IN115" s="345">
        <f t="shared" si="386"/>
        <v>0</v>
      </c>
      <c r="IO115" s="345">
        <f t="shared" si="387"/>
        <v>0</v>
      </c>
      <c r="IP115" s="345">
        <f t="shared" si="388"/>
        <v>0</v>
      </c>
      <c r="IQ115" s="345">
        <f t="shared" si="389"/>
        <v>0</v>
      </c>
      <c r="IR115" s="345">
        <f t="shared" si="390"/>
        <v>0</v>
      </c>
      <c r="IS115" s="392">
        <f t="shared" si="391"/>
        <v>0</v>
      </c>
      <c r="IT115" s="385"/>
      <c r="IU115" s="440">
        <f t="shared" si="243"/>
        <v>0</v>
      </c>
      <c r="IV115" s="344">
        <f t="shared" si="244"/>
        <v>0</v>
      </c>
      <c r="IW115" s="344">
        <f t="shared" si="245"/>
        <v>0</v>
      </c>
      <c r="IX115" s="344">
        <f t="shared" si="246"/>
        <v>0</v>
      </c>
      <c r="IY115" s="344">
        <f t="shared" si="247"/>
        <v>0</v>
      </c>
      <c r="IZ115" s="344">
        <f t="shared" si="248"/>
        <v>0</v>
      </c>
      <c r="JA115" s="344">
        <f t="shared" si="249"/>
        <v>0</v>
      </c>
      <c r="JB115" s="344">
        <f t="shared" si="250"/>
        <v>0</v>
      </c>
      <c r="JC115" s="344">
        <f t="shared" si="251"/>
        <v>0</v>
      </c>
      <c r="JD115" s="344">
        <f t="shared" si="252"/>
        <v>0</v>
      </c>
      <c r="JE115" s="344">
        <f t="shared" si="253"/>
        <v>0</v>
      </c>
      <c r="JF115" s="344">
        <f t="shared" si="254"/>
        <v>0</v>
      </c>
      <c r="JG115" s="344">
        <f t="shared" si="255"/>
        <v>0</v>
      </c>
      <c r="JH115" s="344">
        <f t="shared" si="256"/>
        <v>0</v>
      </c>
      <c r="JI115" s="344">
        <f t="shared" si="257"/>
        <v>0</v>
      </c>
      <c r="JJ115" s="344">
        <f t="shared" si="258"/>
        <v>0</v>
      </c>
      <c r="JK115" s="344">
        <f t="shared" si="259"/>
        <v>0</v>
      </c>
      <c r="JL115" s="344">
        <f t="shared" si="260"/>
        <v>0</v>
      </c>
      <c r="JM115" s="344">
        <f t="shared" si="261"/>
        <v>0</v>
      </c>
      <c r="JN115" s="344">
        <f t="shared" si="262"/>
        <v>0</v>
      </c>
      <c r="JO115" s="344">
        <f t="shared" si="263"/>
        <v>0</v>
      </c>
      <c r="JP115" s="344">
        <f t="shared" si="264"/>
        <v>0</v>
      </c>
      <c r="JQ115" s="344">
        <f t="shared" si="265"/>
        <v>0</v>
      </c>
      <c r="JR115" s="344">
        <f t="shared" si="266"/>
        <v>0</v>
      </c>
      <c r="JS115" s="344">
        <f t="shared" si="267"/>
        <v>0</v>
      </c>
      <c r="JT115" s="344">
        <f t="shared" si="268"/>
        <v>0</v>
      </c>
      <c r="JU115" s="344">
        <f t="shared" si="269"/>
        <v>0</v>
      </c>
      <c r="JV115" s="344">
        <f t="shared" si="270"/>
        <v>0</v>
      </c>
      <c r="JW115" s="344">
        <f t="shared" si="271"/>
        <v>0</v>
      </c>
      <c r="JX115" s="344">
        <f t="shared" si="272"/>
        <v>0</v>
      </c>
      <c r="JY115" s="344">
        <f t="shared" si="273"/>
        <v>0</v>
      </c>
      <c r="JZ115" s="344">
        <f t="shared" si="274"/>
        <v>0</v>
      </c>
      <c r="KA115" s="344">
        <f t="shared" si="275"/>
        <v>0</v>
      </c>
      <c r="KB115" s="344">
        <f t="shared" si="276"/>
        <v>0</v>
      </c>
      <c r="KC115" s="344">
        <f t="shared" si="277"/>
        <v>0</v>
      </c>
      <c r="KD115" s="344">
        <f t="shared" si="278"/>
        <v>0</v>
      </c>
      <c r="KE115" s="344">
        <f t="shared" si="279"/>
        <v>0</v>
      </c>
      <c r="KF115" s="344">
        <f t="shared" si="280"/>
        <v>0</v>
      </c>
      <c r="KG115" s="344">
        <f t="shared" si="281"/>
        <v>0</v>
      </c>
      <c r="KH115" s="344">
        <f t="shared" si="282"/>
        <v>0</v>
      </c>
      <c r="KI115" s="344">
        <f t="shared" si="283"/>
        <v>0</v>
      </c>
      <c r="KJ115" s="344">
        <f t="shared" si="284"/>
        <v>0</v>
      </c>
      <c r="KK115" s="344">
        <f t="shared" si="285"/>
        <v>0</v>
      </c>
      <c r="KL115" s="344">
        <f t="shared" si="286"/>
        <v>0</v>
      </c>
      <c r="KM115" s="344">
        <f t="shared" si="287"/>
        <v>0</v>
      </c>
      <c r="KN115" s="344">
        <f t="shared" si="288"/>
        <v>0</v>
      </c>
      <c r="KO115" s="344">
        <f t="shared" si="289"/>
        <v>0</v>
      </c>
      <c r="KP115" s="344">
        <f t="shared" si="290"/>
        <v>0</v>
      </c>
      <c r="KQ115" s="344">
        <f t="shared" si="291"/>
        <v>0</v>
      </c>
      <c r="KR115" s="344">
        <f t="shared" si="292"/>
        <v>0</v>
      </c>
      <c r="KS115" s="344">
        <f t="shared" si="293"/>
        <v>0</v>
      </c>
      <c r="KT115" s="383">
        <f t="shared" si="294"/>
        <v>0</v>
      </c>
      <c r="KU115" s="701"/>
      <c r="KV115" s="109"/>
      <c r="KW115" s="109"/>
      <c r="KX115" s="110"/>
      <c r="KZ115" s="472">
        <f t="shared" si="295"/>
        <v>0</v>
      </c>
      <c r="LA115" s="348">
        <f t="shared" si="296"/>
        <v>0</v>
      </c>
      <c r="LB115" s="348">
        <f t="shared" si="297"/>
        <v>0</v>
      </c>
      <c r="LC115" s="473">
        <f t="shared" si="298"/>
        <v>0</v>
      </c>
      <c r="LE115" s="467">
        <f t="shared" si="299"/>
        <v>0</v>
      </c>
      <c r="LF115" s="467" t="str">
        <f t="shared" si="300"/>
        <v/>
      </c>
      <c r="LG115" s="467">
        <f t="shared" si="301"/>
        <v>0</v>
      </c>
      <c r="LH115" s="467">
        <f t="shared" si="302"/>
        <v>0</v>
      </c>
      <c r="LI115" s="467">
        <f t="shared" si="303"/>
        <v>0</v>
      </c>
      <c r="LJ115" s="467">
        <f t="shared" si="304"/>
        <v>0</v>
      </c>
      <c r="LK115" s="467">
        <f t="shared" si="305"/>
        <v>0</v>
      </c>
      <c r="LL115" s="467">
        <f t="shared" si="306"/>
        <v>0</v>
      </c>
      <c r="LM115" s="467">
        <f t="shared" si="307"/>
        <v>0</v>
      </c>
      <c r="LN115" s="468">
        <f t="shared" si="308"/>
        <v>0</v>
      </c>
      <c r="LO115" s="468" t="str">
        <f t="shared" si="392"/>
        <v>○</v>
      </c>
      <c r="LP115" s="451"/>
      <c r="LQ115" s="414">
        <f t="shared" si="393"/>
        <v>0</v>
      </c>
      <c r="LR115" s="414">
        <f t="shared" si="394"/>
        <v>0</v>
      </c>
      <c r="LS115" s="414" t="str">
        <f t="shared" si="309"/>
        <v/>
      </c>
      <c r="LT115" s="414" t="str">
        <f t="shared" si="395"/>
        <v/>
      </c>
      <c r="LU115" s="414">
        <f t="shared" si="310"/>
        <v>0</v>
      </c>
      <c r="LV115" s="414">
        <f t="shared" si="311"/>
        <v>0</v>
      </c>
      <c r="LW115" s="414">
        <f t="shared" si="312"/>
        <v>0</v>
      </c>
      <c r="LX115" s="448">
        <f t="shared" si="313"/>
        <v>0</v>
      </c>
      <c r="LY115" s="414">
        <f t="shared" si="396"/>
        <v>0</v>
      </c>
      <c r="LZ115" s="414">
        <f t="shared" si="397"/>
        <v>0</v>
      </c>
      <c r="MA115" s="414">
        <f t="shared" si="398"/>
        <v>0</v>
      </c>
      <c r="MB115" s="448">
        <f t="shared" si="399"/>
        <v>0</v>
      </c>
      <c r="MC115" s="414">
        <f t="shared" si="314"/>
        <v>0</v>
      </c>
      <c r="MD115" s="414">
        <f t="shared" si="315"/>
        <v>0</v>
      </c>
      <c r="ME115" s="414">
        <f t="shared" si="316"/>
        <v>0</v>
      </c>
      <c r="MF115" s="448">
        <f t="shared" si="317"/>
        <v>0</v>
      </c>
      <c r="MG115" s="414">
        <f t="shared" si="318"/>
        <v>0</v>
      </c>
      <c r="MH115" s="414">
        <f t="shared" si="319"/>
        <v>0</v>
      </c>
      <c r="MI115" s="414">
        <f t="shared" si="320"/>
        <v>0</v>
      </c>
      <c r="MJ115" s="448">
        <f t="shared" si="400"/>
        <v>0</v>
      </c>
      <c r="MK115" s="462"/>
      <c r="ML115" s="477" cm="1">
        <f t="array" ref="ML115">IF(MX115=1,INDEX($BX115:$EQ115,1,MATCH("Ⅱ⑧",$BX115:$EQ115,0)+7),0)</f>
        <v>0</v>
      </c>
      <c r="MM115" s="478">
        <f t="shared" si="321"/>
        <v>0</v>
      </c>
      <c r="MN115" s="468">
        <f t="shared" si="322"/>
        <v>0</v>
      </c>
      <c r="MP115" s="348">
        <f t="shared" si="323"/>
        <v>0</v>
      </c>
      <c r="MQ115" s="348">
        <f t="shared" si="324"/>
        <v>0</v>
      </c>
      <c r="MR115" s="348">
        <f t="shared" si="325"/>
        <v>0</v>
      </c>
      <c r="MS115" s="348">
        <f t="shared" si="326"/>
        <v>0</v>
      </c>
      <c r="MT115" s="348">
        <f t="shared" si="327"/>
        <v>0</v>
      </c>
      <c r="MU115" s="348">
        <f t="shared" si="328"/>
        <v>0</v>
      </c>
      <c r="MV115" s="348">
        <f t="shared" si="329"/>
        <v>0</v>
      </c>
      <c r="MW115" s="348">
        <f t="shared" si="330"/>
        <v>0</v>
      </c>
      <c r="MX115" s="348">
        <f t="shared" si="331"/>
        <v>0</v>
      </c>
      <c r="MZ115" s="550">
        <f t="shared" si="332"/>
        <v>0</v>
      </c>
      <c r="NA115" s="550">
        <f t="shared" si="333"/>
        <v>0</v>
      </c>
      <c r="NB115" s="550">
        <f t="shared" si="334"/>
        <v>0</v>
      </c>
      <c r="NC115" s="550">
        <f t="shared" si="335"/>
        <v>0</v>
      </c>
      <c r="ND115" s="550">
        <f t="shared" si="336"/>
        <v>0</v>
      </c>
      <c r="NE115" s="550">
        <f t="shared" si="337"/>
        <v>0</v>
      </c>
      <c r="NF115" s="550">
        <f t="shared" si="338"/>
        <v>0</v>
      </c>
      <c r="NG115" s="550">
        <f t="shared" si="339"/>
        <v>0</v>
      </c>
    </row>
    <row r="116" spans="1:371" s="136" customFormat="1" ht="21" customHeight="1">
      <c r="A116" s="452">
        <f t="shared" si="212"/>
        <v>0</v>
      </c>
      <c r="B116" s="452">
        <f t="shared" si="401"/>
        <v>0</v>
      </c>
      <c r="C116" s="452">
        <f t="shared" si="213"/>
        <v>0</v>
      </c>
      <c r="D116" s="452">
        <f t="shared" si="214"/>
        <v>0</v>
      </c>
      <c r="E116" s="452">
        <f t="shared" si="215"/>
        <v>0</v>
      </c>
      <c r="F116" s="452">
        <f t="shared" si="402"/>
        <v>0</v>
      </c>
      <c r="G116" s="452">
        <f t="shared" si="403"/>
        <v>0</v>
      </c>
      <c r="H116" s="452">
        <f t="shared" si="404"/>
        <v>0</v>
      </c>
      <c r="I116" s="267">
        <f t="shared" si="340"/>
        <v>0</v>
      </c>
      <c r="J116" s="268"/>
      <c r="K116" s="112"/>
      <c r="L116" s="112"/>
      <c r="M116" s="106"/>
      <c r="N116" s="106"/>
      <c r="O116" s="106"/>
      <c r="P116" s="106"/>
      <c r="Q116" s="112"/>
      <c r="R116" s="263" t="str">
        <f>IFERROR(VLOOKUP(Q116,'４整理番号表'!$T$27:$U$30,2,TRUE),"")</f>
        <v/>
      </c>
      <c r="S116" s="263">
        <f t="shared" si="341"/>
        <v>0</v>
      </c>
      <c r="T116" s="266">
        <f t="shared" si="342"/>
        <v>0</v>
      </c>
      <c r="U116" s="112"/>
      <c r="V116" s="108"/>
      <c r="W116" s="269" t="str">
        <f>IFERROR(VLOOKUP(V116,'４整理番号表'!$B$6:$G$7,2,TRUE),"")</f>
        <v/>
      </c>
      <c r="X116" s="270"/>
      <c r="Y116" s="108"/>
      <c r="Z116" s="269" t="str">
        <f>IFERROR(VLOOKUP(Y116,'４整理番号表'!$B$39:$H$45,2,TRUE),"")</f>
        <v/>
      </c>
      <c r="AA116" s="108"/>
      <c r="AB116" s="271" t="str">
        <f>IFERROR(VLOOKUP(AA116,'４整理番号表'!$J$5:$K$59,2,TRUE),"")</f>
        <v/>
      </c>
      <c r="AC116" s="365"/>
      <c r="AD116" s="624"/>
      <c r="AE116" s="107"/>
      <c r="AF116" s="272" t="str">
        <f>IFERROR(VLOOKUP(AE116,'４整理番号表'!$P$6:$Q$39,2,TRUE),"")</f>
        <v/>
      </c>
      <c r="AG116" s="273">
        <f t="shared" si="216"/>
        <v>0</v>
      </c>
      <c r="AH116" s="106"/>
      <c r="AI116" s="112"/>
      <c r="AJ116" s="111"/>
      <c r="AK116" s="282"/>
      <c r="AL116" s="283"/>
      <c r="AM116" s="280"/>
      <c r="AN116" s="29"/>
      <c r="AO116" s="291">
        <f t="shared" si="217"/>
        <v>0</v>
      </c>
      <c r="AP116" s="290">
        <f t="shared" si="343"/>
        <v>0</v>
      </c>
      <c r="AQ116" s="30"/>
      <c r="AR116" s="30"/>
      <c r="AS116" s="30"/>
      <c r="AT116" s="289"/>
      <c r="AU116" s="291">
        <f t="shared" si="410"/>
        <v>0</v>
      </c>
      <c r="AV116" s="291" t="str">
        <f t="shared" si="405"/>
        <v/>
      </c>
      <c r="AW116" s="27"/>
      <c r="AX116" s="33"/>
      <c r="AY116" s="33"/>
      <c r="AZ116" s="28"/>
      <c r="BA116" s="27"/>
      <c r="BB116" s="202"/>
      <c r="BC116" s="315">
        <f t="shared" si="344"/>
        <v>0</v>
      </c>
      <c r="BD116" s="349" t="str">
        <f t="shared" si="218"/>
        <v/>
      </c>
      <c r="BE116" s="350"/>
      <c r="BF116" s="350"/>
      <c r="BG116" s="349">
        <f t="shared" si="411"/>
        <v>0</v>
      </c>
      <c r="BH116" s="350"/>
      <c r="BI116" s="349">
        <f t="shared" si="345"/>
        <v>0</v>
      </c>
      <c r="BJ116" s="202"/>
      <c r="BK116" s="202"/>
      <c r="BL116" s="653" t="str">
        <f t="shared" si="219"/>
        <v/>
      </c>
      <c r="BM116" s="654" t="str">
        <f t="shared" si="220"/>
        <v/>
      </c>
      <c r="BN116" s="266" t="str">
        <f t="shared" si="221"/>
        <v/>
      </c>
      <c r="BO116" s="793"/>
      <c r="BP116" s="323"/>
      <c r="BQ116" s="323"/>
      <c r="BR116" s="323"/>
      <c r="BS116" s="323"/>
      <c r="BT116" s="324" t="str">
        <f t="shared" si="222"/>
        <v/>
      </c>
      <c r="BU116" s="325" t="str">
        <f t="shared" si="346"/>
        <v/>
      </c>
      <c r="BV116" s="393">
        <f t="shared" si="347"/>
        <v>0</v>
      </c>
      <c r="BW116" s="326"/>
      <c r="BX116" s="329"/>
      <c r="BY116" s="454"/>
      <c r="BZ116" s="455"/>
      <c r="CA116" s="455"/>
      <c r="CB116" s="455"/>
      <c r="CC116" s="455"/>
      <c r="CD116" s="322">
        <f>IFERROR(VLOOKUP(BX116,'４整理番号表'!$X$23:$Z$31,3,FALSE),)</f>
        <v>0</v>
      </c>
      <c r="CE116" s="605" t="str">
        <f>IF(BX116='４整理番号表'!$X$24,IF(CC116&lt;&gt;"",IF(BZ116&gt;0,IF(BY116=6,ROUNDDOWN((CC116-BZ116)/ABS(BZ116),3),IF(BY116=5,ROUNDDOWN((CC116-BZ116)/ABS(BZ116)*3/4,3),"")),"-")),IF(CC116&lt;&gt;"",IF(BZ116&gt;0,ROUNDDOWN((CC116-BZ116)/ABS(BZ116),3),"-"),""))</f>
        <v/>
      </c>
      <c r="CF116" s="610"/>
      <c r="CG116" s="329"/>
      <c r="CH116" s="454"/>
      <c r="CI116" s="322"/>
      <c r="CJ116" s="322"/>
      <c r="CK116" s="322"/>
      <c r="CL116" s="322"/>
      <c r="CM116" s="322">
        <f>IFERROR(VLOOKUP(CG116,'４整理番号表'!$X$23:$Z$31,3,FALSE),)</f>
        <v>0</v>
      </c>
      <c r="CN116" s="325" t="str">
        <f t="shared" si="348"/>
        <v/>
      </c>
      <c r="CO116" s="610"/>
      <c r="CP116" s="329"/>
      <c r="CQ116" s="454"/>
      <c r="CR116" s="322"/>
      <c r="CS116" s="322"/>
      <c r="CT116" s="322"/>
      <c r="CU116" s="322"/>
      <c r="CV116" s="322">
        <f>IFERROR(VLOOKUP(CP116,'４整理番号表'!$X$23:$Z$31,3,FALSE),)</f>
        <v>0</v>
      </c>
      <c r="CW116" s="325" t="str">
        <f t="shared" si="349"/>
        <v/>
      </c>
      <c r="CX116" s="619"/>
      <c r="CY116" s="329"/>
      <c r="CZ116" s="454"/>
      <c r="DA116" s="322"/>
      <c r="DB116" s="322"/>
      <c r="DC116" s="322"/>
      <c r="DD116" s="322"/>
      <c r="DE116" s="322">
        <f>IFERROR(VLOOKUP(CY116,'４整理番号表'!$X$23:$Z$31,3,FALSE),)</f>
        <v>0</v>
      </c>
      <c r="DF116" s="325" t="str">
        <f t="shared" si="350"/>
        <v/>
      </c>
      <c r="DG116" s="610"/>
      <c r="DH116" s="329"/>
      <c r="DI116" s="454"/>
      <c r="DJ116" s="322"/>
      <c r="DK116" s="322"/>
      <c r="DL116" s="322"/>
      <c r="DM116" s="322"/>
      <c r="DN116" s="322">
        <f>IFERROR(VLOOKUP(DH116,'４整理番号表'!$X$23:$Z$31,3,FALSE),)</f>
        <v>0</v>
      </c>
      <c r="DO116" s="325" t="str">
        <f t="shared" si="351"/>
        <v/>
      </c>
      <c r="DP116" s="610"/>
      <c r="DQ116" s="329"/>
      <c r="DR116" s="454"/>
      <c r="DS116" s="322"/>
      <c r="DT116" s="322"/>
      <c r="DU116" s="322"/>
      <c r="DV116" s="322"/>
      <c r="DW116" s="322">
        <f>IFERROR(VLOOKUP(DQ116,'４整理番号表'!$X$23:$Z$31,3,FALSE),)</f>
        <v>0</v>
      </c>
      <c r="DX116" s="325" t="str">
        <f t="shared" si="352"/>
        <v/>
      </c>
      <c r="DY116" s="610"/>
      <c r="DZ116" s="329"/>
      <c r="EA116" s="454"/>
      <c r="EB116" s="322"/>
      <c r="EC116" s="322"/>
      <c r="ED116" s="322"/>
      <c r="EE116" s="322"/>
      <c r="EF116" s="322">
        <f>IFERROR(VLOOKUP(DZ116,'４整理番号表'!$X$23:$Z$31,3,FALSE),)</f>
        <v>0</v>
      </c>
      <c r="EG116" s="325" t="str">
        <f t="shared" si="353"/>
        <v/>
      </c>
      <c r="EH116" s="610"/>
      <c r="EI116" s="329"/>
      <c r="EJ116" s="454"/>
      <c r="EK116" s="322"/>
      <c r="EL116" s="322"/>
      <c r="EM116" s="322"/>
      <c r="EN116" s="322"/>
      <c r="EO116" s="322">
        <f>IFERROR(VLOOKUP(EI116,'４整理番号表'!$X$23:$Z$31,3,FALSE),)</f>
        <v>0</v>
      </c>
      <c r="EP116" s="325" t="str">
        <f t="shared" si="354"/>
        <v/>
      </c>
      <c r="EQ116" s="619"/>
      <c r="ER116" s="203" t="s">
        <v>101</v>
      </c>
      <c r="ES116" s="266">
        <f t="shared" si="223"/>
        <v>0</v>
      </c>
      <c r="ET116" s="272">
        <f t="shared" si="224"/>
        <v>0</v>
      </c>
      <c r="EU116" s="272">
        <f t="shared" si="225"/>
        <v>0</v>
      </c>
      <c r="EV116" s="272">
        <f t="shared" si="226"/>
        <v>0</v>
      </c>
      <c r="EW116" s="272">
        <f t="shared" si="227"/>
        <v>0</v>
      </c>
      <c r="EX116" s="272">
        <f t="shared" si="228"/>
        <v>0</v>
      </c>
      <c r="EY116" s="272">
        <f t="shared" si="229"/>
        <v>0</v>
      </c>
      <c r="EZ116" s="272">
        <f t="shared" si="230"/>
        <v>0</v>
      </c>
      <c r="FA116" s="272">
        <f t="shared" si="231"/>
        <v>0</v>
      </c>
      <c r="FB116" s="272">
        <f t="shared" si="232"/>
        <v>0</v>
      </c>
      <c r="FC116" s="272">
        <f t="shared" si="233"/>
        <v>0</v>
      </c>
      <c r="FD116" s="272">
        <f t="shared" si="234"/>
        <v>0</v>
      </c>
      <c r="FE116" s="272">
        <f t="shared" si="235"/>
        <v>0</v>
      </c>
      <c r="FF116" s="272">
        <f t="shared" si="236"/>
        <v>0</v>
      </c>
      <c r="FG116" s="272">
        <f t="shared" si="237"/>
        <v>0</v>
      </c>
      <c r="FH116" s="272">
        <f t="shared" si="238"/>
        <v>0</v>
      </c>
      <c r="FI116" s="109" t="s">
        <v>100</v>
      </c>
      <c r="FJ116" s="109" t="s">
        <v>100</v>
      </c>
      <c r="FK116" s="109" t="s">
        <v>100</v>
      </c>
      <c r="FL116" s="109" t="s">
        <v>100</v>
      </c>
      <c r="FM116" s="109" t="s">
        <v>100</v>
      </c>
      <c r="FN116" s="272">
        <f t="shared" si="355"/>
        <v>0</v>
      </c>
      <c r="FO116" s="272">
        <f t="shared" si="356"/>
        <v>0</v>
      </c>
      <c r="FP116" s="272">
        <f t="shared" si="357"/>
        <v>0</v>
      </c>
      <c r="FQ116" s="272">
        <f t="shared" si="358"/>
        <v>0</v>
      </c>
      <c r="FR116" s="272">
        <f t="shared" si="359"/>
        <v>0</v>
      </c>
      <c r="FS116" s="272">
        <f t="shared" si="360"/>
        <v>0</v>
      </c>
      <c r="FT116" s="272">
        <f t="shared" si="361"/>
        <v>0</v>
      </c>
      <c r="FU116" s="113"/>
      <c r="FV116" s="113"/>
      <c r="FW116" s="109"/>
      <c r="FX116" s="109"/>
      <c r="FY116" s="109"/>
      <c r="FZ116" s="272">
        <f t="shared" si="362"/>
        <v>0</v>
      </c>
      <c r="GA116" s="272">
        <f t="shared" si="239"/>
        <v>0</v>
      </c>
      <c r="GB116" s="109"/>
      <c r="GC116" s="109"/>
      <c r="GD116" s="109"/>
      <c r="GE116" s="109"/>
      <c r="GF116" s="109"/>
      <c r="GG116" s="109"/>
      <c r="GH116" s="109"/>
      <c r="GI116" s="109"/>
      <c r="GJ116" s="109"/>
      <c r="GK116" s="109"/>
      <c r="GL116" s="109"/>
      <c r="GM116" s="109"/>
      <c r="GN116" s="109"/>
      <c r="GO116" s="109"/>
      <c r="GP116" s="109"/>
      <c r="GQ116" s="109"/>
      <c r="GR116" s="109"/>
      <c r="GS116" s="109"/>
      <c r="GT116" s="110"/>
      <c r="GV116" s="413">
        <f t="shared" si="240"/>
        <v>0</v>
      </c>
      <c r="GW116" s="414">
        <f t="shared" si="241"/>
        <v>0</v>
      </c>
      <c r="GX116" s="415"/>
      <c r="GY116" s="416">
        <f t="shared" si="406"/>
        <v>0</v>
      </c>
      <c r="GZ116" s="417">
        <f t="shared" si="407"/>
        <v>0</v>
      </c>
      <c r="HA116" s="385"/>
      <c r="HB116" s="421"/>
      <c r="HC116" s="422"/>
      <c r="HD116" s="422"/>
      <c r="HE116" s="423">
        <f t="shared" si="408"/>
        <v>0</v>
      </c>
      <c r="HF116" s="424">
        <f t="shared" si="409"/>
        <v>0</v>
      </c>
      <c r="HG116" s="426"/>
      <c r="HH116" s="426"/>
      <c r="HI116" s="426"/>
      <c r="HJ116" s="345" t="str">
        <f t="shared" si="242"/>
        <v/>
      </c>
      <c r="HK116" s="402">
        <f>IF(OR(AND(1&lt;=HJ116,HJ116&lt;=3),HJ116=6),VLOOKUP(HJ116,'４整理番号表'!$J$5:$K$59,2,FALSE),0)</f>
        <v>0</v>
      </c>
      <c r="HL116" s="402">
        <f>IF(OR(HJ116=4,HJ116=7),VLOOKUP(HJ116,'４整理番号表'!$J$5:$K$59,2,FALSE),0)</f>
        <v>0</v>
      </c>
      <c r="HM116" s="402">
        <f>IF(HJ116=5,VLOOKUP(HJ116,'４整理番号表'!$J$5:$K$59,2,FALSE),0)</f>
        <v>0</v>
      </c>
      <c r="HN116" s="402">
        <f>IF(AND(8&lt;=HJ116,HJ116&lt;=13),VLOOKUP(HJ116,'４整理番号表'!$J$5:$K$59,2,FALSE),0)</f>
        <v>0</v>
      </c>
      <c r="HO116" s="397">
        <f t="shared" si="363"/>
        <v>0</v>
      </c>
      <c r="HP116" s="345">
        <f t="shared" si="364"/>
        <v>0</v>
      </c>
      <c r="HQ116" s="345">
        <f t="shared" si="365"/>
        <v>0</v>
      </c>
      <c r="HR116" s="344">
        <f t="shared" si="366"/>
        <v>0</v>
      </c>
      <c r="HS116" s="344">
        <f t="shared" si="367"/>
        <v>0</v>
      </c>
      <c r="HT116" s="345">
        <f t="shared" si="368"/>
        <v>0</v>
      </c>
      <c r="HU116" s="345">
        <f t="shared" si="369"/>
        <v>0</v>
      </c>
      <c r="HV116" s="345">
        <f t="shared" si="370"/>
        <v>0</v>
      </c>
      <c r="HW116" s="345">
        <f t="shared" si="371"/>
        <v>0</v>
      </c>
      <c r="HX116" s="345">
        <f t="shared" si="372"/>
        <v>0</v>
      </c>
      <c r="HY116" s="344">
        <f t="shared" si="373"/>
        <v>0</v>
      </c>
      <c r="HZ116" s="344">
        <f t="shared" si="374"/>
        <v>0</v>
      </c>
      <c r="IA116" s="345">
        <f t="shared" si="375"/>
        <v>0</v>
      </c>
      <c r="IB116" s="345">
        <f t="shared" si="376"/>
        <v>0</v>
      </c>
      <c r="IC116" s="345">
        <f t="shared" si="377"/>
        <v>0</v>
      </c>
      <c r="ID116" s="345">
        <f t="shared" si="378"/>
        <v>0</v>
      </c>
      <c r="IE116" s="345">
        <f t="shared" si="379"/>
        <v>0</v>
      </c>
      <c r="IF116" s="344">
        <f>IF(AND($HO116=3,SUM($ID116:IE116)=0),IF(AND($HB116=1,$HF116&gt;=0.1),1,),)</f>
        <v>0</v>
      </c>
      <c r="IG116" s="344">
        <f>IF(AND($HO116=3,SUM($ID116:IF116)=0),IF(AND($HB116=1,$HF116&gt;=0.05,$HF116&lt;0.1),1,),)</f>
        <v>0</v>
      </c>
      <c r="IH116" s="345">
        <f t="shared" si="380"/>
        <v>0</v>
      </c>
      <c r="II116" s="345">
        <f t="shared" si="381"/>
        <v>0</v>
      </c>
      <c r="IJ116" s="345">
        <f t="shared" si="382"/>
        <v>0</v>
      </c>
      <c r="IK116" s="345">
        <f t="shared" si="383"/>
        <v>0</v>
      </c>
      <c r="IL116" s="345">
        <f t="shared" si="384"/>
        <v>0</v>
      </c>
      <c r="IM116" s="345">
        <f t="shared" si="385"/>
        <v>0</v>
      </c>
      <c r="IN116" s="345">
        <f t="shared" si="386"/>
        <v>0</v>
      </c>
      <c r="IO116" s="345">
        <f t="shared" si="387"/>
        <v>0</v>
      </c>
      <c r="IP116" s="345">
        <f t="shared" si="388"/>
        <v>0</v>
      </c>
      <c r="IQ116" s="345">
        <f t="shared" si="389"/>
        <v>0</v>
      </c>
      <c r="IR116" s="345">
        <f t="shared" si="390"/>
        <v>0</v>
      </c>
      <c r="IS116" s="392">
        <f t="shared" si="391"/>
        <v>0</v>
      </c>
      <c r="IT116" s="385"/>
      <c r="IU116" s="440">
        <f t="shared" si="243"/>
        <v>0</v>
      </c>
      <c r="IV116" s="344">
        <f t="shared" si="244"/>
        <v>0</v>
      </c>
      <c r="IW116" s="344">
        <f t="shared" si="245"/>
        <v>0</v>
      </c>
      <c r="IX116" s="344">
        <f t="shared" si="246"/>
        <v>0</v>
      </c>
      <c r="IY116" s="344">
        <f t="shared" si="247"/>
        <v>0</v>
      </c>
      <c r="IZ116" s="344">
        <f t="shared" si="248"/>
        <v>0</v>
      </c>
      <c r="JA116" s="344">
        <f t="shared" si="249"/>
        <v>0</v>
      </c>
      <c r="JB116" s="344">
        <f t="shared" si="250"/>
        <v>0</v>
      </c>
      <c r="JC116" s="344">
        <f t="shared" si="251"/>
        <v>0</v>
      </c>
      <c r="JD116" s="344">
        <f t="shared" si="252"/>
        <v>0</v>
      </c>
      <c r="JE116" s="344">
        <f t="shared" si="253"/>
        <v>0</v>
      </c>
      <c r="JF116" s="344">
        <f t="shared" si="254"/>
        <v>0</v>
      </c>
      <c r="JG116" s="344">
        <f t="shared" si="255"/>
        <v>0</v>
      </c>
      <c r="JH116" s="344">
        <f t="shared" si="256"/>
        <v>0</v>
      </c>
      <c r="JI116" s="344">
        <f t="shared" si="257"/>
        <v>0</v>
      </c>
      <c r="JJ116" s="344">
        <f t="shared" si="258"/>
        <v>0</v>
      </c>
      <c r="JK116" s="344">
        <f t="shared" si="259"/>
        <v>0</v>
      </c>
      <c r="JL116" s="344">
        <f t="shared" si="260"/>
        <v>0</v>
      </c>
      <c r="JM116" s="344">
        <f t="shared" si="261"/>
        <v>0</v>
      </c>
      <c r="JN116" s="344">
        <f t="shared" si="262"/>
        <v>0</v>
      </c>
      <c r="JO116" s="344">
        <f t="shared" si="263"/>
        <v>0</v>
      </c>
      <c r="JP116" s="344">
        <f t="shared" si="264"/>
        <v>0</v>
      </c>
      <c r="JQ116" s="344">
        <f t="shared" si="265"/>
        <v>0</v>
      </c>
      <c r="JR116" s="344">
        <f t="shared" si="266"/>
        <v>0</v>
      </c>
      <c r="JS116" s="344">
        <f t="shared" si="267"/>
        <v>0</v>
      </c>
      <c r="JT116" s="344">
        <f t="shared" si="268"/>
        <v>0</v>
      </c>
      <c r="JU116" s="344">
        <f t="shared" si="269"/>
        <v>0</v>
      </c>
      <c r="JV116" s="344">
        <f t="shared" si="270"/>
        <v>0</v>
      </c>
      <c r="JW116" s="344">
        <f t="shared" si="271"/>
        <v>0</v>
      </c>
      <c r="JX116" s="344">
        <f t="shared" si="272"/>
        <v>0</v>
      </c>
      <c r="JY116" s="344">
        <f t="shared" si="273"/>
        <v>0</v>
      </c>
      <c r="JZ116" s="344">
        <f t="shared" si="274"/>
        <v>0</v>
      </c>
      <c r="KA116" s="344">
        <f t="shared" si="275"/>
        <v>0</v>
      </c>
      <c r="KB116" s="344">
        <f t="shared" si="276"/>
        <v>0</v>
      </c>
      <c r="KC116" s="344">
        <f t="shared" si="277"/>
        <v>0</v>
      </c>
      <c r="KD116" s="344">
        <f t="shared" si="278"/>
        <v>0</v>
      </c>
      <c r="KE116" s="344">
        <f t="shared" si="279"/>
        <v>0</v>
      </c>
      <c r="KF116" s="344">
        <f t="shared" si="280"/>
        <v>0</v>
      </c>
      <c r="KG116" s="344">
        <f t="shared" si="281"/>
        <v>0</v>
      </c>
      <c r="KH116" s="344">
        <f t="shared" si="282"/>
        <v>0</v>
      </c>
      <c r="KI116" s="344">
        <f t="shared" si="283"/>
        <v>0</v>
      </c>
      <c r="KJ116" s="344">
        <f t="shared" si="284"/>
        <v>0</v>
      </c>
      <c r="KK116" s="344">
        <f t="shared" si="285"/>
        <v>0</v>
      </c>
      <c r="KL116" s="344">
        <f t="shared" si="286"/>
        <v>0</v>
      </c>
      <c r="KM116" s="344">
        <f t="shared" si="287"/>
        <v>0</v>
      </c>
      <c r="KN116" s="344">
        <f t="shared" si="288"/>
        <v>0</v>
      </c>
      <c r="KO116" s="344">
        <f t="shared" si="289"/>
        <v>0</v>
      </c>
      <c r="KP116" s="344">
        <f t="shared" si="290"/>
        <v>0</v>
      </c>
      <c r="KQ116" s="344">
        <f t="shared" si="291"/>
        <v>0</v>
      </c>
      <c r="KR116" s="344">
        <f t="shared" si="292"/>
        <v>0</v>
      </c>
      <c r="KS116" s="344">
        <f t="shared" si="293"/>
        <v>0</v>
      </c>
      <c r="KT116" s="383">
        <f t="shared" si="294"/>
        <v>0</v>
      </c>
      <c r="KU116" s="701"/>
      <c r="KV116" s="109"/>
      <c r="KW116" s="109"/>
      <c r="KX116" s="110"/>
      <c r="KZ116" s="472">
        <f t="shared" si="295"/>
        <v>0</v>
      </c>
      <c r="LA116" s="348">
        <f t="shared" si="296"/>
        <v>0</v>
      </c>
      <c r="LB116" s="348">
        <f t="shared" si="297"/>
        <v>0</v>
      </c>
      <c r="LC116" s="473">
        <f t="shared" si="298"/>
        <v>0</v>
      </c>
      <c r="LE116" s="467">
        <f t="shared" si="299"/>
        <v>0</v>
      </c>
      <c r="LF116" s="467" t="str">
        <f t="shared" si="300"/>
        <v/>
      </c>
      <c r="LG116" s="467">
        <f t="shared" si="301"/>
        <v>0</v>
      </c>
      <c r="LH116" s="467">
        <f t="shared" si="302"/>
        <v>0</v>
      </c>
      <c r="LI116" s="467">
        <f t="shared" si="303"/>
        <v>0</v>
      </c>
      <c r="LJ116" s="467">
        <f t="shared" si="304"/>
        <v>0</v>
      </c>
      <c r="LK116" s="467">
        <f t="shared" si="305"/>
        <v>0</v>
      </c>
      <c r="LL116" s="467">
        <f t="shared" si="306"/>
        <v>0</v>
      </c>
      <c r="LM116" s="467">
        <f t="shared" si="307"/>
        <v>0</v>
      </c>
      <c r="LN116" s="468">
        <f t="shared" si="308"/>
        <v>0</v>
      </c>
      <c r="LO116" s="468" t="str">
        <f t="shared" si="392"/>
        <v>○</v>
      </c>
      <c r="LP116" s="451"/>
      <c r="LQ116" s="414">
        <f t="shared" si="393"/>
        <v>0</v>
      </c>
      <c r="LR116" s="414">
        <f t="shared" si="394"/>
        <v>0</v>
      </c>
      <c r="LS116" s="414" t="str">
        <f t="shared" si="309"/>
        <v/>
      </c>
      <c r="LT116" s="414" t="str">
        <f t="shared" si="395"/>
        <v/>
      </c>
      <c r="LU116" s="414">
        <f t="shared" si="310"/>
        <v>0</v>
      </c>
      <c r="LV116" s="414">
        <f t="shared" si="311"/>
        <v>0</v>
      </c>
      <c r="LW116" s="414">
        <f t="shared" si="312"/>
        <v>0</v>
      </c>
      <c r="LX116" s="448">
        <f t="shared" si="313"/>
        <v>0</v>
      </c>
      <c r="LY116" s="414">
        <f t="shared" si="396"/>
        <v>0</v>
      </c>
      <c r="LZ116" s="414">
        <f t="shared" si="397"/>
        <v>0</v>
      </c>
      <c r="MA116" s="414">
        <f t="shared" si="398"/>
        <v>0</v>
      </c>
      <c r="MB116" s="448">
        <f t="shared" si="399"/>
        <v>0</v>
      </c>
      <c r="MC116" s="414">
        <f t="shared" si="314"/>
        <v>0</v>
      </c>
      <c r="MD116" s="414">
        <f t="shared" si="315"/>
        <v>0</v>
      </c>
      <c r="ME116" s="414">
        <f t="shared" si="316"/>
        <v>0</v>
      </c>
      <c r="MF116" s="448">
        <f t="shared" si="317"/>
        <v>0</v>
      </c>
      <c r="MG116" s="414">
        <f t="shared" si="318"/>
        <v>0</v>
      </c>
      <c r="MH116" s="414">
        <f t="shared" si="319"/>
        <v>0</v>
      </c>
      <c r="MI116" s="414">
        <f t="shared" si="320"/>
        <v>0</v>
      </c>
      <c r="MJ116" s="448">
        <f t="shared" si="400"/>
        <v>0</v>
      </c>
      <c r="MK116" s="462"/>
      <c r="ML116" s="477" cm="1">
        <f t="array" ref="ML116">IF(MX116=1,INDEX($BX116:$EQ116,1,MATCH("Ⅱ⑧",$BX116:$EQ116,0)+7),0)</f>
        <v>0</v>
      </c>
      <c r="MM116" s="478">
        <f t="shared" si="321"/>
        <v>0</v>
      </c>
      <c r="MN116" s="468">
        <f t="shared" si="322"/>
        <v>0</v>
      </c>
      <c r="MP116" s="348">
        <f t="shared" si="323"/>
        <v>0</v>
      </c>
      <c r="MQ116" s="348">
        <f t="shared" si="324"/>
        <v>0</v>
      </c>
      <c r="MR116" s="348">
        <f t="shared" si="325"/>
        <v>0</v>
      </c>
      <c r="MS116" s="348">
        <f t="shared" si="326"/>
        <v>0</v>
      </c>
      <c r="MT116" s="348">
        <f t="shared" si="327"/>
        <v>0</v>
      </c>
      <c r="MU116" s="348">
        <f t="shared" si="328"/>
        <v>0</v>
      </c>
      <c r="MV116" s="348">
        <f t="shared" si="329"/>
        <v>0</v>
      </c>
      <c r="MW116" s="348">
        <f t="shared" si="330"/>
        <v>0</v>
      </c>
      <c r="MX116" s="348">
        <f t="shared" si="331"/>
        <v>0</v>
      </c>
      <c r="MZ116" s="550">
        <f t="shared" si="332"/>
        <v>0</v>
      </c>
      <c r="NA116" s="550">
        <f t="shared" si="333"/>
        <v>0</v>
      </c>
      <c r="NB116" s="550">
        <f t="shared" si="334"/>
        <v>0</v>
      </c>
      <c r="NC116" s="550">
        <f t="shared" si="335"/>
        <v>0</v>
      </c>
      <c r="ND116" s="550">
        <f t="shared" si="336"/>
        <v>0</v>
      </c>
      <c r="NE116" s="550">
        <f t="shared" si="337"/>
        <v>0</v>
      </c>
      <c r="NF116" s="550">
        <f t="shared" si="338"/>
        <v>0</v>
      </c>
      <c r="NG116" s="550">
        <f t="shared" si="339"/>
        <v>0</v>
      </c>
    </row>
    <row r="117" spans="1:371" s="136" customFormat="1" ht="21" customHeight="1">
      <c r="A117" s="452">
        <f t="shared" si="212"/>
        <v>0</v>
      </c>
      <c r="B117" s="452">
        <f t="shared" si="401"/>
        <v>0</v>
      </c>
      <c r="C117" s="452">
        <f t="shared" si="213"/>
        <v>0</v>
      </c>
      <c r="D117" s="452">
        <f t="shared" si="214"/>
        <v>0</v>
      </c>
      <c r="E117" s="452">
        <f t="shared" si="215"/>
        <v>0</v>
      </c>
      <c r="F117" s="452">
        <f t="shared" si="402"/>
        <v>0</v>
      </c>
      <c r="G117" s="452">
        <f t="shared" si="403"/>
        <v>0</v>
      </c>
      <c r="H117" s="452">
        <f t="shared" si="404"/>
        <v>0</v>
      </c>
      <c r="I117" s="267">
        <f t="shared" si="340"/>
        <v>0</v>
      </c>
      <c r="J117" s="268"/>
      <c r="K117" s="112"/>
      <c r="L117" s="112"/>
      <c r="M117" s="106"/>
      <c r="N117" s="106"/>
      <c r="O117" s="106"/>
      <c r="P117" s="106"/>
      <c r="Q117" s="112"/>
      <c r="R117" s="263" t="str">
        <f>IFERROR(VLOOKUP(Q117,'４整理番号表'!$T$27:$U$30,2,TRUE),"")</f>
        <v/>
      </c>
      <c r="S117" s="263">
        <f t="shared" si="341"/>
        <v>0</v>
      </c>
      <c r="T117" s="266">
        <f t="shared" si="342"/>
        <v>0</v>
      </c>
      <c r="U117" s="112"/>
      <c r="V117" s="108"/>
      <c r="W117" s="269" t="str">
        <f>IFERROR(VLOOKUP(V117,'４整理番号表'!$B$6:$G$7,2,TRUE),"")</f>
        <v/>
      </c>
      <c r="X117" s="270"/>
      <c r="Y117" s="108"/>
      <c r="Z117" s="269" t="str">
        <f>IFERROR(VLOOKUP(Y117,'４整理番号表'!$B$39:$H$45,2,TRUE),"")</f>
        <v/>
      </c>
      <c r="AA117" s="108"/>
      <c r="AB117" s="271" t="str">
        <f>IFERROR(VLOOKUP(AA117,'４整理番号表'!$J$5:$K$59,2,TRUE),"")</f>
        <v/>
      </c>
      <c r="AC117" s="365"/>
      <c r="AD117" s="624"/>
      <c r="AE117" s="107"/>
      <c r="AF117" s="272" t="str">
        <f>IFERROR(VLOOKUP(AE117,'４整理番号表'!$P$6:$Q$39,2,TRUE),"")</f>
        <v/>
      </c>
      <c r="AG117" s="273">
        <f t="shared" si="216"/>
        <v>0</v>
      </c>
      <c r="AH117" s="106"/>
      <c r="AI117" s="112"/>
      <c r="AJ117" s="111"/>
      <c r="AK117" s="282"/>
      <c r="AL117" s="283"/>
      <c r="AM117" s="280"/>
      <c r="AN117" s="26"/>
      <c r="AO117" s="291">
        <f t="shared" si="217"/>
        <v>0</v>
      </c>
      <c r="AP117" s="290">
        <f t="shared" si="343"/>
        <v>0</v>
      </c>
      <c r="AQ117" s="30"/>
      <c r="AR117" s="30"/>
      <c r="AS117" s="30"/>
      <c r="AT117" s="289"/>
      <c r="AU117" s="291">
        <f t="shared" si="410"/>
        <v>0</v>
      </c>
      <c r="AV117" s="291" t="str">
        <f t="shared" si="405"/>
        <v/>
      </c>
      <c r="AW117" s="27"/>
      <c r="AX117" s="33"/>
      <c r="AY117" s="33"/>
      <c r="AZ117" s="28"/>
      <c r="BA117" s="27"/>
      <c r="BB117" s="202"/>
      <c r="BC117" s="315">
        <f t="shared" si="344"/>
        <v>0</v>
      </c>
      <c r="BD117" s="349" t="str">
        <f t="shared" si="218"/>
        <v/>
      </c>
      <c r="BE117" s="350"/>
      <c r="BF117" s="350"/>
      <c r="BG117" s="349">
        <f t="shared" si="411"/>
        <v>0</v>
      </c>
      <c r="BH117" s="350"/>
      <c r="BI117" s="349">
        <f t="shared" si="345"/>
        <v>0</v>
      </c>
      <c r="BJ117" s="202"/>
      <c r="BK117" s="202"/>
      <c r="BL117" s="653" t="str">
        <f t="shared" si="219"/>
        <v/>
      </c>
      <c r="BM117" s="654" t="str">
        <f t="shared" si="220"/>
        <v/>
      </c>
      <c r="BN117" s="266" t="str">
        <f t="shared" si="221"/>
        <v/>
      </c>
      <c r="BO117" s="793"/>
      <c r="BP117" s="323"/>
      <c r="BQ117" s="323"/>
      <c r="BR117" s="323"/>
      <c r="BS117" s="323"/>
      <c r="BT117" s="324" t="str">
        <f t="shared" si="222"/>
        <v/>
      </c>
      <c r="BU117" s="325" t="str">
        <f t="shared" si="346"/>
        <v/>
      </c>
      <c r="BV117" s="393">
        <f t="shared" si="347"/>
        <v>0</v>
      </c>
      <c r="BW117" s="326"/>
      <c r="BX117" s="329"/>
      <c r="BY117" s="454"/>
      <c r="BZ117" s="455"/>
      <c r="CA117" s="455"/>
      <c r="CB117" s="455"/>
      <c r="CC117" s="455"/>
      <c r="CD117" s="322">
        <f>IFERROR(VLOOKUP(BX117,'４整理番号表'!$X$23:$Z$31,3,FALSE),)</f>
        <v>0</v>
      </c>
      <c r="CE117" s="605" t="str">
        <f>IF(BX117='４整理番号表'!$X$24,IF(CC117&lt;&gt;"",IF(BZ117&gt;0,IF(BY117=6,ROUNDDOWN((CC117-BZ117)/ABS(BZ117),3),IF(BY117=5,ROUNDDOWN((CC117-BZ117)/ABS(BZ117)*3/4,3),"")),"-")),IF(CC117&lt;&gt;"",IF(BZ117&gt;0,ROUNDDOWN((CC117-BZ117)/ABS(BZ117),3),"-"),""))</f>
        <v/>
      </c>
      <c r="CF117" s="610"/>
      <c r="CG117" s="329"/>
      <c r="CH117" s="454"/>
      <c r="CI117" s="322"/>
      <c r="CJ117" s="322"/>
      <c r="CK117" s="322"/>
      <c r="CL117" s="322"/>
      <c r="CM117" s="322">
        <f>IFERROR(VLOOKUP(CG117,'４整理番号表'!$X$23:$Z$31,3,FALSE),)</f>
        <v>0</v>
      </c>
      <c r="CN117" s="325" t="str">
        <f t="shared" si="348"/>
        <v/>
      </c>
      <c r="CO117" s="610"/>
      <c r="CP117" s="329"/>
      <c r="CQ117" s="454"/>
      <c r="CR117" s="322"/>
      <c r="CS117" s="322"/>
      <c r="CT117" s="322"/>
      <c r="CU117" s="322"/>
      <c r="CV117" s="322">
        <f>IFERROR(VLOOKUP(CP117,'４整理番号表'!$X$23:$Z$31,3,FALSE),)</f>
        <v>0</v>
      </c>
      <c r="CW117" s="325" t="str">
        <f t="shared" si="349"/>
        <v/>
      </c>
      <c r="CX117" s="619"/>
      <c r="CY117" s="329"/>
      <c r="CZ117" s="454"/>
      <c r="DA117" s="322"/>
      <c r="DB117" s="322"/>
      <c r="DC117" s="322"/>
      <c r="DD117" s="322"/>
      <c r="DE117" s="322">
        <f>IFERROR(VLOOKUP(CY117,'４整理番号表'!$X$23:$Z$31,3,FALSE),)</f>
        <v>0</v>
      </c>
      <c r="DF117" s="325" t="str">
        <f t="shared" si="350"/>
        <v/>
      </c>
      <c r="DG117" s="610"/>
      <c r="DH117" s="329"/>
      <c r="DI117" s="454"/>
      <c r="DJ117" s="322"/>
      <c r="DK117" s="322"/>
      <c r="DL117" s="322"/>
      <c r="DM117" s="322"/>
      <c r="DN117" s="322">
        <f>IFERROR(VLOOKUP(DH117,'４整理番号表'!$X$23:$Z$31,3,FALSE),)</f>
        <v>0</v>
      </c>
      <c r="DO117" s="325" t="str">
        <f t="shared" si="351"/>
        <v/>
      </c>
      <c r="DP117" s="610"/>
      <c r="DQ117" s="329"/>
      <c r="DR117" s="454"/>
      <c r="DS117" s="322"/>
      <c r="DT117" s="322"/>
      <c r="DU117" s="322"/>
      <c r="DV117" s="322"/>
      <c r="DW117" s="322">
        <f>IFERROR(VLOOKUP(DQ117,'４整理番号表'!$X$23:$Z$31,3,FALSE),)</f>
        <v>0</v>
      </c>
      <c r="DX117" s="325" t="str">
        <f t="shared" si="352"/>
        <v/>
      </c>
      <c r="DY117" s="610"/>
      <c r="DZ117" s="329"/>
      <c r="EA117" s="454"/>
      <c r="EB117" s="322"/>
      <c r="EC117" s="322"/>
      <c r="ED117" s="322"/>
      <c r="EE117" s="322"/>
      <c r="EF117" s="322">
        <f>IFERROR(VLOOKUP(DZ117,'４整理番号表'!$X$23:$Z$31,3,FALSE),)</f>
        <v>0</v>
      </c>
      <c r="EG117" s="325" t="str">
        <f t="shared" si="353"/>
        <v/>
      </c>
      <c r="EH117" s="610"/>
      <c r="EI117" s="329"/>
      <c r="EJ117" s="454"/>
      <c r="EK117" s="322"/>
      <c r="EL117" s="322"/>
      <c r="EM117" s="322"/>
      <c r="EN117" s="322"/>
      <c r="EO117" s="322">
        <f>IFERROR(VLOOKUP(EI117,'４整理番号表'!$X$23:$Z$31,3,FALSE),)</f>
        <v>0</v>
      </c>
      <c r="EP117" s="325" t="str">
        <f t="shared" si="354"/>
        <v/>
      </c>
      <c r="EQ117" s="619"/>
      <c r="ER117" s="203" t="s">
        <v>101</v>
      </c>
      <c r="ES117" s="266">
        <f t="shared" si="223"/>
        <v>0</v>
      </c>
      <c r="ET117" s="272">
        <f t="shared" si="224"/>
        <v>0</v>
      </c>
      <c r="EU117" s="272">
        <f t="shared" si="225"/>
        <v>0</v>
      </c>
      <c r="EV117" s="272">
        <f t="shared" si="226"/>
        <v>0</v>
      </c>
      <c r="EW117" s="272">
        <f t="shared" si="227"/>
        <v>0</v>
      </c>
      <c r="EX117" s="272">
        <f t="shared" si="228"/>
        <v>0</v>
      </c>
      <c r="EY117" s="272">
        <f t="shared" si="229"/>
        <v>0</v>
      </c>
      <c r="EZ117" s="272">
        <f t="shared" si="230"/>
        <v>0</v>
      </c>
      <c r="FA117" s="272">
        <f t="shared" si="231"/>
        <v>0</v>
      </c>
      <c r="FB117" s="272">
        <f t="shared" si="232"/>
        <v>0</v>
      </c>
      <c r="FC117" s="272">
        <f t="shared" si="233"/>
        <v>0</v>
      </c>
      <c r="FD117" s="272">
        <f t="shared" si="234"/>
        <v>0</v>
      </c>
      <c r="FE117" s="272">
        <f t="shared" si="235"/>
        <v>0</v>
      </c>
      <c r="FF117" s="272">
        <f t="shared" si="236"/>
        <v>0</v>
      </c>
      <c r="FG117" s="272">
        <f t="shared" si="237"/>
        <v>0</v>
      </c>
      <c r="FH117" s="272">
        <f t="shared" si="238"/>
        <v>0</v>
      </c>
      <c r="FI117" s="109" t="s">
        <v>100</v>
      </c>
      <c r="FJ117" s="109" t="s">
        <v>100</v>
      </c>
      <c r="FK117" s="109" t="s">
        <v>100</v>
      </c>
      <c r="FL117" s="109" t="s">
        <v>100</v>
      </c>
      <c r="FM117" s="109" t="s">
        <v>100</v>
      </c>
      <c r="FN117" s="272">
        <f t="shared" si="355"/>
        <v>0</v>
      </c>
      <c r="FO117" s="272">
        <f t="shared" si="356"/>
        <v>0</v>
      </c>
      <c r="FP117" s="272">
        <f t="shared" si="357"/>
        <v>0</v>
      </c>
      <c r="FQ117" s="272">
        <f t="shared" si="358"/>
        <v>0</v>
      </c>
      <c r="FR117" s="272">
        <f t="shared" si="359"/>
        <v>0</v>
      </c>
      <c r="FS117" s="272">
        <f t="shared" si="360"/>
        <v>0</v>
      </c>
      <c r="FT117" s="272">
        <f t="shared" si="361"/>
        <v>0</v>
      </c>
      <c r="FU117" s="113"/>
      <c r="FV117" s="113"/>
      <c r="FW117" s="109"/>
      <c r="FX117" s="109"/>
      <c r="FY117" s="109"/>
      <c r="FZ117" s="272">
        <f t="shared" si="362"/>
        <v>0</v>
      </c>
      <c r="GA117" s="272">
        <f t="shared" si="239"/>
        <v>0</v>
      </c>
      <c r="GB117" s="109"/>
      <c r="GC117" s="109"/>
      <c r="GD117" s="109"/>
      <c r="GE117" s="109"/>
      <c r="GF117" s="109"/>
      <c r="GG117" s="109"/>
      <c r="GH117" s="109"/>
      <c r="GI117" s="109"/>
      <c r="GJ117" s="109"/>
      <c r="GK117" s="109"/>
      <c r="GL117" s="109"/>
      <c r="GM117" s="109"/>
      <c r="GN117" s="109"/>
      <c r="GO117" s="109"/>
      <c r="GP117" s="109"/>
      <c r="GQ117" s="109"/>
      <c r="GR117" s="109"/>
      <c r="GS117" s="109"/>
      <c r="GT117" s="110"/>
      <c r="GV117" s="413">
        <f t="shared" si="240"/>
        <v>0</v>
      </c>
      <c r="GW117" s="414">
        <f t="shared" si="241"/>
        <v>0</v>
      </c>
      <c r="GX117" s="415"/>
      <c r="GY117" s="416">
        <f t="shared" si="406"/>
        <v>0</v>
      </c>
      <c r="GZ117" s="417">
        <f t="shared" si="407"/>
        <v>0</v>
      </c>
      <c r="HA117" s="385"/>
      <c r="HB117" s="421"/>
      <c r="HC117" s="422"/>
      <c r="HD117" s="422"/>
      <c r="HE117" s="423">
        <f t="shared" si="408"/>
        <v>0</v>
      </c>
      <c r="HF117" s="424">
        <f t="shared" si="409"/>
        <v>0</v>
      </c>
      <c r="HG117" s="426"/>
      <c r="HH117" s="426"/>
      <c r="HI117" s="426"/>
      <c r="HJ117" s="345" t="str">
        <f t="shared" si="242"/>
        <v/>
      </c>
      <c r="HK117" s="402">
        <f>IF(OR(AND(1&lt;=HJ117,HJ117&lt;=3),HJ117=6),VLOOKUP(HJ117,'４整理番号表'!$J$5:$K$59,2,FALSE),0)</f>
        <v>0</v>
      </c>
      <c r="HL117" s="402">
        <f>IF(OR(HJ117=4,HJ117=7),VLOOKUP(HJ117,'４整理番号表'!$J$5:$K$59,2,FALSE),0)</f>
        <v>0</v>
      </c>
      <c r="HM117" s="402">
        <f>IF(HJ117=5,VLOOKUP(HJ117,'４整理番号表'!$J$5:$K$59,2,FALSE),0)</f>
        <v>0</v>
      </c>
      <c r="HN117" s="402">
        <f>IF(AND(8&lt;=HJ117,HJ117&lt;=13),VLOOKUP(HJ117,'４整理番号表'!$J$5:$K$59,2,FALSE),0)</f>
        <v>0</v>
      </c>
      <c r="HO117" s="397">
        <f t="shared" si="363"/>
        <v>0</v>
      </c>
      <c r="HP117" s="345">
        <f t="shared" si="364"/>
        <v>0</v>
      </c>
      <c r="HQ117" s="345">
        <f t="shared" si="365"/>
        <v>0</v>
      </c>
      <c r="HR117" s="344">
        <f t="shared" si="366"/>
        <v>0</v>
      </c>
      <c r="HS117" s="344">
        <f t="shared" si="367"/>
        <v>0</v>
      </c>
      <c r="HT117" s="345">
        <f t="shared" si="368"/>
        <v>0</v>
      </c>
      <c r="HU117" s="345">
        <f t="shared" si="369"/>
        <v>0</v>
      </c>
      <c r="HV117" s="345">
        <f t="shared" si="370"/>
        <v>0</v>
      </c>
      <c r="HW117" s="345">
        <f t="shared" si="371"/>
        <v>0</v>
      </c>
      <c r="HX117" s="345">
        <f t="shared" si="372"/>
        <v>0</v>
      </c>
      <c r="HY117" s="344">
        <f t="shared" si="373"/>
        <v>0</v>
      </c>
      <c r="HZ117" s="344">
        <f t="shared" si="374"/>
        <v>0</v>
      </c>
      <c r="IA117" s="345">
        <f t="shared" si="375"/>
        <v>0</v>
      </c>
      <c r="IB117" s="345">
        <f t="shared" si="376"/>
        <v>0</v>
      </c>
      <c r="IC117" s="345">
        <f t="shared" si="377"/>
        <v>0</v>
      </c>
      <c r="ID117" s="345">
        <f t="shared" si="378"/>
        <v>0</v>
      </c>
      <c r="IE117" s="345">
        <f t="shared" si="379"/>
        <v>0</v>
      </c>
      <c r="IF117" s="344">
        <f>IF(AND($HO117=3,SUM($ID117:IE117)=0),IF(AND($HB117=1,$HF117&gt;=0.1),1,),)</f>
        <v>0</v>
      </c>
      <c r="IG117" s="344">
        <f>IF(AND($HO117=3,SUM($ID117:IF117)=0),IF(AND($HB117=1,$HF117&gt;=0.05,$HF117&lt;0.1),1,),)</f>
        <v>0</v>
      </c>
      <c r="IH117" s="345">
        <f t="shared" si="380"/>
        <v>0</v>
      </c>
      <c r="II117" s="345">
        <f t="shared" si="381"/>
        <v>0</v>
      </c>
      <c r="IJ117" s="345">
        <f t="shared" si="382"/>
        <v>0</v>
      </c>
      <c r="IK117" s="345">
        <f t="shared" si="383"/>
        <v>0</v>
      </c>
      <c r="IL117" s="345">
        <f t="shared" si="384"/>
        <v>0</v>
      </c>
      <c r="IM117" s="345">
        <f t="shared" si="385"/>
        <v>0</v>
      </c>
      <c r="IN117" s="345">
        <f t="shared" si="386"/>
        <v>0</v>
      </c>
      <c r="IO117" s="345">
        <f t="shared" si="387"/>
        <v>0</v>
      </c>
      <c r="IP117" s="345">
        <f t="shared" si="388"/>
        <v>0</v>
      </c>
      <c r="IQ117" s="345">
        <f t="shared" si="389"/>
        <v>0</v>
      </c>
      <c r="IR117" s="345">
        <f t="shared" si="390"/>
        <v>0</v>
      </c>
      <c r="IS117" s="392">
        <f t="shared" si="391"/>
        <v>0</v>
      </c>
      <c r="IT117" s="385"/>
      <c r="IU117" s="440">
        <f t="shared" si="243"/>
        <v>0</v>
      </c>
      <c r="IV117" s="344">
        <f t="shared" si="244"/>
        <v>0</v>
      </c>
      <c r="IW117" s="344">
        <f t="shared" si="245"/>
        <v>0</v>
      </c>
      <c r="IX117" s="344">
        <f t="shared" si="246"/>
        <v>0</v>
      </c>
      <c r="IY117" s="344">
        <f t="shared" si="247"/>
        <v>0</v>
      </c>
      <c r="IZ117" s="344">
        <f t="shared" si="248"/>
        <v>0</v>
      </c>
      <c r="JA117" s="344">
        <f t="shared" si="249"/>
        <v>0</v>
      </c>
      <c r="JB117" s="344">
        <f t="shared" si="250"/>
        <v>0</v>
      </c>
      <c r="JC117" s="344">
        <f t="shared" si="251"/>
        <v>0</v>
      </c>
      <c r="JD117" s="344">
        <f t="shared" si="252"/>
        <v>0</v>
      </c>
      <c r="JE117" s="344">
        <f t="shared" si="253"/>
        <v>0</v>
      </c>
      <c r="JF117" s="344">
        <f t="shared" si="254"/>
        <v>0</v>
      </c>
      <c r="JG117" s="344">
        <f t="shared" si="255"/>
        <v>0</v>
      </c>
      <c r="JH117" s="344">
        <f t="shared" si="256"/>
        <v>0</v>
      </c>
      <c r="JI117" s="344">
        <f t="shared" si="257"/>
        <v>0</v>
      </c>
      <c r="JJ117" s="344">
        <f t="shared" si="258"/>
        <v>0</v>
      </c>
      <c r="JK117" s="344">
        <f t="shared" si="259"/>
        <v>0</v>
      </c>
      <c r="JL117" s="344">
        <f t="shared" si="260"/>
        <v>0</v>
      </c>
      <c r="JM117" s="344">
        <f t="shared" si="261"/>
        <v>0</v>
      </c>
      <c r="JN117" s="344">
        <f t="shared" si="262"/>
        <v>0</v>
      </c>
      <c r="JO117" s="344">
        <f t="shared" si="263"/>
        <v>0</v>
      </c>
      <c r="JP117" s="344">
        <f t="shared" si="264"/>
        <v>0</v>
      </c>
      <c r="JQ117" s="344">
        <f t="shared" si="265"/>
        <v>0</v>
      </c>
      <c r="JR117" s="344">
        <f t="shared" si="266"/>
        <v>0</v>
      </c>
      <c r="JS117" s="344">
        <f t="shared" si="267"/>
        <v>0</v>
      </c>
      <c r="JT117" s="344">
        <f t="shared" si="268"/>
        <v>0</v>
      </c>
      <c r="JU117" s="344">
        <f t="shared" si="269"/>
        <v>0</v>
      </c>
      <c r="JV117" s="344">
        <f t="shared" si="270"/>
        <v>0</v>
      </c>
      <c r="JW117" s="344">
        <f t="shared" si="271"/>
        <v>0</v>
      </c>
      <c r="JX117" s="344">
        <f t="shared" si="272"/>
        <v>0</v>
      </c>
      <c r="JY117" s="344">
        <f t="shared" si="273"/>
        <v>0</v>
      </c>
      <c r="JZ117" s="344">
        <f t="shared" si="274"/>
        <v>0</v>
      </c>
      <c r="KA117" s="344">
        <f t="shared" si="275"/>
        <v>0</v>
      </c>
      <c r="KB117" s="344">
        <f t="shared" si="276"/>
        <v>0</v>
      </c>
      <c r="KC117" s="344">
        <f t="shared" si="277"/>
        <v>0</v>
      </c>
      <c r="KD117" s="344">
        <f t="shared" si="278"/>
        <v>0</v>
      </c>
      <c r="KE117" s="344">
        <f t="shared" si="279"/>
        <v>0</v>
      </c>
      <c r="KF117" s="344">
        <f t="shared" si="280"/>
        <v>0</v>
      </c>
      <c r="KG117" s="344">
        <f t="shared" si="281"/>
        <v>0</v>
      </c>
      <c r="KH117" s="344">
        <f t="shared" si="282"/>
        <v>0</v>
      </c>
      <c r="KI117" s="344">
        <f t="shared" si="283"/>
        <v>0</v>
      </c>
      <c r="KJ117" s="344">
        <f t="shared" si="284"/>
        <v>0</v>
      </c>
      <c r="KK117" s="344">
        <f t="shared" si="285"/>
        <v>0</v>
      </c>
      <c r="KL117" s="344">
        <f t="shared" si="286"/>
        <v>0</v>
      </c>
      <c r="KM117" s="344">
        <f t="shared" si="287"/>
        <v>0</v>
      </c>
      <c r="KN117" s="344">
        <f t="shared" si="288"/>
        <v>0</v>
      </c>
      <c r="KO117" s="344">
        <f t="shared" si="289"/>
        <v>0</v>
      </c>
      <c r="KP117" s="344">
        <f t="shared" si="290"/>
        <v>0</v>
      </c>
      <c r="KQ117" s="344">
        <f t="shared" si="291"/>
        <v>0</v>
      </c>
      <c r="KR117" s="344">
        <f t="shared" si="292"/>
        <v>0</v>
      </c>
      <c r="KS117" s="344">
        <f t="shared" si="293"/>
        <v>0</v>
      </c>
      <c r="KT117" s="383">
        <f t="shared" si="294"/>
        <v>0</v>
      </c>
      <c r="KU117" s="701"/>
      <c r="KV117" s="109"/>
      <c r="KW117" s="109"/>
      <c r="KX117" s="110"/>
      <c r="KZ117" s="472">
        <f t="shared" si="295"/>
        <v>0</v>
      </c>
      <c r="LA117" s="348">
        <f t="shared" si="296"/>
        <v>0</v>
      </c>
      <c r="LB117" s="348">
        <f t="shared" si="297"/>
        <v>0</v>
      </c>
      <c r="LC117" s="473">
        <f t="shared" si="298"/>
        <v>0</v>
      </c>
      <c r="LE117" s="467">
        <f t="shared" si="299"/>
        <v>0</v>
      </c>
      <c r="LF117" s="467" t="str">
        <f t="shared" si="300"/>
        <v/>
      </c>
      <c r="LG117" s="467">
        <f t="shared" si="301"/>
        <v>0</v>
      </c>
      <c r="LH117" s="467">
        <f t="shared" si="302"/>
        <v>0</v>
      </c>
      <c r="LI117" s="467">
        <f t="shared" si="303"/>
        <v>0</v>
      </c>
      <c r="LJ117" s="467">
        <f t="shared" si="304"/>
        <v>0</v>
      </c>
      <c r="LK117" s="467">
        <f t="shared" si="305"/>
        <v>0</v>
      </c>
      <c r="LL117" s="467">
        <f t="shared" si="306"/>
        <v>0</v>
      </c>
      <c r="LM117" s="467">
        <f t="shared" si="307"/>
        <v>0</v>
      </c>
      <c r="LN117" s="468">
        <f t="shared" si="308"/>
        <v>0</v>
      </c>
      <c r="LO117" s="468" t="str">
        <f t="shared" si="392"/>
        <v>○</v>
      </c>
      <c r="LP117" s="451"/>
      <c r="LQ117" s="414">
        <f t="shared" si="393"/>
        <v>0</v>
      </c>
      <c r="LR117" s="414">
        <f t="shared" si="394"/>
        <v>0</v>
      </c>
      <c r="LS117" s="414" t="str">
        <f t="shared" si="309"/>
        <v/>
      </c>
      <c r="LT117" s="414" t="str">
        <f t="shared" si="395"/>
        <v/>
      </c>
      <c r="LU117" s="414">
        <f t="shared" si="310"/>
        <v>0</v>
      </c>
      <c r="LV117" s="414">
        <f t="shared" si="311"/>
        <v>0</v>
      </c>
      <c r="LW117" s="414">
        <f t="shared" si="312"/>
        <v>0</v>
      </c>
      <c r="LX117" s="448">
        <f t="shared" si="313"/>
        <v>0</v>
      </c>
      <c r="LY117" s="414">
        <f t="shared" si="396"/>
        <v>0</v>
      </c>
      <c r="LZ117" s="414">
        <f t="shared" si="397"/>
        <v>0</v>
      </c>
      <c r="MA117" s="414">
        <f t="shared" si="398"/>
        <v>0</v>
      </c>
      <c r="MB117" s="448">
        <f t="shared" si="399"/>
        <v>0</v>
      </c>
      <c r="MC117" s="414">
        <f t="shared" si="314"/>
        <v>0</v>
      </c>
      <c r="MD117" s="414">
        <f t="shared" si="315"/>
        <v>0</v>
      </c>
      <c r="ME117" s="414">
        <f t="shared" si="316"/>
        <v>0</v>
      </c>
      <c r="MF117" s="448">
        <f t="shared" si="317"/>
        <v>0</v>
      </c>
      <c r="MG117" s="414">
        <f t="shared" si="318"/>
        <v>0</v>
      </c>
      <c r="MH117" s="414">
        <f t="shared" si="319"/>
        <v>0</v>
      </c>
      <c r="MI117" s="414">
        <f t="shared" si="320"/>
        <v>0</v>
      </c>
      <c r="MJ117" s="448">
        <f t="shared" si="400"/>
        <v>0</v>
      </c>
      <c r="MK117" s="462"/>
      <c r="ML117" s="477" cm="1">
        <f t="array" ref="ML117">IF(MX117=1,INDEX($BX117:$EQ117,1,MATCH("Ⅱ⑧",$BX117:$EQ117,0)+7),0)</f>
        <v>0</v>
      </c>
      <c r="MM117" s="478">
        <f t="shared" si="321"/>
        <v>0</v>
      </c>
      <c r="MN117" s="468">
        <f t="shared" si="322"/>
        <v>0</v>
      </c>
      <c r="MP117" s="348">
        <f t="shared" si="323"/>
        <v>0</v>
      </c>
      <c r="MQ117" s="348">
        <f t="shared" si="324"/>
        <v>0</v>
      </c>
      <c r="MR117" s="348">
        <f t="shared" si="325"/>
        <v>0</v>
      </c>
      <c r="MS117" s="348">
        <f t="shared" si="326"/>
        <v>0</v>
      </c>
      <c r="MT117" s="348">
        <f t="shared" si="327"/>
        <v>0</v>
      </c>
      <c r="MU117" s="348">
        <f t="shared" si="328"/>
        <v>0</v>
      </c>
      <c r="MV117" s="348">
        <f t="shared" si="329"/>
        <v>0</v>
      </c>
      <c r="MW117" s="348">
        <f t="shared" si="330"/>
        <v>0</v>
      </c>
      <c r="MX117" s="348">
        <f t="shared" si="331"/>
        <v>0</v>
      </c>
      <c r="MZ117" s="550">
        <f t="shared" si="332"/>
        <v>0</v>
      </c>
      <c r="NA117" s="550">
        <f t="shared" si="333"/>
        <v>0</v>
      </c>
      <c r="NB117" s="550">
        <f t="shared" si="334"/>
        <v>0</v>
      </c>
      <c r="NC117" s="550">
        <f t="shared" si="335"/>
        <v>0</v>
      </c>
      <c r="ND117" s="550">
        <f t="shared" si="336"/>
        <v>0</v>
      </c>
      <c r="NE117" s="550">
        <f t="shared" si="337"/>
        <v>0</v>
      </c>
      <c r="NF117" s="550">
        <f t="shared" si="338"/>
        <v>0</v>
      </c>
      <c r="NG117" s="550">
        <f t="shared" si="339"/>
        <v>0</v>
      </c>
    </row>
    <row r="118" spans="1:371" s="136" customFormat="1" ht="21" customHeight="1">
      <c r="A118" s="452">
        <f t="shared" si="212"/>
        <v>0</v>
      </c>
      <c r="B118" s="452">
        <f t="shared" si="401"/>
        <v>0</v>
      </c>
      <c r="C118" s="452">
        <f t="shared" si="213"/>
        <v>0</v>
      </c>
      <c r="D118" s="452">
        <f t="shared" si="214"/>
        <v>0</v>
      </c>
      <c r="E118" s="452">
        <f t="shared" si="215"/>
        <v>0</v>
      </c>
      <c r="F118" s="452">
        <f t="shared" si="402"/>
        <v>0</v>
      </c>
      <c r="G118" s="452">
        <f t="shared" si="403"/>
        <v>0</v>
      </c>
      <c r="H118" s="452">
        <f t="shared" si="404"/>
        <v>0</v>
      </c>
      <c r="I118" s="267">
        <f t="shared" si="340"/>
        <v>0</v>
      </c>
      <c r="J118" s="268"/>
      <c r="K118" s="112"/>
      <c r="L118" s="112"/>
      <c r="M118" s="106"/>
      <c r="N118" s="106"/>
      <c r="O118" s="106"/>
      <c r="P118" s="106"/>
      <c r="Q118" s="112"/>
      <c r="R118" s="263" t="str">
        <f>IFERROR(VLOOKUP(Q118,'４整理番号表'!$T$27:$U$30,2,TRUE),"")</f>
        <v/>
      </c>
      <c r="S118" s="263">
        <f t="shared" si="341"/>
        <v>0</v>
      </c>
      <c r="T118" s="266">
        <f t="shared" si="342"/>
        <v>0</v>
      </c>
      <c r="U118" s="112"/>
      <c r="V118" s="108"/>
      <c r="W118" s="269" t="str">
        <f>IFERROR(VLOOKUP(V118,'４整理番号表'!$B$6:$G$7,2,TRUE),"")</f>
        <v/>
      </c>
      <c r="X118" s="270"/>
      <c r="Y118" s="108"/>
      <c r="Z118" s="269" t="str">
        <f>IFERROR(VLOOKUP(Y118,'４整理番号表'!$B$39:$H$45,2,TRUE),"")</f>
        <v/>
      </c>
      <c r="AA118" s="108"/>
      <c r="AB118" s="271" t="str">
        <f>IFERROR(VLOOKUP(AA118,'４整理番号表'!$J$5:$K$59,2,TRUE),"")</f>
        <v/>
      </c>
      <c r="AC118" s="365"/>
      <c r="AD118" s="624"/>
      <c r="AE118" s="107"/>
      <c r="AF118" s="272" t="str">
        <f>IFERROR(VLOOKUP(AE118,'４整理番号表'!$P$6:$Q$39,2,TRUE),"")</f>
        <v/>
      </c>
      <c r="AG118" s="273">
        <f t="shared" si="216"/>
        <v>0</v>
      </c>
      <c r="AH118" s="106"/>
      <c r="AI118" s="112"/>
      <c r="AJ118" s="111"/>
      <c r="AK118" s="282"/>
      <c r="AL118" s="283"/>
      <c r="AM118" s="280"/>
      <c r="AN118" s="29"/>
      <c r="AO118" s="291">
        <f t="shared" si="217"/>
        <v>0</v>
      </c>
      <c r="AP118" s="290">
        <f t="shared" si="343"/>
        <v>0</v>
      </c>
      <c r="AQ118" s="30"/>
      <c r="AR118" s="30"/>
      <c r="AS118" s="30"/>
      <c r="AT118" s="289"/>
      <c r="AU118" s="291">
        <f t="shared" si="410"/>
        <v>0</v>
      </c>
      <c r="AV118" s="291" t="str">
        <f t="shared" si="405"/>
        <v/>
      </c>
      <c r="AW118" s="27"/>
      <c r="AX118" s="33"/>
      <c r="AY118" s="33"/>
      <c r="AZ118" s="28"/>
      <c r="BA118" s="27"/>
      <c r="BB118" s="202"/>
      <c r="BC118" s="315">
        <f t="shared" si="344"/>
        <v>0</v>
      </c>
      <c r="BD118" s="349" t="str">
        <f t="shared" si="218"/>
        <v/>
      </c>
      <c r="BE118" s="350"/>
      <c r="BF118" s="350"/>
      <c r="BG118" s="349">
        <f t="shared" si="411"/>
        <v>0</v>
      </c>
      <c r="BH118" s="350"/>
      <c r="BI118" s="349">
        <f t="shared" si="345"/>
        <v>0</v>
      </c>
      <c r="BJ118" s="202"/>
      <c r="BK118" s="202"/>
      <c r="BL118" s="653" t="str">
        <f t="shared" si="219"/>
        <v/>
      </c>
      <c r="BM118" s="654" t="str">
        <f t="shared" si="220"/>
        <v/>
      </c>
      <c r="BN118" s="266" t="str">
        <f t="shared" si="221"/>
        <v/>
      </c>
      <c r="BO118" s="793"/>
      <c r="BP118" s="323"/>
      <c r="BQ118" s="323"/>
      <c r="BR118" s="323"/>
      <c r="BS118" s="323"/>
      <c r="BT118" s="324" t="str">
        <f t="shared" si="222"/>
        <v/>
      </c>
      <c r="BU118" s="325" t="str">
        <f t="shared" si="346"/>
        <v/>
      </c>
      <c r="BV118" s="393">
        <f t="shared" si="347"/>
        <v>0</v>
      </c>
      <c r="BW118" s="326"/>
      <c r="BX118" s="329"/>
      <c r="BY118" s="454"/>
      <c r="BZ118" s="455"/>
      <c r="CA118" s="455"/>
      <c r="CB118" s="455"/>
      <c r="CC118" s="455"/>
      <c r="CD118" s="322">
        <f>IFERROR(VLOOKUP(BX118,'４整理番号表'!$X$23:$Z$31,3,FALSE),)</f>
        <v>0</v>
      </c>
      <c r="CE118" s="605" t="str">
        <f>IF(BX118='４整理番号表'!$X$24,IF(CC118&lt;&gt;"",IF(BZ118&gt;0,IF(BY118=6,ROUNDDOWN((CC118-BZ118)/ABS(BZ118),3),IF(BY118=5,ROUNDDOWN((CC118-BZ118)/ABS(BZ118)*3/4,3),"")),"-")),IF(CC118&lt;&gt;"",IF(BZ118&gt;0,ROUNDDOWN((CC118-BZ118)/ABS(BZ118),3),"-"),""))</f>
        <v/>
      </c>
      <c r="CF118" s="610"/>
      <c r="CG118" s="329"/>
      <c r="CH118" s="454"/>
      <c r="CI118" s="322"/>
      <c r="CJ118" s="322"/>
      <c r="CK118" s="322"/>
      <c r="CL118" s="322"/>
      <c r="CM118" s="322">
        <f>IFERROR(VLOOKUP(CG118,'４整理番号表'!$X$23:$Z$31,3,FALSE),)</f>
        <v>0</v>
      </c>
      <c r="CN118" s="325" t="str">
        <f t="shared" si="348"/>
        <v/>
      </c>
      <c r="CO118" s="610"/>
      <c r="CP118" s="329"/>
      <c r="CQ118" s="454"/>
      <c r="CR118" s="322"/>
      <c r="CS118" s="322"/>
      <c r="CT118" s="322"/>
      <c r="CU118" s="322"/>
      <c r="CV118" s="322">
        <f>IFERROR(VLOOKUP(CP118,'４整理番号表'!$X$23:$Z$31,3,FALSE),)</f>
        <v>0</v>
      </c>
      <c r="CW118" s="325" t="str">
        <f t="shared" si="349"/>
        <v/>
      </c>
      <c r="CX118" s="619"/>
      <c r="CY118" s="329"/>
      <c r="CZ118" s="454"/>
      <c r="DA118" s="322"/>
      <c r="DB118" s="322"/>
      <c r="DC118" s="322"/>
      <c r="DD118" s="322"/>
      <c r="DE118" s="322">
        <f>IFERROR(VLOOKUP(CY118,'４整理番号表'!$X$23:$Z$31,3,FALSE),)</f>
        <v>0</v>
      </c>
      <c r="DF118" s="325" t="str">
        <f t="shared" si="350"/>
        <v/>
      </c>
      <c r="DG118" s="610"/>
      <c r="DH118" s="329"/>
      <c r="DI118" s="454"/>
      <c r="DJ118" s="322"/>
      <c r="DK118" s="322"/>
      <c r="DL118" s="322"/>
      <c r="DM118" s="322"/>
      <c r="DN118" s="322">
        <f>IFERROR(VLOOKUP(DH118,'４整理番号表'!$X$23:$Z$31,3,FALSE),)</f>
        <v>0</v>
      </c>
      <c r="DO118" s="325" t="str">
        <f t="shared" si="351"/>
        <v/>
      </c>
      <c r="DP118" s="610"/>
      <c r="DQ118" s="329"/>
      <c r="DR118" s="454"/>
      <c r="DS118" s="322"/>
      <c r="DT118" s="322"/>
      <c r="DU118" s="322"/>
      <c r="DV118" s="322"/>
      <c r="DW118" s="322">
        <f>IFERROR(VLOOKUP(DQ118,'４整理番号表'!$X$23:$Z$31,3,FALSE),)</f>
        <v>0</v>
      </c>
      <c r="DX118" s="325" t="str">
        <f t="shared" si="352"/>
        <v/>
      </c>
      <c r="DY118" s="610"/>
      <c r="DZ118" s="329"/>
      <c r="EA118" s="454"/>
      <c r="EB118" s="322"/>
      <c r="EC118" s="322"/>
      <c r="ED118" s="322"/>
      <c r="EE118" s="322"/>
      <c r="EF118" s="322">
        <f>IFERROR(VLOOKUP(DZ118,'４整理番号表'!$X$23:$Z$31,3,FALSE),)</f>
        <v>0</v>
      </c>
      <c r="EG118" s="325" t="str">
        <f t="shared" si="353"/>
        <v/>
      </c>
      <c r="EH118" s="610"/>
      <c r="EI118" s="329"/>
      <c r="EJ118" s="454"/>
      <c r="EK118" s="322"/>
      <c r="EL118" s="322"/>
      <c r="EM118" s="322"/>
      <c r="EN118" s="322"/>
      <c r="EO118" s="322">
        <f>IFERROR(VLOOKUP(EI118,'４整理番号表'!$X$23:$Z$31,3,FALSE),)</f>
        <v>0</v>
      </c>
      <c r="EP118" s="325" t="str">
        <f t="shared" si="354"/>
        <v/>
      </c>
      <c r="EQ118" s="619"/>
      <c r="ER118" s="203" t="s">
        <v>101</v>
      </c>
      <c r="ES118" s="266">
        <f t="shared" si="223"/>
        <v>0</v>
      </c>
      <c r="ET118" s="272">
        <f t="shared" si="224"/>
        <v>0</v>
      </c>
      <c r="EU118" s="272">
        <f t="shared" si="225"/>
        <v>0</v>
      </c>
      <c r="EV118" s="272">
        <f t="shared" si="226"/>
        <v>0</v>
      </c>
      <c r="EW118" s="272">
        <f t="shared" si="227"/>
        <v>0</v>
      </c>
      <c r="EX118" s="272">
        <f t="shared" si="228"/>
        <v>0</v>
      </c>
      <c r="EY118" s="272">
        <f t="shared" si="229"/>
        <v>0</v>
      </c>
      <c r="EZ118" s="272">
        <f t="shared" si="230"/>
        <v>0</v>
      </c>
      <c r="FA118" s="272">
        <f t="shared" si="231"/>
        <v>0</v>
      </c>
      <c r="FB118" s="272">
        <f t="shared" si="232"/>
        <v>0</v>
      </c>
      <c r="FC118" s="272">
        <f t="shared" si="233"/>
        <v>0</v>
      </c>
      <c r="FD118" s="272">
        <f t="shared" si="234"/>
        <v>0</v>
      </c>
      <c r="FE118" s="272">
        <f t="shared" si="235"/>
        <v>0</v>
      </c>
      <c r="FF118" s="272">
        <f t="shared" si="236"/>
        <v>0</v>
      </c>
      <c r="FG118" s="272">
        <f t="shared" si="237"/>
        <v>0</v>
      </c>
      <c r="FH118" s="272">
        <f t="shared" si="238"/>
        <v>0</v>
      </c>
      <c r="FI118" s="109" t="s">
        <v>100</v>
      </c>
      <c r="FJ118" s="109" t="s">
        <v>100</v>
      </c>
      <c r="FK118" s="109" t="s">
        <v>100</v>
      </c>
      <c r="FL118" s="109" t="s">
        <v>100</v>
      </c>
      <c r="FM118" s="109" t="s">
        <v>100</v>
      </c>
      <c r="FN118" s="272">
        <f t="shared" si="355"/>
        <v>0</v>
      </c>
      <c r="FO118" s="272">
        <f t="shared" si="356"/>
        <v>0</v>
      </c>
      <c r="FP118" s="272">
        <f t="shared" si="357"/>
        <v>0</v>
      </c>
      <c r="FQ118" s="272">
        <f t="shared" si="358"/>
        <v>0</v>
      </c>
      <c r="FR118" s="272">
        <f t="shared" si="359"/>
        <v>0</v>
      </c>
      <c r="FS118" s="272">
        <f t="shared" si="360"/>
        <v>0</v>
      </c>
      <c r="FT118" s="272">
        <f t="shared" si="361"/>
        <v>0</v>
      </c>
      <c r="FU118" s="113"/>
      <c r="FV118" s="113"/>
      <c r="FW118" s="109"/>
      <c r="FX118" s="109"/>
      <c r="FY118" s="109"/>
      <c r="FZ118" s="272">
        <f t="shared" si="362"/>
        <v>0</v>
      </c>
      <c r="GA118" s="272">
        <f t="shared" si="239"/>
        <v>0</v>
      </c>
      <c r="GB118" s="109"/>
      <c r="GC118" s="109"/>
      <c r="GD118" s="109"/>
      <c r="GE118" s="109"/>
      <c r="GF118" s="109"/>
      <c r="GG118" s="109"/>
      <c r="GH118" s="109"/>
      <c r="GI118" s="109"/>
      <c r="GJ118" s="109"/>
      <c r="GK118" s="109"/>
      <c r="GL118" s="109"/>
      <c r="GM118" s="109"/>
      <c r="GN118" s="109"/>
      <c r="GO118" s="109"/>
      <c r="GP118" s="109"/>
      <c r="GQ118" s="109"/>
      <c r="GR118" s="109"/>
      <c r="GS118" s="109"/>
      <c r="GT118" s="110"/>
      <c r="GV118" s="413">
        <f t="shared" si="240"/>
        <v>0</v>
      </c>
      <c r="GW118" s="414">
        <f t="shared" si="241"/>
        <v>0</v>
      </c>
      <c r="GX118" s="415"/>
      <c r="GY118" s="416">
        <f t="shared" si="406"/>
        <v>0</v>
      </c>
      <c r="GZ118" s="417">
        <f t="shared" si="407"/>
        <v>0</v>
      </c>
      <c r="HA118" s="385"/>
      <c r="HB118" s="421"/>
      <c r="HC118" s="422"/>
      <c r="HD118" s="422"/>
      <c r="HE118" s="423">
        <f t="shared" si="408"/>
        <v>0</v>
      </c>
      <c r="HF118" s="424">
        <f t="shared" si="409"/>
        <v>0</v>
      </c>
      <c r="HG118" s="426"/>
      <c r="HH118" s="426"/>
      <c r="HI118" s="426"/>
      <c r="HJ118" s="345" t="str">
        <f t="shared" si="242"/>
        <v/>
      </c>
      <c r="HK118" s="402">
        <f>IF(OR(AND(1&lt;=HJ118,HJ118&lt;=3),HJ118=6),VLOOKUP(HJ118,'４整理番号表'!$J$5:$K$59,2,FALSE),0)</f>
        <v>0</v>
      </c>
      <c r="HL118" s="402">
        <f>IF(OR(HJ118=4,HJ118=7),VLOOKUP(HJ118,'４整理番号表'!$J$5:$K$59,2,FALSE),0)</f>
        <v>0</v>
      </c>
      <c r="HM118" s="402">
        <f>IF(HJ118=5,VLOOKUP(HJ118,'４整理番号表'!$J$5:$K$59,2,FALSE),0)</f>
        <v>0</v>
      </c>
      <c r="HN118" s="402">
        <f>IF(AND(8&lt;=HJ118,HJ118&lt;=13),VLOOKUP(HJ118,'４整理番号表'!$J$5:$K$59,2,FALSE),0)</f>
        <v>0</v>
      </c>
      <c r="HO118" s="397">
        <f t="shared" si="363"/>
        <v>0</v>
      </c>
      <c r="HP118" s="345">
        <f t="shared" si="364"/>
        <v>0</v>
      </c>
      <c r="HQ118" s="345">
        <f t="shared" si="365"/>
        <v>0</v>
      </c>
      <c r="HR118" s="344">
        <f t="shared" si="366"/>
        <v>0</v>
      </c>
      <c r="HS118" s="344">
        <f t="shared" si="367"/>
        <v>0</v>
      </c>
      <c r="HT118" s="345">
        <f t="shared" si="368"/>
        <v>0</v>
      </c>
      <c r="HU118" s="345">
        <f t="shared" si="369"/>
        <v>0</v>
      </c>
      <c r="HV118" s="345">
        <f t="shared" si="370"/>
        <v>0</v>
      </c>
      <c r="HW118" s="345">
        <f t="shared" si="371"/>
        <v>0</v>
      </c>
      <c r="HX118" s="345">
        <f t="shared" si="372"/>
        <v>0</v>
      </c>
      <c r="HY118" s="344">
        <f t="shared" si="373"/>
        <v>0</v>
      </c>
      <c r="HZ118" s="344">
        <f t="shared" si="374"/>
        <v>0</v>
      </c>
      <c r="IA118" s="345">
        <f t="shared" si="375"/>
        <v>0</v>
      </c>
      <c r="IB118" s="345">
        <f t="shared" si="376"/>
        <v>0</v>
      </c>
      <c r="IC118" s="345">
        <f t="shared" si="377"/>
        <v>0</v>
      </c>
      <c r="ID118" s="345">
        <f t="shared" si="378"/>
        <v>0</v>
      </c>
      <c r="IE118" s="345">
        <f t="shared" si="379"/>
        <v>0</v>
      </c>
      <c r="IF118" s="344">
        <f>IF(AND($HO118=3,SUM($ID118:IE118)=0),IF(AND($HB118=1,$HF118&gt;=0.1),1,),)</f>
        <v>0</v>
      </c>
      <c r="IG118" s="344">
        <f>IF(AND($HO118=3,SUM($ID118:IF118)=0),IF(AND($HB118=1,$HF118&gt;=0.05,$HF118&lt;0.1),1,),)</f>
        <v>0</v>
      </c>
      <c r="IH118" s="345">
        <f t="shared" si="380"/>
        <v>0</v>
      </c>
      <c r="II118" s="345">
        <f t="shared" si="381"/>
        <v>0</v>
      </c>
      <c r="IJ118" s="345">
        <f t="shared" si="382"/>
        <v>0</v>
      </c>
      <c r="IK118" s="345">
        <f t="shared" si="383"/>
        <v>0</v>
      </c>
      <c r="IL118" s="345">
        <f t="shared" si="384"/>
        <v>0</v>
      </c>
      <c r="IM118" s="345">
        <f t="shared" si="385"/>
        <v>0</v>
      </c>
      <c r="IN118" s="345">
        <f t="shared" si="386"/>
        <v>0</v>
      </c>
      <c r="IO118" s="345">
        <f t="shared" si="387"/>
        <v>0</v>
      </c>
      <c r="IP118" s="345">
        <f t="shared" si="388"/>
        <v>0</v>
      </c>
      <c r="IQ118" s="345">
        <f t="shared" si="389"/>
        <v>0</v>
      </c>
      <c r="IR118" s="345">
        <f t="shared" si="390"/>
        <v>0</v>
      </c>
      <c r="IS118" s="392">
        <f t="shared" si="391"/>
        <v>0</v>
      </c>
      <c r="IT118" s="385"/>
      <c r="IU118" s="440">
        <f t="shared" si="243"/>
        <v>0</v>
      </c>
      <c r="IV118" s="344">
        <f t="shared" si="244"/>
        <v>0</v>
      </c>
      <c r="IW118" s="344">
        <f t="shared" si="245"/>
        <v>0</v>
      </c>
      <c r="IX118" s="344">
        <f t="shared" si="246"/>
        <v>0</v>
      </c>
      <c r="IY118" s="344">
        <f t="shared" si="247"/>
        <v>0</v>
      </c>
      <c r="IZ118" s="344">
        <f t="shared" si="248"/>
        <v>0</v>
      </c>
      <c r="JA118" s="344">
        <f t="shared" si="249"/>
        <v>0</v>
      </c>
      <c r="JB118" s="344">
        <f t="shared" si="250"/>
        <v>0</v>
      </c>
      <c r="JC118" s="344">
        <f t="shared" si="251"/>
        <v>0</v>
      </c>
      <c r="JD118" s="344">
        <f t="shared" si="252"/>
        <v>0</v>
      </c>
      <c r="JE118" s="344">
        <f t="shared" si="253"/>
        <v>0</v>
      </c>
      <c r="JF118" s="344">
        <f t="shared" si="254"/>
        <v>0</v>
      </c>
      <c r="JG118" s="344">
        <f t="shared" si="255"/>
        <v>0</v>
      </c>
      <c r="JH118" s="344">
        <f t="shared" si="256"/>
        <v>0</v>
      </c>
      <c r="JI118" s="344">
        <f t="shared" si="257"/>
        <v>0</v>
      </c>
      <c r="JJ118" s="344">
        <f t="shared" si="258"/>
        <v>0</v>
      </c>
      <c r="JK118" s="344">
        <f t="shared" si="259"/>
        <v>0</v>
      </c>
      <c r="JL118" s="344">
        <f t="shared" si="260"/>
        <v>0</v>
      </c>
      <c r="JM118" s="344">
        <f t="shared" si="261"/>
        <v>0</v>
      </c>
      <c r="JN118" s="344">
        <f t="shared" si="262"/>
        <v>0</v>
      </c>
      <c r="JO118" s="344">
        <f t="shared" si="263"/>
        <v>0</v>
      </c>
      <c r="JP118" s="344">
        <f t="shared" si="264"/>
        <v>0</v>
      </c>
      <c r="JQ118" s="344">
        <f t="shared" si="265"/>
        <v>0</v>
      </c>
      <c r="JR118" s="344">
        <f t="shared" si="266"/>
        <v>0</v>
      </c>
      <c r="JS118" s="344">
        <f t="shared" si="267"/>
        <v>0</v>
      </c>
      <c r="JT118" s="344">
        <f t="shared" si="268"/>
        <v>0</v>
      </c>
      <c r="JU118" s="344">
        <f t="shared" si="269"/>
        <v>0</v>
      </c>
      <c r="JV118" s="344">
        <f t="shared" si="270"/>
        <v>0</v>
      </c>
      <c r="JW118" s="344">
        <f t="shared" si="271"/>
        <v>0</v>
      </c>
      <c r="JX118" s="344">
        <f t="shared" si="272"/>
        <v>0</v>
      </c>
      <c r="JY118" s="344">
        <f t="shared" si="273"/>
        <v>0</v>
      </c>
      <c r="JZ118" s="344">
        <f t="shared" si="274"/>
        <v>0</v>
      </c>
      <c r="KA118" s="344">
        <f t="shared" si="275"/>
        <v>0</v>
      </c>
      <c r="KB118" s="344">
        <f t="shared" si="276"/>
        <v>0</v>
      </c>
      <c r="KC118" s="344">
        <f t="shared" si="277"/>
        <v>0</v>
      </c>
      <c r="KD118" s="344">
        <f t="shared" si="278"/>
        <v>0</v>
      </c>
      <c r="KE118" s="344">
        <f t="shared" si="279"/>
        <v>0</v>
      </c>
      <c r="KF118" s="344">
        <f t="shared" si="280"/>
        <v>0</v>
      </c>
      <c r="KG118" s="344">
        <f t="shared" si="281"/>
        <v>0</v>
      </c>
      <c r="KH118" s="344">
        <f t="shared" si="282"/>
        <v>0</v>
      </c>
      <c r="KI118" s="344">
        <f t="shared" si="283"/>
        <v>0</v>
      </c>
      <c r="KJ118" s="344">
        <f t="shared" si="284"/>
        <v>0</v>
      </c>
      <c r="KK118" s="344">
        <f t="shared" si="285"/>
        <v>0</v>
      </c>
      <c r="KL118" s="344">
        <f t="shared" si="286"/>
        <v>0</v>
      </c>
      <c r="KM118" s="344">
        <f t="shared" si="287"/>
        <v>0</v>
      </c>
      <c r="KN118" s="344">
        <f t="shared" si="288"/>
        <v>0</v>
      </c>
      <c r="KO118" s="344">
        <f t="shared" si="289"/>
        <v>0</v>
      </c>
      <c r="KP118" s="344">
        <f t="shared" si="290"/>
        <v>0</v>
      </c>
      <c r="KQ118" s="344">
        <f t="shared" si="291"/>
        <v>0</v>
      </c>
      <c r="KR118" s="344">
        <f t="shared" si="292"/>
        <v>0</v>
      </c>
      <c r="KS118" s="344">
        <f t="shared" si="293"/>
        <v>0</v>
      </c>
      <c r="KT118" s="383">
        <f t="shared" si="294"/>
        <v>0</v>
      </c>
      <c r="KU118" s="701"/>
      <c r="KV118" s="109"/>
      <c r="KW118" s="109"/>
      <c r="KX118" s="110"/>
      <c r="KZ118" s="472">
        <f t="shared" si="295"/>
        <v>0</v>
      </c>
      <c r="LA118" s="348">
        <f t="shared" si="296"/>
        <v>0</v>
      </c>
      <c r="LB118" s="348">
        <f t="shared" si="297"/>
        <v>0</v>
      </c>
      <c r="LC118" s="473">
        <f t="shared" si="298"/>
        <v>0</v>
      </c>
      <c r="LE118" s="467">
        <f t="shared" si="299"/>
        <v>0</v>
      </c>
      <c r="LF118" s="467" t="str">
        <f t="shared" si="300"/>
        <v/>
      </c>
      <c r="LG118" s="467">
        <f t="shared" si="301"/>
        <v>0</v>
      </c>
      <c r="LH118" s="467">
        <f t="shared" si="302"/>
        <v>0</v>
      </c>
      <c r="LI118" s="467">
        <f t="shared" si="303"/>
        <v>0</v>
      </c>
      <c r="LJ118" s="467">
        <f t="shared" si="304"/>
        <v>0</v>
      </c>
      <c r="LK118" s="467">
        <f t="shared" si="305"/>
        <v>0</v>
      </c>
      <c r="LL118" s="467">
        <f t="shared" si="306"/>
        <v>0</v>
      </c>
      <c r="LM118" s="467">
        <f t="shared" si="307"/>
        <v>0</v>
      </c>
      <c r="LN118" s="468">
        <f t="shared" si="308"/>
        <v>0</v>
      </c>
      <c r="LO118" s="468" t="str">
        <f t="shared" si="392"/>
        <v>○</v>
      </c>
      <c r="LP118" s="451"/>
      <c r="LQ118" s="414">
        <f t="shared" si="393"/>
        <v>0</v>
      </c>
      <c r="LR118" s="414">
        <f t="shared" si="394"/>
        <v>0</v>
      </c>
      <c r="LS118" s="414" t="str">
        <f t="shared" si="309"/>
        <v/>
      </c>
      <c r="LT118" s="414" t="str">
        <f t="shared" si="395"/>
        <v/>
      </c>
      <c r="LU118" s="414">
        <f t="shared" si="310"/>
        <v>0</v>
      </c>
      <c r="LV118" s="414">
        <f t="shared" si="311"/>
        <v>0</v>
      </c>
      <c r="LW118" s="414">
        <f t="shared" si="312"/>
        <v>0</v>
      </c>
      <c r="LX118" s="448">
        <f t="shared" si="313"/>
        <v>0</v>
      </c>
      <c r="LY118" s="414">
        <f t="shared" si="396"/>
        <v>0</v>
      </c>
      <c r="LZ118" s="414">
        <f t="shared" si="397"/>
        <v>0</v>
      </c>
      <c r="MA118" s="414">
        <f t="shared" si="398"/>
        <v>0</v>
      </c>
      <c r="MB118" s="448">
        <f t="shared" si="399"/>
        <v>0</v>
      </c>
      <c r="MC118" s="414">
        <f t="shared" si="314"/>
        <v>0</v>
      </c>
      <c r="MD118" s="414">
        <f t="shared" si="315"/>
        <v>0</v>
      </c>
      <c r="ME118" s="414">
        <f t="shared" si="316"/>
        <v>0</v>
      </c>
      <c r="MF118" s="448">
        <f t="shared" si="317"/>
        <v>0</v>
      </c>
      <c r="MG118" s="414">
        <f t="shared" si="318"/>
        <v>0</v>
      </c>
      <c r="MH118" s="414">
        <f t="shared" si="319"/>
        <v>0</v>
      </c>
      <c r="MI118" s="414">
        <f t="shared" si="320"/>
        <v>0</v>
      </c>
      <c r="MJ118" s="448">
        <f t="shared" si="400"/>
        <v>0</v>
      </c>
      <c r="MK118" s="462"/>
      <c r="ML118" s="477" cm="1">
        <f t="array" ref="ML118">IF(MX118=1,INDEX($BX118:$EQ118,1,MATCH("Ⅱ⑧",$BX118:$EQ118,0)+7),0)</f>
        <v>0</v>
      </c>
      <c r="MM118" s="478">
        <f t="shared" si="321"/>
        <v>0</v>
      </c>
      <c r="MN118" s="468">
        <f t="shared" si="322"/>
        <v>0</v>
      </c>
      <c r="MP118" s="348">
        <f t="shared" si="323"/>
        <v>0</v>
      </c>
      <c r="MQ118" s="348">
        <f t="shared" si="324"/>
        <v>0</v>
      </c>
      <c r="MR118" s="348">
        <f t="shared" si="325"/>
        <v>0</v>
      </c>
      <c r="MS118" s="348">
        <f t="shared" si="326"/>
        <v>0</v>
      </c>
      <c r="MT118" s="348">
        <f t="shared" si="327"/>
        <v>0</v>
      </c>
      <c r="MU118" s="348">
        <f t="shared" si="328"/>
        <v>0</v>
      </c>
      <c r="MV118" s="348">
        <f t="shared" si="329"/>
        <v>0</v>
      </c>
      <c r="MW118" s="348">
        <f t="shared" si="330"/>
        <v>0</v>
      </c>
      <c r="MX118" s="348">
        <f t="shared" si="331"/>
        <v>0</v>
      </c>
      <c r="MZ118" s="550">
        <f t="shared" si="332"/>
        <v>0</v>
      </c>
      <c r="NA118" s="550">
        <f t="shared" si="333"/>
        <v>0</v>
      </c>
      <c r="NB118" s="550">
        <f t="shared" si="334"/>
        <v>0</v>
      </c>
      <c r="NC118" s="550">
        <f t="shared" si="335"/>
        <v>0</v>
      </c>
      <c r="ND118" s="550">
        <f t="shared" si="336"/>
        <v>0</v>
      </c>
      <c r="NE118" s="550">
        <f t="shared" si="337"/>
        <v>0</v>
      </c>
      <c r="NF118" s="550">
        <f t="shared" si="338"/>
        <v>0</v>
      </c>
      <c r="NG118" s="550">
        <f t="shared" si="339"/>
        <v>0</v>
      </c>
    </row>
    <row r="119" spans="1:371" s="136" customFormat="1" ht="21" customHeight="1">
      <c r="A119" s="452">
        <f t="shared" si="212"/>
        <v>0</v>
      </c>
      <c r="B119" s="452">
        <f t="shared" si="401"/>
        <v>0</v>
      </c>
      <c r="C119" s="452">
        <f t="shared" si="213"/>
        <v>0</v>
      </c>
      <c r="D119" s="452">
        <f t="shared" si="214"/>
        <v>0</v>
      </c>
      <c r="E119" s="452">
        <f t="shared" si="215"/>
        <v>0</v>
      </c>
      <c r="F119" s="452">
        <f t="shared" si="402"/>
        <v>0</v>
      </c>
      <c r="G119" s="452">
        <f t="shared" si="403"/>
        <v>0</v>
      </c>
      <c r="H119" s="452">
        <f t="shared" si="404"/>
        <v>0</v>
      </c>
      <c r="I119" s="267">
        <f t="shared" si="340"/>
        <v>0</v>
      </c>
      <c r="J119" s="268"/>
      <c r="K119" s="112"/>
      <c r="L119" s="112"/>
      <c r="M119" s="106"/>
      <c r="N119" s="106"/>
      <c r="O119" s="106"/>
      <c r="P119" s="106"/>
      <c r="Q119" s="112"/>
      <c r="R119" s="263" t="str">
        <f>IFERROR(VLOOKUP(Q119,'４整理番号表'!$T$27:$U$30,2,TRUE),"")</f>
        <v/>
      </c>
      <c r="S119" s="263">
        <f t="shared" si="341"/>
        <v>0</v>
      </c>
      <c r="T119" s="266">
        <f t="shared" si="342"/>
        <v>0</v>
      </c>
      <c r="U119" s="112"/>
      <c r="V119" s="108"/>
      <c r="W119" s="269" t="str">
        <f>IFERROR(VLOOKUP(V119,'４整理番号表'!$B$6:$G$7,2,TRUE),"")</f>
        <v/>
      </c>
      <c r="X119" s="270"/>
      <c r="Y119" s="108"/>
      <c r="Z119" s="269" t="str">
        <f>IFERROR(VLOOKUP(Y119,'４整理番号表'!$B$39:$H$45,2,TRUE),"")</f>
        <v/>
      </c>
      <c r="AA119" s="108"/>
      <c r="AB119" s="271" t="str">
        <f>IFERROR(VLOOKUP(AA119,'４整理番号表'!$J$5:$K$59,2,TRUE),"")</f>
        <v/>
      </c>
      <c r="AC119" s="365"/>
      <c r="AD119" s="624"/>
      <c r="AE119" s="107"/>
      <c r="AF119" s="272" t="str">
        <f>IFERROR(VLOOKUP(AE119,'４整理番号表'!$P$6:$Q$39,2,TRUE),"")</f>
        <v/>
      </c>
      <c r="AG119" s="273">
        <f t="shared" si="216"/>
        <v>0</v>
      </c>
      <c r="AH119" s="106"/>
      <c r="AI119" s="112"/>
      <c r="AJ119" s="111"/>
      <c r="AK119" s="282"/>
      <c r="AL119" s="283"/>
      <c r="AM119" s="280"/>
      <c r="AN119" s="26"/>
      <c r="AO119" s="291">
        <f t="shared" si="217"/>
        <v>0</v>
      </c>
      <c r="AP119" s="290">
        <f t="shared" si="343"/>
        <v>0</v>
      </c>
      <c r="AQ119" s="30"/>
      <c r="AR119" s="30"/>
      <c r="AS119" s="30"/>
      <c r="AT119" s="289"/>
      <c r="AU119" s="291">
        <f t="shared" si="410"/>
        <v>0</v>
      </c>
      <c r="AV119" s="291" t="str">
        <f t="shared" si="405"/>
        <v/>
      </c>
      <c r="AW119" s="27"/>
      <c r="AX119" s="33"/>
      <c r="AY119" s="33"/>
      <c r="AZ119" s="28"/>
      <c r="BA119" s="27"/>
      <c r="BB119" s="202"/>
      <c r="BC119" s="315">
        <f t="shared" si="344"/>
        <v>0</v>
      </c>
      <c r="BD119" s="349" t="str">
        <f t="shared" si="218"/>
        <v/>
      </c>
      <c r="BE119" s="350"/>
      <c r="BF119" s="350"/>
      <c r="BG119" s="349">
        <f t="shared" si="411"/>
        <v>0</v>
      </c>
      <c r="BH119" s="350"/>
      <c r="BI119" s="349">
        <f t="shared" si="345"/>
        <v>0</v>
      </c>
      <c r="BJ119" s="202"/>
      <c r="BK119" s="202"/>
      <c r="BL119" s="653" t="str">
        <f t="shared" si="219"/>
        <v/>
      </c>
      <c r="BM119" s="654" t="str">
        <f t="shared" si="220"/>
        <v/>
      </c>
      <c r="BN119" s="266" t="str">
        <f t="shared" si="221"/>
        <v/>
      </c>
      <c r="BO119" s="793"/>
      <c r="BP119" s="323"/>
      <c r="BQ119" s="323"/>
      <c r="BR119" s="323"/>
      <c r="BS119" s="323"/>
      <c r="BT119" s="324" t="str">
        <f t="shared" si="222"/>
        <v/>
      </c>
      <c r="BU119" s="325" t="str">
        <f t="shared" si="346"/>
        <v/>
      </c>
      <c r="BV119" s="393">
        <f t="shared" si="347"/>
        <v>0</v>
      </c>
      <c r="BW119" s="326"/>
      <c r="BX119" s="329"/>
      <c r="BY119" s="454"/>
      <c r="BZ119" s="455"/>
      <c r="CA119" s="455"/>
      <c r="CB119" s="455"/>
      <c r="CC119" s="455"/>
      <c r="CD119" s="322">
        <f>IFERROR(VLOOKUP(BX119,'４整理番号表'!$X$23:$Z$31,3,FALSE),)</f>
        <v>0</v>
      </c>
      <c r="CE119" s="605" t="str">
        <f>IF(BX119='４整理番号表'!$X$24,IF(CC119&lt;&gt;"",IF(BZ119&gt;0,IF(BY119=6,ROUNDDOWN((CC119-BZ119)/ABS(BZ119),3),IF(BY119=5,ROUNDDOWN((CC119-BZ119)/ABS(BZ119)*3/4,3),"")),"-")),IF(CC119&lt;&gt;"",IF(BZ119&gt;0,ROUNDDOWN((CC119-BZ119)/ABS(BZ119),3),"-"),""))</f>
        <v/>
      </c>
      <c r="CF119" s="610"/>
      <c r="CG119" s="329"/>
      <c r="CH119" s="454"/>
      <c r="CI119" s="322"/>
      <c r="CJ119" s="322"/>
      <c r="CK119" s="322"/>
      <c r="CL119" s="322"/>
      <c r="CM119" s="322">
        <f>IFERROR(VLOOKUP(CG119,'４整理番号表'!$X$23:$Z$31,3,FALSE),)</f>
        <v>0</v>
      </c>
      <c r="CN119" s="325" t="str">
        <f t="shared" si="348"/>
        <v/>
      </c>
      <c r="CO119" s="610"/>
      <c r="CP119" s="329"/>
      <c r="CQ119" s="454"/>
      <c r="CR119" s="322"/>
      <c r="CS119" s="322"/>
      <c r="CT119" s="322"/>
      <c r="CU119" s="322"/>
      <c r="CV119" s="322">
        <f>IFERROR(VLOOKUP(CP119,'４整理番号表'!$X$23:$Z$31,3,FALSE),)</f>
        <v>0</v>
      </c>
      <c r="CW119" s="325" t="str">
        <f t="shared" si="349"/>
        <v/>
      </c>
      <c r="CX119" s="619"/>
      <c r="CY119" s="329"/>
      <c r="CZ119" s="454"/>
      <c r="DA119" s="322"/>
      <c r="DB119" s="322"/>
      <c r="DC119" s="322"/>
      <c r="DD119" s="322"/>
      <c r="DE119" s="322">
        <f>IFERROR(VLOOKUP(CY119,'４整理番号表'!$X$23:$Z$31,3,FALSE),)</f>
        <v>0</v>
      </c>
      <c r="DF119" s="325" t="str">
        <f t="shared" si="350"/>
        <v/>
      </c>
      <c r="DG119" s="610"/>
      <c r="DH119" s="329"/>
      <c r="DI119" s="454"/>
      <c r="DJ119" s="322"/>
      <c r="DK119" s="322"/>
      <c r="DL119" s="322"/>
      <c r="DM119" s="322"/>
      <c r="DN119" s="322">
        <f>IFERROR(VLOOKUP(DH119,'４整理番号表'!$X$23:$Z$31,3,FALSE),)</f>
        <v>0</v>
      </c>
      <c r="DO119" s="325" t="str">
        <f t="shared" si="351"/>
        <v/>
      </c>
      <c r="DP119" s="610"/>
      <c r="DQ119" s="329"/>
      <c r="DR119" s="454"/>
      <c r="DS119" s="322"/>
      <c r="DT119" s="322"/>
      <c r="DU119" s="322"/>
      <c r="DV119" s="322"/>
      <c r="DW119" s="322">
        <f>IFERROR(VLOOKUP(DQ119,'４整理番号表'!$X$23:$Z$31,3,FALSE),)</f>
        <v>0</v>
      </c>
      <c r="DX119" s="325" t="str">
        <f t="shared" si="352"/>
        <v/>
      </c>
      <c r="DY119" s="610"/>
      <c r="DZ119" s="329"/>
      <c r="EA119" s="454"/>
      <c r="EB119" s="322"/>
      <c r="EC119" s="322"/>
      <c r="ED119" s="322"/>
      <c r="EE119" s="322"/>
      <c r="EF119" s="322">
        <f>IFERROR(VLOOKUP(DZ119,'４整理番号表'!$X$23:$Z$31,3,FALSE),)</f>
        <v>0</v>
      </c>
      <c r="EG119" s="325" t="str">
        <f t="shared" si="353"/>
        <v/>
      </c>
      <c r="EH119" s="610"/>
      <c r="EI119" s="329"/>
      <c r="EJ119" s="454"/>
      <c r="EK119" s="322"/>
      <c r="EL119" s="322"/>
      <c r="EM119" s="322"/>
      <c r="EN119" s="322"/>
      <c r="EO119" s="322">
        <f>IFERROR(VLOOKUP(EI119,'４整理番号表'!$X$23:$Z$31,3,FALSE),)</f>
        <v>0</v>
      </c>
      <c r="EP119" s="325" t="str">
        <f t="shared" si="354"/>
        <v/>
      </c>
      <c r="EQ119" s="619"/>
      <c r="ER119" s="203" t="s">
        <v>101</v>
      </c>
      <c r="ES119" s="266">
        <f t="shared" si="223"/>
        <v>0</v>
      </c>
      <c r="ET119" s="272">
        <f t="shared" si="224"/>
        <v>0</v>
      </c>
      <c r="EU119" s="272">
        <f t="shared" si="225"/>
        <v>0</v>
      </c>
      <c r="EV119" s="272">
        <f t="shared" si="226"/>
        <v>0</v>
      </c>
      <c r="EW119" s="272">
        <f t="shared" si="227"/>
        <v>0</v>
      </c>
      <c r="EX119" s="272">
        <f t="shared" si="228"/>
        <v>0</v>
      </c>
      <c r="EY119" s="272">
        <f t="shared" si="229"/>
        <v>0</v>
      </c>
      <c r="EZ119" s="272">
        <f t="shared" si="230"/>
        <v>0</v>
      </c>
      <c r="FA119" s="272">
        <f t="shared" si="231"/>
        <v>0</v>
      </c>
      <c r="FB119" s="272">
        <f t="shared" si="232"/>
        <v>0</v>
      </c>
      <c r="FC119" s="272">
        <f t="shared" si="233"/>
        <v>0</v>
      </c>
      <c r="FD119" s="272">
        <f t="shared" si="234"/>
        <v>0</v>
      </c>
      <c r="FE119" s="272">
        <f t="shared" si="235"/>
        <v>0</v>
      </c>
      <c r="FF119" s="272">
        <f t="shared" si="236"/>
        <v>0</v>
      </c>
      <c r="FG119" s="272">
        <f t="shared" si="237"/>
        <v>0</v>
      </c>
      <c r="FH119" s="272">
        <f t="shared" si="238"/>
        <v>0</v>
      </c>
      <c r="FI119" s="109" t="s">
        <v>100</v>
      </c>
      <c r="FJ119" s="109" t="s">
        <v>100</v>
      </c>
      <c r="FK119" s="109" t="s">
        <v>100</v>
      </c>
      <c r="FL119" s="109" t="s">
        <v>100</v>
      </c>
      <c r="FM119" s="109" t="s">
        <v>100</v>
      </c>
      <c r="FN119" s="272">
        <f t="shared" si="355"/>
        <v>0</v>
      </c>
      <c r="FO119" s="272">
        <f t="shared" si="356"/>
        <v>0</v>
      </c>
      <c r="FP119" s="272">
        <f t="shared" si="357"/>
        <v>0</v>
      </c>
      <c r="FQ119" s="272">
        <f t="shared" si="358"/>
        <v>0</v>
      </c>
      <c r="FR119" s="272">
        <f t="shared" si="359"/>
        <v>0</v>
      </c>
      <c r="FS119" s="272">
        <f t="shared" si="360"/>
        <v>0</v>
      </c>
      <c r="FT119" s="272">
        <f t="shared" si="361"/>
        <v>0</v>
      </c>
      <c r="FU119" s="113"/>
      <c r="FV119" s="113"/>
      <c r="FW119" s="109"/>
      <c r="FX119" s="109"/>
      <c r="FY119" s="109"/>
      <c r="FZ119" s="272">
        <f t="shared" si="362"/>
        <v>0</v>
      </c>
      <c r="GA119" s="272">
        <f t="shared" si="239"/>
        <v>0</v>
      </c>
      <c r="GB119" s="109"/>
      <c r="GC119" s="109"/>
      <c r="GD119" s="109"/>
      <c r="GE119" s="109"/>
      <c r="GF119" s="109"/>
      <c r="GG119" s="109"/>
      <c r="GH119" s="109"/>
      <c r="GI119" s="109"/>
      <c r="GJ119" s="109"/>
      <c r="GK119" s="109"/>
      <c r="GL119" s="109"/>
      <c r="GM119" s="109"/>
      <c r="GN119" s="109"/>
      <c r="GO119" s="109"/>
      <c r="GP119" s="109"/>
      <c r="GQ119" s="109"/>
      <c r="GR119" s="109"/>
      <c r="GS119" s="109"/>
      <c r="GT119" s="110"/>
      <c r="GV119" s="413">
        <f t="shared" si="240"/>
        <v>0</v>
      </c>
      <c r="GW119" s="414">
        <f t="shared" si="241"/>
        <v>0</v>
      </c>
      <c r="GX119" s="415"/>
      <c r="GY119" s="416">
        <f t="shared" si="406"/>
        <v>0</v>
      </c>
      <c r="GZ119" s="417">
        <f t="shared" si="407"/>
        <v>0</v>
      </c>
      <c r="HA119" s="385"/>
      <c r="HB119" s="421"/>
      <c r="HC119" s="422"/>
      <c r="HD119" s="422"/>
      <c r="HE119" s="423">
        <f t="shared" si="408"/>
        <v>0</v>
      </c>
      <c r="HF119" s="424">
        <f t="shared" si="409"/>
        <v>0</v>
      </c>
      <c r="HG119" s="426"/>
      <c r="HH119" s="426"/>
      <c r="HI119" s="426"/>
      <c r="HJ119" s="345" t="str">
        <f t="shared" si="242"/>
        <v/>
      </c>
      <c r="HK119" s="402">
        <f>IF(OR(AND(1&lt;=HJ119,HJ119&lt;=3),HJ119=6),VLOOKUP(HJ119,'４整理番号表'!$J$5:$K$59,2,FALSE),0)</f>
        <v>0</v>
      </c>
      <c r="HL119" s="402">
        <f>IF(OR(HJ119=4,HJ119=7),VLOOKUP(HJ119,'４整理番号表'!$J$5:$K$59,2,FALSE),0)</f>
        <v>0</v>
      </c>
      <c r="HM119" s="402">
        <f>IF(HJ119=5,VLOOKUP(HJ119,'４整理番号表'!$J$5:$K$59,2,FALSE),0)</f>
        <v>0</v>
      </c>
      <c r="HN119" s="402">
        <f>IF(AND(8&lt;=HJ119,HJ119&lt;=13),VLOOKUP(HJ119,'４整理番号表'!$J$5:$K$59,2,FALSE),0)</f>
        <v>0</v>
      </c>
      <c r="HO119" s="397">
        <f t="shared" si="363"/>
        <v>0</v>
      </c>
      <c r="HP119" s="345">
        <f t="shared" si="364"/>
        <v>0</v>
      </c>
      <c r="HQ119" s="345">
        <f t="shared" si="365"/>
        <v>0</v>
      </c>
      <c r="HR119" s="344">
        <f t="shared" si="366"/>
        <v>0</v>
      </c>
      <c r="HS119" s="344">
        <f t="shared" si="367"/>
        <v>0</v>
      </c>
      <c r="HT119" s="345">
        <f t="shared" si="368"/>
        <v>0</v>
      </c>
      <c r="HU119" s="345">
        <f t="shared" si="369"/>
        <v>0</v>
      </c>
      <c r="HV119" s="345">
        <f t="shared" si="370"/>
        <v>0</v>
      </c>
      <c r="HW119" s="345">
        <f t="shared" si="371"/>
        <v>0</v>
      </c>
      <c r="HX119" s="345">
        <f t="shared" si="372"/>
        <v>0</v>
      </c>
      <c r="HY119" s="344">
        <f t="shared" si="373"/>
        <v>0</v>
      </c>
      <c r="HZ119" s="344">
        <f t="shared" si="374"/>
        <v>0</v>
      </c>
      <c r="IA119" s="345">
        <f t="shared" si="375"/>
        <v>0</v>
      </c>
      <c r="IB119" s="345">
        <f t="shared" si="376"/>
        <v>0</v>
      </c>
      <c r="IC119" s="345">
        <f t="shared" si="377"/>
        <v>0</v>
      </c>
      <c r="ID119" s="345">
        <f t="shared" si="378"/>
        <v>0</v>
      </c>
      <c r="IE119" s="345">
        <f t="shared" si="379"/>
        <v>0</v>
      </c>
      <c r="IF119" s="344">
        <f>IF(AND($HO119=3,SUM($ID119:IE119)=0),IF(AND($HB119=1,$HF119&gt;=0.1),1,),)</f>
        <v>0</v>
      </c>
      <c r="IG119" s="344">
        <f>IF(AND($HO119=3,SUM($ID119:IF119)=0),IF(AND($HB119=1,$HF119&gt;=0.05,$HF119&lt;0.1),1,),)</f>
        <v>0</v>
      </c>
      <c r="IH119" s="345">
        <f t="shared" si="380"/>
        <v>0</v>
      </c>
      <c r="II119" s="345">
        <f t="shared" si="381"/>
        <v>0</v>
      </c>
      <c r="IJ119" s="345">
        <f t="shared" si="382"/>
        <v>0</v>
      </c>
      <c r="IK119" s="345">
        <f t="shared" si="383"/>
        <v>0</v>
      </c>
      <c r="IL119" s="345">
        <f t="shared" si="384"/>
        <v>0</v>
      </c>
      <c r="IM119" s="345">
        <f t="shared" si="385"/>
        <v>0</v>
      </c>
      <c r="IN119" s="345">
        <f t="shared" si="386"/>
        <v>0</v>
      </c>
      <c r="IO119" s="345">
        <f t="shared" si="387"/>
        <v>0</v>
      </c>
      <c r="IP119" s="345">
        <f t="shared" si="388"/>
        <v>0</v>
      </c>
      <c r="IQ119" s="345">
        <f t="shared" si="389"/>
        <v>0</v>
      </c>
      <c r="IR119" s="345">
        <f t="shared" si="390"/>
        <v>0</v>
      </c>
      <c r="IS119" s="392">
        <f t="shared" si="391"/>
        <v>0</v>
      </c>
      <c r="IT119" s="385"/>
      <c r="IU119" s="440">
        <f t="shared" si="243"/>
        <v>0</v>
      </c>
      <c r="IV119" s="344">
        <f t="shared" si="244"/>
        <v>0</v>
      </c>
      <c r="IW119" s="344">
        <f t="shared" si="245"/>
        <v>0</v>
      </c>
      <c r="IX119" s="344">
        <f t="shared" si="246"/>
        <v>0</v>
      </c>
      <c r="IY119" s="344">
        <f t="shared" si="247"/>
        <v>0</v>
      </c>
      <c r="IZ119" s="344">
        <f t="shared" si="248"/>
        <v>0</v>
      </c>
      <c r="JA119" s="344">
        <f t="shared" si="249"/>
        <v>0</v>
      </c>
      <c r="JB119" s="344">
        <f t="shared" si="250"/>
        <v>0</v>
      </c>
      <c r="JC119" s="344">
        <f t="shared" si="251"/>
        <v>0</v>
      </c>
      <c r="JD119" s="344">
        <f t="shared" si="252"/>
        <v>0</v>
      </c>
      <c r="JE119" s="344">
        <f t="shared" si="253"/>
        <v>0</v>
      </c>
      <c r="JF119" s="344">
        <f t="shared" si="254"/>
        <v>0</v>
      </c>
      <c r="JG119" s="344">
        <f t="shared" si="255"/>
        <v>0</v>
      </c>
      <c r="JH119" s="344">
        <f t="shared" si="256"/>
        <v>0</v>
      </c>
      <c r="JI119" s="344">
        <f t="shared" si="257"/>
        <v>0</v>
      </c>
      <c r="JJ119" s="344">
        <f t="shared" si="258"/>
        <v>0</v>
      </c>
      <c r="JK119" s="344">
        <f t="shared" si="259"/>
        <v>0</v>
      </c>
      <c r="JL119" s="344">
        <f t="shared" si="260"/>
        <v>0</v>
      </c>
      <c r="JM119" s="344">
        <f t="shared" si="261"/>
        <v>0</v>
      </c>
      <c r="JN119" s="344">
        <f t="shared" si="262"/>
        <v>0</v>
      </c>
      <c r="JO119" s="344">
        <f t="shared" si="263"/>
        <v>0</v>
      </c>
      <c r="JP119" s="344">
        <f t="shared" si="264"/>
        <v>0</v>
      </c>
      <c r="JQ119" s="344">
        <f t="shared" si="265"/>
        <v>0</v>
      </c>
      <c r="JR119" s="344">
        <f t="shared" si="266"/>
        <v>0</v>
      </c>
      <c r="JS119" s="344">
        <f t="shared" si="267"/>
        <v>0</v>
      </c>
      <c r="JT119" s="344">
        <f t="shared" si="268"/>
        <v>0</v>
      </c>
      <c r="JU119" s="344">
        <f t="shared" si="269"/>
        <v>0</v>
      </c>
      <c r="JV119" s="344">
        <f t="shared" si="270"/>
        <v>0</v>
      </c>
      <c r="JW119" s="344">
        <f t="shared" si="271"/>
        <v>0</v>
      </c>
      <c r="JX119" s="344">
        <f t="shared" si="272"/>
        <v>0</v>
      </c>
      <c r="JY119" s="344">
        <f t="shared" si="273"/>
        <v>0</v>
      </c>
      <c r="JZ119" s="344">
        <f t="shared" si="274"/>
        <v>0</v>
      </c>
      <c r="KA119" s="344">
        <f t="shared" si="275"/>
        <v>0</v>
      </c>
      <c r="KB119" s="344">
        <f t="shared" si="276"/>
        <v>0</v>
      </c>
      <c r="KC119" s="344">
        <f t="shared" si="277"/>
        <v>0</v>
      </c>
      <c r="KD119" s="344">
        <f t="shared" si="278"/>
        <v>0</v>
      </c>
      <c r="KE119" s="344">
        <f t="shared" si="279"/>
        <v>0</v>
      </c>
      <c r="KF119" s="344">
        <f t="shared" si="280"/>
        <v>0</v>
      </c>
      <c r="KG119" s="344">
        <f t="shared" si="281"/>
        <v>0</v>
      </c>
      <c r="KH119" s="344">
        <f t="shared" si="282"/>
        <v>0</v>
      </c>
      <c r="KI119" s="344">
        <f t="shared" si="283"/>
        <v>0</v>
      </c>
      <c r="KJ119" s="344">
        <f t="shared" si="284"/>
        <v>0</v>
      </c>
      <c r="KK119" s="344">
        <f t="shared" si="285"/>
        <v>0</v>
      </c>
      <c r="KL119" s="344">
        <f t="shared" si="286"/>
        <v>0</v>
      </c>
      <c r="KM119" s="344">
        <f t="shared" si="287"/>
        <v>0</v>
      </c>
      <c r="KN119" s="344">
        <f t="shared" si="288"/>
        <v>0</v>
      </c>
      <c r="KO119" s="344">
        <f t="shared" si="289"/>
        <v>0</v>
      </c>
      <c r="KP119" s="344">
        <f t="shared" si="290"/>
        <v>0</v>
      </c>
      <c r="KQ119" s="344">
        <f t="shared" si="291"/>
        <v>0</v>
      </c>
      <c r="KR119" s="344">
        <f t="shared" si="292"/>
        <v>0</v>
      </c>
      <c r="KS119" s="344">
        <f t="shared" si="293"/>
        <v>0</v>
      </c>
      <c r="KT119" s="383">
        <f t="shared" si="294"/>
        <v>0</v>
      </c>
      <c r="KU119" s="701"/>
      <c r="KV119" s="109"/>
      <c r="KW119" s="109"/>
      <c r="KX119" s="110"/>
      <c r="KZ119" s="472">
        <f t="shared" si="295"/>
        <v>0</v>
      </c>
      <c r="LA119" s="348">
        <f t="shared" si="296"/>
        <v>0</v>
      </c>
      <c r="LB119" s="348">
        <f t="shared" si="297"/>
        <v>0</v>
      </c>
      <c r="LC119" s="473">
        <f t="shared" si="298"/>
        <v>0</v>
      </c>
      <c r="LE119" s="467">
        <f t="shared" si="299"/>
        <v>0</v>
      </c>
      <c r="LF119" s="467" t="str">
        <f t="shared" si="300"/>
        <v/>
      </c>
      <c r="LG119" s="467">
        <f t="shared" si="301"/>
        <v>0</v>
      </c>
      <c r="LH119" s="467">
        <f t="shared" si="302"/>
        <v>0</v>
      </c>
      <c r="LI119" s="467">
        <f t="shared" si="303"/>
        <v>0</v>
      </c>
      <c r="LJ119" s="467">
        <f t="shared" si="304"/>
        <v>0</v>
      </c>
      <c r="LK119" s="467">
        <f t="shared" si="305"/>
        <v>0</v>
      </c>
      <c r="LL119" s="467">
        <f t="shared" si="306"/>
        <v>0</v>
      </c>
      <c r="LM119" s="467">
        <f t="shared" si="307"/>
        <v>0</v>
      </c>
      <c r="LN119" s="468">
        <f t="shared" si="308"/>
        <v>0</v>
      </c>
      <c r="LO119" s="468" t="str">
        <f t="shared" si="392"/>
        <v>○</v>
      </c>
      <c r="LP119" s="451"/>
      <c r="LQ119" s="414">
        <f t="shared" si="393"/>
        <v>0</v>
      </c>
      <c r="LR119" s="414">
        <f t="shared" si="394"/>
        <v>0</v>
      </c>
      <c r="LS119" s="414" t="str">
        <f t="shared" si="309"/>
        <v/>
      </c>
      <c r="LT119" s="414" t="str">
        <f t="shared" si="395"/>
        <v/>
      </c>
      <c r="LU119" s="414">
        <f t="shared" si="310"/>
        <v>0</v>
      </c>
      <c r="LV119" s="414">
        <f t="shared" si="311"/>
        <v>0</v>
      </c>
      <c r="LW119" s="414">
        <f t="shared" si="312"/>
        <v>0</v>
      </c>
      <c r="LX119" s="448">
        <f t="shared" si="313"/>
        <v>0</v>
      </c>
      <c r="LY119" s="414">
        <f t="shared" si="396"/>
        <v>0</v>
      </c>
      <c r="LZ119" s="414">
        <f t="shared" si="397"/>
        <v>0</v>
      </c>
      <c r="MA119" s="414">
        <f t="shared" si="398"/>
        <v>0</v>
      </c>
      <c r="MB119" s="448">
        <f t="shared" si="399"/>
        <v>0</v>
      </c>
      <c r="MC119" s="414">
        <f t="shared" si="314"/>
        <v>0</v>
      </c>
      <c r="MD119" s="414">
        <f t="shared" si="315"/>
        <v>0</v>
      </c>
      <c r="ME119" s="414">
        <f t="shared" si="316"/>
        <v>0</v>
      </c>
      <c r="MF119" s="448">
        <f t="shared" si="317"/>
        <v>0</v>
      </c>
      <c r="MG119" s="414">
        <f t="shared" si="318"/>
        <v>0</v>
      </c>
      <c r="MH119" s="414">
        <f t="shared" si="319"/>
        <v>0</v>
      </c>
      <c r="MI119" s="414">
        <f t="shared" si="320"/>
        <v>0</v>
      </c>
      <c r="MJ119" s="448">
        <f t="shared" si="400"/>
        <v>0</v>
      </c>
      <c r="MK119" s="462"/>
      <c r="ML119" s="477" cm="1">
        <f t="array" ref="ML119">IF(MX119=1,INDEX($BX119:$EQ119,1,MATCH("Ⅱ⑧",$BX119:$EQ119,0)+7),0)</f>
        <v>0</v>
      </c>
      <c r="MM119" s="478">
        <f t="shared" si="321"/>
        <v>0</v>
      </c>
      <c r="MN119" s="468">
        <f t="shared" si="322"/>
        <v>0</v>
      </c>
      <c r="MP119" s="348">
        <f t="shared" si="323"/>
        <v>0</v>
      </c>
      <c r="MQ119" s="348">
        <f t="shared" si="324"/>
        <v>0</v>
      </c>
      <c r="MR119" s="348">
        <f t="shared" si="325"/>
        <v>0</v>
      </c>
      <c r="MS119" s="348">
        <f t="shared" si="326"/>
        <v>0</v>
      </c>
      <c r="MT119" s="348">
        <f t="shared" si="327"/>
        <v>0</v>
      </c>
      <c r="MU119" s="348">
        <f t="shared" si="328"/>
        <v>0</v>
      </c>
      <c r="MV119" s="348">
        <f t="shared" si="329"/>
        <v>0</v>
      </c>
      <c r="MW119" s="348">
        <f t="shared" si="330"/>
        <v>0</v>
      </c>
      <c r="MX119" s="348">
        <f t="shared" si="331"/>
        <v>0</v>
      </c>
      <c r="MZ119" s="550">
        <f t="shared" si="332"/>
        <v>0</v>
      </c>
      <c r="NA119" s="550">
        <f t="shared" si="333"/>
        <v>0</v>
      </c>
      <c r="NB119" s="550">
        <f t="shared" si="334"/>
        <v>0</v>
      </c>
      <c r="NC119" s="550">
        <f t="shared" si="335"/>
        <v>0</v>
      </c>
      <c r="ND119" s="550">
        <f t="shared" si="336"/>
        <v>0</v>
      </c>
      <c r="NE119" s="550">
        <f t="shared" si="337"/>
        <v>0</v>
      </c>
      <c r="NF119" s="550">
        <f t="shared" si="338"/>
        <v>0</v>
      </c>
      <c r="NG119" s="550">
        <f t="shared" si="339"/>
        <v>0</v>
      </c>
    </row>
    <row r="120" spans="1:371" s="136" customFormat="1" ht="21" customHeight="1">
      <c r="A120" s="452">
        <f t="shared" si="212"/>
        <v>0</v>
      </c>
      <c r="B120" s="452">
        <f t="shared" si="401"/>
        <v>0</v>
      </c>
      <c r="C120" s="452">
        <f t="shared" si="213"/>
        <v>0</v>
      </c>
      <c r="D120" s="452">
        <f t="shared" si="214"/>
        <v>0</v>
      </c>
      <c r="E120" s="452">
        <f t="shared" si="215"/>
        <v>0</v>
      </c>
      <c r="F120" s="452">
        <f t="shared" si="402"/>
        <v>0</v>
      </c>
      <c r="G120" s="452">
        <f t="shared" si="403"/>
        <v>0</v>
      </c>
      <c r="H120" s="452">
        <f t="shared" si="404"/>
        <v>0</v>
      </c>
      <c r="I120" s="267">
        <f t="shared" si="340"/>
        <v>0</v>
      </c>
      <c r="J120" s="268"/>
      <c r="K120" s="112"/>
      <c r="L120" s="112"/>
      <c r="M120" s="106"/>
      <c r="N120" s="106"/>
      <c r="O120" s="106"/>
      <c r="P120" s="106"/>
      <c r="Q120" s="112"/>
      <c r="R120" s="263" t="str">
        <f>IFERROR(VLOOKUP(Q120,'４整理番号表'!$T$27:$U$30,2,TRUE),"")</f>
        <v/>
      </c>
      <c r="S120" s="263">
        <f t="shared" si="341"/>
        <v>0</v>
      </c>
      <c r="T120" s="266">
        <f t="shared" si="342"/>
        <v>0</v>
      </c>
      <c r="U120" s="112"/>
      <c r="V120" s="108"/>
      <c r="W120" s="269" t="str">
        <f>IFERROR(VLOOKUP(V120,'４整理番号表'!$B$6:$G$7,2,TRUE),"")</f>
        <v/>
      </c>
      <c r="X120" s="270"/>
      <c r="Y120" s="108"/>
      <c r="Z120" s="269" t="str">
        <f>IFERROR(VLOOKUP(Y120,'４整理番号表'!$B$39:$H$45,2,TRUE),"")</f>
        <v/>
      </c>
      <c r="AA120" s="108"/>
      <c r="AB120" s="271" t="str">
        <f>IFERROR(VLOOKUP(AA120,'４整理番号表'!$J$5:$K$59,2,TRUE),"")</f>
        <v/>
      </c>
      <c r="AC120" s="365"/>
      <c r="AD120" s="624"/>
      <c r="AE120" s="107"/>
      <c r="AF120" s="272" t="str">
        <f>IFERROR(VLOOKUP(AE120,'４整理番号表'!$P$6:$Q$39,2,TRUE),"")</f>
        <v/>
      </c>
      <c r="AG120" s="273">
        <f t="shared" si="216"/>
        <v>0</v>
      </c>
      <c r="AH120" s="106"/>
      <c r="AI120" s="112"/>
      <c r="AJ120" s="111"/>
      <c r="AK120" s="282"/>
      <c r="AL120" s="283"/>
      <c r="AM120" s="280"/>
      <c r="AN120" s="29"/>
      <c r="AO120" s="291">
        <f t="shared" si="217"/>
        <v>0</v>
      </c>
      <c r="AP120" s="290">
        <f t="shared" si="343"/>
        <v>0</v>
      </c>
      <c r="AQ120" s="30"/>
      <c r="AR120" s="30"/>
      <c r="AS120" s="30"/>
      <c r="AT120" s="289"/>
      <c r="AU120" s="291">
        <f t="shared" si="410"/>
        <v>0</v>
      </c>
      <c r="AV120" s="291" t="str">
        <f t="shared" si="405"/>
        <v/>
      </c>
      <c r="AW120" s="27"/>
      <c r="AX120" s="33"/>
      <c r="AY120" s="33"/>
      <c r="AZ120" s="28"/>
      <c r="BA120" s="27"/>
      <c r="BB120" s="202"/>
      <c r="BC120" s="315">
        <f t="shared" si="344"/>
        <v>0</v>
      </c>
      <c r="BD120" s="349" t="str">
        <f t="shared" si="218"/>
        <v/>
      </c>
      <c r="BE120" s="350"/>
      <c r="BF120" s="350"/>
      <c r="BG120" s="349">
        <f t="shared" si="411"/>
        <v>0</v>
      </c>
      <c r="BH120" s="350"/>
      <c r="BI120" s="349">
        <f t="shared" si="345"/>
        <v>0</v>
      </c>
      <c r="BJ120" s="202"/>
      <c r="BK120" s="202"/>
      <c r="BL120" s="653" t="str">
        <f t="shared" si="219"/>
        <v/>
      </c>
      <c r="BM120" s="654" t="str">
        <f t="shared" si="220"/>
        <v/>
      </c>
      <c r="BN120" s="266" t="str">
        <f t="shared" si="221"/>
        <v/>
      </c>
      <c r="BO120" s="793"/>
      <c r="BP120" s="323"/>
      <c r="BQ120" s="323"/>
      <c r="BR120" s="323"/>
      <c r="BS120" s="323"/>
      <c r="BT120" s="324" t="str">
        <f t="shared" si="222"/>
        <v/>
      </c>
      <c r="BU120" s="325" t="str">
        <f t="shared" si="346"/>
        <v/>
      </c>
      <c r="BV120" s="393">
        <f t="shared" si="347"/>
        <v>0</v>
      </c>
      <c r="BW120" s="326"/>
      <c r="BX120" s="329"/>
      <c r="BY120" s="454"/>
      <c r="BZ120" s="455"/>
      <c r="CA120" s="455"/>
      <c r="CB120" s="455"/>
      <c r="CC120" s="455"/>
      <c r="CD120" s="322">
        <f>IFERROR(VLOOKUP(BX120,'４整理番号表'!$X$23:$Z$31,3,FALSE),)</f>
        <v>0</v>
      </c>
      <c r="CE120" s="605" t="str">
        <f>IF(BX120='４整理番号表'!$X$24,IF(CC120&lt;&gt;"",IF(BZ120&gt;0,IF(BY120=6,ROUNDDOWN((CC120-BZ120)/ABS(BZ120),3),IF(BY120=5,ROUNDDOWN((CC120-BZ120)/ABS(BZ120)*3/4,3),"")),"-")),IF(CC120&lt;&gt;"",IF(BZ120&gt;0,ROUNDDOWN((CC120-BZ120)/ABS(BZ120),3),"-"),""))</f>
        <v/>
      </c>
      <c r="CF120" s="610"/>
      <c r="CG120" s="329"/>
      <c r="CH120" s="454"/>
      <c r="CI120" s="322"/>
      <c r="CJ120" s="322"/>
      <c r="CK120" s="322"/>
      <c r="CL120" s="322"/>
      <c r="CM120" s="322">
        <f>IFERROR(VLOOKUP(CG120,'４整理番号表'!$X$23:$Z$31,3,FALSE),)</f>
        <v>0</v>
      </c>
      <c r="CN120" s="325" t="str">
        <f t="shared" si="348"/>
        <v/>
      </c>
      <c r="CO120" s="610"/>
      <c r="CP120" s="329"/>
      <c r="CQ120" s="454"/>
      <c r="CR120" s="322"/>
      <c r="CS120" s="322"/>
      <c r="CT120" s="322"/>
      <c r="CU120" s="322"/>
      <c r="CV120" s="322">
        <f>IFERROR(VLOOKUP(CP120,'４整理番号表'!$X$23:$Z$31,3,FALSE),)</f>
        <v>0</v>
      </c>
      <c r="CW120" s="325" t="str">
        <f t="shared" si="349"/>
        <v/>
      </c>
      <c r="CX120" s="619"/>
      <c r="CY120" s="329"/>
      <c r="CZ120" s="454"/>
      <c r="DA120" s="322"/>
      <c r="DB120" s="322"/>
      <c r="DC120" s="322"/>
      <c r="DD120" s="322"/>
      <c r="DE120" s="322">
        <f>IFERROR(VLOOKUP(CY120,'４整理番号表'!$X$23:$Z$31,3,FALSE),)</f>
        <v>0</v>
      </c>
      <c r="DF120" s="325" t="str">
        <f t="shared" si="350"/>
        <v/>
      </c>
      <c r="DG120" s="610"/>
      <c r="DH120" s="329"/>
      <c r="DI120" s="454"/>
      <c r="DJ120" s="322"/>
      <c r="DK120" s="322"/>
      <c r="DL120" s="322"/>
      <c r="DM120" s="322"/>
      <c r="DN120" s="322">
        <f>IFERROR(VLOOKUP(DH120,'４整理番号表'!$X$23:$Z$31,3,FALSE),)</f>
        <v>0</v>
      </c>
      <c r="DO120" s="325" t="str">
        <f t="shared" si="351"/>
        <v/>
      </c>
      <c r="DP120" s="610"/>
      <c r="DQ120" s="329"/>
      <c r="DR120" s="454"/>
      <c r="DS120" s="322"/>
      <c r="DT120" s="322"/>
      <c r="DU120" s="322"/>
      <c r="DV120" s="322"/>
      <c r="DW120" s="322">
        <f>IFERROR(VLOOKUP(DQ120,'４整理番号表'!$X$23:$Z$31,3,FALSE),)</f>
        <v>0</v>
      </c>
      <c r="DX120" s="325" t="str">
        <f t="shared" si="352"/>
        <v/>
      </c>
      <c r="DY120" s="610"/>
      <c r="DZ120" s="329"/>
      <c r="EA120" s="454"/>
      <c r="EB120" s="322"/>
      <c r="EC120" s="322"/>
      <c r="ED120" s="322"/>
      <c r="EE120" s="322"/>
      <c r="EF120" s="322">
        <f>IFERROR(VLOOKUP(DZ120,'４整理番号表'!$X$23:$Z$31,3,FALSE),)</f>
        <v>0</v>
      </c>
      <c r="EG120" s="325" t="str">
        <f t="shared" si="353"/>
        <v/>
      </c>
      <c r="EH120" s="610"/>
      <c r="EI120" s="329"/>
      <c r="EJ120" s="454"/>
      <c r="EK120" s="322"/>
      <c r="EL120" s="322"/>
      <c r="EM120" s="322"/>
      <c r="EN120" s="322"/>
      <c r="EO120" s="322">
        <f>IFERROR(VLOOKUP(EI120,'４整理番号表'!$X$23:$Z$31,3,FALSE),)</f>
        <v>0</v>
      </c>
      <c r="EP120" s="325" t="str">
        <f t="shared" si="354"/>
        <v/>
      </c>
      <c r="EQ120" s="619"/>
      <c r="ER120" s="203" t="s">
        <v>101</v>
      </c>
      <c r="ES120" s="266">
        <f t="shared" si="223"/>
        <v>0</v>
      </c>
      <c r="ET120" s="272">
        <f t="shared" si="224"/>
        <v>0</v>
      </c>
      <c r="EU120" s="272">
        <f t="shared" si="225"/>
        <v>0</v>
      </c>
      <c r="EV120" s="272">
        <f t="shared" si="226"/>
        <v>0</v>
      </c>
      <c r="EW120" s="272">
        <f t="shared" si="227"/>
        <v>0</v>
      </c>
      <c r="EX120" s="272">
        <f t="shared" si="228"/>
        <v>0</v>
      </c>
      <c r="EY120" s="272">
        <f t="shared" si="229"/>
        <v>0</v>
      </c>
      <c r="EZ120" s="272">
        <f t="shared" si="230"/>
        <v>0</v>
      </c>
      <c r="FA120" s="272">
        <f t="shared" si="231"/>
        <v>0</v>
      </c>
      <c r="FB120" s="272">
        <f t="shared" si="232"/>
        <v>0</v>
      </c>
      <c r="FC120" s="272">
        <f t="shared" si="233"/>
        <v>0</v>
      </c>
      <c r="FD120" s="272">
        <f t="shared" si="234"/>
        <v>0</v>
      </c>
      <c r="FE120" s="272">
        <f t="shared" si="235"/>
        <v>0</v>
      </c>
      <c r="FF120" s="272">
        <f t="shared" si="236"/>
        <v>0</v>
      </c>
      <c r="FG120" s="272">
        <f t="shared" si="237"/>
        <v>0</v>
      </c>
      <c r="FH120" s="272">
        <f t="shared" si="238"/>
        <v>0</v>
      </c>
      <c r="FI120" s="109" t="s">
        <v>100</v>
      </c>
      <c r="FJ120" s="109" t="s">
        <v>100</v>
      </c>
      <c r="FK120" s="109" t="s">
        <v>100</v>
      </c>
      <c r="FL120" s="109" t="s">
        <v>100</v>
      </c>
      <c r="FM120" s="109" t="s">
        <v>100</v>
      </c>
      <c r="FN120" s="272">
        <f t="shared" si="355"/>
        <v>0</v>
      </c>
      <c r="FO120" s="272">
        <f t="shared" si="356"/>
        <v>0</v>
      </c>
      <c r="FP120" s="272">
        <f t="shared" si="357"/>
        <v>0</v>
      </c>
      <c r="FQ120" s="272">
        <f t="shared" si="358"/>
        <v>0</v>
      </c>
      <c r="FR120" s="272">
        <f t="shared" si="359"/>
        <v>0</v>
      </c>
      <c r="FS120" s="272">
        <f t="shared" si="360"/>
        <v>0</v>
      </c>
      <c r="FT120" s="272">
        <f t="shared" si="361"/>
        <v>0</v>
      </c>
      <c r="FU120" s="113"/>
      <c r="FV120" s="113"/>
      <c r="FW120" s="109"/>
      <c r="FX120" s="109"/>
      <c r="FY120" s="109"/>
      <c r="FZ120" s="272">
        <f t="shared" si="362"/>
        <v>0</v>
      </c>
      <c r="GA120" s="272">
        <f t="shared" si="239"/>
        <v>0</v>
      </c>
      <c r="GB120" s="109"/>
      <c r="GC120" s="109"/>
      <c r="GD120" s="109"/>
      <c r="GE120" s="109"/>
      <c r="GF120" s="109"/>
      <c r="GG120" s="109"/>
      <c r="GH120" s="109"/>
      <c r="GI120" s="109"/>
      <c r="GJ120" s="109"/>
      <c r="GK120" s="109"/>
      <c r="GL120" s="109"/>
      <c r="GM120" s="109"/>
      <c r="GN120" s="109"/>
      <c r="GO120" s="109"/>
      <c r="GP120" s="109"/>
      <c r="GQ120" s="109"/>
      <c r="GR120" s="109"/>
      <c r="GS120" s="109"/>
      <c r="GT120" s="110"/>
      <c r="GV120" s="413">
        <f t="shared" si="240"/>
        <v>0</v>
      </c>
      <c r="GW120" s="414">
        <f t="shared" si="241"/>
        <v>0</v>
      </c>
      <c r="GX120" s="415"/>
      <c r="GY120" s="416">
        <f t="shared" si="406"/>
        <v>0</v>
      </c>
      <c r="GZ120" s="417">
        <f t="shared" si="407"/>
        <v>0</v>
      </c>
      <c r="HA120" s="385"/>
      <c r="HB120" s="421"/>
      <c r="HC120" s="422"/>
      <c r="HD120" s="422"/>
      <c r="HE120" s="423">
        <f t="shared" si="408"/>
        <v>0</v>
      </c>
      <c r="HF120" s="424">
        <f t="shared" si="409"/>
        <v>0</v>
      </c>
      <c r="HG120" s="426"/>
      <c r="HH120" s="426"/>
      <c r="HI120" s="426"/>
      <c r="HJ120" s="345" t="str">
        <f t="shared" si="242"/>
        <v/>
      </c>
      <c r="HK120" s="402">
        <f>IF(OR(AND(1&lt;=HJ120,HJ120&lt;=3),HJ120=6),VLOOKUP(HJ120,'４整理番号表'!$J$5:$K$59,2,FALSE),0)</f>
        <v>0</v>
      </c>
      <c r="HL120" s="402">
        <f>IF(OR(HJ120=4,HJ120=7),VLOOKUP(HJ120,'４整理番号表'!$J$5:$K$59,2,FALSE),0)</f>
        <v>0</v>
      </c>
      <c r="HM120" s="402">
        <f>IF(HJ120=5,VLOOKUP(HJ120,'４整理番号表'!$J$5:$K$59,2,FALSE),0)</f>
        <v>0</v>
      </c>
      <c r="HN120" s="402">
        <f>IF(AND(8&lt;=HJ120,HJ120&lt;=13),VLOOKUP(HJ120,'４整理番号表'!$J$5:$K$59,2,FALSE),0)</f>
        <v>0</v>
      </c>
      <c r="HO120" s="397">
        <f t="shared" si="363"/>
        <v>0</v>
      </c>
      <c r="HP120" s="345">
        <f t="shared" si="364"/>
        <v>0</v>
      </c>
      <c r="HQ120" s="345">
        <f t="shared" si="365"/>
        <v>0</v>
      </c>
      <c r="HR120" s="344">
        <f t="shared" si="366"/>
        <v>0</v>
      </c>
      <c r="HS120" s="344">
        <f t="shared" si="367"/>
        <v>0</v>
      </c>
      <c r="HT120" s="345">
        <f t="shared" si="368"/>
        <v>0</v>
      </c>
      <c r="HU120" s="345">
        <f t="shared" si="369"/>
        <v>0</v>
      </c>
      <c r="HV120" s="345">
        <f t="shared" si="370"/>
        <v>0</v>
      </c>
      <c r="HW120" s="345">
        <f t="shared" si="371"/>
        <v>0</v>
      </c>
      <c r="HX120" s="345">
        <f t="shared" si="372"/>
        <v>0</v>
      </c>
      <c r="HY120" s="344">
        <f t="shared" si="373"/>
        <v>0</v>
      </c>
      <c r="HZ120" s="344">
        <f t="shared" si="374"/>
        <v>0</v>
      </c>
      <c r="IA120" s="345">
        <f t="shared" si="375"/>
        <v>0</v>
      </c>
      <c r="IB120" s="345">
        <f t="shared" si="376"/>
        <v>0</v>
      </c>
      <c r="IC120" s="345">
        <f t="shared" si="377"/>
        <v>0</v>
      </c>
      <c r="ID120" s="345">
        <f t="shared" si="378"/>
        <v>0</v>
      </c>
      <c r="IE120" s="345">
        <f t="shared" si="379"/>
        <v>0</v>
      </c>
      <c r="IF120" s="344">
        <f>IF(AND($HO120=3,SUM($ID120:IE120)=0),IF(AND($HB120=1,$HF120&gt;=0.1),1,),)</f>
        <v>0</v>
      </c>
      <c r="IG120" s="344">
        <f>IF(AND($HO120=3,SUM($ID120:IF120)=0),IF(AND($HB120=1,$HF120&gt;=0.05,$HF120&lt;0.1),1,),)</f>
        <v>0</v>
      </c>
      <c r="IH120" s="345">
        <f t="shared" si="380"/>
        <v>0</v>
      </c>
      <c r="II120" s="345">
        <f t="shared" si="381"/>
        <v>0</v>
      </c>
      <c r="IJ120" s="345">
        <f t="shared" si="382"/>
        <v>0</v>
      </c>
      <c r="IK120" s="345">
        <f t="shared" si="383"/>
        <v>0</v>
      </c>
      <c r="IL120" s="345">
        <f t="shared" si="384"/>
        <v>0</v>
      </c>
      <c r="IM120" s="345">
        <f t="shared" si="385"/>
        <v>0</v>
      </c>
      <c r="IN120" s="345">
        <f t="shared" si="386"/>
        <v>0</v>
      </c>
      <c r="IO120" s="345">
        <f t="shared" si="387"/>
        <v>0</v>
      </c>
      <c r="IP120" s="345">
        <f t="shared" si="388"/>
        <v>0</v>
      </c>
      <c r="IQ120" s="345">
        <f t="shared" si="389"/>
        <v>0</v>
      </c>
      <c r="IR120" s="345">
        <f t="shared" si="390"/>
        <v>0</v>
      </c>
      <c r="IS120" s="392">
        <f t="shared" si="391"/>
        <v>0</v>
      </c>
      <c r="IT120" s="385"/>
      <c r="IU120" s="440">
        <f t="shared" si="243"/>
        <v>0</v>
      </c>
      <c r="IV120" s="344">
        <f t="shared" si="244"/>
        <v>0</v>
      </c>
      <c r="IW120" s="344">
        <f t="shared" si="245"/>
        <v>0</v>
      </c>
      <c r="IX120" s="344">
        <f t="shared" si="246"/>
        <v>0</v>
      </c>
      <c r="IY120" s="344">
        <f t="shared" si="247"/>
        <v>0</v>
      </c>
      <c r="IZ120" s="344">
        <f t="shared" si="248"/>
        <v>0</v>
      </c>
      <c r="JA120" s="344">
        <f t="shared" si="249"/>
        <v>0</v>
      </c>
      <c r="JB120" s="344">
        <f t="shared" si="250"/>
        <v>0</v>
      </c>
      <c r="JC120" s="344">
        <f t="shared" si="251"/>
        <v>0</v>
      </c>
      <c r="JD120" s="344">
        <f t="shared" si="252"/>
        <v>0</v>
      </c>
      <c r="JE120" s="344">
        <f t="shared" si="253"/>
        <v>0</v>
      </c>
      <c r="JF120" s="344">
        <f t="shared" si="254"/>
        <v>0</v>
      </c>
      <c r="JG120" s="344">
        <f t="shared" si="255"/>
        <v>0</v>
      </c>
      <c r="JH120" s="344">
        <f t="shared" si="256"/>
        <v>0</v>
      </c>
      <c r="JI120" s="344">
        <f t="shared" si="257"/>
        <v>0</v>
      </c>
      <c r="JJ120" s="344">
        <f t="shared" si="258"/>
        <v>0</v>
      </c>
      <c r="JK120" s="344">
        <f t="shared" si="259"/>
        <v>0</v>
      </c>
      <c r="JL120" s="344">
        <f t="shared" si="260"/>
        <v>0</v>
      </c>
      <c r="JM120" s="344">
        <f t="shared" si="261"/>
        <v>0</v>
      </c>
      <c r="JN120" s="344">
        <f t="shared" si="262"/>
        <v>0</v>
      </c>
      <c r="JO120" s="344">
        <f t="shared" si="263"/>
        <v>0</v>
      </c>
      <c r="JP120" s="344">
        <f t="shared" si="264"/>
        <v>0</v>
      </c>
      <c r="JQ120" s="344">
        <f t="shared" si="265"/>
        <v>0</v>
      </c>
      <c r="JR120" s="344">
        <f t="shared" si="266"/>
        <v>0</v>
      </c>
      <c r="JS120" s="344">
        <f t="shared" si="267"/>
        <v>0</v>
      </c>
      <c r="JT120" s="344">
        <f t="shared" si="268"/>
        <v>0</v>
      </c>
      <c r="JU120" s="344">
        <f t="shared" si="269"/>
        <v>0</v>
      </c>
      <c r="JV120" s="344">
        <f t="shared" si="270"/>
        <v>0</v>
      </c>
      <c r="JW120" s="344">
        <f t="shared" si="271"/>
        <v>0</v>
      </c>
      <c r="JX120" s="344">
        <f t="shared" si="272"/>
        <v>0</v>
      </c>
      <c r="JY120" s="344">
        <f t="shared" si="273"/>
        <v>0</v>
      </c>
      <c r="JZ120" s="344">
        <f t="shared" si="274"/>
        <v>0</v>
      </c>
      <c r="KA120" s="344">
        <f t="shared" si="275"/>
        <v>0</v>
      </c>
      <c r="KB120" s="344">
        <f t="shared" si="276"/>
        <v>0</v>
      </c>
      <c r="KC120" s="344">
        <f t="shared" si="277"/>
        <v>0</v>
      </c>
      <c r="KD120" s="344">
        <f t="shared" si="278"/>
        <v>0</v>
      </c>
      <c r="KE120" s="344">
        <f t="shared" si="279"/>
        <v>0</v>
      </c>
      <c r="KF120" s="344">
        <f t="shared" si="280"/>
        <v>0</v>
      </c>
      <c r="KG120" s="344">
        <f t="shared" si="281"/>
        <v>0</v>
      </c>
      <c r="KH120" s="344">
        <f t="shared" si="282"/>
        <v>0</v>
      </c>
      <c r="KI120" s="344">
        <f t="shared" si="283"/>
        <v>0</v>
      </c>
      <c r="KJ120" s="344">
        <f t="shared" si="284"/>
        <v>0</v>
      </c>
      <c r="KK120" s="344">
        <f t="shared" si="285"/>
        <v>0</v>
      </c>
      <c r="KL120" s="344">
        <f t="shared" si="286"/>
        <v>0</v>
      </c>
      <c r="KM120" s="344">
        <f t="shared" si="287"/>
        <v>0</v>
      </c>
      <c r="KN120" s="344">
        <f t="shared" si="288"/>
        <v>0</v>
      </c>
      <c r="KO120" s="344">
        <f t="shared" si="289"/>
        <v>0</v>
      </c>
      <c r="KP120" s="344">
        <f t="shared" si="290"/>
        <v>0</v>
      </c>
      <c r="KQ120" s="344">
        <f t="shared" si="291"/>
        <v>0</v>
      </c>
      <c r="KR120" s="344">
        <f t="shared" si="292"/>
        <v>0</v>
      </c>
      <c r="KS120" s="344">
        <f t="shared" si="293"/>
        <v>0</v>
      </c>
      <c r="KT120" s="383">
        <f t="shared" si="294"/>
        <v>0</v>
      </c>
      <c r="KU120" s="701"/>
      <c r="KV120" s="109"/>
      <c r="KW120" s="109"/>
      <c r="KX120" s="110"/>
      <c r="KZ120" s="472">
        <f t="shared" si="295"/>
        <v>0</v>
      </c>
      <c r="LA120" s="348">
        <f t="shared" si="296"/>
        <v>0</v>
      </c>
      <c r="LB120" s="348">
        <f t="shared" si="297"/>
        <v>0</v>
      </c>
      <c r="LC120" s="473">
        <f t="shared" si="298"/>
        <v>0</v>
      </c>
      <c r="LE120" s="467">
        <f t="shared" si="299"/>
        <v>0</v>
      </c>
      <c r="LF120" s="467" t="str">
        <f t="shared" si="300"/>
        <v/>
      </c>
      <c r="LG120" s="467">
        <f t="shared" si="301"/>
        <v>0</v>
      </c>
      <c r="LH120" s="467">
        <f t="shared" si="302"/>
        <v>0</v>
      </c>
      <c r="LI120" s="467">
        <f t="shared" si="303"/>
        <v>0</v>
      </c>
      <c r="LJ120" s="467">
        <f t="shared" si="304"/>
        <v>0</v>
      </c>
      <c r="LK120" s="467">
        <f t="shared" si="305"/>
        <v>0</v>
      </c>
      <c r="LL120" s="467">
        <f t="shared" si="306"/>
        <v>0</v>
      </c>
      <c r="LM120" s="467">
        <f t="shared" si="307"/>
        <v>0</v>
      </c>
      <c r="LN120" s="468">
        <f t="shared" si="308"/>
        <v>0</v>
      </c>
      <c r="LO120" s="468" t="str">
        <f t="shared" si="392"/>
        <v>○</v>
      </c>
      <c r="LP120" s="451"/>
      <c r="LQ120" s="414">
        <f t="shared" si="393"/>
        <v>0</v>
      </c>
      <c r="LR120" s="414">
        <f t="shared" si="394"/>
        <v>0</v>
      </c>
      <c r="LS120" s="414" t="str">
        <f t="shared" si="309"/>
        <v/>
      </c>
      <c r="LT120" s="414" t="str">
        <f t="shared" si="395"/>
        <v/>
      </c>
      <c r="LU120" s="414">
        <f t="shared" si="310"/>
        <v>0</v>
      </c>
      <c r="LV120" s="414">
        <f t="shared" si="311"/>
        <v>0</v>
      </c>
      <c r="LW120" s="414">
        <f t="shared" si="312"/>
        <v>0</v>
      </c>
      <c r="LX120" s="448">
        <f t="shared" si="313"/>
        <v>0</v>
      </c>
      <c r="LY120" s="414">
        <f t="shared" si="396"/>
        <v>0</v>
      </c>
      <c r="LZ120" s="414">
        <f t="shared" si="397"/>
        <v>0</v>
      </c>
      <c r="MA120" s="414">
        <f t="shared" si="398"/>
        <v>0</v>
      </c>
      <c r="MB120" s="448">
        <f t="shared" si="399"/>
        <v>0</v>
      </c>
      <c r="MC120" s="414">
        <f t="shared" si="314"/>
        <v>0</v>
      </c>
      <c r="MD120" s="414">
        <f t="shared" si="315"/>
        <v>0</v>
      </c>
      <c r="ME120" s="414">
        <f t="shared" si="316"/>
        <v>0</v>
      </c>
      <c r="MF120" s="448">
        <f t="shared" si="317"/>
        <v>0</v>
      </c>
      <c r="MG120" s="414">
        <f t="shared" si="318"/>
        <v>0</v>
      </c>
      <c r="MH120" s="414">
        <f t="shared" si="319"/>
        <v>0</v>
      </c>
      <c r="MI120" s="414">
        <f t="shared" si="320"/>
        <v>0</v>
      </c>
      <c r="MJ120" s="448">
        <f t="shared" si="400"/>
        <v>0</v>
      </c>
      <c r="MK120" s="462"/>
      <c r="ML120" s="477" cm="1">
        <f t="array" ref="ML120">IF(MX120=1,INDEX($BX120:$EQ120,1,MATCH("Ⅱ⑧",$BX120:$EQ120,0)+7),0)</f>
        <v>0</v>
      </c>
      <c r="MM120" s="478">
        <f t="shared" si="321"/>
        <v>0</v>
      </c>
      <c r="MN120" s="468">
        <f t="shared" si="322"/>
        <v>0</v>
      </c>
      <c r="MP120" s="348">
        <f t="shared" si="323"/>
        <v>0</v>
      </c>
      <c r="MQ120" s="348">
        <f t="shared" si="324"/>
        <v>0</v>
      </c>
      <c r="MR120" s="348">
        <f t="shared" si="325"/>
        <v>0</v>
      </c>
      <c r="MS120" s="348">
        <f t="shared" si="326"/>
        <v>0</v>
      </c>
      <c r="MT120" s="348">
        <f t="shared" si="327"/>
        <v>0</v>
      </c>
      <c r="MU120" s="348">
        <f t="shared" si="328"/>
        <v>0</v>
      </c>
      <c r="MV120" s="348">
        <f t="shared" si="329"/>
        <v>0</v>
      </c>
      <c r="MW120" s="348">
        <f t="shared" si="330"/>
        <v>0</v>
      </c>
      <c r="MX120" s="348">
        <f t="shared" si="331"/>
        <v>0</v>
      </c>
      <c r="MZ120" s="550">
        <f t="shared" si="332"/>
        <v>0</v>
      </c>
      <c r="NA120" s="550">
        <f t="shared" si="333"/>
        <v>0</v>
      </c>
      <c r="NB120" s="550">
        <f t="shared" si="334"/>
        <v>0</v>
      </c>
      <c r="NC120" s="550">
        <f t="shared" si="335"/>
        <v>0</v>
      </c>
      <c r="ND120" s="550">
        <f t="shared" si="336"/>
        <v>0</v>
      </c>
      <c r="NE120" s="550">
        <f t="shared" si="337"/>
        <v>0</v>
      </c>
      <c r="NF120" s="550">
        <f t="shared" si="338"/>
        <v>0</v>
      </c>
      <c r="NG120" s="550">
        <f t="shared" si="339"/>
        <v>0</v>
      </c>
    </row>
    <row r="121" spans="1:371" s="136" customFormat="1" ht="21" customHeight="1">
      <c r="A121" s="452">
        <f t="shared" si="212"/>
        <v>0</v>
      </c>
      <c r="B121" s="452">
        <f t="shared" si="401"/>
        <v>0</v>
      </c>
      <c r="C121" s="452">
        <f t="shared" si="213"/>
        <v>0</v>
      </c>
      <c r="D121" s="452">
        <f t="shared" si="214"/>
        <v>0</v>
      </c>
      <c r="E121" s="452">
        <f t="shared" si="215"/>
        <v>0</v>
      </c>
      <c r="F121" s="452">
        <f t="shared" si="402"/>
        <v>0</v>
      </c>
      <c r="G121" s="452">
        <f t="shared" si="403"/>
        <v>0</v>
      </c>
      <c r="H121" s="452">
        <f t="shared" si="404"/>
        <v>0</v>
      </c>
      <c r="I121" s="267">
        <f t="shared" si="340"/>
        <v>0</v>
      </c>
      <c r="J121" s="268"/>
      <c r="K121" s="112"/>
      <c r="L121" s="112"/>
      <c r="M121" s="106"/>
      <c r="N121" s="106"/>
      <c r="O121" s="106"/>
      <c r="P121" s="106"/>
      <c r="Q121" s="112"/>
      <c r="R121" s="263" t="str">
        <f>IFERROR(VLOOKUP(Q121,'４整理番号表'!$T$27:$U$30,2,TRUE),"")</f>
        <v/>
      </c>
      <c r="S121" s="263">
        <f t="shared" si="341"/>
        <v>0</v>
      </c>
      <c r="T121" s="266">
        <f t="shared" si="342"/>
        <v>0</v>
      </c>
      <c r="U121" s="112"/>
      <c r="V121" s="108"/>
      <c r="W121" s="269" t="str">
        <f>IFERROR(VLOOKUP(V121,'４整理番号表'!$B$6:$G$7,2,TRUE),"")</f>
        <v/>
      </c>
      <c r="X121" s="270"/>
      <c r="Y121" s="108"/>
      <c r="Z121" s="269" t="str">
        <f>IFERROR(VLOOKUP(Y121,'４整理番号表'!$B$39:$H$45,2,TRUE),"")</f>
        <v/>
      </c>
      <c r="AA121" s="108"/>
      <c r="AB121" s="271" t="str">
        <f>IFERROR(VLOOKUP(AA121,'４整理番号表'!$J$5:$K$59,2,TRUE),"")</f>
        <v/>
      </c>
      <c r="AC121" s="365"/>
      <c r="AD121" s="624"/>
      <c r="AE121" s="107"/>
      <c r="AF121" s="272" t="str">
        <f>IFERROR(VLOOKUP(AE121,'４整理番号表'!$P$6:$Q$39,2,TRUE),"")</f>
        <v/>
      </c>
      <c r="AG121" s="273">
        <f t="shared" si="216"/>
        <v>0</v>
      </c>
      <c r="AH121" s="106"/>
      <c r="AI121" s="112"/>
      <c r="AJ121" s="111"/>
      <c r="AK121" s="282"/>
      <c r="AL121" s="283"/>
      <c r="AM121" s="280"/>
      <c r="AN121" s="26"/>
      <c r="AO121" s="291">
        <f t="shared" si="217"/>
        <v>0</v>
      </c>
      <c r="AP121" s="290">
        <f t="shared" si="343"/>
        <v>0</v>
      </c>
      <c r="AQ121" s="30"/>
      <c r="AR121" s="30"/>
      <c r="AS121" s="30"/>
      <c r="AT121" s="289"/>
      <c r="AU121" s="291">
        <f t="shared" si="410"/>
        <v>0</v>
      </c>
      <c r="AV121" s="291" t="str">
        <f t="shared" si="405"/>
        <v/>
      </c>
      <c r="AW121" s="27"/>
      <c r="AX121" s="33"/>
      <c r="AY121" s="33"/>
      <c r="AZ121" s="28"/>
      <c r="BA121" s="27"/>
      <c r="BB121" s="202"/>
      <c r="BC121" s="315">
        <f t="shared" si="344"/>
        <v>0</v>
      </c>
      <c r="BD121" s="349" t="str">
        <f t="shared" si="218"/>
        <v/>
      </c>
      <c r="BE121" s="350"/>
      <c r="BF121" s="350"/>
      <c r="BG121" s="349">
        <f t="shared" si="411"/>
        <v>0</v>
      </c>
      <c r="BH121" s="350"/>
      <c r="BI121" s="349">
        <f t="shared" si="345"/>
        <v>0</v>
      </c>
      <c r="BJ121" s="202"/>
      <c r="BK121" s="202"/>
      <c r="BL121" s="653" t="str">
        <f t="shared" si="219"/>
        <v/>
      </c>
      <c r="BM121" s="654" t="str">
        <f t="shared" si="220"/>
        <v/>
      </c>
      <c r="BN121" s="266" t="str">
        <f t="shared" si="221"/>
        <v/>
      </c>
      <c r="BO121" s="793"/>
      <c r="BP121" s="323"/>
      <c r="BQ121" s="323"/>
      <c r="BR121" s="323"/>
      <c r="BS121" s="323"/>
      <c r="BT121" s="324" t="str">
        <f t="shared" si="222"/>
        <v/>
      </c>
      <c r="BU121" s="325" t="str">
        <f t="shared" si="346"/>
        <v/>
      </c>
      <c r="BV121" s="393">
        <f t="shared" si="347"/>
        <v>0</v>
      </c>
      <c r="BW121" s="326"/>
      <c r="BX121" s="329"/>
      <c r="BY121" s="454"/>
      <c r="BZ121" s="455"/>
      <c r="CA121" s="455"/>
      <c r="CB121" s="455"/>
      <c r="CC121" s="455"/>
      <c r="CD121" s="322">
        <f>IFERROR(VLOOKUP(BX121,'４整理番号表'!$X$23:$Z$31,3,FALSE),)</f>
        <v>0</v>
      </c>
      <c r="CE121" s="605" t="str">
        <f>IF(BX121='４整理番号表'!$X$24,IF(CC121&lt;&gt;"",IF(BZ121&gt;0,IF(BY121=6,ROUNDDOWN((CC121-BZ121)/ABS(BZ121),3),IF(BY121=5,ROUNDDOWN((CC121-BZ121)/ABS(BZ121)*3/4,3),"")),"-")),IF(CC121&lt;&gt;"",IF(BZ121&gt;0,ROUNDDOWN((CC121-BZ121)/ABS(BZ121),3),"-"),""))</f>
        <v/>
      </c>
      <c r="CF121" s="610"/>
      <c r="CG121" s="329"/>
      <c r="CH121" s="454"/>
      <c r="CI121" s="322"/>
      <c r="CJ121" s="322"/>
      <c r="CK121" s="322"/>
      <c r="CL121" s="322"/>
      <c r="CM121" s="322">
        <f>IFERROR(VLOOKUP(CG121,'４整理番号表'!$X$23:$Z$31,3,FALSE),)</f>
        <v>0</v>
      </c>
      <c r="CN121" s="325" t="str">
        <f t="shared" si="348"/>
        <v/>
      </c>
      <c r="CO121" s="610"/>
      <c r="CP121" s="329"/>
      <c r="CQ121" s="454"/>
      <c r="CR121" s="322"/>
      <c r="CS121" s="322"/>
      <c r="CT121" s="322"/>
      <c r="CU121" s="322"/>
      <c r="CV121" s="322">
        <f>IFERROR(VLOOKUP(CP121,'４整理番号表'!$X$23:$Z$31,3,FALSE),)</f>
        <v>0</v>
      </c>
      <c r="CW121" s="325" t="str">
        <f t="shared" si="349"/>
        <v/>
      </c>
      <c r="CX121" s="619"/>
      <c r="CY121" s="329"/>
      <c r="CZ121" s="454"/>
      <c r="DA121" s="322"/>
      <c r="DB121" s="322"/>
      <c r="DC121" s="322"/>
      <c r="DD121" s="322"/>
      <c r="DE121" s="322">
        <f>IFERROR(VLOOKUP(CY121,'４整理番号表'!$X$23:$Z$31,3,FALSE),)</f>
        <v>0</v>
      </c>
      <c r="DF121" s="325" t="str">
        <f t="shared" si="350"/>
        <v/>
      </c>
      <c r="DG121" s="610"/>
      <c r="DH121" s="329"/>
      <c r="DI121" s="454"/>
      <c r="DJ121" s="322"/>
      <c r="DK121" s="322"/>
      <c r="DL121" s="322"/>
      <c r="DM121" s="322"/>
      <c r="DN121" s="322">
        <f>IFERROR(VLOOKUP(DH121,'４整理番号表'!$X$23:$Z$31,3,FALSE),)</f>
        <v>0</v>
      </c>
      <c r="DO121" s="325" t="str">
        <f t="shared" si="351"/>
        <v/>
      </c>
      <c r="DP121" s="610"/>
      <c r="DQ121" s="329"/>
      <c r="DR121" s="454"/>
      <c r="DS121" s="322"/>
      <c r="DT121" s="322"/>
      <c r="DU121" s="322"/>
      <c r="DV121" s="322"/>
      <c r="DW121" s="322">
        <f>IFERROR(VLOOKUP(DQ121,'４整理番号表'!$X$23:$Z$31,3,FALSE),)</f>
        <v>0</v>
      </c>
      <c r="DX121" s="325" t="str">
        <f t="shared" si="352"/>
        <v/>
      </c>
      <c r="DY121" s="610"/>
      <c r="DZ121" s="329"/>
      <c r="EA121" s="454"/>
      <c r="EB121" s="322"/>
      <c r="EC121" s="322"/>
      <c r="ED121" s="322"/>
      <c r="EE121" s="322"/>
      <c r="EF121" s="322">
        <f>IFERROR(VLOOKUP(DZ121,'４整理番号表'!$X$23:$Z$31,3,FALSE),)</f>
        <v>0</v>
      </c>
      <c r="EG121" s="325" t="str">
        <f t="shared" si="353"/>
        <v/>
      </c>
      <c r="EH121" s="610"/>
      <c r="EI121" s="329"/>
      <c r="EJ121" s="454"/>
      <c r="EK121" s="322"/>
      <c r="EL121" s="322"/>
      <c r="EM121" s="322"/>
      <c r="EN121" s="322"/>
      <c r="EO121" s="322">
        <f>IFERROR(VLOOKUP(EI121,'４整理番号表'!$X$23:$Z$31,3,FALSE),)</f>
        <v>0</v>
      </c>
      <c r="EP121" s="325" t="str">
        <f t="shared" si="354"/>
        <v/>
      </c>
      <c r="EQ121" s="619"/>
      <c r="ER121" s="203" t="s">
        <v>101</v>
      </c>
      <c r="ES121" s="266">
        <f t="shared" si="223"/>
        <v>0</v>
      </c>
      <c r="ET121" s="272">
        <f t="shared" si="224"/>
        <v>0</v>
      </c>
      <c r="EU121" s="272">
        <f t="shared" si="225"/>
        <v>0</v>
      </c>
      <c r="EV121" s="272">
        <f t="shared" si="226"/>
        <v>0</v>
      </c>
      <c r="EW121" s="272">
        <f t="shared" si="227"/>
        <v>0</v>
      </c>
      <c r="EX121" s="272">
        <f t="shared" si="228"/>
        <v>0</v>
      </c>
      <c r="EY121" s="272">
        <f t="shared" si="229"/>
        <v>0</v>
      </c>
      <c r="EZ121" s="272">
        <f t="shared" si="230"/>
        <v>0</v>
      </c>
      <c r="FA121" s="272">
        <f t="shared" si="231"/>
        <v>0</v>
      </c>
      <c r="FB121" s="272">
        <f t="shared" si="232"/>
        <v>0</v>
      </c>
      <c r="FC121" s="272">
        <f t="shared" si="233"/>
        <v>0</v>
      </c>
      <c r="FD121" s="272">
        <f t="shared" si="234"/>
        <v>0</v>
      </c>
      <c r="FE121" s="272">
        <f t="shared" si="235"/>
        <v>0</v>
      </c>
      <c r="FF121" s="272">
        <f t="shared" si="236"/>
        <v>0</v>
      </c>
      <c r="FG121" s="272">
        <f t="shared" si="237"/>
        <v>0</v>
      </c>
      <c r="FH121" s="272">
        <f t="shared" si="238"/>
        <v>0</v>
      </c>
      <c r="FI121" s="109" t="s">
        <v>100</v>
      </c>
      <c r="FJ121" s="109" t="s">
        <v>100</v>
      </c>
      <c r="FK121" s="109" t="s">
        <v>100</v>
      </c>
      <c r="FL121" s="109" t="s">
        <v>100</v>
      </c>
      <c r="FM121" s="109" t="s">
        <v>100</v>
      </c>
      <c r="FN121" s="272">
        <f t="shared" si="355"/>
        <v>0</v>
      </c>
      <c r="FO121" s="272">
        <f t="shared" si="356"/>
        <v>0</v>
      </c>
      <c r="FP121" s="272">
        <f t="shared" si="357"/>
        <v>0</v>
      </c>
      <c r="FQ121" s="272">
        <f t="shared" si="358"/>
        <v>0</v>
      </c>
      <c r="FR121" s="272">
        <f t="shared" si="359"/>
        <v>0</v>
      </c>
      <c r="FS121" s="272">
        <f t="shared" si="360"/>
        <v>0</v>
      </c>
      <c r="FT121" s="272">
        <f t="shared" si="361"/>
        <v>0</v>
      </c>
      <c r="FU121" s="113"/>
      <c r="FV121" s="113"/>
      <c r="FW121" s="109"/>
      <c r="FX121" s="109"/>
      <c r="FY121" s="109"/>
      <c r="FZ121" s="272">
        <f t="shared" si="362"/>
        <v>0</v>
      </c>
      <c r="GA121" s="272">
        <f t="shared" si="239"/>
        <v>0</v>
      </c>
      <c r="GB121" s="109"/>
      <c r="GC121" s="109"/>
      <c r="GD121" s="109"/>
      <c r="GE121" s="109"/>
      <c r="GF121" s="109"/>
      <c r="GG121" s="109"/>
      <c r="GH121" s="109"/>
      <c r="GI121" s="109"/>
      <c r="GJ121" s="109"/>
      <c r="GK121" s="109"/>
      <c r="GL121" s="109"/>
      <c r="GM121" s="109"/>
      <c r="GN121" s="109"/>
      <c r="GO121" s="109"/>
      <c r="GP121" s="109"/>
      <c r="GQ121" s="109"/>
      <c r="GR121" s="109"/>
      <c r="GS121" s="109"/>
      <c r="GT121" s="110"/>
      <c r="GV121" s="413">
        <f t="shared" si="240"/>
        <v>0</v>
      </c>
      <c r="GW121" s="414">
        <f t="shared" si="241"/>
        <v>0</v>
      </c>
      <c r="GX121" s="415"/>
      <c r="GY121" s="416">
        <f t="shared" si="406"/>
        <v>0</v>
      </c>
      <c r="GZ121" s="417">
        <f t="shared" si="407"/>
        <v>0</v>
      </c>
      <c r="HA121" s="385"/>
      <c r="HB121" s="421"/>
      <c r="HC121" s="422"/>
      <c r="HD121" s="422"/>
      <c r="HE121" s="423">
        <f t="shared" si="408"/>
        <v>0</v>
      </c>
      <c r="HF121" s="424">
        <f t="shared" si="409"/>
        <v>0</v>
      </c>
      <c r="HG121" s="426"/>
      <c r="HH121" s="426"/>
      <c r="HI121" s="426"/>
      <c r="HJ121" s="345" t="str">
        <f t="shared" si="242"/>
        <v/>
      </c>
      <c r="HK121" s="402">
        <f>IF(OR(AND(1&lt;=HJ121,HJ121&lt;=3),HJ121=6),VLOOKUP(HJ121,'４整理番号表'!$J$5:$K$59,2,FALSE),0)</f>
        <v>0</v>
      </c>
      <c r="HL121" s="402">
        <f>IF(OR(HJ121=4,HJ121=7),VLOOKUP(HJ121,'４整理番号表'!$J$5:$K$59,2,FALSE),0)</f>
        <v>0</v>
      </c>
      <c r="HM121" s="402">
        <f>IF(HJ121=5,VLOOKUP(HJ121,'４整理番号表'!$J$5:$K$59,2,FALSE),0)</f>
        <v>0</v>
      </c>
      <c r="HN121" s="402">
        <f>IF(AND(8&lt;=HJ121,HJ121&lt;=13),VLOOKUP(HJ121,'４整理番号表'!$J$5:$K$59,2,FALSE),0)</f>
        <v>0</v>
      </c>
      <c r="HO121" s="397">
        <f t="shared" si="363"/>
        <v>0</v>
      </c>
      <c r="HP121" s="345">
        <f t="shared" si="364"/>
        <v>0</v>
      </c>
      <c r="HQ121" s="345">
        <f t="shared" si="365"/>
        <v>0</v>
      </c>
      <c r="HR121" s="344">
        <f t="shared" si="366"/>
        <v>0</v>
      </c>
      <c r="HS121" s="344">
        <f t="shared" si="367"/>
        <v>0</v>
      </c>
      <c r="HT121" s="345">
        <f t="shared" si="368"/>
        <v>0</v>
      </c>
      <c r="HU121" s="345">
        <f t="shared" si="369"/>
        <v>0</v>
      </c>
      <c r="HV121" s="345">
        <f t="shared" si="370"/>
        <v>0</v>
      </c>
      <c r="HW121" s="345">
        <f t="shared" si="371"/>
        <v>0</v>
      </c>
      <c r="HX121" s="345">
        <f t="shared" si="372"/>
        <v>0</v>
      </c>
      <c r="HY121" s="344">
        <f t="shared" si="373"/>
        <v>0</v>
      </c>
      <c r="HZ121" s="344">
        <f t="shared" si="374"/>
        <v>0</v>
      </c>
      <c r="IA121" s="345">
        <f t="shared" si="375"/>
        <v>0</v>
      </c>
      <c r="IB121" s="345">
        <f t="shared" si="376"/>
        <v>0</v>
      </c>
      <c r="IC121" s="345">
        <f t="shared" si="377"/>
        <v>0</v>
      </c>
      <c r="ID121" s="345">
        <f t="shared" si="378"/>
        <v>0</v>
      </c>
      <c r="IE121" s="345">
        <f t="shared" si="379"/>
        <v>0</v>
      </c>
      <c r="IF121" s="344">
        <f>IF(AND($HO121=3,SUM($ID121:IE121)=0),IF(AND($HB121=1,$HF121&gt;=0.1),1,),)</f>
        <v>0</v>
      </c>
      <c r="IG121" s="344">
        <f>IF(AND($HO121=3,SUM($ID121:IF121)=0),IF(AND($HB121=1,$HF121&gt;=0.05,$HF121&lt;0.1),1,),)</f>
        <v>0</v>
      </c>
      <c r="IH121" s="345">
        <f t="shared" si="380"/>
        <v>0</v>
      </c>
      <c r="II121" s="345">
        <f t="shared" si="381"/>
        <v>0</v>
      </c>
      <c r="IJ121" s="345">
        <f t="shared" si="382"/>
        <v>0</v>
      </c>
      <c r="IK121" s="345">
        <f t="shared" si="383"/>
        <v>0</v>
      </c>
      <c r="IL121" s="345">
        <f t="shared" si="384"/>
        <v>0</v>
      </c>
      <c r="IM121" s="345">
        <f t="shared" si="385"/>
        <v>0</v>
      </c>
      <c r="IN121" s="345">
        <f t="shared" si="386"/>
        <v>0</v>
      </c>
      <c r="IO121" s="345">
        <f t="shared" si="387"/>
        <v>0</v>
      </c>
      <c r="IP121" s="345">
        <f t="shared" si="388"/>
        <v>0</v>
      </c>
      <c r="IQ121" s="345">
        <f t="shared" si="389"/>
        <v>0</v>
      </c>
      <c r="IR121" s="345">
        <f t="shared" si="390"/>
        <v>0</v>
      </c>
      <c r="IS121" s="392">
        <f t="shared" si="391"/>
        <v>0</v>
      </c>
      <c r="IT121" s="385"/>
      <c r="IU121" s="440">
        <f t="shared" si="243"/>
        <v>0</v>
      </c>
      <c r="IV121" s="344">
        <f t="shared" si="244"/>
        <v>0</v>
      </c>
      <c r="IW121" s="344">
        <f t="shared" si="245"/>
        <v>0</v>
      </c>
      <c r="IX121" s="344">
        <f t="shared" si="246"/>
        <v>0</v>
      </c>
      <c r="IY121" s="344">
        <f t="shared" si="247"/>
        <v>0</v>
      </c>
      <c r="IZ121" s="344">
        <f t="shared" si="248"/>
        <v>0</v>
      </c>
      <c r="JA121" s="344">
        <f t="shared" si="249"/>
        <v>0</v>
      </c>
      <c r="JB121" s="344">
        <f t="shared" si="250"/>
        <v>0</v>
      </c>
      <c r="JC121" s="344">
        <f t="shared" si="251"/>
        <v>0</v>
      </c>
      <c r="JD121" s="344">
        <f t="shared" si="252"/>
        <v>0</v>
      </c>
      <c r="JE121" s="344">
        <f t="shared" si="253"/>
        <v>0</v>
      </c>
      <c r="JF121" s="344">
        <f t="shared" si="254"/>
        <v>0</v>
      </c>
      <c r="JG121" s="344">
        <f t="shared" si="255"/>
        <v>0</v>
      </c>
      <c r="JH121" s="344">
        <f t="shared" si="256"/>
        <v>0</v>
      </c>
      <c r="JI121" s="344">
        <f t="shared" si="257"/>
        <v>0</v>
      </c>
      <c r="JJ121" s="344">
        <f t="shared" si="258"/>
        <v>0</v>
      </c>
      <c r="JK121" s="344">
        <f t="shared" si="259"/>
        <v>0</v>
      </c>
      <c r="JL121" s="344">
        <f t="shared" si="260"/>
        <v>0</v>
      </c>
      <c r="JM121" s="344">
        <f t="shared" si="261"/>
        <v>0</v>
      </c>
      <c r="JN121" s="344">
        <f t="shared" si="262"/>
        <v>0</v>
      </c>
      <c r="JO121" s="344">
        <f t="shared" si="263"/>
        <v>0</v>
      </c>
      <c r="JP121" s="344">
        <f t="shared" si="264"/>
        <v>0</v>
      </c>
      <c r="JQ121" s="344">
        <f t="shared" si="265"/>
        <v>0</v>
      </c>
      <c r="JR121" s="344">
        <f t="shared" si="266"/>
        <v>0</v>
      </c>
      <c r="JS121" s="344">
        <f t="shared" si="267"/>
        <v>0</v>
      </c>
      <c r="JT121" s="344">
        <f t="shared" si="268"/>
        <v>0</v>
      </c>
      <c r="JU121" s="344">
        <f t="shared" si="269"/>
        <v>0</v>
      </c>
      <c r="JV121" s="344">
        <f t="shared" si="270"/>
        <v>0</v>
      </c>
      <c r="JW121" s="344">
        <f t="shared" si="271"/>
        <v>0</v>
      </c>
      <c r="JX121" s="344">
        <f t="shared" si="272"/>
        <v>0</v>
      </c>
      <c r="JY121" s="344">
        <f t="shared" si="273"/>
        <v>0</v>
      </c>
      <c r="JZ121" s="344">
        <f t="shared" si="274"/>
        <v>0</v>
      </c>
      <c r="KA121" s="344">
        <f t="shared" si="275"/>
        <v>0</v>
      </c>
      <c r="KB121" s="344">
        <f t="shared" si="276"/>
        <v>0</v>
      </c>
      <c r="KC121" s="344">
        <f t="shared" si="277"/>
        <v>0</v>
      </c>
      <c r="KD121" s="344">
        <f t="shared" si="278"/>
        <v>0</v>
      </c>
      <c r="KE121" s="344">
        <f t="shared" si="279"/>
        <v>0</v>
      </c>
      <c r="KF121" s="344">
        <f t="shared" si="280"/>
        <v>0</v>
      </c>
      <c r="KG121" s="344">
        <f t="shared" si="281"/>
        <v>0</v>
      </c>
      <c r="KH121" s="344">
        <f t="shared" si="282"/>
        <v>0</v>
      </c>
      <c r="KI121" s="344">
        <f t="shared" si="283"/>
        <v>0</v>
      </c>
      <c r="KJ121" s="344">
        <f t="shared" si="284"/>
        <v>0</v>
      </c>
      <c r="KK121" s="344">
        <f t="shared" si="285"/>
        <v>0</v>
      </c>
      <c r="KL121" s="344">
        <f t="shared" si="286"/>
        <v>0</v>
      </c>
      <c r="KM121" s="344">
        <f t="shared" si="287"/>
        <v>0</v>
      </c>
      <c r="KN121" s="344">
        <f t="shared" si="288"/>
        <v>0</v>
      </c>
      <c r="KO121" s="344">
        <f t="shared" si="289"/>
        <v>0</v>
      </c>
      <c r="KP121" s="344">
        <f t="shared" si="290"/>
        <v>0</v>
      </c>
      <c r="KQ121" s="344">
        <f t="shared" si="291"/>
        <v>0</v>
      </c>
      <c r="KR121" s="344">
        <f t="shared" si="292"/>
        <v>0</v>
      </c>
      <c r="KS121" s="344">
        <f t="shared" si="293"/>
        <v>0</v>
      </c>
      <c r="KT121" s="383">
        <f t="shared" si="294"/>
        <v>0</v>
      </c>
      <c r="KU121" s="701"/>
      <c r="KV121" s="109"/>
      <c r="KW121" s="109"/>
      <c r="KX121" s="110"/>
      <c r="KZ121" s="472">
        <f t="shared" si="295"/>
        <v>0</v>
      </c>
      <c r="LA121" s="348">
        <f t="shared" si="296"/>
        <v>0</v>
      </c>
      <c r="LB121" s="348">
        <f t="shared" si="297"/>
        <v>0</v>
      </c>
      <c r="LC121" s="473">
        <f t="shared" si="298"/>
        <v>0</v>
      </c>
      <c r="LE121" s="467">
        <f t="shared" si="299"/>
        <v>0</v>
      </c>
      <c r="LF121" s="467" t="str">
        <f t="shared" si="300"/>
        <v/>
      </c>
      <c r="LG121" s="467">
        <f t="shared" si="301"/>
        <v>0</v>
      </c>
      <c r="LH121" s="467">
        <f t="shared" si="302"/>
        <v>0</v>
      </c>
      <c r="LI121" s="467">
        <f t="shared" si="303"/>
        <v>0</v>
      </c>
      <c r="LJ121" s="467">
        <f t="shared" si="304"/>
        <v>0</v>
      </c>
      <c r="LK121" s="467">
        <f t="shared" si="305"/>
        <v>0</v>
      </c>
      <c r="LL121" s="467">
        <f t="shared" si="306"/>
        <v>0</v>
      </c>
      <c r="LM121" s="467">
        <f t="shared" si="307"/>
        <v>0</v>
      </c>
      <c r="LN121" s="468">
        <f t="shared" si="308"/>
        <v>0</v>
      </c>
      <c r="LO121" s="468" t="str">
        <f t="shared" si="392"/>
        <v>○</v>
      </c>
      <c r="LP121" s="451"/>
      <c r="LQ121" s="414">
        <f t="shared" si="393"/>
        <v>0</v>
      </c>
      <c r="LR121" s="414">
        <f t="shared" si="394"/>
        <v>0</v>
      </c>
      <c r="LS121" s="414" t="str">
        <f t="shared" si="309"/>
        <v/>
      </c>
      <c r="LT121" s="414" t="str">
        <f t="shared" si="395"/>
        <v/>
      </c>
      <c r="LU121" s="414">
        <f t="shared" si="310"/>
        <v>0</v>
      </c>
      <c r="LV121" s="414">
        <f t="shared" si="311"/>
        <v>0</v>
      </c>
      <c r="LW121" s="414">
        <f t="shared" si="312"/>
        <v>0</v>
      </c>
      <c r="LX121" s="448">
        <f t="shared" si="313"/>
        <v>0</v>
      </c>
      <c r="LY121" s="414">
        <f t="shared" si="396"/>
        <v>0</v>
      </c>
      <c r="LZ121" s="414">
        <f t="shared" si="397"/>
        <v>0</v>
      </c>
      <c r="MA121" s="414">
        <f t="shared" si="398"/>
        <v>0</v>
      </c>
      <c r="MB121" s="448">
        <f t="shared" si="399"/>
        <v>0</v>
      </c>
      <c r="MC121" s="414">
        <f t="shared" si="314"/>
        <v>0</v>
      </c>
      <c r="MD121" s="414">
        <f t="shared" si="315"/>
        <v>0</v>
      </c>
      <c r="ME121" s="414">
        <f t="shared" si="316"/>
        <v>0</v>
      </c>
      <c r="MF121" s="448">
        <f t="shared" si="317"/>
        <v>0</v>
      </c>
      <c r="MG121" s="414">
        <f t="shared" si="318"/>
        <v>0</v>
      </c>
      <c r="MH121" s="414">
        <f t="shared" si="319"/>
        <v>0</v>
      </c>
      <c r="MI121" s="414">
        <f t="shared" si="320"/>
        <v>0</v>
      </c>
      <c r="MJ121" s="448">
        <f t="shared" si="400"/>
        <v>0</v>
      </c>
      <c r="MK121" s="462"/>
      <c r="ML121" s="477" cm="1">
        <f t="array" ref="ML121">IF(MX121=1,INDEX($BX121:$EQ121,1,MATCH("Ⅱ⑧",$BX121:$EQ121,0)+7),0)</f>
        <v>0</v>
      </c>
      <c r="MM121" s="478">
        <f t="shared" si="321"/>
        <v>0</v>
      </c>
      <c r="MN121" s="468">
        <f t="shared" si="322"/>
        <v>0</v>
      </c>
      <c r="MP121" s="348">
        <f t="shared" si="323"/>
        <v>0</v>
      </c>
      <c r="MQ121" s="348">
        <f t="shared" si="324"/>
        <v>0</v>
      </c>
      <c r="MR121" s="348">
        <f t="shared" si="325"/>
        <v>0</v>
      </c>
      <c r="MS121" s="348">
        <f t="shared" si="326"/>
        <v>0</v>
      </c>
      <c r="MT121" s="348">
        <f t="shared" si="327"/>
        <v>0</v>
      </c>
      <c r="MU121" s="348">
        <f t="shared" si="328"/>
        <v>0</v>
      </c>
      <c r="MV121" s="348">
        <f t="shared" si="329"/>
        <v>0</v>
      </c>
      <c r="MW121" s="348">
        <f t="shared" si="330"/>
        <v>0</v>
      </c>
      <c r="MX121" s="348">
        <f t="shared" si="331"/>
        <v>0</v>
      </c>
      <c r="MZ121" s="550">
        <f t="shared" si="332"/>
        <v>0</v>
      </c>
      <c r="NA121" s="550">
        <f t="shared" si="333"/>
        <v>0</v>
      </c>
      <c r="NB121" s="550">
        <f t="shared" si="334"/>
        <v>0</v>
      </c>
      <c r="NC121" s="550">
        <f t="shared" si="335"/>
        <v>0</v>
      </c>
      <c r="ND121" s="550">
        <f t="shared" si="336"/>
        <v>0</v>
      </c>
      <c r="NE121" s="550">
        <f t="shared" si="337"/>
        <v>0</v>
      </c>
      <c r="NF121" s="550">
        <f t="shared" si="338"/>
        <v>0</v>
      </c>
      <c r="NG121" s="550">
        <f t="shared" si="339"/>
        <v>0</v>
      </c>
    </row>
    <row r="122" spans="1:371" s="136" customFormat="1" ht="21" customHeight="1">
      <c r="A122" s="452">
        <f t="shared" si="212"/>
        <v>0</v>
      </c>
      <c r="B122" s="452">
        <f t="shared" si="401"/>
        <v>0</v>
      </c>
      <c r="C122" s="452">
        <f t="shared" si="213"/>
        <v>0</v>
      </c>
      <c r="D122" s="452">
        <f t="shared" si="214"/>
        <v>0</v>
      </c>
      <c r="E122" s="452">
        <f t="shared" si="215"/>
        <v>0</v>
      </c>
      <c r="F122" s="452">
        <f t="shared" si="402"/>
        <v>0</v>
      </c>
      <c r="G122" s="452">
        <f t="shared" si="403"/>
        <v>0</v>
      </c>
      <c r="H122" s="452">
        <f t="shared" si="404"/>
        <v>0</v>
      </c>
      <c r="I122" s="267">
        <f t="shared" si="340"/>
        <v>0</v>
      </c>
      <c r="J122" s="268"/>
      <c r="K122" s="112"/>
      <c r="L122" s="112"/>
      <c r="M122" s="106"/>
      <c r="N122" s="106"/>
      <c r="O122" s="106"/>
      <c r="P122" s="106"/>
      <c r="Q122" s="112"/>
      <c r="R122" s="263" t="str">
        <f>IFERROR(VLOOKUP(Q122,'４整理番号表'!$T$27:$U$30,2,TRUE),"")</f>
        <v/>
      </c>
      <c r="S122" s="263">
        <f t="shared" si="341"/>
        <v>0</v>
      </c>
      <c r="T122" s="266">
        <f t="shared" si="342"/>
        <v>0</v>
      </c>
      <c r="U122" s="112"/>
      <c r="V122" s="108"/>
      <c r="W122" s="269" t="str">
        <f>IFERROR(VLOOKUP(V122,'４整理番号表'!$B$6:$G$7,2,TRUE),"")</f>
        <v/>
      </c>
      <c r="X122" s="270"/>
      <c r="Y122" s="108"/>
      <c r="Z122" s="269" t="str">
        <f>IFERROR(VLOOKUP(Y122,'４整理番号表'!$B$39:$H$45,2,TRUE),"")</f>
        <v/>
      </c>
      <c r="AA122" s="108"/>
      <c r="AB122" s="271" t="str">
        <f>IFERROR(VLOOKUP(AA122,'４整理番号表'!$J$5:$K$59,2,TRUE),"")</f>
        <v/>
      </c>
      <c r="AC122" s="365"/>
      <c r="AD122" s="624"/>
      <c r="AE122" s="107"/>
      <c r="AF122" s="272" t="str">
        <f>IFERROR(VLOOKUP(AE122,'４整理番号表'!$P$6:$Q$39,2,TRUE),"")</f>
        <v/>
      </c>
      <c r="AG122" s="273">
        <f t="shared" si="216"/>
        <v>0</v>
      </c>
      <c r="AH122" s="106"/>
      <c r="AI122" s="112"/>
      <c r="AJ122" s="111"/>
      <c r="AK122" s="282"/>
      <c r="AL122" s="283"/>
      <c r="AM122" s="280"/>
      <c r="AN122" s="29"/>
      <c r="AO122" s="291">
        <f t="shared" si="217"/>
        <v>0</v>
      </c>
      <c r="AP122" s="290">
        <f t="shared" si="343"/>
        <v>0</v>
      </c>
      <c r="AQ122" s="30"/>
      <c r="AR122" s="30"/>
      <c r="AS122" s="30"/>
      <c r="AT122" s="289"/>
      <c r="AU122" s="291">
        <f t="shared" si="410"/>
        <v>0</v>
      </c>
      <c r="AV122" s="291" t="str">
        <f t="shared" si="405"/>
        <v/>
      </c>
      <c r="AW122" s="27"/>
      <c r="AX122" s="33"/>
      <c r="AY122" s="33"/>
      <c r="AZ122" s="28"/>
      <c r="BA122" s="27"/>
      <c r="BB122" s="202"/>
      <c r="BC122" s="315">
        <f t="shared" si="344"/>
        <v>0</v>
      </c>
      <c r="BD122" s="349" t="str">
        <f t="shared" si="218"/>
        <v/>
      </c>
      <c r="BE122" s="350"/>
      <c r="BF122" s="350"/>
      <c r="BG122" s="349">
        <f t="shared" si="411"/>
        <v>0</v>
      </c>
      <c r="BH122" s="350"/>
      <c r="BI122" s="349">
        <f t="shared" si="345"/>
        <v>0</v>
      </c>
      <c r="BJ122" s="202"/>
      <c r="BK122" s="202"/>
      <c r="BL122" s="653" t="str">
        <f t="shared" si="219"/>
        <v/>
      </c>
      <c r="BM122" s="654" t="str">
        <f t="shared" si="220"/>
        <v/>
      </c>
      <c r="BN122" s="266" t="str">
        <f t="shared" si="221"/>
        <v/>
      </c>
      <c r="BO122" s="793"/>
      <c r="BP122" s="323"/>
      <c r="BQ122" s="323"/>
      <c r="BR122" s="323"/>
      <c r="BS122" s="323"/>
      <c r="BT122" s="324" t="str">
        <f t="shared" si="222"/>
        <v/>
      </c>
      <c r="BU122" s="325" t="str">
        <f t="shared" si="346"/>
        <v/>
      </c>
      <c r="BV122" s="393">
        <f t="shared" si="347"/>
        <v>0</v>
      </c>
      <c r="BW122" s="326"/>
      <c r="BX122" s="329"/>
      <c r="BY122" s="454"/>
      <c r="BZ122" s="455"/>
      <c r="CA122" s="455"/>
      <c r="CB122" s="455"/>
      <c r="CC122" s="455"/>
      <c r="CD122" s="322">
        <f>IFERROR(VLOOKUP(BX122,'４整理番号表'!$X$23:$Z$31,3,FALSE),)</f>
        <v>0</v>
      </c>
      <c r="CE122" s="605" t="str">
        <f>IF(BX122='４整理番号表'!$X$24,IF(CC122&lt;&gt;"",IF(BZ122&gt;0,IF(BY122=6,ROUNDDOWN((CC122-BZ122)/ABS(BZ122),3),IF(BY122=5,ROUNDDOWN((CC122-BZ122)/ABS(BZ122)*3/4,3),"")),"-")),IF(CC122&lt;&gt;"",IF(BZ122&gt;0,ROUNDDOWN((CC122-BZ122)/ABS(BZ122),3),"-"),""))</f>
        <v/>
      </c>
      <c r="CF122" s="610"/>
      <c r="CG122" s="329"/>
      <c r="CH122" s="454"/>
      <c r="CI122" s="322"/>
      <c r="CJ122" s="322"/>
      <c r="CK122" s="322"/>
      <c r="CL122" s="322"/>
      <c r="CM122" s="322">
        <f>IFERROR(VLOOKUP(CG122,'４整理番号表'!$X$23:$Z$31,3,FALSE),)</f>
        <v>0</v>
      </c>
      <c r="CN122" s="325" t="str">
        <f t="shared" si="348"/>
        <v/>
      </c>
      <c r="CO122" s="610"/>
      <c r="CP122" s="329"/>
      <c r="CQ122" s="454"/>
      <c r="CR122" s="322"/>
      <c r="CS122" s="322"/>
      <c r="CT122" s="322"/>
      <c r="CU122" s="322"/>
      <c r="CV122" s="322">
        <f>IFERROR(VLOOKUP(CP122,'４整理番号表'!$X$23:$Z$31,3,FALSE),)</f>
        <v>0</v>
      </c>
      <c r="CW122" s="325" t="str">
        <f t="shared" si="349"/>
        <v/>
      </c>
      <c r="CX122" s="619"/>
      <c r="CY122" s="329"/>
      <c r="CZ122" s="454"/>
      <c r="DA122" s="322"/>
      <c r="DB122" s="322"/>
      <c r="DC122" s="322"/>
      <c r="DD122" s="322"/>
      <c r="DE122" s="322">
        <f>IFERROR(VLOOKUP(CY122,'４整理番号表'!$X$23:$Z$31,3,FALSE),)</f>
        <v>0</v>
      </c>
      <c r="DF122" s="325" t="str">
        <f t="shared" si="350"/>
        <v/>
      </c>
      <c r="DG122" s="610"/>
      <c r="DH122" s="329"/>
      <c r="DI122" s="454"/>
      <c r="DJ122" s="322"/>
      <c r="DK122" s="322"/>
      <c r="DL122" s="322"/>
      <c r="DM122" s="322"/>
      <c r="DN122" s="322">
        <f>IFERROR(VLOOKUP(DH122,'４整理番号表'!$X$23:$Z$31,3,FALSE),)</f>
        <v>0</v>
      </c>
      <c r="DO122" s="325" t="str">
        <f t="shared" si="351"/>
        <v/>
      </c>
      <c r="DP122" s="610"/>
      <c r="DQ122" s="329"/>
      <c r="DR122" s="454"/>
      <c r="DS122" s="322"/>
      <c r="DT122" s="322"/>
      <c r="DU122" s="322"/>
      <c r="DV122" s="322"/>
      <c r="DW122" s="322">
        <f>IFERROR(VLOOKUP(DQ122,'４整理番号表'!$X$23:$Z$31,3,FALSE),)</f>
        <v>0</v>
      </c>
      <c r="DX122" s="325" t="str">
        <f t="shared" si="352"/>
        <v/>
      </c>
      <c r="DY122" s="610"/>
      <c r="DZ122" s="329"/>
      <c r="EA122" s="454"/>
      <c r="EB122" s="322"/>
      <c r="EC122" s="322"/>
      <c r="ED122" s="322"/>
      <c r="EE122" s="322"/>
      <c r="EF122" s="322">
        <f>IFERROR(VLOOKUP(DZ122,'４整理番号表'!$X$23:$Z$31,3,FALSE),)</f>
        <v>0</v>
      </c>
      <c r="EG122" s="325" t="str">
        <f t="shared" si="353"/>
        <v/>
      </c>
      <c r="EH122" s="610"/>
      <c r="EI122" s="329"/>
      <c r="EJ122" s="454"/>
      <c r="EK122" s="322"/>
      <c r="EL122" s="322"/>
      <c r="EM122" s="322"/>
      <c r="EN122" s="322"/>
      <c r="EO122" s="322">
        <f>IFERROR(VLOOKUP(EI122,'４整理番号表'!$X$23:$Z$31,3,FALSE),)</f>
        <v>0</v>
      </c>
      <c r="EP122" s="325" t="str">
        <f t="shared" si="354"/>
        <v/>
      </c>
      <c r="EQ122" s="619"/>
      <c r="ER122" s="203" t="s">
        <v>101</v>
      </c>
      <c r="ES122" s="266">
        <f t="shared" si="223"/>
        <v>0</v>
      </c>
      <c r="ET122" s="272">
        <f t="shared" si="224"/>
        <v>0</v>
      </c>
      <c r="EU122" s="272">
        <f t="shared" si="225"/>
        <v>0</v>
      </c>
      <c r="EV122" s="272">
        <f t="shared" si="226"/>
        <v>0</v>
      </c>
      <c r="EW122" s="272">
        <f t="shared" si="227"/>
        <v>0</v>
      </c>
      <c r="EX122" s="272">
        <f t="shared" si="228"/>
        <v>0</v>
      </c>
      <c r="EY122" s="272">
        <f t="shared" si="229"/>
        <v>0</v>
      </c>
      <c r="EZ122" s="272">
        <f t="shared" si="230"/>
        <v>0</v>
      </c>
      <c r="FA122" s="272">
        <f t="shared" si="231"/>
        <v>0</v>
      </c>
      <c r="FB122" s="272">
        <f t="shared" si="232"/>
        <v>0</v>
      </c>
      <c r="FC122" s="272">
        <f t="shared" si="233"/>
        <v>0</v>
      </c>
      <c r="FD122" s="272">
        <f t="shared" si="234"/>
        <v>0</v>
      </c>
      <c r="FE122" s="272">
        <f t="shared" si="235"/>
        <v>0</v>
      </c>
      <c r="FF122" s="272">
        <f t="shared" si="236"/>
        <v>0</v>
      </c>
      <c r="FG122" s="272">
        <f t="shared" si="237"/>
        <v>0</v>
      </c>
      <c r="FH122" s="272">
        <f t="shared" si="238"/>
        <v>0</v>
      </c>
      <c r="FI122" s="109" t="s">
        <v>100</v>
      </c>
      <c r="FJ122" s="109" t="s">
        <v>100</v>
      </c>
      <c r="FK122" s="109" t="s">
        <v>100</v>
      </c>
      <c r="FL122" s="109" t="s">
        <v>100</v>
      </c>
      <c r="FM122" s="109" t="s">
        <v>100</v>
      </c>
      <c r="FN122" s="272">
        <f t="shared" si="355"/>
        <v>0</v>
      </c>
      <c r="FO122" s="272">
        <f t="shared" si="356"/>
        <v>0</v>
      </c>
      <c r="FP122" s="272">
        <f t="shared" si="357"/>
        <v>0</v>
      </c>
      <c r="FQ122" s="272">
        <f t="shared" si="358"/>
        <v>0</v>
      </c>
      <c r="FR122" s="272">
        <f t="shared" si="359"/>
        <v>0</v>
      </c>
      <c r="FS122" s="272">
        <f t="shared" si="360"/>
        <v>0</v>
      </c>
      <c r="FT122" s="272">
        <f t="shared" si="361"/>
        <v>0</v>
      </c>
      <c r="FU122" s="113"/>
      <c r="FV122" s="113"/>
      <c r="FW122" s="109"/>
      <c r="FX122" s="109"/>
      <c r="FY122" s="109"/>
      <c r="FZ122" s="272">
        <f t="shared" si="362"/>
        <v>0</v>
      </c>
      <c r="GA122" s="272">
        <f t="shared" si="239"/>
        <v>0</v>
      </c>
      <c r="GB122" s="109"/>
      <c r="GC122" s="109"/>
      <c r="GD122" s="109"/>
      <c r="GE122" s="109"/>
      <c r="GF122" s="109"/>
      <c r="GG122" s="109"/>
      <c r="GH122" s="109"/>
      <c r="GI122" s="109"/>
      <c r="GJ122" s="109"/>
      <c r="GK122" s="109"/>
      <c r="GL122" s="109"/>
      <c r="GM122" s="109"/>
      <c r="GN122" s="109"/>
      <c r="GO122" s="109"/>
      <c r="GP122" s="109"/>
      <c r="GQ122" s="109"/>
      <c r="GR122" s="109"/>
      <c r="GS122" s="109"/>
      <c r="GT122" s="110"/>
      <c r="GV122" s="413">
        <f t="shared" si="240"/>
        <v>0</v>
      </c>
      <c r="GW122" s="414">
        <f t="shared" si="241"/>
        <v>0</v>
      </c>
      <c r="GX122" s="415"/>
      <c r="GY122" s="416">
        <f t="shared" si="406"/>
        <v>0</v>
      </c>
      <c r="GZ122" s="417">
        <f t="shared" si="407"/>
        <v>0</v>
      </c>
      <c r="HA122" s="385"/>
      <c r="HB122" s="421"/>
      <c r="HC122" s="422"/>
      <c r="HD122" s="422"/>
      <c r="HE122" s="423">
        <f t="shared" si="408"/>
        <v>0</v>
      </c>
      <c r="HF122" s="424">
        <f t="shared" si="409"/>
        <v>0</v>
      </c>
      <c r="HG122" s="426"/>
      <c r="HH122" s="426"/>
      <c r="HI122" s="426"/>
      <c r="HJ122" s="345" t="str">
        <f t="shared" si="242"/>
        <v/>
      </c>
      <c r="HK122" s="402">
        <f>IF(OR(AND(1&lt;=HJ122,HJ122&lt;=3),HJ122=6),VLOOKUP(HJ122,'４整理番号表'!$J$5:$K$59,2,FALSE),0)</f>
        <v>0</v>
      </c>
      <c r="HL122" s="402">
        <f>IF(OR(HJ122=4,HJ122=7),VLOOKUP(HJ122,'４整理番号表'!$J$5:$K$59,2,FALSE),0)</f>
        <v>0</v>
      </c>
      <c r="HM122" s="402">
        <f>IF(HJ122=5,VLOOKUP(HJ122,'４整理番号表'!$J$5:$K$59,2,FALSE),0)</f>
        <v>0</v>
      </c>
      <c r="HN122" s="402">
        <f>IF(AND(8&lt;=HJ122,HJ122&lt;=13),VLOOKUP(HJ122,'４整理番号表'!$J$5:$K$59,2,FALSE),0)</f>
        <v>0</v>
      </c>
      <c r="HO122" s="397">
        <f t="shared" si="363"/>
        <v>0</v>
      </c>
      <c r="HP122" s="345">
        <f t="shared" si="364"/>
        <v>0</v>
      </c>
      <c r="HQ122" s="345">
        <f t="shared" si="365"/>
        <v>0</v>
      </c>
      <c r="HR122" s="344">
        <f t="shared" si="366"/>
        <v>0</v>
      </c>
      <c r="HS122" s="344">
        <f t="shared" si="367"/>
        <v>0</v>
      </c>
      <c r="HT122" s="345">
        <f t="shared" si="368"/>
        <v>0</v>
      </c>
      <c r="HU122" s="345">
        <f t="shared" si="369"/>
        <v>0</v>
      </c>
      <c r="HV122" s="345">
        <f t="shared" si="370"/>
        <v>0</v>
      </c>
      <c r="HW122" s="345">
        <f t="shared" si="371"/>
        <v>0</v>
      </c>
      <c r="HX122" s="345">
        <f t="shared" si="372"/>
        <v>0</v>
      </c>
      <c r="HY122" s="344">
        <f t="shared" si="373"/>
        <v>0</v>
      </c>
      <c r="HZ122" s="344">
        <f t="shared" si="374"/>
        <v>0</v>
      </c>
      <c r="IA122" s="345">
        <f t="shared" si="375"/>
        <v>0</v>
      </c>
      <c r="IB122" s="345">
        <f t="shared" si="376"/>
        <v>0</v>
      </c>
      <c r="IC122" s="345">
        <f t="shared" si="377"/>
        <v>0</v>
      </c>
      <c r="ID122" s="345">
        <f t="shared" si="378"/>
        <v>0</v>
      </c>
      <c r="IE122" s="345">
        <f t="shared" si="379"/>
        <v>0</v>
      </c>
      <c r="IF122" s="344">
        <f>IF(AND($HO122=3,SUM($ID122:IE122)=0),IF(AND($HB122=1,$HF122&gt;=0.1),1,),)</f>
        <v>0</v>
      </c>
      <c r="IG122" s="344">
        <f>IF(AND($HO122=3,SUM($ID122:IF122)=0),IF(AND($HB122=1,$HF122&gt;=0.05,$HF122&lt;0.1),1,),)</f>
        <v>0</v>
      </c>
      <c r="IH122" s="345">
        <f t="shared" si="380"/>
        <v>0</v>
      </c>
      <c r="II122" s="345">
        <f t="shared" si="381"/>
        <v>0</v>
      </c>
      <c r="IJ122" s="345">
        <f t="shared" si="382"/>
        <v>0</v>
      </c>
      <c r="IK122" s="345">
        <f t="shared" si="383"/>
        <v>0</v>
      </c>
      <c r="IL122" s="345">
        <f t="shared" si="384"/>
        <v>0</v>
      </c>
      <c r="IM122" s="345">
        <f t="shared" si="385"/>
        <v>0</v>
      </c>
      <c r="IN122" s="345">
        <f t="shared" si="386"/>
        <v>0</v>
      </c>
      <c r="IO122" s="345">
        <f t="shared" si="387"/>
        <v>0</v>
      </c>
      <c r="IP122" s="345">
        <f t="shared" si="388"/>
        <v>0</v>
      </c>
      <c r="IQ122" s="345">
        <f t="shared" si="389"/>
        <v>0</v>
      </c>
      <c r="IR122" s="345">
        <f t="shared" si="390"/>
        <v>0</v>
      </c>
      <c r="IS122" s="392">
        <f t="shared" si="391"/>
        <v>0</v>
      </c>
      <c r="IT122" s="385"/>
      <c r="IU122" s="440">
        <f t="shared" si="243"/>
        <v>0</v>
      </c>
      <c r="IV122" s="344">
        <f t="shared" si="244"/>
        <v>0</v>
      </c>
      <c r="IW122" s="344">
        <f t="shared" si="245"/>
        <v>0</v>
      </c>
      <c r="IX122" s="344">
        <f t="shared" si="246"/>
        <v>0</v>
      </c>
      <c r="IY122" s="344">
        <f t="shared" si="247"/>
        <v>0</v>
      </c>
      <c r="IZ122" s="344">
        <f t="shared" si="248"/>
        <v>0</v>
      </c>
      <c r="JA122" s="344">
        <f t="shared" si="249"/>
        <v>0</v>
      </c>
      <c r="JB122" s="344">
        <f t="shared" si="250"/>
        <v>0</v>
      </c>
      <c r="JC122" s="344">
        <f t="shared" si="251"/>
        <v>0</v>
      </c>
      <c r="JD122" s="344">
        <f t="shared" si="252"/>
        <v>0</v>
      </c>
      <c r="JE122" s="344">
        <f t="shared" si="253"/>
        <v>0</v>
      </c>
      <c r="JF122" s="344">
        <f t="shared" si="254"/>
        <v>0</v>
      </c>
      <c r="JG122" s="344">
        <f t="shared" si="255"/>
        <v>0</v>
      </c>
      <c r="JH122" s="344">
        <f t="shared" si="256"/>
        <v>0</v>
      </c>
      <c r="JI122" s="344">
        <f t="shared" si="257"/>
        <v>0</v>
      </c>
      <c r="JJ122" s="344">
        <f t="shared" si="258"/>
        <v>0</v>
      </c>
      <c r="JK122" s="344">
        <f t="shared" si="259"/>
        <v>0</v>
      </c>
      <c r="JL122" s="344">
        <f t="shared" si="260"/>
        <v>0</v>
      </c>
      <c r="JM122" s="344">
        <f t="shared" si="261"/>
        <v>0</v>
      </c>
      <c r="JN122" s="344">
        <f t="shared" si="262"/>
        <v>0</v>
      </c>
      <c r="JO122" s="344">
        <f t="shared" si="263"/>
        <v>0</v>
      </c>
      <c r="JP122" s="344">
        <f t="shared" si="264"/>
        <v>0</v>
      </c>
      <c r="JQ122" s="344">
        <f t="shared" si="265"/>
        <v>0</v>
      </c>
      <c r="JR122" s="344">
        <f t="shared" si="266"/>
        <v>0</v>
      </c>
      <c r="JS122" s="344">
        <f t="shared" si="267"/>
        <v>0</v>
      </c>
      <c r="JT122" s="344">
        <f t="shared" si="268"/>
        <v>0</v>
      </c>
      <c r="JU122" s="344">
        <f t="shared" si="269"/>
        <v>0</v>
      </c>
      <c r="JV122" s="344">
        <f t="shared" si="270"/>
        <v>0</v>
      </c>
      <c r="JW122" s="344">
        <f t="shared" si="271"/>
        <v>0</v>
      </c>
      <c r="JX122" s="344">
        <f t="shared" si="272"/>
        <v>0</v>
      </c>
      <c r="JY122" s="344">
        <f t="shared" si="273"/>
        <v>0</v>
      </c>
      <c r="JZ122" s="344">
        <f t="shared" si="274"/>
        <v>0</v>
      </c>
      <c r="KA122" s="344">
        <f t="shared" si="275"/>
        <v>0</v>
      </c>
      <c r="KB122" s="344">
        <f t="shared" si="276"/>
        <v>0</v>
      </c>
      <c r="KC122" s="344">
        <f t="shared" si="277"/>
        <v>0</v>
      </c>
      <c r="KD122" s="344">
        <f t="shared" si="278"/>
        <v>0</v>
      </c>
      <c r="KE122" s="344">
        <f t="shared" si="279"/>
        <v>0</v>
      </c>
      <c r="KF122" s="344">
        <f t="shared" si="280"/>
        <v>0</v>
      </c>
      <c r="KG122" s="344">
        <f t="shared" si="281"/>
        <v>0</v>
      </c>
      <c r="KH122" s="344">
        <f t="shared" si="282"/>
        <v>0</v>
      </c>
      <c r="KI122" s="344">
        <f t="shared" si="283"/>
        <v>0</v>
      </c>
      <c r="KJ122" s="344">
        <f t="shared" si="284"/>
        <v>0</v>
      </c>
      <c r="KK122" s="344">
        <f t="shared" si="285"/>
        <v>0</v>
      </c>
      <c r="KL122" s="344">
        <f t="shared" si="286"/>
        <v>0</v>
      </c>
      <c r="KM122" s="344">
        <f t="shared" si="287"/>
        <v>0</v>
      </c>
      <c r="KN122" s="344">
        <f t="shared" si="288"/>
        <v>0</v>
      </c>
      <c r="KO122" s="344">
        <f t="shared" si="289"/>
        <v>0</v>
      </c>
      <c r="KP122" s="344">
        <f t="shared" si="290"/>
        <v>0</v>
      </c>
      <c r="KQ122" s="344">
        <f t="shared" si="291"/>
        <v>0</v>
      </c>
      <c r="KR122" s="344">
        <f t="shared" si="292"/>
        <v>0</v>
      </c>
      <c r="KS122" s="344">
        <f t="shared" si="293"/>
        <v>0</v>
      </c>
      <c r="KT122" s="383">
        <f t="shared" si="294"/>
        <v>0</v>
      </c>
      <c r="KU122" s="701"/>
      <c r="KV122" s="109"/>
      <c r="KW122" s="109"/>
      <c r="KX122" s="110"/>
      <c r="KZ122" s="472">
        <f t="shared" si="295"/>
        <v>0</v>
      </c>
      <c r="LA122" s="348">
        <f t="shared" si="296"/>
        <v>0</v>
      </c>
      <c r="LB122" s="348">
        <f t="shared" si="297"/>
        <v>0</v>
      </c>
      <c r="LC122" s="473">
        <f t="shared" si="298"/>
        <v>0</v>
      </c>
      <c r="LE122" s="467">
        <f t="shared" si="299"/>
        <v>0</v>
      </c>
      <c r="LF122" s="467" t="str">
        <f t="shared" si="300"/>
        <v/>
      </c>
      <c r="LG122" s="467">
        <f t="shared" si="301"/>
        <v>0</v>
      </c>
      <c r="LH122" s="467">
        <f t="shared" si="302"/>
        <v>0</v>
      </c>
      <c r="LI122" s="467">
        <f t="shared" si="303"/>
        <v>0</v>
      </c>
      <c r="LJ122" s="467">
        <f t="shared" si="304"/>
        <v>0</v>
      </c>
      <c r="LK122" s="467">
        <f t="shared" si="305"/>
        <v>0</v>
      </c>
      <c r="LL122" s="467">
        <f t="shared" si="306"/>
        <v>0</v>
      </c>
      <c r="LM122" s="467">
        <f t="shared" si="307"/>
        <v>0</v>
      </c>
      <c r="LN122" s="468">
        <f t="shared" si="308"/>
        <v>0</v>
      </c>
      <c r="LO122" s="468" t="str">
        <f t="shared" si="392"/>
        <v>○</v>
      </c>
      <c r="LP122" s="451"/>
      <c r="LQ122" s="414">
        <f t="shared" si="393"/>
        <v>0</v>
      </c>
      <c r="LR122" s="414">
        <f t="shared" si="394"/>
        <v>0</v>
      </c>
      <c r="LS122" s="414" t="str">
        <f t="shared" si="309"/>
        <v/>
      </c>
      <c r="LT122" s="414" t="str">
        <f t="shared" si="395"/>
        <v/>
      </c>
      <c r="LU122" s="414">
        <f t="shared" si="310"/>
        <v>0</v>
      </c>
      <c r="LV122" s="414">
        <f t="shared" si="311"/>
        <v>0</v>
      </c>
      <c r="LW122" s="414">
        <f t="shared" si="312"/>
        <v>0</v>
      </c>
      <c r="LX122" s="448">
        <f t="shared" si="313"/>
        <v>0</v>
      </c>
      <c r="LY122" s="414">
        <f t="shared" si="396"/>
        <v>0</v>
      </c>
      <c r="LZ122" s="414">
        <f t="shared" si="397"/>
        <v>0</v>
      </c>
      <c r="MA122" s="414">
        <f t="shared" si="398"/>
        <v>0</v>
      </c>
      <c r="MB122" s="448">
        <f t="shared" si="399"/>
        <v>0</v>
      </c>
      <c r="MC122" s="414">
        <f t="shared" si="314"/>
        <v>0</v>
      </c>
      <c r="MD122" s="414">
        <f t="shared" si="315"/>
        <v>0</v>
      </c>
      <c r="ME122" s="414">
        <f t="shared" si="316"/>
        <v>0</v>
      </c>
      <c r="MF122" s="448">
        <f t="shared" si="317"/>
        <v>0</v>
      </c>
      <c r="MG122" s="414">
        <f t="shared" si="318"/>
        <v>0</v>
      </c>
      <c r="MH122" s="414">
        <f t="shared" si="319"/>
        <v>0</v>
      </c>
      <c r="MI122" s="414">
        <f t="shared" si="320"/>
        <v>0</v>
      </c>
      <c r="MJ122" s="448">
        <f t="shared" si="400"/>
        <v>0</v>
      </c>
      <c r="MK122" s="462"/>
      <c r="ML122" s="477" cm="1">
        <f t="array" ref="ML122">IF(MX122=1,INDEX($BX122:$EQ122,1,MATCH("Ⅱ⑧",$BX122:$EQ122,0)+7),0)</f>
        <v>0</v>
      </c>
      <c r="MM122" s="478">
        <f t="shared" si="321"/>
        <v>0</v>
      </c>
      <c r="MN122" s="468">
        <f t="shared" si="322"/>
        <v>0</v>
      </c>
      <c r="MP122" s="348">
        <f t="shared" si="323"/>
        <v>0</v>
      </c>
      <c r="MQ122" s="348">
        <f t="shared" si="324"/>
        <v>0</v>
      </c>
      <c r="MR122" s="348">
        <f t="shared" si="325"/>
        <v>0</v>
      </c>
      <c r="MS122" s="348">
        <f t="shared" si="326"/>
        <v>0</v>
      </c>
      <c r="MT122" s="348">
        <f t="shared" si="327"/>
        <v>0</v>
      </c>
      <c r="MU122" s="348">
        <f t="shared" si="328"/>
        <v>0</v>
      </c>
      <c r="MV122" s="348">
        <f t="shared" si="329"/>
        <v>0</v>
      </c>
      <c r="MW122" s="348">
        <f t="shared" si="330"/>
        <v>0</v>
      </c>
      <c r="MX122" s="348">
        <f t="shared" si="331"/>
        <v>0</v>
      </c>
      <c r="MZ122" s="550">
        <f t="shared" si="332"/>
        <v>0</v>
      </c>
      <c r="NA122" s="550">
        <f t="shared" si="333"/>
        <v>0</v>
      </c>
      <c r="NB122" s="550">
        <f t="shared" si="334"/>
        <v>0</v>
      </c>
      <c r="NC122" s="550">
        <f t="shared" si="335"/>
        <v>0</v>
      </c>
      <c r="ND122" s="550">
        <f t="shared" si="336"/>
        <v>0</v>
      </c>
      <c r="NE122" s="550">
        <f t="shared" si="337"/>
        <v>0</v>
      </c>
      <c r="NF122" s="550">
        <f t="shared" si="338"/>
        <v>0</v>
      </c>
      <c r="NG122" s="550">
        <f t="shared" si="339"/>
        <v>0</v>
      </c>
    </row>
    <row r="123" spans="1:371" s="136" customFormat="1" ht="21" customHeight="1">
      <c r="A123" s="452">
        <f t="shared" si="212"/>
        <v>0</v>
      </c>
      <c r="B123" s="452">
        <f t="shared" si="401"/>
        <v>0</v>
      </c>
      <c r="C123" s="452">
        <f t="shared" si="213"/>
        <v>0</v>
      </c>
      <c r="D123" s="452">
        <f t="shared" si="214"/>
        <v>0</v>
      </c>
      <c r="E123" s="452">
        <f t="shared" si="215"/>
        <v>0</v>
      </c>
      <c r="F123" s="452">
        <f t="shared" si="402"/>
        <v>0</v>
      </c>
      <c r="G123" s="452">
        <f t="shared" si="403"/>
        <v>0</v>
      </c>
      <c r="H123" s="452">
        <f t="shared" si="404"/>
        <v>0</v>
      </c>
      <c r="I123" s="267">
        <f t="shared" si="340"/>
        <v>0</v>
      </c>
      <c r="J123" s="268"/>
      <c r="K123" s="112"/>
      <c r="L123" s="112"/>
      <c r="M123" s="106"/>
      <c r="N123" s="106"/>
      <c r="O123" s="106"/>
      <c r="P123" s="106"/>
      <c r="Q123" s="112"/>
      <c r="R123" s="263" t="str">
        <f>IFERROR(VLOOKUP(Q123,'４整理番号表'!$T$27:$U$30,2,TRUE),"")</f>
        <v/>
      </c>
      <c r="S123" s="263">
        <f t="shared" si="341"/>
        <v>0</v>
      </c>
      <c r="T123" s="266">
        <f t="shared" si="342"/>
        <v>0</v>
      </c>
      <c r="U123" s="112"/>
      <c r="V123" s="108"/>
      <c r="W123" s="269" t="str">
        <f>IFERROR(VLOOKUP(V123,'４整理番号表'!$B$6:$G$7,2,TRUE),"")</f>
        <v/>
      </c>
      <c r="X123" s="270"/>
      <c r="Y123" s="108"/>
      <c r="Z123" s="269" t="str">
        <f>IFERROR(VLOOKUP(Y123,'４整理番号表'!$B$39:$H$45,2,TRUE),"")</f>
        <v/>
      </c>
      <c r="AA123" s="108"/>
      <c r="AB123" s="271" t="str">
        <f>IFERROR(VLOOKUP(AA123,'４整理番号表'!$J$5:$K$59,2,TRUE),"")</f>
        <v/>
      </c>
      <c r="AC123" s="365"/>
      <c r="AD123" s="624"/>
      <c r="AE123" s="107"/>
      <c r="AF123" s="272" t="str">
        <f>IFERROR(VLOOKUP(AE123,'４整理番号表'!$P$6:$Q$39,2,TRUE),"")</f>
        <v/>
      </c>
      <c r="AG123" s="273">
        <f t="shared" si="216"/>
        <v>0</v>
      </c>
      <c r="AH123" s="106"/>
      <c r="AI123" s="112"/>
      <c r="AJ123" s="111"/>
      <c r="AK123" s="282"/>
      <c r="AL123" s="283"/>
      <c r="AM123" s="280"/>
      <c r="AN123" s="26"/>
      <c r="AO123" s="291">
        <f t="shared" si="217"/>
        <v>0</v>
      </c>
      <c r="AP123" s="290">
        <f t="shared" si="343"/>
        <v>0</v>
      </c>
      <c r="AQ123" s="30"/>
      <c r="AR123" s="30"/>
      <c r="AS123" s="30"/>
      <c r="AT123" s="289"/>
      <c r="AU123" s="291">
        <f t="shared" si="410"/>
        <v>0</v>
      </c>
      <c r="AV123" s="291" t="str">
        <f t="shared" si="405"/>
        <v/>
      </c>
      <c r="AW123" s="27"/>
      <c r="AX123" s="33"/>
      <c r="AY123" s="33"/>
      <c r="AZ123" s="28"/>
      <c r="BA123" s="27"/>
      <c r="BB123" s="202"/>
      <c r="BC123" s="315">
        <f t="shared" si="344"/>
        <v>0</v>
      </c>
      <c r="BD123" s="349" t="str">
        <f t="shared" si="218"/>
        <v/>
      </c>
      <c r="BE123" s="350"/>
      <c r="BF123" s="350"/>
      <c r="BG123" s="349">
        <f t="shared" si="411"/>
        <v>0</v>
      </c>
      <c r="BH123" s="350"/>
      <c r="BI123" s="349">
        <f t="shared" si="345"/>
        <v>0</v>
      </c>
      <c r="BJ123" s="202"/>
      <c r="BK123" s="202"/>
      <c r="BL123" s="653" t="str">
        <f t="shared" si="219"/>
        <v/>
      </c>
      <c r="BM123" s="654" t="str">
        <f t="shared" si="220"/>
        <v/>
      </c>
      <c r="BN123" s="266" t="str">
        <f t="shared" si="221"/>
        <v/>
      </c>
      <c r="BO123" s="793"/>
      <c r="BP123" s="323"/>
      <c r="BQ123" s="323"/>
      <c r="BR123" s="323"/>
      <c r="BS123" s="323"/>
      <c r="BT123" s="324" t="str">
        <f t="shared" si="222"/>
        <v/>
      </c>
      <c r="BU123" s="325" t="str">
        <f t="shared" si="346"/>
        <v/>
      </c>
      <c r="BV123" s="393">
        <f t="shared" si="347"/>
        <v>0</v>
      </c>
      <c r="BW123" s="326"/>
      <c r="BX123" s="329"/>
      <c r="BY123" s="454"/>
      <c r="BZ123" s="455"/>
      <c r="CA123" s="455"/>
      <c r="CB123" s="455"/>
      <c r="CC123" s="455"/>
      <c r="CD123" s="322">
        <f>IFERROR(VLOOKUP(BX123,'４整理番号表'!$X$23:$Z$31,3,FALSE),)</f>
        <v>0</v>
      </c>
      <c r="CE123" s="605" t="str">
        <f>IF(BX123='４整理番号表'!$X$24,IF(CC123&lt;&gt;"",IF(BZ123&gt;0,IF(BY123=6,ROUNDDOWN((CC123-BZ123)/ABS(BZ123),3),IF(BY123=5,ROUNDDOWN((CC123-BZ123)/ABS(BZ123)*3/4,3),"")),"-")),IF(CC123&lt;&gt;"",IF(BZ123&gt;0,ROUNDDOWN((CC123-BZ123)/ABS(BZ123),3),"-"),""))</f>
        <v/>
      </c>
      <c r="CF123" s="610"/>
      <c r="CG123" s="329"/>
      <c r="CH123" s="454"/>
      <c r="CI123" s="322"/>
      <c r="CJ123" s="322"/>
      <c r="CK123" s="322"/>
      <c r="CL123" s="322"/>
      <c r="CM123" s="322">
        <f>IFERROR(VLOOKUP(CG123,'４整理番号表'!$X$23:$Z$31,3,FALSE),)</f>
        <v>0</v>
      </c>
      <c r="CN123" s="325" t="str">
        <f t="shared" si="348"/>
        <v/>
      </c>
      <c r="CO123" s="610"/>
      <c r="CP123" s="329"/>
      <c r="CQ123" s="454"/>
      <c r="CR123" s="322"/>
      <c r="CS123" s="322"/>
      <c r="CT123" s="322"/>
      <c r="CU123" s="322"/>
      <c r="CV123" s="322">
        <f>IFERROR(VLOOKUP(CP123,'４整理番号表'!$X$23:$Z$31,3,FALSE),)</f>
        <v>0</v>
      </c>
      <c r="CW123" s="325" t="str">
        <f t="shared" si="349"/>
        <v/>
      </c>
      <c r="CX123" s="619"/>
      <c r="CY123" s="329"/>
      <c r="CZ123" s="454"/>
      <c r="DA123" s="322"/>
      <c r="DB123" s="322"/>
      <c r="DC123" s="322"/>
      <c r="DD123" s="322"/>
      <c r="DE123" s="322">
        <f>IFERROR(VLOOKUP(CY123,'４整理番号表'!$X$23:$Z$31,3,FALSE),)</f>
        <v>0</v>
      </c>
      <c r="DF123" s="325" t="str">
        <f t="shared" si="350"/>
        <v/>
      </c>
      <c r="DG123" s="610"/>
      <c r="DH123" s="329"/>
      <c r="DI123" s="454"/>
      <c r="DJ123" s="322"/>
      <c r="DK123" s="322"/>
      <c r="DL123" s="322"/>
      <c r="DM123" s="322"/>
      <c r="DN123" s="322">
        <f>IFERROR(VLOOKUP(DH123,'４整理番号表'!$X$23:$Z$31,3,FALSE),)</f>
        <v>0</v>
      </c>
      <c r="DO123" s="325" t="str">
        <f t="shared" si="351"/>
        <v/>
      </c>
      <c r="DP123" s="610"/>
      <c r="DQ123" s="329"/>
      <c r="DR123" s="454"/>
      <c r="DS123" s="322"/>
      <c r="DT123" s="322"/>
      <c r="DU123" s="322"/>
      <c r="DV123" s="322"/>
      <c r="DW123" s="322">
        <f>IFERROR(VLOOKUP(DQ123,'４整理番号表'!$X$23:$Z$31,3,FALSE),)</f>
        <v>0</v>
      </c>
      <c r="DX123" s="325" t="str">
        <f t="shared" si="352"/>
        <v/>
      </c>
      <c r="DY123" s="610"/>
      <c r="DZ123" s="329"/>
      <c r="EA123" s="454"/>
      <c r="EB123" s="322"/>
      <c r="EC123" s="322"/>
      <c r="ED123" s="322"/>
      <c r="EE123" s="322"/>
      <c r="EF123" s="322">
        <f>IFERROR(VLOOKUP(DZ123,'４整理番号表'!$X$23:$Z$31,3,FALSE),)</f>
        <v>0</v>
      </c>
      <c r="EG123" s="325" t="str">
        <f t="shared" si="353"/>
        <v/>
      </c>
      <c r="EH123" s="610"/>
      <c r="EI123" s="329"/>
      <c r="EJ123" s="454"/>
      <c r="EK123" s="322"/>
      <c r="EL123" s="322"/>
      <c r="EM123" s="322"/>
      <c r="EN123" s="322"/>
      <c r="EO123" s="322">
        <f>IFERROR(VLOOKUP(EI123,'４整理番号表'!$X$23:$Z$31,3,FALSE),)</f>
        <v>0</v>
      </c>
      <c r="EP123" s="325" t="str">
        <f t="shared" si="354"/>
        <v/>
      </c>
      <c r="EQ123" s="619"/>
      <c r="ER123" s="203" t="s">
        <v>101</v>
      </c>
      <c r="ES123" s="266">
        <f t="shared" si="223"/>
        <v>0</v>
      </c>
      <c r="ET123" s="272">
        <f t="shared" si="224"/>
        <v>0</v>
      </c>
      <c r="EU123" s="272">
        <f t="shared" si="225"/>
        <v>0</v>
      </c>
      <c r="EV123" s="272">
        <f t="shared" si="226"/>
        <v>0</v>
      </c>
      <c r="EW123" s="272">
        <f t="shared" si="227"/>
        <v>0</v>
      </c>
      <c r="EX123" s="272">
        <f t="shared" si="228"/>
        <v>0</v>
      </c>
      <c r="EY123" s="272">
        <f t="shared" si="229"/>
        <v>0</v>
      </c>
      <c r="EZ123" s="272">
        <f t="shared" si="230"/>
        <v>0</v>
      </c>
      <c r="FA123" s="272">
        <f t="shared" si="231"/>
        <v>0</v>
      </c>
      <c r="FB123" s="272">
        <f t="shared" si="232"/>
        <v>0</v>
      </c>
      <c r="FC123" s="272">
        <f t="shared" si="233"/>
        <v>0</v>
      </c>
      <c r="FD123" s="272">
        <f t="shared" si="234"/>
        <v>0</v>
      </c>
      <c r="FE123" s="272">
        <f t="shared" si="235"/>
        <v>0</v>
      </c>
      <c r="FF123" s="272">
        <f t="shared" si="236"/>
        <v>0</v>
      </c>
      <c r="FG123" s="272">
        <f t="shared" si="237"/>
        <v>0</v>
      </c>
      <c r="FH123" s="272">
        <f t="shared" si="238"/>
        <v>0</v>
      </c>
      <c r="FI123" s="109" t="s">
        <v>100</v>
      </c>
      <c r="FJ123" s="109" t="s">
        <v>100</v>
      </c>
      <c r="FK123" s="109" t="s">
        <v>100</v>
      </c>
      <c r="FL123" s="109" t="s">
        <v>100</v>
      </c>
      <c r="FM123" s="109" t="s">
        <v>100</v>
      </c>
      <c r="FN123" s="272">
        <f t="shared" si="355"/>
        <v>0</v>
      </c>
      <c r="FO123" s="272">
        <f t="shared" si="356"/>
        <v>0</v>
      </c>
      <c r="FP123" s="272">
        <f t="shared" si="357"/>
        <v>0</v>
      </c>
      <c r="FQ123" s="272">
        <f t="shared" si="358"/>
        <v>0</v>
      </c>
      <c r="FR123" s="272">
        <f t="shared" si="359"/>
        <v>0</v>
      </c>
      <c r="FS123" s="272">
        <f t="shared" si="360"/>
        <v>0</v>
      </c>
      <c r="FT123" s="272">
        <f t="shared" si="361"/>
        <v>0</v>
      </c>
      <c r="FU123" s="113"/>
      <c r="FV123" s="113"/>
      <c r="FW123" s="109"/>
      <c r="FX123" s="109"/>
      <c r="FY123" s="109"/>
      <c r="FZ123" s="272">
        <f t="shared" si="362"/>
        <v>0</v>
      </c>
      <c r="GA123" s="272">
        <f t="shared" si="239"/>
        <v>0</v>
      </c>
      <c r="GB123" s="109"/>
      <c r="GC123" s="109"/>
      <c r="GD123" s="109"/>
      <c r="GE123" s="109"/>
      <c r="GF123" s="109"/>
      <c r="GG123" s="109"/>
      <c r="GH123" s="109"/>
      <c r="GI123" s="109"/>
      <c r="GJ123" s="109"/>
      <c r="GK123" s="109"/>
      <c r="GL123" s="109"/>
      <c r="GM123" s="109"/>
      <c r="GN123" s="109"/>
      <c r="GO123" s="109"/>
      <c r="GP123" s="109"/>
      <c r="GQ123" s="109"/>
      <c r="GR123" s="109"/>
      <c r="GS123" s="109"/>
      <c r="GT123" s="110"/>
      <c r="GV123" s="413">
        <f t="shared" si="240"/>
        <v>0</v>
      </c>
      <c r="GW123" s="414">
        <f t="shared" si="241"/>
        <v>0</v>
      </c>
      <c r="GX123" s="415"/>
      <c r="GY123" s="416">
        <f t="shared" si="406"/>
        <v>0</v>
      </c>
      <c r="GZ123" s="417">
        <f t="shared" si="407"/>
        <v>0</v>
      </c>
      <c r="HA123" s="385"/>
      <c r="HB123" s="421"/>
      <c r="HC123" s="422"/>
      <c r="HD123" s="422"/>
      <c r="HE123" s="423">
        <f t="shared" si="408"/>
        <v>0</v>
      </c>
      <c r="HF123" s="424">
        <f t="shared" si="409"/>
        <v>0</v>
      </c>
      <c r="HG123" s="426"/>
      <c r="HH123" s="426"/>
      <c r="HI123" s="426"/>
      <c r="HJ123" s="345" t="str">
        <f t="shared" si="242"/>
        <v/>
      </c>
      <c r="HK123" s="402">
        <f>IF(OR(AND(1&lt;=HJ123,HJ123&lt;=3),HJ123=6),VLOOKUP(HJ123,'４整理番号表'!$J$5:$K$59,2,FALSE),0)</f>
        <v>0</v>
      </c>
      <c r="HL123" s="402">
        <f>IF(OR(HJ123=4,HJ123=7),VLOOKUP(HJ123,'４整理番号表'!$J$5:$K$59,2,FALSE),0)</f>
        <v>0</v>
      </c>
      <c r="HM123" s="402">
        <f>IF(HJ123=5,VLOOKUP(HJ123,'４整理番号表'!$J$5:$K$59,2,FALSE),0)</f>
        <v>0</v>
      </c>
      <c r="HN123" s="402">
        <f>IF(AND(8&lt;=HJ123,HJ123&lt;=13),VLOOKUP(HJ123,'４整理番号表'!$J$5:$K$59,2,FALSE),0)</f>
        <v>0</v>
      </c>
      <c r="HO123" s="397">
        <f t="shared" si="363"/>
        <v>0</v>
      </c>
      <c r="HP123" s="345">
        <f t="shared" si="364"/>
        <v>0</v>
      </c>
      <c r="HQ123" s="345">
        <f t="shared" si="365"/>
        <v>0</v>
      </c>
      <c r="HR123" s="344">
        <f t="shared" si="366"/>
        <v>0</v>
      </c>
      <c r="HS123" s="344">
        <f t="shared" si="367"/>
        <v>0</v>
      </c>
      <c r="HT123" s="345">
        <f t="shared" si="368"/>
        <v>0</v>
      </c>
      <c r="HU123" s="345">
        <f t="shared" si="369"/>
        <v>0</v>
      </c>
      <c r="HV123" s="345">
        <f t="shared" si="370"/>
        <v>0</v>
      </c>
      <c r="HW123" s="345">
        <f t="shared" si="371"/>
        <v>0</v>
      </c>
      <c r="HX123" s="345">
        <f t="shared" si="372"/>
        <v>0</v>
      </c>
      <c r="HY123" s="344">
        <f t="shared" si="373"/>
        <v>0</v>
      </c>
      <c r="HZ123" s="344">
        <f t="shared" si="374"/>
        <v>0</v>
      </c>
      <c r="IA123" s="345">
        <f t="shared" si="375"/>
        <v>0</v>
      </c>
      <c r="IB123" s="345">
        <f t="shared" si="376"/>
        <v>0</v>
      </c>
      <c r="IC123" s="345">
        <f t="shared" si="377"/>
        <v>0</v>
      </c>
      <c r="ID123" s="345">
        <f t="shared" si="378"/>
        <v>0</v>
      </c>
      <c r="IE123" s="345">
        <f t="shared" si="379"/>
        <v>0</v>
      </c>
      <c r="IF123" s="344">
        <f>IF(AND($HO123=3,SUM($ID123:IE123)=0),IF(AND($HB123=1,$HF123&gt;=0.1),1,),)</f>
        <v>0</v>
      </c>
      <c r="IG123" s="344">
        <f>IF(AND($HO123=3,SUM($ID123:IF123)=0),IF(AND($HB123=1,$HF123&gt;=0.05,$HF123&lt;0.1),1,),)</f>
        <v>0</v>
      </c>
      <c r="IH123" s="345">
        <f t="shared" si="380"/>
        <v>0</v>
      </c>
      <c r="II123" s="345">
        <f t="shared" si="381"/>
        <v>0</v>
      </c>
      <c r="IJ123" s="345">
        <f t="shared" si="382"/>
        <v>0</v>
      </c>
      <c r="IK123" s="345">
        <f t="shared" si="383"/>
        <v>0</v>
      </c>
      <c r="IL123" s="345">
        <f t="shared" si="384"/>
        <v>0</v>
      </c>
      <c r="IM123" s="345">
        <f t="shared" si="385"/>
        <v>0</v>
      </c>
      <c r="IN123" s="345">
        <f t="shared" si="386"/>
        <v>0</v>
      </c>
      <c r="IO123" s="345">
        <f t="shared" si="387"/>
        <v>0</v>
      </c>
      <c r="IP123" s="345">
        <f t="shared" si="388"/>
        <v>0</v>
      </c>
      <c r="IQ123" s="345">
        <f t="shared" si="389"/>
        <v>0</v>
      </c>
      <c r="IR123" s="345">
        <f t="shared" si="390"/>
        <v>0</v>
      </c>
      <c r="IS123" s="392">
        <f t="shared" si="391"/>
        <v>0</v>
      </c>
      <c r="IT123" s="385"/>
      <c r="IU123" s="440">
        <f t="shared" si="243"/>
        <v>0</v>
      </c>
      <c r="IV123" s="344">
        <f t="shared" si="244"/>
        <v>0</v>
      </c>
      <c r="IW123" s="344">
        <f t="shared" si="245"/>
        <v>0</v>
      </c>
      <c r="IX123" s="344">
        <f t="shared" si="246"/>
        <v>0</v>
      </c>
      <c r="IY123" s="344">
        <f t="shared" si="247"/>
        <v>0</v>
      </c>
      <c r="IZ123" s="344">
        <f t="shared" si="248"/>
        <v>0</v>
      </c>
      <c r="JA123" s="344">
        <f t="shared" si="249"/>
        <v>0</v>
      </c>
      <c r="JB123" s="344">
        <f t="shared" si="250"/>
        <v>0</v>
      </c>
      <c r="JC123" s="344">
        <f t="shared" si="251"/>
        <v>0</v>
      </c>
      <c r="JD123" s="344">
        <f t="shared" si="252"/>
        <v>0</v>
      </c>
      <c r="JE123" s="344">
        <f t="shared" si="253"/>
        <v>0</v>
      </c>
      <c r="JF123" s="344">
        <f t="shared" si="254"/>
        <v>0</v>
      </c>
      <c r="JG123" s="344">
        <f t="shared" si="255"/>
        <v>0</v>
      </c>
      <c r="JH123" s="344">
        <f t="shared" si="256"/>
        <v>0</v>
      </c>
      <c r="JI123" s="344">
        <f t="shared" si="257"/>
        <v>0</v>
      </c>
      <c r="JJ123" s="344">
        <f t="shared" si="258"/>
        <v>0</v>
      </c>
      <c r="JK123" s="344">
        <f t="shared" si="259"/>
        <v>0</v>
      </c>
      <c r="JL123" s="344">
        <f t="shared" si="260"/>
        <v>0</v>
      </c>
      <c r="JM123" s="344">
        <f t="shared" si="261"/>
        <v>0</v>
      </c>
      <c r="JN123" s="344">
        <f t="shared" si="262"/>
        <v>0</v>
      </c>
      <c r="JO123" s="344">
        <f t="shared" si="263"/>
        <v>0</v>
      </c>
      <c r="JP123" s="344">
        <f t="shared" si="264"/>
        <v>0</v>
      </c>
      <c r="JQ123" s="344">
        <f t="shared" si="265"/>
        <v>0</v>
      </c>
      <c r="JR123" s="344">
        <f t="shared" si="266"/>
        <v>0</v>
      </c>
      <c r="JS123" s="344">
        <f t="shared" si="267"/>
        <v>0</v>
      </c>
      <c r="JT123" s="344">
        <f t="shared" si="268"/>
        <v>0</v>
      </c>
      <c r="JU123" s="344">
        <f t="shared" si="269"/>
        <v>0</v>
      </c>
      <c r="JV123" s="344">
        <f t="shared" si="270"/>
        <v>0</v>
      </c>
      <c r="JW123" s="344">
        <f t="shared" si="271"/>
        <v>0</v>
      </c>
      <c r="JX123" s="344">
        <f t="shared" si="272"/>
        <v>0</v>
      </c>
      <c r="JY123" s="344">
        <f t="shared" si="273"/>
        <v>0</v>
      </c>
      <c r="JZ123" s="344">
        <f t="shared" si="274"/>
        <v>0</v>
      </c>
      <c r="KA123" s="344">
        <f t="shared" si="275"/>
        <v>0</v>
      </c>
      <c r="KB123" s="344">
        <f t="shared" si="276"/>
        <v>0</v>
      </c>
      <c r="KC123" s="344">
        <f t="shared" si="277"/>
        <v>0</v>
      </c>
      <c r="KD123" s="344">
        <f t="shared" si="278"/>
        <v>0</v>
      </c>
      <c r="KE123" s="344">
        <f t="shared" si="279"/>
        <v>0</v>
      </c>
      <c r="KF123" s="344">
        <f t="shared" si="280"/>
        <v>0</v>
      </c>
      <c r="KG123" s="344">
        <f t="shared" si="281"/>
        <v>0</v>
      </c>
      <c r="KH123" s="344">
        <f t="shared" si="282"/>
        <v>0</v>
      </c>
      <c r="KI123" s="344">
        <f t="shared" si="283"/>
        <v>0</v>
      </c>
      <c r="KJ123" s="344">
        <f t="shared" si="284"/>
        <v>0</v>
      </c>
      <c r="KK123" s="344">
        <f t="shared" si="285"/>
        <v>0</v>
      </c>
      <c r="KL123" s="344">
        <f t="shared" si="286"/>
        <v>0</v>
      </c>
      <c r="KM123" s="344">
        <f t="shared" si="287"/>
        <v>0</v>
      </c>
      <c r="KN123" s="344">
        <f t="shared" si="288"/>
        <v>0</v>
      </c>
      <c r="KO123" s="344">
        <f t="shared" si="289"/>
        <v>0</v>
      </c>
      <c r="KP123" s="344">
        <f t="shared" si="290"/>
        <v>0</v>
      </c>
      <c r="KQ123" s="344">
        <f t="shared" si="291"/>
        <v>0</v>
      </c>
      <c r="KR123" s="344">
        <f t="shared" si="292"/>
        <v>0</v>
      </c>
      <c r="KS123" s="344">
        <f t="shared" si="293"/>
        <v>0</v>
      </c>
      <c r="KT123" s="383">
        <f t="shared" si="294"/>
        <v>0</v>
      </c>
      <c r="KU123" s="701"/>
      <c r="KV123" s="109"/>
      <c r="KW123" s="109"/>
      <c r="KX123" s="110"/>
      <c r="KZ123" s="472">
        <f t="shared" si="295"/>
        <v>0</v>
      </c>
      <c r="LA123" s="348">
        <f t="shared" si="296"/>
        <v>0</v>
      </c>
      <c r="LB123" s="348">
        <f t="shared" si="297"/>
        <v>0</v>
      </c>
      <c r="LC123" s="473">
        <f t="shared" si="298"/>
        <v>0</v>
      </c>
      <c r="LE123" s="467">
        <f t="shared" si="299"/>
        <v>0</v>
      </c>
      <c r="LF123" s="467" t="str">
        <f t="shared" si="300"/>
        <v/>
      </c>
      <c r="LG123" s="467">
        <f t="shared" si="301"/>
        <v>0</v>
      </c>
      <c r="LH123" s="467">
        <f t="shared" si="302"/>
        <v>0</v>
      </c>
      <c r="LI123" s="467">
        <f t="shared" si="303"/>
        <v>0</v>
      </c>
      <c r="LJ123" s="467">
        <f t="shared" si="304"/>
        <v>0</v>
      </c>
      <c r="LK123" s="467">
        <f t="shared" si="305"/>
        <v>0</v>
      </c>
      <c r="LL123" s="467">
        <f t="shared" si="306"/>
        <v>0</v>
      </c>
      <c r="LM123" s="467">
        <f t="shared" si="307"/>
        <v>0</v>
      </c>
      <c r="LN123" s="468">
        <f t="shared" si="308"/>
        <v>0</v>
      </c>
      <c r="LO123" s="468" t="str">
        <f t="shared" si="392"/>
        <v>○</v>
      </c>
      <c r="LP123" s="451"/>
      <c r="LQ123" s="414">
        <f t="shared" si="393"/>
        <v>0</v>
      </c>
      <c r="LR123" s="414">
        <f t="shared" si="394"/>
        <v>0</v>
      </c>
      <c r="LS123" s="414" t="str">
        <f t="shared" si="309"/>
        <v/>
      </c>
      <c r="LT123" s="414" t="str">
        <f t="shared" si="395"/>
        <v/>
      </c>
      <c r="LU123" s="414">
        <f t="shared" si="310"/>
        <v>0</v>
      </c>
      <c r="LV123" s="414">
        <f t="shared" si="311"/>
        <v>0</v>
      </c>
      <c r="LW123" s="414">
        <f t="shared" si="312"/>
        <v>0</v>
      </c>
      <c r="LX123" s="448">
        <f t="shared" si="313"/>
        <v>0</v>
      </c>
      <c r="LY123" s="414">
        <f t="shared" si="396"/>
        <v>0</v>
      </c>
      <c r="LZ123" s="414">
        <f t="shared" si="397"/>
        <v>0</v>
      </c>
      <c r="MA123" s="414">
        <f t="shared" si="398"/>
        <v>0</v>
      </c>
      <c r="MB123" s="448">
        <f t="shared" si="399"/>
        <v>0</v>
      </c>
      <c r="MC123" s="414">
        <f t="shared" si="314"/>
        <v>0</v>
      </c>
      <c r="MD123" s="414">
        <f t="shared" si="315"/>
        <v>0</v>
      </c>
      <c r="ME123" s="414">
        <f t="shared" si="316"/>
        <v>0</v>
      </c>
      <c r="MF123" s="448">
        <f t="shared" si="317"/>
        <v>0</v>
      </c>
      <c r="MG123" s="414">
        <f t="shared" si="318"/>
        <v>0</v>
      </c>
      <c r="MH123" s="414">
        <f t="shared" si="319"/>
        <v>0</v>
      </c>
      <c r="MI123" s="414">
        <f t="shared" si="320"/>
        <v>0</v>
      </c>
      <c r="MJ123" s="448">
        <f t="shared" si="400"/>
        <v>0</v>
      </c>
      <c r="MK123" s="462"/>
      <c r="ML123" s="477" cm="1">
        <f t="array" ref="ML123">IF(MX123=1,INDEX($BX123:$EQ123,1,MATCH("Ⅱ⑧",$BX123:$EQ123,0)+7),0)</f>
        <v>0</v>
      </c>
      <c r="MM123" s="478">
        <f t="shared" si="321"/>
        <v>0</v>
      </c>
      <c r="MN123" s="468">
        <f t="shared" si="322"/>
        <v>0</v>
      </c>
      <c r="MP123" s="348">
        <f t="shared" si="323"/>
        <v>0</v>
      </c>
      <c r="MQ123" s="348">
        <f t="shared" si="324"/>
        <v>0</v>
      </c>
      <c r="MR123" s="348">
        <f t="shared" si="325"/>
        <v>0</v>
      </c>
      <c r="MS123" s="348">
        <f t="shared" si="326"/>
        <v>0</v>
      </c>
      <c r="MT123" s="348">
        <f t="shared" si="327"/>
        <v>0</v>
      </c>
      <c r="MU123" s="348">
        <f t="shared" si="328"/>
        <v>0</v>
      </c>
      <c r="MV123" s="348">
        <f t="shared" si="329"/>
        <v>0</v>
      </c>
      <c r="MW123" s="348">
        <f t="shared" si="330"/>
        <v>0</v>
      </c>
      <c r="MX123" s="348">
        <f t="shared" si="331"/>
        <v>0</v>
      </c>
      <c r="MZ123" s="550">
        <f t="shared" si="332"/>
        <v>0</v>
      </c>
      <c r="NA123" s="550">
        <f t="shared" si="333"/>
        <v>0</v>
      </c>
      <c r="NB123" s="550">
        <f t="shared" si="334"/>
        <v>0</v>
      </c>
      <c r="NC123" s="550">
        <f t="shared" si="335"/>
        <v>0</v>
      </c>
      <c r="ND123" s="550">
        <f t="shared" si="336"/>
        <v>0</v>
      </c>
      <c r="NE123" s="550">
        <f t="shared" si="337"/>
        <v>0</v>
      </c>
      <c r="NF123" s="550">
        <f t="shared" si="338"/>
        <v>0</v>
      </c>
      <c r="NG123" s="550">
        <f t="shared" si="339"/>
        <v>0</v>
      </c>
    </row>
    <row r="124" spans="1:371" s="136" customFormat="1" ht="21" customHeight="1">
      <c r="A124" s="452">
        <f t="shared" si="212"/>
        <v>0</v>
      </c>
      <c r="B124" s="452">
        <f t="shared" si="401"/>
        <v>0</v>
      </c>
      <c r="C124" s="452">
        <f t="shared" si="213"/>
        <v>0</v>
      </c>
      <c r="D124" s="452">
        <f t="shared" si="214"/>
        <v>0</v>
      </c>
      <c r="E124" s="452">
        <f t="shared" si="215"/>
        <v>0</v>
      </c>
      <c r="F124" s="452">
        <f t="shared" si="402"/>
        <v>0</v>
      </c>
      <c r="G124" s="452">
        <f t="shared" si="403"/>
        <v>0</v>
      </c>
      <c r="H124" s="452">
        <f t="shared" si="404"/>
        <v>0</v>
      </c>
      <c r="I124" s="267">
        <f t="shared" si="340"/>
        <v>0</v>
      </c>
      <c r="J124" s="268"/>
      <c r="K124" s="112"/>
      <c r="L124" s="112"/>
      <c r="M124" s="106"/>
      <c r="N124" s="106"/>
      <c r="O124" s="106"/>
      <c r="P124" s="106"/>
      <c r="Q124" s="112"/>
      <c r="R124" s="263" t="str">
        <f>IFERROR(VLOOKUP(Q124,'４整理番号表'!$T$27:$U$30,2,TRUE),"")</f>
        <v/>
      </c>
      <c r="S124" s="263">
        <f t="shared" si="341"/>
        <v>0</v>
      </c>
      <c r="T124" s="266">
        <f t="shared" si="342"/>
        <v>0</v>
      </c>
      <c r="U124" s="112"/>
      <c r="V124" s="108"/>
      <c r="W124" s="269" t="str">
        <f>IFERROR(VLOOKUP(V124,'４整理番号表'!$B$6:$G$7,2,TRUE),"")</f>
        <v/>
      </c>
      <c r="X124" s="270"/>
      <c r="Y124" s="108"/>
      <c r="Z124" s="269" t="str">
        <f>IFERROR(VLOOKUP(Y124,'４整理番号表'!$B$39:$H$45,2,TRUE),"")</f>
        <v/>
      </c>
      <c r="AA124" s="108"/>
      <c r="AB124" s="271" t="str">
        <f>IFERROR(VLOOKUP(AA124,'４整理番号表'!$J$5:$K$59,2,TRUE),"")</f>
        <v/>
      </c>
      <c r="AC124" s="365"/>
      <c r="AD124" s="624"/>
      <c r="AE124" s="107"/>
      <c r="AF124" s="272" t="str">
        <f>IFERROR(VLOOKUP(AE124,'４整理番号表'!$P$6:$Q$39,2,TRUE),"")</f>
        <v/>
      </c>
      <c r="AG124" s="273">
        <f t="shared" si="216"/>
        <v>0</v>
      </c>
      <c r="AH124" s="106"/>
      <c r="AI124" s="112"/>
      <c r="AJ124" s="111"/>
      <c r="AK124" s="282"/>
      <c r="AL124" s="283"/>
      <c r="AM124" s="280"/>
      <c r="AN124" s="29"/>
      <c r="AO124" s="291">
        <f t="shared" si="217"/>
        <v>0</v>
      </c>
      <c r="AP124" s="290">
        <f t="shared" si="343"/>
        <v>0</v>
      </c>
      <c r="AQ124" s="30"/>
      <c r="AR124" s="30"/>
      <c r="AS124" s="30"/>
      <c r="AT124" s="289"/>
      <c r="AU124" s="291">
        <f t="shared" si="410"/>
        <v>0</v>
      </c>
      <c r="AV124" s="291" t="str">
        <f t="shared" si="405"/>
        <v/>
      </c>
      <c r="AW124" s="27"/>
      <c r="AX124" s="33"/>
      <c r="AY124" s="33"/>
      <c r="AZ124" s="28"/>
      <c r="BA124" s="27"/>
      <c r="BB124" s="202"/>
      <c r="BC124" s="315">
        <f t="shared" si="344"/>
        <v>0</v>
      </c>
      <c r="BD124" s="349" t="str">
        <f t="shared" si="218"/>
        <v/>
      </c>
      <c r="BE124" s="350"/>
      <c r="BF124" s="350"/>
      <c r="BG124" s="349">
        <f t="shared" si="411"/>
        <v>0</v>
      </c>
      <c r="BH124" s="350"/>
      <c r="BI124" s="349">
        <f t="shared" si="345"/>
        <v>0</v>
      </c>
      <c r="BJ124" s="202"/>
      <c r="BK124" s="202"/>
      <c r="BL124" s="653" t="str">
        <f t="shared" si="219"/>
        <v/>
      </c>
      <c r="BM124" s="654" t="str">
        <f t="shared" si="220"/>
        <v/>
      </c>
      <c r="BN124" s="266" t="str">
        <f t="shared" si="221"/>
        <v/>
      </c>
      <c r="BO124" s="793"/>
      <c r="BP124" s="323"/>
      <c r="BQ124" s="323"/>
      <c r="BR124" s="323"/>
      <c r="BS124" s="323"/>
      <c r="BT124" s="324" t="str">
        <f t="shared" si="222"/>
        <v/>
      </c>
      <c r="BU124" s="325" t="str">
        <f t="shared" si="346"/>
        <v/>
      </c>
      <c r="BV124" s="393">
        <f t="shared" si="347"/>
        <v>0</v>
      </c>
      <c r="BW124" s="326"/>
      <c r="BX124" s="329"/>
      <c r="BY124" s="454"/>
      <c r="BZ124" s="455"/>
      <c r="CA124" s="455"/>
      <c r="CB124" s="455"/>
      <c r="CC124" s="455"/>
      <c r="CD124" s="322">
        <f>IFERROR(VLOOKUP(BX124,'４整理番号表'!$X$23:$Z$31,3,FALSE),)</f>
        <v>0</v>
      </c>
      <c r="CE124" s="605" t="str">
        <f>IF(BX124='４整理番号表'!$X$24,IF(CC124&lt;&gt;"",IF(BZ124&gt;0,IF(BY124=6,ROUNDDOWN((CC124-BZ124)/ABS(BZ124),3),IF(BY124=5,ROUNDDOWN((CC124-BZ124)/ABS(BZ124)*3/4,3),"")),"-")),IF(CC124&lt;&gt;"",IF(BZ124&gt;0,ROUNDDOWN((CC124-BZ124)/ABS(BZ124),3),"-"),""))</f>
        <v/>
      </c>
      <c r="CF124" s="610"/>
      <c r="CG124" s="329"/>
      <c r="CH124" s="454"/>
      <c r="CI124" s="322"/>
      <c r="CJ124" s="322"/>
      <c r="CK124" s="322"/>
      <c r="CL124" s="322"/>
      <c r="CM124" s="322">
        <f>IFERROR(VLOOKUP(CG124,'４整理番号表'!$X$23:$Z$31,3,FALSE),)</f>
        <v>0</v>
      </c>
      <c r="CN124" s="325" t="str">
        <f t="shared" si="348"/>
        <v/>
      </c>
      <c r="CO124" s="610"/>
      <c r="CP124" s="329"/>
      <c r="CQ124" s="454"/>
      <c r="CR124" s="322"/>
      <c r="CS124" s="322"/>
      <c r="CT124" s="322"/>
      <c r="CU124" s="322"/>
      <c r="CV124" s="322">
        <f>IFERROR(VLOOKUP(CP124,'４整理番号表'!$X$23:$Z$31,3,FALSE),)</f>
        <v>0</v>
      </c>
      <c r="CW124" s="325" t="str">
        <f t="shared" si="349"/>
        <v/>
      </c>
      <c r="CX124" s="619"/>
      <c r="CY124" s="329"/>
      <c r="CZ124" s="454"/>
      <c r="DA124" s="322"/>
      <c r="DB124" s="322"/>
      <c r="DC124" s="322"/>
      <c r="DD124" s="322"/>
      <c r="DE124" s="322">
        <f>IFERROR(VLOOKUP(CY124,'４整理番号表'!$X$23:$Z$31,3,FALSE),)</f>
        <v>0</v>
      </c>
      <c r="DF124" s="325" t="str">
        <f t="shared" si="350"/>
        <v/>
      </c>
      <c r="DG124" s="610"/>
      <c r="DH124" s="329"/>
      <c r="DI124" s="454"/>
      <c r="DJ124" s="322"/>
      <c r="DK124" s="322"/>
      <c r="DL124" s="322"/>
      <c r="DM124" s="322"/>
      <c r="DN124" s="322">
        <f>IFERROR(VLOOKUP(DH124,'４整理番号表'!$X$23:$Z$31,3,FALSE),)</f>
        <v>0</v>
      </c>
      <c r="DO124" s="325" t="str">
        <f t="shared" si="351"/>
        <v/>
      </c>
      <c r="DP124" s="610"/>
      <c r="DQ124" s="329"/>
      <c r="DR124" s="454"/>
      <c r="DS124" s="322"/>
      <c r="DT124" s="322"/>
      <c r="DU124" s="322"/>
      <c r="DV124" s="322"/>
      <c r="DW124" s="322">
        <f>IFERROR(VLOOKUP(DQ124,'４整理番号表'!$X$23:$Z$31,3,FALSE),)</f>
        <v>0</v>
      </c>
      <c r="DX124" s="325" t="str">
        <f t="shared" si="352"/>
        <v/>
      </c>
      <c r="DY124" s="610"/>
      <c r="DZ124" s="329"/>
      <c r="EA124" s="454"/>
      <c r="EB124" s="322"/>
      <c r="EC124" s="322"/>
      <c r="ED124" s="322"/>
      <c r="EE124" s="322"/>
      <c r="EF124" s="322">
        <f>IFERROR(VLOOKUP(DZ124,'４整理番号表'!$X$23:$Z$31,3,FALSE),)</f>
        <v>0</v>
      </c>
      <c r="EG124" s="325" t="str">
        <f t="shared" si="353"/>
        <v/>
      </c>
      <c r="EH124" s="610"/>
      <c r="EI124" s="329"/>
      <c r="EJ124" s="454"/>
      <c r="EK124" s="322"/>
      <c r="EL124" s="322"/>
      <c r="EM124" s="322"/>
      <c r="EN124" s="322"/>
      <c r="EO124" s="322">
        <f>IFERROR(VLOOKUP(EI124,'４整理番号表'!$X$23:$Z$31,3,FALSE),)</f>
        <v>0</v>
      </c>
      <c r="EP124" s="325" t="str">
        <f t="shared" si="354"/>
        <v/>
      </c>
      <c r="EQ124" s="619"/>
      <c r="ER124" s="203" t="s">
        <v>101</v>
      </c>
      <c r="ES124" s="266">
        <f t="shared" si="223"/>
        <v>0</v>
      </c>
      <c r="ET124" s="272">
        <f t="shared" si="224"/>
        <v>0</v>
      </c>
      <c r="EU124" s="272">
        <f t="shared" si="225"/>
        <v>0</v>
      </c>
      <c r="EV124" s="272">
        <f t="shared" si="226"/>
        <v>0</v>
      </c>
      <c r="EW124" s="272">
        <f t="shared" si="227"/>
        <v>0</v>
      </c>
      <c r="EX124" s="272">
        <f t="shared" si="228"/>
        <v>0</v>
      </c>
      <c r="EY124" s="272">
        <f t="shared" si="229"/>
        <v>0</v>
      </c>
      <c r="EZ124" s="272">
        <f t="shared" si="230"/>
        <v>0</v>
      </c>
      <c r="FA124" s="272">
        <f t="shared" si="231"/>
        <v>0</v>
      </c>
      <c r="FB124" s="272">
        <f t="shared" si="232"/>
        <v>0</v>
      </c>
      <c r="FC124" s="272">
        <f t="shared" si="233"/>
        <v>0</v>
      </c>
      <c r="FD124" s="272">
        <f t="shared" si="234"/>
        <v>0</v>
      </c>
      <c r="FE124" s="272">
        <f t="shared" si="235"/>
        <v>0</v>
      </c>
      <c r="FF124" s="272">
        <f t="shared" si="236"/>
        <v>0</v>
      </c>
      <c r="FG124" s="272">
        <f t="shared" si="237"/>
        <v>0</v>
      </c>
      <c r="FH124" s="272">
        <f t="shared" si="238"/>
        <v>0</v>
      </c>
      <c r="FI124" s="109" t="s">
        <v>100</v>
      </c>
      <c r="FJ124" s="109" t="s">
        <v>100</v>
      </c>
      <c r="FK124" s="109" t="s">
        <v>100</v>
      </c>
      <c r="FL124" s="109" t="s">
        <v>100</v>
      </c>
      <c r="FM124" s="109" t="s">
        <v>100</v>
      </c>
      <c r="FN124" s="272">
        <f t="shared" si="355"/>
        <v>0</v>
      </c>
      <c r="FO124" s="272">
        <f t="shared" si="356"/>
        <v>0</v>
      </c>
      <c r="FP124" s="272">
        <f t="shared" si="357"/>
        <v>0</v>
      </c>
      <c r="FQ124" s="272">
        <f t="shared" si="358"/>
        <v>0</v>
      </c>
      <c r="FR124" s="272">
        <f t="shared" si="359"/>
        <v>0</v>
      </c>
      <c r="FS124" s="272">
        <f t="shared" si="360"/>
        <v>0</v>
      </c>
      <c r="FT124" s="272">
        <f t="shared" si="361"/>
        <v>0</v>
      </c>
      <c r="FU124" s="113"/>
      <c r="FV124" s="113"/>
      <c r="FW124" s="109"/>
      <c r="FX124" s="109"/>
      <c r="FY124" s="109"/>
      <c r="FZ124" s="272">
        <f t="shared" si="362"/>
        <v>0</v>
      </c>
      <c r="GA124" s="272">
        <f t="shared" si="239"/>
        <v>0</v>
      </c>
      <c r="GB124" s="109"/>
      <c r="GC124" s="109"/>
      <c r="GD124" s="109"/>
      <c r="GE124" s="109"/>
      <c r="GF124" s="109"/>
      <c r="GG124" s="109"/>
      <c r="GH124" s="109"/>
      <c r="GI124" s="109"/>
      <c r="GJ124" s="109"/>
      <c r="GK124" s="109"/>
      <c r="GL124" s="109"/>
      <c r="GM124" s="109"/>
      <c r="GN124" s="109"/>
      <c r="GO124" s="109"/>
      <c r="GP124" s="109"/>
      <c r="GQ124" s="109"/>
      <c r="GR124" s="109"/>
      <c r="GS124" s="109"/>
      <c r="GT124" s="110"/>
      <c r="GV124" s="413">
        <f t="shared" si="240"/>
        <v>0</v>
      </c>
      <c r="GW124" s="414">
        <f t="shared" si="241"/>
        <v>0</v>
      </c>
      <c r="GX124" s="415"/>
      <c r="GY124" s="416">
        <f t="shared" si="406"/>
        <v>0</v>
      </c>
      <c r="GZ124" s="417">
        <f t="shared" si="407"/>
        <v>0</v>
      </c>
      <c r="HA124" s="385"/>
      <c r="HB124" s="421"/>
      <c r="HC124" s="422"/>
      <c r="HD124" s="422"/>
      <c r="HE124" s="423">
        <f t="shared" si="408"/>
        <v>0</v>
      </c>
      <c r="HF124" s="424">
        <f t="shared" si="409"/>
        <v>0</v>
      </c>
      <c r="HG124" s="426"/>
      <c r="HH124" s="426"/>
      <c r="HI124" s="426"/>
      <c r="HJ124" s="345" t="str">
        <f t="shared" si="242"/>
        <v/>
      </c>
      <c r="HK124" s="402">
        <f>IF(OR(AND(1&lt;=HJ124,HJ124&lt;=3),HJ124=6),VLOOKUP(HJ124,'４整理番号表'!$J$5:$K$59,2,FALSE),0)</f>
        <v>0</v>
      </c>
      <c r="HL124" s="402">
        <f>IF(OR(HJ124=4,HJ124=7),VLOOKUP(HJ124,'４整理番号表'!$J$5:$K$59,2,FALSE),0)</f>
        <v>0</v>
      </c>
      <c r="HM124" s="402">
        <f>IF(HJ124=5,VLOOKUP(HJ124,'４整理番号表'!$J$5:$K$59,2,FALSE),0)</f>
        <v>0</v>
      </c>
      <c r="HN124" s="402">
        <f>IF(AND(8&lt;=HJ124,HJ124&lt;=13),VLOOKUP(HJ124,'４整理番号表'!$J$5:$K$59,2,FALSE),0)</f>
        <v>0</v>
      </c>
      <c r="HO124" s="397">
        <f t="shared" si="363"/>
        <v>0</v>
      </c>
      <c r="HP124" s="345">
        <f t="shared" si="364"/>
        <v>0</v>
      </c>
      <c r="HQ124" s="345">
        <f t="shared" si="365"/>
        <v>0</v>
      </c>
      <c r="HR124" s="344">
        <f t="shared" si="366"/>
        <v>0</v>
      </c>
      <c r="HS124" s="344">
        <f t="shared" si="367"/>
        <v>0</v>
      </c>
      <c r="HT124" s="345">
        <f t="shared" si="368"/>
        <v>0</v>
      </c>
      <c r="HU124" s="345">
        <f t="shared" si="369"/>
        <v>0</v>
      </c>
      <c r="HV124" s="345">
        <f t="shared" si="370"/>
        <v>0</v>
      </c>
      <c r="HW124" s="345">
        <f t="shared" si="371"/>
        <v>0</v>
      </c>
      <c r="HX124" s="345">
        <f t="shared" si="372"/>
        <v>0</v>
      </c>
      <c r="HY124" s="344">
        <f t="shared" si="373"/>
        <v>0</v>
      </c>
      <c r="HZ124" s="344">
        <f t="shared" si="374"/>
        <v>0</v>
      </c>
      <c r="IA124" s="345">
        <f t="shared" si="375"/>
        <v>0</v>
      </c>
      <c r="IB124" s="345">
        <f t="shared" si="376"/>
        <v>0</v>
      </c>
      <c r="IC124" s="345">
        <f t="shared" si="377"/>
        <v>0</v>
      </c>
      <c r="ID124" s="345">
        <f t="shared" si="378"/>
        <v>0</v>
      </c>
      <c r="IE124" s="345">
        <f t="shared" si="379"/>
        <v>0</v>
      </c>
      <c r="IF124" s="344">
        <f>IF(AND($HO124=3,SUM($ID124:IE124)=0),IF(AND($HB124=1,$HF124&gt;=0.1),1,),)</f>
        <v>0</v>
      </c>
      <c r="IG124" s="344">
        <f>IF(AND($HO124=3,SUM($ID124:IF124)=0),IF(AND($HB124=1,$HF124&gt;=0.05,$HF124&lt;0.1),1,),)</f>
        <v>0</v>
      </c>
      <c r="IH124" s="345">
        <f t="shared" si="380"/>
        <v>0</v>
      </c>
      <c r="II124" s="345">
        <f t="shared" si="381"/>
        <v>0</v>
      </c>
      <c r="IJ124" s="345">
        <f t="shared" si="382"/>
        <v>0</v>
      </c>
      <c r="IK124" s="345">
        <f t="shared" si="383"/>
        <v>0</v>
      </c>
      <c r="IL124" s="345">
        <f t="shared" si="384"/>
        <v>0</v>
      </c>
      <c r="IM124" s="345">
        <f t="shared" si="385"/>
        <v>0</v>
      </c>
      <c r="IN124" s="345">
        <f t="shared" si="386"/>
        <v>0</v>
      </c>
      <c r="IO124" s="345">
        <f t="shared" si="387"/>
        <v>0</v>
      </c>
      <c r="IP124" s="345">
        <f t="shared" si="388"/>
        <v>0</v>
      </c>
      <c r="IQ124" s="345">
        <f t="shared" si="389"/>
        <v>0</v>
      </c>
      <c r="IR124" s="345">
        <f t="shared" si="390"/>
        <v>0</v>
      </c>
      <c r="IS124" s="392">
        <f t="shared" si="391"/>
        <v>0</v>
      </c>
      <c r="IT124" s="385"/>
      <c r="IU124" s="440">
        <f t="shared" si="243"/>
        <v>0</v>
      </c>
      <c r="IV124" s="344">
        <f t="shared" si="244"/>
        <v>0</v>
      </c>
      <c r="IW124" s="344">
        <f t="shared" si="245"/>
        <v>0</v>
      </c>
      <c r="IX124" s="344">
        <f t="shared" si="246"/>
        <v>0</v>
      </c>
      <c r="IY124" s="344">
        <f t="shared" si="247"/>
        <v>0</v>
      </c>
      <c r="IZ124" s="344">
        <f t="shared" si="248"/>
        <v>0</v>
      </c>
      <c r="JA124" s="344">
        <f t="shared" si="249"/>
        <v>0</v>
      </c>
      <c r="JB124" s="344">
        <f t="shared" si="250"/>
        <v>0</v>
      </c>
      <c r="JC124" s="344">
        <f t="shared" si="251"/>
        <v>0</v>
      </c>
      <c r="JD124" s="344">
        <f t="shared" si="252"/>
        <v>0</v>
      </c>
      <c r="JE124" s="344">
        <f t="shared" si="253"/>
        <v>0</v>
      </c>
      <c r="JF124" s="344">
        <f t="shared" si="254"/>
        <v>0</v>
      </c>
      <c r="JG124" s="344">
        <f t="shared" si="255"/>
        <v>0</v>
      </c>
      <c r="JH124" s="344">
        <f t="shared" si="256"/>
        <v>0</v>
      </c>
      <c r="JI124" s="344">
        <f t="shared" si="257"/>
        <v>0</v>
      </c>
      <c r="JJ124" s="344">
        <f t="shared" si="258"/>
        <v>0</v>
      </c>
      <c r="JK124" s="344">
        <f t="shared" si="259"/>
        <v>0</v>
      </c>
      <c r="JL124" s="344">
        <f t="shared" si="260"/>
        <v>0</v>
      </c>
      <c r="JM124" s="344">
        <f t="shared" si="261"/>
        <v>0</v>
      </c>
      <c r="JN124" s="344">
        <f t="shared" si="262"/>
        <v>0</v>
      </c>
      <c r="JO124" s="344">
        <f t="shared" si="263"/>
        <v>0</v>
      </c>
      <c r="JP124" s="344">
        <f t="shared" si="264"/>
        <v>0</v>
      </c>
      <c r="JQ124" s="344">
        <f t="shared" si="265"/>
        <v>0</v>
      </c>
      <c r="JR124" s="344">
        <f t="shared" si="266"/>
        <v>0</v>
      </c>
      <c r="JS124" s="344">
        <f t="shared" si="267"/>
        <v>0</v>
      </c>
      <c r="JT124" s="344">
        <f t="shared" si="268"/>
        <v>0</v>
      </c>
      <c r="JU124" s="344">
        <f t="shared" si="269"/>
        <v>0</v>
      </c>
      <c r="JV124" s="344">
        <f t="shared" si="270"/>
        <v>0</v>
      </c>
      <c r="JW124" s="344">
        <f t="shared" si="271"/>
        <v>0</v>
      </c>
      <c r="JX124" s="344">
        <f t="shared" si="272"/>
        <v>0</v>
      </c>
      <c r="JY124" s="344">
        <f t="shared" si="273"/>
        <v>0</v>
      </c>
      <c r="JZ124" s="344">
        <f t="shared" si="274"/>
        <v>0</v>
      </c>
      <c r="KA124" s="344">
        <f t="shared" si="275"/>
        <v>0</v>
      </c>
      <c r="KB124" s="344">
        <f t="shared" si="276"/>
        <v>0</v>
      </c>
      <c r="KC124" s="344">
        <f t="shared" si="277"/>
        <v>0</v>
      </c>
      <c r="KD124" s="344">
        <f t="shared" si="278"/>
        <v>0</v>
      </c>
      <c r="KE124" s="344">
        <f t="shared" si="279"/>
        <v>0</v>
      </c>
      <c r="KF124" s="344">
        <f t="shared" si="280"/>
        <v>0</v>
      </c>
      <c r="KG124" s="344">
        <f t="shared" si="281"/>
        <v>0</v>
      </c>
      <c r="KH124" s="344">
        <f t="shared" si="282"/>
        <v>0</v>
      </c>
      <c r="KI124" s="344">
        <f t="shared" si="283"/>
        <v>0</v>
      </c>
      <c r="KJ124" s="344">
        <f t="shared" si="284"/>
        <v>0</v>
      </c>
      <c r="KK124" s="344">
        <f t="shared" si="285"/>
        <v>0</v>
      </c>
      <c r="KL124" s="344">
        <f t="shared" si="286"/>
        <v>0</v>
      </c>
      <c r="KM124" s="344">
        <f t="shared" si="287"/>
        <v>0</v>
      </c>
      <c r="KN124" s="344">
        <f t="shared" si="288"/>
        <v>0</v>
      </c>
      <c r="KO124" s="344">
        <f t="shared" si="289"/>
        <v>0</v>
      </c>
      <c r="KP124" s="344">
        <f t="shared" si="290"/>
        <v>0</v>
      </c>
      <c r="KQ124" s="344">
        <f t="shared" si="291"/>
        <v>0</v>
      </c>
      <c r="KR124" s="344">
        <f t="shared" si="292"/>
        <v>0</v>
      </c>
      <c r="KS124" s="344">
        <f t="shared" si="293"/>
        <v>0</v>
      </c>
      <c r="KT124" s="383">
        <f t="shared" si="294"/>
        <v>0</v>
      </c>
      <c r="KU124" s="701"/>
      <c r="KV124" s="109"/>
      <c r="KW124" s="109"/>
      <c r="KX124" s="110"/>
      <c r="KZ124" s="472">
        <f t="shared" si="295"/>
        <v>0</v>
      </c>
      <c r="LA124" s="348">
        <f t="shared" si="296"/>
        <v>0</v>
      </c>
      <c r="LB124" s="348">
        <f t="shared" si="297"/>
        <v>0</v>
      </c>
      <c r="LC124" s="473">
        <f t="shared" si="298"/>
        <v>0</v>
      </c>
      <c r="LE124" s="467">
        <f t="shared" si="299"/>
        <v>0</v>
      </c>
      <c r="LF124" s="467" t="str">
        <f t="shared" si="300"/>
        <v/>
      </c>
      <c r="LG124" s="467">
        <f t="shared" si="301"/>
        <v>0</v>
      </c>
      <c r="LH124" s="467">
        <f t="shared" si="302"/>
        <v>0</v>
      </c>
      <c r="LI124" s="467">
        <f t="shared" si="303"/>
        <v>0</v>
      </c>
      <c r="LJ124" s="467">
        <f t="shared" si="304"/>
        <v>0</v>
      </c>
      <c r="LK124" s="467">
        <f t="shared" si="305"/>
        <v>0</v>
      </c>
      <c r="LL124" s="467">
        <f t="shared" si="306"/>
        <v>0</v>
      </c>
      <c r="LM124" s="467">
        <f t="shared" si="307"/>
        <v>0</v>
      </c>
      <c r="LN124" s="468">
        <f t="shared" si="308"/>
        <v>0</v>
      </c>
      <c r="LO124" s="468" t="str">
        <f t="shared" si="392"/>
        <v>○</v>
      </c>
      <c r="LP124" s="451"/>
      <c r="LQ124" s="414">
        <f t="shared" si="393"/>
        <v>0</v>
      </c>
      <c r="LR124" s="414">
        <f t="shared" si="394"/>
        <v>0</v>
      </c>
      <c r="LS124" s="414" t="str">
        <f t="shared" si="309"/>
        <v/>
      </c>
      <c r="LT124" s="414" t="str">
        <f t="shared" si="395"/>
        <v/>
      </c>
      <c r="LU124" s="414">
        <f t="shared" si="310"/>
        <v>0</v>
      </c>
      <c r="LV124" s="414">
        <f t="shared" si="311"/>
        <v>0</v>
      </c>
      <c r="LW124" s="414">
        <f t="shared" si="312"/>
        <v>0</v>
      </c>
      <c r="LX124" s="448">
        <f t="shared" si="313"/>
        <v>0</v>
      </c>
      <c r="LY124" s="414">
        <f t="shared" si="396"/>
        <v>0</v>
      </c>
      <c r="LZ124" s="414">
        <f t="shared" si="397"/>
        <v>0</v>
      </c>
      <c r="MA124" s="414">
        <f t="shared" si="398"/>
        <v>0</v>
      </c>
      <c r="MB124" s="448">
        <f t="shared" si="399"/>
        <v>0</v>
      </c>
      <c r="MC124" s="414">
        <f t="shared" si="314"/>
        <v>0</v>
      </c>
      <c r="MD124" s="414">
        <f t="shared" si="315"/>
        <v>0</v>
      </c>
      <c r="ME124" s="414">
        <f t="shared" si="316"/>
        <v>0</v>
      </c>
      <c r="MF124" s="448">
        <f t="shared" si="317"/>
        <v>0</v>
      </c>
      <c r="MG124" s="414">
        <f t="shared" si="318"/>
        <v>0</v>
      </c>
      <c r="MH124" s="414">
        <f t="shared" si="319"/>
        <v>0</v>
      </c>
      <c r="MI124" s="414">
        <f t="shared" si="320"/>
        <v>0</v>
      </c>
      <c r="MJ124" s="448">
        <f t="shared" si="400"/>
        <v>0</v>
      </c>
      <c r="MK124" s="462"/>
      <c r="ML124" s="477" cm="1">
        <f t="array" ref="ML124">IF(MX124=1,INDEX($BX124:$EQ124,1,MATCH("Ⅱ⑧",$BX124:$EQ124,0)+7),0)</f>
        <v>0</v>
      </c>
      <c r="MM124" s="478">
        <f t="shared" si="321"/>
        <v>0</v>
      </c>
      <c r="MN124" s="468">
        <f t="shared" si="322"/>
        <v>0</v>
      </c>
      <c r="MP124" s="348">
        <f t="shared" si="323"/>
        <v>0</v>
      </c>
      <c r="MQ124" s="348">
        <f t="shared" si="324"/>
        <v>0</v>
      </c>
      <c r="MR124" s="348">
        <f t="shared" si="325"/>
        <v>0</v>
      </c>
      <c r="MS124" s="348">
        <f t="shared" si="326"/>
        <v>0</v>
      </c>
      <c r="MT124" s="348">
        <f t="shared" si="327"/>
        <v>0</v>
      </c>
      <c r="MU124" s="348">
        <f t="shared" si="328"/>
        <v>0</v>
      </c>
      <c r="MV124" s="348">
        <f t="shared" si="329"/>
        <v>0</v>
      </c>
      <c r="MW124" s="348">
        <f t="shared" si="330"/>
        <v>0</v>
      </c>
      <c r="MX124" s="348">
        <f t="shared" si="331"/>
        <v>0</v>
      </c>
      <c r="MZ124" s="550">
        <f t="shared" si="332"/>
        <v>0</v>
      </c>
      <c r="NA124" s="550">
        <f t="shared" si="333"/>
        <v>0</v>
      </c>
      <c r="NB124" s="550">
        <f t="shared" si="334"/>
        <v>0</v>
      </c>
      <c r="NC124" s="550">
        <f t="shared" si="335"/>
        <v>0</v>
      </c>
      <c r="ND124" s="550">
        <f t="shared" si="336"/>
        <v>0</v>
      </c>
      <c r="NE124" s="550">
        <f t="shared" si="337"/>
        <v>0</v>
      </c>
      <c r="NF124" s="550">
        <f t="shared" si="338"/>
        <v>0</v>
      </c>
      <c r="NG124" s="550">
        <f t="shared" si="339"/>
        <v>0</v>
      </c>
    </row>
    <row r="125" spans="1:371" s="136" customFormat="1" ht="21" customHeight="1">
      <c r="A125" s="452">
        <f t="shared" si="212"/>
        <v>0</v>
      </c>
      <c r="B125" s="452">
        <f t="shared" si="401"/>
        <v>0</v>
      </c>
      <c r="C125" s="452">
        <f t="shared" si="213"/>
        <v>0</v>
      </c>
      <c r="D125" s="452">
        <f t="shared" si="214"/>
        <v>0</v>
      </c>
      <c r="E125" s="452">
        <f t="shared" si="215"/>
        <v>0</v>
      </c>
      <c r="F125" s="452">
        <f t="shared" si="402"/>
        <v>0</v>
      </c>
      <c r="G125" s="452">
        <f t="shared" si="403"/>
        <v>0</v>
      </c>
      <c r="H125" s="452">
        <f t="shared" si="404"/>
        <v>0</v>
      </c>
      <c r="I125" s="267">
        <f t="shared" si="340"/>
        <v>0</v>
      </c>
      <c r="J125" s="268"/>
      <c r="K125" s="112"/>
      <c r="L125" s="112"/>
      <c r="M125" s="106"/>
      <c r="N125" s="106"/>
      <c r="O125" s="106"/>
      <c r="P125" s="106"/>
      <c r="Q125" s="112"/>
      <c r="R125" s="263" t="str">
        <f>IFERROR(VLOOKUP(Q125,'４整理番号表'!$T$27:$U$30,2,TRUE),"")</f>
        <v/>
      </c>
      <c r="S125" s="263">
        <f t="shared" si="341"/>
        <v>0</v>
      </c>
      <c r="T125" s="266">
        <f t="shared" si="342"/>
        <v>0</v>
      </c>
      <c r="U125" s="112"/>
      <c r="V125" s="108"/>
      <c r="W125" s="269" t="str">
        <f>IFERROR(VLOOKUP(V125,'４整理番号表'!$B$6:$G$7,2,TRUE),"")</f>
        <v/>
      </c>
      <c r="X125" s="270"/>
      <c r="Y125" s="108"/>
      <c r="Z125" s="269" t="str">
        <f>IFERROR(VLOOKUP(Y125,'４整理番号表'!$B$39:$H$45,2,TRUE),"")</f>
        <v/>
      </c>
      <c r="AA125" s="108"/>
      <c r="AB125" s="271" t="str">
        <f>IFERROR(VLOOKUP(AA125,'４整理番号表'!$J$5:$K$59,2,TRUE),"")</f>
        <v/>
      </c>
      <c r="AC125" s="365"/>
      <c r="AD125" s="624"/>
      <c r="AE125" s="107"/>
      <c r="AF125" s="272" t="str">
        <f>IFERROR(VLOOKUP(AE125,'４整理番号表'!$P$6:$Q$39,2,TRUE),"")</f>
        <v/>
      </c>
      <c r="AG125" s="273">
        <f t="shared" si="216"/>
        <v>0</v>
      </c>
      <c r="AH125" s="106"/>
      <c r="AI125" s="112"/>
      <c r="AJ125" s="111"/>
      <c r="AK125" s="282"/>
      <c r="AL125" s="283"/>
      <c r="AM125" s="280"/>
      <c r="AN125" s="26"/>
      <c r="AO125" s="291">
        <f t="shared" si="217"/>
        <v>0</v>
      </c>
      <c r="AP125" s="290">
        <f t="shared" si="343"/>
        <v>0</v>
      </c>
      <c r="AQ125" s="30"/>
      <c r="AR125" s="30"/>
      <c r="AS125" s="30"/>
      <c r="AT125" s="289"/>
      <c r="AU125" s="291">
        <f t="shared" si="410"/>
        <v>0</v>
      </c>
      <c r="AV125" s="291" t="str">
        <f t="shared" si="405"/>
        <v/>
      </c>
      <c r="AW125" s="27"/>
      <c r="AX125" s="33"/>
      <c r="AY125" s="33"/>
      <c r="AZ125" s="28"/>
      <c r="BA125" s="27"/>
      <c r="BB125" s="202"/>
      <c r="BC125" s="315">
        <f t="shared" si="344"/>
        <v>0</v>
      </c>
      <c r="BD125" s="349" t="str">
        <f t="shared" si="218"/>
        <v/>
      </c>
      <c r="BE125" s="350"/>
      <c r="BF125" s="350"/>
      <c r="BG125" s="349">
        <f t="shared" si="411"/>
        <v>0</v>
      </c>
      <c r="BH125" s="350"/>
      <c r="BI125" s="349">
        <f t="shared" si="345"/>
        <v>0</v>
      </c>
      <c r="BJ125" s="202"/>
      <c r="BK125" s="202"/>
      <c r="BL125" s="653" t="str">
        <f t="shared" si="219"/>
        <v/>
      </c>
      <c r="BM125" s="654" t="str">
        <f t="shared" si="220"/>
        <v/>
      </c>
      <c r="BN125" s="266" t="str">
        <f t="shared" si="221"/>
        <v/>
      </c>
      <c r="BO125" s="793"/>
      <c r="BP125" s="323"/>
      <c r="BQ125" s="323"/>
      <c r="BR125" s="323"/>
      <c r="BS125" s="323"/>
      <c r="BT125" s="324" t="str">
        <f t="shared" si="222"/>
        <v/>
      </c>
      <c r="BU125" s="325" t="str">
        <f t="shared" si="346"/>
        <v/>
      </c>
      <c r="BV125" s="393">
        <f t="shared" si="347"/>
        <v>0</v>
      </c>
      <c r="BW125" s="326"/>
      <c r="BX125" s="329"/>
      <c r="BY125" s="454"/>
      <c r="BZ125" s="455"/>
      <c r="CA125" s="455"/>
      <c r="CB125" s="455"/>
      <c r="CC125" s="455"/>
      <c r="CD125" s="322">
        <f>IFERROR(VLOOKUP(BX125,'４整理番号表'!$X$23:$Z$31,3,FALSE),)</f>
        <v>0</v>
      </c>
      <c r="CE125" s="605" t="str">
        <f>IF(BX125='４整理番号表'!$X$24,IF(CC125&lt;&gt;"",IF(BZ125&gt;0,IF(BY125=6,ROUNDDOWN((CC125-BZ125)/ABS(BZ125),3),IF(BY125=5,ROUNDDOWN((CC125-BZ125)/ABS(BZ125)*3/4,3),"")),"-")),IF(CC125&lt;&gt;"",IF(BZ125&gt;0,ROUNDDOWN((CC125-BZ125)/ABS(BZ125),3),"-"),""))</f>
        <v/>
      </c>
      <c r="CF125" s="610"/>
      <c r="CG125" s="329"/>
      <c r="CH125" s="454"/>
      <c r="CI125" s="322"/>
      <c r="CJ125" s="322"/>
      <c r="CK125" s="322"/>
      <c r="CL125" s="322"/>
      <c r="CM125" s="322">
        <f>IFERROR(VLOOKUP(CG125,'４整理番号表'!$X$23:$Z$31,3,FALSE),)</f>
        <v>0</v>
      </c>
      <c r="CN125" s="325" t="str">
        <f t="shared" si="348"/>
        <v/>
      </c>
      <c r="CO125" s="610"/>
      <c r="CP125" s="329"/>
      <c r="CQ125" s="454"/>
      <c r="CR125" s="322"/>
      <c r="CS125" s="322"/>
      <c r="CT125" s="322"/>
      <c r="CU125" s="322"/>
      <c r="CV125" s="322">
        <f>IFERROR(VLOOKUP(CP125,'４整理番号表'!$X$23:$Z$31,3,FALSE),)</f>
        <v>0</v>
      </c>
      <c r="CW125" s="325" t="str">
        <f t="shared" si="349"/>
        <v/>
      </c>
      <c r="CX125" s="619"/>
      <c r="CY125" s="329"/>
      <c r="CZ125" s="454"/>
      <c r="DA125" s="322"/>
      <c r="DB125" s="322"/>
      <c r="DC125" s="322"/>
      <c r="DD125" s="322"/>
      <c r="DE125" s="322">
        <f>IFERROR(VLOOKUP(CY125,'４整理番号表'!$X$23:$Z$31,3,FALSE),)</f>
        <v>0</v>
      </c>
      <c r="DF125" s="325" t="str">
        <f t="shared" si="350"/>
        <v/>
      </c>
      <c r="DG125" s="610"/>
      <c r="DH125" s="329"/>
      <c r="DI125" s="454"/>
      <c r="DJ125" s="322"/>
      <c r="DK125" s="322"/>
      <c r="DL125" s="322"/>
      <c r="DM125" s="322"/>
      <c r="DN125" s="322">
        <f>IFERROR(VLOOKUP(DH125,'４整理番号表'!$X$23:$Z$31,3,FALSE),)</f>
        <v>0</v>
      </c>
      <c r="DO125" s="325" t="str">
        <f t="shared" si="351"/>
        <v/>
      </c>
      <c r="DP125" s="610"/>
      <c r="DQ125" s="329"/>
      <c r="DR125" s="454"/>
      <c r="DS125" s="322"/>
      <c r="DT125" s="322"/>
      <c r="DU125" s="322"/>
      <c r="DV125" s="322"/>
      <c r="DW125" s="322">
        <f>IFERROR(VLOOKUP(DQ125,'４整理番号表'!$X$23:$Z$31,3,FALSE),)</f>
        <v>0</v>
      </c>
      <c r="DX125" s="325" t="str">
        <f t="shared" si="352"/>
        <v/>
      </c>
      <c r="DY125" s="610"/>
      <c r="DZ125" s="329"/>
      <c r="EA125" s="454"/>
      <c r="EB125" s="322"/>
      <c r="EC125" s="322"/>
      <c r="ED125" s="322"/>
      <c r="EE125" s="322"/>
      <c r="EF125" s="322">
        <f>IFERROR(VLOOKUP(DZ125,'４整理番号表'!$X$23:$Z$31,3,FALSE),)</f>
        <v>0</v>
      </c>
      <c r="EG125" s="325" t="str">
        <f t="shared" si="353"/>
        <v/>
      </c>
      <c r="EH125" s="610"/>
      <c r="EI125" s="329"/>
      <c r="EJ125" s="454"/>
      <c r="EK125" s="322"/>
      <c r="EL125" s="322"/>
      <c r="EM125" s="322"/>
      <c r="EN125" s="322"/>
      <c r="EO125" s="322">
        <f>IFERROR(VLOOKUP(EI125,'４整理番号表'!$X$23:$Z$31,3,FALSE),)</f>
        <v>0</v>
      </c>
      <c r="EP125" s="325" t="str">
        <f t="shared" si="354"/>
        <v/>
      </c>
      <c r="EQ125" s="619"/>
      <c r="ER125" s="203" t="s">
        <v>101</v>
      </c>
      <c r="ES125" s="266">
        <f t="shared" si="223"/>
        <v>0</v>
      </c>
      <c r="ET125" s="272">
        <f t="shared" si="224"/>
        <v>0</v>
      </c>
      <c r="EU125" s="272">
        <f t="shared" si="225"/>
        <v>0</v>
      </c>
      <c r="EV125" s="272">
        <f t="shared" si="226"/>
        <v>0</v>
      </c>
      <c r="EW125" s="272">
        <f t="shared" si="227"/>
        <v>0</v>
      </c>
      <c r="EX125" s="272">
        <f t="shared" si="228"/>
        <v>0</v>
      </c>
      <c r="EY125" s="272">
        <f t="shared" si="229"/>
        <v>0</v>
      </c>
      <c r="EZ125" s="272">
        <f t="shared" si="230"/>
        <v>0</v>
      </c>
      <c r="FA125" s="272">
        <f t="shared" si="231"/>
        <v>0</v>
      </c>
      <c r="FB125" s="272">
        <f t="shared" si="232"/>
        <v>0</v>
      </c>
      <c r="FC125" s="272">
        <f t="shared" si="233"/>
        <v>0</v>
      </c>
      <c r="FD125" s="272">
        <f t="shared" si="234"/>
        <v>0</v>
      </c>
      <c r="FE125" s="272">
        <f t="shared" si="235"/>
        <v>0</v>
      </c>
      <c r="FF125" s="272">
        <f t="shared" si="236"/>
        <v>0</v>
      </c>
      <c r="FG125" s="272">
        <f t="shared" si="237"/>
        <v>0</v>
      </c>
      <c r="FH125" s="272">
        <f t="shared" si="238"/>
        <v>0</v>
      </c>
      <c r="FI125" s="109" t="s">
        <v>100</v>
      </c>
      <c r="FJ125" s="109" t="s">
        <v>100</v>
      </c>
      <c r="FK125" s="109" t="s">
        <v>100</v>
      </c>
      <c r="FL125" s="109" t="s">
        <v>100</v>
      </c>
      <c r="FM125" s="109" t="s">
        <v>100</v>
      </c>
      <c r="FN125" s="272">
        <f t="shared" si="355"/>
        <v>0</v>
      </c>
      <c r="FO125" s="272">
        <f t="shared" si="356"/>
        <v>0</v>
      </c>
      <c r="FP125" s="272">
        <f t="shared" si="357"/>
        <v>0</v>
      </c>
      <c r="FQ125" s="272">
        <f t="shared" si="358"/>
        <v>0</v>
      </c>
      <c r="FR125" s="272">
        <f t="shared" si="359"/>
        <v>0</v>
      </c>
      <c r="FS125" s="272">
        <f t="shared" si="360"/>
        <v>0</v>
      </c>
      <c r="FT125" s="272">
        <f t="shared" si="361"/>
        <v>0</v>
      </c>
      <c r="FU125" s="113"/>
      <c r="FV125" s="113"/>
      <c r="FW125" s="109"/>
      <c r="FX125" s="109"/>
      <c r="FY125" s="109"/>
      <c r="FZ125" s="272">
        <f t="shared" si="362"/>
        <v>0</v>
      </c>
      <c r="GA125" s="272">
        <f t="shared" si="239"/>
        <v>0</v>
      </c>
      <c r="GB125" s="109"/>
      <c r="GC125" s="109"/>
      <c r="GD125" s="109"/>
      <c r="GE125" s="109"/>
      <c r="GF125" s="109"/>
      <c r="GG125" s="109"/>
      <c r="GH125" s="109"/>
      <c r="GI125" s="109"/>
      <c r="GJ125" s="109"/>
      <c r="GK125" s="109"/>
      <c r="GL125" s="109"/>
      <c r="GM125" s="109"/>
      <c r="GN125" s="109"/>
      <c r="GO125" s="109"/>
      <c r="GP125" s="109"/>
      <c r="GQ125" s="109"/>
      <c r="GR125" s="109"/>
      <c r="GS125" s="109"/>
      <c r="GT125" s="110"/>
      <c r="GV125" s="413">
        <f t="shared" si="240"/>
        <v>0</v>
      </c>
      <c r="GW125" s="414">
        <f t="shared" si="241"/>
        <v>0</v>
      </c>
      <c r="GX125" s="415"/>
      <c r="GY125" s="416">
        <f t="shared" si="406"/>
        <v>0</v>
      </c>
      <c r="GZ125" s="417">
        <f t="shared" si="407"/>
        <v>0</v>
      </c>
      <c r="HA125" s="385"/>
      <c r="HB125" s="421"/>
      <c r="HC125" s="422"/>
      <c r="HD125" s="422"/>
      <c r="HE125" s="423">
        <f t="shared" si="408"/>
        <v>0</v>
      </c>
      <c r="HF125" s="424">
        <f t="shared" si="409"/>
        <v>0</v>
      </c>
      <c r="HG125" s="426"/>
      <c r="HH125" s="426"/>
      <c r="HI125" s="426"/>
      <c r="HJ125" s="345" t="str">
        <f t="shared" si="242"/>
        <v/>
      </c>
      <c r="HK125" s="402">
        <f>IF(OR(AND(1&lt;=HJ125,HJ125&lt;=3),HJ125=6),VLOOKUP(HJ125,'４整理番号表'!$J$5:$K$59,2,FALSE),0)</f>
        <v>0</v>
      </c>
      <c r="HL125" s="402">
        <f>IF(OR(HJ125=4,HJ125=7),VLOOKUP(HJ125,'４整理番号表'!$J$5:$K$59,2,FALSE),0)</f>
        <v>0</v>
      </c>
      <c r="HM125" s="402">
        <f>IF(HJ125=5,VLOOKUP(HJ125,'４整理番号表'!$J$5:$K$59,2,FALSE),0)</f>
        <v>0</v>
      </c>
      <c r="HN125" s="402">
        <f>IF(AND(8&lt;=HJ125,HJ125&lt;=13),VLOOKUP(HJ125,'４整理番号表'!$J$5:$K$59,2,FALSE),0)</f>
        <v>0</v>
      </c>
      <c r="HO125" s="397">
        <f t="shared" si="363"/>
        <v>0</v>
      </c>
      <c r="HP125" s="345">
        <f t="shared" si="364"/>
        <v>0</v>
      </c>
      <c r="HQ125" s="345">
        <f t="shared" si="365"/>
        <v>0</v>
      </c>
      <c r="HR125" s="344">
        <f t="shared" si="366"/>
        <v>0</v>
      </c>
      <c r="HS125" s="344">
        <f t="shared" si="367"/>
        <v>0</v>
      </c>
      <c r="HT125" s="345">
        <f t="shared" si="368"/>
        <v>0</v>
      </c>
      <c r="HU125" s="345">
        <f t="shared" si="369"/>
        <v>0</v>
      </c>
      <c r="HV125" s="345">
        <f t="shared" si="370"/>
        <v>0</v>
      </c>
      <c r="HW125" s="345">
        <f t="shared" si="371"/>
        <v>0</v>
      </c>
      <c r="HX125" s="345">
        <f t="shared" si="372"/>
        <v>0</v>
      </c>
      <c r="HY125" s="344">
        <f t="shared" si="373"/>
        <v>0</v>
      </c>
      <c r="HZ125" s="344">
        <f t="shared" si="374"/>
        <v>0</v>
      </c>
      <c r="IA125" s="345">
        <f t="shared" si="375"/>
        <v>0</v>
      </c>
      <c r="IB125" s="345">
        <f t="shared" si="376"/>
        <v>0</v>
      </c>
      <c r="IC125" s="345">
        <f t="shared" si="377"/>
        <v>0</v>
      </c>
      <c r="ID125" s="345">
        <f t="shared" si="378"/>
        <v>0</v>
      </c>
      <c r="IE125" s="345">
        <f t="shared" si="379"/>
        <v>0</v>
      </c>
      <c r="IF125" s="344">
        <f>IF(AND($HO125=3,SUM($ID125:IE125)=0),IF(AND($HB125=1,$HF125&gt;=0.1),1,),)</f>
        <v>0</v>
      </c>
      <c r="IG125" s="344">
        <f>IF(AND($HO125=3,SUM($ID125:IF125)=0),IF(AND($HB125=1,$HF125&gt;=0.05,$HF125&lt;0.1),1,),)</f>
        <v>0</v>
      </c>
      <c r="IH125" s="345">
        <f t="shared" si="380"/>
        <v>0</v>
      </c>
      <c r="II125" s="345">
        <f t="shared" si="381"/>
        <v>0</v>
      </c>
      <c r="IJ125" s="345">
        <f t="shared" si="382"/>
        <v>0</v>
      </c>
      <c r="IK125" s="345">
        <f t="shared" si="383"/>
        <v>0</v>
      </c>
      <c r="IL125" s="345">
        <f t="shared" si="384"/>
        <v>0</v>
      </c>
      <c r="IM125" s="345">
        <f t="shared" si="385"/>
        <v>0</v>
      </c>
      <c r="IN125" s="345">
        <f t="shared" si="386"/>
        <v>0</v>
      </c>
      <c r="IO125" s="345">
        <f t="shared" si="387"/>
        <v>0</v>
      </c>
      <c r="IP125" s="345">
        <f t="shared" si="388"/>
        <v>0</v>
      </c>
      <c r="IQ125" s="345">
        <f t="shared" si="389"/>
        <v>0</v>
      </c>
      <c r="IR125" s="345">
        <f t="shared" si="390"/>
        <v>0</v>
      </c>
      <c r="IS125" s="392">
        <f t="shared" si="391"/>
        <v>0</v>
      </c>
      <c r="IT125" s="385"/>
      <c r="IU125" s="440">
        <f t="shared" si="243"/>
        <v>0</v>
      </c>
      <c r="IV125" s="344">
        <f t="shared" si="244"/>
        <v>0</v>
      </c>
      <c r="IW125" s="344">
        <f t="shared" si="245"/>
        <v>0</v>
      </c>
      <c r="IX125" s="344">
        <f t="shared" si="246"/>
        <v>0</v>
      </c>
      <c r="IY125" s="344">
        <f t="shared" si="247"/>
        <v>0</v>
      </c>
      <c r="IZ125" s="344">
        <f t="shared" si="248"/>
        <v>0</v>
      </c>
      <c r="JA125" s="344">
        <f t="shared" si="249"/>
        <v>0</v>
      </c>
      <c r="JB125" s="344">
        <f t="shared" si="250"/>
        <v>0</v>
      </c>
      <c r="JC125" s="344">
        <f t="shared" si="251"/>
        <v>0</v>
      </c>
      <c r="JD125" s="344">
        <f t="shared" si="252"/>
        <v>0</v>
      </c>
      <c r="JE125" s="344">
        <f t="shared" si="253"/>
        <v>0</v>
      </c>
      <c r="JF125" s="344">
        <f t="shared" si="254"/>
        <v>0</v>
      </c>
      <c r="JG125" s="344">
        <f t="shared" si="255"/>
        <v>0</v>
      </c>
      <c r="JH125" s="344">
        <f t="shared" si="256"/>
        <v>0</v>
      </c>
      <c r="JI125" s="344">
        <f t="shared" si="257"/>
        <v>0</v>
      </c>
      <c r="JJ125" s="344">
        <f t="shared" si="258"/>
        <v>0</v>
      </c>
      <c r="JK125" s="344">
        <f t="shared" si="259"/>
        <v>0</v>
      </c>
      <c r="JL125" s="344">
        <f t="shared" si="260"/>
        <v>0</v>
      </c>
      <c r="JM125" s="344">
        <f t="shared" si="261"/>
        <v>0</v>
      </c>
      <c r="JN125" s="344">
        <f t="shared" si="262"/>
        <v>0</v>
      </c>
      <c r="JO125" s="344">
        <f t="shared" si="263"/>
        <v>0</v>
      </c>
      <c r="JP125" s="344">
        <f t="shared" si="264"/>
        <v>0</v>
      </c>
      <c r="JQ125" s="344">
        <f t="shared" si="265"/>
        <v>0</v>
      </c>
      <c r="JR125" s="344">
        <f t="shared" si="266"/>
        <v>0</v>
      </c>
      <c r="JS125" s="344">
        <f t="shared" si="267"/>
        <v>0</v>
      </c>
      <c r="JT125" s="344">
        <f t="shared" si="268"/>
        <v>0</v>
      </c>
      <c r="JU125" s="344">
        <f t="shared" si="269"/>
        <v>0</v>
      </c>
      <c r="JV125" s="344">
        <f t="shared" si="270"/>
        <v>0</v>
      </c>
      <c r="JW125" s="344">
        <f t="shared" si="271"/>
        <v>0</v>
      </c>
      <c r="JX125" s="344">
        <f t="shared" si="272"/>
        <v>0</v>
      </c>
      <c r="JY125" s="344">
        <f t="shared" si="273"/>
        <v>0</v>
      </c>
      <c r="JZ125" s="344">
        <f t="shared" si="274"/>
        <v>0</v>
      </c>
      <c r="KA125" s="344">
        <f t="shared" si="275"/>
        <v>0</v>
      </c>
      <c r="KB125" s="344">
        <f t="shared" si="276"/>
        <v>0</v>
      </c>
      <c r="KC125" s="344">
        <f t="shared" si="277"/>
        <v>0</v>
      </c>
      <c r="KD125" s="344">
        <f t="shared" si="278"/>
        <v>0</v>
      </c>
      <c r="KE125" s="344">
        <f t="shared" si="279"/>
        <v>0</v>
      </c>
      <c r="KF125" s="344">
        <f t="shared" si="280"/>
        <v>0</v>
      </c>
      <c r="KG125" s="344">
        <f t="shared" si="281"/>
        <v>0</v>
      </c>
      <c r="KH125" s="344">
        <f t="shared" si="282"/>
        <v>0</v>
      </c>
      <c r="KI125" s="344">
        <f t="shared" si="283"/>
        <v>0</v>
      </c>
      <c r="KJ125" s="344">
        <f t="shared" si="284"/>
        <v>0</v>
      </c>
      <c r="KK125" s="344">
        <f t="shared" si="285"/>
        <v>0</v>
      </c>
      <c r="KL125" s="344">
        <f t="shared" si="286"/>
        <v>0</v>
      </c>
      <c r="KM125" s="344">
        <f t="shared" si="287"/>
        <v>0</v>
      </c>
      <c r="KN125" s="344">
        <f t="shared" si="288"/>
        <v>0</v>
      </c>
      <c r="KO125" s="344">
        <f t="shared" si="289"/>
        <v>0</v>
      </c>
      <c r="KP125" s="344">
        <f t="shared" si="290"/>
        <v>0</v>
      </c>
      <c r="KQ125" s="344">
        <f t="shared" si="291"/>
        <v>0</v>
      </c>
      <c r="KR125" s="344">
        <f t="shared" si="292"/>
        <v>0</v>
      </c>
      <c r="KS125" s="344">
        <f t="shared" si="293"/>
        <v>0</v>
      </c>
      <c r="KT125" s="383">
        <f t="shared" si="294"/>
        <v>0</v>
      </c>
      <c r="KU125" s="701"/>
      <c r="KV125" s="109"/>
      <c r="KW125" s="109"/>
      <c r="KX125" s="110"/>
      <c r="KZ125" s="472">
        <f t="shared" si="295"/>
        <v>0</v>
      </c>
      <c r="LA125" s="348">
        <f t="shared" si="296"/>
        <v>0</v>
      </c>
      <c r="LB125" s="348">
        <f t="shared" si="297"/>
        <v>0</v>
      </c>
      <c r="LC125" s="473">
        <f t="shared" si="298"/>
        <v>0</v>
      </c>
      <c r="LE125" s="467">
        <f t="shared" si="299"/>
        <v>0</v>
      </c>
      <c r="LF125" s="467" t="str">
        <f t="shared" si="300"/>
        <v/>
      </c>
      <c r="LG125" s="467">
        <f t="shared" si="301"/>
        <v>0</v>
      </c>
      <c r="LH125" s="467">
        <f t="shared" si="302"/>
        <v>0</v>
      </c>
      <c r="LI125" s="467">
        <f t="shared" si="303"/>
        <v>0</v>
      </c>
      <c r="LJ125" s="467">
        <f t="shared" si="304"/>
        <v>0</v>
      </c>
      <c r="LK125" s="467">
        <f t="shared" si="305"/>
        <v>0</v>
      </c>
      <c r="LL125" s="467">
        <f t="shared" si="306"/>
        <v>0</v>
      </c>
      <c r="LM125" s="467">
        <f t="shared" si="307"/>
        <v>0</v>
      </c>
      <c r="LN125" s="468">
        <f t="shared" si="308"/>
        <v>0</v>
      </c>
      <c r="LO125" s="468" t="str">
        <f t="shared" si="392"/>
        <v>○</v>
      </c>
      <c r="LP125" s="451"/>
      <c r="LQ125" s="414">
        <f t="shared" si="393"/>
        <v>0</v>
      </c>
      <c r="LR125" s="414">
        <f t="shared" si="394"/>
        <v>0</v>
      </c>
      <c r="LS125" s="414" t="str">
        <f t="shared" si="309"/>
        <v/>
      </c>
      <c r="LT125" s="414" t="str">
        <f t="shared" si="395"/>
        <v/>
      </c>
      <c r="LU125" s="414">
        <f t="shared" si="310"/>
        <v>0</v>
      </c>
      <c r="LV125" s="414">
        <f t="shared" si="311"/>
        <v>0</v>
      </c>
      <c r="LW125" s="414">
        <f t="shared" si="312"/>
        <v>0</v>
      </c>
      <c r="LX125" s="448">
        <f t="shared" si="313"/>
        <v>0</v>
      </c>
      <c r="LY125" s="414">
        <f t="shared" si="396"/>
        <v>0</v>
      </c>
      <c r="LZ125" s="414">
        <f t="shared" si="397"/>
        <v>0</v>
      </c>
      <c r="MA125" s="414">
        <f t="shared" si="398"/>
        <v>0</v>
      </c>
      <c r="MB125" s="448">
        <f t="shared" si="399"/>
        <v>0</v>
      </c>
      <c r="MC125" s="414">
        <f t="shared" si="314"/>
        <v>0</v>
      </c>
      <c r="MD125" s="414">
        <f t="shared" si="315"/>
        <v>0</v>
      </c>
      <c r="ME125" s="414">
        <f t="shared" si="316"/>
        <v>0</v>
      </c>
      <c r="MF125" s="448">
        <f t="shared" si="317"/>
        <v>0</v>
      </c>
      <c r="MG125" s="414">
        <f t="shared" si="318"/>
        <v>0</v>
      </c>
      <c r="MH125" s="414">
        <f t="shared" si="319"/>
        <v>0</v>
      </c>
      <c r="MI125" s="414">
        <f t="shared" si="320"/>
        <v>0</v>
      </c>
      <c r="MJ125" s="448">
        <f t="shared" si="400"/>
        <v>0</v>
      </c>
      <c r="MK125" s="462"/>
      <c r="ML125" s="477" cm="1">
        <f t="array" ref="ML125">IF(MX125=1,INDEX($BX125:$EQ125,1,MATCH("Ⅱ⑧",$BX125:$EQ125,0)+7),0)</f>
        <v>0</v>
      </c>
      <c r="MM125" s="478">
        <f t="shared" si="321"/>
        <v>0</v>
      </c>
      <c r="MN125" s="468">
        <f t="shared" si="322"/>
        <v>0</v>
      </c>
      <c r="MP125" s="348">
        <f t="shared" si="323"/>
        <v>0</v>
      </c>
      <c r="MQ125" s="348">
        <f t="shared" si="324"/>
        <v>0</v>
      </c>
      <c r="MR125" s="348">
        <f t="shared" si="325"/>
        <v>0</v>
      </c>
      <c r="MS125" s="348">
        <f t="shared" si="326"/>
        <v>0</v>
      </c>
      <c r="MT125" s="348">
        <f t="shared" si="327"/>
        <v>0</v>
      </c>
      <c r="MU125" s="348">
        <f t="shared" si="328"/>
        <v>0</v>
      </c>
      <c r="MV125" s="348">
        <f t="shared" si="329"/>
        <v>0</v>
      </c>
      <c r="MW125" s="348">
        <f t="shared" si="330"/>
        <v>0</v>
      </c>
      <c r="MX125" s="348">
        <f t="shared" si="331"/>
        <v>0</v>
      </c>
      <c r="MZ125" s="550">
        <f t="shared" si="332"/>
        <v>0</v>
      </c>
      <c r="NA125" s="550">
        <f t="shared" si="333"/>
        <v>0</v>
      </c>
      <c r="NB125" s="550">
        <f t="shared" si="334"/>
        <v>0</v>
      </c>
      <c r="NC125" s="550">
        <f t="shared" si="335"/>
        <v>0</v>
      </c>
      <c r="ND125" s="550">
        <f t="shared" si="336"/>
        <v>0</v>
      </c>
      <c r="NE125" s="550">
        <f t="shared" si="337"/>
        <v>0</v>
      </c>
      <c r="NF125" s="550">
        <f t="shared" si="338"/>
        <v>0</v>
      </c>
      <c r="NG125" s="550">
        <f t="shared" si="339"/>
        <v>0</v>
      </c>
    </row>
    <row r="126" spans="1:371" s="136" customFormat="1" ht="21" customHeight="1">
      <c r="A126" s="452">
        <f t="shared" si="212"/>
        <v>0</v>
      </c>
      <c r="B126" s="452">
        <f t="shared" si="401"/>
        <v>0</v>
      </c>
      <c r="C126" s="452">
        <f t="shared" si="213"/>
        <v>0</v>
      </c>
      <c r="D126" s="452">
        <f t="shared" si="214"/>
        <v>0</v>
      </c>
      <c r="E126" s="452">
        <f t="shared" si="215"/>
        <v>0</v>
      </c>
      <c r="F126" s="452">
        <f t="shared" si="402"/>
        <v>0</v>
      </c>
      <c r="G126" s="452">
        <f t="shared" si="403"/>
        <v>0</v>
      </c>
      <c r="H126" s="452">
        <f t="shared" si="404"/>
        <v>0</v>
      </c>
      <c r="I126" s="267">
        <f t="shared" si="340"/>
        <v>0</v>
      </c>
      <c r="J126" s="268"/>
      <c r="K126" s="112"/>
      <c r="L126" s="112"/>
      <c r="M126" s="106"/>
      <c r="N126" s="106"/>
      <c r="O126" s="106"/>
      <c r="P126" s="106"/>
      <c r="Q126" s="112"/>
      <c r="R126" s="263" t="str">
        <f>IFERROR(VLOOKUP(Q126,'４整理番号表'!$T$27:$U$30,2,TRUE),"")</f>
        <v/>
      </c>
      <c r="S126" s="263">
        <f t="shared" si="341"/>
        <v>0</v>
      </c>
      <c r="T126" s="266">
        <f t="shared" si="342"/>
        <v>0</v>
      </c>
      <c r="U126" s="112"/>
      <c r="V126" s="108"/>
      <c r="W126" s="269" t="str">
        <f>IFERROR(VLOOKUP(V126,'４整理番号表'!$B$6:$G$7,2,TRUE),"")</f>
        <v/>
      </c>
      <c r="X126" s="270"/>
      <c r="Y126" s="108"/>
      <c r="Z126" s="269" t="str">
        <f>IFERROR(VLOOKUP(Y126,'４整理番号表'!$B$39:$H$45,2,TRUE),"")</f>
        <v/>
      </c>
      <c r="AA126" s="108"/>
      <c r="AB126" s="271" t="str">
        <f>IFERROR(VLOOKUP(AA126,'４整理番号表'!$J$5:$K$59,2,TRUE),"")</f>
        <v/>
      </c>
      <c r="AC126" s="365"/>
      <c r="AD126" s="624"/>
      <c r="AE126" s="107"/>
      <c r="AF126" s="272" t="str">
        <f>IFERROR(VLOOKUP(AE126,'４整理番号表'!$P$6:$Q$39,2,TRUE),"")</f>
        <v/>
      </c>
      <c r="AG126" s="273">
        <f t="shared" si="216"/>
        <v>0</v>
      </c>
      <c r="AH126" s="106"/>
      <c r="AI126" s="112"/>
      <c r="AJ126" s="111"/>
      <c r="AK126" s="282"/>
      <c r="AL126" s="283"/>
      <c r="AM126" s="280"/>
      <c r="AN126" s="29"/>
      <c r="AO126" s="291">
        <f t="shared" si="217"/>
        <v>0</v>
      </c>
      <c r="AP126" s="290">
        <f t="shared" si="343"/>
        <v>0</v>
      </c>
      <c r="AQ126" s="30"/>
      <c r="AR126" s="30"/>
      <c r="AS126" s="30"/>
      <c r="AT126" s="289"/>
      <c r="AU126" s="291">
        <f t="shared" si="410"/>
        <v>0</v>
      </c>
      <c r="AV126" s="291" t="str">
        <f t="shared" si="405"/>
        <v/>
      </c>
      <c r="AW126" s="27"/>
      <c r="AX126" s="33"/>
      <c r="AY126" s="33"/>
      <c r="AZ126" s="28"/>
      <c r="BA126" s="27"/>
      <c r="BB126" s="202"/>
      <c r="BC126" s="315">
        <f t="shared" si="344"/>
        <v>0</v>
      </c>
      <c r="BD126" s="349" t="str">
        <f t="shared" si="218"/>
        <v/>
      </c>
      <c r="BE126" s="350"/>
      <c r="BF126" s="350"/>
      <c r="BG126" s="349">
        <f t="shared" si="411"/>
        <v>0</v>
      </c>
      <c r="BH126" s="350"/>
      <c r="BI126" s="349">
        <f t="shared" si="345"/>
        <v>0</v>
      </c>
      <c r="BJ126" s="202"/>
      <c r="BK126" s="202"/>
      <c r="BL126" s="653" t="str">
        <f t="shared" si="219"/>
        <v/>
      </c>
      <c r="BM126" s="654" t="str">
        <f t="shared" si="220"/>
        <v/>
      </c>
      <c r="BN126" s="266" t="str">
        <f t="shared" si="221"/>
        <v/>
      </c>
      <c r="BO126" s="793"/>
      <c r="BP126" s="323"/>
      <c r="BQ126" s="323"/>
      <c r="BR126" s="323"/>
      <c r="BS126" s="323"/>
      <c r="BT126" s="324" t="str">
        <f t="shared" si="222"/>
        <v/>
      </c>
      <c r="BU126" s="325" t="str">
        <f t="shared" si="346"/>
        <v/>
      </c>
      <c r="BV126" s="393">
        <f t="shared" si="347"/>
        <v>0</v>
      </c>
      <c r="BW126" s="326"/>
      <c r="BX126" s="329"/>
      <c r="BY126" s="454"/>
      <c r="BZ126" s="455"/>
      <c r="CA126" s="455"/>
      <c r="CB126" s="455"/>
      <c r="CC126" s="455"/>
      <c r="CD126" s="322">
        <f>IFERROR(VLOOKUP(BX126,'４整理番号表'!$X$23:$Z$31,3,FALSE),)</f>
        <v>0</v>
      </c>
      <c r="CE126" s="605" t="str">
        <f>IF(BX126='４整理番号表'!$X$24,IF(CC126&lt;&gt;"",IF(BZ126&gt;0,IF(BY126=6,ROUNDDOWN((CC126-BZ126)/ABS(BZ126),3),IF(BY126=5,ROUNDDOWN((CC126-BZ126)/ABS(BZ126)*3/4,3),"")),"-")),IF(CC126&lt;&gt;"",IF(BZ126&gt;0,ROUNDDOWN((CC126-BZ126)/ABS(BZ126),3),"-"),""))</f>
        <v/>
      </c>
      <c r="CF126" s="610"/>
      <c r="CG126" s="329"/>
      <c r="CH126" s="454"/>
      <c r="CI126" s="322"/>
      <c r="CJ126" s="322"/>
      <c r="CK126" s="322"/>
      <c r="CL126" s="322"/>
      <c r="CM126" s="322">
        <f>IFERROR(VLOOKUP(CG126,'４整理番号表'!$X$23:$Z$31,3,FALSE),)</f>
        <v>0</v>
      </c>
      <c r="CN126" s="325" t="str">
        <f t="shared" si="348"/>
        <v/>
      </c>
      <c r="CO126" s="610"/>
      <c r="CP126" s="329"/>
      <c r="CQ126" s="454"/>
      <c r="CR126" s="322"/>
      <c r="CS126" s="322"/>
      <c r="CT126" s="322"/>
      <c r="CU126" s="322"/>
      <c r="CV126" s="322">
        <f>IFERROR(VLOOKUP(CP126,'４整理番号表'!$X$23:$Z$31,3,FALSE),)</f>
        <v>0</v>
      </c>
      <c r="CW126" s="325" t="str">
        <f t="shared" si="349"/>
        <v/>
      </c>
      <c r="CX126" s="619"/>
      <c r="CY126" s="329"/>
      <c r="CZ126" s="454"/>
      <c r="DA126" s="322"/>
      <c r="DB126" s="322"/>
      <c r="DC126" s="322"/>
      <c r="DD126" s="322"/>
      <c r="DE126" s="322">
        <f>IFERROR(VLOOKUP(CY126,'４整理番号表'!$X$23:$Z$31,3,FALSE),)</f>
        <v>0</v>
      </c>
      <c r="DF126" s="325" t="str">
        <f t="shared" si="350"/>
        <v/>
      </c>
      <c r="DG126" s="610"/>
      <c r="DH126" s="329"/>
      <c r="DI126" s="454"/>
      <c r="DJ126" s="322"/>
      <c r="DK126" s="322"/>
      <c r="DL126" s="322"/>
      <c r="DM126" s="322"/>
      <c r="DN126" s="322">
        <f>IFERROR(VLOOKUP(DH126,'４整理番号表'!$X$23:$Z$31,3,FALSE),)</f>
        <v>0</v>
      </c>
      <c r="DO126" s="325" t="str">
        <f t="shared" si="351"/>
        <v/>
      </c>
      <c r="DP126" s="610"/>
      <c r="DQ126" s="329"/>
      <c r="DR126" s="454"/>
      <c r="DS126" s="322"/>
      <c r="DT126" s="322"/>
      <c r="DU126" s="322"/>
      <c r="DV126" s="322"/>
      <c r="DW126" s="322">
        <f>IFERROR(VLOOKUP(DQ126,'４整理番号表'!$X$23:$Z$31,3,FALSE),)</f>
        <v>0</v>
      </c>
      <c r="DX126" s="325" t="str">
        <f t="shared" si="352"/>
        <v/>
      </c>
      <c r="DY126" s="610"/>
      <c r="DZ126" s="329"/>
      <c r="EA126" s="454"/>
      <c r="EB126" s="322"/>
      <c r="EC126" s="322"/>
      <c r="ED126" s="322"/>
      <c r="EE126" s="322"/>
      <c r="EF126" s="322">
        <f>IFERROR(VLOOKUP(DZ126,'４整理番号表'!$X$23:$Z$31,3,FALSE),)</f>
        <v>0</v>
      </c>
      <c r="EG126" s="325" t="str">
        <f t="shared" si="353"/>
        <v/>
      </c>
      <c r="EH126" s="610"/>
      <c r="EI126" s="329"/>
      <c r="EJ126" s="454"/>
      <c r="EK126" s="322"/>
      <c r="EL126" s="322"/>
      <c r="EM126" s="322"/>
      <c r="EN126" s="322"/>
      <c r="EO126" s="322">
        <f>IFERROR(VLOOKUP(EI126,'４整理番号表'!$X$23:$Z$31,3,FALSE),)</f>
        <v>0</v>
      </c>
      <c r="EP126" s="325" t="str">
        <f t="shared" si="354"/>
        <v/>
      </c>
      <c r="EQ126" s="619"/>
      <c r="ER126" s="203" t="s">
        <v>101</v>
      </c>
      <c r="ES126" s="266">
        <f t="shared" si="223"/>
        <v>0</v>
      </c>
      <c r="ET126" s="272">
        <f t="shared" si="224"/>
        <v>0</v>
      </c>
      <c r="EU126" s="272">
        <f t="shared" si="225"/>
        <v>0</v>
      </c>
      <c r="EV126" s="272">
        <f t="shared" si="226"/>
        <v>0</v>
      </c>
      <c r="EW126" s="272">
        <f t="shared" si="227"/>
        <v>0</v>
      </c>
      <c r="EX126" s="272">
        <f t="shared" si="228"/>
        <v>0</v>
      </c>
      <c r="EY126" s="272">
        <f t="shared" si="229"/>
        <v>0</v>
      </c>
      <c r="EZ126" s="272">
        <f t="shared" si="230"/>
        <v>0</v>
      </c>
      <c r="FA126" s="272">
        <f t="shared" si="231"/>
        <v>0</v>
      </c>
      <c r="FB126" s="272">
        <f t="shared" si="232"/>
        <v>0</v>
      </c>
      <c r="FC126" s="272">
        <f t="shared" si="233"/>
        <v>0</v>
      </c>
      <c r="FD126" s="272">
        <f t="shared" si="234"/>
        <v>0</v>
      </c>
      <c r="FE126" s="272">
        <f t="shared" si="235"/>
        <v>0</v>
      </c>
      <c r="FF126" s="272">
        <f t="shared" si="236"/>
        <v>0</v>
      </c>
      <c r="FG126" s="272">
        <f t="shared" si="237"/>
        <v>0</v>
      </c>
      <c r="FH126" s="272">
        <f t="shared" si="238"/>
        <v>0</v>
      </c>
      <c r="FI126" s="109" t="s">
        <v>100</v>
      </c>
      <c r="FJ126" s="109" t="s">
        <v>100</v>
      </c>
      <c r="FK126" s="109" t="s">
        <v>100</v>
      </c>
      <c r="FL126" s="109" t="s">
        <v>100</v>
      </c>
      <c r="FM126" s="109" t="s">
        <v>100</v>
      </c>
      <c r="FN126" s="272">
        <f t="shared" si="355"/>
        <v>0</v>
      </c>
      <c r="FO126" s="272">
        <f t="shared" si="356"/>
        <v>0</v>
      </c>
      <c r="FP126" s="272">
        <f t="shared" si="357"/>
        <v>0</v>
      </c>
      <c r="FQ126" s="272">
        <f t="shared" si="358"/>
        <v>0</v>
      </c>
      <c r="FR126" s="272">
        <f t="shared" si="359"/>
        <v>0</v>
      </c>
      <c r="FS126" s="272">
        <f t="shared" si="360"/>
        <v>0</v>
      </c>
      <c r="FT126" s="272">
        <f t="shared" si="361"/>
        <v>0</v>
      </c>
      <c r="FU126" s="113"/>
      <c r="FV126" s="113"/>
      <c r="FW126" s="109"/>
      <c r="FX126" s="109"/>
      <c r="FY126" s="109"/>
      <c r="FZ126" s="272">
        <f t="shared" si="362"/>
        <v>0</v>
      </c>
      <c r="GA126" s="272">
        <f t="shared" si="239"/>
        <v>0</v>
      </c>
      <c r="GB126" s="109"/>
      <c r="GC126" s="109"/>
      <c r="GD126" s="109"/>
      <c r="GE126" s="109"/>
      <c r="GF126" s="109"/>
      <c r="GG126" s="109"/>
      <c r="GH126" s="109"/>
      <c r="GI126" s="109"/>
      <c r="GJ126" s="109"/>
      <c r="GK126" s="109"/>
      <c r="GL126" s="109"/>
      <c r="GM126" s="109"/>
      <c r="GN126" s="109"/>
      <c r="GO126" s="109"/>
      <c r="GP126" s="109"/>
      <c r="GQ126" s="109"/>
      <c r="GR126" s="109"/>
      <c r="GS126" s="109"/>
      <c r="GT126" s="110"/>
      <c r="GV126" s="413">
        <f t="shared" si="240"/>
        <v>0</v>
      </c>
      <c r="GW126" s="414">
        <f t="shared" si="241"/>
        <v>0</v>
      </c>
      <c r="GX126" s="415"/>
      <c r="GY126" s="416">
        <f t="shared" si="406"/>
        <v>0</v>
      </c>
      <c r="GZ126" s="417">
        <f t="shared" si="407"/>
        <v>0</v>
      </c>
      <c r="HA126" s="385"/>
      <c r="HB126" s="421"/>
      <c r="HC126" s="422"/>
      <c r="HD126" s="422"/>
      <c r="HE126" s="423">
        <f t="shared" si="408"/>
        <v>0</v>
      </c>
      <c r="HF126" s="424">
        <f t="shared" si="409"/>
        <v>0</v>
      </c>
      <c r="HG126" s="426"/>
      <c r="HH126" s="426"/>
      <c r="HI126" s="426"/>
      <c r="HJ126" s="345" t="str">
        <f t="shared" si="242"/>
        <v/>
      </c>
      <c r="HK126" s="402">
        <f>IF(OR(AND(1&lt;=HJ126,HJ126&lt;=3),HJ126=6),VLOOKUP(HJ126,'４整理番号表'!$J$5:$K$59,2,FALSE),0)</f>
        <v>0</v>
      </c>
      <c r="HL126" s="402">
        <f>IF(OR(HJ126=4,HJ126=7),VLOOKUP(HJ126,'４整理番号表'!$J$5:$K$59,2,FALSE),0)</f>
        <v>0</v>
      </c>
      <c r="HM126" s="402">
        <f>IF(HJ126=5,VLOOKUP(HJ126,'４整理番号表'!$J$5:$K$59,2,FALSE),0)</f>
        <v>0</v>
      </c>
      <c r="HN126" s="402">
        <f>IF(AND(8&lt;=HJ126,HJ126&lt;=13),VLOOKUP(HJ126,'４整理番号表'!$J$5:$K$59,2,FALSE),0)</f>
        <v>0</v>
      </c>
      <c r="HO126" s="397">
        <f t="shared" si="363"/>
        <v>0</v>
      </c>
      <c r="HP126" s="345">
        <f t="shared" si="364"/>
        <v>0</v>
      </c>
      <c r="HQ126" s="345">
        <f t="shared" si="365"/>
        <v>0</v>
      </c>
      <c r="HR126" s="344">
        <f t="shared" si="366"/>
        <v>0</v>
      </c>
      <c r="HS126" s="344">
        <f t="shared" si="367"/>
        <v>0</v>
      </c>
      <c r="HT126" s="345">
        <f t="shared" si="368"/>
        <v>0</v>
      </c>
      <c r="HU126" s="345">
        <f t="shared" si="369"/>
        <v>0</v>
      </c>
      <c r="HV126" s="345">
        <f t="shared" si="370"/>
        <v>0</v>
      </c>
      <c r="HW126" s="345">
        <f t="shared" si="371"/>
        <v>0</v>
      </c>
      <c r="HX126" s="345">
        <f t="shared" si="372"/>
        <v>0</v>
      </c>
      <c r="HY126" s="344">
        <f t="shared" si="373"/>
        <v>0</v>
      </c>
      <c r="HZ126" s="344">
        <f t="shared" si="374"/>
        <v>0</v>
      </c>
      <c r="IA126" s="345">
        <f t="shared" si="375"/>
        <v>0</v>
      </c>
      <c r="IB126" s="345">
        <f t="shared" si="376"/>
        <v>0</v>
      </c>
      <c r="IC126" s="345">
        <f t="shared" si="377"/>
        <v>0</v>
      </c>
      <c r="ID126" s="345">
        <f t="shared" si="378"/>
        <v>0</v>
      </c>
      <c r="IE126" s="345">
        <f t="shared" si="379"/>
        <v>0</v>
      </c>
      <c r="IF126" s="344">
        <f>IF(AND($HO126=3,SUM($ID126:IE126)=0),IF(AND($HB126=1,$HF126&gt;=0.1),1,),)</f>
        <v>0</v>
      </c>
      <c r="IG126" s="344">
        <f>IF(AND($HO126=3,SUM($ID126:IF126)=0),IF(AND($HB126=1,$HF126&gt;=0.05,$HF126&lt;0.1),1,),)</f>
        <v>0</v>
      </c>
      <c r="IH126" s="345">
        <f t="shared" si="380"/>
        <v>0</v>
      </c>
      <c r="II126" s="345">
        <f t="shared" si="381"/>
        <v>0</v>
      </c>
      <c r="IJ126" s="345">
        <f t="shared" si="382"/>
        <v>0</v>
      </c>
      <c r="IK126" s="345">
        <f t="shared" si="383"/>
        <v>0</v>
      </c>
      <c r="IL126" s="345">
        <f t="shared" si="384"/>
        <v>0</v>
      </c>
      <c r="IM126" s="345">
        <f t="shared" si="385"/>
        <v>0</v>
      </c>
      <c r="IN126" s="345">
        <f t="shared" si="386"/>
        <v>0</v>
      </c>
      <c r="IO126" s="345">
        <f t="shared" si="387"/>
        <v>0</v>
      </c>
      <c r="IP126" s="345">
        <f t="shared" si="388"/>
        <v>0</v>
      </c>
      <c r="IQ126" s="345">
        <f t="shared" si="389"/>
        <v>0</v>
      </c>
      <c r="IR126" s="345">
        <f t="shared" si="390"/>
        <v>0</v>
      </c>
      <c r="IS126" s="392">
        <f t="shared" si="391"/>
        <v>0</v>
      </c>
      <c r="IT126" s="385"/>
      <c r="IU126" s="440">
        <f t="shared" si="243"/>
        <v>0</v>
      </c>
      <c r="IV126" s="344">
        <f t="shared" si="244"/>
        <v>0</v>
      </c>
      <c r="IW126" s="344">
        <f t="shared" si="245"/>
        <v>0</v>
      </c>
      <c r="IX126" s="344">
        <f t="shared" si="246"/>
        <v>0</v>
      </c>
      <c r="IY126" s="344">
        <f t="shared" si="247"/>
        <v>0</v>
      </c>
      <c r="IZ126" s="344">
        <f t="shared" si="248"/>
        <v>0</v>
      </c>
      <c r="JA126" s="344">
        <f t="shared" si="249"/>
        <v>0</v>
      </c>
      <c r="JB126" s="344">
        <f t="shared" si="250"/>
        <v>0</v>
      </c>
      <c r="JC126" s="344">
        <f t="shared" si="251"/>
        <v>0</v>
      </c>
      <c r="JD126" s="344">
        <f t="shared" si="252"/>
        <v>0</v>
      </c>
      <c r="JE126" s="344">
        <f t="shared" si="253"/>
        <v>0</v>
      </c>
      <c r="JF126" s="344">
        <f t="shared" si="254"/>
        <v>0</v>
      </c>
      <c r="JG126" s="344">
        <f t="shared" si="255"/>
        <v>0</v>
      </c>
      <c r="JH126" s="344">
        <f t="shared" si="256"/>
        <v>0</v>
      </c>
      <c r="JI126" s="344">
        <f t="shared" si="257"/>
        <v>0</v>
      </c>
      <c r="JJ126" s="344">
        <f t="shared" si="258"/>
        <v>0</v>
      </c>
      <c r="JK126" s="344">
        <f t="shared" si="259"/>
        <v>0</v>
      </c>
      <c r="JL126" s="344">
        <f t="shared" si="260"/>
        <v>0</v>
      </c>
      <c r="JM126" s="344">
        <f t="shared" si="261"/>
        <v>0</v>
      </c>
      <c r="JN126" s="344">
        <f t="shared" si="262"/>
        <v>0</v>
      </c>
      <c r="JO126" s="344">
        <f t="shared" si="263"/>
        <v>0</v>
      </c>
      <c r="JP126" s="344">
        <f t="shared" si="264"/>
        <v>0</v>
      </c>
      <c r="JQ126" s="344">
        <f t="shared" si="265"/>
        <v>0</v>
      </c>
      <c r="JR126" s="344">
        <f t="shared" si="266"/>
        <v>0</v>
      </c>
      <c r="JS126" s="344">
        <f t="shared" si="267"/>
        <v>0</v>
      </c>
      <c r="JT126" s="344">
        <f t="shared" si="268"/>
        <v>0</v>
      </c>
      <c r="JU126" s="344">
        <f t="shared" si="269"/>
        <v>0</v>
      </c>
      <c r="JV126" s="344">
        <f t="shared" si="270"/>
        <v>0</v>
      </c>
      <c r="JW126" s="344">
        <f t="shared" si="271"/>
        <v>0</v>
      </c>
      <c r="JX126" s="344">
        <f t="shared" si="272"/>
        <v>0</v>
      </c>
      <c r="JY126" s="344">
        <f t="shared" si="273"/>
        <v>0</v>
      </c>
      <c r="JZ126" s="344">
        <f t="shared" si="274"/>
        <v>0</v>
      </c>
      <c r="KA126" s="344">
        <f t="shared" si="275"/>
        <v>0</v>
      </c>
      <c r="KB126" s="344">
        <f t="shared" si="276"/>
        <v>0</v>
      </c>
      <c r="KC126" s="344">
        <f t="shared" si="277"/>
        <v>0</v>
      </c>
      <c r="KD126" s="344">
        <f t="shared" si="278"/>
        <v>0</v>
      </c>
      <c r="KE126" s="344">
        <f t="shared" si="279"/>
        <v>0</v>
      </c>
      <c r="KF126" s="344">
        <f t="shared" si="280"/>
        <v>0</v>
      </c>
      <c r="KG126" s="344">
        <f t="shared" si="281"/>
        <v>0</v>
      </c>
      <c r="KH126" s="344">
        <f t="shared" si="282"/>
        <v>0</v>
      </c>
      <c r="KI126" s="344">
        <f t="shared" si="283"/>
        <v>0</v>
      </c>
      <c r="KJ126" s="344">
        <f t="shared" si="284"/>
        <v>0</v>
      </c>
      <c r="KK126" s="344">
        <f t="shared" si="285"/>
        <v>0</v>
      </c>
      <c r="KL126" s="344">
        <f t="shared" si="286"/>
        <v>0</v>
      </c>
      <c r="KM126" s="344">
        <f t="shared" si="287"/>
        <v>0</v>
      </c>
      <c r="KN126" s="344">
        <f t="shared" si="288"/>
        <v>0</v>
      </c>
      <c r="KO126" s="344">
        <f t="shared" si="289"/>
        <v>0</v>
      </c>
      <c r="KP126" s="344">
        <f t="shared" si="290"/>
        <v>0</v>
      </c>
      <c r="KQ126" s="344">
        <f t="shared" si="291"/>
        <v>0</v>
      </c>
      <c r="KR126" s="344">
        <f t="shared" si="292"/>
        <v>0</v>
      </c>
      <c r="KS126" s="344">
        <f t="shared" si="293"/>
        <v>0</v>
      </c>
      <c r="KT126" s="383">
        <f t="shared" si="294"/>
        <v>0</v>
      </c>
      <c r="KU126" s="701"/>
      <c r="KV126" s="109"/>
      <c r="KW126" s="109"/>
      <c r="KX126" s="110"/>
      <c r="KZ126" s="472">
        <f t="shared" si="295"/>
        <v>0</v>
      </c>
      <c r="LA126" s="348">
        <f t="shared" si="296"/>
        <v>0</v>
      </c>
      <c r="LB126" s="348">
        <f t="shared" si="297"/>
        <v>0</v>
      </c>
      <c r="LC126" s="473">
        <f t="shared" si="298"/>
        <v>0</v>
      </c>
      <c r="LE126" s="467">
        <f t="shared" si="299"/>
        <v>0</v>
      </c>
      <c r="LF126" s="467" t="str">
        <f t="shared" si="300"/>
        <v/>
      </c>
      <c r="LG126" s="467">
        <f t="shared" si="301"/>
        <v>0</v>
      </c>
      <c r="LH126" s="467">
        <f t="shared" si="302"/>
        <v>0</v>
      </c>
      <c r="LI126" s="467">
        <f t="shared" si="303"/>
        <v>0</v>
      </c>
      <c r="LJ126" s="467">
        <f t="shared" si="304"/>
        <v>0</v>
      </c>
      <c r="LK126" s="467">
        <f t="shared" si="305"/>
        <v>0</v>
      </c>
      <c r="LL126" s="467">
        <f t="shared" si="306"/>
        <v>0</v>
      </c>
      <c r="LM126" s="467">
        <f t="shared" si="307"/>
        <v>0</v>
      </c>
      <c r="LN126" s="468">
        <f t="shared" si="308"/>
        <v>0</v>
      </c>
      <c r="LO126" s="468" t="str">
        <f t="shared" si="392"/>
        <v>○</v>
      </c>
      <c r="LP126" s="451"/>
      <c r="LQ126" s="414">
        <f t="shared" si="393"/>
        <v>0</v>
      </c>
      <c r="LR126" s="414">
        <f t="shared" si="394"/>
        <v>0</v>
      </c>
      <c r="LS126" s="414" t="str">
        <f t="shared" si="309"/>
        <v/>
      </c>
      <c r="LT126" s="414" t="str">
        <f t="shared" si="395"/>
        <v/>
      </c>
      <c r="LU126" s="414">
        <f t="shared" si="310"/>
        <v>0</v>
      </c>
      <c r="LV126" s="414">
        <f t="shared" si="311"/>
        <v>0</v>
      </c>
      <c r="LW126" s="414">
        <f t="shared" si="312"/>
        <v>0</v>
      </c>
      <c r="LX126" s="448">
        <f t="shared" si="313"/>
        <v>0</v>
      </c>
      <c r="LY126" s="414">
        <f t="shared" si="396"/>
        <v>0</v>
      </c>
      <c r="LZ126" s="414">
        <f t="shared" si="397"/>
        <v>0</v>
      </c>
      <c r="MA126" s="414">
        <f t="shared" si="398"/>
        <v>0</v>
      </c>
      <c r="MB126" s="448">
        <f t="shared" si="399"/>
        <v>0</v>
      </c>
      <c r="MC126" s="414">
        <f t="shared" si="314"/>
        <v>0</v>
      </c>
      <c r="MD126" s="414">
        <f t="shared" si="315"/>
        <v>0</v>
      </c>
      <c r="ME126" s="414">
        <f t="shared" si="316"/>
        <v>0</v>
      </c>
      <c r="MF126" s="448">
        <f t="shared" si="317"/>
        <v>0</v>
      </c>
      <c r="MG126" s="414">
        <f t="shared" si="318"/>
        <v>0</v>
      </c>
      <c r="MH126" s="414">
        <f t="shared" si="319"/>
        <v>0</v>
      </c>
      <c r="MI126" s="414">
        <f t="shared" si="320"/>
        <v>0</v>
      </c>
      <c r="MJ126" s="448">
        <f t="shared" si="400"/>
        <v>0</v>
      </c>
      <c r="MK126" s="462"/>
      <c r="ML126" s="477" cm="1">
        <f t="array" ref="ML126">IF(MX126=1,INDEX($BX126:$EQ126,1,MATCH("Ⅱ⑧",$BX126:$EQ126,0)+7),0)</f>
        <v>0</v>
      </c>
      <c r="MM126" s="478">
        <f t="shared" si="321"/>
        <v>0</v>
      </c>
      <c r="MN126" s="468">
        <f t="shared" si="322"/>
        <v>0</v>
      </c>
      <c r="MP126" s="348">
        <f t="shared" si="323"/>
        <v>0</v>
      </c>
      <c r="MQ126" s="348">
        <f t="shared" si="324"/>
        <v>0</v>
      </c>
      <c r="MR126" s="348">
        <f t="shared" si="325"/>
        <v>0</v>
      </c>
      <c r="MS126" s="348">
        <f t="shared" si="326"/>
        <v>0</v>
      </c>
      <c r="MT126" s="348">
        <f t="shared" si="327"/>
        <v>0</v>
      </c>
      <c r="MU126" s="348">
        <f t="shared" si="328"/>
        <v>0</v>
      </c>
      <c r="MV126" s="348">
        <f t="shared" si="329"/>
        <v>0</v>
      </c>
      <c r="MW126" s="348">
        <f t="shared" si="330"/>
        <v>0</v>
      </c>
      <c r="MX126" s="348">
        <f t="shared" si="331"/>
        <v>0</v>
      </c>
      <c r="MZ126" s="550">
        <f t="shared" si="332"/>
        <v>0</v>
      </c>
      <c r="NA126" s="550">
        <f t="shared" si="333"/>
        <v>0</v>
      </c>
      <c r="NB126" s="550">
        <f t="shared" si="334"/>
        <v>0</v>
      </c>
      <c r="NC126" s="550">
        <f t="shared" si="335"/>
        <v>0</v>
      </c>
      <c r="ND126" s="550">
        <f t="shared" si="336"/>
        <v>0</v>
      </c>
      <c r="NE126" s="550">
        <f t="shared" si="337"/>
        <v>0</v>
      </c>
      <c r="NF126" s="550">
        <f t="shared" si="338"/>
        <v>0</v>
      </c>
      <c r="NG126" s="550">
        <f t="shared" si="339"/>
        <v>0</v>
      </c>
    </row>
    <row r="127" spans="1:371" s="136" customFormat="1" ht="21" customHeight="1">
      <c r="A127" s="452">
        <f t="shared" si="212"/>
        <v>0</v>
      </c>
      <c r="B127" s="452">
        <f t="shared" si="401"/>
        <v>0</v>
      </c>
      <c r="C127" s="452">
        <f t="shared" si="213"/>
        <v>0</v>
      </c>
      <c r="D127" s="452">
        <f t="shared" si="214"/>
        <v>0</v>
      </c>
      <c r="E127" s="452">
        <f t="shared" si="215"/>
        <v>0</v>
      </c>
      <c r="F127" s="452">
        <f t="shared" si="402"/>
        <v>0</v>
      </c>
      <c r="G127" s="452">
        <f t="shared" si="403"/>
        <v>0</v>
      </c>
      <c r="H127" s="452">
        <f t="shared" si="404"/>
        <v>0</v>
      </c>
      <c r="I127" s="267">
        <f t="shared" si="340"/>
        <v>0</v>
      </c>
      <c r="J127" s="268"/>
      <c r="K127" s="112"/>
      <c r="L127" s="112"/>
      <c r="M127" s="106"/>
      <c r="N127" s="106"/>
      <c r="O127" s="106"/>
      <c r="P127" s="106"/>
      <c r="Q127" s="112"/>
      <c r="R127" s="263" t="str">
        <f>IFERROR(VLOOKUP(Q127,'４整理番号表'!$T$27:$U$30,2,TRUE),"")</f>
        <v/>
      </c>
      <c r="S127" s="263">
        <f t="shared" si="341"/>
        <v>0</v>
      </c>
      <c r="T127" s="266">
        <f t="shared" si="342"/>
        <v>0</v>
      </c>
      <c r="U127" s="112"/>
      <c r="V127" s="108"/>
      <c r="W127" s="269" t="str">
        <f>IFERROR(VLOOKUP(V127,'４整理番号表'!$B$6:$G$7,2,TRUE),"")</f>
        <v/>
      </c>
      <c r="X127" s="270"/>
      <c r="Y127" s="108"/>
      <c r="Z127" s="269" t="str">
        <f>IFERROR(VLOOKUP(Y127,'４整理番号表'!$B$39:$H$45,2,TRUE),"")</f>
        <v/>
      </c>
      <c r="AA127" s="108"/>
      <c r="AB127" s="271" t="str">
        <f>IFERROR(VLOOKUP(AA127,'４整理番号表'!$J$5:$K$59,2,TRUE),"")</f>
        <v/>
      </c>
      <c r="AC127" s="365"/>
      <c r="AD127" s="624"/>
      <c r="AE127" s="107"/>
      <c r="AF127" s="272" t="str">
        <f>IFERROR(VLOOKUP(AE127,'４整理番号表'!$P$6:$Q$39,2,TRUE),"")</f>
        <v/>
      </c>
      <c r="AG127" s="273">
        <f t="shared" si="216"/>
        <v>0</v>
      </c>
      <c r="AH127" s="106"/>
      <c r="AI127" s="112"/>
      <c r="AJ127" s="111"/>
      <c r="AK127" s="282"/>
      <c r="AL127" s="283"/>
      <c r="AM127" s="280"/>
      <c r="AN127" s="26"/>
      <c r="AO127" s="291">
        <f t="shared" si="217"/>
        <v>0</v>
      </c>
      <c r="AP127" s="290">
        <f t="shared" si="343"/>
        <v>0</v>
      </c>
      <c r="AQ127" s="30"/>
      <c r="AR127" s="30"/>
      <c r="AS127" s="30"/>
      <c r="AT127" s="289"/>
      <c r="AU127" s="291">
        <f t="shared" si="410"/>
        <v>0</v>
      </c>
      <c r="AV127" s="291" t="str">
        <f t="shared" si="405"/>
        <v/>
      </c>
      <c r="AW127" s="27"/>
      <c r="AX127" s="33"/>
      <c r="AY127" s="33"/>
      <c r="AZ127" s="28"/>
      <c r="BA127" s="27"/>
      <c r="BB127" s="202"/>
      <c r="BC127" s="315">
        <f t="shared" si="344"/>
        <v>0</v>
      </c>
      <c r="BD127" s="349" t="str">
        <f t="shared" si="218"/>
        <v/>
      </c>
      <c r="BE127" s="350"/>
      <c r="BF127" s="350"/>
      <c r="BG127" s="349">
        <f t="shared" si="411"/>
        <v>0</v>
      </c>
      <c r="BH127" s="350"/>
      <c r="BI127" s="349">
        <f t="shared" si="345"/>
        <v>0</v>
      </c>
      <c r="BJ127" s="202"/>
      <c r="BK127" s="202"/>
      <c r="BL127" s="653" t="str">
        <f t="shared" si="219"/>
        <v/>
      </c>
      <c r="BM127" s="654" t="str">
        <f t="shared" si="220"/>
        <v/>
      </c>
      <c r="BN127" s="266" t="str">
        <f t="shared" si="221"/>
        <v/>
      </c>
      <c r="BO127" s="793"/>
      <c r="BP127" s="323"/>
      <c r="BQ127" s="323"/>
      <c r="BR127" s="323"/>
      <c r="BS127" s="323"/>
      <c r="BT127" s="324" t="str">
        <f t="shared" si="222"/>
        <v/>
      </c>
      <c r="BU127" s="325" t="str">
        <f t="shared" si="346"/>
        <v/>
      </c>
      <c r="BV127" s="393">
        <f t="shared" si="347"/>
        <v>0</v>
      </c>
      <c r="BW127" s="326"/>
      <c r="BX127" s="329"/>
      <c r="BY127" s="454"/>
      <c r="BZ127" s="455"/>
      <c r="CA127" s="455"/>
      <c r="CB127" s="455"/>
      <c r="CC127" s="455"/>
      <c r="CD127" s="322">
        <f>IFERROR(VLOOKUP(BX127,'４整理番号表'!$X$23:$Z$31,3,FALSE),)</f>
        <v>0</v>
      </c>
      <c r="CE127" s="605" t="str">
        <f>IF(BX127='４整理番号表'!$X$24,IF(CC127&lt;&gt;"",IF(BZ127&gt;0,IF(BY127=6,ROUNDDOWN((CC127-BZ127)/ABS(BZ127),3),IF(BY127=5,ROUNDDOWN((CC127-BZ127)/ABS(BZ127)*3/4,3),"")),"-")),IF(CC127&lt;&gt;"",IF(BZ127&gt;0,ROUNDDOWN((CC127-BZ127)/ABS(BZ127),3),"-"),""))</f>
        <v/>
      </c>
      <c r="CF127" s="610"/>
      <c r="CG127" s="329"/>
      <c r="CH127" s="454"/>
      <c r="CI127" s="322"/>
      <c r="CJ127" s="322"/>
      <c r="CK127" s="322"/>
      <c r="CL127" s="322"/>
      <c r="CM127" s="322">
        <f>IFERROR(VLOOKUP(CG127,'４整理番号表'!$X$23:$Z$31,3,FALSE),)</f>
        <v>0</v>
      </c>
      <c r="CN127" s="325" t="str">
        <f t="shared" si="348"/>
        <v/>
      </c>
      <c r="CO127" s="610"/>
      <c r="CP127" s="329"/>
      <c r="CQ127" s="454"/>
      <c r="CR127" s="322"/>
      <c r="CS127" s="322"/>
      <c r="CT127" s="322"/>
      <c r="CU127" s="322"/>
      <c r="CV127" s="322">
        <f>IFERROR(VLOOKUP(CP127,'４整理番号表'!$X$23:$Z$31,3,FALSE),)</f>
        <v>0</v>
      </c>
      <c r="CW127" s="325" t="str">
        <f t="shared" si="349"/>
        <v/>
      </c>
      <c r="CX127" s="619"/>
      <c r="CY127" s="329"/>
      <c r="CZ127" s="454"/>
      <c r="DA127" s="322"/>
      <c r="DB127" s="322"/>
      <c r="DC127" s="322"/>
      <c r="DD127" s="322"/>
      <c r="DE127" s="322">
        <f>IFERROR(VLOOKUP(CY127,'４整理番号表'!$X$23:$Z$31,3,FALSE),)</f>
        <v>0</v>
      </c>
      <c r="DF127" s="325" t="str">
        <f t="shared" si="350"/>
        <v/>
      </c>
      <c r="DG127" s="610"/>
      <c r="DH127" s="329"/>
      <c r="DI127" s="454"/>
      <c r="DJ127" s="322"/>
      <c r="DK127" s="322"/>
      <c r="DL127" s="322"/>
      <c r="DM127" s="322"/>
      <c r="DN127" s="322">
        <f>IFERROR(VLOOKUP(DH127,'４整理番号表'!$X$23:$Z$31,3,FALSE),)</f>
        <v>0</v>
      </c>
      <c r="DO127" s="325" t="str">
        <f t="shared" si="351"/>
        <v/>
      </c>
      <c r="DP127" s="610"/>
      <c r="DQ127" s="329"/>
      <c r="DR127" s="454"/>
      <c r="DS127" s="322"/>
      <c r="DT127" s="322"/>
      <c r="DU127" s="322"/>
      <c r="DV127" s="322"/>
      <c r="DW127" s="322">
        <f>IFERROR(VLOOKUP(DQ127,'４整理番号表'!$X$23:$Z$31,3,FALSE),)</f>
        <v>0</v>
      </c>
      <c r="DX127" s="325" t="str">
        <f t="shared" si="352"/>
        <v/>
      </c>
      <c r="DY127" s="610"/>
      <c r="DZ127" s="329"/>
      <c r="EA127" s="454"/>
      <c r="EB127" s="322"/>
      <c r="EC127" s="322"/>
      <c r="ED127" s="322"/>
      <c r="EE127" s="322"/>
      <c r="EF127" s="322">
        <f>IFERROR(VLOOKUP(DZ127,'４整理番号表'!$X$23:$Z$31,3,FALSE),)</f>
        <v>0</v>
      </c>
      <c r="EG127" s="325" t="str">
        <f t="shared" si="353"/>
        <v/>
      </c>
      <c r="EH127" s="610"/>
      <c r="EI127" s="329"/>
      <c r="EJ127" s="454"/>
      <c r="EK127" s="322"/>
      <c r="EL127" s="322"/>
      <c r="EM127" s="322"/>
      <c r="EN127" s="322"/>
      <c r="EO127" s="322">
        <f>IFERROR(VLOOKUP(EI127,'４整理番号表'!$X$23:$Z$31,3,FALSE),)</f>
        <v>0</v>
      </c>
      <c r="EP127" s="325" t="str">
        <f t="shared" si="354"/>
        <v/>
      </c>
      <c r="EQ127" s="619"/>
      <c r="ER127" s="203" t="s">
        <v>101</v>
      </c>
      <c r="ES127" s="266">
        <f t="shared" si="223"/>
        <v>0</v>
      </c>
      <c r="ET127" s="272">
        <f t="shared" si="224"/>
        <v>0</v>
      </c>
      <c r="EU127" s="272">
        <f t="shared" si="225"/>
        <v>0</v>
      </c>
      <c r="EV127" s="272">
        <f t="shared" si="226"/>
        <v>0</v>
      </c>
      <c r="EW127" s="272">
        <f t="shared" si="227"/>
        <v>0</v>
      </c>
      <c r="EX127" s="272">
        <f t="shared" si="228"/>
        <v>0</v>
      </c>
      <c r="EY127" s="272">
        <f t="shared" si="229"/>
        <v>0</v>
      </c>
      <c r="EZ127" s="272">
        <f t="shared" si="230"/>
        <v>0</v>
      </c>
      <c r="FA127" s="272">
        <f t="shared" si="231"/>
        <v>0</v>
      </c>
      <c r="FB127" s="272">
        <f t="shared" si="232"/>
        <v>0</v>
      </c>
      <c r="FC127" s="272">
        <f t="shared" si="233"/>
        <v>0</v>
      </c>
      <c r="FD127" s="272">
        <f t="shared" si="234"/>
        <v>0</v>
      </c>
      <c r="FE127" s="272">
        <f t="shared" si="235"/>
        <v>0</v>
      </c>
      <c r="FF127" s="272">
        <f t="shared" si="236"/>
        <v>0</v>
      </c>
      <c r="FG127" s="272">
        <f t="shared" si="237"/>
        <v>0</v>
      </c>
      <c r="FH127" s="272">
        <f t="shared" si="238"/>
        <v>0</v>
      </c>
      <c r="FI127" s="109" t="s">
        <v>100</v>
      </c>
      <c r="FJ127" s="109" t="s">
        <v>100</v>
      </c>
      <c r="FK127" s="109" t="s">
        <v>100</v>
      </c>
      <c r="FL127" s="109" t="s">
        <v>100</v>
      </c>
      <c r="FM127" s="109" t="s">
        <v>100</v>
      </c>
      <c r="FN127" s="272">
        <f t="shared" si="355"/>
        <v>0</v>
      </c>
      <c r="FO127" s="272">
        <f t="shared" si="356"/>
        <v>0</v>
      </c>
      <c r="FP127" s="272">
        <f t="shared" si="357"/>
        <v>0</v>
      </c>
      <c r="FQ127" s="272">
        <f t="shared" si="358"/>
        <v>0</v>
      </c>
      <c r="FR127" s="272">
        <f t="shared" si="359"/>
        <v>0</v>
      </c>
      <c r="FS127" s="272">
        <f t="shared" si="360"/>
        <v>0</v>
      </c>
      <c r="FT127" s="272">
        <f t="shared" si="361"/>
        <v>0</v>
      </c>
      <c r="FU127" s="113"/>
      <c r="FV127" s="113"/>
      <c r="FW127" s="109"/>
      <c r="FX127" s="109"/>
      <c r="FY127" s="109"/>
      <c r="FZ127" s="272">
        <f t="shared" si="362"/>
        <v>0</v>
      </c>
      <c r="GA127" s="272">
        <f t="shared" si="239"/>
        <v>0</v>
      </c>
      <c r="GB127" s="109"/>
      <c r="GC127" s="109"/>
      <c r="GD127" s="109"/>
      <c r="GE127" s="109"/>
      <c r="GF127" s="109"/>
      <c r="GG127" s="109"/>
      <c r="GH127" s="109"/>
      <c r="GI127" s="109"/>
      <c r="GJ127" s="109"/>
      <c r="GK127" s="109"/>
      <c r="GL127" s="109"/>
      <c r="GM127" s="109"/>
      <c r="GN127" s="109"/>
      <c r="GO127" s="109"/>
      <c r="GP127" s="109"/>
      <c r="GQ127" s="109"/>
      <c r="GR127" s="109"/>
      <c r="GS127" s="109"/>
      <c r="GT127" s="110"/>
      <c r="GV127" s="413">
        <f t="shared" si="240"/>
        <v>0</v>
      </c>
      <c r="GW127" s="414">
        <f t="shared" si="241"/>
        <v>0</v>
      </c>
      <c r="GX127" s="415"/>
      <c r="GY127" s="416">
        <f t="shared" si="406"/>
        <v>0</v>
      </c>
      <c r="GZ127" s="417">
        <f t="shared" si="407"/>
        <v>0</v>
      </c>
      <c r="HA127" s="385"/>
      <c r="HB127" s="421"/>
      <c r="HC127" s="422"/>
      <c r="HD127" s="422"/>
      <c r="HE127" s="423">
        <f t="shared" si="408"/>
        <v>0</v>
      </c>
      <c r="HF127" s="424">
        <f t="shared" si="409"/>
        <v>0</v>
      </c>
      <c r="HG127" s="426"/>
      <c r="HH127" s="426"/>
      <c r="HI127" s="426"/>
      <c r="HJ127" s="345" t="str">
        <f t="shared" si="242"/>
        <v/>
      </c>
      <c r="HK127" s="402">
        <f>IF(OR(AND(1&lt;=HJ127,HJ127&lt;=3),HJ127=6),VLOOKUP(HJ127,'４整理番号表'!$J$5:$K$59,2,FALSE),0)</f>
        <v>0</v>
      </c>
      <c r="HL127" s="402">
        <f>IF(OR(HJ127=4,HJ127=7),VLOOKUP(HJ127,'４整理番号表'!$J$5:$K$59,2,FALSE),0)</f>
        <v>0</v>
      </c>
      <c r="HM127" s="402">
        <f>IF(HJ127=5,VLOOKUP(HJ127,'４整理番号表'!$J$5:$K$59,2,FALSE),0)</f>
        <v>0</v>
      </c>
      <c r="HN127" s="402">
        <f>IF(AND(8&lt;=HJ127,HJ127&lt;=13),VLOOKUP(HJ127,'４整理番号表'!$J$5:$K$59,2,FALSE),0)</f>
        <v>0</v>
      </c>
      <c r="HO127" s="397">
        <f t="shared" si="363"/>
        <v>0</v>
      </c>
      <c r="HP127" s="345">
        <f t="shared" si="364"/>
        <v>0</v>
      </c>
      <c r="HQ127" s="345">
        <f t="shared" si="365"/>
        <v>0</v>
      </c>
      <c r="HR127" s="344">
        <f t="shared" si="366"/>
        <v>0</v>
      </c>
      <c r="HS127" s="344">
        <f t="shared" si="367"/>
        <v>0</v>
      </c>
      <c r="HT127" s="345">
        <f t="shared" si="368"/>
        <v>0</v>
      </c>
      <c r="HU127" s="345">
        <f t="shared" si="369"/>
        <v>0</v>
      </c>
      <c r="HV127" s="345">
        <f t="shared" si="370"/>
        <v>0</v>
      </c>
      <c r="HW127" s="345">
        <f t="shared" si="371"/>
        <v>0</v>
      </c>
      <c r="HX127" s="345">
        <f t="shared" si="372"/>
        <v>0</v>
      </c>
      <c r="HY127" s="344">
        <f t="shared" si="373"/>
        <v>0</v>
      </c>
      <c r="HZ127" s="344">
        <f t="shared" si="374"/>
        <v>0</v>
      </c>
      <c r="IA127" s="345">
        <f t="shared" si="375"/>
        <v>0</v>
      </c>
      <c r="IB127" s="345">
        <f t="shared" si="376"/>
        <v>0</v>
      </c>
      <c r="IC127" s="345">
        <f t="shared" si="377"/>
        <v>0</v>
      </c>
      <c r="ID127" s="345">
        <f t="shared" si="378"/>
        <v>0</v>
      </c>
      <c r="IE127" s="345">
        <f t="shared" si="379"/>
        <v>0</v>
      </c>
      <c r="IF127" s="344">
        <f>IF(AND($HO127=3,SUM($ID127:IE127)=0),IF(AND($HB127=1,$HF127&gt;=0.1),1,),)</f>
        <v>0</v>
      </c>
      <c r="IG127" s="344">
        <f>IF(AND($HO127=3,SUM($ID127:IF127)=0),IF(AND($HB127=1,$HF127&gt;=0.05,$HF127&lt;0.1),1,),)</f>
        <v>0</v>
      </c>
      <c r="IH127" s="345">
        <f t="shared" si="380"/>
        <v>0</v>
      </c>
      <c r="II127" s="345">
        <f t="shared" si="381"/>
        <v>0</v>
      </c>
      <c r="IJ127" s="345">
        <f t="shared" si="382"/>
        <v>0</v>
      </c>
      <c r="IK127" s="345">
        <f t="shared" si="383"/>
        <v>0</v>
      </c>
      <c r="IL127" s="345">
        <f t="shared" si="384"/>
        <v>0</v>
      </c>
      <c r="IM127" s="345">
        <f t="shared" si="385"/>
        <v>0</v>
      </c>
      <c r="IN127" s="345">
        <f t="shared" si="386"/>
        <v>0</v>
      </c>
      <c r="IO127" s="345">
        <f t="shared" si="387"/>
        <v>0</v>
      </c>
      <c r="IP127" s="345">
        <f t="shared" si="388"/>
        <v>0</v>
      </c>
      <c r="IQ127" s="345">
        <f t="shared" si="389"/>
        <v>0</v>
      </c>
      <c r="IR127" s="345">
        <f t="shared" si="390"/>
        <v>0</v>
      </c>
      <c r="IS127" s="392">
        <f t="shared" si="391"/>
        <v>0</v>
      </c>
      <c r="IT127" s="385"/>
      <c r="IU127" s="440">
        <f t="shared" si="243"/>
        <v>0</v>
      </c>
      <c r="IV127" s="344">
        <f t="shared" si="244"/>
        <v>0</v>
      </c>
      <c r="IW127" s="344">
        <f t="shared" si="245"/>
        <v>0</v>
      </c>
      <c r="IX127" s="344">
        <f t="shared" si="246"/>
        <v>0</v>
      </c>
      <c r="IY127" s="344">
        <f t="shared" si="247"/>
        <v>0</v>
      </c>
      <c r="IZ127" s="344">
        <f t="shared" si="248"/>
        <v>0</v>
      </c>
      <c r="JA127" s="344">
        <f t="shared" si="249"/>
        <v>0</v>
      </c>
      <c r="JB127" s="344">
        <f t="shared" si="250"/>
        <v>0</v>
      </c>
      <c r="JC127" s="344">
        <f t="shared" si="251"/>
        <v>0</v>
      </c>
      <c r="JD127" s="344">
        <f t="shared" si="252"/>
        <v>0</v>
      </c>
      <c r="JE127" s="344">
        <f t="shared" si="253"/>
        <v>0</v>
      </c>
      <c r="JF127" s="344">
        <f t="shared" si="254"/>
        <v>0</v>
      </c>
      <c r="JG127" s="344">
        <f t="shared" si="255"/>
        <v>0</v>
      </c>
      <c r="JH127" s="344">
        <f t="shared" si="256"/>
        <v>0</v>
      </c>
      <c r="JI127" s="344">
        <f t="shared" si="257"/>
        <v>0</v>
      </c>
      <c r="JJ127" s="344">
        <f t="shared" si="258"/>
        <v>0</v>
      </c>
      <c r="JK127" s="344">
        <f t="shared" si="259"/>
        <v>0</v>
      </c>
      <c r="JL127" s="344">
        <f t="shared" si="260"/>
        <v>0</v>
      </c>
      <c r="JM127" s="344">
        <f t="shared" si="261"/>
        <v>0</v>
      </c>
      <c r="JN127" s="344">
        <f t="shared" si="262"/>
        <v>0</v>
      </c>
      <c r="JO127" s="344">
        <f t="shared" si="263"/>
        <v>0</v>
      </c>
      <c r="JP127" s="344">
        <f t="shared" si="264"/>
        <v>0</v>
      </c>
      <c r="JQ127" s="344">
        <f t="shared" si="265"/>
        <v>0</v>
      </c>
      <c r="JR127" s="344">
        <f t="shared" si="266"/>
        <v>0</v>
      </c>
      <c r="JS127" s="344">
        <f t="shared" si="267"/>
        <v>0</v>
      </c>
      <c r="JT127" s="344">
        <f t="shared" si="268"/>
        <v>0</v>
      </c>
      <c r="JU127" s="344">
        <f t="shared" si="269"/>
        <v>0</v>
      </c>
      <c r="JV127" s="344">
        <f t="shared" si="270"/>
        <v>0</v>
      </c>
      <c r="JW127" s="344">
        <f t="shared" si="271"/>
        <v>0</v>
      </c>
      <c r="JX127" s="344">
        <f t="shared" si="272"/>
        <v>0</v>
      </c>
      <c r="JY127" s="344">
        <f t="shared" si="273"/>
        <v>0</v>
      </c>
      <c r="JZ127" s="344">
        <f t="shared" si="274"/>
        <v>0</v>
      </c>
      <c r="KA127" s="344">
        <f t="shared" si="275"/>
        <v>0</v>
      </c>
      <c r="KB127" s="344">
        <f t="shared" si="276"/>
        <v>0</v>
      </c>
      <c r="KC127" s="344">
        <f t="shared" si="277"/>
        <v>0</v>
      </c>
      <c r="KD127" s="344">
        <f t="shared" si="278"/>
        <v>0</v>
      </c>
      <c r="KE127" s="344">
        <f t="shared" si="279"/>
        <v>0</v>
      </c>
      <c r="KF127" s="344">
        <f t="shared" si="280"/>
        <v>0</v>
      </c>
      <c r="KG127" s="344">
        <f t="shared" si="281"/>
        <v>0</v>
      </c>
      <c r="KH127" s="344">
        <f t="shared" si="282"/>
        <v>0</v>
      </c>
      <c r="KI127" s="344">
        <f t="shared" si="283"/>
        <v>0</v>
      </c>
      <c r="KJ127" s="344">
        <f t="shared" si="284"/>
        <v>0</v>
      </c>
      <c r="KK127" s="344">
        <f t="shared" si="285"/>
        <v>0</v>
      </c>
      <c r="KL127" s="344">
        <f t="shared" si="286"/>
        <v>0</v>
      </c>
      <c r="KM127" s="344">
        <f t="shared" si="287"/>
        <v>0</v>
      </c>
      <c r="KN127" s="344">
        <f t="shared" si="288"/>
        <v>0</v>
      </c>
      <c r="KO127" s="344">
        <f t="shared" si="289"/>
        <v>0</v>
      </c>
      <c r="KP127" s="344">
        <f t="shared" si="290"/>
        <v>0</v>
      </c>
      <c r="KQ127" s="344">
        <f t="shared" si="291"/>
        <v>0</v>
      </c>
      <c r="KR127" s="344">
        <f t="shared" si="292"/>
        <v>0</v>
      </c>
      <c r="KS127" s="344">
        <f t="shared" si="293"/>
        <v>0</v>
      </c>
      <c r="KT127" s="383">
        <f t="shared" si="294"/>
        <v>0</v>
      </c>
      <c r="KU127" s="701"/>
      <c r="KV127" s="109"/>
      <c r="KW127" s="109"/>
      <c r="KX127" s="110"/>
      <c r="KZ127" s="472">
        <f t="shared" si="295"/>
        <v>0</v>
      </c>
      <c r="LA127" s="348">
        <f t="shared" si="296"/>
        <v>0</v>
      </c>
      <c r="LB127" s="348">
        <f t="shared" si="297"/>
        <v>0</v>
      </c>
      <c r="LC127" s="473">
        <f t="shared" si="298"/>
        <v>0</v>
      </c>
      <c r="LE127" s="467">
        <f t="shared" si="299"/>
        <v>0</v>
      </c>
      <c r="LF127" s="467" t="str">
        <f t="shared" si="300"/>
        <v/>
      </c>
      <c r="LG127" s="467">
        <f t="shared" si="301"/>
        <v>0</v>
      </c>
      <c r="LH127" s="467">
        <f t="shared" si="302"/>
        <v>0</v>
      </c>
      <c r="LI127" s="467">
        <f t="shared" si="303"/>
        <v>0</v>
      </c>
      <c r="LJ127" s="467">
        <f t="shared" si="304"/>
        <v>0</v>
      </c>
      <c r="LK127" s="467">
        <f t="shared" si="305"/>
        <v>0</v>
      </c>
      <c r="LL127" s="467">
        <f t="shared" si="306"/>
        <v>0</v>
      </c>
      <c r="LM127" s="467">
        <f t="shared" si="307"/>
        <v>0</v>
      </c>
      <c r="LN127" s="468">
        <f t="shared" si="308"/>
        <v>0</v>
      </c>
      <c r="LO127" s="468" t="str">
        <f t="shared" si="392"/>
        <v>○</v>
      </c>
      <c r="LP127" s="451"/>
      <c r="LQ127" s="414">
        <f t="shared" si="393"/>
        <v>0</v>
      </c>
      <c r="LR127" s="414">
        <f t="shared" si="394"/>
        <v>0</v>
      </c>
      <c r="LS127" s="414" t="str">
        <f t="shared" si="309"/>
        <v/>
      </c>
      <c r="LT127" s="414" t="str">
        <f t="shared" si="395"/>
        <v/>
      </c>
      <c r="LU127" s="414">
        <f t="shared" si="310"/>
        <v>0</v>
      </c>
      <c r="LV127" s="414">
        <f t="shared" si="311"/>
        <v>0</v>
      </c>
      <c r="LW127" s="414">
        <f t="shared" si="312"/>
        <v>0</v>
      </c>
      <c r="LX127" s="448">
        <f t="shared" si="313"/>
        <v>0</v>
      </c>
      <c r="LY127" s="414">
        <f t="shared" si="396"/>
        <v>0</v>
      </c>
      <c r="LZ127" s="414">
        <f t="shared" si="397"/>
        <v>0</v>
      </c>
      <c r="MA127" s="414">
        <f t="shared" si="398"/>
        <v>0</v>
      </c>
      <c r="MB127" s="448">
        <f t="shared" si="399"/>
        <v>0</v>
      </c>
      <c r="MC127" s="414">
        <f t="shared" si="314"/>
        <v>0</v>
      </c>
      <c r="MD127" s="414">
        <f t="shared" si="315"/>
        <v>0</v>
      </c>
      <c r="ME127" s="414">
        <f t="shared" si="316"/>
        <v>0</v>
      </c>
      <c r="MF127" s="448">
        <f t="shared" si="317"/>
        <v>0</v>
      </c>
      <c r="MG127" s="414">
        <f t="shared" si="318"/>
        <v>0</v>
      </c>
      <c r="MH127" s="414">
        <f t="shared" si="319"/>
        <v>0</v>
      </c>
      <c r="MI127" s="414">
        <f t="shared" si="320"/>
        <v>0</v>
      </c>
      <c r="MJ127" s="448">
        <f t="shared" si="400"/>
        <v>0</v>
      </c>
      <c r="MK127" s="462"/>
      <c r="ML127" s="477" cm="1">
        <f t="array" ref="ML127">IF(MX127=1,INDEX($BX127:$EQ127,1,MATCH("Ⅱ⑧",$BX127:$EQ127,0)+7),0)</f>
        <v>0</v>
      </c>
      <c r="MM127" s="478">
        <f t="shared" si="321"/>
        <v>0</v>
      </c>
      <c r="MN127" s="468">
        <f t="shared" si="322"/>
        <v>0</v>
      </c>
      <c r="MP127" s="348">
        <f t="shared" si="323"/>
        <v>0</v>
      </c>
      <c r="MQ127" s="348">
        <f t="shared" si="324"/>
        <v>0</v>
      </c>
      <c r="MR127" s="348">
        <f t="shared" si="325"/>
        <v>0</v>
      </c>
      <c r="MS127" s="348">
        <f t="shared" si="326"/>
        <v>0</v>
      </c>
      <c r="MT127" s="348">
        <f t="shared" si="327"/>
        <v>0</v>
      </c>
      <c r="MU127" s="348">
        <f t="shared" si="328"/>
        <v>0</v>
      </c>
      <c r="MV127" s="348">
        <f t="shared" si="329"/>
        <v>0</v>
      </c>
      <c r="MW127" s="348">
        <f t="shared" si="330"/>
        <v>0</v>
      </c>
      <c r="MX127" s="348">
        <f t="shared" si="331"/>
        <v>0</v>
      </c>
      <c r="MZ127" s="550">
        <f t="shared" si="332"/>
        <v>0</v>
      </c>
      <c r="NA127" s="550">
        <f t="shared" si="333"/>
        <v>0</v>
      </c>
      <c r="NB127" s="550">
        <f t="shared" si="334"/>
        <v>0</v>
      </c>
      <c r="NC127" s="550">
        <f t="shared" si="335"/>
        <v>0</v>
      </c>
      <c r="ND127" s="550">
        <f t="shared" si="336"/>
        <v>0</v>
      </c>
      <c r="NE127" s="550">
        <f t="shared" si="337"/>
        <v>0</v>
      </c>
      <c r="NF127" s="550">
        <f t="shared" si="338"/>
        <v>0</v>
      </c>
      <c r="NG127" s="550">
        <f t="shared" si="339"/>
        <v>0</v>
      </c>
    </row>
    <row r="128" spans="1:371" s="136" customFormat="1" ht="21" customHeight="1">
      <c r="A128" s="452">
        <f t="shared" si="212"/>
        <v>0</v>
      </c>
      <c r="B128" s="452">
        <f t="shared" si="401"/>
        <v>0</v>
      </c>
      <c r="C128" s="452">
        <f t="shared" si="213"/>
        <v>0</v>
      </c>
      <c r="D128" s="452">
        <f t="shared" si="214"/>
        <v>0</v>
      </c>
      <c r="E128" s="452">
        <f t="shared" si="215"/>
        <v>0</v>
      </c>
      <c r="F128" s="452">
        <f t="shared" si="402"/>
        <v>0</v>
      </c>
      <c r="G128" s="452">
        <f t="shared" si="403"/>
        <v>0</v>
      </c>
      <c r="H128" s="452">
        <f t="shared" si="404"/>
        <v>0</v>
      </c>
      <c r="I128" s="267">
        <f t="shared" si="340"/>
        <v>0</v>
      </c>
      <c r="J128" s="268"/>
      <c r="K128" s="112"/>
      <c r="L128" s="112"/>
      <c r="M128" s="106"/>
      <c r="N128" s="106"/>
      <c r="O128" s="106"/>
      <c r="P128" s="106"/>
      <c r="Q128" s="112"/>
      <c r="R128" s="263" t="str">
        <f>IFERROR(VLOOKUP(Q128,'４整理番号表'!$T$27:$U$30,2,TRUE),"")</f>
        <v/>
      </c>
      <c r="S128" s="263">
        <f t="shared" si="341"/>
        <v>0</v>
      </c>
      <c r="T128" s="266">
        <f t="shared" si="342"/>
        <v>0</v>
      </c>
      <c r="U128" s="112"/>
      <c r="V128" s="108"/>
      <c r="W128" s="269" t="str">
        <f>IFERROR(VLOOKUP(V128,'４整理番号表'!$B$6:$G$7,2,TRUE),"")</f>
        <v/>
      </c>
      <c r="X128" s="270"/>
      <c r="Y128" s="108"/>
      <c r="Z128" s="269" t="str">
        <f>IFERROR(VLOOKUP(Y128,'４整理番号表'!$B$39:$H$45,2,TRUE),"")</f>
        <v/>
      </c>
      <c r="AA128" s="108"/>
      <c r="AB128" s="271" t="str">
        <f>IFERROR(VLOOKUP(AA128,'４整理番号表'!$J$5:$K$59,2,TRUE),"")</f>
        <v/>
      </c>
      <c r="AC128" s="365"/>
      <c r="AD128" s="624"/>
      <c r="AE128" s="107"/>
      <c r="AF128" s="272" t="str">
        <f>IFERROR(VLOOKUP(AE128,'４整理番号表'!$P$6:$Q$39,2,TRUE),"")</f>
        <v/>
      </c>
      <c r="AG128" s="273">
        <f t="shared" si="216"/>
        <v>0</v>
      </c>
      <c r="AH128" s="106"/>
      <c r="AI128" s="112"/>
      <c r="AJ128" s="111"/>
      <c r="AK128" s="282"/>
      <c r="AL128" s="283"/>
      <c r="AM128" s="280"/>
      <c r="AN128" s="29"/>
      <c r="AO128" s="291">
        <f t="shared" si="217"/>
        <v>0</v>
      </c>
      <c r="AP128" s="290">
        <f t="shared" si="343"/>
        <v>0</v>
      </c>
      <c r="AQ128" s="30"/>
      <c r="AR128" s="30"/>
      <c r="AS128" s="30"/>
      <c r="AT128" s="289"/>
      <c r="AU128" s="291">
        <f t="shared" si="410"/>
        <v>0</v>
      </c>
      <c r="AV128" s="291" t="str">
        <f t="shared" si="405"/>
        <v/>
      </c>
      <c r="AW128" s="27"/>
      <c r="AX128" s="33"/>
      <c r="AY128" s="33"/>
      <c r="AZ128" s="28"/>
      <c r="BA128" s="27"/>
      <c r="BB128" s="202"/>
      <c r="BC128" s="315">
        <f t="shared" si="344"/>
        <v>0</v>
      </c>
      <c r="BD128" s="349" t="str">
        <f t="shared" si="218"/>
        <v/>
      </c>
      <c r="BE128" s="350"/>
      <c r="BF128" s="350"/>
      <c r="BG128" s="349">
        <f t="shared" si="411"/>
        <v>0</v>
      </c>
      <c r="BH128" s="350"/>
      <c r="BI128" s="349">
        <f t="shared" si="345"/>
        <v>0</v>
      </c>
      <c r="BJ128" s="202"/>
      <c r="BK128" s="202"/>
      <c r="BL128" s="653" t="str">
        <f t="shared" si="219"/>
        <v/>
      </c>
      <c r="BM128" s="654" t="str">
        <f t="shared" si="220"/>
        <v/>
      </c>
      <c r="BN128" s="266" t="str">
        <f t="shared" si="221"/>
        <v/>
      </c>
      <c r="BO128" s="793"/>
      <c r="BP128" s="323"/>
      <c r="BQ128" s="323"/>
      <c r="BR128" s="323"/>
      <c r="BS128" s="323"/>
      <c r="BT128" s="324" t="str">
        <f t="shared" si="222"/>
        <v/>
      </c>
      <c r="BU128" s="325" t="str">
        <f t="shared" si="346"/>
        <v/>
      </c>
      <c r="BV128" s="393">
        <f t="shared" si="347"/>
        <v>0</v>
      </c>
      <c r="BW128" s="326"/>
      <c r="BX128" s="329"/>
      <c r="BY128" s="454"/>
      <c r="BZ128" s="455"/>
      <c r="CA128" s="455"/>
      <c r="CB128" s="455"/>
      <c r="CC128" s="455"/>
      <c r="CD128" s="322">
        <f>IFERROR(VLOOKUP(BX128,'４整理番号表'!$X$23:$Z$31,3,FALSE),)</f>
        <v>0</v>
      </c>
      <c r="CE128" s="605" t="str">
        <f>IF(BX128='４整理番号表'!$X$24,IF(CC128&lt;&gt;"",IF(BZ128&gt;0,IF(BY128=6,ROUNDDOWN((CC128-BZ128)/ABS(BZ128),3),IF(BY128=5,ROUNDDOWN((CC128-BZ128)/ABS(BZ128)*3/4,3),"")),"-")),IF(CC128&lt;&gt;"",IF(BZ128&gt;0,ROUNDDOWN((CC128-BZ128)/ABS(BZ128),3),"-"),""))</f>
        <v/>
      </c>
      <c r="CF128" s="610"/>
      <c r="CG128" s="329"/>
      <c r="CH128" s="454"/>
      <c r="CI128" s="322"/>
      <c r="CJ128" s="322"/>
      <c r="CK128" s="322"/>
      <c r="CL128" s="322"/>
      <c r="CM128" s="322">
        <f>IFERROR(VLOOKUP(CG128,'４整理番号表'!$X$23:$Z$31,3,FALSE),)</f>
        <v>0</v>
      </c>
      <c r="CN128" s="325" t="str">
        <f t="shared" si="348"/>
        <v/>
      </c>
      <c r="CO128" s="610"/>
      <c r="CP128" s="329"/>
      <c r="CQ128" s="454"/>
      <c r="CR128" s="322"/>
      <c r="CS128" s="322"/>
      <c r="CT128" s="322"/>
      <c r="CU128" s="322"/>
      <c r="CV128" s="322">
        <f>IFERROR(VLOOKUP(CP128,'４整理番号表'!$X$23:$Z$31,3,FALSE),)</f>
        <v>0</v>
      </c>
      <c r="CW128" s="325" t="str">
        <f t="shared" si="349"/>
        <v/>
      </c>
      <c r="CX128" s="619"/>
      <c r="CY128" s="329"/>
      <c r="CZ128" s="454"/>
      <c r="DA128" s="322"/>
      <c r="DB128" s="322"/>
      <c r="DC128" s="322"/>
      <c r="DD128" s="322"/>
      <c r="DE128" s="322">
        <f>IFERROR(VLOOKUP(CY128,'４整理番号表'!$X$23:$Z$31,3,FALSE),)</f>
        <v>0</v>
      </c>
      <c r="DF128" s="325" t="str">
        <f t="shared" si="350"/>
        <v/>
      </c>
      <c r="DG128" s="610"/>
      <c r="DH128" s="329"/>
      <c r="DI128" s="454"/>
      <c r="DJ128" s="322"/>
      <c r="DK128" s="322"/>
      <c r="DL128" s="322"/>
      <c r="DM128" s="322"/>
      <c r="DN128" s="322">
        <f>IFERROR(VLOOKUP(DH128,'４整理番号表'!$X$23:$Z$31,3,FALSE),)</f>
        <v>0</v>
      </c>
      <c r="DO128" s="325" t="str">
        <f t="shared" si="351"/>
        <v/>
      </c>
      <c r="DP128" s="610"/>
      <c r="DQ128" s="329"/>
      <c r="DR128" s="454"/>
      <c r="DS128" s="322"/>
      <c r="DT128" s="322"/>
      <c r="DU128" s="322"/>
      <c r="DV128" s="322"/>
      <c r="DW128" s="322">
        <f>IFERROR(VLOOKUP(DQ128,'４整理番号表'!$X$23:$Z$31,3,FALSE),)</f>
        <v>0</v>
      </c>
      <c r="DX128" s="325" t="str">
        <f t="shared" si="352"/>
        <v/>
      </c>
      <c r="DY128" s="610"/>
      <c r="DZ128" s="329"/>
      <c r="EA128" s="454"/>
      <c r="EB128" s="322"/>
      <c r="EC128" s="322"/>
      <c r="ED128" s="322"/>
      <c r="EE128" s="322"/>
      <c r="EF128" s="322">
        <f>IFERROR(VLOOKUP(DZ128,'４整理番号表'!$X$23:$Z$31,3,FALSE),)</f>
        <v>0</v>
      </c>
      <c r="EG128" s="325" t="str">
        <f t="shared" si="353"/>
        <v/>
      </c>
      <c r="EH128" s="610"/>
      <c r="EI128" s="329"/>
      <c r="EJ128" s="454"/>
      <c r="EK128" s="322"/>
      <c r="EL128" s="322"/>
      <c r="EM128" s="322"/>
      <c r="EN128" s="322"/>
      <c r="EO128" s="322">
        <f>IFERROR(VLOOKUP(EI128,'４整理番号表'!$X$23:$Z$31,3,FALSE),)</f>
        <v>0</v>
      </c>
      <c r="EP128" s="325" t="str">
        <f t="shared" si="354"/>
        <v/>
      </c>
      <c r="EQ128" s="619"/>
      <c r="ER128" s="203" t="s">
        <v>101</v>
      </c>
      <c r="ES128" s="266">
        <f t="shared" si="223"/>
        <v>0</v>
      </c>
      <c r="ET128" s="272">
        <f t="shared" si="224"/>
        <v>0</v>
      </c>
      <c r="EU128" s="272">
        <f t="shared" si="225"/>
        <v>0</v>
      </c>
      <c r="EV128" s="272">
        <f t="shared" si="226"/>
        <v>0</v>
      </c>
      <c r="EW128" s="272">
        <f t="shared" si="227"/>
        <v>0</v>
      </c>
      <c r="EX128" s="272">
        <f t="shared" si="228"/>
        <v>0</v>
      </c>
      <c r="EY128" s="272">
        <f t="shared" si="229"/>
        <v>0</v>
      </c>
      <c r="EZ128" s="272">
        <f t="shared" si="230"/>
        <v>0</v>
      </c>
      <c r="FA128" s="272">
        <f t="shared" si="231"/>
        <v>0</v>
      </c>
      <c r="FB128" s="272">
        <f t="shared" si="232"/>
        <v>0</v>
      </c>
      <c r="FC128" s="272">
        <f t="shared" si="233"/>
        <v>0</v>
      </c>
      <c r="FD128" s="272">
        <f t="shared" si="234"/>
        <v>0</v>
      </c>
      <c r="FE128" s="272">
        <f t="shared" si="235"/>
        <v>0</v>
      </c>
      <c r="FF128" s="272">
        <f t="shared" si="236"/>
        <v>0</v>
      </c>
      <c r="FG128" s="272">
        <f t="shared" si="237"/>
        <v>0</v>
      </c>
      <c r="FH128" s="272">
        <f t="shared" si="238"/>
        <v>0</v>
      </c>
      <c r="FI128" s="109" t="s">
        <v>100</v>
      </c>
      <c r="FJ128" s="109" t="s">
        <v>100</v>
      </c>
      <c r="FK128" s="109" t="s">
        <v>100</v>
      </c>
      <c r="FL128" s="109" t="s">
        <v>100</v>
      </c>
      <c r="FM128" s="109" t="s">
        <v>100</v>
      </c>
      <c r="FN128" s="272">
        <f t="shared" si="355"/>
        <v>0</v>
      </c>
      <c r="FO128" s="272">
        <f t="shared" si="356"/>
        <v>0</v>
      </c>
      <c r="FP128" s="272">
        <f t="shared" si="357"/>
        <v>0</v>
      </c>
      <c r="FQ128" s="272">
        <f t="shared" si="358"/>
        <v>0</v>
      </c>
      <c r="FR128" s="272">
        <f t="shared" si="359"/>
        <v>0</v>
      </c>
      <c r="FS128" s="272">
        <f t="shared" si="360"/>
        <v>0</v>
      </c>
      <c r="FT128" s="272">
        <f t="shared" si="361"/>
        <v>0</v>
      </c>
      <c r="FU128" s="113"/>
      <c r="FV128" s="113"/>
      <c r="FW128" s="109"/>
      <c r="FX128" s="109"/>
      <c r="FY128" s="109"/>
      <c r="FZ128" s="272">
        <f t="shared" si="362"/>
        <v>0</v>
      </c>
      <c r="GA128" s="272">
        <f t="shared" si="239"/>
        <v>0</v>
      </c>
      <c r="GB128" s="109"/>
      <c r="GC128" s="109"/>
      <c r="GD128" s="109"/>
      <c r="GE128" s="109"/>
      <c r="GF128" s="109"/>
      <c r="GG128" s="109"/>
      <c r="GH128" s="109"/>
      <c r="GI128" s="109"/>
      <c r="GJ128" s="109"/>
      <c r="GK128" s="109"/>
      <c r="GL128" s="109"/>
      <c r="GM128" s="109"/>
      <c r="GN128" s="109"/>
      <c r="GO128" s="109"/>
      <c r="GP128" s="109"/>
      <c r="GQ128" s="109"/>
      <c r="GR128" s="109"/>
      <c r="GS128" s="109"/>
      <c r="GT128" s="110"/>
      <c r="GV128" s="413">
        <f t="shared" si="240"/>
        <v>0</v>
      </c>
      <c r="GW128" s="414">
        <f t="shared" si="241"/>
        <v>0</v>
      </c>
      <c r="GX128" s="415"/>
      <c r="GY128" s="416">
        <f t="shared" si="406"/>
        <v>0</v>
      </c>
      <c r="GZ128" s="417">
        <f t="shared" si="407"/>
        <v>0</v>
      </c>
      <c r="HA128" s="385"/>
      <c r="HB128" s="421"/>
      <c r="HC128" s="422"/>
      <c r="HD128" s="422"/>
      <c r="HE128" s="423">
        <f t="shared" si="408"/>
        <v>0</v>
      </c>
      <c r="HF128" s="424">
        <f t="shared" si="409"/>
        <v>0</v>
      </c>
      <c r="HG128" s="426"/>
      <c r="HH128" s="426"/>
      <c r="HI128" s="426"/>
      <c r="HJ128" s="345" t="str">
        <f t="shared" si="242"/>
        <v/>
      </c>
      <c r="HK128" s="402">
        <f>IF(OR(AND(1&lt;=HJ128,HJ128&lt;=3),HJ128=6),VLOOKUP(HJ128,'４整理番号表'!$J$5:$K$59,2,FALSE),0)</f>
        <v>0</v>
      </c>
      <c r="HL128" s="402">
        <f>IF(OR(HJ128=4,HJ128=7),VLOOKUP(HJ128,'４整理番号表'!$J$5:$K$59,2,FALSE),0)</f>
        <v>0</v>
      </c>
      <c r="HM128" s="402">
        <f>IF(HJ128=5,VLOOKUP(HJ128,'４整理番号表'!$J$5:$K$59,2,FALSE),0)</f>
        <v>0</v>
      </c>
      <c r="HN128" s="402">
        <f>IF(AND(8&lt;=HJ128,HJ128&lt;=13),VLOOKUP(HJ128,'４整理番号表'!$J$5:$K$59,2,FALSE),0)</f>
        <v>0</v>
      </c>
      <c r="HO128" s="397">
        <f t="shared" si="363"/>
        <v>0</v>
      </c>
      <c r="HP128" s="345">
        <f t="shared" si="364"/>
        <v>0</v>
      </c>
      <c r="HQ128" s="345">
        <f t="shared" si="365"/>
        <v>0</v>
      </c>
      <c r="HR128" s="344">
        <f t="shared" si="366"/>
        <v>0</v>
      </c>
      <c r="HS128" s="344">
        <f t="shared" si="367"/>
        <v>0</v>
      </c>
      <c r="HT128" s="345">
        <f t="shared" si="368"/>
        <v>0</v>
      </c>
      <c r="HU128" s="345">
        <f t="shared" si="369"/>
        <v>0</v>
      </c>
      <c r="HV128" s="345">
        <f t="shared" si="370"/>
        <v>0</v>
      </c>
      <c r="HW128" s="345">
        <f t="shared" si="371"/>
        <v>0</v>
      </c>
      <c r="HX128" s="345">
        <f t="shared" si="372"/>
        <v>0</v>
      </c>
      <c r="HY128" s="344">
        <f t="shared" si="373"/>
        <v>0</v>
      </c>
      <c r="HZ128" s="344">
        <f t="shared" si="374"/>
        <v>0</v>
      </c>
      <c r="IA128" s="345">
        <f t="shared" si="375"/>
        <v>0</v>
      </c>
      <c r="IB128" s="345">
        <f t="shared" si="376"/>
        <v>0</v>
      </c>
      <c r="IC128" s="345">
        <f t="shared" si="377"/>
        <v>0</v>
      </c>
      <c r="ID128" s="345">
        <f t="shared" si="378"/>
        <v>0</v>
      </c>
      <c r="IE128" s="345">
        <f t="shared" si="379"/>
        <v>0</v>
      </c>
      <c r="IF128" s="344">
        <f>IF(AND($HO128=3,SUM($ID128:IE128)=0),IF(AND($HB128=1,$HF128&gt;=0.1),1,),)</f>
        <v>0</v>
      </c>
      <c r="IG128" s="344">
        <f>IF(AND($HO128=3,SUM($ID128:IF128)=0),IF(AND($HB128=1,$HF128&gt;=0.05,$HF128&lt;0.1),1,),)</f>
        <v>0</v>
      </c>
      <c r="IH128" s="345">
        <f t="shared" si="380"/>
        <v>0</v>
      </c>
      <c r="II128" s="345">
        <f t="shared" si="381"/>
        <v>0</v>
      </c>
      <c r="IJ128" s="345">
        <f t="shared" si="382"/>
        <v>0</v>
      </c>
      <c r="IK128" s="345">
        <f t="shared" si="383"/>
        <v>0</v>
      </c>
      <c r="IL128" s="345">
        <f t="shared" si="384"/>
        <v>0</v>
      </c>
      <c r="IM128" s="345">
        <f t="shared" si="385"/>
        <v>0</v>
      </c>
      <c r="IN128" s="345">
        <f t="shared" si="386"/>
        <v>0</v>
      </c>
      <c r="IO128" s="345">
        <f t="shared" si="387"/>
        <v>0</v>
      </c>
      <c r="IP128" s="345">
        <f t="shared" si="388"/>
        <v>0</v>
      </c>
      <c r="IQ128" s="345">
        <f t="shared" si="389"/>
        <v>0</v>
      </c>
      <c r="IR128" s="345">
        <f t="shared" si="390"/>
        <v>0</v>
      </c>
      <c r="IS128" s="392">
        <f t="shared" si="391"/>
        <v>0</v>
      </c>
      <c r="IT128" s="385"/>
      <c r="IU128" s="440">
        <f t="shared" si="243"/>
        <v>0</v>
      </c>
      <c r="IV128" s="344">
        <f t="shared" si="244"/>
        <v>0</v>
      </c>
      <c r="IW128" s="344">
        <f t="shared" si="245"/>
        <v>0</v>
      </c>
      <c r="IX128" s="344">
        <f t="shared" si="246"/>
        <v>0</v>
      </c>
      <c r="IY128" s="344">
        <f t="shared" si="247"/>
        <v>0</v>
      </c>
      <c r="IZ128" s="344">
        <f t="shared" si="248"/>
        <v>0</v>
      </c>
      <c r="JA128" s="344">
        <f t="shared" si="249"/>
        <v>0</v>
      </c>
      <c r="JB128" s="344">
        <f t="shared" si="250"/>
        <v>0</v>
      </c>
      <c r="JC128" s="344">
        <f t="shared" si="251"/>
        <v>0</v>
      </c>
      <c r="JD128" s="344">
        <f t="shared" si="252"/>
        <v>0</v>
      </c>
      <c r="JE128" s="344">
        <f t="shared" si="253"/>
        <v>0</v>
      </c>
      <c r="JF128" s="344">
        <f t="shared" si="254"/>
        <v>0</v>
      </c>
      <c r="JG128" s="344">
        <f t="shared" si="255"/>
        <v>0</v>
      </c>
      <c r="JH128" s="344">
        <f t="shared" si="256"/>
        <v>0</v>
      </c>
      <c r="JI128" s="344">
        <f t="shared" si="257"/>
        <v>0</v>
      </c>
      <c r="JJ128" s="344">
        <f t="shared" si="258"/>
        <v>0</v>
      </c>
      <c r="JK128" s="344">
        <f t="shared" si="259"/>
        <v>0</v>
      </c>
      <c r="JL128" s="344">
        <f t="shared" si="260"/>
        <v>0</v>
      </c>
      <c r="JM128" s="344">
        <f t="shared" si="261"/>
        <v>0</v>
      </c>
      <c r="JN128" s="344">
        <f t="shared" si="262"/>
        <v>0</v>
      </c>
      <c r="JO128" s="344">
        <f t="shared" si="263"/>
        <v>0</v>
      </c>
      <c r="JP128" s="344">
        <f t="shared" si="264"/>
        <v>0</v>
      </c>
      <c r="JQ128" s="344">
        <f t="shared" si="265"/>
        <v>0</v>
      </c>
      <c r="JR128" s="344">
        <f t="shared" si="266"/>
        <v>0</v>
      </c>
      <c r="JS128" s="344">
        <f t="shared" si="267"/>
        <v>0</v>
      </c>
      <c r="JT128" s="344">
        <f t="shared" si="268"/>
        <v>0</v>
      </c>
      <c r="JU128" s="344">
        <f t="shared" si="269"/>
        <v>0</v>
      </c>
      <c r="JV128" s="344">
        <f t="shared" si="270"/>
        <v>0</v>
      </c>
      <c r="JW128" s="344">
        <f t="shared" si="271"/>
        <v>0</v>
      </c>
      <c r="JX128" s="344">
        <f t="shared" si="272"/>
        <v>0</v>
      </c>
      <c r="JY128" s="344">
        <f t="shared" si="273"/>
        <v>0</v>
      </c>
      <c r="JZ128" s="344">
        <f t="shared" si="274"/>
        <v>0</v>
      </c>
      <c r="KA128" s="344">
        <f t="shared" si="275"/>
        <v>0</v>
      </c>
      <c r="KB128" s="344">
        <f t="shared" si="276"/>
        <v>0</v>
      </c>
      <c r="KC128" s="344">
        <f t="shared" si="277"/>
        <v>0</v>
      </c>
      <c r="KD128" s="344">
        <f t="shared" si="278"/>
        <v>0</v>
      </c>
      <c r="KE128" s="344">
        <f t="shared" si="279"/>
        <v>0</v>
      </c>
      <c r="KF128" s="344">
        <f t="shared" si="280"/>
        <v>0</v>
      </c>
      <c r="KG128" s="344">
        <f t="shared" si="281"/>
        <v>0</v>
      </c>
      <c r="KH128" s="344">
        <f t="shared" si="282"/>
        <v>0</v>
      </c>
      <c r="KI128" s="344">
        <f t="shared" si="283"/>
        <v>0</v>
      </c>
      <c r="KJ128" s="344">
        <f t="shared" si="284"/>
        <v>0</v>
      </c>
      <c r="KK128" s="344">
        <f t="shared" si="285"/>
        <v>0</v>
      </c>
      <c r="KL128" s="344">
        <f t="shared" si="286"/>
        <v>0</v>
      </c>
      <c r="KM128" s="344">
        <f t="shared" si="287"/>
        <v>0</v>
      </c>
      <c r="KN128" s="344">
        <f t="shared" si="288"/>
        <v>0</v>
      </c>
      <c r="KO128" s="344">
        <f t="shared" si="289"/>
        <v>0</v>
      </c>
      <c r="KP128" s="344">
        <f t="shared" si="290"/>
        <v>0</v>
      </c>
      <c r="KQ128" s="344">
        <f t="shared" si="291"/>
        <v>0</v>
      </c>
      <c r="KR128" s="344">
        <f t="shared" si="292"/>
        <v>0</v>
      </c>
      <c r="KS128" s="344">
        <f t="shared" si="293"/>
        <v>0</v>
      </c>
      <c r="KT128" s="383">
        <f t="shared" si="294"/>
        <v>0</v>
      </c>
      <c r="KU128" s="701"/>
      <c r="KV128" s="109"/>
      <c r="KW128" s="109"/>
      <c r="KX128" s="110"/>
      <c r="KZ128" s="472">
        <f t="shared" si="295"/>
        <v>0</v>
      </c>
      <c r="LA128" s="348">
        <f t="shared" si="296"/>
        <v>0</v>
      </c>
      <c r="LB128" s="348">
        <f t="shared" si="297"/>
        <v>0</v>
      </c>
      <c r="LC128" s="473">
        <f t="shared" si="298"/>
        <v>0</v>
      </c>
      <c r="LE128" s="467">
        <f t="shared" si="299"/>
        <v>0</v>
      </c>
      <c r="LF128" s="467" t="str">
        <f t="shared" si="300"/>
        <v/>
      </c>
      <c r="LG128" s="467">
        <f t="shared" si="301"/>
        <v>0</v>
      </c>
      <c r="LH128" s="467">
        <f t="shared" si="302"/>
        <v>0</v>
      </c>
      <c r="LI128" s="467">
        <f t="shared" si="303"/>
        <v>0</v>
      </c>
      <c r="LJ128" s="467">
        <f t="shared" si="304"/>
        <v>0</v>
      </c>
      <c r="LK128" s="467">
        <f t="shared" si="305"/>
        <v>0</v>
      </c>
      <c r="LL128" s="467">
        <f t="shared" si="306"/>
        <v>0</v>
      </c>
      <c r="LM128" s="467">
        <f t="shared" si="307"/>
        <v>0</v>
      </c>
      <c r="LN128" s="468">
        <f t="shared" si="308"/>
        <v>0</v>
      </c>
      <c r="LO128" s="468" t="str">
        <f t="shared" si="392"/>
        <v>○</v>
      </c>
      <c r="LP128" s="451"/>
      <c r="LQ128" s="414">
        <f t="shared" si="393"/>
        <v>0</v>
      </c>
      <c r="LR128" s="414">
        <f t="shared" si="394"/>
        <v>0</v>
      </c>
      <c r="LS128" s="414" t="str">
        <f t="shared" si="309"/>
        <v/>
      </c>
      <c r="LT128" s="414" t="str">
        <f t="shared" si="395"/>
        <v/>
      </c>
      <c r="LU128" s="414">
        <f t="shared" si="310"/>
        <v>0</v>
      </c>
      <c r="LV128" s="414">
        <f t="shared" si="311"/>
        <v>0</v>
      </c>
      <c r="LW128" s="414">
        <f t="shared" si="312"/>
        <v>0</v>
      </c>
      <c r="LX128" s="448">
        <f t="shared" si="313"/>
        <v>0</v>
      </c>
      <c r="LY128" s="414">
        <f t="shared" si="396"/>
        <v>0</v>
      </c>
      <c r="LZ128" s="414">
        <f t="shared" si="397"/>
        <v>0</v>
      </c>
      <c r="MA128" s="414">
        <f t="shared" si="398"/>
        <v>0</v>
      </c>
      <c r="MB128" s="448">
        <f t="shared" si="399"/>
        <v>0</v>
      </c>
      <c r="MC128" s="414">
        <f t="shared" si="314"/>
        <v>0</v>
      </c>
      <c r="MD128" s="414">
        <f t="shared" si="315"/>
        <v>0</v>
      </c>
      <c r="ME128" s="414">
        <f t="shared" si="316"/>
        <v>0</v>
      </c>
      <c r="MF128" s="448">
        <f t="shared" si="317"/>
        <v>0</v>
      </c>
      <c r="MG128" s="414">
        <f t="shared" si="318"/>
        <v>0</v>
      </c>
      <c r="MH128" s="414">
        <f t="shared" si="319"/>
        <v>0</v>
      </c>
      <c r="MI128" s="414">
        <f t="shared" si="320"/>
        <v>0</v>
      </c>
      <c r="MJ128" s="448">
        <f t="shared" si="400"/>
        <v>0</v>
      </c>
      <c r="MK128" s="462"/>
      <c r="ML128" s="477" cm="1">
        <f t="array" ref="ML128">IF(MX128=1,INDEX($BX128:$EQ128,1,MATCH("Ⅱ⑧",$BX128:$EQ128,0)+7),0)</f>
        <v>0</v>
      </c>
      <c r="MM128" s="478">
        <f t="shared" si="321"/>
        <v>0</v>
      </c>
      <c r="MN128" s="468">
        <f t="shared" si="322"/>
        <v>0</v>
      </c>
      <c r="MP128" s="348">
        <f t="shared" si="323"/>
        <v>0</v>
      </c>
      <c r="MQ128" s="348">
        <f t="shared" si="324"/>
        <v>0</v>
      </c>
      <c r="MR128" s="348">
        <f t="shared" si="325"/>
        <v>0</v>
      </c>
      <c r="MS128" s="348">
        <f t="shared" si="326"/>
        <v>0</v>
      </c>
      <c r="MT128" s="348">
        <f t="shared" si="327"/>
        <v>0</v>
      </c>
      <c r="MU128" s="348">
        <f t="shared" si="328"/>
        <v>0</v>
      </c>
      <c r="MV128" s="348">
        <f t="shared" si="329"/>
        <v>0</v>
      </c>
      <c r="MW128" s="348">
        <f t="shared" si="330"/>
        <v>0</v>
      </c>
      <c r="MX128" s="348">
        <f t="shared" si="331"/>
        <v>0</v>
      </c>
      <c r="MZ128" s="550">
        <f t="shared" si="332"/>
        <v>0</v>
      </c>
      <c r="NA128" s="550">
        <f t="shared" si="333"/>
        <v>0</v>
      </c>
      <c r="NB128" s="550">
        <f t="shared" si="334"/>
        <v>0</v>
      </c>
      <c r="NC128" s="550">
        <f t="shared" si="335"/>
        <v>0</v>
      </c>
      <c r="ND128" s="550">
        <f t="shared" si="336"/>
        <v>0</v>
      </c>
      <c r="NE128" s="550">
        <f t="shared" si="337"/>
        <v>0</v>
      </c>
      <c r="NF128" s="550">
        <f t="shared" si="338"/>
        <v>0</v>
      </c>
      <c r="NG128" s="550">
        <f t="shared" si="339"/>
        <v>0</v>
      </c>
    </row>
    <row r="129" spans="1:371" s="136" customFormat="1" ht="21" customHeight="1">
      <c r="A129" s="452">
        <f t="shared" si="212"/>
        <v>0</v>
      </c>
      <c r="B129" s="452">
        <f t="shared" si="401"/>
        <v>0</v>
      </c>
      <c r="C129" s="452">
        <f t="shared" si="213"/>
        <v>0</v>
      </c>
      <c r="D129" s="452">
        <f t="shared" si="214"/>
        <v>0</v>
      </c>
      <c r="E129" s="452">
        <f t="shared" si="215"/>
        <v>0</v>
      </c>
      <c r="F129" s="452">
        <f t="shared" si="402"/>
        <v>0</v>
      </c>
      <c r="G129" s="452">
        <f t="shared" si="403"/>
        <v>0</v>
      </c>
      <c r="H129" s="452">
        <f t="shared" si="404"/>
        <v>0</v>
      </c>
      <c r="I129" s="267">
        <f t="shared" si="340"/>
        <v>0</v>
      </c>
      <c r="J129" s="268"/>
      <c r="K129" s="112"/>
      <c r="L129" s="112"/>
      <c r="M129" s="106"/>
      <c r="N129" s="106"/>
      <c r="O129" s="106"/>
      <c r="P129" s="106"/>
      <c r="Q129" s="112"/>
      <c r="R129" s="263" t="str">
        <f>IFERROR(VLOOKUP(Q129,'４整理番号表'!$T$27:$U$30,2,TRUE),"")</f>
        <v/>
      </c>
      <c r="S129" s="263">
        <f t="shared" si="341"/>
        <v>0</v>
      </c>
      <c r="T129" s="266">
        <f t="shared" si="342"/>
        <v>0</v>
      </c>
      <c r="U129" s="112"/>
      <c r="V129" s="108"/>
      <c r="W129" s="269" t="str">
        <f>IFERROR(VLOOKUP(V129,'４整理番号表'!$B$6:$G$7,2,TRUE),"")</f>
        <v/>
      </c>
      <c r="X129" s="270"/>
      <c r="Y129" s="108"/>
      <c r="Z129" s="269" t="str">
        <f>IFERROR(VLOOKUP(Y129,'４整理番号表'!$B$39:$H$45,2,TRUE),"")</f>
        <v/>
      </c>
      <c r="AA129" s="108"/>
      <c r="AB129" s="271" t="str">
        <f>IFERROR(VLOOKUP(AA129,'４整理番号表'!$J$5:$K$59,2,TRUE),"")</f>
        <v/>
      </c>
      <c r="AC129" s="365"/>
      <c r="AD129" s="624"/>
      <c r="AE129" s="107"/>
      <c r="AF129" s="272" t="str">
        <f>IFERROR(VLOOKUP(AE129,'４整理番号表'!$P$6:$Q$39,2,TRUE),"")</f>
        <v/>
      </c>
      <c r="AG129" s="273">
        <f t="shared" si="216"/>
        <v>0</v>
      </c>
      <c r="AH129" s="106"/>
      <c r="AI129" s="112"/>
      <c r="AJ129" s="111"/>
      <c r="AK129" s="282"/>
      <c r="AL129" s="283"/>
      <c r="AM129" s="280"/>
      <c r="AN129" s="26"/>
      <c r="AO129" s="291">
        <f t="shared" si="217"/>
        <v>0</v>
      </c>
      <c r="AP129" s="290">
        <f t="shared" si="343"/>
        <v>0</v>
      </c>
      <c r="AQ129" s="30"/>
      <c r="AR129" s="30"/>
      <c r="AS129" s="30"/>
      <c r="AT129" s="289"/>
      <c r="AU129" s="291">
        <f t="shared" si="410"/>
        <v>0</v>
      </c>
      <c r="AV129" s="291" t="str">
        <f t="shared" si="405"/>
        <v/>
      </c>
      <c r="AW129" s="27"/>
      <c r="AX129" s="33"/>
      <c r="AY129" s="33"/>
      <c r="AZ129" s="28"/>
      <c r="BA129" s="27"/>
      <c r="BB129" s="202"/>
      <c r="BC129" s="315">
        <f t="shared" si="344"/>
        <v>0</v>
      </c>
      <c r="BD129" s="349" t="str">
        <f t="shared" si="218"/>
        <v/>
      </c>
      <c r="BE129" s="350"/>
      <c r="BF129" s="350"/>
      <c r="BG129" s="349">
        <f t="shared" si="411"/>
        <v>0</v>
      </c>
      <c r="BH129" s="350"/>
      <c r="BI129" s="349">
        <f t="shared" si="345"/>
        <v>0</v>
      </c>
      <c r="BJ129" s="202"/>
      <c r="BK129" s="202"/>
      <c r="BL129" s="653" t="str">
        <f t="shared" si="219"/>
        <v/>
      </c>
      <c r="BM129" s="654" t="str">
        <f t="shared" si="220"/>
        <v/>
      </c>
      <c r="BN129" s="266" t="str">
        <f t="shared" si="221"/>
        <v/>
      </c>
      <c r="BO129" s="793"/>
      <c r="BP129" s="323"/>
      <c r="BQ129" s="323"/>
      <c r="BR129" s="323"/>
      <c r="BS129" s="323"/>
      <c r="BT129" s="324" t="str">
        <f t="shared" si="222"/>
        <v/>
      </c>
      <c r="BU129" s="325" t="str">
        <f t="shared" si="346"/>
        <v/>
      </c>
      <c r="BV129" s="393">
        <f t="shared" si="347"/>
        <v>0</v>
      </c>
      <c r="BW129" s="326"/>
      <c r="BX129" s="329"/>
      <c r="BY129" s="454"/>
      <c r="BZ129" s="455"/>
      <c r="CA129" s="455"/>
      <c r="CB129" s="455"/>
      <c r="CC129" s="455"/>
      <c r="CD129" s="322">
        <f>IFERROR(VLOOKUP(BX129,'４整理番号表'!$X$23:$Z$31,3,FALSE),)</f>
        <v>0</v>
      </c>
      <c r="CE129" s="605" t="str">
        <f>IF(BX129='４整理番号表'!$X$24,IF(CC129&lt;&gt;"",IF(BZ129&gt;0,IF(BY129=6,ROUNDDOWN((CC129-BZ129)/ABS(BZ129),3),IF(BY129=5,ROUNDDOWN((CC129-BZ129)/ABS(BZ129)*3/4,3),"")),"-")),IF(CC129&lt;&gt;"",IF(BZ129&gt;0,ROUNDDOWN((CC129-BZ129)/ABS(BZ129),3),"-"),""))</f>
        <v/>
      </c>
      <c r="CF129" s="610"/>
      <c r="CG129" s="329"/>
      <c r="CH129" s="454"/>
      <c r="CI129" s="322"/>
      <c r="CJ129" s="322"/>
      <c r="CK129" s="322"/>
      <c r="CL129" s="322"/>
      <c r="CM129" s="322">
        <f>IFERROR(VLOOKUP(CG129,'４整理番号表'!$X$23:$Z$31,3,FALSE),)</f>
        <v>0</v>
      </c>
      <c r="CN129" s="325" t="str">
        <f t="shared" si="348"/>
        <v/>
      </c>
      <c r="CO129" s="610"/>
      <c r="CP129" s="329"/>
      <c r="CQ129" s="454"/>
      <c r="CR129" s="322"/>
      <c r="CS129" s="322"/>
      <c r="CT129" s="322"/>
      <c r="CU129" s="322"/>
      <c r="CV129" s="322">
        <f>IFERROR(VLOOKUP(CP129,'４整理番号表'!$X$23:$Z$31,3,FALSE),)</f>
        <v>0</v>
      </c>
      <c r="CW129" s="325" t="str">
        <f t="shared" si="349"/>
        <v/>
      </c>
      <c r="CX129" s="619"/>
      <c r="CY129" s="329"/>
      <c r="CZ129" s="454"/>
      <c r="DA129" s="322"/>
      <c r="DB129" s="322"/>
      <c r="DC129" s="322"/>
      <c r="DD129" s="322"/>
      <c r="DE129" s="322">
        <f>IFERROR(VLOOKUP(CY129,'４整理番号表'!$X$23:$Z$31,3,FALSE),)</f>
        <v>0</v>
      </c>
      <c r="DF129" s="325" t="str">
        <f t="shared" si="350"/>
        <v/>
      </c>
      <c r="DG129" s="610"/>
      <c r="DH129" s="329"/>
      <c r="DI129" s="454"/>
      <c r="DJ129" s="322"/>
      <c r="DK129" s="322"/>
      <c r="DL129" s="322"/>
      <c r="DM129" s="322"/>
      <c r="DN129" s="322">
        <f>IFERROR(VLOOKUP(DH129,'４整理番号表'!$X$23:$Z$31,3,FALSE),)</f>
        <v>0</v>
      </c>
      <c r="DO129" s="325" t="str">
        <f t="shared" si="351"/>
        <v/>
      </c>
      <c r="DP129" s="610"/>
      <c r="DQ129" s="329"/>
      <c r="DR129" s="454"/>
      <c r="DS129" s="322"/>
      <c r="DT129" s="322"/>
      <c r="DU129" s="322"/>
      <c r="DV129" s="322"/>
      <c r="DW129" s="322">
        <f>IFERROR(VLOOKUP(DQ129,'４整理番号表'!$X$23:$Z$31,3,FALSE),)</f>
        <v>0</v>
      </c>
      <c r="DX129" s="325" t="str">
        <f t="shared" si="352"/>
        <v/>
      </c>
      <c r="DY129" s="610"/>
      <c r="DZ129" s="329"/>
      <c r="EA129" s="454"/>
      <c r="EB129" s="322"/>
      <c r="EC129" s="322"/>
      <c r="ED129" s="322"/>
      <c r="EE129" s="322"/>
      <c r="EF129" s="322">
        <f>IFERROR(VLOOKUP(DZ129,'４整理番号表'!$X$23:$Z$31,3,FALSE),)</f>
        <v>0</v>
      </c>
      <c r="EG129" s="325" t="str">
        <f t="shared" si="353"/>
        <v/>
      </c>
      <c r="EH129" s="610"/>
      <c r="EI129" s="329"/>
      <c r="EJ129" s="454"/>
      <c r="EK129" s="322"/>
      <c r="EL129" s="322"/>
      <c r="EM129" s="322"/>
      <c r="EN129" s="322"/>
      <c r="EO129" s="322">
        <f>IFERROR(VLOOKUP(EI129,'４整理番号表'!$X$23:$Z$31,3,FALSE),)</f>
        <v>0</v>
      </c>
      <c r="EP129" s="325" t="str">
        <f t="shared" si="354"/>
        <v/>
      </c>
      <c r="EQ129" s="619"/>
      <c r="ER129" s="203" t="s">
        <v>101</v>
      </c>
      <c r="ES129" s="266">
        <f t="shared" si="223"/>
        <v>0</v>
      </c>
      <c r="ET129" s="272">
        <f t="shared" si="224"/>
        <v>0</v>
      </c>
      <c r="EU129" s="272">
        <f t="shared" si="225"/>
        <v>0</v>
      </c>
      <c r="EV129" s="272">
        <f t="shared" si="226"/>
        <v>0</v>
      </c>
      <c r="EW129" s="272">
        <f t="shared" si="227"/>
        <v>0</v>
      </c>
      <c r="EX129" s="272">
        <f t="shared" si="228"/>
        <v>0</v>
      </c>
      <c r="EY129" s="272">
        <f t="shared" si="229"/>
        <v>0</v>
      </c>
      <c r="EZ129" s="272">
        <f t="shared" si="230"/>
        <v>0</v>
      </c>
      <c r="FA129" s="272">
        <f t="shared" si="231"/>
        <v>0</v>
      </c>
      <c r="FB129" s="272">
        <f t="shared" si="232"/>
        <v>0</v>
      </c>
      <c r="FC129" s="272">
        <f t="shared" si="233"/>
        <v>0</v>
      </c>
      <c r="FD129" s="272">
        <f t="shared" si="234"/>
        <v>0</v>
      </c>
      <c r="FE129" s="272">
        <f t="shared" si="235"/>
        <v>0</v>
      </c>
      <c r="FF129" s="272">
        <f t="shared" si="236"/>
        <v>0</v>
      </c>
      <c r="FG129" s="272">
        <f t="shared" si="237"/>
        <v>0</v>
      </c>
      <c r="FH129" s="272">
        <f t="shared" si="238"/>
        <v>0</v>
      </c>
      <c r="FI129" s="109" t="s">
        <v>100</v>
      </c>
      <c r="FJ129" s="109" t="s">
        <v>100</v>
      </c>
      <c r="FK129" s="109" t="s">
        <v>100</v>
      </c>
      <c r="FL129" s="109" t="s">
        <v>100</v>
      </c>
      <c r="FM129" s="109" t="s">
        <v>100</v>
      </c>
      <c r="FN129" s="272">
        <f t="shared" si="355"/>
        <v>0</v>
      </c>
      <c r="FO129" s="272">
        <f t="shared" si="356"/>
        <v>0</v>
      </c>
      <c r="FP129" s="272">
        <f t="shared" si="357"/>
        <v>0</v>
      </c>
      <c r="FQ129" s="272">
        <f t="shared" si="358"/>
        <v>0</v>
      </c>
      <c r="FR129" s="272">
        <f t="shared" si="359"/>
        <v>0</v>
      </c>
      <c r="FS129" s="272">
        <f t="shared" si="360"/>
        <v>0</v>
      </c>
      <c r="FT129" s="272">
        <f t="shared" si="361"/>
        <v>0</v>
      </c>
      <c r="FU129" s="113"/>
      <c r="FV129" s="113"/>
      <c r="FW129" s="109"/>
      <c r="FX129" s="109"/>
      <c r="FY129" s="109"/>
      <c r="FZ129" s="272">
        <f t="shared" si="362"/>
        <v>0</v>
      </c>
      <c r="GA129" s="272">
        <f t="shared" si="239"/>
        <v>0</v>
      </c>
      <c r="GB129" s="109"/>
      <c r="GC129" s="109"/>
      <c r="GD129" s="109"/>
      <c r="GE129" s="109"/>
      <c r="GF129" s="109"/>
      <c r="GG129" s="109"/>
      <c r="GH129" s="109"/>
      <c r="GI129" s="109"/>
      <c r="GJ129" s="109"/>
      <c r="GK129" s="109"/>
      <c r="GL129" s="109"/>
      <c r="GM129" s="109"/>
      <c r="GN129" s="109"/>
      <c r="GO129" s="109"/>
      <c r="GP129" s="109"/>
      <c r="GQ129" s="109"/>
      <c r="GR129" s="109"/>
      <c r="GS129" s="109"/>
      <c r="GT129" s="110"/>
      <c r="GV129" s="413">
        <f t="shared" si="240"/>
        <v>0</v>
      </c>
      <c r="GW129" s="414">
        <f t="shared" si="241"/>
        <v>0</v>
      </c>
      <c r="GX129" s="415"/>
      <c r="GY129" s="416">
        <f t="shared" si="406"/>
        <v>0</v>
      </c>
      <c r="GZ129" s="417">
        <f t="shared" si="407"/>
        <v>0</v>
      </c>
      <c r="HA129" s="385"/>
      <c r="HB129" s="421"/>
      <c r="HC129" s="422"/>
      <c r="HD129" s="422"/>
      <c r="HE129" s="423">
        <f t="shared" si="408"/>
        <v>0</v>
      </c>
      <c r="HF129" s="424">
        <f t="shared" si="409"/>
        <v>0</v>
      </c>
      <c r="HG129" s="426"/>
      <c r="HH129" s="426"/>
      <c r="HI129" s="426"/>
      <c r="HJ129" s="345" t="str">
        <f t="shared" si="242"/>
        <v/>
      </c>
      <c r="HK129" s="402">
        <f>IF(OR(AND(1&lt;=HJ129,HJ129&lt;=3),HJ129=6),VLOOKUP(HJ129,'４整理番号表'!$J$5:$K$59,2,FALSE),0)</f>
        <v>0</v>
      </c>
      <c r="HL129" s="402">
        <f>IF(OR(HJ129=4,HJ129=7),VLOOKUP(HJ129,'４整理番号表'!$J$5:$K$59,2,FALSE),0)</f>
        <v>0</v>
      </c>
      <c r="HM129" s="402">
        <f>IF(HJ129=5,VLOOKUP(HJ129,'４整理番号表'!$J$5:$K$59,2,FALSE),0)</f>
        <v>0</v>
      </c>
      <c r="HN129" s="402">
        <f>IF(AND(8&lt;=HJ129,HJ129&lt;=13),VLOOKUP(HJ129,'４整理番号表'!$J$5:$K$59,2,FALSE),0)</f>
        <v>0</v>
      </c>
      <c r="HO129" s="397">
        <f t="shared" si="363"/>
        <v>0</v>
      </c>
      <c r="HP129" s="345">
        <f t="shared" si="364"/>
        <v>0</v>
      </c>
      <c r="HQ129" s="345">
        <f t="shared" si="365"/>
        <v>0</v>
      </c>
      <c r="HR129" s="344">
        <f t="shared" si="366"/>
        <v>0</v>
      </c>
      <c r="HS129" s="344">
        <f t="shared" si="367"/>
        <v>0</v>
      </c>
      <c r="HT129" s="345">
        <f t="shared" si="368"/>
        <v>0</v>
      </c>
      <c r="HU129" s="345">
        <f t="shared" si="369"/>
        <v>0</v>
      </c>
      <c r="HV129" s="345">
        <f t="shared" si="370"/>
        <v>0</v>
      </c>
      <c r="HW129" s="345">
        <f t="shared" si="371"/>
        <v>0</v>
      </c>
      <c r="HX129" s="345">
        <f t="shared" si="372"/>
        <v>0</v>
      </c>
      <c r="HY129" s="344">
        <f t="shared" si="373"/>
        <v>0</v>
      </c>
      <c r="HZ129" s="344">
        <f t="shared" si="374"/>
        <v>0</v>
      </c>
      <c r="IA129" s="345">
        <f t="shared" si="375"/>
        <v>0</v>
      </c>
      <c r="IB129" s="345">
        <f t="shared" si="376"/>
        <v>0</v>
      </c>
      <c r="IC129" s="345">
        <f t="shared" si="377"/>
        <v>0</v>
      </c>
      <c r="ID129" s="345">
        <f t="shared" si="378"/>
        <v>0</v>
      </c>
      <c r="IE129" s="345">
        <f t="shared" si="379"/>
        <v>0</v>
      </c>
      <c r="IF129" s="344">
        <f>IF(AND($HO129=3,SUM($ID129:IE129)=0),IF(AND($HB129=1,$HF129&gt;=0.1),1,),)</f>
        <v>0</v>
      </c>
      <c r="IG129" s="344">
        <f>IF(AND($HO129=3,SUM($ID129:IF129)=0),IF(AND($HB129=1,$HF129&gt;=0.05,$HF129&lt;0.1),1,),)</f>
        <v>0</v>
      </c>
      <c r="IH129" s="345">
        <f t="shared" si="380"/>
        <v>0</v>
      </c>
      <c r="II129" s="345">
        <f t="shared" si="381"/>
        <v>0</v>
      </c>
      <c r="IJ129" s="345">
        <f t="shared" si="382"/>
        <v>0</v>
      </c>
      <c r="IK129" s="345">
        <f t="shared" si="383"/>
        <v>0</v>
      </c>
      <c r="IL129" s="345">
        <f t="shared" si="384"/>
        <v>0</v>
      </c>
      <c r="IM129" s="345">
        <f t="shared" si="385"/>
        <v>0</v>
      </c>
      <c r="IN129" s="345">
        <f t="shared" si="386"/>
        <v>0</v>
      </c>
      <c r="IO129" s="345">
        <f t="shared" si="387"/>
        <v>0</v>
      </c>
      <c r="IP129" s="345">
        <f t="shared" si="388"/>
        <v>0</v>
      </c>
      <c r="IQ129" s="345">
        <f t="shared" si="389"/>
        <v>0</v>
      </c>
      <c r="IR129" s="345">
        <f t="shared" si="390"/>
        <v>0</v>
      </c>
      <c r="IS129" s="392">
        <f t="shared" si="391"/>
        <v>0</v>
      </c>
      <c r="IT129" s="385"/>
      <c r="IU129" s="440">
        <f t="shared" si="243"/>
        <v>0</v>
      </c>
      <c r="IV129" s="344">
        <f t="shared" si="244"/>
        <v>0</v>
      </c>
      <c r="IW129" s="344">
        <f t="shared" si="245"/>
        <v>0</v>
      </c>
      <c r="IX129" s="344">
        <f t="shared" si="246"/>
        <v>0</v>
      </c>
      <c r="IY129" s="344">
        <f t="shared" si="247"/>
        <v>0</v>
      </c>
      <c r="IZ129" s="344">
        <f t="shared" si="248"/>
        <v>0</v>
      </c>
      <c r="JA129" s="344">
        <f t="shared" si="249"/>
        <v>0</v>
      </c>
      <c r="JB129" s="344">
        <f t="shared" si="250"/>
        <v>0</v>
      </c>
      <c r="JC129" s="344">
        <f t="shared" si="251"/>
        <v>0</v>
      </c>
      <c r="JD129" s="344">
        <f t="shared" si="252"/>
        <v>0</v>
      </c>
      <c r="JE129" s="344">
        <f t="shared" si="253"/>
        <v>0</v>
      </c>
      <c r="JF129" s="344">
        <f t="shared" si="254"/>
        <v>0</v>
      </c>
      <c r="JG129" s="344">
        <f t="shared" si="255"/>
        <v>0</v>
      </c>
      <c r="JH129" s="344">
        <f t="shared" si="256"/>
        <v>0</v>
      </c>
      <c r="JI129" s="344">
        <f t="shared" si="257"/>
        <v>0</v>
      </c>
      <c r="JJ129" s="344">
        <f t="shared" si="258"/>
        <v>0</v>
      </c>
      <c r="JK129" s="344">
        <f t="shared" si="259"/>
        <v>0</v>
      </c>
      <c r="JL129" s="344">
        <f t="shared" si="260"/>
        <v>0</v>
      </c>
      <c r="JM129" s="344">
        <f t="shared" si="261"/>
        <v>0</v>
      </c>
      <c r="JN129" s="344">
        <f t="shared" si="262"/>
        <v>0</v>
      </c>
      <c r="JO129" s="344">
        <f t="shared" si="263"/>
        <v>0</v>
      </c>
      <c r="JP129" s="344">
        <f t="shared" si="264"/>
        <v>0</v>
      </c>
      <c r="JQ129" s="344">
        <f t="shared" si="265"/>
        <v>0</v>
      </c>
      <c r="JR129" s="344">
        <f t="shared" si="266"/>
        <v>0</v>
      </c>
      <c r="JS129" s="344">
        <f t="shared" si="267"/>
        <v>0</v>
      </c>
      <c r="JT129" s="344">
        <f t="shared" si="268"/>
        <v>0</v>
      </c>
      <c r="JU129" s="344">
        <f t="shared" si="269"/>
        <v>0</v>
      </c>
      <c r="JV129" s="344">
        <f t="shared" si="270"/>
        <v>0</v>
      </c>
      <c r="JW129" s="344">
        <f t="shared" si="271"/>
        <v>0</v>
      </c>
      <c r="JX129" s="344">
        <f t="shared" si="272"/>
        <v>0</v>
      </c>
      <c r="JY129" s="344">
        <f t="shared" si="273"/>
        <v>0</v>
      </c>
      <c r="JZ129" s="344">
        <f t="shared" si="274"/>
        <v>0</v>
      </c>
      <c r="KA129" s="344">
        <f t="shared" si="275"/>
        <v>0</v>
      </c>
      <c r="KB129" s="344">
        <f t="shared" si="276"/>
        <v>0</v>
      </c>
      <c r="KC129" s="344">
        <f t="shared" si="277"/>
        <v>0</v>
      </c>
      <c r="KD129" s="344">
        <f t="shared" si="278"/>
        <v>0</v>
      </c>
      <c r="KE129" s="344">
        <f t="shared" si="279"/>
        <v>0</v>
      </c>
      <c r="KF129" s="344">
        <f t="shared" si="280"/>
        <v>0</v>
      </c>
      <c r="KG129" s="344">
        <f t="shared" si="281"/>
        <v>0</v>
      </c>
      <c r="KH129" s="344">
        <f t="shared" si="282"/>
        <v>0</v>
      </c>
      <c r="KI129" s="344">
        <f t="shared" si="283"/>
        <v>0</v>
      </c>
      <c r="KJ129" s="344">
        <f t="shared" si="284"/>
        <v>0</v>
      </c>
      <c r="KK129" s="344">
        <f t="shared" si="285"/>
        <v>0</v>
      </c>
      <c r="KL129" s="344">
        <f t="shared" si="286"/>
        <v>0</v>
      </c>
      <c r="KM129" s="344">
        <f t="shared" si="287"/>
        <v>0</v>
      </c>
      <c r="KN129" s="344">
        <f t="shared" si="288"/>
        <v>0</v>
      </c>
      <c r="KO129" s="344">
        <f t="shared" si="289"/>
        <v>0</v>
      </c>
      <c r="KP129" s="344">
        <f t="shared" si="290"/>
        <v>0</v>
      </c>
      <c r="KQ129" s="344">
        <f t="shared" si="291"/>
        <v>0</v>
      </c>
      <c r="KR129" s="344">
        <f t="shared" si="292"/>
        <v>0</v>
      </c>
      <c r="KS129" s="344">
        <f t="shared" si="293"/>
        <v>0</v>
      </c>
      <c r="KT129" s="383">
        <f t="shared" si="294"/>
        <v>0</v>
      </c>
      <c r="KU129" s="701"/>
      <c r="KV129" s="109"/>
      <c r="KW129" s="109"/>
      <c r="KX129" s="110"/>
      <c r="KZ129" s="472">
        <f t="shared" si="295"/>
        <v>0</v>
      </c>
      <c r="LA129" s="348">
        <f t="shared" si="296"/>
        <v>0</v>
      </c>
      <c r="LB129" s="348">
        <f t="shared" si="297"/>
        <v>0</v>
      </c>
      <c r="LC129" s="473">
        <f t="shared" si="298"/>
        <v>0</v>
      </c>
      <c r="LE129" s="467">
        <f t="shared" si="299"/>
        <v>0</v>
      </c>
      <c r="LF129" s="467" t="str">
        <f t="shared" si="300"/>
        <v/>
      </c>
      <c r="LG129" s="467">
        <f t="shared" si="301"/>
        <v>0</v>
      </c>
      <c r="LH129" s="467">
        <f t="shared" si="302"/>
        <v>0</v>
      </c>
      <c r="LI129" s="467">
        <f t="shared" si="303"/>
        <v>0</v>
      </c>
      <c r="LJ129" s="467">
        <f t="shared" si="304"/>
        <v>0</v>
      </c>
      <c r="LK129" s="467">
        <f t="shared" si="305"/>
        <v>0</v>
      </c>
      <c r="LL129" s="467">
        <f t="shared" si="306"/>
        <v>0</v>
      </c>
      <c r="LM129" s="467">
        <f t="shared" si="307"/>
        <v>0</v>
      </c>
      <c r="LN129" s="468">
        <f t="shared" si="308"/>
        <v>0</v>
      </c>
      <c r="LO129" s="468" t="str">
        <f t="shared" si="392"/>
        <v>○</v>
      </c>
      <c r="LP129" s="451"/>
      <c r="LQ129" s="414">
        <f t="shared" si="393"/>
        <v>0</v>
      </c>
      <c r="LR129" s="414">
        <f t="shared" si="394"/>
        <v>0</v>
      </c>
      <c r="LS129" s="414" t="str">
        <f t="shared" si="309"/>
        <v/>
      </c>
      <c r="LT129" s="414" t="str">
        <f t="shared" si="395"/>
        <v/>
      </c>
      <c r="LU129" s="414">
        <f t="shared" si="310"/>
        <v>0</v>
      </c>
      <c r="LV129" s="414">
        <f t="shared" si="311"/>
        <v>0</v>
      </c>
      <c r="LW129" s="414">
        <f t="shared" si="312"/>
        <v>0</v>
      </c>
      <c r="LX129" s="448">
        <f t="shared" si="313"/>
        <v>0</v>
      </c>
      <c r="LY129" s="414">
        <f t="shared" si="396"/>
        <v>0</v>
      </c>
      <c r="LZ129" s="414">
        <f t="shared" si="397"/>
        <v>0</v>
      </c>
      <c r="MA129" s="414">
        <f t="shared" si="398"/>
        <v>0</v>
      </c>
      <c r="MB129" s="448">
        <f t="shared" si="399"/>
        <v>0</v>
      </c>
      <c r="MC129" s="414">
        <f t="shared" si="314"/>
        <v>0</v>
      </c>
      <c r="MD129" s="414">
        <f t="shared" si="315"/>
        <v>0</v>
      </c>
      <c r="ME129" s="414">
        <f t="shared" si="316"/>
        <v>0</v>
      </c>
      <c r="MF129" s="448">
        <f t="shared" si="317"/>
        <v>0</v>
      </c>
      <c r="MG129" s="414">
        <f t="shared" si="318"/>
        <v>0</v>
      </c>
      <c r="MH129" s="414">
        <f t="shared" si="319"/>
        <v>0</v>
      </c>
      <c r="MI129" s="414">
        <f t="shared" si="320"/>
        <v>0</v>
      </c>
      <c r="MJ129" s="448">
        <f t="shared" si="400"/>
        <v>0</v>
      </c>
      <c r="MK129" s="462"/>
      <c r="ML129" s="477" cm="1">
        <f t="array" ref="ML129">IF(MX129=1,INDEX($BX129:$EQ129,1,MATCH("Ⅱ⑧",$BX129:$EQ129,0)+7),0)</f>
        <v>0</v>
      </c>
      <c r="MM129" s="478">
        <f t="shared" si="321"/>
        <v>0</v>
      </c>
      <c r="MN129" s="468">
        <f t="shared" si="322"/>
        <v>0</v>
      </c>
      <c r="MP129" s="348">
        <f t="shared" si="323"/>
        <v>0</v>
      </c>
      <c r="MQ129" s="348">
        <f t="shared" si="324"/>
        <v>0</v>
      </c>
      <c r="MR129" s="348">
        <f t="shared" si="325"/>
        <v>0</v>
      </c>
      <c r="MS129" s="348">
        <f t="shared" si="326"/>
        <v>0</v>
      </c>
      <c r="MT129" s="348">
        <f t="shared" si="327"/>
        <v>0</v>
      </c>
      <c r="MU129" s="348">
        <f t="shared" si="328"/>
        <v>0</v>
      </c>
      <c r="MV129" s="348">
        <f t="shared" si="329"/>
        <v>0</v>
      </c>
      <c r="MW129" s="348">
        <f t="shared" si="330"/>
        <v>0</v>
      </c>
      <c r="MX129" s="348">
        <f t="shared" si="331"/>
        <v>0</v>
      </c>
      <c r="MZ129" s="550">
        <f t="shared" si="332"/>
        <v>0</v>
      </c>
      <c r="NA129" s="550">
        <f t="shared" si="333"/>
        <v>0</v>
      </c>
      <c r="NB129" s="550">
        <f t="shared" si="334"/>
        <v>0</v>
      </c>
      <c r="NC129" s="550">
        <f t="shared" si="335"/>
        <v>0</v>
      </c>
      <c r="ND129" s="550">
        <f t="shared" si="336"/>
        <v>0</v>
      </c>
      <c r="NE129" s="550">
        <f t="shared" si="337"/>
        <v>0</v>
      </c>
      <c r="NF129" s="550">
        <f t="shared" si="338"/>
        <v>0</v>
      </c>
      <c r="NG129" s="550">
        <f t="shared" si="339"/>
        <v>0</v>
      </c>
    </row>
    <row r="130" spans="1:371" s="136" customFormat="1" ht="21" customHeight="1">
      <c r="A130" s="452">
        <f t="shared" si="212"/>
        <v>0</v>
      </c>
      <c r="B130" s="452">
        <f t="shared" si="401"/>
        <v>0</v>
      </c>
      <c r="C130" s="452">
        <f t="shared" si="213"/>
        <v>0</v>
      </c>
      <c r="D130" s="452">
        <f t="shared" si="214"/>
        <v>0</v>
      </c>
      <c r="E130" s="452">
        <f t="shared" si="215"/>
        <v>0</v>
      </c>
      <c r="F130" s="452">
        <f t="shared" si="402"/>
        <v>0</v>
      </c>
      <c r="G130" s="452">
        <f t="shared" si="403"/>
        <v>0</v>
      </c>
      <c r="H130" s="452">
        <f t="shared" si="404"/>
        <v>0</v>
      </c>
      <c r="I130" s="267">
        <f t="shared" si="340"/>
        <v>0</v>
      </c>
      <c r="J130" s="268"/>
      <c r="K130" s="112"/>
      <c r="L130" s="112"/>
      <c r="M130" s="106"/>
      <c r="N130" s="106"/>
      <c r="O130" s="106"/>
      <c r="P130" s="106"/>
      <c r="Q130" s="112"/>
      <c r="R130" s="263" t="str">
        <f>IFERROR(VLOOKUP(Q130,'４整理番号表'!$T$27:$U$30,2,TRUE),"")</f>
        <v/>
      </c>
      <c r="S130" s="263">
        <f t="shared" si="341"/>
        <v>0</v>
      </c>
      <c r="T130" s="266">
        <f t="shared" si="342"/>
        <v>0</v>
      </c>
      <c r="U130" s="112"/>
      <c r="V130" s="108"/>
      <c r="W130" s="269" t="str">
        <f>IFERROR(VLOOKUP(V130,'４整理番号表'!$B$6:$G$7,2,TRUE),"")</f>
        <v/>
      </c>
      <c r="X130" s="270"/>
      <c r="Y130" s="108"/>
      <c r="Z130" s="269" t="str">
        <f>IFERROR(VLOOKUP(Y130,'４整理番号表'!$B$39:$H$45,2,TRUE),"")</f>
        <v/>
      </c>
      <c r="AA130" s="108"/>
      <c r="AB130" s="271" t="str">
        <f>IFERROR(VLOOKUP(AA130,'４整理番号表'!$J$5:$K$59,2,TRUE),"")</f>
        <v/>
      </c>
      <c r="AC130" s="365"/>
      <c r="AD130" s="624"/>
      <c r="AE130" s="107"/>
      <c r="AF130" s="272" t="str">
        <f>IFERROR(VLOOKUP(AE130,'４整理番号表'!$P$6:$Q$39,2,TRUE),"")</f>
        <v/>
      </c>
      <c r="AG130" s="273">
        <f t="shared" si="216"/>
        <v>0</v>
      </c>
      <c r="AH130" s="106"/>
      <c r="AI130" s="112"/>
      <c r="AJ130" s="111"/>
      <c r="AK130" s="282"/>
      <c r="AL130" s="283"/>
      <c r="AM130" s="280"/>
      <c r="AN130" s="29"/>
      <c r="AO130" s="291">
        <f t="shared" si="217"/>
        <v>0</v>
      </c>
      <c r="AP130" s="290">
        <f t="shared" si="343"/>
        <v>0</v>
      </c>
      <c r="AQ130" s="30"/>
      <c r="AR130" s="30"/>
      <c r="AS130" s="30"/>
      <c r="AT130" s="289"/>
      <c r="AU130" s="291">
        <f t="shared" si="410"/>
        <v>0</v>
      </c>
      <c r="AV130" s="291" t="str">
        <f t="shared" si="405"/>
        <v/>
      </c>
      <c r="AW130" s="27"/>
      <c r="AX130" s="33"/>
      <c r="AY130" s="33"/>
      <c r="AZ130" s="28"/>
      <c r="BA130" s="27"/>
      <c r="BB130" s="202"/>
      <c r="BC130" s="315">
        <f t="shared" si="344"/>
        <v>0</v>
      </c>
      <c r="BD130" s="349" t="str">
        <f t="shared" si="218"/>
        <v/>
      </c>
      <c r="BE130" s="350"/>
      <c r="BF130" s="350"/>
      <c r="BG130" s="349">
        <f t="shared" si="411"/>
        <v>0</v>
      </c>
      <c r="BH130" s="350"/>
      <c r="BI130" s="349">
        <f t="shared" si="345"/>
        <v>0</v>
      </c>
      <c r="BJ130" s="202"/>
      <c r="BK130" s="202"/>
      <c r="BL130" s="653" t="str">
        <f t="shared" si="219"/>
        <v/>
      </c>
      <c r="BM130" s="654" t="str">
        <f t="shared" si="220"/>
        <v/>
      </c>
      <c r="BN130" s="266" t="str">
        <f t="shared" si="221"/>
        <v/>
      </c>
      <c r="BO130" s="793"/>
      <c r="BP130" s="323"/>
      <c r="BQ130" s="323"/>
      <c r="BR130" s="323"/>
      <c r="BS130" s="323"/>
      <c r="BT130" s="324" t="str">
        <f t="shared" si="222"/>
        <v/>
      </c>
      <c r="BU130" s="325" t="str">
        <f t="shared" si="346"/>
        <v/>
      </c>
      <c r="BV130" s="393">
        <f t="shared" si="347"/>
        <v>0</v>
      </c>
      <c r="BW130" s="326"/>
      <c r="BX130" s="329"/>
      <c r="BY130" s="454"/>
      <c r="BZ130" s="455"/>
      <c r="CA130" s="455"/>
      <c r="CB130" s="455"/>
      <c r="CC130" s="455"/>
      <c r="CD130" s="322">
        <f>IFERROR(VLOOKUP(BX130,'４整理番号表'!$X$23:$Z$31,3,FALSE),)</f>
        <v>0</v>
      </c>
      <c r="CE130" s="605" t="str">
        <f>IF(BX130='４整理番号表'!$X$24,IF(CC130&lt;&gt;"",IF(BZ130&gt;0,IF(BY130=6,ROUNDDOWN((CC130-BZ130)/ABS(BZ130),3),IF(BY130=5,ROUNDDOWN((CC130-BZ130)/ABS(BZ130)*3/4,3),"")),"-")),IF(CC130&lt;&gt;"",IF(BZ130&gt;0,ROUNDDOWN((CC130-BZ130)/ABS(BZ130),3),"-"),""))</f>
        <v/>
      </c>
      <c r="CF130" s="610"/>
      <c r="CG130" s="329"/>
      <c r="CH130" s="454"/>
      <c r="CI130" s="322"/>
      <c r="CJ130" s="322"/>
      <c r="CK130" s="322"/>
      <c r="CL130" s="322"/>
      <c r="CM130" s="322">
        <f>IFERROR(VLOOKUP(CG130,'４整理番号表'!$X$23:$Z$31,3,FALSE),)</f>
        <v>0</v>
      </c>
      <c r="CN130" s="325" t="str">
        <f t="shared" si="348"/>
        <v/>
      </c>
      <c r="CO130" s="610"/>
      <c r="CP130" s="329"/>
      <c r="CQ130" s="454"/>
      <c r="CR130" s="322"/>
      <c r="CS130" s="322"/>
      <c r="CT130" s="322"/>
      <c r="CU130" s="322"/>
      <c r="CV130" s="322">
        <f>IFERROR(VLOOKUP(CP130,'４整理番号表'!$X$23:$Z$31,3,FALSE),)</f>
        <v>0</v>
      </c>
      <c r="CW130" s="325" t="str">
        <f t="shared" si="349"/>
        <v/>
      </c>
      <c r="CX130" s="619"/>
      <c r="CY130" s="329"/>
      <c r="CZ130" s="454"/>
      <c r="DA130" s="322"/>
      <c r="DB130" s="322"/>
      <c r="DC130" s="322"/>
      <c r="DD130" s="322"/>
      <c r="DE130" s="322">
        <f>IFERROR(VLOOKUP(CY130,'４整理番号表'!$X$23:$Z$31,3,FALSE),)</f>
        <v>0</v>
      </c>
      <c r="DF130" s="325" t="str">
        <f t="shared" si="350"/>
        <v/>
      </c>
      <c r="DG130" s="610"/>
      <c r="DH130" s="329"/>
      <c r="DI130" s="454"/>
      <c r="DJ130" s="322"/>
      <c r="DK130" s="322"/>
      <c r="DL130" s="322"/>
      <c r="DM130" s="322"/>
      <c r="DN130" s="322">
        <f>IFERROR(VLOOKUP(DH130,'４整理番号表'!$X$23:$Z$31,3,FALSE),)</f>
        <v>0</v>
      </c>
      <c r="DO130" s="325" t="str">
        <f t="shared" si="351"/>
        <v/>
      </c>
      <c r="DP130" s="610"/>
      <c r="DQ130" s="329"/>
      <c r="DR130" s="454"/>
      <c r="DS130" s="322"/>
      <c r="DT130" s="322"/>
      <c r="DU130" s="322"/>
      <c r="DV130" s="322"/>
      <c r="DW130" s="322">
        <f>IFERROR(VLOOKUP(DQ130,'４整理番号表'!$X$23:$Z$31,3,FALSE),)</f>
        <v>0</v>
      </c>
      <c r="DX130" s="325" t="str">
        <f t="shared" si="352"/>
        <v/>
      </c>
      <c r="DY130" s="610"/>
      <c r="DZ130" s="329"/>
      <c r="EA130" s="454"/>
      <c r="EB130" s="322"/>
      <c r="EC130" s="322"/>
      <c r="ED130" s="322"/>
      <c r="EE130" s="322"/>
      <c r="EF130" s="322">
        <f>IFERROR(VLOOKUP(DZ130,'４整理番号表'!$X$23:$Z$31,3,FALSE),)</f>
        <v>0</v>
      </c>
      <c r="EG130" s="325" t="str">
        <f t="shared" si="353"/>
        <v/>
      </c>
      <c r="EH130" s="610"/>
      <c r="EI130" s="329"/>
      <c r="EJ130" s="454"/>
      <c r="EK130" s="322"/>
      <c r="EL130" s="322"/>
      <c r="EM130" s="322"/>
      <c r="EN130" s="322"/>
      <c r="EO130" s="322">
        <f>IFERROR(VLOOKUP(EI130,'４整理番号表'!$X$23:$Z$31,3,FALSE),)</f>
        <v>0</v>
      </c>
      <c r="EP130" s="325" t="str">
        <f t="shared" si="354"/>
        <v/>
      </c>
      <c r="EQ130" s="619"/>
      <c r="ER130" s="203" t="s">
        <v>101</v>
      </c>
      <c r="ES130" s="266">
        <f t="shared" si="223"/>
        <v>0</v>
      </c>
      <c r="ET130" s="272">
        <f t="shared" si="224"/>
        <v>0</v>
      </c>
      <c r="EU130" s="272">
        <f t="shared" si="225"/>
        <v>0</v>
      </c>
      <c r="EV130" s="272">
        <f t="shared" si="226"/>
        <v>0</v>
      </c>
      <c r="EW130" s="272">
        <f t="shared" si="227"/>
        <v>0</v>
      </c>
      <c r="EX130" s="272">
        <f t="shared" si="228"/>
        <v>0</v>
      </c>
      <c r="EY130" s="272">
        <f t="shared" si="229"/>
        <v>0</v>
      </c>
      <c r="EZ130" s="272">
        <f t="shared" si="230"/>
        <v>0</v>
      </c>
      <c r="FA130" s="272">
        <f t="shared" si="231"/>
        <v>0</v>
      </c>
      <c r="FB130" s="272">
        <f t="shared" si="232"/>
        <v>0</v>
      </c>
      <c r="FC130" s="272">
        <f t="shared" si="233"/>
        <v>0</v>
      </c>
      <c r="FD130" s="272">
        <f t="shared" si="234"/>
        <v>0</v>
      </c>
      <c r="FE130" s="272">
        <f t="shared" si="235"/>
        <v>0</v>
      </c>
      <c r="FF130" s="272">
        <f t="shared" si="236"/>
        <v>0</v>
      </c>
      <c r="FG130" s="272">
        <f t="shared" si="237"/>
        <v>0</v>
      </c>
      <c r="FH130" s="272">
        <f t="shared" si="238"/>
        <v>0</v>
      </c>
      <c r="FI130" s="109" t="s">
        <v>100</v>
      </c>
      <c r="FJ130" s="109" t="s">
        <v>100</v>
      </c>
      <c r="FK130" s="109" t="s">
        <v>100</v>
      </c>
      <c r="FL130" s="109" t="s">
        <v>100</v>
      </c>
      <c r="FM130" s="109" t="s">
        <v>100</v>
      </c>
      <c r="FN130" s="272">
        <f t="shared" si="355"/>
        <v>0</v>
      </c>
      <c r="FO130" s="272">
        <f t="shared" si="356"/>
        <v>0</v>
      </c>
      <c r="FP130" s="272">
        <f t="shared" si="357"/>
        <v>0</v>
      </c>
      <c r="FQ130" s="272">
        <f t="shared" si="358"/>
        <v>0</v>
      </c>
      <c r="FR130" s="272">
        <f t="shared" si="359"/>
        <v>0</v>
      </c>
      <c r="FS130" s="272">
        <f t="shared" si="360"/>
        <v>0</v>
      </c>
      <c r="FT130" s="272">
        <f t="shared" si="361"/>
        <v>0</v>
      </c>
      <c r="FU130" s="113"/>
      <c r="FV130" s="113"/>
      <c r="FW130" s="109"/>
      <c r="FX130" s="109"/>
      <c r="FY130" s="109"/>
      <c r="FZ130" s="272">
        <f t="shared" si="362"/>
        <v>0</v>
      </c>
      <c r="GA130" s="272">
        <f t="shared" si="239"/>
        <v>0</v>
      </c>
      <c r="GB130" s="109"/>
      <c r="GC130" s="109"/>
      <c r="GD130" s="109"/>
      <c r="GE130" s="109"/>
      <c r="GF130" s="109"/>
      <c r="GG130" s="109"/>
      <c r="GH130" s="109"/>
      <c r="GI130" s="109"/>
      <c r="GJ130" s="109"/>
      <c r="GK130" s="109"/>
      <c r="GL130" s="109"/>
      <c r="GM130" s="109"/>
      <c r="GN130" s="109"/>
      <c r="GO130" s="109"/>
      <c r="GP130" s="109"/>
      <c r="GQ130" s="109"/>
      <c r="GR130" s="109"/>
      <c r="GS130" s="109"/>
      <c r="GT130" s="110"/>
      <c r="GV130" s="413">
        <f t="shared" si="240"/>
        <v>0</v>
      </c>
      <c r="GW130" s="414">
        <f t="shared" si="241"/>
        <v>0</v>
      </c>
      <c r="GX130" s="415"/>
      <c r="GY130" s="416">
        <f t="shared" si="406"/>
        <v>0</v>
      </c>
      <c r="GZ130" s="417">
        <f t="shared" si="407"/>
        <v>0</v>
      </c>
      <c r="HA130" s="385"/>
      <c r="HB130" s="421"/>
      <c r="HC130" s="422"/>
      <c r="HD130" s="422"/>
      <c r="HE130" s="423">
        <f t="shared" si="408"/>
        <v>0</v>
      </c>
      <c r="HF130" s="424">
        <f t="shared" si="409"/>
        <v>0</v>
      </c>
      <c r="HG130" s="426"/>
      <c r="HH130" s="426"/>
      <c r="HI130" s="426"/>
      <c r="HJ130" s="345" t="str">
        <f t="shared" si="242"/>
        <v/>
      </c>
      <c r="HK130" s="402">
        <f>IF(OR(AND(1&lt;=HJ130,HJ130&lt;=3),HJ130=6),VLOOKUP(HJ130,'４整理番号表'!$J$5:$K$59,2,FALSE),0)</f>
        <v>0</v>
      </c>
      <c r="HL130" s="402">
        <f>IF(OR(HJ130=4,HJ130=7),VLOOKUP(HJ130,'４整理番号表'!$J$5:$K$59,2,FALSE),0)</f>
        <v>0</v>
      </c>
      <c r="HM130" s="402">
        <f>IF(HJ130=5,VLOOKUP(HJ130,'４整理番号表'!$J$5:$K$59,2,FALSE),0)</f>
        <v>0</v>
      </c>
      <c r="HN130" s="402">
        <f>IF(AND(8&lt;=HJ130,HJ130&lt;=13),VLOOKUP(HJ130,'４整理番号表'!$J$5:$K$59,2,FALSE),0)</f>
        <v>0</v>
      </c>
      <c r="HO130" s="397">
        <f t="shared" si="363"/>
        <v>0</v>
      </c>
      <c r="HP130" s="345">
        <f t="shared" si="364"/>
        <v>0</v>
      </c>
      <c r="HQ130" s="345">
        <f t="shared" si="365"/>
        <v>0</v>
      </c>
      <c r="HR130" s="344">
        <f t="shared" si="366"/>
        <v>0</v>
      </c>
      <c r="HS130" s="344">
        <f t="shared" si="367"/>
        <v>0</v>
      </c>
      <c r="HT130" s="345">
        <f t="shared" si="368"/>
        <v>0</v>
      </c>
      <c r="HU130" s="345">
        <f t="shared" si="369"/>
        <v>0</v>
      </c>
      <c r="HV130" s="345">
        <f t="shared" si="370"/>
        <v>0</v>
      </c>
      <c r="HW130" s="345">
        <f t="shared" si="371"/>
        <v>0</v>
      </c>
      <c r="HX130" s="345">
        <f t="shared" si="372"/>
        <v>0</v>
      </c>
      <c r="HY130" s="344">
        <f t="shared" si="373"/>
        <v>0</v>
      </c>
      <c r="HZ130" s="344">
        <f t="shared" si="374"/>
        <v>0</v>
      </c>
      <c r="IA130" s="345">
        <f t="shared" si="375"/>
        <v>0</v>
      </c>
      <c r="IB130" s="345">
        <f t="shared" si="376"/>
        <v>0</v>
      </c>
      <c r="IC130" s="345">
        <f t="shared" si="377"/>
        <v>0</v>
      </c>
      <c r="ID130" s="345">
        <f t="shared" si="378"/>
        <v>0</v>
      </c>
      <c r="IE130" s="345">
        <f t="shared" si="379"/>
        <v>0</v>
      </c>
      <c r="IF130" s="344">
        <f>IF(AND($HO130=3,SUM($ID130:IE130)=0),IF(AND($HB130=1,$HF130&gt;=0.1),1,),)</f>
        <v>0</v>
      </c>
      <c r="IG130" s="344">
        <f>IF(AND($HO130=3,SUM($ID130:IF130)=0),IF(AND($HB130=1,$HF130&gt;=0.05,$HF130&lt;0.1),1,),)</f>
        <v>0</v>
      </c>
      <c r="IH130" s="345">
        <f t="shared" si="380"/>
        <v>0</v>
      </c>
      <c r="II130" s="345">
        <f t="shared" si="381"/>
        <v>0</v>
      </c>
      <c r="IJ130" s="345">
        <f t="shared" si="382"/>
        <v>0</v>
      </c>
      <c r="IK130" s="345">
        <f t="shared" si="383"/>
        <v>0</v>
      </c>
      <c r="IL130" s="345">
        <f t="shared" si="384"/>
        <v>0</v>
      </c>
      <c r="IM130" s="345">
        <f t="shared" si="385"/>
        <v>0</v>
      </c>
      <c r="IN130" s="345">
        <f t="shared" si="386"/>
        <v>0</v>
      </c>
      <c r="IO130" s="345">
        <f t="shared" si="387"/>
        <v>0</v>
      </c>
      <c r="IP130" s="345">
        <f t="shared" si="388"/>
        <v>0</v>
      </c>
      <c r="IQ130" s="345">
        <f t="shared" si="389"/>
        <v>0</v>
      </c>
      <c r="IR130" s="345">
        <f t="shared" si="390"/>
        <v>0</v>
      </c>
      <c r="IS130" s="392">
        <f t="shared" si="391"/>
        <v>0</v>
      </c>
      <c r="IT130" s="385"/>
      <c r="IU130" s="440">
        <f t="shared" si="243"/>
        <v>0</v>
      </c>
      <c r="IV130" s="344">
        <f t="shared" si="244"/>
        <v>0</v>
      </c>
      <c r="IW130" s="344">
        <f t="shared" si="245"/>
        <v>0</v>
      </c>
      <c r="IX130" s="344">
        <f t="shared" si="246"/>
        <v>0</v>
      </c>
      <c r="IY130" s="344">
        <f t="shared" si="247"/>
        <v>0</v>
      </c>
      <c r="IZ130" s="344">
        <f t="shared" si="248"/>
        <v>0</v>
      </c>
      <c r="JA130" s="344">
        <f t="shared" si="249"/>
        <v>0</v>
      </c>
      <c r="JB130" s="344">
        <f t="shared" si="250"/>
        <v>0</v>
      </c>
      <c r="JC130" s="344">
        <f t="shared" si="251"/>
        <v>0</v>
      </c>
      <c r="JD130" s="344">
        <f t="shared" si="252"/>
        <v>0</v>
      </c>
      <c r="JE130" s="344">
        <f t="shared" si="253"/>
        <v>0</v>
      </c>
      <c r="JF130" s="344">
        <f t="shared" si="254"/>
        <v>0</v>
      </c>
      <c r="JG130" s="344">
        <f t="shared" si="255"/>
        <v>0</v>
      </c>
      <c r="JH130" s="344">
        <f t="shared" si="256"/>
        <v>0</v>
      </c>
      <c r="JI130" s="344">
        <f t="shared" si="257"/>
        <v>0</v>
      </c>
      <c r="JJ130" s="344">
        <f t="shared" si="258"/>
        <v>0</v>
      </c>
      <c r="JK130" s="344">
        <f t="shared" si="259"/>
        <v>0</v>
      </c>
      <c r="JL130" s="344">
        <f t="shared" si="260"/>
        <v>0</v>
      </c>
      <c r="JM130" s="344">
        <f t="shared" si="261"/>
        <v>0</v>
      </c>
      <c r="JN130" s="344">
        <f t="shared" si="262"/>
        <v>0</v>
      </c>
      <c r="JO130" s="344">
        <f t="shared" si="263"/>
        <v>0</v>
      </c>
      <c r="JP130" s="344">
        <f t="shared" si="264"/>
        <v>0</v>
      </c>
      <c r="JQ130" s="344">
        <f t="shared" si="265"/>
        <v>0</v>
      </c>
      <c r="JR130" s="344">
        <f t="shared" si="266"/>
        <v>0</v>
      </c>
      <c r="JS130" s="344">
        <f t="shared" si="267"/>
        <v>0</v>
      </c>
      <c r="JT130" s="344">
        <f t="shared" si="268"/>
        <v>0</v>
      </c>
      <c r="JU130" s="344">
        <f t="shared" si="269"/>
        <v>0</v>
      </c>
      <c r="JV130" s="344">
        <f t="shared" si="270"/>
        <v>0</v>
      </c>
      <c r="JW130" s="344">
        <f t="shared" si="271"/>
        <v>0</v>
      </c>
      <c r="JX130" s="344">
        <f t="shared" si="272"/>
        <v>0</v>
      </c>
      <c r="JY130" s="344">
        <f t="shared" si="273"/>
        <v>0</v>
      </c>
      <c r="JZ130" s="344">
        <f t="shared" si="274"/>
        <v>0</v>
      </c>
      <c r="KA130" s="344">
        <f t="shared" si="275"/>
        <v>0</v>
      </c>
      <c r="KB130" s="344">
        <f t="shared" si="276"/>
        <v>0</v>
      </c>
      <c r="KC130" s="344">
        <f t="shared" si="277"/>
        <v>0</v>
      </c>
      <c r="KD130" s="344">
        <f t="shared" si="278"/>
        <v>0</v>
      </c>
      <c r="KE130" s="344">
        <f t="shared" si="279"/>
        <v>0</v>
      </c>
      <c r="KF130" s="344">
        <f t="shared" si="280"/>
        <v>0</v>
      </c>
      <c r="KG130" s="344">
        <f t="shared" si="281"/>
        <v>0</v>
      </c>
      <c r="KH130" s="344">
        <f t="shared" si="282"/>
        <v>0</v>
      </c>
      <c r="KI130" s="344">
        <f t="shared" si="283"/>
        <v>0</v>
      </c>
      <c r="KJ130" s="344">
        <f t="shared" si="284"/>
        <v>0</v>
      </c>
      <c r="KK130" s="344">
        <f t="shared" si="285"/>
        <v>0</v>
      </c>
      <c r="KL130" s="344">
        <f t="shared" si="286"/>
        <v>0</v>
      </c>
      <c r="KM130" s="344">
        <f t="shared" si="287"/>
        <v>0</v>
      </c>
      <c r="KN130" s="344">
        <f t="shared" si="288"/>
        <v>0</v>
      </c>
      <c r="KO130" s="344">
        <f t="shared" si="289"/>
        <v>0</v>
      </c>
      <c r="KP130" s="344">
        <f t="shared" si="290"/>
        <v>0</v>
      </c>
      <c r="KQ130" s="344">
        <f t="shared" si="291"/>
        <v>0</v>
      </c>
      <c r="KR130" s="344">
        <f t="shared" si="292"/>
        <v>0</v>
      </c>
      <c r="KS130" s="344">
        <f t="shared" si="293"/>
        <v>0</v>
      </c>
      <c r="KT130" s="383">
        <f t="shared" si="294"/>
        <v>0</v>
      </c>
      <c r="KU130" s="701"/>
      <c r="KV130" s="109"/>
      <c r="KW130" s="109"/>
      <c r="KX130" s="110"/>
      <c r="KZ130" s="472">
        <f t="shared" si="295"/>
        <v>0</v>
      </c>
      <c r="LA130" s="348">
        <f t="shared" si="296"/>
        <v>0</v>
      </c>
      <c r="LB130" s="348">
        <f t="shared" si="297"/>
        <v>0</v>
      </c>
      <c r="LC130" s="473">
        <f t="shared" si="298"/>
        <v>0</v>
      </c>
      <c r="LE130" s="467">
        <f t="shared" si="299"/>
        <v>0</v>
      </c>
      <c r="LF130" s="467" t="str">
        <f t="shared" si="300"/>
        <v/>
      </c>
      <c r="LG130" s="467">
        <f t="shared" si="301"/>
        <v>0</v>
      </c>
      <c r="LH130" s="467">
        <f t="shared" si="302"/>
        <v>0</v>
      </c>
      <c r="LI130" s="467">
        <f t="shared" si="303"/>
        <v>0</v>
      </c>
      <c r="LJ130" s="467">
        <f t="shared" si="304"/>
        <v>0</v>
      </c>
      <c r="LK130" s="467">
        <f t="shared" si="305"/>
        <v>0</v>
      </c>
      <c r="LL130" s="467">
        <f t="shared" si="306"/>
        <v>0</v>
      </c>
      <c r="LM130" s="467">
        <f t="shared" si="307"/>
        <v>0</v>
      </c>
      <c r="LN130" s="468">
        <f t="shared" si="308"/>
        <v>0</v>
      </c>
      <c r="LO130" s="468" t="str">
        <f t="shared" si="392"/>
        <v>○</v>
      </c>
      <c r="LP130" s="451"/>
      <c r="LQ130" s="414">
        <f t="shared" si="393"/>
        <v>0</v>
      </c>
      <c r="LR130" s="414">
        <f t="shared" si="394"/>
        <v>0</v>
      </c>
      <c r="LS130" s="414" t="str">
        <f t="shared" si="309"/>
        <v/>
      </c>
      <c r="LT130" s="414" t="str">
        <f t="shared" si="395"/>
        <v/>
      </c>
      <c r="LU130" s="414">
        <f t="shared" si="310"/>
        <v>0</v>
      </c>
      <c r="LV130" s="414">
        <f t="shared" si="311"/>
        <v>0</v>
      </c>
      <c r="LW130" s="414">
        <f t="shared" si="312"/>
        <v>0</v>
      </c>
      <c r="LX130" s="448">
        <f t="shared" si="313"/>
        <v>0</v>
      </c>
      <c r="LY130" s="414">
        <f t="shared" si="396"/>
        <v>0</v>
      </c>
      <c r="LZ130" s="414">
        <f t="shared" si="397"/>
        <v>0</v>
      </c>
      <c r="MA130" s="414">
        <f t="shared" si="398"/>
        <v>0</v>
      </c>
      <c r="MB130" s="448">
        <f t="shared" si="399"/>
        <v>0</v>
      </c>
      <c r="MC130" s="414">
        <f t="shared" si="314"/>
        <v>0</v>
      </c>
      <c r="MD130" s="414">
        <f t="shared" si="315"/>
        <v>0</v>
      </c>
      <c r="ME130" s="414">
        <f t="shared" si="316"/>
        <v>0</v>
      </c>
      <c r="MF130" s="448">
        <f t="shared" si="317"/>
        <v>0</v>
      </c>
      <c r="MG130" s="414">
        <f t="shared" si="318"/>
        <v>0</v>
      </c>
      <c r="MH130" s="414">
        <f t="shared" si="319"/>
        <v>0</v>
      </c>
      <c r="MI130" s="414">
        <f t="shared" si="320"/>
        <v>0</v>
      </c>
      <c r="MJ130" s="448">
        <f t="shared" si="400"/>
        <v>0</v>
      </c>
      <c r="MK130" s="462"/>
      <c r="ML130" s="477" cm="1">
        <f t="array" ref="ML130">IF(MX130=1,INDEX($BX130:$EQ130,1,MATCH("Ⅱ⑧",$BX130:$EQ130,0)+7),0)</f>
        <v>0</v>
      </c>
      <c r="MM130" s="478">
        <f t="shared" si="321"/>
        <v>0</v>
      </c>
      <c r="MN130" s="468">
        <f t="shared" si="322"/>
        <v>0</v>
      </c>
      <c r="MP130" s="348">
        <f t="shared" si="323"/>
        <v>0</v>
      </c>
      <c r="MQ130" s="348">
        <f t="shared" si="324"/>
        <v>0</v>
      </c>
      <c r="MR130" s="348">
        <f t="shared" si="325"/>
        <v>0</v>
      </c>
      <c r="MS130" s="348">
        <f t="shared" si="326"/>
        <v>0</v>
      </c>
      <c r="MT130" s="348">
        <f t="shared" si="327"/>
        <v>0</v>
      </c>
      <c r="MU130" s="348">
        <f t="shared" si="328"/>
        <v>0</v>
      </c>
      <c r="MV130" s="348">
        <f t="shared" si="329"/>
        <v>0</v>
      </c>
      <c r="MW130" s="348">
        <f t="shared" si="330"/>
        <v>0</v>
      </c>
      <c r="MX130" s="348">
        <f t="shared" si="331"/>
        <v>0</v>
      </c>
      <c r="MZ130" s="550">
        <f t="shared" si="332"/>
        <v>0</v>
      </c>
      <c r="NA130" s="550">
        <f t="shared" si="333"/>
        <v>0</v>
      </c>
      <c r="NB130" s="550">
        <f t="shared" si="334"/>
        <v>0</v>
      </c>
      <c r="NC130" s="550">
        <f t="shared" si="335"/>
        <v>0</v>
      </c>
      <c r="ND130" s="550">
        <f t="shared" si="336"/>
        <v>0</v>
      </c>
      <c r="NE130" s="550">
        <f t="shared" si="337"/>
        <v>0</v>
      </c>
      <c r="NF130" s="550">
        <f t="shared" si="338"/>
        <v>0</v>
      </c>
      <c r="NG130" s="550">
        <f t="shared" si="339"/>
        <v>0</v>
      </c>
    </row>
    <row r="131" spans="1:371" s="136" customFormat="1" ht="21" customHeight="1">
      <c r="A131" s="452">
        <f t="shared" si="212"/>
        <v>0</v>
      </c>
      <c r="B131" s="452">
        <f t="shared" si="401"/>
        <v>0</v>
      </c>
      <c r="C131" s="452">
        <f t="shared" si="213"/>
        <v>0</v>
      </c>
      <c r="D131" s="452">
        <f t="shared" si="214"/>
        <v>0</v>
      </c>
      <c r="E131" s="452">
        <f t="shared" si="215"/>
        <v>0</v>
      </c>
      <c r="F131" s="452">
        <f t="shared" si="402"/>
        <v>0</v>
      </c>
      <c r="G131" s="452">
        <f t="shared" si="403"/>
        <v>0</v>
      </c>
      <c r="H131" s="452">
        <f t="shared" si="404"/>
        <v>0</v>
      </c>
      <c r="I131" s="267">
        <f t="shared" si="340"/>
        <v>0</v>
      </c>
      <c r="J131" s="268"/>
      <c r="K131" s="112"/>
      <c r="L131" s="112"/>
      <c r="M131" s="106"/>
      <c r="N131" s="106"/>
      <c r="O131" s="106"/>
      <c r="P131" s="106"/>
      <c r="Q131" s="112"/>
      <c r="R131" s="263" t="str">
        <f>IFERROR(VLOOKUP(Q131,'４整理番号表'!$T$27:$U$30,2,TRUE),"")</f>
        <v/>
      </c>
      <c r="S131" s="263">
        <f t="shared" si="341"/>
        <v>0</v>
      </c>
      <c r="T131" s="266">
        <f t="shared" si="342"/>
        <v>0</v>
      </c>
      <c r="U131" s="112"/>
      <c r="V131" s="108"/>
      <c r="W131" s="269" t="str">
        <f>IFERROR(VLOOKUP(V131,'４整理番号表'!$B$6:$G$7,2,TRUE),"")</f>
        <v/>
      </c>
      <c r="X131" s="270"/>
      <c r="Y131" s="108"/>
      <c r="Z131" s="269" t="str">
        <f>IFERROR(VLOOKUP(Y131,'４整理番号表'!$B$39:$H$45,2,TRUE),"")</f>
        <v/>
      </c>
      <c r="AA131" s="108"/>
      <c r="AB131" s="271" t="str">
        <f>IFERROR(VLOOKUP(AA131,'４整理番号表'!$J$5:$K$59,2,TRUE),"")</f>
        <v/>
      </c>
      <c r="AC131" s="365"/>
      <c r="AD131" s="624"/>
      <c r="AE131" s="107"/>
      <c r="AF131" s="272" t="str">
        <f>IFERROR(VLOOKUP(AE131,'４整理番号表'!$P$6:$Q$39,2,TRUE),"")</f>
        <v/>
      </c>
      <c r="AG131" s="273">
        <f t="shared" si="216"/>
        <v>0</v>
      </c>
      <c r="AH131" s="106"/>
      <c r="AI131" s="112"/>
      <c r="AJ131" s="111"/>
      <c r="AK131" s="282"/>
      <c r="AL131" s="283"/>
      <c r="AM131" s="280"/>
      <c r="AN131" s="26"/>
      <c r="AO131" s="291">
        <f t="shared" si="217"/>
        <v>0</v>
      </c>
      <c r="AP131" s="290">
        <f t="shared" si="343"/>
        <v>0</v>
      </c>
      <c r="AQ131" s="30"/>
      <c r="AR131" s="30"/>
      <c r="AS131" s="30"/>
      <c r="AT131" s="289"/>
      <c r="AU131" s="291">
        <f t="shared" si="410"/>
        <v>0</v>
      </c>
      <c r="AV131" s="291" t="str">
        <f t="shared" si="405"/>
        <v/>
      </c>
      <c r="AW131" s="27"/>
      <c r="AX131" s="33"/>
      <c r="AY131" s="33"/>
      <c r="AZ131" s="28"/>
      <c r="BA131" s="27"/>
      <c r="BB131" s="202"/>
      <c r="BC131" s="315">
        <f t="shared" si="344"/>
        <v>0</v>
      </c>
      <c r="BD131" s="349" t="str">
        <f t="shared" si="218"/>
        <v/>
      </c>
      <c r="BE131" s="350"/>
      <c r="BF131" s="350"/>
      <c r="BG131" s="349">
        <f t="shared" si="411"/>
        <v>0</v>
      </c>
      <c r="BH131" s="350"/>
      <c r="BI131" s="349">
        <f t="shared" si="345"/>
        <v>0</v>
      </c>
      <c r="BJ131" s="202"/>
      <c r="BK131" s="202"/>
      <c r="BL131" s="653" t="str">
        <f t="shared" si="219"/>
        <v/>
      </c>
      <c r="BM131" s="654" t="str">
        <f t="shared" si="220"/>
        <v/>
      </c>
      <c r="BN131" s="266" t="str">
        <f t="shared" si="221"/>
        <v/>
      </c>
      <c r="BO131" s="793"/>
      <c r="BP131" s="323"/>
      <c r="BQ131" s="323"/>
      <c r="BR131" s="323"/>
      <c r="BS131" s="323"/>
      <c r="BT131" s="324" t="str">
        <f t="shared" si="222"/>
        <v/>
      </c>
      <c r="BU131" s="325" t="str">
        <f t="shared" si="346"/>
        <v/>
      </c>
      <c r="BV131" s="393">
        <f t="shared" si="347"/>
        <v>0</v>
      </c>
      <c r="BW131" s="326"/>
      <c r="BX131" s="329"/>
      <c r="BY131" s="454"/>
      <c r="BZ131" s="455"/>
      <c r="CA131" s="455"/>
      <c r="CB131" s="455"/>
      <c r="CC131" s="455"/>
      <c r="CD131" s="322">
        <f>IFERROR(VLOOKUP(BX131,'４整理番号表'!$X$23:$Z$31,3,FALSE),)</f>
        <v>0</v>
      </c>
      <c r="CE131" s="605" t="str">
        <f>IF(BX131='４整理番号表'!$X$24,IF(CC131&lt;&gt;"",IF(BZ131&gt;0,IF(BY131=6,ROUNDDOWN((CC131-BZ131)/ABS(BZ131),3),IF(BY131=5,ROUNDDOWN((CC131-BZ131)/ABS(BZ131)*3/4,3),"")),"-")),IF(CC131&lt;&gt;"",IF(BZ131&gt;0,ROUNDDOWN((CC131-BZ131)/ABS(BZ131),3),"-"),""))</f>
        <v/>
      </c>
      <c r="CF131" s="610"/>
      <c r="CG131" s="329"/>
      <c r="CH131" s="454"/>
      <c r="CI131" s="322"/>
      <c r="CJ131" s="322"/>
      <c r="CK131" s="322"/>
      <c r="CL131" s="322"/>
      <c r="CM131" s="322">
        <f>IFERROR(VLOOKUP(CG131,'４整理番号表'!$X$23:$Z$31,3,FALSE),)</f>
        <v>0</v>
      </c>
      <c r="CN131" s="325" t="str">
        <f t="shared" si="348"/>
        <v/>
      </c>
      <c r="CO131" s="610"/>
      <c r="CP131" s="329"/>
      <c r="CQ131" s="454"/>
      <c r="CR131" s="322"/>
      <c r="CS131" s="322"/>
      <c r="CT131" s="322"/>
      <c r="CU131" s="322"/>
      <c r="CV131" s="322">
        <f>IFERROR(VLOOKUP(CP131,'４整理番号表'!$X$23:$Z$31,3,FALSE),)</f>
        <v>0</v>
      </c>
      <c r="CW131" s="325" t="str">
        <f t="shared" si="349"/>
        <v/>
      </c>
      <c r="CX131" s="619"/>
      <c r="CY131" s="329"/>
      <c r="CZ131" s="454"/>
      <c r="DA131" s="322"/>
      <c r="DB131" s="322"/>
      <c r="DC131" s="322"/>
      <c r="DD131" s="322"/>
      <c r="DE131" s="322">
        <f>IFERROR(VLOOKUP(CY131,'４整理番号表'!$X$23:$Z$31,3,FALSE),)</f>
        <v>0</v>
      </c>
      <c r="DF131" s="325" t="str">
        <f t="shared" si="350"/>
        <v/>
      </c>
      <c r="DG131" s="610"/>
      <c r="DH131" s="329"/>
      <c r="DI131" s="454"/>
      <c r="DJ131" s="322"/>
      <c r="DK131" s="322"/>
      <c r="DL131" s="322"/>
      <c r="DM131" s="322"/>
      <c r="DN131" s="322">
        <f>IFERROR(VLOOKUP(DH131,'４整理番号表'!$X$23:$Z$31,3,FALSE),)</f>
        <v>0</v>
      </c>
      <c r="DO131" s="325" t="str">
        <f t="shared" si="351"/>
        <v/>
      </c>
      <c r="DP131" s="610"/>
      <c r="DQ131" s="329"/>
      <c r="DR131" s="454"/>
      <c r="DS131" s="322"/>
      <c r="DT131" s="322"/>
      <c r="DU131" s="322"/>
      <c r="DV131" s="322"/>
      <c r="DW131" s="322">
        <f>IFERROR(VLOOKUP(DQ131,'４整理番号表'!$X$23:$Z$31,3,FALSE),)</f>
        <v>0</v>
      </c>
      <c r="DX131" s="325" t="str">
        <f t="shared" si="352"/>
        <v/>
      </c>
      <c r="DY131" s="610"/>
      <c r="DZ131" s="329"/>
      <c r="EA131" s="454"/>
      <c r="EB131" s="322"/>
      <c r="EC131" s="322"/>
      <c r="ED131" s="322"/>
      <c r="EE131" s="322"/>
      <c r="EF131" s="322">
        <f>IFERROR(VLOOKUP(DZ131,'４整理番号表'!$X$23:$Z$31,3,FALSE),)</f>
        <v>0</v>
      </c>
      <c r="EG131" s="325" t="str">
        <f t="shared" si="353"/>
        <v/>
      </c>
      <c r="EH131" s="610"/>
      <c r="EI131" s="329"/>
      <c r="EJ131" s="454"/>
      <c r="EK131" s="322"/>
      <c r="EL131" s="322"/>
      <c r="EM131" s="322"/>
      <c r="EN131" s="322"/>
      <c r="EO131" s="322">
        <f>IFERROR(VLOOKUP(EI131,'４整理番号表'!$X$23:$Z$31,3,FALSE),)</f>
        <v>0</v>
      </c>
      <c r="EP131" s="325" t="str">
        <f t="shared" si="354"/>
        <v/>
      </c>
      <c r="EQ131" s="619"/>
      <c r="ER131" s="203" t="s">
        <v>101</v>
      </c>
      <c r="ES131" s="266">
        <f t="shared" si="223"/>
        <v>0</v>
      </c>
      <c r="ET131" s="272">
        <f t="shared" si="224"/>
        <v>0</v>
      </c>
      <c r="EU131" s="272">
        <f t="shared" si="225"/>
        <v>0</v>
      </c>
      <c r="EV131" s="272">
        <f t="shared" si="226"/>
        <v>0</v>
      </c>
      <c r="EW131" s="272">
        <f t="shared" si="227"/>
        <v>0</v>
      </c>
      <c r="EX131" s="272">
        <f t="shared" si="228"/>
        <v>0</v>
      </c>
      <c r="EY131" s="272">
        <f t="shared" si="229"/>
        <v>0</v>
      </c>
      <c r="EZ131" s="272">
        <f t="shared" si="230"/>
        <v>0</v>
      </c>
      <c r="FA131" s="272">
        <f t="shared" si="231"/>
        <v>0</v>
      </c>
      <c r="FB131" s="272">
        <f t="shared" si="232"/>
        <v>0</v>
      </c>
      <c r="FC131" s="272">
        <f t="shared" si="233"/>
        <v>0</v>
      </c>
      <c r="FD131" s="272">
        <f t="shared" si="234"/>
        <v>0</v>
      </c>
      <c r="FE131" s="272">
        <f t="shared" si="235"/>
        <v>0</v>
      </c>
      <c r="FF131" s="272">
        <f t="shared" si="236"/>
        <v>0</v>
      </c>
      <c r="FG131" s="272">
        <f t="shared" si="237"/>
        <v>0</v>
      </c>
      <c r="FH131" s="272">
        <f t="shared" si="238"/>
        <v>0</v>
      </c>
      <c r="FI131" s="109" t="s">
        <v>100</v>
      </c>
      <c r="FJ131" s="109" t="s">
        <v>100</v>
      </c>
      <c r="FK131" s="109" t="s">
        <v>100</v>
      </c>
      <c r="FL131" s="109" t="s">
        <v>100</v>
      </c>
      <c r="FM131" s="109" t="s">
        <v>100</v>
      </c>
      <c r="FN131" s="272">
        <f t="shared" si="355"/>
        <v>0</v>
      </c>
      <c r="FO131" s="272">
        <f t="shared" si="356"/>
        <v>0</v>
      </c>
      <c r="FP131" s="272">
        <f t="shared" si="357"/>
        <v>0</v>
      </c>
      <c r="FQ131" s="272">
        <f t="shared" si="358"/>
        <v>0</v>
      </c>
      <c r="FR131" s="272">
        <f t="shared" si="359"/>
        <v>0</v>
      </c>
      <c r="FS131" s="272">
        <f t="shared" si="360"/>
        <v>0</v>
      </c>
      <c r="FT131" s="272">
        <f t="shared" si="361"/>
        <v>0</v>
      </c>
      <c r="FU131" s="113"/>
      <c r="FV131" s="113"/>
      <c r="FW131" s="109"/>
      <c r="FX131" s="109"/>
      <c r="FY131" s="109"/>
      <c r="FZ131" s="272">
        <f t="shared" si="362"/>
        <v>0</v>
      </c>
      <c r="GA131" s="272">
        <f t="shared" si="239"/>
        <v>0</v>
      </c>
      <c r="GB131" s="109"/>
      <c r="GC131" s="109"/>
      <c r="GD131" s="109"/>
      <c r="GE131" s="109"/>
      <c r="GF131" s="109"/>
      <c r="GG131" s="109"/>
      <c r="GH131" s="109"/>
      <c r="GI131" s="109"/>
      <c r="GJ131" s="109"/>
      <c r="GK131" s="109"/>
      <c r="GL131" s="109"/>
      <c r="GM131" s="109"/>
      <c r="GN131" s="109"/>
      <c r="GO131" s="109"/>
      <c r="GP131" s="109"/>
      <c r="GQ131" s="109"/>
      <c r="GR131" s="109"/>
      <c r="GS131" s="109"/>
      <c r="GT131" s="110"/>
      <c r="GV131" s="413">
        <f t="shared" si="240"/>
        <v>0</v>
      </c>
      <c r="GW131" s="414">
        <f t="shared" si="241"/>
        <v>0</v>
      </c>
      <c r="GX131" s="415"/>
      <c r="GY131" s="416">
        <f t="shared" si="406"/>
        <v>0</v>
      </c>
      <c r="GZ131" s="417">
        <f t="shared" si="407"/>
        <v>0</v>
      </c>
      <c r="HA131" s="385"/>
      <c r="HB131" s="421"/>
      <c r="HC131" s="422"/>
      <c r="HD131" s="422"/>
      <c r="HE131" s="423">
        <f t="shared" si="408"/>
        <v>0</v>
      </c>
      <c r="HF131" s="424">
        <f t="shared" si="409"/>
        <v>0</v>
      </c>
      <c r="HG131" s="426"/>
      <c r="HH131" s="426"/>
      <c r="HI131" s="426"/>
      <c r="HJ131" s="345" t="str">
        <f t="shared" si="242"/>
        <v/>
      </c>
      <c r="HK131" s="402">
        <f>IF(OR(AND(1&lt;=HJ131,HJ131&lt;=3),HJ131=6),VLOOKUP(HJ131,'４整理番号表'!$J$5:$K$59,2,FALSE),0)</f>
        <v>0</v>
      </c>
      <c r="HL131" s="402">
        <f>IF(OR(HJ131=4,HJ131=7),VLOOKUP(HJ131,'４整理番号表'!$J$5:$K$59,2,FALSE),0)</f>
        <v>0</v>
      </c>
      <c r="HM131" s="402">
        <f>IF(HJ131=5,VLOOKUP(HJ131,'４整理番号表'!$J$5:$K$59,2,FALSE),0)</f>
        <v>0</v>
      </c>
      <c r="HN131" s="402">
        <f>IF(AND(8&lt;=HJ131,HJ131&lt;=13),VLOOKUP(HJ131,'４整理番号表'!$J$5:$K$59,2,FALSE),0)</f>
        <v>0</v>
      </c>
      <c r="HO131" s="397">
        <f t="shared" si="363"/>
        <v>0</v>
      </c>
      <c r="HP131" s="345">
        <f t="shared" si="364"/>
        <v>0</v>
      </c>
      <c r="HQ131" s="345">
        <f t="shared" si="365"/>
        <v>0</v>
      </c>
      <c r="HR131" s="344">
        <f t="shared" si="366"/>
        <v>0</v>
      </c>
      <c r="HS131" s="344">
        <f t="shared" si="367"/>
        <v>0</v>
      </c>
      <c r="HT131" s="345">
        <f t="shared" si="368"/>
        <v>0</v>
      </c>
      <c r="HU131" s="345">
        <f t="shared" si="369"/>
        <v>0</v>
      </c>
      <c r="HV131" s="345">
        <f t="shared" si="370"/>
        <v>0</v>
      </c>
      <c r="HW131" s="345">
        <f t="shared" si="371"/>
        <v>0</v>
      </c>
      <c r="HX131" s="345">
        <f t="shared" si="372"/>
        <v>0</v>
      </c>
      <c r="HY131" s="344">
        <f t="shared" si="373"/>
        <v>0</v>
      </c>
      <c r="HZ131" s="344">
        <f t="shared" si="374"/>
        <v>0</v>
      </c>
      <c r="IA131" s="345">
        <f t="shared" si="375"/>
        <v>0</v>
      </c>
      <c r="IB131" s="345">
        <f t="shared" si="376"/>
        <v>0</v>
      </c>
      <c r="IC131" s="345">
        <f t="shared" si="377"/>
        <v>0</v>
      </c>
      <c r="ID131" s="345">
        <f t="shared" si="378"/>
        <v>0</v>
      </c>
      <c r="IE131" s="345">
        <f t="shared" si="379"/>
        <v>0</v>
      </c>
      <c r="IF131" s="344">
        <f>IF(AND($HO131=3,SUM($ID131:IE131)=0),IF(AND($HB131=1,$HF131&gt;=0.1),1,),)</f>
        <v>0</v>
      </c>
      <c r="IG131" s="344">
        <f>IF(AND($HO131=3,SUM($ID131:IF131)=0),IF(AND($HB131=1,$HF131&gt;=0.05,$HF131&lt;0.1),1,),)</f>
        <v>0</v>
      </c>
      <c r="IH131" s="345">
        <f t="shared" si="380"/>
        <v>0</v>
      </c>
      <c r="II131" s="345">
        <f t="shared" si="381"/>
        <v>0</v>
      </c>
      <c r="IJ131" s="345">
        <f t="shared" si="382"/>
        <v>0</v>
      </c>
      <c r="IK131" s="345">
        <f t="shared" si="383"/>
        <v>0</v>
      </c>
      <c r="IL131" s="345">
        <f t="shared" si="384"/>
        <v>0</v>
      </c>
      <c r="IM131" s="345">
        <f t="shared" si="385"/>
        <v>0</v>
      </c>
      <c r="IN131" s="345">
        <f t="shared" si="386"/>
        <v>0</v>
      </c>
      <c r="IO131" s="345">
        <f t="shared" si="387"/>
        <v>0</v>
      </c>
      <c r="IP131" s="345">
        <f t="shared" si="388"/>
        <v>0</v>
      </c>
      <c r="IQ131" s="345">
        <f t="shared" si="389"/>
        <v>0</v>
      </c>
      <c r="IR131" s="345">
        <f t="shared" si="390"/>
        <v>0</v>
      </c>
      <c r="IS131" s="392">
        <f t="shared" si="391"/>
        <v>0</v>
      </c>
      <c r="IT131" s="385"/>
      <c r="IU131" s="440">
        <f t="shared" si="243"/>
        <v>0</v>
      </c>
      <c r="IV131" s="344">
        <f t="shared" si="244"/>
        <v>0</v>
      </c>
      <c r="IW131" s="344">
        <f t="shared" si="245"/>
        <v>0</v>
      </c>
      <c r="IX131" s="344">
        <f t="shared" si="246"/>
        <v>0</v>
      </c>
      <c r="IY131" s="344">
        <f t="shared" si="247"/>
        <v>0</v>
      </c>
      <c r="IZ131" s="344">
        <f t="shared" si="248"/>
        <v>0</v>
      </c>
      <c r="JA131" s="344">
        <f t="shared" si="249"/>
        <v>0</v>
      </c>
      <c r="JB131" s="344">
        <f t="shared" si="250"/>
        <v>0</v>
      </c>
      <c r="JC131" s="344">
        <f t="shared" si="251"/>
        <v>0</v>
      </c>
      <c r="JD131" s="344">
        <f t="shared" si="252"/>
        <v>0</v>
      </c>
      <c r="JE131" s="344">
        <f t="shared" si="253"/>
        <v>0</v>
      </c>
      <c r="JF131" s="344">
        <f t="shared" si="254"/>
        <v>0</v>
      </c>
      <c r="JG131" s="344">
        <f t="shared" si="255"/>
        <v>0</v>
      </c>
      <c r="JH131" s="344">
        <f t="shared" si="256"/>
        <v>0</v>
      </c>
      <c r="JI131" s="344">
        <f t="shared" si="257"/>
        <v>0</v>
      </c>
      <c r="JJ131" s="344">
        <f t="shared" si="258"/>
        <v>0</v>
      </c>
      <c r="JK131" s="344">
        <f t="shared" si="259"/>
        <v>0</v>
      </c>
      <c r="JL131" s="344">
        <f t="shared" si="260"/>
        <v>0</v>
      </c>
      <c r="JM131" s="344">
        <f t="shared" si="261"/>
        <v>0</v>
      </c>
      <c r="JN131" s="344">
        <f t="shared" si="262"/>
        <v>0</v>
      </c>
      <c r="JO131" s="344">
        <f t="shared" si="263"/>
        <v>0</v>
      </c>
      <c r="JP131" s="344">
        <f t="shared" si="264"/>
        <v>0</v>
      </c>
      <c r="JQ131" s="344">
        <f t="shared" si="265"/>
        <v>0</v>
      </c>
      <c r="JR131" s="344">
        <f t="shared" si="266"/>
        <v>0</v>
      </c>
      <c r="JS131" s="344">
        <f t="shared" si="267"/>
        <v>0</v>
      </c>
      <c r="JT131" s="344">
        <f t="shared" si="268"/>
        <v>0</v>
      </c>
      <c r="JU131" s="344">
        <f t="shared" si="269"/>
        <v>0</v>
      </c>
      <c r="JV131" s="344">
        <f t="shared" si="270"/>
        <v>0</v>
      </c>
      <c r="JW131" s="344">
        <f t="shared" si="271"/>
        <v>0</v>
      </c>
      <c r="JX131" s="344">
        <f t="shared" si="272"/>
        <v>0</v>
      </c>
      <c r="JY131" s="344">
        <f t="shared" si="273"/>
        <v>0</v>
      </c>
      <c r="JZ131" s="344">
        <f t="shared" si="274"/>
        <v>0</v>
      </c>
      <c r="KA131" s="344">
        <f t="shared" si="275"/>
        <v>0</v>
      </c>
      <c r="KB131" s="344">
        <f t="shared" si="276"/>
        <v>0</v>
      </c>
      <c r="KC131" s="344">
        <f t="shared" si="277"/>
        <v>0</v>
      </c>
      <c r="KD131" s="344">
        <f t="shared" si="278"/>
        <v>0</v>
      </c>
      <c r="KE131" s="344">
        <f t="shared" si="279"/>
        <v>0</v>
      </c>
      <c r="KF131" s="344">
        <f t="shared" si="280"/>
        <v>0</v>
      </c>
      <c r="KG131" s="344">
        <f t="shared" si="281"/>
        <v>0</v>
      </c>
      <c r="KH131" s="344">
        <f t="shared" si="282"/>
        <v>0</v>
      </c>
      <c r="KI131" s="344">
        <f t="shared" si="283"/>
        <v>0</v>
      </c>
      <c r="KJ131" s="344">
        <f t="shared" si="284"/>
        <v>0</v>
      </c>
      <c r="KK131" s="344">
        <f t="shared" si="285"/>
        <v>0</v>
      </c>
      <c r="KL131" s="344">
        <f t="shared" si="286"/>
        <v>0</v>
      </c>
      <c r="KM131" s="344">
        <f t="shared" si="287"/>
        <v>0</v>
      </c>
      <c r="KN131" s="344">
        <f t="shared" si="288"/>
        <v>0</v>
      </c>
      <c r="KO131" s="344">
        <f t="shared" si="289"/>
        <v>0</v>
      </c>
      <c r="KP131" s="344">
        <f t="shared" si="290"/>
        <v>0</v>
      </c>
      <c r="KQ131" s="344">
        <f t="shared" si="291"/>
        <v>0</v>
      </c>
      <c r="KR131" s="344">
        <f t="shared" si="292"/>
        <v>0</v>
      </c>
      <c r="KS131" s="344">
        <f t="shared" si="293"/>
        <v>0</v>
      </c>
      <c r="KT131" s="383">
        <f t="shared" si="294"/>
        <v>0</v>
      </c>
      <c r="KU131" s="701"/>
      <c r="KV131" s="109"/>
      <c r="KW131" s="109"/>
      <c r="KX131" s="110"/>
      <c r="KZ131" s="472">
        <f t="shared" si="295"/>
        <v>0</v>
      </c>
      <c r="LA131" s="348">
        <f t="shared" si="296"/>
        <v>0</v>
      </c>
      <c r="LB131" s="348">
        <f t="shared" si="297"/>
        <v>0</v>
      </c>
      <c r="LC131" s="473">
        <f t="shared" si="298"/>
        <v>0</v>
      </c>
      <c r="LE131" s="467">
        <f t="shared" si="299"/>
        <v>0</v>
      </c>
      <c r="LF131" s="467" t="str">
        <f t="shared" si="300"/>
        <v/>
      </c>
      <c r="LG131" s="467">
        <f t="shared" si="301"/>
        <v>0</v>
      </c>
      <c r="LH131" s="467">
        <f t="shared" si="302"/>
        <v>0</v>
      </c>
      <c r="LI131" s="467">
        <f t="shared" si="303"/>
        <v>0</v>
      </c>
      <c r="LJ131" s="467">
        <f t="shared" si="304"/>
        <v>0</v>
      </c>
      <c r="LK131" s="467">
        <f t="shared" si="305"/>
        <v>0</v>
      </c>
      <c r="LL131" s="467">
        <f t="shared" si="306"/>
        <v>0</v>
      </c>
      <c r="LM131" s="467">
        <f t="shared" si="307"/>
        <v>0</v>
      </c>
      <c r="LN131" s="468">
        <f t="shared" si="308"/>
        <v>0</v>
      </c>
      <c r="LO131" s="468" t="str">
        <f t="shared" si="392"/>
        <v>○</v>
      </c>
      <c r="LP131" s="451"/>
      <c r="LQ131" s="414">
        <f t="shared" si="393"/>
        <v>0</v>
      </c>
      <c r="LR131" s="414">
        <f t="shared" si="394"/>
        <v>0</v>
      </c>
      <c r="LS131" s="414" t="str">
        <f t="shared" si="309"/>
        <v/>
      </c>
      <c r="LT131" s="414" t="str">
        <f t="shared" si="395"/>
        <v/>
      </c>
      <c r="LU131" s="414">
        <f t="shared" si="310"/>
        <v>0</v>
      </c>
      <c r="LV131" s="414">
        <f t="shared" si="311"/>
        <v>0</v>
      </c>
      <c r="LW131" s="414">
        <f t="shared" si="312"/>
        <v>0</v>
      </c>
      <c r="LX131" s="448">
        <f t="shared" si="313"/>
        <v>0</v>
      </c>
      <c r="LY131" s="414">
        <f t="shared" si="396"/>
        <v>0</v>
      </c>
      <c r="LZ131" s="414">
        <f t="shared" si="397"/>
        <v>0</v>
      </c>
      <c r="MA131" s="414">
        <f t="shared" si="398"/>
        <v>0</v>
      </c>
      <c r="MB131" s="448">
        <f t="shared" si="399"/>
        <v>0</v>
      </c>
      <c r="MC131" s="414">
        <f t="shared" si="314"/>
        <v>0</v>
      </c>
      <c r="MD131" s="414">
        <f t="shared" si="315"/>
        <v>0</v>
      </c>
      <c r="ME131" s="414">
        <f t="shared" si="316"/>
        <v>0</v>
      </c>
      <c r="MF131" s="448">
        <f t="shared" si="317"/>
        <v>0</v>
      </c>
      <c r="MG131" s="414">
        <f t="shared" si="318"/>
        <v>0</v>
      </c>
      <c r="MH131" s="414">
        <f t="shared" si="319"/>
        <v>0</v>
      </c>
      <c r="MI131" s="414">
        <f t="shared" si="320"/>
        <v>0</v>
      </c>
      <c r="MJ131" s="448">
        <f t="shared" si="400"/>
        <v>0</v>
      </c>
      <c r="MK131" s="462"/>
      <c r="ML131" s="477" cm="1">
        <f t="array" ref="ML131">IF(MX131=1,INDEX($BX131:$EQ131,1,MATCH("Ⅱ⑧",$BX131:$EQ131,0)+7),0)</f>
        <v>0</v>
      </c>
      <c r="MM131" s="478">
        <f t="shared" si="321"/>
        <v>0</v>
      </c>
      <c r="MN131" s="468">
        <f t="shared" si="322"/>
        <v>0</v>
      </c>
      <c r="MP131" s="348">
        <f t="shared" si="323"/>
        <v>0</v>
      </c>
      <c r="MQ131" s="348">
        <f t="shared" si="324"/>
        <v>0</v>
      </c>
      <c r="MR131" s="348">
        <f t="shared" si="325"/>
        <v>0</v>
      </c>
      <c r="MS131" s="348">
        <f t="shared" si="326"/>
        <v>0</v>
      </c>
      <c r="MT131" s="348">
        <f t="shared" si="327"/>
        <v>0</v>
      </c>
      <c r="MU131" s="348">
        <f t="shared" si="328"/>
        <v>0</v>
      </c>
      <c r="MV131" s="348">
        <f t="shared" si="329"/>
        <v>0</v>
      </c>
      <c r="MW131" s="348">
        <f t="shared" si="330"/>
        <v>0</v>
      </c>
      <c r="MX131" s="348">
        <f t="shared" si="331"/>
        <v>0</v>
      </c>
      <c r="MZ131" s="550">
        <f t="shared" si="332"/>
        <v>0</v>
      </c>
      <c r="NA131" s="550">
        <f t="shared" si="333"/>
        <v>0</v>
      </c>
      <c r="NB131" s="550">
        <f t="shared" si="334"/>
        <v>0</v>
      </c>
      <c r="NC131" s="550">
        <f t="shared" si="335"/>
        <v>0</v>
      </c>
      <c r="ND131" s="550">
        <f t="shared" si="336"/>
        <v>0</v>
      </c>
      <c r="NE131" s="550">
        <f t="shared" si="337"/>
        <v>0</v>
      </c>
      <c r="NF131" s="550">
        <f t="shared" si="338"/>
        <v>0</v>
      </c>
      <c r="NG131" s="550">
        <f t="shared" si="339"/>
        <v>0</v>
      </c>
    </row>
    <row r="132" spans="1:371" s="136" customFormat="1" ht="21" customHeight="1">
      <c r="A132" s="452">
        <f t="shared" si="212"/>
        <v>0</v>
      </c>
      <c r="B132" s="452">
        <f t="shared" si="401"/>
        <v>0</v>
      </c>
      <c r="C132" s="452">
        <f t="shared" si="213"/>
        <v>0</v>
      </c>
      <c r="D132" s="452">
        <f t="shared" si="214"/>
        <v>0</v>
      </c>
      <c r="E132" s="452">
        <f t="shared" si="215"/>
        <v>0</v>
      </c>
      <c r="F132" s="452">
        <f t="shared" si="402"/>
        <v>0</v>
      </c>
      <c r="G132" s="452">
        <f t="shared" si="403"/>
        <v>0</v>
      </c>
      <c r="H132" s="452">
        <f t="shared" si="404"/>
        <v>0</v>
      </c>
      <c r="I132" s="267">
        <f t="shared" si="340"/>
        <v>0</v>
      </c>
      <c r="J132" s="268"/>
      <c r="K132" s="112"/>
      <c r="L132" s="112"/>
      <c r="M132" s="106"/>
      <c r="N132" s="106"/>
      <c r="O132" s="106"/>
      <c r="P132" s="106"/>
      <c r="Q132" s="112"/>
      <c r="R132" s="263" t="str">
        <f>IFERROR(VLOOKUP(Q132,'４整理番号表'!$T$27:$U$30,2,TRUE),"")</f>
        <v/>
      </c>
      <c r="S132" s="263">
        <f t="shared" si="341"/>
        <v>0</v>
      </c>
      <c r="T132" s="266">
        <f t="shared" si="342"/>
        <v>0</v>
      </c>
      <c r="U132" s="112"/>
      <c r="V132" s="108"/>
      <c r="W132" s="269" t="str">
        <f>IFERROR(VLOOKUP(V132,'４整理番号表'!$B$6:$G$7,2,TRUE),"")</f>
        <v/>
      </c>
      <c r="X132" s="270"/>
      <c r="Y132" s="108"/>
      <c r="Z132" s="269" t="str">
        <f>IFERROR(VLOOKUP(Y132,'４整理番号表'!$B$39:$H$45,2,TRUE),"")</f>
        <v/>
      </c>
      <c r="AA132" s="108"/>
      <c r="AB132" s="271" t="str">
        <f>IFERROR(VLOOKUP(AA132,'４整理番号表'!$J$5:$K$59,2,TRUE),"")</f>
        <v/>
      </c>
      <c r="AC132" s="365"/>
      <c r="AD132" s="624"/>
      <c r="AE132" s="107"/>
      <c r="AF132" s="272" t="str">
        <f>IFERROR(VLOOKUP(AE132,'４整理番号表'!$P$6:$Q$39,2,TRUE),"")</f>
        <v/>
      </c>
      <c r="AG132" s="273">
        <f t="shared" si="216"/>
        <v>0</v>
      </c>
      <c r="AH132" s="106"/>
      <c r="AI132" s="112"/>
      <c r="AJ132" s="111"/>
      <c r="AK132" s="282"/>
      <c r="AL132" s="283"/>
      <c r="AM132" s="280"/>
      <c r="AN132" s="29"/>
      <c r="AO132" s="291">
        <f t="shared" si="217"/>
        <v>0</v>
      </c>
      <c r="AP132" s="290">
        <f t="shared" si="343"/>
        <v>0</v>
      </c>
      <c r="AQ132" s="30"/>
      <c r="AR132" s="30"/>
      <c r="AS132" s="30"/>
      <c r="AT132" s="289"/>
      <c r="AU132" s="291">
        <f t="shared" si="410"/>
        <v>0</v>
      </c>
      <c r="AV132" s="291" t="str">
        <f t="shared" si="405"/>
        <v/>
      </c>
      <c r="AW132" s="27"/>
      <c r="AX132" s="33"/>
      <c r="AY132" s="33"/>
      <c r="AZ132" s="28"/>
      <c r="BA132" s="27"/>
      <c r="BB132" s="202"/>
      <c r="BC132" s="315">
        <f t="shared" si="344"/>
        <v>0</v>
      </c>
      <c r="BD132" s="349" t="str">
        <f t="shared" si="218"/>
        <v/>
      </c>
      <c r="BE132" s="350"/>
      <c r="BF132" s="350"/>
      <c r="BG132" s="349">
        <f t="shared" si="411"/>
        <v>0</v>
      </c>
      <c r="BH132" s="350"/>
      <c r="BI132" s="349">
        <f t="shared" si="345"/>
        <v>0</v>
      </c>
      <c r="BJ132" s="202"/>
      <c r="BK132" s="202"/>
      <c r="BL132" s="653" t="str">
        <f t="shared" si="219"/>
        <v/>
      </c>
      <c r="BM132" s="654" t="str">
        <f t="shared" si="220"/>
        <v/>
      </c>
      <c r="BN132" s="266" t="str">
        <f t="shared" si="221"/>
        <v/>
      </c>
      <c r="BO132" s="793"/>
      <c r="BP132" s="323"/>
      <c r="BQ132" s="323"/>
      <c r="BR132" s="323"/>
      <c r="BS132" s="323"/>
      <c r="BT132" s="324" t="str">
        <f t="shared" si="222"/>
        <v/>
      </c>
      <c r="BU132" s="325" t="str">
        <f t="shared" si="346"/>
        <v/>
      </c>
      <c r="BV132" s="393">
        <f t="shared" si="347"/>
        <v>0</v>
      </c>
      <c r="BW132" s="326"/>
      <c r="BX132" s="329"/>
      <c r="BY132" s="454"/>
      <c r="BZ132" s="455"/>
      <c r="CA132" s="455"/>
      <c r="CB132" s="455"/>
      <c r="CC132" s="455"/>
      <c r="CD132" s="322">
        <f>IFERROR(VLOOKUP(BX132,'４整理番号表'!$X$23:$Z$31,3,FALSE),)</f>
        <v>0</v>
      </c>
      <c r="CE132" s="605" t="str">
        <f>IF(BX132='４整理番号表'!$X$24,IF(CC132&lt;&gt;"",IF(BZ132&gt;0,IF(BY132=6,ROUNDDOWN((CC132-BZ132)/ABS(BZ132),3),IF(BY132=5,ROUNDDOWN((CC132-BZ132)/ABS(BZ132)*3/4,3),"")),"-")),IF(CC132&lt;&gt;"",IF(BZ132&gt;0,ROUNDDOWN((CC132-BZ132)/ABS(BZ132),3),"-"),""))</f>
        <v/>
      </c>
      <c r="CF132" s="610"/>
      <c r="CG132" s="329"/>
      <c r="CH132" s="454"/>
      <c r="CI132" s="322"/>
      <c r="CJ132" s="322"/>
      <c r="CK132" s="322"/>
      <c r="CL132" s="322"/>
      <c r="CM132" s="322">
        <f>IFERROR(VLOOKUP(CG132,'４整理番号表'!$X$23:$Z$31,3,FALSE),)</f>
        <v>0</v>
      </c>
      <c r="CN132" s="325" t="str">
        <f t="shared" si="348"/>
        <v/>
      </c>
      <c r="CO132" s="610"/>
      <c r="CP132" s="329"/>
      <c r="CQ132" s="454"/>
      <c r="CR132" s="322"/>
      <c r="CS132" s="322"/>
      <c r="CT132" s="322"/>
      <c r="CU132" s="322"/>
      <c r="CV132" s="322">
        <f>IFERROR(VLOOKUP(CP132,'４整理番号表'!$X$23:$Z$31,3,FALSE),)</f>
        <v>0</v>
      </c>
      <c r="CW132" s="325" t="str">
        <f t="shared" si="349"/>
        <v/>
      </c>
      <c r="CX132" s="619"/>
      <c r="CY132" s="329"/>
      <c r="CZ132" s="454"/>
      <c r="DA132" s="322"/>
      <c r="DB132" s="322"/>
      <c r="DC132" s="322"/>
      <c r="DD132" s="322"/>
      <c r="DE132" s="322">
        <f>IFERROR(VLOOKUP(CY132,'４整理番号表'!$X$23:$Z$31,3,FALSE),)</f>
        <v>0</v>
      </c>
      <c r="DF132" s="325" t="str">
        <f t="shared" si="350"/>
        <v/>
      </c>
      <c r="DG132" s="610"/>
      <c r="DH132" s="329"/>
      <c r="DI132" s="454"/>
      <c r="DJ132" s="322"/>
      <c r="DK132" s="322"/>
      <c r="DL132" s="322"/>
      <c r="DM132" s="322"/>
      <c r="DN132" s="322">
        <f>IFERROR(VLOOKUP(DH132,'４整理番号表'!$X$23:$Z$31,3,FALSE),)</f>
        <v>0</v>
      </c>
      <c r="DO132" s="325" t="str">
        <f t="shared" si="351"/>
        <v/>
      </c>
      <c r="DP132" s="610"/>
      <c r="DQ132" s="329"/>
      <c r="DR132" s="454"/>
      <c r="DS132" s="322"/>
      <c r="DT132" s="322"/>
      <c r="DU132" s="322"/>
      <c r="DV132" s="322"/>
      <c r="DW132" s="322">
        <f>IFERROR(VLOOKUP(DQ132,'４整理番号表'!$X$23:$Z$31,3,FALSE),)</f>
        <v>0</v>
      </c>
      <c r="DX132" s="325" t="str">
        <f t="shared" si="352"/>
        <v/>
      </c>
      <c r="DY132" s="610"/>
      <c r="DZ132" s="329"/>
      <c r="EA132" s="454"/>
      <c r="EB132" s="322"/>
      <c r="EC132" s="322"/>
      <c r="ED132" s="322"/>
      <c r="EE132" s="322"/>
      <c r="EF132" s="322">
        <f>IFERROR(VLOOKUP(DZ132,'４整理番号表'!$X$23:$Z$31,3,FALSE),)</f>
        <v>0</v>
      </c>
      <c r="EG132" s="325" t="str">
        <f t="shared" si="353"/>
        <v/>
      </c>
      <c r="EH132" s="610"/>
      <c r="EI132" s="329"/>
      <c r="EJ132" s="454"/>
      <c r="EK132" s="322"/>
      <c r="EL132" s="322"/>
      <c r="EM132" s="322"/>
      <c r="EN132" s="322"/>
      <c r="EO132" s="322">
        <f>IFERROR(VLOOKUP(EI132,'４整理番号表'!$X$23:$Z$31,3,FALSE),)</f>
        <v>0</v>
      </c>
      <c r="EP132" s="325" t="str">
        <f t="shared" si="354"/>
        <v/>
      </c>
      <c r="EQ132" s="619"/>
      <c r="ER132" s="203" t="s">
        <v>101</v>
      </c>
      <c r="ES132" s="266">
        <f t="shared" si="223"/>
        <v>0</v>
      </c>
      <c r="ET132" s="272">
        <f t="shared" si="224"/>
        <v>0</v>
      </c>
      <c r="EU132" s="272">
        <f t="shared" si="225"/>
        <v>0</v>
      </c>
      <c r="EV132" s="272">
        <f t="shared" si="226"/>
        <v>0</v>
      </c>
      <c r="EW132" s="272">
        <f t="shared" si="227"/>
        <v>0</v>
      </c>
      <c r="EX132" s="272">
        <f t="shared" si="228"/>
        <v>0</v>
      </c>
      <c r="EY132" s="272">
        <f t="shared" si="229"/>
        <v>0</v>
      </c>
      <c r="EZ132" s="272">
        <f t="shared" si="230"/>
        <v>0</v>
      </c>
      <c r="FA132" s="272">
        <f t="shared" si="231"/>
        <v>0</v>
      </c>
      <c r="FB132" s="272">
        <f t="shared" si="232"/>
        <v>0</v>
      </c>
      <c r="FC132" s="272">
        <f t="shared" si="233"/>
        <v>0</v>
      </c>
      <c r="FD132" s="272">
        <f t="shared" si="234"/>
        <v>0</v>
      </c>
      <c r="FE132" s="272">
        <f t="shared" si="235"/>
        <v>0</v>
      </c>
      <c r="FF132" s="272">
        <f t="shared" si="236"/>
        <v>0</v>
      </c>
      <c r="FG132" s="272">
        <f t="shared" si="237"/>
        <v>0</v>
      </c>
      <c r="FH132" s="272">
        <f t="shared" si="238"/>
        <v>0</v>
      </c>
      <c r="FI132" s="109" t="s">
        <v>100</v>
      </c>
      <c r="FJ132" s="109" t="s">
        <v>100</v>
      </c>
      <c r="FK132" s="109" t="s">
        <v>100</v>
      </c>
      <c r="FL132" s="109" t="s">
        <v>100</v>
      </c>
      <c r="FM132" s="109" t="s">
        <v>100</v>
      </c>
      <c r="FN132" s="272">
        <f t="shared" si="355"/>
        <v>0</v>
      </c>
      <c r="FO132" s="272">
        <f t="shared" si="356"/>
        <v>0</v>
      </c>
      <c r="FP132" s="272">
        <f t="shared" si="357"/>
        <v>0</v>
      </c>
      <c r="FQ132" s="272">
        <f t="shared" si="358"/>
        <v>0</v>
      </c>
      <c r="FR132" s="272">
        <f t="shared" si="359"/>
        <v>0</v>
      </c>
      <c r="FS132" s="272">
        <f t="shared" si="360"/>
        <v>0</v>
      </c>
      <c r="FT132" s="272">
        <f t="shared" si="361"/>
        <v>0</v>
      </c>
      <c r="FU132" s="113"/>
      <c r="FV132" s="113"/>
      <c r="FW132" s="109"/>
      <c r="FX132" s="109"/>
      <c r="FY132" s="109"/>
      <c r="FZ132" s="272">
        <f t="shared" si="362"/>
        <v>0</v>
      </c>
      <c r="GA132" s="272">
        <f t="shared" si="239"/>
        <v>0</v>
      </c>
      <c r="GB132" s="109"/>
      <c r="GC132" s="109"/>
      <c r="GD132" s="109"/>
      <c r="GE132" s="109"/>
      <c r="GF132" s="109"/>
      <c r="GG132" s="109"/>
      <c r="GH132" s="109"/>
      <c r="GI132" s="109"/>
      <c r="GJ132" s="109"/>
      <c r="GK132" s="109"/>
      <c r="GL132" s="109"/>
      <c r="GM132" s="109"/>
      <c r="GN132" s="109"/>
      <c r="GO132" s="109"/>
      <c r="GP132" s="109"/>
      <c r="GQ132" s="109"/>
      <c r="GR132" s="109"/>
      <c r="GS132" s="109"/>
      <c r="GT132" s="110"/>
      <c r="GV132" s="413">
        <f t="shared" si="240"/>
        <v>0</v>
      </c>
      <c r="GW132" s="414">
        <f t="shared" si="241"/>
        <v>0</v>
      </c>
      <c r="GX132" s="415"/>
      <c r="GY132" s="416">
        <f t="shared" si="406"/>
        <v>0</v>
      </c>
      <c r="GZ132" s="417">
        <f t="shared" si="407"/>
        <v>0</v>
      </c>
      <c r="HA132" s="385"/>
      <c r="HB132" s="421"/>
      <c r="HC132" s="422"/>
      <c r="HD132" s="422"/>
      <c r="HE132" s="423">
        <f t="shared" si="408"/>
        <v>0</v>
      </c>
      <c r="HF132" s="424">
        <f t="shared" si="409"/>
        <v>0</v>
      </c>
      <c r="HG132" s="426"/>
      <c r="HH132" s="426"/>
      <c r="HI132" s="426"/>
      <c r="HJ132" s="345" t="str">
        <f t="shared" si="242"/>
        <v/>
      </c>
      <c r="HK132" s="402">
        <f>IF(OR(AND(1&lt;=HJ132,HJ132&lt;=3),HJ132=6),VLOOKUP(HJ132,'４整理番号表'!$J$5:$K$59,2,FALSE),0)</f>
        <v>0</v>
      </c>
      <c r="HL132" s="402">
        <f>IF(OR(HJ132=4,HJ132=7),VLOOKUP(HJ132,'４整理番号表'!$J$5:$K$59,2,FALSE),0)</f>
        <v>0</v>
      </c>
      <c r="HM132" s="402">
        <f>IF(HJ132=5,VLOOKUP(HJ132,'４整理番号表'!$J$5:$K$59,2,FALSE),0)</f>
        <v>0</v>
      </c>
      <c r="HN132" s="402">
        <f>IF(AND(8&lt;=HJ132,HJ132&lt;=13),VLOOKUP(HJ132,'４整理番号表'!$J$5:$K$59,2,FALSE),0)</f>
        <v>0</v>
      </c>
      <c r="HO132" s="397">
        <f t="shared" si="363"/>
        <v>0</v>
      </c>
      <c r="HP132" s="345">
        <f t="shared" si="364"/>
        <v>0</v>
      </c>
      <c r="HQ132" s="345">
        <f t="shared" si="365"/>
        <v>0</v>
      </c>
      <c r="HR132" s="344">
        <f t="shared" si="366"/>
        <v>0</v>
      </c>
      <c r="HS132" s="344">
        <f t="shared" si="367"/>
        <v>0</v>
      </c>
      <c r="HT132" s="345">
        <f t="shared" si="368"/>
        <v>0</v>
      </c>
      <c r="HU132" s="345">
        <f t="shared" si="369"/>
        <v>0</v>
      </c>
      <c r="HV132" s="345">
        <f t="shared" si="370"/>
        <v>0</v>
      </c>
      <c r="HW132" s="345">
        <f t="shared" si="371"/>
        <v>0</v>
      </c>
      <c r="HX132" s="345">
        <f t="shared" si="372"/>
        <v>0</v>
      </c>
      <c r="HY132" s="344">
        <f t="shared" si="373"/>
        <v>0</v>
      </c>
      <c r="HZ132" s="344">
        <f t="shared" si="374"/>
        <v>0</v>
      </c>
      <c r="IA132" s="345">
        <f t="shared" si="375"/>
        <v>0</v>
      </c>
      <c r="IB132" s="345">
        <f t="shared" si="376"/>
        <v>0</v>
      </c>
      <c r="IC132" s="345">
        <f t="shared" si="377"/>
        <v>0</v>
      </c>
      <c r="ID132" s="345">
        <f t="shared" si="378"/>
        <v>0</v>
      </c>
      <c r="IE132" s="345">
        <f t="shared" si="379"/>
        <v>0</v>
      </c>
      <c r="IF132" s="344">
        <f>IF(AND($HO132=3,SUM($ID132:IE132)=0),IF(AND($HB132=1,$HF132&gt;=0.1),1,),)</f>
        <v>0</v>
      </c>
      <c r="IG132" s="344">
        <f>IF(AND($HO132=3,SUM($ID132:IF132)=0),IF(AND($HB132=1,$HF132&gt;=0.05,$HF132&lt;0.1),1,),)</f>
        <v>0</v>
      </c>
      <c r="IH132" s="345">
        <f t="shared" si="380"/>
        <v>0</v>
      </c>
      <c r="II132" s="345">
        <f t="shared" si="381"/>
        <v>0</v>
      </c>
      <c r="IJ132" s="345">
        <f t="shared" si="382"/>
        <v>0</v>
      </c>
      <c r="IK132" s="345">
        <f t="shared" si="383"/>
        <v>0</v>
      </c>
      <c r="IL132" s="345">
        <f t="shared" si="384"/>
        <v>0</v>
      </c>
      <c r="IM132" s="345">
        <f t="shared" si="385"/>
        <v>0</v>
      </c>
      <c r="IN132" s="345">
        <f t="shared" si="386"/>
        <v>0</v>
      </c>
      <c r="IO132" s="345">
        <f t="shared" si="387"/>
        <v>0</v>
      </c>
      <c r="IP132" s="345">
        <f t="shared" si="388"/>
        <v>0</v>
      </c>
      <c r="IQ132" s="345">
        <f t="shared" si="389"/>
        <v>0</v>
      </c>
      <c r="IR132" s="345">
        <f t="shared" si="390"/>
        <v>0</v>
      </c>
      <c r="IS132" s="392">
        <f t="shared" si="391"/>
        <v>0</v>
      </c>
      <c r="IT132" s="385"/>
      <c r="IU132" s="440">
        <f t="shared" si="243"/>
        <v>0</v>
      </c>
      <c r="IV132" s="344">
        <f t="shared" si="244"/>
        <v>0</v>
      </c>
      <c r="IW132" s="344">
        <f t="shared" si="245"/>
        <v>0</v>
      </c>
      <c r="IX132" s="344">
        <f t="shared" si="246"/>
        <v>0</v>
      </c>
      <c r="IY132" s="344">
        <f t="shared" si="247"/>
        <v>0</v>
      </c>
      <c r="IZ132" s="344">
        <f t="shared" si="248"/>
        <v>0</v>
      </c>
      <c r="JA132" s="344">
        <f t="shared" si="249"/>
        <v>0</v>
      </c>
      <c r="JB132" s="344">
        <f t="shared" si="250"/>
        <v>0</v>
      </c>
      <c r="JC132" s="344">
        <f t="shared" si="251"/>
        <v>0</v>
      </c>
      <c r="JD132" s="344">
        <f t="shared" si="252"/>
        <v>0</v>
      </c>
      <c r="JE132" s="344">
        <f t="shared" si="253"/>
        <v>0</v>
      </c>
      <c r="JF132" s="344">
        <f t="shared" si="254"/>
        <v>0</v>
      </c>
      <c r="JG132" s="344">
        <f t="shared" si="255"/>
        <v>0</v>
      </c>
      <c r="JH132" s="344">
        <f t="shared" si="256"/>
        <v>0</v>
      </c>
      <c r="JI132" s="344">
        <f t="shared" si="257"/>
        <v>0</v>
      </c>
      <c r="JJ132" s="344">
        <f t="shared" si="258"/>
        <v>0</v>
      </c>
      <c r="JK132" s="344">
        <f t="shared" si="259"/>
        <v>0</v>
      </c>
      <c r="JL132" s="344">
        <f t="shared" si="260"/>
        <v>0</v>
      </c>
      <c r="JM132" s="344">
        <f t="shared" si="261"/>
        <v>0</v>
      </c>
      <c r="JN132" s="344">
        <f t="shared" si="262"/>
        <v>0</v>
      </c>
      <c r="JO132" s="344">
        <f t="shared" si="263"/>
        <v>0</v>
      </c>
      <c r="JP132" s="344">
        <f t="shared" si="264"/>
        <v>0</v>
      </c>
      <c r="JQ132" s="344">
        <f t="shared" si="265"/>
        <v>0</v>
      </c>
      <c r="JR132" s="344">
        <f t="shared" si="266"/>
        <v>0</v>
      </c>
      <c r="JS132" s="344">
        <f t="shared" si="267"/>
        <v>0</v>
      </c>
      <c r="JT132" s="344">
        <f t="shared" si="268"/>
        <v>0</v>
      </c>
      <c r="JU132" s="344">
        <f t="shared" si="269"/>
        <v>0</v>
      </c>
      <c r="JV132" s="344">
        <f t="shared" si="270"/>
        <v>0</v>
      </c>
      <c r="JW132" s="344">
        <f t="shared" si="271"/>
        <v>0</v>
      </c>
      <c r="JX132" s="344">
        <f t="shared" si="272"/>
        <v>0</v>
      </c>
      <c r="JY132" s="344">
        <f t="shared" si="273"/>
        <v>0</v>
      </c>
      <c r="JZ132" s="344">
        <f t="shared" si="274"/>
        <v>0</v>
      </c>
      <c r="KA132" s="344">
        <f t="shared" si="275"/>
        <v>0</v>
      </c>
      <c r="KB132" s="344">
        <f t="shared" si="276"/>
        <v>0</v>
      </c>
      <c r="KC132" s="344">
        <f t="shared" si="277"/>
        <v>0</v>
      </c>
      <c r="KD132" s="344">
        <f t="shared" si="278"/>
        <v>0</v>
      </c>
      <c r="KE132" s="344">
        <f t="shared" si="279"/>
        <v>0</v>
      </c>
      <c r="KF132" s="344">
        <f t="shared" si="280"/>
        <v>0</v>
      </c>
      <c r="KG132" s="344">
        <f t="shared" si="281"/>
        <v>0</v>
      </c>
      <c r="KH132" s="344">
        <f t="shared" si="282"/>
        <v>0</v>
      </c>
      <c r="KI132" s="344">
        <f t="shared" si="283"/>
        <v>0</v>
      </c>
      <c r="KJ132" s="344">
        <f t="shared" si="284"/>
        <v>0</v>
      </c>
      <c r="KK132" s="344">
        <f t="shared" si="285"/>
        <v>0</v>
      </c>
      <c r="KL132" s="344">
        <f t="shared" si="286"/>
        <v>0</v>
      </c>
      <c r="KM132" s="344">
        <f t="shared" si="287"/>
        <v>0</v>
      </c>
      <c r="KN132" s="344">
        <f t="shared" si="288"/>
        <v>0</v>
      </c>
      <c r="KO132" s="344">
        <f t="shared" si="289"/>
        <v>0</v>
      </c>
      <c r="KP132" s="344">
        <f t="shared" si="290"/>
        <v>0</v>
      </c>
      <c r="KQ132" s="344">
        <f t="shared" si="291"/>
        <v>0</v>
      </c>
      <c r="KR132" s="344">
        <f t="shared" si="292"/>
        <v>0</v>
      </c>
      <c r="KS132" s="344">
        <f t="shared" si="293"/>
        <v>0</v>
      </c>
      <c r="KT132" s="383">
        <f t="shared" si="294"/>
        <v>0</v>
      </c>
      <c r="KU132" s="701"/>
      <c r="KV132" s="109"/>
      <c r="KW132" s="109"/>
      <c r="KX132" s="110"/>
      <c r="KZ132" s="472">
        <f t="shared" si="295"/>
        <v>0</v>
      </c>
      <c r="LA132" s="348">
        <f t="shared" si="296"/>
        <v>0</v>
      </c>
      <c r="LB132" s="348">
        <f t="shared" si="297"/>
        <v>0</v>
      </c>
      <c r="LC132" s="473">
        <f t="shared" si="298"/>
        <v>0</v>
      </c>
      <c r="LE132" s="467">
        <f t="shared" si="299"/>
        <v>0</v>
      </c>
      <c r="LF132" s="467" t="str">
        <f t="shared" si="300"/>
        <v/>
      </c>
      <c r="LG132" s="467">
        <f t="shared" si="301"/>
        <v>0</v>
      </c>
      <c r="LH132" s="467">
        <f t="shared" si="302"/>
        <v>0</v>
      </c>
      <c r="LI132" s="467">
        <f t="shared" si="303"/>
        <v>0</v>
      </c>
      <c r="LJ132" s="467">
        <f t="shared" si="304"/>
        <v>0</v>
      </c>
      <c r="LK132" s="467">
        <f t="shared" si="305"/>
        <v>0</v>
      </c>
      <c r="LL132" s="467">
        <f t="shared" si="306"/>
        <v>0</v>
      </c>
      <c r="LM132" s="467">
        <f t="shared" si="307"/>
        <v>0</v>
      </c>
      <c r="LN132" s="468">
        <f t="shared" si="308"/>
        <v>0</v>
      </c>
      <c r="LO132" s="468" t="str">
        <f t="shared" si="392"/>
        <v>○</v>
      </c>
      <c r="LP132" s="451"/>
      <c r="LQ132" s="414">
        <f t="shared" si="393"/>
        <v>0</v>
      </c>
      <c r="LR132" s="414">
        <f t="shared" si="394"/>
        <v>0</v>
      </c>
      <c r="LS132" s="414" t="str">
        <f t="shared" si="309"/>
        <v/>
      </c>
      <c r="LT132" s="414" t="str">
        <f t="shared" si="395"/>
        <v/>
      </c>
      <c r="LU132" s="414">
        <f t="shared" si="310"/>
        <v>0</v>
      </c>
      <c r="LV132" s="414">
        <f t="shared" si="311"/>
        <v>0</v>
      </c>
      <c r="LW132" s="414">
        <f t="shared" si="312"/>
        <v>0</v>
      </c>
      <c r="LX132" s="448">
        <f t="shared" si="313"/>
        <v>0</v>
      </c>
      <c r="LY132" s="414">
        <f t="shared" si="396"/>
        <v>0</v>
      </c>
      <c r="LZ132" s="414">
        <f t="shared" si="397"/>
        <v>0</v>
      </c>
      <c r="MA132" s="414">
        <f t="shared" si="398"/>
        <v>0</v>
      </c>
      <c r="MB132" s="448">
        <f t="shared" si="399"/>
        <v>0</v>
      </c>
      <c r="MC132" s="414">
        <f t="shared" si="314"/>
        <v>0</v>
      </c>
      <c r="MD132" s="414">
        <f t="shared" si="315"/>
        <v>0</v>
      </c>
      <c r="ME132" s="414">
        <f t="shared" si="316"/>
        <v>0</v>
      </c>
      <c r="MF132" s="448">
        <f t="shared" si="317"/>
        <v>0</v>
      </c>
      <c r="MG132" s="414">
        <f t="shared" si="318"/>
        <v>0</v>
      </c>
      <c r="MH132" s="414">
        <f t="shared" si="319"/>
        <v>0</v>
      </c>
      <c r="MI132" s="414">
        <f t="shared" si="320"/>
        <v>0</v>
      </c>
      <c r="MJ132" s="448">
        <f t="shared" si="400"/>
        <v>0</v>
      </c>
      <c r="MK132" s="462"/>
      <c r="ML132" s="477" cm="1">
        <f t="array" ref="ML132">IF(MX132=1,INDEX($BX132:$EQ132,1,MATCH("Ⅱ⑧",$BX132:$EQ132,0)+7),0)</f>
        <v>0</v>
      </c>
      <c r="MM132" s="478">
        <f t="shared" si="321"/>
        <v>0</v>
      </c>
      <c r="MN132" s="468">
        <f t="shared" si="322"/>
        <v>0</v>
      </c>
      <c r="MP132" s="348">
        <f t="shared" si="323"/>
        <v>0</v>
      </c>
      <c r="MQ132" s="348">
        <f t="shared" si="324"/>
        <v>0</v>
      </c>
      <c r="MR132" s="348">
        <f t="shared" si="325"/>
        <v>0</v>
      </c>
      <c r="MS132" s="348">
        <f t="shared" si="326"/>
        <v>0</v>
      </c>
      <c r="MT132" s="348">
        <f t="shared" si="327"/>
        <v>0</v>
      </c>
      <c r="MU132" s="348">
        <f t="shared" si="328"/>
        <v>0</v>
      </c>
      <c r="MV132" s="348">
        <f t="shared" si="329"/>
        <v>0</v>
      </c>
      <c r="MW132" s="348">
        <f t="shared" si="330"/>
        <v>0</v>
      </c>
      <c r="MX132" s="348">
        <f t="shared" si="331"/>
        <v>0</v>
      </c>
      <c r="MZ132" s="550">
        <f t="shared" si="332"/>
        <v>0</v>
      </c>
      <c r="NA132" s="550">
        <f t="shared" si="333"/>
        <v>0</v>
      </c>
      <c r="NB132" s="550">
        <f t="shared" si="334"/>
        <v>0</v>
      </c>
      <c r="NC132" s="550">
        <f t="shared" si="335"/>
        <v>0</v>
      </c>
      <c r="ND132" s="550">
        <f t="shared" si="336"/>
        <v>0</v>
      </c>
      <c r="NE132" s="550">
        <f t="shared" si="337"/>
        <v>0</v>
      </c>
      <c r="NF132" s="550">
        <f t="shared" si="338"/>
        <v>0</v>
      </c>
      <c r="NG132" s="550">
        <f t="shared" si="339"/>
        <v>0</v>
      </c>
    </row>
    <row r="133" spans="1:371" s="136" customFormat="1" ht="21" customHeight="1">
      <c r="A133" s="452">
        <f t="shared" si="212"/>
        <v>0</v>
      </c>
      <c r="B133" s="452">
        <f t="shared" si="401"/>
        <v>0</v>
      </c>
      <c r="C133" s="452">
        <f t="shared" si="213"/>
        <v>0</v>
      </c>
      <c r="D133" s="452">
        <f t="shared" si="214"/>
        <v>0</v>
      </c>
      <c r="E133" s="452">
        <f t="shared" si="215"/>
        <v>0</v>
      </c>
      <c r="F133" s="452">
        <f t="shared" si="402"/>
        <v>0</v>
      </c>
      <c r="G133" s="452">
        <f t="shared" si="403"/>
        <v>0</v>
      </c>
      <c r="H133" s="452">
        <f t="shared" si="404"/>
        <v>0</v>
      </c>
      <c r="I133" s="267">
        <f t="shared" si="340"/>
        <v>0</v>
      </c>
      <c r="J133" s="268"/>
      <c r="K133" s="112"/>
      <c r="L133" s="112"/>
      <c r="M133" s="106"/>
      <c r="N133" s="106"/>
      <c r="O133" s="106"/>
      <c r="P133" s="106"/>
      <c r="Q133" s="112"/>
      <c r="R133" s="263" t="str">
        <f>IFERROR(VLOOKUP(Q133,'４整理番号表'!$T$27:$U$30,2,TRUE),"")</f>
        <v/>
      </c>
      <c r="S133" s="263">
        <f t="shared" si="341"/>
        <v>0</v>
      </c>
      <c r="T133" s="266">
        <f t="shared" si="342"/>
        <v>0</v>
      </c>
      <c r="U133" s="112"/>
      <c r="V133" s="108"/>
      <c r="W133" s="269" t="str">
        <f>IFERROR(VLOOKUP(V133,'４整理番号表'!$B$6:$G$7,2,TRUE),"")</f>
        <v/>
      </c>
      <c r="X133" s="270"/>
      <c r="Y133" s="108"/>
      <c r="Z133" s="269" t="str">
        <f>IFERROR(VLOOKUP(Y133,'４整理番号表'!$B$39:$H$45,2,TRUE),"")</f>
        <v/>
      </c>
      <c r="AA133" s="108"/>
      <c r="AB133" s="271" t="str">
        <f>IFERROR(VLOOKUP(AA133,'４整理番号表'!$J$5:$K$59,2,TRUE),"")</f>
        <v/>
      </c>
      <c r="AC133" s="365"/>
      <c r="AD133" s="624"/>
      <c r="AE133" s="107"/>
      <c r="AF133" s="272" t="str">
        <f>IFERROR(VLOOKUP(AE133,'４整理番号表'!$P$6:$Q$39,2,TRUE),"")</f>
        <v/>
      </c>
      <c r="AG133" s="273">
        <f t="shared" si="216"/>
        <v>0</v>
      </c>
      <c r="AH133" s="106"/>
      <c r="AI133" s="112"/>
      <c r="AJ133" s="111"/>
      <c r="AK133" s="282"/>
      <c r="AL133" s="283"/>
      <c r="AM133" s="280"/>
      <c r="AN133" s="26"/>
      <c r="AO133" s="291">
        <f t="shared" si="217"/>
        <v>0</v>
      </c>
      <c r="AP133" s="290">
        <f t="shared" si="343"/>
        <v>0</v>
      </c>
      <c r="AQ133" s="30"/>
      <c r="AR133" s="30"/>
      <c r="AS133" s="30"/>
      <c r="AT133" s="289"/>
      <c r="AU133" s="291">
        <f t="shared" si="410"/>
        <v>0</v>
      </c>
      <c r="AV133" s="291" t="str">
        <f t="shared" si="405"/>
        <v/>
      </c>
      <c r="AW133" s="27"/>
      <c r="AX133" s="33"/>
      <c r="AY133" s="33"/>
      <c r="AZ133" s="28"/>
      <c r="BA133" s="27"/>
      <c r="BB133" s="202"/>
      <c r="BC133" s="315">
        <f t="shared" si="344"/>
        <v>0</v>
      </c>
      <c r="BD133" s="349" t="str">
        <f t="shared" si="218"/>
        <v/>
      </c>
      <c r="BE133" s="350"/>
      <c r="BF133" s="350"/>
      <c r="BG133" s="349">
        <f t="shared" si="411"/>
        <v>0</v>
      </c>
      <c r="BH133" s="350"/>
      <c r="BI133" s="349">
        <f t="shared" si="345"/>
        <v>0</v>
      </c>
      <c r="BJ133" s="202"/>
      <c r="BK133" s="202"/>
      <c r="BL133" s="653" t="str">
        <f t="shared" si="219"/>
        <v/>
      </c>
      <c r="BM133" s="654" t="str">
        <f t="shared" si="220"/>
        <v/>
      </c>
      <c r="BN133" s="266" t="str">
        <f t="shared" si="221"/>
        <v/>
      </c>
      <c r="BO133" s="793"/>
      <c r="BP133" s="323"/>
      <c r="BQ133" s="323"/>
      <c r="BR133" s="323"/>
      <c r="BS133" s="323"/>
      <c r="BT133" s="324" t="str">
        <f t="shared" si="222"/>
        <v/>
      </c>
      <c r="BU133" s="325" t="str">
        <f t="shared" si="346"/>
        <v/>
      </c>
      <c r="BV133" s="393">
        <f t="shared" si="347"/>
        <v>0</v>
      </c>
      <c r="BW133" s="326"/>
      <c r="BX133" s="329"/>
      <c r="BY133" s="454"/>
      <c r="BZ133" s="455"/>
      <c r="CA133" s="455"/>
      <c r="CB133" s="455"/>
      <c r="CC133" s="455"/>
      <c r="CD133" s="322">
        <f>IFERROR(VLOOKUP(BX133,'４整理番号表'!$X$23:$Z$31,3,FALSE),)</f>
        <v>0</v>
      </c>
      <c r="CE133" s="605" t="str">
        <f>IF(BX133='４整理番号表'!$X$24,IF(CC133&lt;&gt;"",IF(BZ133&gt;0,IF(BY133=6,ROUNDDOWN((CC133-BZ133)/ABS(BZ133),3),IF(BY133=5,ROUNDDOWN((CC133-BZ133)/ABS(BZ133)*3/4,3),"")),"-")),IF(CC133&lt;&gt;"",IF(BZ133&gt;0,ROUNDDOWN((CC133-BZ133)/ABS(BZ133),3),"-"),""))</f>
        <v/>
      </c>
      <c r="CF133" s="610"/>
      <c r="CG133" s="329"/>
      <c r="CH133" s="454"/>
      <c r="CI133" s="322"/>
      <c r="CJ133" s="322"/>
      <c r="CK133" s="322"/>
      <c r="CL133" s="322"/>
      <c r="CM133" s="322">
        <f>IFERROR(VLOOKUP(CG133,'４整理番号表'!$X$23:$Z$31,3,FALSE),)</f>
        <v>0</v>
      </c>
      <c r="CN133" s="325" t="str">
        <f t="shared" si="348"/>
        <v/>
      </c>
      <c r="CO133" s="610"/>
      <c r="CP133" s="329"/>
      <c r="CQ133" s="454"/>
      <c r="CR133" s="322"/>
      <c r="CS133" s="322"/>
      <c r="CT133" s="322"/>
      <c r="CU133" s="322"/>
      <c r="CV133" s="322">
        <f>IFERROR(VLOOKUP(CP133,'４整理番号表'!$X$23:$Z$31,3,FALSE),)</f>
        <v>0</v>
      </c>
      <c r="CW133" s="325" t="str">
        <f t="shared" si="349"/>
        <v/>
      </c>
      <c r="CX133" s="619"/>
      <c r="CY133" s="329"/>
      <c r="CZ133" s="454"/>
      <c r="DA133" s="322"/>
      <c r="DB133" s="322"/>
      <c r="DC133" s="322"/>
      <c r="DD133" s="322"/>
      <c r="DE133" s="322">
        <f>IFERROR(VLOOKUP(CY133,'４整理番号表'!$X$23:$Z$31,3,FALSE),)</f>
        <v>0</v>
      </c>
      <c r="DF133" s="325" t="str">
        <f t="shared" si="350"/>
        <v/>
      </c>
      <c r="DG133" s="610"/>
      <c r="DH133" s="329"/>
      <c r="DI133" s="454"/>
      <c r="DJ133" s="322"/>
      <c r="DK133" s="322"/>
      <c r="DL133" s="322"/>
      <c r="DM133" s="322"/>
      <c r="DN133" s="322">
        <f>IFERROR(VLOOKUP(DH133,'４整理番号表'!$X$23:$Z$31,3,FALSE),)</f>
        <v>0</v>
      </c>
      <c r="DO133" s="325" t="str">
        <f t="shared" si="351"/>
        <v/>
      </c>
      <c r="DP133" s="610"/>
      <c r="DQ133" s="329"/>
      <c r="DR133" s="454"/>
      <c r="DS133" s="322"/>
      <c r="DT133" s="322"/>
      <c r="DU133" s="322"/>
      <c r="DV133" s="322"/>
      <c r="DW133" s="322">
        <f>IFERROR(VLOOKUP(DQ133,'４整理番号表'!$X$23:$Z$31,3,FALSE),)</f>
        <v>0</v>
      </c>
      <c r="DX133" s="325" t="str">
        <f t="shared" si="352"/>
        <v/>
      </c>
      <c r="DY133" s="610"/>
      <c r="DZ133" s="329"/>
      <c r="EA133" s="454"/>
      <c r="EB133" s="322"/>
      <c r="EC133" s="322"/>
      <c r="ED133" s="322"/>
      <c r="EE133" s="322"/>
      <c r="EF133" s="322">
        <f>IFERROR(VLOOKUP(DZ133,'４整理番号表'!$X$23:$Z$31,3,FALSE),)</f>
        <v>0</v>
      </c>
      <c r="EG133" s="325" t="str">
        <f t="shared" si="353"/>
        <v/>
      </c>
      <c r="EH133" s="610"/>
      <c r="EI133" s="329"/>
      <c r="EJ133" s="454"/>
      <c r="EK133" s="322"/>
      <c r="EL133" s="322"/>
      <c r="EM133" s="322"/>
      <c r="EN133" s="322"/>
      <c r="EO133" s="322">
        <f>IFERROR(VLOOKUP(EI133,'４整理番号表'!$X$23:$Z$31,3,FALSE),)</f>
        <v>0</v>
      </c>
      <c r="EP133" s="325" t="str">
        <f t="shared" si="354"/>
        <v/>
      </c>
      <c r="EQ133" s="619"/>
      <c r="ER133" s="203" t="s">
        <v>101</v>
      </c>
      <c r="ES133" s="266">
        <f t="shared" si="223"/>
        <v>0</v>
      </c>
      <c r="ET133" s="272">
        <f t="shared" si="224"/>
        <v>0</v>
      </c>
      <c r="EU133" s="272">
        <f t="shared" si="225"/>
        <v>0</v>
      </c>
      <c r="EV133" s="272">
        <f t="shared" si="226"/>
        <v>0</v>
      </c>
      <c r="EW133" s="272">
        <f t="shared" si="227"/>
        <v>0</v>
      </c>
      <c r="EX133" s="272">
        <f t="shared" si="228"/>
        <v>0</v>
      </c>
      <c r="EY133" s="272">
        <f t="shared" si="229"/>
        <v>0</v>
      </c>
      <c r="EZ133" s="272">
        <f t="shared" si="230"/>
        <v>0</v>
      </c>
      <c r="FA133" s="272">
        <f t="shared" si="231"/>
        <v>0</v>
      </c>
      <c r="FB133" s="272">
        <f t="shared" si="232"/>
        <v>0</v>
      </c>
      <c r="FC133" s="272">
        <f t="shared" si="233"/>
        <v>0</v>
      </c>
      <c r="FD133" s="272">
        <f t="shared" si="234"/>
        <v>0</v>
      </c>
      <c r="FE133" s="272">
        <f t="shared" si="235"/>
        <v>0</v>
      </c>
      <c r="FF133" s="272">
        <f t="shared" si="236"/>
        <v>0</v>
      </c>
      <c r="FG133" s="272">
        <f t="shared" si="237"/>
        <v>0</v>
      </c>
      <c r="FH133" s="272">
        <f t="shared" si="238"/>
        <v>0</v>
      </c>
      <c r="FI133" s="109" t="s">
        <v>100</v>
      </c>
      <c r="FJ133" s="109" t="s">
        <v>100</v>
      </c>
      <c r="FK133" s="109" t="s">
        <v>100</v>
      </c>
      <c r="FL133" s="109" t="s">
        <v>100</v>
      </c>
      <c r="FM133" s="109" t="s">
        <v>100</v>
      </c>
      <c r="FN133" s="272">
        <f t="shared" si="355"/>
        <v>0</v>
      </c>
      <c r="FO133" s="272">
        <f t="shared" si="356"/>
        <v>0</v>
      </c>
      <c r="FP133" s="272">
        <f t="shared" si="357"/>
        <v>0</v>
      </c>
      <c r="FQ133" s="272">
        <f t="shared" si="358"/>
        <v>0</v>
      </c>
      <c r="FR133" s="272">
        <f t="shared" si="359"/>
        <v>0</v>
      </c>
      <c r="FS133" s="272">
        <f t="shared" si="360"/>
        <v>0</v>
      </c>
      <c r="FT133" s="272">
        <f t="shared" si="361"/>
        <v>0</v>
      </c>
      <c r="FU133" s="113"/>
      <c r="FV133" s="113"/>
      <c r="FW133" s="109"/>
      <c r="FX133" s="109"/>
      <c r="FY133" s="109"/>
      <c r="FZ133" s="272">
        <f t="shared" si="362"/>
        <v>0</v>
      </c>
      <c r="GA133" s="272">
        <f t="shared" si="239"/>
        <v>0</v>
      </c>
      <c r="GB133" s="109"/>
      <c r="GC133" s="109"/>
      <c r="GD133" s="109"/>
      <c r="GE133" s="109"/>
      <c r="GF133" s="109"/>
      <c r="GG133" s="109"/>
      <c r="GH133" s="109"/>
      <c r="GI133" s="109"/>
      <c r="GJ133" s="109"/>
      <c r="GK133" s="109"/>
      <c r="GL133" s="109"/>
      <c r="GM133" s="109"/>
      <c r="GN133" s="109"/>
      <c r="GO133" s="109"/>
      <c r="GP133" s="109"/>
      <c r="GQ133" s="109"/>
      <c r="GR133" s="109"/>
      <c r="GS133" s="109"/>
      <c r="GT133" s="110"/>
      <c r="GV133" s="413">
        <f t="shared" si="240"/>
        <v>0</v>
      </c>
      <c r="GW133" s="414">
        <f t="shared" si="241"/>
        <v>0</v>
      </c>
      <c r="GX133" s="415"/>
      <c r="GY133" s="416">
        <f t="shared" si="406"/>
        <v>0</v>
      </c>
      <c r="GZ133" s="417">
        <f t="shared" si="407"/>
        <v>0</v>
      </c>
      <c r="HA133" s="385"/>
      <c r="HB133" s="421"/>
      <c r="HC133" s="422"/>
      <c r="HD133" s="422"/>
      <c r="HE133" s="423">
        <f t="shared" si="408"/>
        <v>0</v>
      </c>
      <c r="HF133" s="424">
        <f t="shared" si="409"/>
        <v>0</v>
      </c>
      <c r="HG133" s="426"/>
      <c r="HH133" s="426"/>
      <c r="HI133" s="426"/>
      <c r="HJ133" s="345" t="str">
        <f t="shared" si="242"/>
        <v/>
      </c>
      <c r="HK133" s="402">
        <f>IF(OR(AND(1&lt;=HJ133,HJ133&lt;=3),HJ133=6),VLOOKUP(HJ133,'４整理番号表'!$J$5:$K$59,2,FALSE),0)</f>
        <v>0</v>
      </c>
      <c r="HL133" s="402">
        <f>IF(OR(HJ133=4,HJ133=7),VLOOKUP(HJ133,'４整理番号表'!$J$5:$K$59,2,FALSE),0)</f>
        <v>0</v>
      </c>
      <c r="HM133" s="402">
        <f>IF(HJ133=5,VLOOKUP(HJ133,'４整理番号表'!$J$5:$K$59,2,FALSE),0)</f>
        <v>0</v>
      </c>
      <c r="HN133" s="402">
        <f>IF(AND(8&lt;=HJ133,HJ133&lt;=13),VLOOKUP(HJ133,'４整理番号表'!$J$5:$K$59,2,FALSE),0)</f>
        <v>0</v>
      </c>
      <c r="HO133" s="397">
        <f t="shared" si="363"/>
        <v>0</v>
      </c>
      <c r="HP133" s="345">
        <f t="shared" si="364"/>
        <v>0</v>
      </c>
      <c r="HQ133" s="345">
        <f t="shared" si="365"/>
        <v>0</v>
      </c>
      <c r="HR133" s="344">
        <f t="shared" si="366"/>
        <v>0</v>
      </c>
      <c r="HS133" s="344">
        <f t="shared" si="367"/>
        <v>0</v>
      </c>
      <c r="HT133" s="345">
        <f t="shared" si="368"/>
        <v>0</v>
      </c>
      <c r="HU133" s="345">
        <f t="shared" si="369"/>
        <v>0</v>
      </c>
      <c r="HV133" s="345">
        <f t="shared" si="370"/>
        <v>0</v>
      </c>
      <c r="HW133" s="345">
        <f t="shared" si="371"/>
        <v>0</v>
      </c>
      <c r="HX133" s="345">
        <f t="shared" si="372"/>
        <v>0</v>
      </c>
      <c r="HY133" s="344">
        <f t="shared" si="373"/>
        <v>0</v>
      </c>
      <c r="HZ133" s="344">
        <f t="shared" si="374"/>
        <v>0</v>
      </c>
      <c r="IA133" s="345">
        <f t="shared" si="375"/>
        <v>0</v>
      </c>
      <c r="IB133" s="345">
        <f t="shared" si="376"/>
        <v>0</v>
      </c>
      <c r="IC133" s="345">
        <f t="shared" si="377"/>
        <v>0</v>
      </c>
      <c r="ID133" s="345">
        <f t="shared" si="378"/>
        <v>0</v>
      </c>
      <c r="IE133" s="345">
        <f t="shared" si="379"/>
        <v>0</v>
      </c>
      <c r="IF133" s="344">
        <f>IF(AND($HO133=3,SUM($ID133:IE133)=0),IF(AND($HB133=1,$HF133&gt;=0.1),1,),)</f>
        <v>0</v>
      </c>
      <c r="IG133" s="344">
        <f>IF(AND($HO133=3,SUM($ID133:IF133)=0),IF(AND($HB133=1,$HF133&gt;=0.05,$HF133&lt;0.1),1,),)</f>
        <v>0</v>
      </c>
      <c r="IH133" s="345">
        <f t="shared" si="380"/>
        <v>0</v>
      </c>
      <c r="II133" s="345">
        <f t="shared" si="381"/>
        <v>0</v>
      </c>
      <c r="IJ133" s="345">
        <f t="shared" si="382"/>
        <v>0</v>
      </c>
      <c r="IK133" s="345">
        <f t="shared" si="383"/>
        <v>0</v>
      </c>
      <c r="IL133" s="345">
        <f t="shared" si="384"/>
        <v>0</v>
      </c>
      <c r="IM133" s="345">
        <f t="shared" si="385"/>
        <v>0</v>
      </c>
      <c r="IN133" s="345">
        <f t="shared" si="386"/>
        <v>0</v>
      </c>
      <c r="IO133" s="345">
        <f t="shared" si="387"/>
        <v>0</v>
      </c>
      <c r="IP133" s="345">
        <f t="shared" si="388"/>
        <v>0</v>
      </c>
      <c r="IQ133" s="345">
        <f t="shared" si="389"/>
        <v>0</v>
      </c>
      <c r="IR133" s="345">
        <f t="shared" si="390"/>
        <v>0</v>
      </c>
      <c r="IS133" s="392">
        <f t="shared" si="391"/>
        <v>0</v>
      </c>
      <c r="IT133" s="385"/>
      <c r="IU133" s="440">
        <f t="shared" si="243"/>
        <v>0</v>
      </c>
      <c r="IV133" s="344">
        <f t="shared" si="244"/>
        <v>0</v>
      </c>
      <c r="IW133" s="344">
        <f t="shared" si="245"/>
        <v>0</v>
      </c>
      <c r="IX133" s="344">
        <f t="shared" si="246"/>
        <v>0</v>
      </c>
      <c r="IY133" s="344">
        <f t="shared" si="247"/>
        <v>0</v>
      </c>
      <c r="IZ133" s="344">
        <f t="shared" si="248"/>
        <v>0</v>
      </c>
      <c r="JA133" s="344">
        <f t="shared" si="249"/>
        <v>0</v>
      </c>
      <c r="JB133" s="344">
        <f t="shared" si="250"/>
        <v>0</v>
      </c>
      <c r="JC133" s="344">
        <f t="shared" si="251"/>
        <v>0</v>
      </c>
      <c r="JD133" s="344">
        <f t="shared" si="252"/>
        <v>0</v>
      </c>
      <c r="JE133" s="344">
        <f t="shared" si="253"/>
        <v>0</v>
      </c>
      <c r="JF133" s="344">
        <f t="shared" si="254"/>
        <v>0</v>
      </c>
      <c r="JG133" s="344">
        <f t="shared" si="255"/>
        <v>0</v>
      </c>
      <c r="JH133" s="344">
        <f t="shared" si="256"/>
        <v>0</v>
      </c>
      <c r="JI133" s="344">
        <f t="shared" si="257"/>
        <v>0</v>
      </c>
      <c r="JJ133" s="344">
        <f t="shared" si="258"/>
        <v>0</v>
      </c>
      <c r="JK133" s="344">
        <f t="shared" si="259"/>
        <v>0</v>
      </c>
      <c r="JL133" s="344">
        <f t="shared" si="260"/>
        <v>0</v>
      </c>
      <c r="JM133" s="344">
        <f t="shared" si="261"/>
        <v>0</v>
      </c>
      <c r="JN133" s="344">
        <f t="shared" si="262"/>
        <v>0</v>
      </c>
      <c r="JO133" s="344">
        <f t="shared" si="263"/>
        <v>0</v>
      </c>
      <c r="JP133" s="344">
        <f t="shared" si="264"/>
        <v>0</v>
      </c>
      <c r="JQ133" s="344">
        <f t="shared" si="265"/>
        <v>0</v>
      </c>
      <c r="JR133" s="344">
        <f t="shared" si="266"/>
        <v>0</v>
      </c>
      <c r="JS133" s="344">
        <f t="shared" si="267"/>
        <v>0</v>
      </c>
      <c r="JT133" s="344">
        <f t="shared" si="268"/>
        <v>0</v>
      </c>
      <c r="JU133" s="344">
        <f t="shared" si="269"/>
        <v>0</v>
      </c>
      <c r="JV133" s="344">
        <f t="shared" si="270"/>
        <v>0</v>
      </c>
      <c r="JW133" s="344">
        <f t="shared" si="271"/>
        <v>0</v>
      </c>
      <c r="JX133" s="344">
        <f t="shared" si="272"/>
        <v>0</v>
      </c>
      <c r="JY133" s="344">
        <f t="shared" si="273"/>
        <v>0</v>
      </c>
      <c r="JZ133" s="344">
        <f t="shared" si="274"/>
        <v>0</v>
      </c>
      <c r="KA133" s="344">
        <f t="shared" si="275"/>
        <v>0</v>
      </c>
      <c r="KB133" s="344">
        <f t="shared" si="276"/>
        <v>0</v>
      </c>
      <c r="KC133" s="344">
        <f t="shared" si="277"/>
        <v>0</v>
      </c>
      <c r="KD133" s="344">
        <f t="shared" si="278"/>
        <v>0</v>
      </c>
      <c r="KE133" s="344">
        <f t="shared" si="279"/>
        <v>0</v>
      </c>
      <c r="KF133" s="344">
        <f t="shared" si="280"/>
        <v>0</v>
      </c>
      <c r="KG133" s="344">
        <f t="shared" si="281"/>
        <v>0</v>
      </c>
      <c r="KH133" s="344">
        <f t="shared" si="282"/>
        <v>0</v>
      </c>
      <c r="KI133" s="344">
        <f t="shared" si="283"/>
        <v>0</v>
      </c>
      <c r="KJ133" s="344">
        <f t="shared" si="284"/>
        <v>0</v>
      </c>
      <c r="KK133" s="344">
        <f t="shared" si="285"/>
        <v>0</v>
      </c>
      <c r="KL133" s="344">
        <f t="shared" si="286"/>
        <v>0</v>
      </c>
      <c r="KM133" s="344">
        <f t="shared" si="287"/>
        <v>0</v>
      </c>
      <c r="KN133" s="344">
        <f t="shared" si="288"/>
        <v>0</v>
      </c>
      <c r="KO133" s="344">
        <f t="shared" si="289"/>
        <v>0</v>
      </c>
      <c r="KP133" s="344">
        <f t="shared" si="290"/>
        <v>0</v>
      </c>
      <c r="KQ133" s="344">
        <f t="shared" si="291"/>
        <v>0</v>
      </c>
      <c r="KR133" s="344">
        <f t="shared" si="292"/>
        <v>0</v>
      </c>
      <c r="KS133" s="344">
        <f t="shared" si="293"/>
        <v>0</v>
      </c>
      <c r="KT133" s="383">
        <f t="shared" si="294"/>
        <v>0</v>
      </c>
      <c r="KU133" s="701"/>
      <c r="KV133" s="109"/>
      <c r="KW133" s="109"/>
      <c r="KX133" s="110"/>
      <c r="KZ133" s="472">
        <f t="shared" si="295"/>
        <v>0</v>
      </c>
      <c r="LA133" s="348">
        <f t="shared" si="296"/>
        <v>0</v>
      </c>
      <c r="LB133" s="348">
        <f t="shared" si="297"/>
        <v>0</v>
      </c>
      <c r="LC133" s="473">
        <f t="shared" si="298"/>
        <v>0</v>
      </c>
      <c r="LE133" s="467">
        <f t="shared" si="299"/>
        <v>0</v>
      </c>
      <c r="LF133" s="467" t="str">
        <f t="shared" si="300"/>
        <v/>
      </c>
      <c r="LG133" s="467">
        <f t="shared" si="301"/>
        <v>0</v>
      </c>
      <c r="LH133" s="467">
        <f t="shared" si="302"/>
        <v>0</v>
      </c>
      <c r="LI133" s="467">
        <f t="shared" si="303"/>
        <v>0</v>
      </c>
      <c r="LJ133" s="467">
        <f t="shared" si="304"/>
        <v>0</v>
      </c>
      <c r="LK133" s="467">
        <f t="shared" si="305"/>
        <v>0</v>
      </c>
      <c r="LL133" s="467">
        <f t="shared" si="306"/>
        <v>0</v>
      </c>
      <c r="LM133" s="467">
        <f t="shared" si="307"/>
        <v>0</v>
      </c>
      <c r="LN133" s="468">
        <f t="shared" si="308"/>
        <v>0</v>
      </c>
      <c r="LO133" s="468" t="str">
        <f t="shared" si="392"/>
        <v>○</v>
      </c>
      <c r="LP133" s="451"/>
      <c r="LQ133" s="414">
        <f t="shared" si="393"/>
        <v>0</v>
      </c>
      <c r="LR133" s="414">
        <f t="shared" si="394"/>
        <v>0</v>
      </c>
      <c r="LS133" s="414" t="str">
        <f t="shared" si="309"/>
        <v/>
      </c>
      <c r="LT133" s="414" t="str">
        <f t="shared" si="395"/>
        <v/>
      </c>
      <c r="LU133" s="414">
        <f t="shared" si="310"/>
        <v>0</v>
      </c>
      <c r="LV133" s="414">
        <f t="shared" si="311"/>
        <v>0</v>
      </c>
      <c r="LW133" s="414">
        <f t="shared" si="312"/>
        <v>0</v>
      </c>
      <c r="LX133" s="448">
        <f t="shared" si="313"/>
        <v>0</v>
      </c>
      <c r="LY133" s="414">
        <f t="shared" si="396"/>
        <v>0</v>
      </c>
      <c r="LZ133" s="414">
        <f t="shared" si="397"/>
        <v>0</v>
      </c>
      <c r="MA133" s="414">
        <f t="shared" si="398"/>
        <v>0</v>
      </c>
      <c r="MB133" s="448">
        <f t="shared" si="399"/>
        <v>0</v>
      </c>
      <c r="MC133" s="414">
        <f t="shared" si="314"/>
        <v>0</v>
      </c>
      <c r="MD133" s="414">
        <f t="shared" si="315"/>
        <v>0</v>
      </c>
      <c r="ME133" s="414">
        <f t="shared" si="316"/>
        <v>0</v>
      </c>
      <c r="MF133" s="448">
        <f t="shared" si="317"/>
        <v>0</v>
      </c>
      <c r="MG133" s="414">
        <f t="shared" si="318"/>
        <v>0</v>
      </c>
      <c r="MH133" s="414">
        <f t="shared" si="319"/>
        <v>0</v>
      </c>
      <c r="MI133" s="414">
        <f t="shared" si="320"/>
        <v>0</v>
      </c>
      <c r="MJ133" s="448">
        <f t="shared" si="400"/>
        <v>0</v>
      </c>
      <c r="MK133" s="462"/>
      <c r="ML133" s="477" cm="1">
        <f t="array" ref="ML133">IF(MX133=1,INDEX($BX133:$EQ133,1,MATCH("Ⅱ⑧",$BX133:$EQ133,0)+7),0)</f>
        <v>0</v>
      </c>
      <c r="MM133" s="478">
        <f t="shared" si="321"/>
        <v>0</v>
      </c>
      <c r="MN133" s="468">
        <f t="shared" si="322"/>
        <v>0</v>
      </c>
      <c r="MP133" s="348">
        <f t="shared" si="323"/>
        <v>0</v>
      </c>
      <c r="MQ133" s="348">
        <f t="shared" si="324"/>
        <v>0</v>
      </c>
      <c r="MR133" s="348">
        <f t="shared" si="325"/>
        <v>0</v>
      </c>
      <c r="MS133" s="348">
        <f t="shared" si="326"/>
        <v>0</v>
      </c>
      <c r="MT133" s="348">
        <f t="shared" si="327"/>
        <v>0</v>
      </c>
      <c r="MU133" s="348">
        <f t="shared" si="328"/>
        <v>0</v>
      </c>
      <c r="MV133" s="348">
        <f t="shared" si="329"/>
        <v>0</v>
      </c>
      <c r="MW133" s="348">
        <f t="shared" si="330"/>
        <v>0</v>
      </c>
      <c r="MX133" s="348">
        <f t="shared" si="331"/>
        <v>0</v>
      </c>
      <c r="MZ133" s="550">
        <f t="shared" si="332"/>
        <v>0</v>
      </c>
      <c r="NA133" s="550">
        <f t="shared" si="333"/>
        <v>0</v>
      </c>
      <c r="NB133" s="550">
        <f t="shared" si="334"/>
        <v>0</v>
      </c>
      <c r="NC133" s="550">
        <f t="shared" si="335"/>
        <v>0</v>
      </c>
      <c r="ND133" s="550">
        <f t="shared" si="336"/>
        <v>0</v>
      </c>
      <c r="NE133" s="550">
        <f t="shared" si="337"/>
        <v>0</v>
      </c>
      <c r="NF133" s="550">
        <f t="shared" si="338"/>
        <v>0</v>
      </c>
      <c r="NG133" s="550">
        <f t="shared" si="339"/>
        <v>0</v>
      </c>
    </row>
    <row r="134" spans="1:371" s="136" customFormat="1" ht="21" customHeight="1">
      <c r="A134" s="452">
        <f t="shared" si="212"/>
        <v>0</v>
      </c>
      <c r="B134" s="452">
        <f t="shared" si="401"/>
        <v>0</v>
      </c>
      <c r="C134" s="452">
        <f t="shared" si="213"/>
        <v>0</v>
      </c>
      <c r="D134" s="452">
        <f t="shared" si="214"/>
        <v>0</v>
      </c>
      <c r="E134" s="452">
        <f t="shared" si="215"/>
        <v>0</v>
      </c>
      <c r="F134" s="452">
        <f t="shared" si="402"/>
        <v>0</v>
      </c>
      <c r="G134" s="452">
        <f t="shared" si="403"/>
        <v>0</v>
      </c>
      <c r="H134" s="452">
        <f t="shared" si="404"/>
        <v>0</v>
      </c>
      <c r="I134" s="267">
        <f t="shared" si="340"/>
        <v>0</v>
      </c>
      <c r="J134" s="268"/>
      <c r="K134" s="112"/>
      <c r="L134" s="112"/>
      <c r="M134" s="106"/>
      <c r="N134" s="106"/>
      <c r="O134" s="106"/>
      <c r="P134" s="106"/>
      <c r="Q134" s="112"/>
      <c r="R134" s="263" t="str">
        <f>IFERROR(VLOOKUP(Q134,'４整理番号表'!$T$27:$U$30,2,TRUE),"")</f>
        <v/>
      </c>
      <c r="S134" s="263">
        <f t="shared" si="341"/>
        <v>0</v>
      </c>
      <c r="T134" s="266">
        <f t="shared" si="342"/>
        <v>0</v>
      </c>
      <c r="U134" s="112"/>
      <c r="V134" s="108"/>
      <c r="W134" s="269" t="str">
        <f>IFERROR(VLOOKUP(V134,'４整理番号表'!$B$6:$G$7,2,TRUE),"")</f>
        <v/>
      </c>
      <c r="X134" s="270"/>
      <c r="Y134" s="108"/>
      <c r="Z134" s="269" t="str">
        <f>IFERROR(VLOOKUP(Y134,'４整理番号表'!$B$39:$H$45,2,TRUE),"")</f>
        <v/>
      </c>
      <c r="AA134" s="108"/>
      <c r="AB134" s="271" t="str">
        <f>IFERROR(VLOOKUP(AA134,'４整理番号表'!$J$5:$K$59,2,TRUE),"")</f>
        <v/>
      </c>
      <c r="AC134" s="365"/>
      <c r="AD134" s="624"/>
      <c r="AE134" s="107"/>
      <c r="AF134" s="272" t="str">
        <f>IFERROR(VLOOKUP(AE134,'４整理番号表'!$P$6:$Q$39,2,TRUE),"")</f>
        <v/>
      </c>
      <c r="AG134" s="273">
        <f t="shared" si="216"/>
        <v>0</v>
      </c>
      <c r="AH134" s="106"/>
      <c r="AI134" s="112"/>
      <c r="AJ134" s="111"/>
      <c r="AK134" s="282"/>
      <c r="AL134" s="283"/>
      <c r="AM134" s="280"/>
      <c r="AN134" s="29"/>
      <c r="AO134" s="291">
        <f t="shared" si="217"/>
        <v>0</v>
      </c>
      <c r="AP134" s="290">
        <f t="shared" si="343"/>
        <v>0</v>
      </c>
      <c r="AQ134" s="30"/>
      <c r="AR134" s="30"/>
      <c r="AS134" s="30"/>
      <c r="AT134" s="289"/>
      <c r="AU134" s="291">
        <f t="shared" si="410"/>
        <v>0</v>
      </c>
      <c r="AV134" s="291" t="str">
        <f t="shared" si="405"/>
        <v/>
      </c>
      <c r="AW134" s="27"/>
      <c r="AX134" s="33"/>
      <c r="AY134" s="33"/>
      <c r="AZ134" s="28"/>
      <c r="BA134" s="27"/>
      <c r="BB134" s="202"/>
      <c r="BC134" s="315">
        <f t="shared" si="344"/>
        <v>0</v>
      </c>
      <c r="BD134" s="349" t="str">
        <f t="shared" si="218"/>
        <v/>
      </c>
      <c r="BE134" s="350"/>
      <c r="BF134" s="350"/>
      <c r="BG134" s="349">
        <f t="shared" si="411"/>
        <v>0</v>
      </c>
      <c r="BH134" s="350"/>
      <c r="BI134" s="349">
        <f t="shared" si="345"/>
        <v>0</v>
      </c>
      <c r="BJ134" s="202"/>
      <c r="BK134" s="202"/>
      <c r="BL134" s="653" t="str">
        <f t="shared" si="219"/>
        <v/>
      </c>
      <c r="BM134" s="654" t="str">
        <f t="shared" si="220"/>
        <v/>
      </c>
      <c r="BN134" s="266" t="str">
        <f t="shared" si="221"/>
        <v/>
      </c>
      <c r="BO134" s="793"/>
      <c r="BP134" s="323"/>
      <c r="BQ134" s="323"/>
      <c r="BR134" s="323"/>
      <c r="BS134" s="323"/>
      <c r="BT134" s="324" t="str">
        <f t="shared" si="222"/>
        <v/>
      </c>
      <c r="BU134" s="325" t="str">
        <f t="shared" si="346"/>
        <v/>
      </c>
      <c r="BV134" s="393">
        <f t="shared" si="347"/>
        <v>0</v>
      </c>
      <c r="BW134" s="326"/>
      <c r="BX134" s="329"/>
      <c r="BY134" s="454"/>
      <c r="BZ134" s="455"/>
      <c r="CA134" s="455"/>
      <c r="CB134" s="455"/>
      <c r="CC134" s="455"/>
      <c r="CD134" s="322">
        <f>IFERROR(VLOOKUP(BX134,'４整理番号表'!$X$23:$Z$31,3,FALSE),)</f>
        <v>0</v>
      </c>
      <c r="CE134" s="605" t="str">
        <f>IF(BX134='４整理番号表'!$X$24,IF(CC134&lt;&gt;"",IF(BZ134&gt;0,IF(BY134=6,ROUNDDOWN((CC134-BZ134)/ABS(BZ134),3),IF(BY134=5,ROUNDDOWN((CC134-BZ134)/ABS(BZ134)*3/4,3),"")),"-")),IF(CC134&lt;&gt;"",IF(BZ134&gt;0,ROUNDDOWN((CC134-BZ134)/ABS(BZ134),3),"-"),""))</f>
        <v/>
      </c>
      <c r="CF134" s="610"/>
      <c r="CG134" s="329"/>
      <c r="CH134" s="454"/>
      <c r="CI134" s="322"/>
      <c r="CJ134" s="322"/>
      <c r="CK134" s="322"/>
      <c r="CL134" s="322"/>
      <c r="CM134" s="322">
        <f>IFERROR(VLOOKUP(CG134,'４整理番号表'!$X$23:$Z$31,3,FALSE),)</f>
        <v>0</v>
      </c>
      <c r="CN134" s="325" t="str">
        <f t="shared" si="348"/>
        <v/>
      </c>
      <c r="CO134" s="610"/>
      <c r="CP134" s="329"/>
      <c r="CQ134" s="454"/>
      <c r="CR134" s="322"/>
      <c r="CS134" s="322"/>
      <c r="CT134" s="322"/>
      <c r="CU134" s="322"/>
      <c r="CV134" s="322">
        <f>IFERROR(VLOOKUP(CP134,'４整理番号表'!$X$23:$Z$31,3,FALSE),)</f>
        <v>0</v>
      </c>
      <c r="CW134" s="325" t="str">
        <f t="shared" si="349"/>
        <v/>
      </c>
      <c r="CX134" s="619"/>
      <c r="CY134" s="329"/>
      <c r="CZ134" s="454"/>
      <c r="DA134" s="322"/>
      <c r="DB134" s="322"/>
      <c r="DC134" s="322"/>
      <c r="DD134" s="322"/>
      <c r="DE134" s="322">
        <f>IFERROR(VLOOKUP(CY134,'４整理番号表'!$X$23:$Z$31,3,FALSE),)</f>
        <v>0</v>
      </c>
      <c r="DF134" s="325" t="str">
        <f t="shared" si="350"/>
        <v/>
      </c>
      <c r="DG134" s="610"/>
      <c r="DH134" s="329"/>
      <c r="DI134" s="454"/>
      <c r="DJ134" s="322"/>
      <c r="DK134" s="322"/>
      <c r="DL134" s="322"/>
      <c r="DM134" s="322"/>
      <c r="DN134" s="322">
        <f>IFERROR(VLOOKUP(DH134,'４整理番号表'!$X$23:$Z$31,3,FALSE),)</f>
        <v>0</v>
      </c>
      <c r="DO134" s="325" t="str">
        <f t="shared" si="351"/>
        <v/>
      </c>
      <c r="DP134" s="610"/>
      <c r="DQ134" s="329"/>
      <c r="DR134" s="454"/>
      <c r="DS134" s="322"/>
      <c r="DT134" s="322"/>
      <c r="DU134" s="322"/>
      <c r="DV134" s="322"/>
      <c r="DW134" s="322">
        <f>IFERROR(VLOOKUP(DQ134,'４整理番号表'!$X$23:$Z$31,3,FALSE),)</f>
        <v>0</v>
      </c>
      <c r="DX134" s="325" t="str">
        <f t="shared" si="352"/>
        <v/>
      </c>
      <c r="DY134" s="610"/>
      <c r="DZ134" s="329"/>
      <c r="EA134" s="454"/>
      <c r="EB134" s="322"/>
      <c r="EC134" s="322"/>
      <c r="ED134" s="322"/>
      <c r="EE134" s="322"/>
      <c r="EF134" s="322">
        <f>IFERROR(VLOOKUP(DZ134,'４整理番号表'!$X$23:$Z$31,3,FALSE),)</f>
        <v>0</v>
      </c>
      <c r="EG134" s="325" t="str">
        <f t="shared" si="353"/>
        <v/>
      </c>
      <c r="EH134" s="610"/>
      <c r="EI134" s="329"/>
      <c r="EJ134" s="454"/>
      <c r="EK134" s="322"/>
      <c r="EL134" s="322"/>
      <c r="EM134" s="322"/>
      <c r="EN134" s="322"/>
      <c r="EO134" s="322">
        <f>IFERROR(VLOOKUP(EI134,'４整理番号表'!$X$23:$Z$31,3,FALSE),)</f>
        <v>0</v>
      </c>
      <c r="EP134" s="325" t="str">
        <f t="shared" si="354"/>
        <v/>
      </c>
      <c r="EQ134" s="619"/>
      <c r="ER134" s="203" t="s">
        <v>101</v>
      </c>
      <c r="ES134" s="266">
        <f t="shared" si="223"/>
        <v>0</v>
      </c>
      <c r="ET134" s="272">
        <f t="shared" si="224"/>
        <v>0</v>
      </c>
      <c r="EU134" s="272">
        <f t="shared" si="225"/>
        <v>0</v>
      </c>
      <c r="EV134" s="272">
        <f t="shared" si="226"/>
        <v>0</v>
      </c>
      <c r="EW134" s="272">
        <f t="shared" si="227"/>
        <v>0</v>
      </c>
      <c r="EX134" s="272">
        <f t="shared" si="228"/>
        <v>0</v>
      </c>
      <c r="EY134" s="272">
        <f t="shared" si="229"/>
        <v>0</v>
      </c>
      <c r="EZ134" s="272">
        <f t="shared" si="230"/>
        <v>0</v>
      </c>
      <c r="FA134" s="272">
        <f t="shared" si="231"/>
        <v>0</v>
      </c>
      <c r="FB134" s="272">
        <f t="shared" si="232"/>
        <v>0</v>
      </c>
      <c r="FC134" s="272">
        <f t="shared" si="233"/>
        <v>0</v>
      </c>
      <c r="FD134" s="272">
        <f t="shared" si="234"/>
        <v>0</v>
      </c>
      <c r="FE134" s="272">
        <f t="shared" si="235"/>
        <v>0</v>
      </c>
      <c r="FF134" s="272">
        <f t="shared" si="236"/>
        <v>0</v>
      </c>
      <c r="FG134" s="272">
        <f t="shared" si="237"/>
        <v>0</v>
      </c>
      <c r="FH134" s="272">
        <f t="shared" si="238"/>
        <v>0</v>
      </c>
      <c r="FI134" s="109" t="s">
        <v>100</v>
      </c>
      <c r="FJ134" s="109" t="s">
        <v>100</v>
      </c>
      <c r="FK134" s="109" t="s">
        <v>100</v>
      </c>
      <c r="FL134" s="109" t="s">
        <v>100</v>
      </c>
      <c r="FM134" s="109" t="s">
        <v>100</v>
      </c>
      <c r="FN134" s="272">
        <f t="shared" si="355"/>
        <v>0</v>
      </c>
      <c r="FO134" s="272">
        <f t="shared" si="356"/>
        <v>0</v>
      </c>
      <c r="FP134" s="272">
        <f t="shared" si="357"/>
        <v>0</v>
      </c>
      <c r="FQ134" s="272">
        <f t="shared" si="358"/>
        <v>0</v>
      </c>
      <c r="FR134" s="272">
        <f t="shared" si="359"/>
        <v>0</v>
      </c>
      <c r="FS134" s="272">
        <f t="shared" si="360"/>
        <v>0</v>
      </c>
      <c r="FT134" s="272">
        <f t="shared" si="361"/>
        <v>0</v>
      </c>
      <c r="FU134" s="113"/>
      <c r="FV134" s="113"/>
      <c r="FW134" s="109"/>
      <c r="FX134" s="109"/>
      <c r="FY134" s="109"/>
      <c r="FZ134" s="272">
        <f t="shared" si="362"/>
        <v>0</v>
      </c>
      <c r="GA134" s="272">
        <f t="shared" si="239"/>
        <v>0</v>
      </c>
      <c r="GB134" s="109"/>
      <c r="GC134" s="109"/>
      <c r="GD134" s="109"/>
      <c r="GE134" s="109"/>
      <c r="GF134" s="109"/>
      <c r="GG134" s="109"/>
      <c r="GH134" s="109"/>
      <c r="GI134" s="109"/>
      <c r="GJ134" s="109"/>
      <c r="GK134" s="109"/>
      <c r="GL134" s="109"/>
      <c r="GM134" s="109"/>
      <c r="GN134" s="109"/>
      <c r="GO134" s="109"/>
      <c r="GP134" s="109"/>
      <c r="GQ134" s="109"/>
      <c r="GR134" s="109"/>
      <c r="GS134" s="109"/>
      <c r="GT134" s="110"/>
      <c r="GV134" s="413">
        <f t="shared" si="240"/>
        <v>0</v>
      </c>
      <c r="GW134" s="414">
        <f t="shared" si="241"/>
        <v>0</v>
      </c>
      <c r="GX134" s="415"/>
      <c r="GY134" s="416">
        <f t="shared" si="406"/>
        <v>0</v>
      </c>
      <c r="GZ134" s="417">
        <f t="shared" si="407"/>
        <v>0</v>
      </c>
      <c r="HA134" s="385"/>
      <c r="HB134" s="421"/>
      <c r="HC134" s="422"/>
      <c r="HD134" s="422"/>
      <c r="HE134" s="423">
        <f t="shared" si="408"/>
        <v>0</v>
      </c>
      <c r="HF134" s="424">
        <f t="shared" si="409"/>
        <v>0</v>
      </c>
      <c r="HG134" s="426"/>
      <c r="HH134" s="426"/>
      <c r="HI134" s="426"/>
      <c r="HJ134" s="345" t="str">
        <f t="shared" si="242"/>
        <v/>
      </c>
      <c r="HK134" s="402">
        <f>IF(OR(AND(1&lt;=HJ134,HJ134&lt;=3),HJ134=6),VLOOKUP(HJ134,'４整理番号表'!$J$5:$K$59,2,FALSE),0)</f>
        <v>0</v>
      </c>
      <c r="HL134" s="402">
        <f>IF(OR(HJ134=4,HJ134=7),VLOOKUP(HJ134,'４整理番号表'!$J$5:$K$59,2,FALSE),0)</f>
        <v>0</v>
      </c>
      <c r="HM134" s="402">
        <f>IF(HJ134=5,VLOOKUP(HJ134,'４整理番号表'!$J$5:$K$59,2,FALSE),0)</f>
        <v>0</v>
      </c>
      <c r="HN134" s="402">
        <f>IF(AND(8&lt;=HJ134,HJ134&lt;=13),VLOOKUP(HJ134,'４整理番号表'!$J$5:$K$59,2,FALSE),0)</f>
        <v>0</v>
      </c>
      <c r="HO134" s="397">
        <f t="shared" si="363"/>
        <v>0</v>
      </c>
      <c r="HP134" s="345">
        <f t="shared" si="364"/>
        <v>0</v>
      </c>
      <c r="HQ134" s="345">
        <f t="shared" si="365"/>
        <v>0</v>
      </c>
      <c r="HR134" s="344">
        <f t="shared" si="366"/>
        <v>0</v>
      </c>
      <c r="HS134" s="344">
        <f t="shared" si="367"/>
        <v>0</v>
      </c>
      <c r="HT134" s="345">
        <f t="shared" si="368"/>
        <v>0</v>
      </c>
      <c r="HU134" s="345">
        <f t="shared" si="369"/>
        <v>0</v>
      </c>
      <c r="HV134" s="345">
        <f t="shared" si="370"/>
        <v>0</v>
      </c>
      <c r="HW134" s="345">
        <f t="shared" si="371"/>
        <v>0</v>
      </c>
      <c r="HX134" s="345">
        <f t="shared" si="372"/>
        <v>0</v>
      </c>
      <c r="HY134" s="344">
        <f t="shared" si="373"/>
        <v>0</v>
      </c>
      <c r="HZ134" s="344">
        <f t="shared" si="374"/>
        <v>0</v>
      </c>
      <c r="IA134" s="345">
        <f t="shared" si="375"/>
        <v>0</v>
      </c>
      <c r="IB134" s="345">
        <f t="shared" si="376"/>
        <v>0</v>
      </c>
      <c r="IC134" s="345">
        <f t="shared" si="377"/>
        <v>0</v>
      </c>
      <c r="ID134" s="345">
        <f t="shared" si="378"/>
        <v>0</v>
      </c>
      <c r="IE134" s="345">
        <f t="shared" si="379"/>
        <v>0</v>
      </c>
      <c r="IF134" s="344">
        <f>IF(AND($HO134=3,SUM($ID134:IE134)=0),IF(AND($HB134=1,$HF134&gt;=0.1),1,),)</f>
        <v>0</v>
      </c>
      <c r="IG134" s="344">
        <f>IF(AND($HO134=3,SUM($ID134:IF134)=0),IF(AND($HB134=1,$HF134&gt;=0.05,$HF134&lt;0.1),1,),)</f>
        <v>0</v>
      </c>
      <c r="IH134" s="345">
        <f t="shared" si="380"/>
        <v>0</v>
      </c>
      <c r="II134" s="345">
        <f t="shared" si="381"/>
        <v>0</v>
      </c>
      <c r="IJ134" s="345">
        <f t="shared" si="382"/>
        <v>0</v>
      </c>
      <c r="IK134" s="345">
        <f t="shared" si="383"/>
        <v>0</v>
      </c>
      <c r="IL134" s="345">
        <f t="shared" si="384"/>
        <v>0</v>
      </c>
      <c r="IM134" s="345">
        <f t="shared" si="385"/>
        <v>0</v>
      </c>
      <c r="IN134" s="345">
        <f t="shared" si="386"/>
        <v>0</v>
      </c>
      <c r="IO134" s="345">
        <f t="shared" si="387"/>
        <v>0</v>
      </c>
      <c r="IP134" s="345">
        <f t="shared" si="388"/>
        <v>0</v>
      </c>
      <c r="IQ134" s="345">
        <f t="shared" si="389"/>
        <v>0</v>
      </c>
      <c r="IR134" s="345">
        <f t="shared" si="390"/>
        <v>0</v>
      </c>
      <c r="IS134" s="392">
        <f t="shared" si="391"/>
        <v>0</v>
      </c>
      <c r="IT134" s="385"/>
      <c r="IU134" s="440">
        <f t="shared" si="243"/>
        <v>0</v>
      </c>
      <c r="IV134" s="344">
        <f t="shared" si="244"/>
        <v>0</v>
      </c>
      <c r="IW134" s="344">
        <f t="shared" si="245"/>
        <v>0</v>
      </c>
      <c r="IX134" s="344">
        <f t="shared" si="246"/>
        <v>0</v>
      </c>
      <c r="IY134" s="344">
        <f t="shared" si="247"/>
        <v>0</v>
      </c>
      <c r="IZ134" s="344">
        <f t="shared" si="248"/>
        <v>0</v>
      </c>
      <c r="JA134" s="344">
        <f t="shared" si="249"/>
        <v>0</v>
      </c>
      <c r="JB134" s="344">
        <f t="shared" si="250"/>
        <v>0</v>
      </c>
      <c r="JC134" s="344">
        <f t="shared" si="251"/>
        <v>0</v>
      </c>
      <c r="JD134" s="344">
        <f t="shared" si="252"/>
        <v>0</v>
      </c>
      <c r="JE134" s="344">
        <f t="shared" si="253"/>
        <v>0</v>
      </c>
      <c r="JF134" s="344">
        <f t="shared" si="254"/>
        <v>0</v>
      </c>
      <c r="JG134" s="344">
        <f t="shared" si="255"/>
        <v>0</v>
      </c>
      <c r="JH134" s="344">
        <f t="shared" si="256"/>
        <v>0</v>
      </c>
      <c r="JI134" s="344">
        <f t="shared" si="257"/>
        <v>0</v>
      </c>
      <c r="JJ134" s="344">
        <f t="shared" si="258"/>
        <v>0</v>
      </c>
      <c r="JK134" s="344">
        <f t="shared" si="259"/>
        <v>0</v>
      </c>
      <c r="JL134" s="344">
        <f t="shared" si="260"/>
        <v>0</v>
      </c>
      <c r="JM134" s="344">
        <f t="shared" si="261"/>
        <v>0</v>
      </c>
      <c r="JN134" s="344">
        <f t="shared" si="262"/>
        <v>0</v>
      </c>
      <c r="JO134" s="344">
        <f t="shared" si="263"/>
        <v>0</v>
      </c>
      <c r="JP134" s="344">
        <f t="shared" si="264"/>
        <v>0</v>
      </c>
      <c r="JQ134" s="344">
        <f t="shared" si="265"/>
        <v>0</v>
      </c>
      <c r="JR134" s="344">
        <f t="shared" si="266"/>
        <v>0</v>
      </c>
      <c r="JS134" s="344">
        <f t="shared" si="267"/>
        <v>0</v>
      </c>
      <c r="JT134" s="344">
        <f t="shared" si="268"/>
        <v>0</v>
      </c>
      <c r="JU134" s="344">
        <f t="shared" si="269"/>
        <v>0</v>
      </c>
      <c r="JV134" s="344">
        <f t="shared" si="270"/>
        <v>0</v>
      </c>
      <c r="JW134" s="344">
        <f t="shared" si="271"/>
        <v>0</v>
      </c>
      <c r="JX134" s="344">
        <f t="shared" si="272"/>
        <v>0</v>
      </c>
      <c r="JY134" s="344">
        <f t="shared" si="273"/>
        <v>0</v>
      </c>
      <c r="JZ134" s="344">
        <f t="shared" si="274"/>
        <v>0</v>
      </c>
      <c r="KA134" s="344">
        <f t="shared" si="275"/>
        <v>0</v>
      </c>
      <c r="KB134" s="344">
        <f t="shared" si="276"/>
        <v>0</v>
      </c>
      <c r="KC134" s="344">
        <f t="shared" si="277"/>
        <v>0</v>
      </c>
      <c r="KD134" s="344">
        <f t="shared" si="278"/>
        <v>0</v>
      </c>
      <c r="KE134" s="344">
        <f t="shared" si="279"/>
        <v>0</v>
      </c>
      <c r="KF134" s="344">
        <f t="shared" si="280"/>
        <v>0</v>
      </c>
      <c r="KG134" s="344">
        <f t="shared" si="281"/>
        <v>0</v>
      </c>
      <c r="KH134" s="344">
        <f t="shared" si="282"/>
        <v>0</v>
      </c>
      <c r="KI134" s="344">
        <f t="shared" si="283"/>
        <v>0</v>
      </c>
      <c r="KJ134" s="344">
        <f t="shared" si="284"/>
        <v>0</v>
      </c>
      <c r="KK134" s="344">
        <f t="shared" si="285"/>
        <v>0</v>
      </c>
      <c r="KL134" s="344">
        <f t="shared" si="286"/>
        <v>0</v>
      </c>
      <c r="KM134" s="344">
        <f t="shared" si="287"/>
        <v>0</v>
      </c>
      <c r="KN134" s="344">
        <f t="shared" si="288"/>
        <v>0</v>
      </c>
      <c r="KO134" s="344">
        <f t="shared" si="289"/>
        <v>0</v>
      </c>
      <c r="KP134" s="344">
        <f t="shared" si="290"/>
        <v>0</v>
      </c>
      <c r="KQ134" s="344">
        <f t="shared" si="291"/>
        <v>0</v>
      </c>
      <c r="KR134" s="344">
        <f t="shared" si="292"/>
        <v>0</v>
      </c>
      <c r="KS134" s="344">
        <f t="shared" si="293"/>
        <v>0</v>
      </c>
      <c r="KT134" s="383">
        <f t="shared" si="294"/>
        <v>0</v>
      </c>
      <c r="KU134" s="701"/>
      <c r="KV134" s="109"/>
      <c r="KW134" s="109"/>
      <c r="KX134" s="110"/>
      <c r="KZ134" s="472">
        <f t="shared" si="295"/>
        <v>0</v>
      </c>
      <c r="LA134" s="348">
        <f t="shared" si="296"/>
        <v>0</v>
      </c>
      <c r="LB134" s="348">
        <f t="shared" si="297"/>
        <v>0</v>
      </c>
      <c r="LC134" s="473">
        <f t="shared" si="298"/>
        <v>0</v>
      </c>
      <c r="LE134" s="467">
        <f t="shared" si="299"/>
        <v>0</v>
      </c>
      <c r="LF134" s="467" t="str">
        <f t="shared" si="300"/>
        <v/>
      </c>
      <c r="LG134" s="467">
        <f t="shared" si="301"/>
        <v>0</v>
      </c>
      <c r="LH134" s="467">
        <f t="shared" si="302"/>
        <v>0</v>
      </c>
      <c r="LI134" s="467">
        <f t="shared" si="303"/>
        <v>0</v>
      </c>
      <c r="LJ134" s="467">
        <f t="shared" si="304"/>
        <v>0</v>
      </c>
      <c r="LK134" s="467">
        <f t="shared" si="305"/>
        <v>0</v>
      </c>
      <c r="LL134" s="467">
        <f t="shared" si="306"/>
        <v>0</v>
      </c>
      <c r="LM134" s="467">
        <f t="shared" si="307"/>
        <v>0</v>
      </c>
      <c r="LN134" s="468">
        <f t="shared" si="308"/>
        <v>0</v>
      </c>
      <c r="LO134" s="468" t="str">
        <f t="shared" si="392"/>
        <v>○</v>
      </c>
      <c r="LP134" s="451"/>
      <c r="LQ134" s="414">
        <f t="shared" si="393"/>
        <v>0</v>
      </c>
      <c r="LR134" s="414">
        <f t="shared" si="394"/>
        <v>0</v>
      </c>
      <c r="LS134" s="414" t="str">
        <f t="shared" si="309"/>
        <v/>
      </c>
      <c r="LT134" s="414" t="str">
        <f t="shared" si="395"/>
        <v/>
      </c>
      <c r="LU134" s="414">
        <f t="shared" si="310"/>
        <v>0</v>
      </c>
      <c r="LV134" s="414">
        <f t="shared" si="311"/>
        <v>0</v>
      </c>
      <c r="LW134" s="414">
        <f t="shared" si="312"/>
        <v>0</v>
      </c>
      <c r="LX134" s="448">
        <f t="shared" si="313"/>
        <v>0</v>
      </c>
      <c r="LY134" s="414">
        <f t="shared" si="396"/>
        <v>0</v>
      </c>
      <c r="LZ134" s="414">
        <f t="shared" si="397"/>
        <v>0</v>
      </c>
      <c r="MA134" s="414">
        <f t="shared" si="398"/>
        <v>0</v>
      </c>
      <c r="MB134" s="448">
        <f t="shared" si="399"/>
        <v>0</v>
      </c>
      <c r="MC134" s="414">
        <f t="shared" si="314"/>
        <v>0</v>
      </c>
      <c r="MD134" s="414">
        <f t="shared" si="315"/>
        <v>0</v>
      </c>
      <c r="ME134" s="414">
        <f t="shared" si="316"/>
        <v>0</v>
      </c>
      <c r="MF134" s="448">
        <f t="shared" si="317"/>
        <v>0</v>
      </c>
      <c r="MG134" s="414">
        <f t="shared" si="318"/>
        <v>0</v>
      </c>
      <c r="MH134" s="414">
        <f t="shared" si="319"/>
        <v>0</v>
      </c>
      <c r="MI134" s="414">
        <f t="shared" si="320"/>
        <v>0</v>
      </c>
      <c r="MJ134" s="448">
        <f t="shared" si="400"/>
        <v>0</v>
      </c>
      <c r="MK134" s="462"/>
      <c r="ML134" s="477" cm="1">
        <f t="array" ref="ML134">IF(MX134=1,INDEX($BX134:$EQ134,1,MATCH("Ⅱ⑧",$BX134:$EQ134,0)+7),0)</f>
        <v>0</v>
      </c>
      <c r="MM134" s="478">
        <f t="shared" si="321"/>
        <v>0</v>
      </c>
      <c r="MN134" s="468">
        <f t="shared" si="322"/>
        <v>0</v>
      </c>
      <c r="MP134" s="348">
        <f t="shared" si="323"/>
        <v>0</v>
      </c>
      <c r="MQ134" s="348">
        <f t="shared" si="324"/>
        <v>0</v>
      </c>
      <c r="MR134" s="348">
        <f t="shared" si="325"/>
        <v>0</v>
      </c>
      <c r="MS134" s="348">
        <f t="shared" si="326"/>
        <v>0</v>
      </c>
      <c r="MT134" s="348">
        <f t="shared" si="327"/>
        <v>0</v>
      </c>
      <c r="MU134" s="348">
        <f t="shared" si="328"/>
        <v>0</v>
      </c>
      <c r="MV134" s="348">
        <f t="shared" si="329"/>
        <v>0</v>
      </c>
      <c r="MW134" s="348">
        <f t="shared" si="330"/>
        <v>0</v>
      </c>
      <c r="MX134" s="348">
        <f t="shared" si="331"/>
        <v>0</v>
      </c>
      <c r="MZ134" s="550">
        <f t="shared" si="332"/>
        <v>0</v>
      </c>
      <c r="NA134" s="550">
        <f t="shared" si="333"/>
        <v>0</v>
      </c>
      <c r="NB134" s="550">
        <f t="shared" si="334"/>
        <v>0</v>
      </c>
      <c r="NC134" s="550">
        <f t="shared" si="335"/>
        <v>0</v>
      </c>
      <c r="ND134" s="550">
        <f t="shared" si="336"/>
        <v>0</v>
      </c>
      <c r="NE134" s="550">
        <f t="shared" si="337"/>
        <v>0</v>
      </c>
      <c r="NF134" s="550">
        <f t="shared" si="338"/>
        <v>0</v>
      </c>
      <c r="NG134" s="550">
        <f t="shared" si="339"/>
        <v>0</v>
      </c>
    </row>
    <row r="135" spans="1:371" s="136" customFormat="1" ht="21" customHeight="1">
      <c r="A135" s="452">
        <f t="shared" si="212"/>
        <v>0</v>
      </c>
      <c r="B135" s="452">
        <f t="shared" si="401"/>
        <v>0</v>
      </c>
      <c r="C135" s="452">
        <f t="shared" si="213"/>
        <v>0</v>
      </c>
      <c r="D135" s="452">
        <f t="shared" si="214"/>
        <v>0</v>
      </c>
      <c r="E135" s="452">
        <f t="shared" si="215"/>
        <v>0</v>
      </c>
      <c r="F135" s="452">
        <f t="shared" si="402"/>
        <v>0</v>
      </c>
      <c r="G135" s="452">
        <f t="shared" si="403"/>
        <v>0</v>
      </c>
      <c r="H135" s="452">
        <f t="shared" si="404"/>
        <v>0</v>
      </c>
      <c r="I135" s="267">
        <f t="shared" si="340"/>
        <v>0</v>
      </c>
      <c r="J135" s="268"/>
      <c r="K135" s="112"/>
      <c r="L135" s="112"/>
      <c r="M135" s="106"/>
      <c r="N135" s="106"/>
      <c r="O135" s="106"/>
      <c r="P135" s="106"/>
      <c r="Q135" s="112"/>
      <c r="R135" s="263" t="str">
        <f>IFERROR(VLOOKUP(Q135,'４整理番号表'!$T$27:$U$30,2,TRUE),"")</f>
        <v/>
      </c>
      <c r="S135" s="263">
        <f t="shared" si="341"/>
        <v>0</v>
      </c>
      <c r="T135" s="266">
        <f t="shared" si="342"/>
        <v>0</v>
      </c>
      <c r="U135" s="112"/>
      <c r="V135" s="108"/>
      <c r="W135" s="269" t="str">
        <f>IFERROR(VLOOKUP(V135,'４整理番号表'!$B$6:$G$7,2,TRUE),"")</f>
        <v/>
      </c>
      <c r="X135" s="270"/>
      <c r="Y135" s="108"/>
      <c r="Z135" s="269" t="str">
        <f>IFERROR(VLOOKUP(Y135,'４整理番号表'!$B$39:$H$45,2,TRUE),"")</f>
        <v/>
      </c>
      <c r="AA135" s="108"/>
      <c r="AB135" s="271" t="str">
        <f>IFERROR(VLOOKUP(AA135,'４整理番号表'!$J$5:$K$59,2,TRUE),"")</f>
        <v/>
      </c>
      <c r="AC135" s="365"/>
      <c r="AD135" s="624"/>
      <c r="AE135" s="107"/>
      <c r="AF135" s="272" t="str">
        <f>IFERROR(VLOOKUP(AE135,'４整理番号表'!$P$6:$Q$39,2,TRUE),"")</f>
        <v/>
      </c>
      <c r="AG135" s="273">
        <f t="shared" si="216"/>
        <v>0</v>
      </c>
      <c r="AH135" s="106"/>
      <c r="AI135" s="112"/>
      <c r="AJ135" s="111"/>
      <c r="AK135" s="282"/>
      <c r="AL135" s="283"/>
      <c r="AM135" s="280"/>
      <c r="AN135" s="26"/>
      <c r="AO135" s="291">
        <f t="shared" si="217"/>
        <v>0</v>
      </c>
      <c r="AP135" s="290">
        <f t="shared" si="343"/>
        <v>0</v>
      </c>
      <c r="AQ135" s="30"/>
      <c r="AR135" s="30"/>
      <c r="AS135" s="30"/>
      <c r="AT135" s="289"/>
      <c r="AU135" s="291">
        <f t="shared" si="410"/>
        <v>0</v>
      </c>
      <c r="AV135" s="291" t="str">
        <f t="shared" si="405"/>
        <v/>
      </c>
      <c r="AW135" s="27"/>
      <c r="AX135" s="33"/>
      <c r="AY135" s="33"/>
      <c r="AZ135" s="28"/>
      <c r="BA135" s="27"/>
      <c r="BB135" s="202"/>
      <c r="BC135" s="315">
        <f t="shared" si="344"/>
        <v>0</v>
      </c>
      <c r="BD135" s="349" t="str">
        <f t="shared" si="218"/>
        <v/>
      </c>
      <c r="BE135" s="350"/>
      <c r="BF135" s="350"/>
      <c r="BG135" s="349">
        <f t="shared" si="411"/>
        <v>0</v>
      </c>
      <c r="BH135" s="350"/>
      <c r="BI135" s="349">
        <f t="shared" si="345"/>
        <v>0</v>
      </c>
      <c r="BJ135" s="202"/>
      <c r="BK135" s="202"/>
      <c r="BL135" s="653" t="str">
        <f t="shared" si="219"/>
        <v/>
      </c>
      <c r="BM135" s="654" t="str">
        <f t="shared" si="220"/>
        <v/>
      </c>
      <c r="BN135" s="266" t="str">
        <f t="shared" si="221"/>
        <v/>
      </c>
      <c r="BO135" s="793"/>
      <c r="BP135" s="323"/>
      <c r="BQ135" s="323"/>
      <c r="BR135" s="323"/>
      <c r="BS135" s="323"/>
      <c r="BT135" s="324" t="str">
        <f t="shared" si="222"/>
        <v/>
      </c>
      <c r="BU135" s="325" t="str">
        <f t="shared" si="346"/>
        <v/>
      </c>
      <c r="BV135" s="393">
        <f t="shared" si="347"/>
        <v>0</v>
      </c>
      <c r="BW135" s="326"/>
      <c r="BX135" s="329"/>
      <c r="BY135" s="454"/>
      <c r="BZ135" s="455"/>
      <c r="CA135" s="455"/>
      <c r="CB135" s="455"/>
      <c r="CC135" s="455"/>
      <c r="CD135" s="322">
        <f>IFERROR(VLOOKUP(BX135,'４整理番号表'!$X$23:$Z$31,3,FALSE),)</f>
        <v>0</v>
      </c>
      <c r="CE135" s="605" t="str">
        <f>IF(BX135='４整理番号表'!$X$24,IF(CC135&lt;&gt;"",IF(BZ135&gt;0,IF(BY135=6,ROUNDDOWN((CC135-BZ135)/ABS(BZ135),3),IF(BY135=5,ROUNDDOWN((CC135-BZ135)/ABS(BZ135)*3/4,3),"")),"-")),IF(CC135&lt;&gt;"",IF(BZ135&gt;0,ROUNDDOWN((CC135-BZ135)/ABS(BZ135),3),"-"),""))</f>
        <v/>
      </c>
      <c r="CF135" s="610"/>
      <c r="CG135" s="329"/>
      <c r="CH135" s="454"/>
      <c r="CI135" s="322"/>
      <c r="CJ135" s="322"/>
      <c r="CK135" s="322"/>
      <c r="CL135" s="322"/>
      <c r="CM135" s="322">
        <f>IFERROR(VLOOKUP(CG135,'４整理番号表'!$X$23:$Z$31,3,FALSE),)</f>
        <v>0</v>
      </c>
      <c r="CN135" s="325" t="str">
        <f t="shared" si="348"/>
        <v/>
      </c>
      <c r="CO135" s="610"/>
      <c r="CP135" s="329"/>
      <c r="CQ135" s="454"/>
      <c r="CR135" s="322"/>
      <c r="CS135" s="322"/>
      <c r="CT135" s="322"/>
      <c r="CU135" s="322"/>
      <c r="CV135" s="322">
        <f>IFERROR(VLOOKUP(CP135,'４整理番号表'!$X$23:$Z$31,3,FALSE),)</f>
        <v>0</v>
      </c>
      <c r="CW135" s="325" t="str">
        <f t="shared" si="349"/>
        <v/>
      </c>
      <c r="CX135" s="619"/>
      <c r="CY135" s="329"/>
      <c r="CZ135" s="454"/>
      <c r="DA135" s="322"/>
      <c r="DB135" s="322"/>
      <c r="DC135" s="322"/>
      <c r="DD135" s="322"/>
      <c r="DE135" s="322">
        <f>IFERROR(VLOOKUP(CY135,'４整理番号表'!$X$23:$Z$31,3,FALSE),)</f>
        <v>0</v>
      </c>
      <c r="DF135" s="325" t="str">
        <f t="shared" si="350"/>
        <v/>
      </c>
      <c r="DG135" s="610"/>
      <c r="DH135" s="329"/>
      <c r="DI135" s="454"/>
      <c r="DJ135" s="322"/>
      <c r="DK135" s="322"/>
      <c r="DL135" s="322"/>
      <c r="DM135" s="322"/>
      <c r="DN135" s="322">
        <f>IFERROR(VLOOKUP(DH135,'４整理番号表'!$X$23:$Z$31,3,FALSE),)</f>
        <v>0</v>
      </c>
      <c r="DO135" s="325" t="str">
        <f t="shared" si="351"/>
        <v/>
      </c>
      <c r="DP135" s="610"/>
      <c r="DQ135" s="329"/>
      <c r="DR135" s="454"/>
      <c r="DS135" s="322"/>
      <c r="DT135" s="322"/>
      <c r="DU135" s="322"/>
      <c r="DV135" s="322"/>
      <c r="DW135" s="322">
        <f>IFERROR(VLOOKUP(DQ135,'４整理番号表'!$X$23:$Z$31,3,FALSE),)</f>
        <v>0</v>
      </c>
      <c r="DX135" s="325" t="str">
        <f t="shared" si="352"/>
        <v/>
      </c>
      <c r="DY135" s="610"/>
      <c r="DZ135" s="329"/>
      <c r="EA135" s="454"/>
      <c r="EB135" s="322"/>
      <c r="EC135" s="322"/>
      <c r="ED135" s="322"/>
      <c r="EE135" s="322"/>
      <c r="EF135" s="322">
        <f>IFERROR(VLOOKUP(DZ135,'４整理番号表'!$X$23:$Z$31,3,FALSE),)</f>
        <v>0</v>
      </c>
      <c r="EG135" s="325" t="str">
        <f t="shared" si="353"/>
        <v/>
      </c>
      <c r="EH135" s="610"/>
      <c r="EI135" s="329"/>
      <c r="EJ135" s="454"/>
      <c r="EK135" s="322"/>
      <c r="EL135" s="322"/>
      <c r="EM135" s="322"/>
      <c r="EN135" s="322"/>
      <c r="EO135" s="322">
        <f>IFERROR(VLOOKUP(EI135,'４整理番号表'!$X$23:$Z$31,3,FALSE),)</f>
        <v>0</v>
      </c>
      <c r="EP135" s="325" t="str">
        <f t="shared" si="354"/>
        <v/>
      </c>
      <c r="EQ135" s="619"/>
      <c r="ER135" s="203" t="s">
        <v>101</v>
      </c>
      <c r="ES135" s="266">
        <f t="shared" si="223"/>
        <v>0</v>
      </c>
      <c r="ET135" s="272">
        <f t="shared" si="224"/>
        <v>0</v>
      </c>
      <c r="EU135" s="272">
        <f t="shared" si="225"/>
        <v>0</v>
      </c>
      <c r="EV135" s="272">
        <f t="shared" si="226"/>
        <v>0</v>
      </c>
      <c r="EW135" s="272">
        <f t="shared" si="227"/>
        <v>0</v>
      </c>
      <c r="EX135" s="272">
        <f t="shared" si="228"/>
        <v>0</v>
      </c>
      <c r="EY135" s="272">
        <f t="shared" si="229"/>
        <v>0</v>
      </c>
      <c r="EZ135" s="272">
        <f t="shared" si="230"/>
        <v>0</v>
      </c>
      <c r="FA135" s="272">
        <f t="shared" si="231"/>
        <v>0</v>
      </c>
      <c r="FB135" s="272">
        <f t="shared" si="232"/>
        <v>0</v>
      </c>
      <c r="FC135" s="272">
        <f t="shared" si="233"/>
        <v>0</v>
      </c>
      <c r="FD135" s="272">
        <f t="shared" si="234"/>
        <v>0</v>
      </c>
      <c r="FE135" s="272">
        <f t="shared" si="235"/>
        <v>0</v>
      </c>
      <c r="FF135" s="272">
        <f t="shared" si="236"/>
        <v>0</v>
      </c>
      <c r="FG135" s="272">
        <f t="shared" si="237"/>
        <v>0</v>
      </c>
      <c r="FH135" s="272">
        <f t="shared" si="238"/>
        <v>0</v>
      </c>
      <c r="FI135" s="109" t="s">
        <v>100</v>
      </c>
      <c r="FJ135" s="109" t="s">
        <v>100</v>
      </c>
      <c r="FK135" s="109" t="s">
        <v>100</v>
      </c>
      <c r="FL135" s="109" t="s">
        <v>100</v>
      </c>
      <c r="FM135" s="109" t="s">
        <v>100</v>
      </c>
      <c r="FN135" s="272">
        <f t="shared" si="355"/>
        <v>0</v>
      </c>
      <c r="FO135" s="272">
        <f t="shared" si="356"/>
        <v>0</v>
      </c>
      <c r="FP135" s="272">
        <f t="shared" si="357"/>
        <v>0</v>
      </c>
      <c r="FQ135" s="272">
        <f t="shared" si="358"/>
        <v>0</v>
      </c>
      <c r="FR135" s="272">
        <f t="shared" si="359"/>
        <v>0</v>
      </c>
      <c r="FS135" s="272">
        <f t="shared" si="360"/>
        <v>0</v>
      </c>
      <c r="FT135" s="272">
        <f t="shared" si="361"/>
        <v>0</v>
      </c>
      <c r="FU135" s="113"/>
      <c r="FV135" s="113"/>
      <c r="FW135" s="109"/>
      <c r="FX135" s="109"/>
      <c r="FY135" s="109"/>
      <c r="FZ135" s="272">
        <f t="shared" si="362"/>
        <v>0</v>
      </c>
      <c r="GA135" s="272">
        <f t="shared" si="239"/>
        <v>0</v>
      </c>
      <c r="GB135" s="109"/>
      <c r="GC135" s="109"/>
      <c r="GD135" s="109"/>
      <c r="GE135" s="109"/>
      <c r="GF135" s="109"/>
      <c r="GG135" s="109"/>
      <c r="GH135" s="109"/>
      <c r="GI135" s="109"/>
      <c r="GJ135" s="109"/>
      <c r="GK135" s="109"/>
      <c r="GL135" s="109"/>
      <c r="GM135" s="109"/>
      <c r="GN135" s="109"/>
      <c r="GO135" s="109"/>
      <c r="GP135" s="109"/>
      <c r="GQ135" s="109"/>
      <c r="GR135" s="109"/>
      <c r="GS135" s="109"/>
      <c r="GT135" s="110"/>
      <c r="GV135" s="413">
        <f t="shared" si="240"/>
        <v>0</v>
      </c>
      <c r="GW135" s="414">
        <f t="shared" si="241"/>
        <v>0</v>
      </c>
      <c r="GX135" s="415"/>
      <c r="GY135" s="416">
        <f t="shared" si="406"/>
        <v>0</v>
      </c>
      <c r="GZ135" s="417">
        <f t="shared" si="407"/>
        <v>0</v>
      </c>
      <c r="HA135" s="385"/>
      <c r="HB135" s="421"/>
      <c r="HC135" s="422"/>
      <c r="HD135" s="422"/>
      <c r="HE135" s="423">
        <f t="shared" si="408"/>
        <v>0</v>
      </c>
      <c r="HF135" s="424">
        <f t="shared" si="409"/>
        <v>0</v>
      </c>
      <c r="HG135" s="426"/>
      <c r="HH135" s="426"/>
      <c r="HI135" s="426"/>
      <c r="HJ135" s="345" t="str">
        <f t="shared" si="242"/>
        <v/>
      </c>
      <c r="HK135" s="402">
        <f>IF(OR(AND(1&lt;=HJ135,HJ135&lt;=3),HJ135=6),VLOOKUP(HJ135,'４整理番号表'!$J$5:$K$59,2,FALSE),0)</f>
        <v>0</v>
      </c>
      <c r="HL135" s="402">
        <f>IF(OR(HJ135=4,HJ135=7),VLOOKUP(HJ135,'４整理番号表'!$J$5:$K$59,2,FALSE),0)</f>
        <v>0</v>
      </c>
      <c r="HM135" s="402">
        <f>IF(HJ135=5,VLOOKUP(HJ135,'４整理番号表'!$J$5:$K$59,2,FALSE),0)</f>
        <v>0</v>
      </c>
      <c r="HN135" s="402">
        <f>IF(AND(8&lt;=HJ135,HJ135&lt;=13),VLOOKUP(HJ135,'４整理番号表'!$J$5:$K$59,2,FALSE),0)</f>
        <v>0</v>
      </c>
      <c r="HO135" s="397">
        <f t="shared" si="363"/>
        <v>0</v>
      </c>
      <c r="HP135" s="345">
        <f t="shared" si="364"/>
        <v>0</v>
      </c>
      <c r="HQ135" s="345">
        <f t="shared" si="365"/>
        <v>0</v>
      </c>
      <c r="HR135" s="344">
        <f t="shared" si="366"/>
        <v>0</v>
      </c>
      <c r="HS135" s="344">
        <f t="shared" si="367"/>
        <v>0</v>
      </c>
      <c r="HT135" s="345">
        <f t="shared" si="368"/>
        <v>0</v>
      </c>
      <c r="HU135" s="345">
        <f t="shared" si="369"/>
        <v>0</v>
      </c>
      <c r="HV135" s="345">
        <f t="shared" si="370"/>
        <v>0</v>
      </c>
      <c r="HW135" s="345">
        <f t="shared" si="371"/>
        <v>0</v>
      </c>
      <c r="HX135" s="345">
        <f t="shared" si="372"/>
        <v>0</v>
      </c>
      <c r="HY135" s="344">
        <f t="shared" si="373"/>
        <v>0</v>
      </c>
      <c r="HZ135" s="344">
        <f t="shared" si="374"/>
        <v>0</v>
      </c>
      <c r="IA135" s="345">
        <f t="shared" si="375"/>
        <v>0</v>
      </c>
      <c r="IB135" s="345">
        <f t="shared" si="376"/>
        <v>0</v>
      </c>
      <c r="IC135" s="345">
        <f t="shared" si="377"/>
        <v>0</v>
      </c>
      <c r="ID135" s="345">
        <f t="shared" si="378"/>
        <v>0</v>
      </c>
      <c r="IE135" s="345">
        <f t="shared" si="379"/>
        <v>0</v>
      </c>
      <c r="IF135" s="344">
        <f>IF(AND($HO135=3,SUM($ID135:IE135)=0),IF(AND($HB135=1,$HF135&gt;=0.1),1,),)</f>
        <v>0</v>
      </c>
      <c r="IG135" s="344">
        <f>IF(AND($HO135=3,SUM($ID135:IF135)=0),IF(AND($HB135=1,$HF135&gt;=0.05,$HF135&lt;0.1),1,),)</f>
        <v>0</v>
      </c>
      <c r="IH135" s="345">
        <f t="shared" si="380"/>
        <v>0</v>
      </c>
      <c r="II135" s="345">
        <f t="shared" si="381"/>
        <v>0</v>
      </c>
      <c r="IJ135" s="345">
        <f t="shared" si="382"/>
        <v>0</v>
      </c>
      <c r="IK135" s="345">
        <f t="shared" si="383"/>
        <v>0</v>
      </c>
      <c r="IL135" s="345">
        <f t="shared" si="384"/>
        <v>0</v>
      </c>
      <c r="IM135" s="345">
        <f t="shared" si="385"/>
        <v>0</v>
      </c>
      <c r="IN135" s="345">
        <f t="shared" si="386"/>
        <v>0</v>
      </c>
      <c r="IO135" s="345">
        <f t="shared" si="387"/>
        <v>0</v>
      </c>
      <c r="IP135" s="345">
        <f t="shared" si="388"/>
        <v>0</v>
      </c>
      <c r="IQ135" s="345">
        <f t="shared" si="389"/>
        <v>0</v>
      </c>
      <c r="IR135" s="345">
        <f t="shared" si="390"/>
        <v>0</v>
      </c>
      <c r="IS135" s="392">
        <f t="shared" si="391"/>
        <v>0</v>
      </c>
      <c r="IT135" s="385"/>
      <c r="IU135" s="440">
        <f t="shared" si="243"/>
        <v>0</v>
      </c>
      <c r="IV135" s="344">
        <f t="shared" si="244"/>
        <v>0</v>
      </c>
      <c r="IW135" s="344">
        <f t="shared" si="245"/>
        <v>0</v>
      </c>
      <c r="IX135" s="344">
        <f t="shared" si="246"/>
        <v>0</v>
      </c>
      <c r="IY135" s="344">
        <f t="shared" si="247"/>
        <v>0</v>
      </c>
      <c r="IZ135" s="344">
        <f t="shared" si="248"/>
        <v>0</v>
      </c>
      <c r="JA135" s="344">
        <f t="shared" si="249"/>
        <v>0</v>
      </c>
      <c r="JB135" s="344">
        <f t="shared" si="250"/>
        <v>0</v>
      </c>
      <c r="JC135" s="344">
        <f t="shared" si="251"/>
        <v>0</v>
      </c>
      <c r="JD135" s="344">
        <f t="shared" si="252"/>
        <v>0</v>
      </c>
      <c r="JE135" s="344">
        <f t="shared" si="253"/>
        <v>0</v>
      </c>
      <c r="JF135" s="344">
        <f t="shared" si="254"/>
        <v>0</v>
      </c>
      <c r="JG135" s="344">
        <f t="shared" si="255"/>
        <v>0</v>
      </c>
      <c r="JH135" s="344">
        <f t="shared" si="256"/>
        <v>0</v>
      </c>
      <c r="JI135" s="344">
        <f t="shared" si="257"/>
        <v>0</v>
      </c>
      <c r="JJ135" s="344">
        <f t="shared" si="258"/>
        <v>0</v>
      </c>
      <c r="JK135" s="344">
        <f t="shared" si="259"/>
        <v>0</v>
      </c>
      <c r="JL135" s="344">
        <f t="shared" si="260"/>
        <v>0</v>
      </c>
      <c r="JM135" s="344">
        <f t="shared" si="261"/>
        <v>0</v>
      </c>
      <c r="JN135" s="344">
        <f t="shared" si="262"/>
        <v>0</v>
      </c>
      <c r="JO135" s="344">
        <f t="shared" si="263"/>
        <v>0</v>
      </c>
      <c r="JP135" s="344">
        <f t="shared" si="264"/>
        <v>0</v>
      </c>
      <c r="JQ135" s="344">
        <f t="shared" si="265"/>
        <v>0</v>
      </c>
      <c r="JR135" s="344">
        <f t="shared" si="266"/>
        <v>0</v>
      </c>
      <c r="JS135" s="344">
        <f t="shared" si="267"/>
        <v>0</v>
      </c>
      <c r="JT135" s="344">
        <f t="shared" si="268"/>
        <v>0</v>
      </c>
      <c r="JU135" s="344">
        <f t="shared" si="269"/>
        <v>0</v>
      </c>
      <c r="JV135" s="344">
        <f t="shared" si="270"/>
        <v>0</v>
      </c>
      <c r="JW135" s="344">
        <f t="shared" si="271"/>
        <v>0</v>
      </c>
      <c r="JX135" s="344">
        <f t="shared" si="272"/>
        <v>0</v>
      </c>
      <c r="JY135" s="344">
        <f t="shared" si="273"/>
        <v>0</v>
      </c>
      <c r="JZ135" s="344">
        <f t="shared" si="274"/>
        <v>0</v>
      </c>
      <c r="KA135" s="344">
        <f t="shared" si="275"/>
        <v>0</v>
      </c>
      <c r="KB135" s="344">
        <f t="shared" si="276"/>
        <v>0</v>
      </c>
      <c r="KC135" s="344">
        <f t="shared" si="277"/>
        <v>0</v>
      </c>
      <c r="KD135" s="344">
        <f t="shared" si="278"/>
        <v>0</v>
      </c>
      <c r="KE135" s="344">
        <f t="shared" si="279"/>
        <v>0</v>
      </c>
      <c r="KF135" s="344">
        <f t="shared" si="280"/>
        <v>0</v>
      </c>
      <c r="KG135" s="344">
        <f t="shared" si="281"/>
        <v>0</v>
      </c>
      <c r="KH135" s="344">
        <f t="shared" si="282"/>
        <v>0</v>
      </c>
      <c r="KI135" s="344">
        <f t="shared" si="283"/>
        <v>0</v>
      </c>
      <c r="KJ135" s="344">
        <f t="shared" si="284"/>
        <v>0</v>
      </c>
      <c r="KK135" s="344">
        <f t="shared" si="285"/>
        <v>0</v>
      </c>
      <c r="KL135" s="344">
        <f t="shared" si="286"/>
        <v>0</v>
      </c>
      <c r="KM135" s="344">
        <f t="shared" si="287"/>
        <v>0</v>
      </c>
      <c r="KN135" s="344">
        <f t="shared" si="288"/>
        <v>0</v>
      </c>
      <c r="KO135" s="344">
        <f t="shared" si="289"/>
        <v>0</v>
      </c>
      <c r="KP135" s="344">
        <f t="shared" si="290"/>
        <v>0</v>
      </c>
      <c r="KQ135" s="344">
        <f t="shared" si="291"/>
        <v>0</v>
      </c>
      <c r="KR135" s="344">
        <f t="shared" si="292"/>
        <v>0</v>
      </c>
      <c r="KS135" s="344">
        <f t="shared" si="293"/>
        <v>0</v>
      </c>
      <c r="KT135" s="383">
        <f t="shared" si="294"/>
        <v>0</v>
      </c>
      <c r="KU135" s="701"/>
      <c r="KV135" s="109"/>
      <c r="KW135" s="109"/>
      <c r="KX135" s="110"/>
      <c r="KZ135" s="472">
        <f t="shared" si="295"/>
        <v>0</v>
      </c>
      <c r="LA135" s="348">
        <f t="shared" si="296"/>
        <v>0</v>
      </c>
      <c r="LB135" s="348">
        <f t="shared" si="297"/>
        <v>0</v>
      </c>
      <c r="LC135" s="473">
        <f t="shared" si="298"/>
        <v>0</v>
      </c>
      <c r="LE135" s="467">
        <f t="shared" si="299"/>
        <v>0</v>
      </c>
      <c r="LF135" s="467" t="str">
        <f t="shared" si="300"/>
        <v/>
      </c>
      <c r="LG135" s="467">
        <f t="shared" si="301"/>
        <v>0</v>
      </c>
      <c r="LH135" s="467">
        <f t="shared" si="302"/>
        <v>0</v>
      </c>
      <c r="LI135" s="467">
        <f t="shared" si="303"/>
        <v>0</v>
      </c>
      <c r="LJ135" s="467">
        <f t="shared" si="304"/>
        <v>0</v>
      </c>
      <c r="LK135" s="467">
        <f t="shared" si="305"/>
        <v>0</v>
      </c>
      <c r="LL135" s="467">
        <f t="shared" si="306"/>
        <v>0</v>
      </c>
      <c r="LM135" s="467">
        <f t="shared" si="307"/>
        <v>0</v>
      </c>
      <c r="LN135" s="468">
        <f t="shared" si="308"/>
        <v>0</v>
      </c>
      <c r="LO135" s="468" t="str">
        <f t="shared" si="392"/>
        <v>○</v>
      </c>
      <c r="LP135" s="451"/>
      <c r="LQ135" s="414">
        <f t="shared" si="393"/>
        <v>0</v>
      </c>
      <c r="LR135" s="414">
        <f t="shared" si="394"/>
        <v>0</v>
      </c>
      <c r="LS135" s="414" t="str">
        <f t="shared" si="309"/>
        <v/>
      </c>
      <c r="LT135" s="414" t="str">
        <f t="shared" si="395"/>
        <v/>
      </c>
      <c r="LU135" s="414">
        <f t="shared" si="310"/>
        <v>0</v>
      </c>
      <c r="LV135" s="414">
        <f t="shared" si="311"/>
        <v>0</v>
      </c>
      <c r="LW135" s="414">
        <f t="shared" si="312"/>
        <v>0</v>
      </c>
      <c r="LX135" s="448">
        <f t="shared" si="313"/>
        <v>0</v>
      </c>
      <c r="LY135" s="414">
        <f t="shared" si="396"/>
        <v>0</v>
      </c>
      <c r="LZ135" s="414">
        <f t="shared" si="397"/>
        <v>0</v>
      </c>
      <c r="MA135" s="414">
        <f t="shared" si="398"/>
        <v>0</v>
      </c>
      <c r="MB135" s="448">
        <f t="shared" si="399"/>
        <v>0</v>
      </c>
      <c r="MC135" s="414">
        <f t="shared" si="314"/>
        <v>0</v>
      </c>
      <c r="MD135" s="414">
        <f t="shared" si="315"/>
        <v>0</v>
      </c>
      <c r="ME135" s="414">
        <f t="shared" si="316"/>
        <v>0</v>
      </c>
      <c r="MF135" s="448">
        <f t="shared" si="317"/>
        <v>0</v>
      </c>
      <c r="MG135" s="414">
        <f t="shared" si="318"/>
        <v>0</v>
      </c>
      <c r="MH135" s="414">
        <f t="shared" si="319"/>
        <v>0</v>
      </c>
      <c r="MI135" s="414">
        <f t="shared" si="320"/>
        <v>0</v>
      </c>
      <c r="MJ135" s="448">
        <f t="shared" si="400"/>
        <v>0</v>
      </c>
      <c r="MK135" s="462"/>
      <c r="ML135" s="477" cm="1">
        <f t="array" ref="ML135">IF(MX135=1,INDEX($BX135:$EQ135,1,MATCH("Ⅱ⑧",$BX135:$EQ135,0)+7),0)</f>
        <v>0</v>
      </c>
      <c r="MM135" s="478">
        <f t="shared" si="321"/>
        <v>0</v>
      </c>
      <c r="MN135" s="468">
        <f t="shared" si="322"/>
        <v>0</v>
      </c>
      <c r="MP135" s="348">
        <f t="shared" si="323"/>
        <v>0</v>
      </c>
      <c r="MQ135" s="348">
        <f t="shared" si="324"/>
        <v>0</v>
      </c>
      <c r="MR135" s="348">
        <f t="shared" si="325"/>
        <v>0</v>
      </c>
      <c r="MS135" s="348">
        <f t="shared" si="326"/>
        <v>0</v>
      </c>
      <c r="MT135" s="348">
        <f t="shared" si="327"/>
        <v>0</v>
      </c>
      <c r="MU135" s="348">
        <f t="shared" si="328"/>
        <v>0</v>
      </c>
      <c r="MV135" s="348">
        <f t="shared" si="329"/>
        <v>0</v>
      </c>
      <c r="MW135" s="348">
        <f t="shared" si="330"/>
        <v>0</v>
      </c>
      <c r="MX135" s="348">
        <f t="shared" si="331"/>
        <v>0</v>
      </c>
      <c r="MZ135" s="550">
        <f t="shared" si="332"/>
        <v>0</v>
      </c>
      <c r="NA135" s="550">
        <f t="shared" si="333"/>
        <v>0</v>
      </c>
      <c r="NB135" s="550">
        <f t="shared" si="334"/>
        <v>0</v>
      </c>
      <c r="NC135" s="550">
        <f t="shared" si="335"/>
        <v>0</v>
      </c>
      <c r="ND135" s="550">
        <f t="shared" si="336"/>
        <v>0</v>
      </c>
      <c r="NE135" s="550">
        <f t="shared" si="337"/>
        <v>0</v>
      </c>
      <c r="NF135" s="550">
        <f t="shared" si="338"/>
        <v>0</v>
      </c>
      <c r="NG135" s="550">
        <f t="shared" si="339"/>
        <v>0</v>
      </c>
    </row>
    <row r="136" spans="1:371" s="136" customFormat="1" ht="21" customHeight="1">
      <c r="A136" s="452">
        <f t="shared" si="212"/>
        <v>0</v>
      </c>
      <c r="B136" s="452">
        <f t="shared" si="401"/>
        <v>0</v>
      </c>
      <c r="C136" s="452">
        <f t="shared" si="213"/>
        <v>0</v>
      </c>
      <c r="D136" s="452">
        <f t="shared" si="214"/>
        <v>0</v>
      </c>
      <c r="E136" s="452">
        <f t="shared" si="215"/>
        <v>0</v>
      </c>
      <c r="F136" s="452">
        <f t="shared" si="402"/>
        <v>0</v>
      </c>
      <c r="G136" s="452">
        <f t="shared" si="403"/>
        <v>0</v>
      </c>
      <c r="H136" s="452">
        <f t="shared" si="404"/>
        <v>0</v>
      </c>
      <c r="I136" s="267">
        <f t="shared" si="340"/>
        <v>0</v>
      </c>
      <c r="J136" s="268"/>
      <c r="K136" s="112"/>
      <c r="L136" s="112"/>
      <c r="M136" s="106"/>
      <c r="N136" s="106"/>
      <c r="O136" s="106"/>
      <c r="P136" s="106"/>
      <c r="Q136" s="112"/>
      <c r="R136" s="263" t="str">
        <f>IFERROR(VLOOKUP(Q136,'４整理番号表'!$T$27:$U$30,2,TRUE),"")</f>
        <v/>
      </c>
      <c r="S136" s="263">
        <f t="shared" si="341"/>
        <v>0</v>
      </c>
      <c r="T136" s="266">
        <f t="shared" si="342"/>
        <v>0</v>
      </c>
      <c r="U136" s="112"/>
      <c r="V136" s="108"/>
      <c r="W136" s="269" t="str">
        <f>IFERROR(VLOOKUP(V136,'４整理番号表'!$B$6:$G$7,2,TRUE),"")</f>
        <v/>
      </c>
      <c r="X136" s="270"/>
      <c r="Y136" s="108"/>
      <c r="Z136" s="269" t="str">
        <f>IFERROR(VLOOKUP(Y136,'４整理番号表'!$B$39:$H$45,2,TRUE),"")</f>
        <v/>
      </c>
      <c r="AA136" s="108"/>
      <c r="AB136" s="271" t="str">
        <f>IFERROR(VLOOKUP(AA136,'４整理番号表'!$J$5:$K$59,2,TRUE),"")</f>
        <v/>
      </c>
      <c r="AC136" s="365"/>
      <c r="AD136" s="624"/>
      <c r="AE136" s="107"/>
      <c r="AF136" s="272" t="str">
        <f>IFERROR(VLOOKUP(AE136,'４整理番号表'!$P$6:$Q$39,2,TRUE),"")</f>
        <v/>
      </c>
      <c r="AG136" s="273">
        <f t="shared" si="216"/>
        <v>0</v>
      </c>
      <c r="AH136" s="106"/>
      <c r="AI136" s="112"/>
      <c r="AJ136" s="111"/>
      <c r="AK136" s="282"/>
      <c r="AL136" s="283"/>
      <c r="AM136" s="280"/>
      <c r="AN136" s="29"/>
      <c r="AO136" s="291">
        <f t="shared" si="217"/>
        <v>0</v>
      </c>
      <c r="AP136" s="290">
        <f t="shared" si="343"/>
        <v>0</v>
      </c>
      <c r="AQ136" s="30"/>
      <c r="AR136" s="30"/>
      <c r="AS136" s="30"/>
      <c r="AT136" s="289"/>
      <c r="AU136" s="291">
        <f t="shared" si="410"/>
        <v>0</v>
      </c>
      <c r="AV136" s="291" t="str">
        <f t="shared" si="405"/>
        <v/>
      </c>
      <c r="AW136" s="27"/>
      <c r="AX136" s="33"/>
      <c r="AY136" s="33"/>
      <c r="AZ136" s="28"/>
      <c r="BA136" s="27"/>
      <c r="BB136" s="202"/>
      <c r="BC136" s="315">
        <f t="shared" si="344"/>
        <v>0</v>
      </c>
      <c r="BD136" s="349" t="str">
        <f t="shared" si="218"/>
        <v/>
      </c>
      <c r="BE136" s="350"/>
      <c r="BF136" s="350"/>
      <c r="BG136" s="349">
        <f t="shared" si="411"/>
        <v>0</v>
      </c>
      <c r="BH136" s="350"/>
      <c r="BI136" s="349">
        <f t="shared" si="345"/>
        <v>0</v>
      </c>
      <c r="BJ136" s="202"/>
      <c r="BK136" s="202"/>
      <c r="BL136" s="653" t="str">
        <f t="shared" si="219"/>
        <v/>
      </c>
      <c r="BM136" s="654" t="str">
        <f t="shared" si="220"/>
        <v/>
      </c>
      <c r="BN136" s="266" t="str">
        <f t="shared" si="221"/>
        <v/>
      </c>
      <c r="BO136" s="793"/>
      <c r="BP136" s="323"/>
      <c r="BQ136" s="323"/>
      <c r="BR136" s="323"/>
      <c r="BS136" s="323"/>
      <c r="BT136" s="324" t="str">
        <f t="shared" si="222"/>
        <v/>
      </c>
      <c r="BU136" s="325" t="str">
        <f t="shared" si="346"/>
        <v/>
      </c>
      <c r="BV136" s="393">
        <f t="shared" si="347"/>
        <v>0</v>
      </c>
      <c r="BW136" s="326"/>
      <c r="BX136" s="329"/>
      <c r="BY136" s="454"/>
      <c r="BZ136" s="455"/>
      <c r="CA136" s="455"/>
      <c r="CB136" s="455"/>
      <c r="CC136" s="455"/>
      <c r="CD136" s="322">
        <f>IFERROR(VLOOKUP(BX136,'４整理番号表'!$X$23:$Z$31,3,FALSE),)</f>
        <v>0</v>
      </c>
      <c r="CE136" s="605" t="str">
        <f>IF(BX136='４整理番号表'!$X$24,IF(CC136&lt;&gt;"",IF(BZ136&gt;0,IF(BY136=6,ROUNDDOWN((CC136-BZ136)/ABS(BZ136),3),IF(BY136=5,ROUNDDOWN((CC136-BZ136)/ABS(BZ136)*3/4,3),"")),"-")),IF(CC136&lt;&gt;"",IF(BZ136&gt;0,ROUNDDOWN((CC136-BZ136)/ABS(BZ136),3),"-"),""))</f>
        <v/>
      </c>
      <c r="CF136" s="610"/>
      <c r="CG136" s="329"/>
      <c r="CH136" s="454"/>
      <c r="CI136" s="322"/>
      <c r="CJ136" s="322"/>
      <c r="CK136" s="322"/>
      <c r="CL136" s="322"/>
      <c r="CM136" s="322">
        <f>IFERROR(VLOOKUP(CG136,'４整理番号表'!$X$23:$Z$31,3,FALSE),)</f>
        <v>0</v>
      </c>
      <c r="CN136" s="325" t="str">
        <f t="shared" si="348"/>
        <v/>
      </c>
      <c r="CO136" s="610"/>
      <c r="CP136" s="329"/>
      <c r="CQ136" s="454"/>
      <c r="CR136" s="322"/>
      <c r="CS136" s="322"/>
      <c r="CT136" s="322"/>
      <c r="CU136" s="322"/>
      <c r="CV136" s="322">
        <f>IFERROR(VLOOKUP(CP136,'４整理番号表'!$X$23:$Z$31,3,FALSE),)</f>
        <v>0</v>
      </c>
      <c r="CW136" s="325" t="str">
        <f t="shared" si="349"/>
        <v/>
      </c>
      <c r="CX136" s="619"/>
      <c r="CY136" s="329"/>
      <c r="CZ136" s="454"/>
      <c r="DA136" s="322"/>
      <c r="DB136" s="322"/>
      <c r="DC136" s="322"/>
      <c r="DD136" s="322"/>
      <c r="DE136" s="322">
        <f>IFERROR(VLOOKUP(CY136,'４整理番号表'!$X$23:$Z$31,3,FALSE),)</f>
        <v>0</v>
      </c>
      <c r="DF136" s="325" t="str">
        <f t="shared" si="350"/>
        <v/>
      </c>
      <c r="DG136" s="610"/>
      <c r="DH136" s="329"/>
      <c r="DI136" s="454"/>
      <c r="DJ136" s="322"/>
      <c r="DK136" s="322"/>
      <c r="DL136" s="322"/>
      <c r="DM136" s="322"/>
      <c r="DN136" s="322">
        <f>IFERROR(VLOOKUP(DH136,'４整理番号表'!$X$23:$Z$31,3,FALSE),)</f>
        <v>0</v>
      </c>
      <c r="DO136" s="325" t="str">
        <f t="shared" si="351"/>
        <v/>
      </c>
      <c r="DP136" s="610"/>
      <c r="DQ136" s="329"/>
      <c r="DR136" s="454"/>
      <c r="DS136" s="322"/>
      <c r="DT136" s="322"/>
      <c r="DU136" s="322"/>
      <c r="DV136" s="322"/>
      <c r="DW136" s="322">
        <f>IFERROR(VLOOKUP(DQ136,'４整理番号表'!$X$23:$Z$31,3,FALSE),)</f>
        <v>0</v>
      </c>
      <c r="DX136" s="325" t="str">
        <f t="shared" si="352"/>
        <v/>
      </c>
      <c r="DY136" s="610"/>
      <c r="DZ136" s="329"/>
      <c r="EA136" s="454"/>
      <c r="EB136" s="322"/>
      <c r="EC136" s="322"/>
      <c r="ED136" s="322"/>
      <c r="EE136" s="322"/>
      <c r="EF136" s="322">
        <f>IFERROR(VLOOKUP(DZ136,'４整理番号表'!$X$23:$Z$31,3,FALSE),)</f>
        <v>0</v>
      </c>
      <c r="EG136" s="325" t="str">
        <f t="shared" si="353"/>
        <v/>
      </c>
      <c r="EH136" s="610"/>
      <c r="EI136" s="329"/>
      <c r="EJ136" s="454"/>
      <c r="EK136" s="322"/>
      <c r="EL136" s="322"/>
      <c r="EM136" s="322"/>
      <c r="EN136" s="322"/>
      <c r="EO136" s="322">
        <f>IFERROR(VLOOKUP(EI136,'４整理番号表'!$X$23:$Z$31,3,FALSE),)</f>
        <v>0</v>
      </c>
      <c r="EP136" s="325" t="str">
        <f t="shared" si="354"/>
        <v/>
      </c>
      <c r="EQ136" s="619"/>
      <c r="ER136" s="203" t="s">
        <v>101</v>
      </c>
      <c r="ES136" s="266">
        <f t="shared" si="223"/>
        <v>0</v>
      </c>
      <c r="ET136" s="272">
        <f t="shared" si="224"/>
        <v>0</v>
      </c>
      <c r="EU136" s="272">
        <f t="shared" si="225"/>
        <v>0</v>
      </c>
      <c r="EV136" s="272">
        <f t="shared" si="226"/>
        <v>0</v>
      </c>
      <c r="EW136" s="272">
        <f t="shared" si="227"/>
        <v>0</v>
      </c>
      <c r="EX136" s="272">
        <f t="shared" si="228"/>
        <v>0</v>
      </c>
      <c r="EY136" s="272">
        <f t="shared" si="229"/>
        <v>0</v>
      </c>
      <c r="EZ136" s="272">
        <f t="shared" si="230"/>
        <v>0</v>
      </c>
      <c r="FA136" s="272">
        <f t="shared" si="231"/>
        <v>0</v>
      </c>
      <c r="FB136" s="272">
        <f t="shared" si="232"/>
        <v>0</v>
      </c>
      <c r="FC136" s="272">
        <f t="shared" si="233"/>
        <v>0</v>
      </c>
      <c r="FD136" s="272">
        <f t="shared" si="234"/>
        <v>0</v>
      </c>
      <c r="FE136" s="272">
        <f t="shared" si="235"/>
        <v>0</v>
      </c>
      <c r="FF136" s="272">
        <f t="shared" si="236"/>
        <v>0</v>
      </c>
      <c r="FG136" s="272">
        <f t="shared" si="237"/>
        <v>0</v>
      </c>
      <c r="FH136" s="272">
        <f t="shared" si="238"/>
        <v>0</v>
      </c>
      <c r="FI136" s="109" t="s">
        <v>100</v>
      </c>
      <c r="FJ136" s="109" t="s">
        <v>100</v>
      </c>
      <c r="FK136" s="109" t="s">
        <v>100</v>
      </c>
      <c r="FL136" s="109" t="s">
        <v>100</v>
      </c>
      <c r="FM136" s="109" t="s">
        <v>100</v>
      </c>
      <c r="FN136" s="272">
        <f t="shared" si="355"/>
        <v>0</v>
      </c>
      <c r="FO136" s="272">
        <f t="shared" si="356"/>
        <v>0</v>
      </c>
      <c r="FP136" s="272">
        <f t="shared" si="357"/>
        <v>0</v>
      </c>
      <c r="FQ136" s="272">
        <f t="shared" si="358"/>
        <v>0</v>
      </c>
      <c r="FR136" s="272">
        <f t="shared" si="359"/>
        <v>0</v>
      </c>
      <c r="FS136" s="272">
        <f t="shared" si="360"/>
        <v>0</v>
      </c>
      <c r="FT136" s="272">
        <f t="shared" si="361"/>
        <v>0</v>
      </c>
      <c r="FU136" s="113"/>
      <c r="FV136" s="113"/>
      <c r="FW136" s="109"/>
      <c r="FX136" s="109"/>
      <c r="FY136" s="109"/>
      <c r="FZ136" s="272">
        <f t="shared" si="362"/>
        <v>0</v>
      </c>
      <c r="GA136" s="272">
        <f t="shared" si="239"/>
        <v>0</v>
      </c>
      <c r="GB136" s="109"/>
      <c r="GC136" s="109"/>
      <c r="GD136" s="109"/>
      <c r="GE136" s="109"/>
      <c r="GF136" s="109"/>
      <c r="GG136" s="109"/>
      <c r="GH136" s="109"/>
      <c r="GI136" s="109"/>
      <c r="GJ136" s="109"/>
      <c r="GK136" s="109"/>
      <c r="GL136" s="109"/>
      <c r="GM136" s="109"/>
      <c r="GN136" s="109"/>
      <c r="GO136" s="109"/>
      <c r="GP136" s="109"/>
      <c r="GQ136" s="109"/>
      <c r="GR136" s="109"/>
      <c r="GS136" s="109"/>
      <c r="GT136" s="110"/>
      <c r="GV136" s="413">
        <f t="shared" si="240"/>
        <v>0</v>
      </c>
      <c r="GW136" s="414">
        <f t="shared" si="241"/>
        <v>0</v>
      </c>
      <c r="GX136" s="415"/>
      <c r="GY136" s="416">
        <f t="shared" si="406"/>
        <v>0</v>
      </c>
      <c r="GZ136" s="417">
        <f t="shared" si="407"/>
        <v>0</v>
      </c>
      <c r="HA136" s="385"/>
      <c r="HB136" s="421"/>
      <c r="HC136" s="422"/>
      <c r="HD136" s="422"/>
      <c r="HE136" s="423">
        <f t="shared" si="408"/>
        <v>0</v>
      </c>
      <c r="HF136" s="424">
        <f t="shared" si="409"/>
        <v>0</v>
      </c>
      <c r="HG136" s="426"/>
      <c r="HH136" s="426"/>
      <c r="HI136" s="426"/>
      <c r="HJ136" s="345" t="str">
        <f t="shared" si="242"/>
        <v/>
      </c>
      <c r="HK136" s="402">
        <f>IF(OR(AND(1&lt;=HJ136,HJ136&lt;=3),HJ136=6),VLOOKUP(HJ136,'４整理番号表'!$J$5:$K$59,2,FALSE),0)</f>
        <v>0</v>
      </c>
      <c r="HL136" s="402">
        <f>IF(OR(HJ136=4,HJ136=7),VLOOKUP(HJ136,'４整理番号表'!$J$5:$K$59,2,FALSE),0)</f>
        <v>0</v>
      </c>
      <c r="HM136" s="402">
        <f>IF(HJ136=5,VLOOKUP(HJ136,'４整理番号表'!$J$5:$K$59,2,FALSE),0)</f>
        <v>0</v>
      </c>
      <c r="HN136" s="402">
        <f>IF(AND(8&lt;=HJ136,HJ136&lt;=13),VLOOKUP(HJ136,'４整理番号表'!$J$5:$K$59,2,FALSE),0)</f>
        <v>0</v>
      </c>
      <c r="HO136" s="397">
        <f t="shared" si="363"/>
        <v>0</v>
      </c>
      <c r="HP136" s="345">
        <f t="shared" si="364"/>
        <v>0</v>
      </c>
      <c r="HQ136" s="345">
        <f t="shared" si="365"/>
        <v>0</v>
      </c>
      <c r="HR136" s="344">
        <f t="shared" si="366"/>
        <v>0</v>
      </c>
      <c r="HS136" s="344">
        <f t="shared" si="367"/>
        <v>0</v>
      </c>
      <c r="HT136" s="345">
        <f t="shared" si="368"/>
        <v>0</v>
      </c>
      <c r="HU136" s="345">
        <f t="shared" si="369"/>
        <v>0</v>
      </c>
      <c r="HV136" s="345">
        <f t="shared" si="370"/>
        <v>0</v>
      </c>
      <c r="HW136" s="345">
        <f t="shared" si="371"/>
        <v>0</v>
      </c>
      <c r="HX136" s="345">
        <f t="shared" si="372"/>
        <v>0</v>
      </c>
      <c r="HY136" s="344">
        <f t="shared" si="373"/>
        <v>0</v>
      </c>
      <c r="HZ136" s="344">
        <f t="shared" si="374"/>
        <v>0</v>
      </c>
      <c r="IA136" s="345">
        <f t="shared" si="375"/>
        <v>0</v>
      </c>
      <c r="IB136" s="345">
        <f t="shared" si="376"/>
        <v>0</v>
      </c>
      <c r="IC136" s="345">
        <f t="shared" si="377"/>
        <v>0</v>
      </c>
      <c r="ID136" s="345">
        <f t="shared" si="378"/>
        <v>0</v>
      </c>
      <c r="IE136" s="345">
        <f t="shared" si="379"/>
        <v>0</v>
      </c>
      <c r="IF136" s="344">
        <f>IF(AND($HO136=3,SUM($ID136:IE136)=0),IF(AND($HB136=1,$HF136&gt;=0.1),1,),)</f>
        <v>0</v>
      </c>
      <c r="IG136" s="344">
        <f>IF(AND($HO136=3,SUM($ID136:IF136)=0),IF(AND($HB136=1,$HF136&gt;=0.05,$HF136&lt;0.1),1,),)</f>
        <v>0</v>
      </c>
      <c r="IH136" s="345">
        <f t="shared" si="380"/>
        <v>0</v>
      </c>
      <c r="II136" s="345">
        <f t="shared" si="381"/>
        <v>0</v>
      </c>
      <c r="IJ136" s="345">
        <f t="shared" si="382"/>
        <v>0</v>
      </c>
      <c r="IK136" s="345">
        <f t="shared" si="383"/>
        <v>0</v>
      </c>
      <c r="IL136" s="345">
        <f t="shared" si="384"/>
        <v>0</v>
      </c>
      <c r="IM136" s="345">
        <f t="shared" si="385"/>
        <v>0</v>
      </c>
      <c r="IN136" s="345">
        <f t="shared" si="386"/>
        <v>0</v>
      </c>
      <c r="IO136" s="345">
        <f t="shared" si="387"/>
        <v>0</v>
      </c>
      <c r="IP136" s="345">
        <f t="shared" si="388"/>
        <v>0</v>
      </c>
      <c r="IQ136" s="345">
        <f t="shared" si="389"/>
        <v>0</v>
      </c>
      <c r="IR136" s="345">
        <f t="shared" si="390"/>
        <v>0</v>
      </c>
      <c r="IS136" s="392">
        <f t="shared" si="391"/>
        <v>0</v>
      </c>
      <c r="IT136" s="385"/>
      <c r="IU136" s="440">
        <f t="shared" si="243"/>
        <v>0</v>
      </c>
      <c r="IV136" s="344">
        <f t="shared" si="244"/>
        <v>0</v>
      </c>
      <c r="IW136" s="344">
        <f t="shared" si="245"/>
        <v>0</v>
      </c>
      <c r="IX136" s="344">
        <f t="shared" si="246"/>
        <v>0</v>
      </c>
      <c r="IY136" s="344">
        <f t="shared" si="247"/>
        <v>0</v>
      </c>
      <c r="IZ136" s="344">
        <f t="shared" si="248"/>
        <v>0</v>
      </c>
      <c r="JA136" s="344">
        <f t="shared" si="249"/>
        <v>0</v>
      </c>
      <c r="JB136" s="344">
        <f t="shared" si="250"/>
        <v>0</v>
      </c>
      <c r="JC136" s="344">
        <f t="shared" si="251"/>
        <v>0</v>
      </c>
      <c r="JD136" s="344">
        <f t="shared" si="252"/>
        <v>0</v>
      </c>
      <c r="JE136" s="344">
        <f t="shared" si="253"/>
        <v>0</v>
      </c>
      <c r="JF136" s="344">
        <f t="shared" si="254"/>
        <v>0</v>
      </c>
      <c r="JG136" s="344">
        <f t="shared" si="255"/>
        <v>0</v>
      </c>
      <c r="JH136" s="344">
        <f t="shared" si="256"/>
        <v>0</v>
      </c>
      <c r="JI136" s="344">
        <f t="shared" si="257"/>
        <v>0</v>
      </c>
      <c r="JJ136" s="344">
        <f t="shared" si="258"/>
        <v>0</v>
      </c>
      <c r="JK136" s="344">
        <f t="shared" si="259"/>
        <v>0</v>
      </c>
      <c r="JL136" s="344">
        <f t="shared" si="260"/>
        <v>0</v>
      </c>
      <c r="JM136" s="344">
        <f t="shared" si="261"/>
        <v>0</v>
      </c>
      <c r="JN136" s="344">
        <f t="shared" si="262"/>
        <v>0</v>
      </c>
      <c r="JO136" s="344">
        <f t="shared" si="263"/>
        <v>0</v>
      </c>
      <c r="JP136" s="344">
        <f t="shared" si="264"/>
        <v>0</v>
      </c>
      <c r="JQ136" s="344">
        <f t="shared" si="265"/>
        <v>0</v>
      </c>
      <c r="JR136" s="344">
        <f t="shared" si="266"/>
        <v>0</v>
      </c>
      <c r="JS136" s="344">
        <f t="shared" si="267"/>
        <v>0</v>
      </c>
      <c r="JT136" s="344">
        <f t="shared" si="268"/>
        <v>0</v>
      </c>
      <c r="JU136" s="344">
        <f t="shared" si="269"/>
        <v>0</v>
      </c>
      <c r="JV136" s="344">
        <f t="shared" si="270"/>
        <v>0</v>
      </c>
      <c r="JW136" s="344">
        <f t="shared" si="271"/>
        <v>0</v>
      </c>
      <c r="JX136" s="344">
        <f t="shared" si="272"/>
        <v>0</v>
      </c>
      <c r="JY136" s="344">
        <f t="shared" si="273"/>
        <v>0</v>
      </c>
      <c r="JZ136" s="344">
        <f t="shared" si="274"/>
        <v>0</v>
      </c>
      <c r="KA136" s="344">
        <f t="shared" si="275"/>
        <v>0</v>
      </c>
      <c r="KB136" s="344">
        <f t="shared" si="276"/>
        <v>0</v>
      </c>
      <c r="KC136" s="344">
        <f t="shared" si="277"/>
        <v>0</v>
      </c>
      <c r="KD136" s="344">
        <f t="shared" si="278"/>
        <v>0</v>
      </c>
      <c r="KE136" s="344">
        <f t="shared" si="279"/>
        <v>0</v>
      </c>
      <c r="KF136" s="344">
        <f t="shared" si="280"/>
        <v>0</v>
      </c>
      <c r="KG136" s="344">
        <f t="shared" si="281"/>
        <v>0</v>
      </c>
      <c r="KH136" s="344">
        <f t="shared" si="282"/>
        <v>0</v>
      </c>
      <c r="KI136" s="344">
        <f t="shared" si="283"/>
        <v>0</v>
      </c>
      <c r="KJ136" s="344">
        <f t="shared" si="284"/>
        <v>0</v>
      </c>
      <c r="KK136" s="344">
        <f t="shared" si="285"/>
        <v>0</v>
      </c>
      <c r="KL136" s="344">
        <f t="shared" si="286"/>
        <v>0</v>
      </c>
      <c r="KM136" s="344">
        <f t="shared" si="287"/>
        <v>0</v>
      </c>
      <c r="KN136" s="344">
        <f t="shared" si="288"/>
        <v>0</v>
      </c>
      <c r="KO136" s="344">
        <f t="shared" si="289"/>
        <v>0</v>
      </c>
      <c r="KP136" s="344">
        <f t="shared" si="290"/>
        <v>0</v>
      </c>
      <c r="KQ136" s="344">
        <f t="shared" si="291"/>
        <v>0</v>
      </c>
      <c r="KR136" s="344">
        <f t="shared" si="292"/>
        <v>0</v>
      </c>
      <c r="KS136" s="344">
        <f t="shared" si="293"/>
        <v>0</v>
      </c>
      <c r="KT136" s="383">
        <f t="shared" si="294"/>
        <v>0</v>
      </c>
      <c r="KU136" s="701"/>
      <c r="KV136" s="109"/>
      <c r="KW136" s="109"/>
      <c r="KX136" s="110"/>
      <c r="KZ136" s="472">
        <f t="shared" si="295"/>
        <v>0</v>
      </c>
      <c r="LA136" s="348">
        <f t="shared" si="296"/>
        <v>0</v>
      </c>
      <c r="LB136" s="348">
        <f t="shared" si="297"/>
        <v>0</v>
      </c>
      <c r="LC136" s="473">
        <f t="shared" si="298"/>
        <v>0</v>
      </c>
      <c r="LE136" s="467">
        <f t="shared" si="299"/>
        <v>0</v>
      </c>
      <c r="LF136" s="467" t="str">
        <f t="shared" si="300"/>
        <v/>
      </c>
      <c r="LG136" s="467">
        <f t="shared" si="301"/>
        <v>0</v>
      </c>
      <c r="LH136" s="467">
        <f t="shared" si="302"/>
        <v>0</v>
      </c>
      <c r="LI136" s="467">
        <f t="shared" si="303"/>
        <v>0</v>
      </c>
      <c r="LJ136" s="467">
        <f t="shared" si="304"/>
        <v>0</v>
      </c>
      <c r="LK136" s="467">
        <f t="shared" si="305"/>
        <v>0</v>
      </c>
      <c r="LL136" s="467">
        <f t="shared" si="306"/>
        <v>0</v>
      </c>
      <c r="LM136" s="467">
        <f t="shared" si="307"/>
        <v>0</v>
      </c>
      <c r="LN136" s="468">
        <f t="shared" si="308"/>
        <v>0</v>
      </c>
      <c r="LO136" s="468" t="str">
        <f t="shared" si="392"/>
        <v>○</v>
      </c>
      <c r="LP136" s="451"/>
      <c r="LQ136" s="414">
        <f t="shared" si="393"/>
        <v>0</v>
      </c>
      <c r="LR136" s="414">
        <f t="shared" si="394"/>
        <v>0</v>
      </c>
      <c r="LS136" s="414" t="str">
        <f t="shared" si="309"/>
        <v/>
      </c>
      <c r="LT136" s="414" t="str">
        <f t="shared" si="395"/>
        <v/>
      </c>
      <c r="LU136" s="414">
        <f t="shared" si="310"/>
        <v>0</v>
      </c>
      <c r="LV136" s="414">
        <f t="shared" si="311"/>
        <v>0</v>
      </c>
      <c r="LW136" s="414">
        <f t="shared" si="312"/>
        <v>0</v>
      </c>
      <c r="LX136" s="448">
        <f t="shared" si="313"/>
        <v>0</v>
      </c>
      <c r="LY136" s="414">
        <f t="shared" si="396"/>
        <v>0</v>
      </c>
      <c r="LZ136" s="414">
        <f t="shared" si="397"/>
        <v>0</v>
      </c>
      <c r="MA136" s="414">
        <f t="shared" si="398"/>
        <v>0</v>
      </c>
      <c r="MB136" s="448">
        <f t="shared" si="399"/>
        <v>0</v>
      </c>
      <c r="MC136" s="414">
        <f t="shared" si="314"/>
        <v>0</v>
      </c>
      <c r="MD136" s="414">
        <f t="shared" si="315"/>
        <v>0</v>
      </c>
      <c r="ME136" s="414">
        <f t="shared" si="316"/>
        <v>0</v>
      </c>
      <c r="MF136" s="448">
        <f t="shared" si="317"/>
        <v>0</v>
      </c>
      <c r="MG136" s="414">
        <f t="shared" si="318"/>
        <v>0</v>
      </c>
      <c r="MH136" s="414">
        <f t="shared" si="319"/>
        <v>0</v>
      </c>
      <c r="MI136" s="414">
        <f t="shared" si="320"/>
        <v>0</v>
      </c>
      <c r="MJ136" s="448">
        <f t="shared" si="400"/>
        <v>0</v>
      </c>
      <c r="MK136" s="462"/>
      <c r="ML136" s="477" cm="1">
        <f t="array" ref="ML136">IF(MX136=1,INDEX($BX136:$EQ136,1,MATCH("Ⅱ⑧",$BX136:$EQ136,0)+7),0)</f>
        <v>0</v>
      </c>
      <c r="MM136" s="478">
        <f t="shared" si="321"/>
        <v>0</v>
      </c>
      <c r="MN136" s="468">
        <f t="shared" si="322"/>
        <v>0</v>
      </c>
      <c r="MP136" s="348">
        <f t="shared" si="323"/>
        <v>0</v>
      </c>
      <c r="MQ136" s="348">
        <f t="shared" si="324"/>
        <v>0</v>
      </c>
      <c r="MR136" s="348">
        <f t="shared" si="325"/>
        <v>0</v>
      </c>
      <c r="MS136" s="348">
        <f t="shared" si="326"/>
        <v>0</v>
      </c>
      <c r="MT136" s="348">
        <f t="shared" si="327"/>
        <v>0</v>
      </c>
      <c r="MU136" s="348">
        <f t="shared" si="328"/>
        <v>0</v>
      </c>
      <c r="MV136" s="348">
        <f t="shared" si="329"/>
        <v>0</v>
      </c>
      <c r="MW136" s="348">
        <f t="shared" si="330"/>
        <v>0</v>
      </c>
      <c r="MX136" s="348">
        <f t="shared" si="331"/>
        <v>0</v>
      </c>
      <c r="MZ136" s="550">
        <f t="shared" si="332"/>
        <v>0</v>
      </c>
      <c r="NA136" s="550">
        <f t="shared" si="333"/>
        <v>0</v>
      </c>
      <c r="NB136" s="550">
        <f t="shared" si="334"/>
        <v>0</v>
      </c>
      <c r="NC136" s="550">
        <f t="shared" si="335"/>
        <v>0</v>
      </c>
      <c r="ND136" s="550">
        <f t="shared" si="336"/>
        <v>0</v>
      </c>
      <c r="NE136" s="550">
        <f t="shared" si="337"/>
        <v>0</v>
      </c>
      <c r="NF136" s="550">
        <f t="shared" si="338"/>
        <v>0</v>
      </c>
      <c r="NG136" s="550">
        <f t="shared" si="339"/>
        <v>0</v>
      </c>
    </row>
    <row r="137" spans="1:371" s="136" customFormat="1" ht="21" customHeight="1">
      <c r="A137" s="452">
        <f t="shared" si="212"/>
        <v>0</v>
      </c>
      <c r="B137" s="452">
        <f t="shared" si="401"/>
        <v>0</v>
      </c>
      <c r="C137" s="452">
        <f t="shared" si="213"/>
        <v>0</v>
      </c>
      <c r="D137" s="452">
        <f t="shared" si="214"/>
        <v>0</v>
      </c>
      <c r="E137" s="452">
        <f t="shared" si="215"/>
        <v>0</v>
      </c>
      <c r="F137" s="452">
        <f t="shared" si="402"/>
        <v>0</v>
      </c>
      <c r="G137" s="452">
        <f t="shared" si="403"/>
        <v>0</v>
      </c>
      <c r="H137" s="452">
        <f t="shared" si="404"/>
        <v>0</v>
      </c>
      <c r="I137" s="267">
        <f t="shared" si="340"/>
        <v>0</v>
      </c>
      <c r="J137" s="268"/>
      <c r="K137" s="112"/>
      <c r="L137" s="112"/>
      <c r="M137" s="106"/>
      <c r="N137" s="106"/>
      <c r="O137" s="106"/>
      <c r="P137" s="106"/>
      <c r="Q137" s="112"/>
      <c r="R137" s="263" t="str">
        <f>IFERROR(VLOOKUP(Q137,'４整理番号表'!$T$27:$U$30,2,TRUE),"")</f>
        <v/>
      </c>
      <c r="S137" s="263">
        <f t="shared" si="341"/>
        <v>0</v>
      </c>
      <c r="T137" s="266">
        <f t="shared" si="342"/>
        <v>0</v>
      </c>
      <c r="U137" s="112"/>
      <c r="V137" s="108"/>
      <c r="W137" s="269" t="str">
        <f>IFERROR(VLOOKUP(V137,'４整理番号表'!$B$6:$G$7,2,TRUE),"")</f>
        <v/>
      </c>
      <c r="X137" s="270"/>
      <c r="Y137" s="108"/>
      <c r="Z137" s="269" t="str">
        <f>IFERROR(VLOOKUP(Y137,'４整理番号表'!$B$39:$H$45,2,TRUE),"")</f>
        <v/>
      </c>
      <c r="AA137" s="108"/>
      <c r="AB137" s="271" t="str">
        <f>IFERROR(VLOOKUP(AA137,'４整理番号表'!$J$5:$K$59,2,TRUE),"")</f>
        <v/>
      </c>
      <c r="AC137" s="365"/>
      <c r="AD137" s="624"/>
      <c r="AE137" s="107"/>
      <c r="AF137" s="272" t="str">
        <f>IFERROR(VLOOKUP(AE137,'４整理番号表'!$P$6:$Q$39,2,TRUE),"")</f>
        <v/>
      </c>
      <c r="AG137" s="273">
        <f t="shared" si="216"/>
        <v>0</v>
      </c>
      <c r="AH137" s="106"/>
      <c r="AI137" s="112"/>
      <c r="AJ137" s="111"/>
      <c r="AK137" s="282"/>
      <c r="AL137" s="283"/>
      <c r="AM137" s="280"/>
      <c r="AN137" s="26"/>
      <c r="AO137" s="291">
        <f t="shared" si="217"/>
        <v>0</v>
      </c>
      <c r="AP137" s="290">
        <f t="shared" si="343"/>
        <v>0</v>
      </c>
      <c r="AQ137" s="30"/>
      <c r="AR137" s="30"/>
      <c r="AS137" s="30"/>
      <c r="AT137" s="289"/>
      <c r="AU137" s="291">
        <f t="shared" si="410"/>
        <v>0</v>
      </c>
      <c r="AV137" s="291" t="str">
        <f t="shared" si="405"/>
        <v/>
      </c>
      <c r="AW137" s="27"/>
      <c r="AX137" s="33"/>
      <c r="AY137" s="33"/>
      <c r="AZ137" s="28"/>
      <c r="BA137" s="27"/>
      <c r="BB137" s="202"/>
      <c r="BC137" s="315">
        <f t="shared" si="344"/>
        <v>0</v>
      </c>
      <c r="BD137" s="349" t="str">
        <f t="shared" si="218"/>
        <v/>
      </c>
      <c r="BE137" s="350"/>
      <c r="BF137" s="350"/>
      <c r="BG137" s="349">
        <f t="shared" si="411"/>
        <v>0</v>
      </c>
      <c r="BH137" s="350"/>
      <c r="BI137" s="349">
        <f t="shared" si="345"/>
        <v>0</v>
      </c>
      <c r="BJ137" s="202"/>
      <c r="BK137" s="202"/>
      <c r="BL137" s="653" t="str">
        <f t="shared" si="219"/>
        <v/>
      </c>
      <c r="BM137" s="654" t="str">
        <f t="shared" si="220"/>
        <v/>
      </c>
      <c r="BN137" s="266" t="str">
        <f t="shared" si="221"/>
        <v/>
      </c>
      <c r="BO137" s="793"/>
      <c r="BP137" s="323"/>
      <c r="BQ137" s="323"/>
      <c r="BR137" s="323"/>
      <c r="BS137" s="323"/>
      <c r="BT137" s="324" t="str">
        <f t="shared" si="222"/>
        <v/>
      </c>
      <c r="BU137" s="325" t="str">
        <f t="shared" si="346"/>
        <v/>
      </c>
      <c r="BV137" s="393">
        <f t="shared" si="347"/>
        <v>0</v>
      </c>
      <c r="BW137" s="326"/>
      <c r="BX137" s="329"/>
      <c r="BY137" s="454"/>
      <c r="BZ137" s="455"/>
      <c r="CA137" s="455"/>
      <c r="CB137" s="455"/>
      <c r="CC137" s="455"/>
      <c r="CD137" s="322">
        <f>IFERROR(VLOOKUP(BX137,'４整理番号表'!$X$23:$Z$31,3,FALSE),)</f>
        <v>0</v>
      </c>
      <c r="CE137" s="605" t="str">
        <f>IF(BX137='４整理番号表'!$X$24,IF(CC137&lt;&gt;"",IF(BZ137&gt;0,IF(BY137=6,ROUNDDOWN((CC137-BZ137)/ABS(BZ137),3),IF(BY137=5,ROUNDDOWN((CC137-BZ137)/ABS(BZ137)*3/4,3),"")),"-")),IF(CC137&lt;&gt;"",IF(BZ137&gt;0,ROUNDDOWN((CC137-BZ137)/ABS(BZ137),3),"-"),""))</f>
        <v/>
      </c>
      <c r="CF137" s="610"/>
      <c r="CG137" s="329"/>
      <c r="CH137" s="454"/>
      <c r="CI137" s="322"/>
      <c r="CJ137" s="322"/>
      <c r="CK137" s="322"/>
      <c r="CL137" s="322"/>
      <c r="CM137" s="322">
        <f>IFERROR(VLOOKUP(CG137,'４整理番号表'!$X$23:$Z$31,3,FALSE),)</f>
        <v>0</v>
      </c>
      <c r="CN137" s="325" t="str">
        <f t="shared" si="348"/>
        <v/>
      </c>
      <c r="CO137" s="610"/>
      <c r="CP137" s="329"/>
      <c r="CQ137" s="454"/>
      <c r="CR137" s="322"/>
      <c r="CS137" s="322"/>
      <c r="CT137" s="322"/>
      <c r="CU137" s="322"/>
      <c r="CV137" s="322">
        <f>IFERROR(VLOOKUP(CP137,'４整理番号表'!$X$23:$Z$31,3,FALSE),)</f>
        <v>0</v>
      </c>
      <c r="CW137" s="325" t="str">
        <f t="shared" si="349"/>
        <v/>
      </c>
      <c r="CX137" s="619"/>
      <c r="CY137" s="329"/>
      <c r="CZ137" s="454"/>
      <c r="DA137" s="322"/>
      <c r="DB137" s="322"/>
      <c r="DC137" s="322"/>
      <c r="DD137" s="322"/>
      <c r="DE137" s="322">
        <f>IFERROR(VLOOKUP(CY137,'４整理番号表'!$X$23:$Z$31,3,FALSE),)</f>
        <v>0</v>
      </c>
      <c r="DF137" s="325" t="str">
        <f t="shared" si="350"/>
        <v/>
      </c>
      <c r="DG137" s="610"/>
      <c r="DH137" s="329"/>
      <c r="DI137" s="454"/>
      <c r="DJ137" s="322"/>
      <c r="DK137" s="322"/>
      <c r="DL137" s="322"/>
      <c r="DM137" s="322"/>
      <c r="DN137" s="322">
        <f>IFERROR(VLOOKUP(DH137,'４整理番号表'!$X$23:$Z$31,3,FALSE),)</f>
        <v>0</v>
      </c>
      <c r="DO137" s="325" t="str">
        <f t="shared" si="351"/>
        <v/>
      </c>
      <c r="DP137" s="610"/>
      <c r="DQ137" s="329"/>
      <c r="DR137" s="454"/>
      <c r="DS137" s="322"/>
      <c r="DT137" s="322"/>
      <c r="DU137" s="322"/>
      <c r="DV137" s="322"/>
      <c r="DW137" s="322">
        <f>IFERROR(VLOOKUP(DQ137,'４整理番号表'!$X$23:$Z$31,3,FALSE),)</f>
        <v>0</v>
      </c>
      <c r="DX137" s="325" t="str">
        <f t="shared" si="352"/>
        <v/>
      </c>
      <c r="DY137" s="610"/>
      <c r="DZ137" s="329"/>
      <c r="EA137" s="454"/>
      <c r="EB137" s="322"/>
      <c r="EC137" s="322"/>
      <c r="ED137" s="322"/>
      <c r="EE137" s="322"/>
      <c r="EF137" s="322">
        <f>IFERROR(VLOOKUP(DZ137,'４整理番号表'!$X$23:$Z$31,3,FALSE),)</f>
        <v>0</v>
      </c>
      <c r="EG137" s="325" t="str">
        <f t="shared" si="353"/>
        <v/>
      </c>
      <c r="EH137" s="610"/>
      <c r="EI137" s="329"/>
      <c r="EJ137" s="454"/>
      <c r="EK137" s="322"/>
      <c r="EL137" s="322"/>
      <c r="EM137" s="322"/>
      <c r="EN137" s="322"/>
      <c r="EO137" s="322">
        <f>IFERROR(VLOOKUP(EI137,'４整理番号表'!$X$23:$Z$31,3,FALSE),)</f>
        <v>0</v>
      </c>
      <c r="EP137" s="325" t="str">
        <f t="shared" si="354"/>
        <v/>
      </c>
      <c r="EQ137" s="619"/>
      <c r="ER137" s="203" t="s">
        <v>101</v>
      </c>
      <c r="ES137" s="266">
        <f t="shared" si="223"/>
        <v>0</v>
      </c>
      <c r="ET137" s="272">
        <f t="shared" si="224"/>
        <v>0</v>
      </c>
      <c r="EU137" s="272">
        <f t="shared" si="225"/>
        <v>0</v>
      </c>
      <c r="EV137" s="272">
        <f t="shared" si="226"/>
        <v>0</v>
      </c>
      <c r="EW137" s="272">
        <f t="shared" si="227"/>
        <v>0</v>
      </c>
      <c r="EX137" s="272">
        <f t="shared" si="228"/>
        <v>0</v>
      </c>
      <c r="EY137" s="272">
        <f t="shared" si="229"/>
        <v>0</v>
      </c>
      <c r="EZ137" s="272">
        <f t="shared" si="230"/>
        <v>0</v>
      </c>
      <c r="FA137" s="272">
        <f t="shared" si="231"/>
        <v>0</v>
      </c>
      <c r="FB137" s="272">
        <f t="shared" si="232"/>
        <v>0</v>
      </c>
      <c r="FC137" s="272">
        <f t="shared" si="233"/>
        <v>0</v>
      </c>
      <c r="FD137" s="272">
        <f t="shared" si="234"/>
        <v>0</v>
      </c>
      <c r="FE137" s="272">
        <f t="shared" si="235"/>
        <v>0</v>
      </c>
      <c r="FF137" s="272">
        <f t="shared" si="236"/>
        <v>0</v>
      </c>
      <c r="FG137" s="272">
        <f t="shared" si="237"/>
        <v>0</v>
      </c>
      <c r="FH137" s="272">
        <f t="shared" si="238"/>
        <v>0</v>
      </c>
      <c r="FI137" s="109" t="s">
        <v>100</v>
      </c>
      <c r="FJ137" s="109" t="s">
        <v>100</v>
      </c>
      <c r="FK137" s="109" t="s">
        <v>100</v>
      </c>
      <c r="FL137" s="109" t="s">
        <v>100</v>
      </c>
      <c r="FM137" s="109" t="s">
        <v>100</v>
      </c>
      <c r="FN137" s="272">
        <f t="shared" si="355"/>
        <v>0</v>
      </c>
      <c r="FO137" s="272">
        <f t="shared" si="356"/>
        <v>0</v>
      </c>
      <c r="FP137" s="272">
        <f t="shared" si="357"/>
        <v>0</v>
      </c>
      <c r="FQ137" s="272">
        <f t="shared" si="358"/>
        <v>0</v>
      </c>
      <c r="FR137" s="272">
        <f t="shared" si="359"/>
        <v>0</v>
      </c>
      <c r="FS137" s="272">
        <f t="shared" si="360"/>
        <v>0</v>
      </c>
      <c r="FT137" s="272">
        <f t="shared" si="361"/>
        <v>0</v>
      </c>
      <c r="FU137" s="113"/>
      <c r="FV137" s="113"/>
      <c r="FW137" s="109"/>
      <c r="FX137" s="109"/>
      <c r="FY137" s="109"/>
      <c r="FZ137" s="272">
        <f t="shared" si="362"/>
        <v>0</v>
      </c>
      <c r="GA137" s="272">
        <f t="shared" si="239"/>
        <v>0</v>
      </c>
      <c r="GB137" s="109"/>
      <c r="GC137" s="109"/>
      <c r="GD137" s="109"/>
      <c r="GE137" s="109"/>
      <c r="GF137" s="109"/>
      <c r="GG137" s="109"/>
      <c r="GH137" s="109"/>
      <c r="GI137" s="109"/>
      <c r="GJ137" s="109"/>
      <c r="GK137" s="109"/>
      <c r="GL137" s="109"/>
      <c r="GM137" s="109"/>
      <c r="GN137" s="109"/>
      <c r="GO137" s="109"/>
      <c r="GP137" s="109"/>
      <c r="GQ137" s="109"/>
      <c r="GR137" s="109"/>
      <c r="GS137" s="109"/>
      <c r="GT137" s="110"/>
      <c r="GV137" s="413">
        <f t="shared" si="240"/>
        <v>0</v>
      </c>
      <c r="GW137" s="414">
        <f t="shared" si="241"/>
        <v>0</v>
      </c>
      <c r="GX137" s="415"/>
      <c r="GY137" s="416">
        <f t="shared" si="406"/>
        <v>0</v>
      </c>
      <c r="GZ137" s="417">
        <f t="shared" si="407"/>
        <v>0</v>
      </c>
      <c r="HA137" s="385"/>
      <c r="HB137" s="421"/>
      <c r="HC137" s="422"/>
      <c r="HD137" s="422"/>
      <c r="HE137" s="423">
        <f t="shared" si="408"/>
        <v>0</v>
      </c>
      <c r="HF137" s="424">
        <f t="shared" si="409"/>
        <v>0</v>
      </c>
      <c r="HG137" s="426"/>
      <c r="HH137" s="426"/>
      <c r="HI137" s="426"/>
      <c r="HJ137" s="345" t="str">
        <f t="shared" si="242"/>
        <v/>
      </c>
      <c r="HK137" s="402">
        <f>IF(OR(AND(1&lt;=HJ137,HJ137&lt;=3),HJ137=6),VLOOKUP(HJ137,'４整理番号表'!$J$5:$K$59,2,FALSE),0)</f>
        <v>0</v>
      </c>
      <c r="HL137" s="402">
        <f>IF(OR(HJ137=4,HJ137=7),VLOOKUP(HJ137,'４整理番号表'!$J$5:$K$59,2,FALSE),0)</f>
        <v>0</v>
      </c>
      <c r="HM137" s="402">
        <f>IF(HJ137=5,VLOOKUP(HJ137,'４整理番号表'!$J$5:$K$59,2,FALSE),0)</f>
        <v>0</v>
      </c>
      <c r="HN137" s="402">
        <f>IF(AND(8&lt;=HJ137,HJ137&lt;=13),VLOOKUP(HJ137,'４整理番号表'!$J$5:$K$59,2,FALSE),0)</f>
        <v>0</v>
      </c>
      <c r="HO137" s="397">
        <f t="shared" si="363"/>
        <v>0</v>
      </c>
      <c r="HP137" s="345">
        <f t="shared" si="364"/>
        <v>0</v>
      </c>
      <c r="HQ137" s="345">
        <f t="shared" si="365"/>
        <v>0</v>
      </c>
      <c r="HR137" s="344">
        <f t="shared" si="366"/>
        <v>0</v>
      </c>
      <c r="HS137" s="344">
        <f t="shared" si="367"/>
        <v>0</v>
      </c>
      <c r="HT137" s="345">
        <f t="shared" si="368"/>
        <v>0</v>
      </c>
      <c r="HU137" s="345">
        <f t="shared" si="369"/>
        <v>0</v>
      </c>
      <c r="HV137" s="345">
        <f t="shared" si="370"/>
        <v>0</v>
      </c>
      <c r="HW137" s="345">
        <f t="shared" si="371"/>
        <v>0</v>
      </c>
      <c r="HX137" s="345">
        <f t="shared" si="372"/>
        <v>0</v>
      </c>
      <c r="HY137" s="344">
        <f t="shared" si="373"/>
        <v>0</v>
      </c>
      <c r="HZ137" s="344">
        <f t="shared" si="374"/>
        <v>0</v>
      </c>
      <c r="IA137" s="345">
        <f t="shared" si="375"/>
        <v>0</v>
      </c>
      <c r="IB137" s="345">
        <f t="shared" si="376"/>
        <v>0</v>
      </c>
      <c r="IC137" s="345">
        <f t="shared" si="377"/>
        <v>0</v>
      </c>
      <c r="ID137" s="345">
        <f t="shared" si="378"/>
        <v>0</v>
      </c>
      <c r="IE137" s="345">
        <f t="shared" si="379"/>
        <v>0</v>
      </c>
      <c r="IF137" s="344">
        <f>IF(AND($HO137=3,SUM($ID137:IE137)=0),IF(AND($HB137=1,$HF137&gt;=0.1),1,),)</f>
        <v>0</v>
      </c>
      <c r="IG137" s="344">
        <f>IF(AND($HO137=3,SUM($ID137:IF137)=0),IF(AND($HB137=1,$HF137&gt;=0.05,$HF137&lt;0.1),1,),)</f>
        <v>0</v>
      </c>
      <c r="IH137" s="345">
        <f t="shared" si="380"/>
        <v>0</v>
      </c>
      <c r="II137" s="345">
        <f t="shared" si="381"/>
        <v>0</v>
      </c>
      <c r="IJ137" s="345">
        <f t="shared" si="382"/>
        <v>0</v>
      </c>
      <c r="IK137" s="345">
        <f t="shared" si="383"/>
        <v>0</v>
      </c>
      <c r="IL137" s="345">
        <f t="shared" si="384"/>
        <v>0</v>
      </c>
      <c r="IM137" s="345">
        <f t="shared" si="385"/>
        <v>0</v>
      </c>
      <c r="IN137" s="345">
        <f t="shared" si="386"/>
        <v>0</v>
      </c>
      <c r="IO137" s="345">
        <f t="shared" si="387"/>
        <v>0</v>
      </c>
      <c r="IP137" s="345">
        <f t="shared" si="388"/>
        <v>0</v>
      </c>
      <c r="IQ137" s="345">
        <f t="shared" si="389"/>
        <v>0</v>
      </c>
      <c r="IR137" s="345">
        <f t="shared" si="390"/>
        <v>0</v>
      </c>
      <c r="IS137" s="392">
        <f t="shared" si="391"/>
        <v>0</v>
      </c>
      <c r="IT137" s="385"/>
      <c r="IU137" s="440">
        <f t="shared" si="243"/>
        <v>0</v>
      </c>
      <c r="IV137" s="344">
        <f t="shared" si="244"/>
        <v>0</v>
      </c>
      <c r="IW137" s="344">
        <f t="shared" si="245"/>
        <v>0</v>
      </c>
      <c r="IX137" s="344">
        <f t="shared" si="246"/>
        <v>0</v>
      </c>
      <c r="IY137" s="344">
        <f t="shared" si="247"/>
        <v>0</v>
      </c>
      <c r="IZ137" s="344">
        <f t="shared" si="248"/>
        <v>0</v>
      </c>
      <c r="JA137" s="344">
        <f t="shared" si="249"/>
        <v>0</v>
      </c>
      <c r="JB137" s="344">
        <f t="shared" si="250"/>
        <v>0</v>
      </c>
      <c r="JC137" s="344">
        <f t="shared" si="251"/>
        <v>0</v>
      </c>
      <c r="JD137" s="344">
        <f t="shared" si="252"/>
        <v>0</v>
      </c>
      <c r="JE137" s="344">
        <f t="shared" si="253"/>
        <v>0</v>
      </c>
      <c r="JF137" s="344">
        <f t="shared" si="254"/>
        <v>0</v>
      </c>
      <c r="JG137" s="344">
        <f t="shared" si="255"/>
        <v>0</v>
      </c>
      <c r="JH137" s="344">
        <f t="shared" si="256"/>
        <v>0</v>
      </c>
      <c r="JI137" s="344">
        <f t="shared" si="257"/>
        <v>0</v>
      </c>
      <c r="JJ137" s="344">
        <f t="shared" si="258"/>
        <v>0</v>
      </c>
      <c r="JK137" s="344">
        <f t="shared" si="259"/>
        <v>0</v>
      </c>
      <c r="JL137" s="344">
        <f t="shared" si="260"/>
        <v>0</v>
      </c>
      <c r="JM137" s="344">
        <f t="shared" si="261"/>
        <v>0</v>
      </c>
      <c r="JN137" s="344">
        <f t="shared" si="262"/>
        <v>0</v>
      </c>
      <c r="JO137" s="344">
        <f t="shared" si="263"/>
        <v>0</v>
      </c>
      <c r="JP137" s="344">
        <f t="shared" si="264"/>
        <v>0</v>
      </c>
      <c r="JQ137" s="344">
        <f t="shared" si="265"/>
        <v>0</v>
      </c>
      <c r="JR137" s="344">
        <f t="shared" si="266"/>
        <v>0</v>
      </c>
      <c r="JS137" s="344">
        <f t="shared" si="267"/>
        <v>0</v>
      </c>
      <c r="JT137" s="344">
        <f t="shared" si="268"/>
        <v>0</v>
      </c>
      <c r="JU137" s="344">
        <f t="shared" si="269"/>
        <v>0</v>
      </c>
      <c r="JV137" s="344">
        <f t="shared" si="270"/>
        <v>0</v>
      </c>
      <c r="JW137" s="344">
        <f t="shared" si="271"/>
        <v>0</v>
      </c>
      <c r="JX137" s="344">
        <f t="shared" si="272"/>
        <v>0</v>
      </c>
      <c r="JY137" s="344">
        <f t="shared" si="273"/>
        <v>0</v>
      </c>
      <c r="JZ137" s="344">
        <f t="shared" si="274"/>
        <v>0</v>
      </c>
      <c r="KA137" s="344">
        <f t="shared" si="275"/>
        <v>0</v>
      </c>
      <c r="KB137" s="344">
        <f t="shared" si="276"/>
        <v>0</v>
      </c>
      <c r="KC137" s="344">
        <f t="shared" si="277"/>
        <v>0</v>
      </c>
      <c r="KD137" s="344">
        <f t="shared" si="278"/>
        <v>0</v>
      </c>
      <c r="KE137" s="344">
        <f t="shared" si="279"/>
        <v>0</v>
      </c>
      <c r="KF137" s="344">
        <f t="shared" si="280"/>
        <v>0</v>
      </c>
      <c r="KG137" s="344">
        <f t="shared" si="281"/>
        <v>0</v>
      </c>
      <c r="KH137" s="344">
        <f t="shared" si="282"/>
        <v>0</v>
      </c>
      <c r="KI137" s="344">
        <f t="shared" si="283"/>
        <v>0</v>
      </c>
      <c r="KJ137" s="344">
        <f t="shared" si="284"/>
        <v>0</v>
      </c>
      <c r="KK137" s="344">
        <f t="shared" si="285"/>
        <v>0</v>
      </c>
      <c r="KL137" s="344">
        <f t="shared" si="286"/>
        <v>0</v>
      </c>
      <c r="KM137" s="344">
        <f t="shared" si="287"/>
        <v>0</v>
      </c>
      <c r="KN137" s="344">
        <f t="shared" si="288"/>
        <v>0</v>
      </c>
      <c r="KO137" s="344">
        <f t="shared" si="289"/>
        <v>0</v>
      </c>
      <c r="KP137" s="344">
        <f t="shared" si="290"/>
        <v>0</v>
      </c>
      <c r="KQ137" s="344">
        <f t="shared" si="291"/>
        <v>0</v>
      </c>
      <c r="KR137" s="344">
        <f t="shared" si="292"/>
        <v>0</v>
      </c>
      <c r="KS137" s="344">
        <f t="shared" si="293"/>
        <v>0</v>
      </c>
      <c r="KT137" s="383">
        <f t="shared" si="294"/>
        <v>0</v>
      </c>
      <c r="KU137" s="701"/>
      <c r="KV137" s="109"/>
      <c r="KW137" s="109"/>
      <c r="KX137" s="110"/>
      <c r="KZ137" s="472">
        <f t="shared" si="295"/>
        <v>0</v>
      </c>
      <c r="LA137" s="348">
        <f t="shared" si="296"/>
        <v>0</v>
      </c>
      <c r="LB137" s="348">
        <f t="shared" si="297"/>
        <v>0</v>
      </c>
      <c r="LC137" s="473">
        <f t="shared" si="298"/>
        <v>0</v>
      </c>
      <c r="LE137" s="467">
        <f t="shared" si="299"/>
        <v>0</v>
      </c>
      <c r="LF137" s="467" t="str">
        <f t="shared" si="300"/>
        <v/>
      </c>
      <c r="LG137" s="467">
        <f t="shared" si="301"/>
        <v>0</v>
      </c>
      <c r="LH137" s="467">
        <f t="shared" si="302"/>
        <v>0</v>
      </c>
      <c r="LI137" s="467">
        <f t="shared" si="303"/>
        <v>0</v>
      </c>
      <c r="LJ137" s="467">
        <f t="shared" si="304"/>
        <v>0</v>
      </c>
      <c r="LK137" s="467">
        <f t="shared" si="305"/>
        <v>0</v>
      </c>
      <c r="LL137" s="467">
        <f t="shared" si="306"/>
        <v>0</v>
      </c>
      <c r="LM137" s="467">
        <f t="shared" si="307"/>
        <v>0</v>
      </c>
      <c r="LN137" s="468">
        <f t="shared" si="308"/>
        <v>0</v>
      </c>
      <c r="LO137" s="468" t="str">
        <f t="shared" si="392"/>
        <v>○</v>
      </c>
      <c r="LP137" s="451"/>
      <c r="LQ137" s="414">
        <f t="shared" si="393"/>
        <v>0</v>
      </c>
      <c r="LR137" s="414">
        <f t="shared" si="394"/>
        <v>0</v>
      </c>
      <c r="LS137" s="414" t="str">
        <f t="shared" si="309"/>
        <v/>
      </c>
      <c r="LT137" s="414" t="str">
        <f t="shared" si="395"/>
        <v/>
      </c>
      <c r="LU137" s="414">
        <f t="shared" si="310"/>
        <v>0</v>
      </c>
      <c r="LV137" s="414">
        <f t="shared" si="311"/>
        <v>0</v>
      </c>
      <c r="LW137" s="414">
        <f t="shared" si="312"/>
        <v>0</v>
      </c>
      <c r="LX137" s="448">
        <f t="shared" si="313"/>
        <v>0</v>
      </c>
      <c r="LY137" s="414">
        <f t="shared" si="396"/>
        <v>0</v>
      </c>
      <c r="LZ137" s="414">
        <f t="shared" si="397"/>
        <v>0</v>
      </c>
      <c r="MA137" s="414">
        <f t="shared" si="398"/>
        <v>0</v>
      </c>
      <c r="MB137" s="448">
        <f t="shared" si="399"/>
        <v>0</v>
      </c>
      <c r="MC137" s="414">
        <f t="shared" si="314"/>
        <v>0</v>
      </c>
      <c r="MD137" s="414">
        <f t="shared" si="315"/>
        <v>0</v>
      </c>
      <c r="ME137" s="414">
        <f t="shared" si="316"/>
        <v>0</v>
      </c>
      <c r="MF137" s="448">
        <f t="shared" si="317"/>
        <v>0</v>
      </c>
      <c r="MG137" s="414">
        <f t="shared" si="318"/>
        <v>0</v>
      </c>
      <c r="MH137" s="414">
        <f t="shared" si="319"/>
        <v>0</v>
      </c>
      <c r="MI137" s="414">
        <f t="shared" si="320"/>
        <v>0</v>
      </c>
      <c r="MJ137" s="448">
        <f t="shared" si="400"/>
        <v>0</v>
      </c>
      <c r="MK137" s="462"/>
      <c r="ML137" s="477" cm="1">
        <f t="array" ref="ML137">IF(MX137=1,INDEX($BX137:$EQ137,1,MATCH("Ⅱ⑧",$BX137:$EQ137,0)+7),0)</f>
        <v>0</v>
      </c>
      <c r="MM137" s="478">
        <f t="shared" si="321"/>
        <v>0</v>
      </c>
      <c r="MN137" s="468">
        <f t="shared" si="322"/>
        <v>0</v>
      </c>
      <c r="MP137" s="348">
        <f t="shared" si="323"/>
        <v>0</v>
      </c>
      <c r="MQ137" s="348">
        <f t="shared" si="324"/>
        <v>0</v>
      </c>
      <c r="MR137" s="348">
        <f t="shared" si="325"/>
        <v>0</v>
      </c>
      <c r="MS137" s="348">
        <f t="shared" si="326"/>
        <v>0</v>
      </c>
      <c r="MT137" s="348">
        <f t="shared" si="327"/>
        <v>0</v>
      </c>
      <c r="MU137" s="348">
        <f t="shared" si="328"/>
        <v>0</v>
      </c>
      <c r="MV137" s="348">
        <f t="shared" si="329"/>
        <v>0</v>
      </c>
      <c r="MW137" s="348">
        <f t="shared" si="330"/>
        <v>0</v>
      </c>
      <c r="MX137" s="348">
        <f t="shared" si="331"/>
        <v>0</v>
      </c>
      <c r="MZ137" s="550">
        <f t="shared" si="332"/>
        <v>0</v>
      </c>
      <c r="NA137" s="550">
        <f t="shared" si="333"/>
        <v>0</v>
      </c>
      <c r="NB137" s="550">
        <f t="shared" si="334"/>
        <v>0</v>
      </c>
      <c r="NC137" s="550">
        <f t="shared" si="335"/>
        <v>0</v>
      </c>
      <c r="ND137" s="550">
        <f t="shared" si="336"/>
        <v>0</v>
      </c>
      <c r="NE137" s="550">
        <f t="shared" si="337"/>
        <v>0</v>
      </c>
      <c r="NF137" s="550">
        <f t="shared" si="338"/>
        <v>0</v>
      </c>
      <c r="NG137" s="550">
        <f t="shared" si="339"/>
        <v>0</v>
      </c>
    </row>
    <row r="138" spans="1:371" s="136" customFormat="1" ht="21" customHeight="1">
      <c r="A138" s="452">
        <f t="shared" si="212"/>
        <v>0</v>
      </c>
      <c r="B138" s="452">
        <f t="shared" si="401"/>
        <v>0</v>
      </c>
      <c r="C138" s="452">
        <f t="shared" si="213"/>
        <v>0</v>
      </c>
      <c r="D138" s="452">
        <f t="shared" si="214"/>
        <v>0</v>
      </c>
      <c r="E138" s="452">
        <f t="shared" si="215"/>
        <v>0</v>
      </c>
      <c r="F138" s="452">
        <f t="shared" si="402"/>
        <v>0</v>
      </c>
      <c r="G138" s="452">
        <f t="shared" si="403"/>
        <v>0</v>
      </c>
      <c r="H138" s="452">
        <f t="shared" si="404"/>
        <v>0</v>
      </c>
      <c r="I138" s="267">
        <f t="shared" si="340"/>
        <v>0</v>
      </c>
      <c r="J138" s="268"/>
      <c r="K138" s="112"/>
      <c r="L138" s="112"/>
      <c r="M138" s="106"/>
      <c r="N138" s="106"/>
      <c r="O138" s="106"/>
      <c r="P138" s="106"/>
      <c r="Q138" s="112"/>
      <c r="R138" s="263" t="str">
        <f>IFERROR(VLOOKUP(Q138,'４整理番号表'!$T$27:$U$30,2,TRUE),"")</f>
        <v/>
      </c>
      <c r="S138" s="263">
        <f t="shared" si="341"/>
        <v>0</v>
      </c>
      <c r="T138" s="266">
        <f t="shared" si="342"/>
        <v>0</v>
      </c>
      <c r="U138" s="112"/>
      <c r="V138" s="108"/>
      <c r="W138" s="269" t="str">
        <f>IFERROR(VLOOKUP(V138,'４整理番号表'!$B$6:$G$7,2,TRUE),"")</f>
        <v/>
      </c>
      <c r="X138" s="270"/>
      <c r="Y138" s="108"/>
      <c r="Z138" s="269" t="str">
        <f>IFERROR(VLOOKUP(Y138,'４整理番号表'!$B$39:$H$45,2,TRUE),"")</f>
        <v/>
      </c>
      <c r="AA138" s="108"/>
      <c r="AB138" s="271" t="str">
        <f>IFERROR(VLOOKUP(AA138,'４整理番号表'!$J$5:$K$59,2,TRUE),"")</f>
        <v/>
      </c>
      <c r="AC138" s="365"/>
      <c r="AD138" s="624"/>
      <c r="AE138" s="107"/>
      <c r="AF138" s="272" t="str">
        <f>IFERROR(VLOOKUP(AE138,'４整理番号表'!$P$6:$Q$39,2,TRUE),"")</f>
        <v/>
      </c>
      <c r="AG138" s="273">
        <f t="shared" si="216"/>
        <v>0</v>
      </c>
      <c r="AH138" s="106"/>
      <c r="AI138" s="112"/>
      <c r="AJ138" s="111"/>
      <c r="AK138" s="282"/>
      <c r="AL138" s="283"/>
      <c r="AM138" s="280"/>
      <c r="AN138" s="29"/>
      <c r="AO138" s="291">
        <f t="shared" si="217"/>
        <v>0</v>
      </c>
      <c r="AP138" s="290">
        <f t="shared" si="343"/>
        <v>0</v>
      </c>
      <c r="AQ138" s="30"/>
      <c r="AR138" s="30"/>
      <c r="AS138" s="30"/>
      <c r="AT138" s="289"/>
      <c r="AU138" s="291">
        <f t="shared" si="410"/>
        <v>0</v>
      </c>
      <c r="AV138" s="291" t="str">
        <f t="shared" si="405"/>
        <v/>
      </c>
      <c r="AW138" s="27"/>
      <c r="AX138" s="33"/>
      <c r="AY138" s="33"/>
      <c r="AZ138" s="28"/>
      <c r="BA138" s="27"/>
      <c r="BB138" s="202"/>
      <c r="BC138" s="315">
        <f t="shared" si="344"/>
        <v>0</v>
      </c>
      <c r="BD138" s="349" t="str">
        <f t="shared" si="218"/>
        <v/>
      </c>
      <c r="BE138" s="350"/>
      <c r="BF138" s="350"/>
      <c r="BG138" s="349">
        <f t="shared" si="411"/>
        <v>0</v>
      </c>
      <c r="BH138" s="350"/>
      <c r="BI138" s="349">
        <f t="shared" si="345"/>
        <v>0</v>
      </c>
      <c r="BJ138" s="202"/>
      <c r="BK138" s="202"/>
      <c r="BL138" s="653" t="str">
        <f t="shared" si="219"/>
        <v/>
      </c>
      <c r="BM138" s="654" t="str">
        <f t="shared" si="220"/>
        <v/>
      </c>
      <c r="BN138" s="266" t="str">
        <f t="shared" si="221"/>
        <v/>
      </c>
      <c r="BO138" s="793"/>
      <c r="BP138" s="323"/>
      <c r="BQ138" s="323"/>
      <c r="BR138" s="323"/>
      <c r="BS138" s="323"/>
      <c r="BT138" s="324" t="str">
        <f t="shared" si="222"/>
        <v/>
      </c>
      <c r="BU138" s="325" t="str">
        <f t="shared" si="346"/>
        <v/>
      </c>
      <c r="BV138" s="393">
        <f t="shared" si="347"/>
        <v>0</v>
      </c>
      <c r="BW138" s="326"/>
      <c r="BX138" s="329"/>
      <c r="BY138" s="454"/>
      <c r="BZ138" s="455"/>
      <c r="CA138" s="455"/>
      <c r="CB138" s="455"/>
      <c r="CC138" s="455"/>
      <c r="CD138" s="322">
        <f>IFERROR(VLOOKUP(BX138,'４整理番号表'!$X$23:$Z$31,3,FALSE),)</f>
        <v>0</v>
      </c>
      <c r="CE138" s="605" t="str">
        <f>IF(BX138='４整理番号表'!$X$24,IF(CC138&lt;&gt;"",IF(BZ138&gt;0,IF(BY138=6,ROUNDDOWN((CC138-BZ138)/ABS(BZ138),3),IF(BY138=5,ROUNDDOWN((CC138-BZ138)/ABS(BZ138)*3/4,3),"")),"-")),IF(CC138&lt;&gt;"",IF(BZ138&gt;0,ROUNDDOWN((CC138-BZ138)/ABS(BZ138),3),"-"),""))</f>
        <v/>
      </c>
      <c r="CF138" s="610"/>
      <c r="CG138" s="329"/>
      <c r="CH138" s="454"/>
      <c r="CI138" s="322"/>
      <c r="CJ138" s="322"/>
      <c r="CK138" s="322"/>
      <c r="CL138" s="322"/>
      <c r="CM138" s="322">
        <f>IFERROR(VLOOKUP(CG138,'４整理番号表'!$X$23:$Z$31,3,FALSE),)</f>
        <v>0</v>
      </c>
      <c r="CN138" s="325" t="str">
        <f t="shared" si="348"/>
        <v/>
      </c>
      <c r="CO138" s="610"/>
      <c r="CP138" s="329"/>
      <c r="CQ138" s="454"/>
      <c r="CR138" s="322"/>
      <c r="CS138" s="322"/>
      <c r="CT138" s="322"/>
      <c r="CU138" s="322"/>
      <c r="CV138" s="322">
        <f>IFERROR(VLOOKUP(CP138,'４整理番号表'!$X$23:$Z$31,3,FALSE),)</f>
        <v>0</v>
      </c>
      <c r="CW138" s="325" t="str">
        <f t="shared" si="349"/>
        <v/>
      </c>
      <c r="CX138" s="619"/>
      <c r="CY138" s="329"/>
      <c r="CZ138" s="454"/>
      <c r="DA138" s="322"/>
      <c r="DB138" s="322"/>
      <c r="DC138" s="322"/>
      <c r="DD138" s="322"/>
      <c r="DE138" s="322">
        <f>IFERROR(VLOOKUP(CY138,'４整理番号表'!$X$23:$Z$31,3,FALSE),)</f>
        <v>0</v>
      </c>
      <c r="DF138" s="325" t="str">
        <f t="shared" si="350"/>
        <v/>
      </c>
      <c r="DG138" s="610"/>
      <c r="DH138" s="329"/>
      <c r="DI138" s="454"/>
      <c r="DJ138" s="322"/>
      <c r="DK138" s="322"/>
      <c r="DL138" s="322"/>
      <c r="DM138" s="322"/>
      <c r="DN138" s="322">
        <f>IFERROR(VLOOKUP(DH138,'４整理番号表'!$X$23:$Z$31,3,FALSE),)</f>
        <v>0</v>
      </c>
      <c r="DO138" s="325" t="str">
        <f t="shared" si="351"/>
        <v/>
      </c>
      <c r="DP138" s="610"/>
      <c r="DQ138" s="329"/>
      <c r="DR138" s="454"/>
      <c r="DS138" s="322"/>
      <c r="DT138" s="322"/>
      <c r="DU138" s="322"/>
      <c r="DV138" s="322"/>
      <c r="DW138" s="322">
        <f>IFERROR(VLOOKUP(DQ138,'４整理番号表'!$X$23:$Z$31,3,FALSE),)</f>
        <v>0</v>
      </c>
      <c r="DX138" s="325" t="str">
        <f t="shared" si="352"/>
        <v/>
      </c>
      <c r="DY138" s="610"/>
      <c r="DZ138" s="329"/>
      <c r="EA138" s="454"/>
      <c r="EB138" s="322"/>
      <c r="EC138" s="322"/>
      <c r="ED138" s="322"/>
      <c r="EE138" s="322"/>
      <c r="EF138" s="322">
        <f>IFERROR(VLOOKUP(DZ138,'４整理番号表'!$X$23:$Z$31,3,FALSE),)</f>
        <v>0</v>
      </c>
      <c r="EG138" s="325" t="str">
        <f t="shared" si="353"/>
        <v/>
      </c>
      <c r="EH138" s="610"/>
      <c r="EI138" s="329"/>
      <c r="EJ138" s="454"/>
      <c r="EK138" s="322"/>
      <c r="EL138" s="322"/>
      <c r="EM138" s="322"/>
      <c r="EN138" s="322"/>
      <c r="EO138" s="322">
        <f>IFERROR(VLOOKUP(EI138,'４整理番号表'!$X$23:$Z$31,3,FALSE),)</f>
        <v>0</v>
      </c>
      <c r="EP138" s="325" t="str">
        <f t="shared" si="354"/>
        <v/>
      </c>
      <c r="EQ138" s="619"/>
      <c r="ER138" s="203" t="s">
        <v>101</v>
      </c>
      <c r="ES138" s="266">
        <f t="shared" si="223"/>
        <v>0</v>
      </c>
      <c r="ET138" s="272">
        <f t="shared" si="224"/>
        <v>0</v>
      </c>
      <c r="EU138" s="272">
        <f t="shared" si="225"/>
        <v>0</v>
      </c>
      <c r="EV138" s="272">
        <f t="shared" si="226"/>
        <v>0</v>
      </c>
      <c r="EW138" s="272">
        <f t="shared" si="227"/>
        <v>0</v>
      </c>
      <c r="EX138" s="272">
        <f t="shared" si="228"/>
        <v>0</v>
      </c>
      <c r="EY138" s="272">
        <f t="shared" si="229"/>
        <v>0</v>
      </c>
      <c r="EZ138" s="272">
        <f t="shared" si="230"/>
        <v>0</v>
      </c>
      <c r="FA138" s="272">
        <f t="shared" si="231"/>
        <v>0</v>
      </c>
      <c r="FB138" s="272">
        <f t="shared" si="232"/>
        <v>0</v>
      </c>
      <c r="FC138" s="272">
        <f t="shared" si="233"/>
        <v>0</v>
      </c>
      <c r="FD138" s="272">
        <f t="shared" si="234"/>
        <v>0</v>
      </c>
      <c r="FE138" s="272">
        <f t="shared" si="235"/>
        <v>0</v>
      </c>
      <c r="FF138" s="272">
        <f t="shared" si="236"/>
        <v>0</v>
      </c>
      <c r="FG138" s="272">
        <f t="shared" si="237"/>
        <v>0</v>
      </c>
      <c r="FH138" s="272">
        <f t="shared" si="238"/>
        <v>0</v>
      </c>
      <c r="FI138" s="109" t="s">
        <v>100</v>
      </c>
      <c r="FJ138" s="109" t="s">
        <v>100</v>
      </c>
      <c r="FK138" s="109" t="s">
        <v>100</v>
      </c>
      <c r="FL138" s="109" t="s">
        <v>100</v>
      </c>
      <c r="FM138" s="109" t="s">
        <v>100</v>
      </c>
      <c r="FN138" s="272">
        <f t="shared" si="355"/>
        <v>0</v>
      </c>
      <c r="FO138" s="272">
        <f t="shared" si="356"/>
        <v>0</v>
      </c>
      <c r="FP138" s="272">
        <f t="shared" si="357"/>
        <v>0</v>
      </c>
      <c r="FQ138" s="272">
        <f t="shared" si="358"/>
        <v>0</v>
      </c>
      <c r="FR138" s="272">
        <f t="shared" si="359"/>
        <v>0</v>
      </c>
      <c r="FS138" s="272">
        <f t="shared" si="360"/>
        <v>0</v>
      </c>
      <c r="FT138" s="272">
        <f t="shared" si="361"/>
        <v>0</v>
      </c>
      <c r="FU138" s="113"/>
      <c r="FV138" s="113"/>
      <c r="FW138" s="109"/>
      <c r="FX138" s="109"/>
      <c r="FY138" s="109"/>
      <c r="FZ138" s="272">
        <f t="shared" si="362"/>
        <v>0</v>
      </c>
      <c r="GA138" s="272">
        <f t="shared" si="239"/>
        <v>0</v>
      </c>
      <c r="GB138" s="109"/>
      <c r="GC138" s="109"/>
      <c r="GD138" s="109"/>
      <c r="GE138" s="109"/>
      <c r="GF138" s="109"/>
      <c r="GG138" s="109"/>
      <c r="GH138" s="109"/>
      <c r="GI138" s="109"/>
      <c r="GJ138" s="109"/>
      <c r="GK138" s="109"/>
      <c r="GL138" s="109"/>
      <c r="GM138" s="109"/>
      <c r="GN138" s="109"/>
      <c r="GO138" s="109"/>
      <c r="GP138" s="109"/>
      <c r="GQ138" s="109"/>
      <c r="GR138" s="109"/>
      <c r="GS138" s="109"/>
      <c r="GT138" s="110"/>
      <c r="GV138" s="413">
        <f t="shared" si="240"/>
        <v>0</v>
      </c>
      <c r="GW138" s="414">
        <f t="shared" si="241"/>
        <v>0</v>
      </c>
      <c r="GX138" s="415"/>
      <c r="GY138" s="416">
        <f t="shared" si="406"/>
        <v>0</v>
      </c>
      <c r="GZ138" s="417">
        <f t="shared" si="407"/>
        <v>0</v>
      </c>
      <c r="HA138" s="385"/>
      <c r="HB138" s="421"/>
      <c r="HC138" s="422"/>
      <c r="HD138" s="422"/>
      <c r="HE138" s="423">
        <f t="shared" si="408"/>
        <v>0</v>
      </c>
      <c r="HF138" s="424">
        <f t="shared" si="409"/>
        <v>0</v>
      </c>
      <c r="HG138" s="426"/>
      <c r="HH138" s="426"/>
      <c r="HI138" s="426"/>
      <c r="HJ138" s="345" t="str">
        <f t="shared" si="242"/>
        <v/>
      </c>
      <c r="HK138" s="402">
        <f>IF(OR(AND(1&lt;=HJ138,HJ138&lt;=3),HJ138=6),VLOOKUP(HJ138,'４整理番号表'!$J$5:$K$59,2,FALSE),0)</f>
        <v>0</v>
      </c>
      <c r="HL138" s="402">
        <f>IF(OR(HJ138=4,HJ138=7),VLOOKUP(HJ138,'４整理番号表'!$J$5:$K$59,2,FALSE),0)</f>
        <v>0</v>
      </c>
      <c r="HM138" s="402">
        <f>IF(HJ138=5,VLOOKUP(HJ138,'４整理番号表'!$J$5:$K$59,2,FALSE),0)</f>
        <v>0</v>
      </c>
      <c r="HN138" s="402">
        <f>IF(AND(8&lt;=HJ138,HJ138&lt;=13),VLOOKUP(HJ138,'４整理番号表'!$J$5:$K$59,2,FALSE),0)</f>
        <v>0</v>
      </c>
      <c r="HO138" s="397">
        <f t="shared" si="363"/>
        <v>0</v>
      </c>
      <c r="HP138" s="345">
        <f t="shared" si="364"/>
        <v>0</v>
      </c>
      <c r="HQ138" s="345">
        <f t="shared" si="365"/>
        <v>0</v>
      </c>
      <c r="HR138" s="344">
        <f t="shared" si="366"/>
        <v>0</v>
      </c>
      <c r="HS138" s="344">
        <f t="shared" si="367"/>
        <v>0</v>
      </c>
      <c r="HT138" s="345">
        <f t="shared" si="368"/>
        <v>0</v>
      </c>
      <c r="HU138" s="345">
        <f t="shared" si="369"/>
        <v>0</v>
      </c>
      <c r="HV138" s="345">
        <f t="shared" si="370"/>
        <v>0</v>
      </c>
      <c r="HW138" s="345">
        <f t="shared" si="371"/>
        <v>0</v>
      </c>
      <c r="HX138" s="345">
        <f t="shared" si="372"/>
        <v>0</v>
      </c>
      <c r="HY138" s="344">
        <f t="shared" si="373"/>
        <v>0</v>
      </c>
      <c r="HZ138" s="344">
        <f t="shared" si="374"/>
        <v>0</v>
      </c>
      <c r="IA138" s="345">
        <f t="shared" si="375"/>
        <v>0</v>
      </c>
      <c r="IB138" s="345">
        <f t="shared" si="376"/>
        <v>0</v>
      </c>
      <c r="IC138" s="345">
        <f t="shared" si="377"/>
        <v>0</v>
      </c>
      <c r="ID138" s="345">
        <f t="shared" si="378"/>
        <v>0</v>
      </c>
      <c r="IE138" s="345">
        <f t="shared" si="379"/>
        <v>0</v>
      </c>
      <c r="IF138" s="344">
        <f>IF(AND($HO138=3,SUM($ID138:IE138)=0),IF(AND($HB138=1,$HF138&gt;=0.1),1,),)</f>
        <v>0</v>
      </c>
      <c r="IG138" s="344">
        <f>IF(AND($HO138=3,SUM($ID138:IF138)=0),IF(AND($HB138=1,$HF138&gt;=0.05,$HF138&lt;0.1),1,),)</f>
        <v>0</v>
      </c>
      <c r="IH138" s="345">
        <f t="shared" si="380"/>
        <v>0</v>
      </c>
      <c r="II138" s="345">
        <f t="shared" si="381"/>
        <v>0</v>
      </c>
      <c r="IJ138" s="345">
        <f t="shared" si="382"/>
        <v>0</v>
      </c>
      <c r="IK138" s="345">
        <f t="shared" si="383"/>
        <v>0</v>
      </c>
      <c r="IL138" s="345">
        <f t="shared" si="384"/>
        <v>0</v>
      </c>
      <c r="IM138" s="345">
        <f t="shared" si="385"/>
        <v>0</v>
      </c>
      <c r="IN138" s="345">
        <f t="shared" si="386"/>
        <v>0</v>
      </c>
      <c r="IO138" s="345">
        <f t="shared" si="387"/>
        <v>0</v>
      </c>
      <c r="IP138" s="345">
        <f t="shared" si="388"/>
        <v>0</v>
      </c>
      <c r="IQ138" s="345">
        <f t="shared" si="389"/>
        <v>0</v>
      </c>
      <c r="IR138" s="345">
        <f t="shared" si="390"/>
        <v>0</v>
      </c>
      <c r="IS138" s="392">
        <f t="shared" si="391"/>
        <v>0</v>
      </c>
      <c r="IT138" s="385"/>
      <c r="IU138" s="440">
        <f t="shared" si="243"/>
        <v>0</v>
      </c>
      <c r="IV138" s="344">
        <f t="shared" si="244"/>
        <v>0</v>
      </c>
      <c r="IW138" s="344">
        <f t="shared" si="245"/>
        <v>0</v>
      </c>
      <c r="IX138" s="344">
        <f t="shared" si="246"/>
        <v>0</v>
      </c>
      <c r="IY138" s="344">
        <f t="shared" si="247"/>
        <v>0</v>
      </c>
      <c r="IZ138" s="344">
        <f t="shared" si="248"/>
        <v>0</v>
      </c>
      <c r="JA138" s="344">
        <f t="shared" si="249"/>
        <v>0</v>
      </c>
      <c r="JB138" s="344">
        <f t="shared" si="250"/>
        <v>0</v>
      </c>
      <c r="JC138" s="344">
        <f t="shared" si="251"/>
        <v>0</v>
      </c>
      <c r="JD138" s="344">
        <f t="shared" si="252"/>
        <v>0</v>
      </c>
      <c r="JE138" s="344">
        <f t="shared" si="253"/>
        <v>0</v>
      </c>
      <c r="JF138" s="344">
        <f t="shared" si="254"/>
        <v>0</v>
      </c>
      <c r="JG138" s="344">
        <f t="shared" si="255"/>
        <v>0</v>
      </c>
      <c r="JH138" s="344">
        <f t="shared" si="256"/>
        <v>0</v>
      </c>
      <c r="JI138" s="344">
        <f t="shared" si="257"/>
        <v>0</v>
      </c>
      <c r="JJ138" s="344">
        <f t="shared" si="258"/>
        <v>0</v>
      </c>
      <c r="JK138" s="344">
        <f t="shared" si="259"/>
        <v>0</v>
      </c>
      <c r="JL138" s="344">
        <f t="shared" si="260"/>
        <v>0</v>
      </c>
      <c r="JM138" s="344">
        <f t="shared" si="261"/>
        <v>0</v>
      </c>
      <c r="JN138" s="344">
        <f t="shared" si="262"/>
        <v>0</v>
      </c>
      <c r="JO138" s="344">
        <f t="shared" si="263"/>
        <v>0</v>
      </c>
      <c r="JP138" s="344">
        <f t="shared" si="264"/>
        <v>0</v>
      </c>
      <c r="JQ138" s="344">
        <f t="shared" si="265"/>
        <v>0</v>
      </c>
      <c r="JR138" s="344">
        <f t="shared" si="266"/>
        <v>0</v>
      </c>
      <c r="JS138" s="344">
        <f t="shared" si="267"/>
        <v>0</v>
      </c>
      <c r="JT138" s="344">
        <f t="shared" si="268"/>
        <v>0</v>
      </c>
      <c r="JU138" s="344">
        <f t="shared" si="269"/>
        <v>0</v>
      </c>
      <c r="JV138" s="344">
        <f t="shared" si="270"/>
        <v>0</v>
      </c>
      <c r="JW138" s="344">
        <f t="shared" si="271"/>
        <v>0</v>
      </c>
      <c r="JX138" s="344">
        <f t="shared" si="272"/>
        <v>0</v>
      </c>
      <c r="JY138" s="344">
        <f t="shared" si="273"/>
        <v>0</v>
      </c>
      <c r="JZ138" s="344">
        <f t="shared" si="274"/>
        <v>0</v>
      </c>
      <c r="KA138" s="344">
        <f t="shared" si="275"/>
        <v>0</v>
      </c>
      <c r="KB138" s="344">
        <f t="shared" si="276"/>
        <v>0</v>
      </c>
      <c r="KC138" s="344">
        <f t="shared" si="277"/>
        <v>0</v>
      </c>
      <c r="KD138" s="344">
        <f t="shared" si="278"/>
        <v>0</v>
      </c>
      <c r="KE138" s="344">
        <f t="shared" si="279"/>
        <v>0</v>
      </c>
      <c r="KF138" s="344">
        <f t="shared" si="280"/>
        <v>0</v>
      </c>
      <c r="KG138" s="344">
        <f t="shared" si="281"/>
        <v>0</v>
      </c>
      <c r="KH138" s="344">
        <f t="shared" si="282"/>
        <v>0</v>
      </c>
      <c r="KI138" s="344">
        <f t="shared" si="283"/>
        <v>0</v>
      </c>
      <c r="KJ138" s="344">
        <f t="shared" si="284"/>
        <v>0</v>
      </c>
      <c r="KK138" s="344">
        <f t="shared" si="285"/>
        <v>0</v>
      </c>
      <c r="KL138" s="344">
        <f t="shared" si="286"/>
        <v>0</v>
      </c>
      <c r="KM138" s="344">
        <f t="shared" si="287"/>
        <v>0</v>
      </c>
      <c r="KN138" s="344">
        <f t="shared" si="288"/>
        <v>0</v>
      </c>
      <c r="KO138" s="344">
        <f t="shared" si="289"/>
        <v>0</v>
      </c>
      <c r="KP138" s="344">
        <f t="shared" si="290"/>
        <v>0</v>
      </c>
      <c r="KQ138" s="344">
        <f t="shared" si="291"/>
        <v>0</v>
      </c>
      <c r="KR138" s="344">
        <f t="shared" si="292"/>
        <v>0</v>
      </c>
      <c r="KS138" s="344">
        <f t="shared" si="293"/>
        <v>0</v>
      </c>
      <c r="KT138" s="383">
        <f t="shared" si="294"/>
        <v>0</v>
      </c>
      <c r="KU138" s="701"/>
      <c r="KV138" s="109"/>
      <c r="KW138" s="109"/>
      <c r="KX138" s="110"/>
      <c r="KZ138" s="472">
        <f t="shared" si="295"/>
        <v>0</v>
      </c>
      <c r="LA138" s="348">
        <f t="shared" si="296"/>
        <v>0</v>
      </c>
      <c r="LB138" s="348">
        <f t="shared" si="297"/>
        <v>0</v>
      </c>
      <c r="LC138" s="473">
        <f t="shared" si="298"/>
        <v>0</v>
      </c>
      <c r="LE138" s="467">
        <f t="shared" si="299"/>
        <v>0</v>
      </c>
      <c r="LF138" s="467" t="str">
        <f t="shared" si="300"/>
        <v/>
      </c>
      <c r="LG138" s="467">
        <f t="shared" si="301"/>
        <v>0</v>
      </c>
      <c r="LH138" s="467">
        <f t="shared" si="302"/>
        <v>0</v>
      </c>
      <c r="LI138" s="467">
        <f t="shared" si="303"/>
        <v>0</v>
      </c>
      <c r="LJ138" s="467">
        <f t="shared" si="304"/>
        <v>0</v>
      </c>
      <c r="LK138" s="467">
        <f t="shared" si="305"/>
        <v>0</v>
      </c>
      <c r="LL138" s="467">
        <f t="shared" si="306"/>
        <v>0</v>
      </c>
      <c r="LM138" s="467">
        <f t="shared" si="307"/>
        <v>0</v>
      </c>
      <c r="LN138" s="468">
        <f t="shared" si="308"/>
        <v>0</v>
      </c>
      <c r="LO138" s="468" t="str">
        <f t="shared" si="392"/>
        <v>○</v>
      </c>
      <c r="LP138" s="451"/>
      <c r="LQ138" s="414">
        <f t="shared" si="393"/>
        <v>0</v>
      </c>
      <c r="LR138" s="414">
        <f t="shared" si="394"/>
        <v>0</v>
      </c>
      <c r="LS138" s="414" t="str">
        <f t="shared" si="309"/>
        <v/>
      </c>
      <c r="LT138" s="414" t="str">
        <f t="shared" si="395"/>
        <v/>
      </c>
      <c r="LU138" s="414">
        <f t="shared" si="310"/>
        <v>0</v>
      </c>
      <c r="LV138" s="414">
        <f t="shared" si="311"/>
        <v>0</v>
      </c>
      <c r="LW138" s="414">
        <f t="shared" si="312"/>
        <v>0</v>
      </c>
      <c r="LX138" s="448">
        <f t="shared" si="313"/>
        <v>0</v>
      </c>
      <c r="LY138" s="414">
        <f t="shared" si="396"/>
        <v>0</v>
      </c>
      <c r="LZ138" s="414">
        <f t="shared" si="397"/>
        <v>0</v>
      </c>
      <c r="MA138" s="414">
        <f t="shared" si="398"/>
        <v>0</v>
      </c>
      <c r="MB138" s="448">
        <f t="shared" si="399"/>
        <v>0</v>
      </c>
      <c r="MC138" s="414">
        <f t="shared" si="314"/>
        <v>0</v>
      </c>
      <c r="MD138" s="414">
        <f t="shared" si="315"/>
        <v>0</v>
      </c>
      <c r="ME138" s="414">
        <f t="shared" si="316"/>
        <v>0</v>
      </c>
      <c r="MF138" s="448">
        <f t="shared" si="317"/>
        <v>0</v>
      </c>
      <c r="MG138" s="414">
        <f t="shared" si="318"/>
        <v>0</v>
      </c>
      <c r="MH138" s="414">
        <f t="shared" si="319"/>
        <v>0</v>
      </c>
      <c r="MI138" s="414">
        <f t="shared" si="320"/>
        <v>0</v>
      </c>
      <c r="MJ138" s="448">
        <f t="shared" si="400"/>
        <v>0</v>
      </c>
      <c r="MK138" s="462"/>
      <c r="ML138" s="477" cm="1">
        <f t="array" ref="ML138">IF(MX138=1,INDEX($BX138:$EQ138,1,MATCH("Ⅱ⑧",$BX138:$EQ138,0)+7),0)</f>
        <v>0</v>
      </c>
      <c r="MM138" s="478">
        <f t="shared" si="321"/>
        <v>0</v>
      </c>
      <c r="MN138" s="468">
        <f t="shared" si="322"/>
        <v>0</v>
      </c>
      <c r="MP138" s="348">
        <f t="shared" si="323"/>
        <v>0</v>
      </c>
      <c r="MQ138" s="348">
        <f t="shared" si="324"/>
        <v>0</v>
      </c>
      <c r="MR138" s="348">
        <f t="shared" si="325"/>
        <v>0</v>
      </c>
      <c r="MS138" s="348">
        <f t="shared" si="326"/>
        <v>0</v>
      </c>
      <c r="MT138" s="348">
        <f t="shared" si="327"/>
        <v>0</v>
      </c>
      <c r="MU138" s="348">
        <f t="shared" si="328"/>
        <v>0</v>
      </c>
      <c r="MV138" s="348">
        <f t="shared" si="329"/>
        <v>0</v>
      </c>
      <c r="MW138" s="348">
        <f t="shared" si="330"/>
        <v>0</v>
      </c>
      <c r="MX138" s="348">
        <f t="shared" si="331"/>
        <v>0</v>
      </c>
      <c r="MZ138" s="550">
        <f t="shared" si="332"/>
        <v>0</v>
      </c>
      <c r="NA138" s="550">
        <f t="shared" si="333"/>
        <v>0</v>
      </c>
      <c r="NB138" s="550">
        <f t="shared" si="334"/>
        <v>0</v>
      </c>
      <c r="NC138" s="550">
        <f t="shared" si="335"/>
        <v>0</v>
      </c>
      <c r="ND138" s="550">
        <f t="shared" si="336"/>
        <v>0</v>
      </c>
      <c r="NE138" s="550">
        <f t="shared" si="337"/>
        <v>0</v>
      </c>
      <c r="NF138" s="550">
        <f t="shared" si="338"/>
        <v>0</v>
      </c>
      <c r="NG138" s="550">
        <f t="shared" si="339"/>
        <v>0</v>
      </c>
    </row>
    <row r="139" spans="1:371" s="136" customFormat="1" ht="21" customHeight="1">
      <c r="A139" s="452">
        <f t="shared" si="212"/>
        <v>0</v>
      </c>
      <c r="B139" s="452">
        <f t="shared" si="401"/>
        <v>0</v>
      </c>
      <c r="C139" s="452">
        <f t="shared" si="213"/>
        <v>0</v>
      </c>
      <c r="D139" s="452">
        <f t="shared" si="214"/>
        <v>0</v>
      </c>
      <c r="E139" s="452">
        <f t="shared" si="215"/>
        <v>0</v>
      </c>
      <c r="F139" s="452">
        <f t="shared" si="402"/>
        <v>0</v>
      </c>
      <c r="G139" s="452">
        <f t="shared" si="403"/>
        <v>0</v>
      </c>
      <c r="H139" s="452">
        <f t="shared" si="404"/>
        <v>0</v>
      </c>
      <c r="I139" s="267">
        <f t="shared" si="340"/>
        <v>0</v>
      </c>
      <c r="J139" s="268"/>
      <c r="K139" s="112"/>
      <c r="L139" s="112"/>
      <c r="M139" s="106"/>
      <c r="N139" s="106"/>
      <c r="O139" s="106"/>
      <c r="P139" s="106"/>
      <c r="Q139" s="112"/>
      <c r="R139" s="263" t="str">
        <f>IFERROR(VLOOKUP(Q139,'４整理番号表'!$T$27:$U$30,2,TRUE),"")</f>
        <v/>
      </c>
      <c r="S139" s="263">
        <f t="shared" si="341"/>
        <v>0</v>
      </c>
      <c r="T139" s="266">
        <f t="shared" si="342"/>
        <v>0</v>
      </c>
      <c r="U139" s="112"/>
      <c r="V139" s="108"/>
      <c r="W139" s="269" t="str">
        <f>IFERROR(VLOOKUP(V139,'４整理番号表'!$B$6:$G$7,2,TRUE),"")</f>
        <v/>
      </c>
      <c r="X139" s="270"/>
      <c r="Y139" s="108"/>
      <c r="Z139" s="269" t="str">
        <f>IFERROR(VLOOKUP(Y139,'４整理番号表'!$B$39:$H$45,2,TRUE),"")</f>
        <v/>
      </c>
      <c r="AA139" s="108"/>
      <c r="AB139" s="271" t="str">
        <f>IFERROR(VLOOKUP(AA139,'４整理番号表'!$J$5:$K$59,2,TRUE),"")</f>
        <v/>
      </c>
      <c r="AC139" s="365"/>
      <c r="AD139" s="624"/>
      <c r="AE139" s="107"/>
      <c r="AF139" s="272" t="str">
        <f>IFERROR(VLOOKUP(AE139,'４整理番号表'!$P$6:$Q$39,2,TRUE),"")</f>
        <v/>
      </c>
      <c r="AG139" s="273">
        <f t="shared" si="216"/>
        <v>0</v>
      </c>
      <c r="AH139" s="106"/>
      <c r="AI139" s="112"/>
      <c r="AJ139" s="111"/>
      <c r="AK139" s="282"/>
      <c r="AL139" s="283"/>
      <c r="AM139" s="280"/>
      <c r="AN139" s="26"/>
      <c r="AO139" s="291">
        <f t="shared" si="217"/>
        <v>0</v>
      </c>
      <c r="AP139" s="290">
        <f t="shared" si="343"/>
        <v>0</v>
      </c>
      <c r="AQ139" s="30"/>
      <c r="AR139" s="30"/>
      <c r="AS139" s="30"/>
      <c r="AT139" s="289"/>
      <c r="AU139" s="291">
        <f t="shared" si="410"/>
        <v>0</v>
      </c>
      <c r="AV139" s="291" t="str">
        <f t="shared" si="405"/>
        <v/>
      </c>
      <c r="AW139" s="27"/>
      <c r="AX139" s="33"/>
      <c r="AY139" s="33"/>
      <c r="AZ139" s="28"/>
      <c r="BA139" s="27"/>
      <c r="BB139" s="202"/>
      <c r="BC139" s="315">
        <f t="shared" si="344"/>
        <v>0</v>
      </c>
      <c r="BD139" s="349" t="str">
        <f t="shared" si="218"/>
        <v/>
      </c>
      <c r="BE139" s="350"/>
      <c r="BF139" s="350"/>
      <c r="BG139" s="349">
        <f t="shared" si="411"/>
        <v>0</v>
      </c>
      <c r="BH139" s="350"/>
      <c r="BI139" s="349">
        <f t="shared" si="345"/>
        <v>0</v>
      </c>
      <c r="BJ139" s="202"/>
      <c r="BK139" s="202"/>
      <c r="BL139" s="653" t="str">
        <f t="shared" si="219"/>
        <v/>
      </c>
      <c r="BM139" s="654" t="str">
        <f t="shared" si="220"/>
        <v/>
      </c>
      <c r="BN139" s="266" t="str">
        <f t="shared" si="221"/>
        <v/>
      </c>
      <c r="BO139" s="793"/>
      <c r="BP139" s="323"/>
      <c r="BQ139" s="323"/>
      <c r="BR139" s="323"/>
      <c r="BS139" s="323"/>
      <c r="BT139" s="324" t="str">
        <f t="shared" si="222"/>
        <v/>
      </c>
      <c r="BU139" s="325" t="str">
        <f t="shared" si="346"/>
        <v/>
      </c>
      <c r="BV139" s="393">
        <f t="shared" si="347"/>
        <v>0</v>
      </c>
      <c r="BW139" s="326"/>
      <c r="BX139" s="329"/>
      <c r="BY139" s="454"/>
      <c r="BZ139" s="455"/>
      <c r="CA139" s="455"/>
      <c r="CB139" s="455"/>
      <c r="CC139" s="455"/>
      <c r="CD139" s="322">
        <f>IFERROR(VLOOKUP(BX139,'４整理番号表'!$X$23:$Z$31,3,FALSE),)</f>
        <v>0</v>
      </c>
      <c r="CE139" s="605" t="str">
        <f>IF(BX139='４整理番号表'!$X$24,IF(CC139&lt;&gt;"",IF(BZ139&gt;0,IF(BY139=6,ROUNDDOWN((CC139-BZ139)/ABS(BZ139),3),IF(BY139=5,ROUNDDOWN((CC139-BZ139)/ABS(BZ139)*3/4,3),"")),"-")),IF(CC139&lt;&gt;"",IF(BZ139&gt;0,ROUNDDOWN((CC139-BZ139)/ABS(BZ139),3),"-"),""))</f>
        <v/>
      </c>
      <c r="CF139" s="610"/>
      <c r="CG139" s="329"/>
      <c r="CH139" s="454"/>
      <c r="CI139" s="322"/>
      <c r="CJ139" s="322"/>
      <c r="CK139" s="322"/>
      <c r="CL139" s="322"/>
      <c r="CM139" s="322">
        <f>IFERROR(VLOOKUP(CG139,'４整理番号表'!$X$23:$Z$31,3,FALSE),)</f>
        <v>0</v>
      </c>
      <c r="CN139" s="325" t="str">
        <f t="shared" si="348"/>
        <v/>
      </c>
      <c r="CO139" s="610"/>
      <c r="CP139" s="329"/>
      <c r="CQ139" s="454"/>
      <c r="CR139" s="322"/>
      <c r="CS139" s="322"/>
      <c r="CT139" s="322"/>
      <c r="CU139" s="322"/>
      <c r="CV139" s="322">
        <f>IFERROR(VLOOKUP(CP139,'４整理番号表'!$X$23:$Z$31,3,FALSE),)</f>
        <v>0</v>
      </c>
      <c r="CW139" s="325" t="str">
        <f t="shared" si="349"/>
        <v/>
      </c>
      <c r="CX139" s="619"/>
      <c r="CY139" s="329"/>
      <c r="CZ139" s="454"/>
      <c r="DA139" s="322"/>
      <c r="DB139" s="322"/>
      <c r="DC139" s="322"/>
      <c r="DD139" s="322"/>
      <c r="DE139" s="322">
        <f>IFERROR(VLOOKUP(CY139,'４整理番号表'!$X$23:$Z$31,3,FALSE),)</f>
        <v>0</v>
      </c>
      <c r="DF139" s="325" t="str">
        <f t="shared" si="350"/>
        <v/>
      </c>
      <c r="DG139" s="610"/>
      <c r="DH139" s="329"/>
      <c r="DI139" s="454"/>
      <c r="DJ139" s="322"/>
      <c r="DK139" s="322"/>
      <c r="DL139" s="322"/>
      <c r="DM139" s="322"/>
      <c r="DN139" s="322">
        <f>IFERROR(VLOOKUP(DH139,'４整理番号表'!$X$23:$Z$31,3,FALSE),)</f>
        <v>0</v>
      </c>
      <c r="DO139" s="325" t="str">
        <f t="shared" si="351"/>
        <v/>
      </c>
      <c r="DP139" s="610"/>
      <c r="DQ139" s="329"/>
      <c r="DR139" s="454"/>
      <c r="DS139" s="322"/>
      <c r="DT139" s="322"/>
      <c r="DU139" s="322"/>
      <c r="DV139" s="322"/>
      <c r="DW139" s="322">
        <f>IFERROR(VLOOKUP(DQ139,'４整理番号表'!$X$23:$Z$31,3,FALSE),)</f>
        <v>0</v>
      </c>
      <c r="DX139" s="325" t="str">
        <f t="shared" si="352"/>
        <v/>
      </c>
      <c r="DY139" s="610"/>
      <c r="DZ139" s="329"/>
      <c r="EA139" s="454"/>
      <c r="EB139" s="322"/>
      <c r="EC139" s="322"/>
      <c r="ED139" s="322"/>
      <c r="EE139" s="322"/>
      <c r="EF139" s="322">
        <f>IFERROR(VLOOKUP(DZ139,'４整理番号表'!$X$23:$Z$31,3,FALSE),)</f>
        <v>0</v>
      </c>
      <c r="EG139" s="325" t="str">
        <f t="shared" si="353"/>
        <v/>
      </c>
      <c r="EH139" s="610"/>
      <c r="EI139" s="329"/>
      <c r="EJ139" s="454"/>
      <c r="EK139" s="322"/>
      <c r="EL139" s="322"/>
      <c r="EM139" s="322"/>
      <c r="EN139" s="322"/>
      <c r="EO139" s="322">
        <f>IFERROR(VLOOKUP(EI139,'４整理番号表'!$X$23:$Z$31,3,FALSE),)</f>
        <v>0</v>
      </c>
      <c r="EP139" s="325" t="str">
        <f t="shared" si="354"/>
        <v/>
      </c>
      <c r="EQ139" s="619"/>
      <c r="ER139" s="203" t="s">
        <v>101</v>
      </c>
      <c r="ES139" s="266">
        <f t="shared" si="223"/>
        <v>0</v>
      </c>
      <c r="ET139" s="272">
        <f t="shared" si="224"/>
        <v>0</v>
      </c>
      <c r="EU139" s="272">
        <f t="shared" si="225"/>
        <v>0</v>
      </c>
      <c r="EV139" s="272">
        <f t="shared" si="226"/>
        <v>0</v>
      </c>
      <c r="EW139" s="272">
        <f t="shared" si="227"/>
        <v>0</v>
      </c>
      <c r="EX139" s="272">
        <f t="shared" si="228"/>
        <v>0</v>
      </c>
      <c r="EY139" s="272">
        <f t="shared" si="229"/>
        <v>0</v>
      </c>
      <c r="EZ139" s="272">
        <f t="shared" si="230"/>
        <v>0</v>
      </c>
      <c r="FA139" s="272">
        <f t="shared" si="231"/>
        <v>0</v>
      </c>
      <c r="FB139" s="272">
        <f t="shared" si="232"/>
        <v>0</v>
      </c>
      <c r="FC139" s="272">
        <f t="shared" si="233"/>
        <v>0</v>
      </c>
      <c r="FD139" s="272">
        <f t="shared" si="234"/>
        <v>0</v>
      </c>
      <c r="FE139" s="272">
        <f t="shared" si="235"/>
        <v>0</v>
      </c>
      <c r="FF139" s="272">
        <f t="shared" si="236"/>
        <v>0</v>
      </c>
      <c r="FG139" s="272">
        <f t="shared" si="237"/>
        <v>0</v>
      </c>
      <c r="FH139" s="272">
        <f t="shared" si="238"/>
        <v>0</v>
      </c>
      <c r="FI139" s="109" t="s">
        <v>100</v>
      </c>
      <c r="FJ139" s="109" t="s">
        <v>100</v>
      </c>
      <c r="FK139" s="109" t="s">
        <v>100</v>
      </c>
      <c r="FL139" s="109" t="s">
        <v>100</v>
      </c>
      <c r="FM139" s="109" t="s">
        <v>100</v>
      </c>
      <c r="FN139" s="272">
        <f t="shared" si="355"/>
        <v>0</v>
      </c>
      <c r="FO139" s="272">
        <f t="shared" si="356"/>
        <v>0</v>
      </c>
      <c r="FP139" s="272">
        <f t="shared" si="357"/>
        <v>0</v>
      </c>
      <c r="FQ139" s="272">
        <f t="shared" si="358"/>
        <v>0</v>
      </c>
      <c r="FR139" s="272">
        <f t="shared" si="359"/>
        <v>0</v>
      </c>
      <c r="FS139" s="272">
        <f t="shared" si="360"/>
        <v>0</v>
      </c>
      <c r="FT139" s="272">
        <f t="shared" si="361"/>
        <v>0</v>
      </c>
      <c r="FU139" s="113"/>
      <c r="FV139" s="113"/>
      <c r="FW139" s="109"/>
      <c r="FX139" s="109"/>
      <c r="FY139" s="109"/>
      <c r="FZ139" s="272">
        <f t="shared" si="362"/>
        <v>0</v>
      </c>
      <c r="GA139" s="272">
        <f t="shared" si="239"/>
        <v>0</v>
      </c>
      <c r="GB139" s="109"/>
      <c r="GC139" s="109"/>
      <c r="GD139" s="109"/>
      <c r="GE139" s="109"/>
      <c r="GF139" s="109"/>
      <c r="GG139" s="109"/>
      <c r="GH139" s="109"/>
      <c r="GI139" s="109"/>
      <c r="GJ139" s="109"/>
      <c r="GK139" s="109"/>
      <c r="GL139" s="109"/>
      <c r="GM139" s="109"/>
      <c r="GN139" s="109"/>
      <c r="GO139" s="109"/>
      <c r="GP139" s="109"/>
      <c r="GQ139" s="109"/>
      <c r="GR139" s="109"/>
      <c r="GS139" s="109"/>
      <c r="GT139" s="110"/>
      <c r="GV139" s="413">
        <f t="shared" si="240"/>
        <v>0</v>
      </c>
      <c r="GW139" s="414">
        <f t="shared" si="241"/>
        <v>0</v>
      </c>
      <c r="GX139" s="415"/>
      <c r="GY139" s="416">
        <f t="shared" si="406"/>
        <v>0</v>
      </c>
      <c r="GZ139" s="417">
        <f t="shared" si="407"/>
        <v>0</v>
      </c>
      <c r="HA139" s="385"/>
      <c r="HB139" s="421"/>
      <c r="HC139" s="422"/>
      <c r="HD139" s="422"/>
      <c r="HE139" s="423">
        <f t="shared" si="408"/>
        <v>0</v>
      </c>
      <c r="HF139" s="424">
        <f t="shared" si="409"/>
        <v>0</v>
      </c>
      <c r="HG139" s="426"/>
      <c r="HH139" s="426"/>
      <c r="HI139" s="426"/>
      <c r="HJ139" s="345" t="str">
        <f t="shared" si="242"/>
        <v/>
      </c>
      <c r="HK139" s="402">
        <f>IF(OR(AND(1&lt;=HJ139,HJ139&lt;=3),HJ139=6),VLOOKUP(HJ139,'４整理番号表'!$J$5:$K$59,2,FALSE),0)</f>
        <v>0</v>
      </c>
      <c r="HL139" s="402">
        <f>IF(OR(HJ139=4,HJ139=7),VLOOKUP(HJ139,'４整理番号表'!$J$5:$K$59,2,FALSE),0)</f>
        <v>0</v>
      </c>
      <c r="HM139" s="402">
        <f>IF(HJ139=5,VLOOKUP(HJ139,'４整理番号表'!$J$5:$K$59,2,FALSE),0)</f>
        <v>0</v>
      </c>
      <c r="HN139" s="402">
        <f>IF(AND(8&lt;=HJ139,HJ139&lt;=13),VLOOKUP(HJ139,'４整理番号表'!$J$5:$K$59,2,FALSE),0)</f>
        <v>0</v>
      </c>
      <c r="HO139" s="397">
        <f t="shared" si="363"/>
        <v>0</v>
      </c>
      <c r="HP139" s="345">
        <f t="shared" si="364"/>
        <v>0</v>
      </c>
      <c r="HQ139" s="345">
        <f t="shared" si="365"/>
        <v>0</v>
      </c>
      <c r="HR139" s="344">
        <f t="shared" si="366"/>
        <v>0</v>
      </c>
      <c r="HS139" s="344">
        <f t="shared" si="367"/>
        <v>0</v>
      </c>
      <c r="HT139" s="345">
        <f t="shared" si="368"/>
        <v>0</v>
      </c>
      <c r="HU139" s="345">
        <f t="shared" si="369"/>
        <v>0</v>
      </c>
      <c r="HV139" s="345">
        <f t="shared" si="370"/>
        <v>0</v>
      </c>
      <c r="HW139" s="345">
        <f t="shared" si="371"/>
        <v>0</v>
      </c>
      <c r="HX139" s="345">
        <f t="shared" si="372"/>
        <v>0</v>
      </c>
      <c r="HY139" s="344">
        <f t="shared" si="373"/>
        <v>0</v>
      </c>
      <c r="HZ139" s="344">
        <f t="shared" si="374"/>
        <v>0</v>
      </c>
      <c r="IA139" s="345">
        <f t="shared" si="375"/>
        <v>0</v>
      </c>
      <c r="IB139" s="345">
        <f t="shared" si="376"/>
        <v>0</v>
      </c>
      <c r="IC139" s="345">
        <f t="shared" si="377"/>
        <v>0</v>
      </c>
      <c r="ID139" s="345">
        <f t="shared" si="378"/>
        <v>0</v>
      </c>
      <c r="IE139" s="345">
        <f t="shared" si="379"/>
        <v>0</v>
      </c>
      <c r="IF139" s="344">
        <f>IF(AND($HO139=3,SUM($ID139:IE139)=0),IF(AND($HB139=1,$HF139&gt;=0.1),1,),)</f>
        <v>0</v>
      </c>
      <c r="IG139" s="344">
        <f>IF(AND($HO139=3,SUM($ID139:IF139)=0),IF(AND($HB139=1,$HF139&gt;=0.05,$HF139&lt;0.1),1,),)</f>
        <v>0</v>
      </c>
      <c r="IH139" s="345">
        <f t="shared" si="380"/>
        <v>0</v>
      </c>
      <c r="II139" s="345">
        <f t="shared" si="381"/>
        <v>0</v>
      </c>
      <c r="IJ139" s="345">
        <f t="shared" si="382"/>
        <v>0</v>
      </c>
      <c r="IK139" s="345">
        <f t="shared" si="383"/>
        <v>0</v>
      </c>
      <c r="IL139" s="345">
        <f t="shared" si="384"/>
        <v>0</v>
      </c>
      <c r="IM139" s="345">
        <f t="shared" si="385"/>
        <v>0</v>
      </c>
      <c r="IN139" s="345">
        <f t="shared" si="386"/>
        <v>0</v>
      </c>
      <c r="IO139" s="345">
        <f t="shared" si="387"/>
        <v>0</v>
      </c>
      <c r="IP139" s="345">
        <f t="shared" si="388"/>
        <v>0</v>
      </c>
      <c r="IQ139" s="345">
        <f t="shared" si="389"/>
        <v>0</v>
      </c>
      <c r="IR139" s="345">
        <f t="shared" si="390"/>
        <v>0</v>
      </c>
      <c r="IS139" s="392">
        <f t="shared" si="391"/>
        <v>0</v>
      </c>
      <c r="IT139" s="385"/>
      <c r="IU139" s="440">
        <f t="shared" si="243"/>
        <v>0</v>
      </c>
      <c r="IV139" s="344">
        <f t="shared" si="244"/>
        <v>0</v>
      </c>
      <c r="IW139" s="344">
        <f t="shared" si="245"/>
        <v>0</v>
      </c>
      <c r="IX139" s="344">
        <f t="shared" si="246"/>
        <v>0</v>
      </c>
      <c r="IY139" s="344">
        <f t="shared" si="247"/>
        <v>0</v>
      </c>
      <c r="IZ139" s="344">
        <f t="shared" si="248"/>
        <v>0</v>
      </c>
      <c r="JA139" s="344">
        <f t="shared" si="249"/>
        <v>0</v>
      </c>
      <c r="JB139" s="344">
        <f t="shared" si="250"/>
        <v>0</v>
      </c>
      <c r="JC139" s="344">
        <f t="shared" si="251"/>
        <v>0</v>
      </c>
      <c r="JD139" s="344">
        <f t="shared" si="252"/>
        <v>0</v>
      </c>
      <c r="JE139" s="344">
        <f t="shared" si="253"/>
        <v>0</v>
      </c>
      <c r="JF139" s="344">
        <f t="shared" si="254"/>
        <v>0</v>
      </c>
      <c r="JG139" s="344">
        <f t="shared" si="255"/>
        <v>0</v>
      </c>
      <c r="JH139" s="344">
        <f t="shared" si="256"/>
        <v>0</v>
      </c>
      <c r="JI139" s="344">
        <f t="shared" si="257"/>
        <v>0</v>
      </c>
      <c r="JJ139" s="344">
        <f t="shared" si="258"/>
        <v>0</v>
      </c>
      <c r="JK139" s="344">
        <f t="shared" si="259"/>
        <v>0</v>
      </c>
      <c r="JL139" s="344">
        <f t="shared" si="260"/>
        <v>0</v>
      </c>
      <c r="JM139" s="344">
        <f t="shared" si="261"/>
        <v>0</v>
      </c>
      <c r="JN139" s="344">
        <f t="shared" si="262"/>
        <v>0</v>
      </c>
      <c r="JO139" s="344">
        <f t="shared" si="263"/>
        <v>0</v>
      </c>
      <c r="JP139" s="344">
        <f t="shared" si="264"/>
        <v>0</v>
      </c>
      <c r="JQ139" s="344">
        <f t="shared" si="265"/>
        <v>0</v>
      </c>
      <c r="JR139" s="344">
        <f t="shared" si="266"/>
        <v>0</v>
      </c>
      <c r="JS139" s="344">
        <f t="shared" si="267"/>
        <v>0</v>
      </c>
      <c r="JT139" s="344">
        <f t="shared" si="268"/>
        <v>0</v>
      </c>
      <c r="JU139" s="344">
        <f t="shared" si="269"/>
        <v>0</v>
      </c>
      <c r="JV139" s="344">
        <f t="shared" si="270"/>
        <v>0</v>
      </c>
      <c r="JW139" s="344">
        <f t="shared" si="271"/>
        <v>0</v>
      </c>
      <c r="JX139" s="344">
        <f t="shared" si="272"/>
        <v>0</v>
      </c>
      <c r="JY139" s="344">
        <f t="shared" si="273"/>
        <v>0</v>
      </c>
      <c r="JZ139" s="344">
        <f t="shared" si="274"/>
        <v>0</v>
      </c>
      <c r="KA139" s="344">
        <f t="shared" si="275"/>
        <v>0</v>
      </c>
      <c r="KB139" s="344">
        <f t="shared" si="276"/>
        <v>0</v>
      </c>
      <c r="KC139" s="344">
        <f t="shared" si="277"/>
        <v>0</v>
      </c>
      <c r="KD139" s="344">
        <f t="shared" si="278"/>
        <v>0</v>
      </c>
      <c r="KE139" s="344">
        <f t="shared" si="279"/>
        <v>0</v>
      </c>
      <c r="KF139" s="344">
        <f t="shared" si="280"/>
        <v>0</v>
      </c>
      <c r="KG139" s="344">
        <f t="shared" si="281"/>
        <v>0</v>
      </c>
      <c r="KH139" s="344">
        <f t="shared" si="282"/>
        <v>0</v>
      </c>
      <c r="KI139" s="344">
        <f t="shared" si="283"/>
        <v>0</v>
      </c>
      <c r="KJ139" s="344">
        <f t="shared" si="284"/>
        <v>0</v>
      </c>
      <c r="KK139" s="344">
        <f t="shared" si="285"/>
        <v>0</v>
      </c>
      <c r="KL139" s="344">
        <f t="shared" si="286"/>
        <v>0</v>
      </c>
      <c r="KM139" s="344">
        <f t="shared" si="287"/>
        <v>0</v>
      </c>
      <c r="KN139" s="344">
        <f t="shared" si="288"/>
        <v>0</v>
      </c>
      <c r="KO139" s="344">
        <f t="shared" si="289"/>
        <v>0</v>
      </c>
      <c r="KP139" s="344">
        <f t="shared" si="290"/>
        <v>0</v>
      </c>
      <c r="KQ139" s="344">
        <f t="shared" si="291"/>
        <v>0</v>
      </c>
      <c r="KR139" s="344">
        <f t="shared" si="292"/>
        <v>0</v>
      </c>
      <c r="KS139" s="344">
        <f t="shared" si="293"/>
        <v>0</v>
      </c>
      <c r="KT139" s="383">
        <f t="shared" si="294"/>
        <v>0</v>
      </c>
      <c r="KU139" s="701"/>
      <c r="KV139" s="109"/>
      <c r="KW139" s="109"/>
      <c r="KX139" s="110"/>
      <c r="KZ139" s="472">
        <f t="shared" si="295"/>
        <v>0</v>
      </c>
      <c r="LA139" s="348">
        <f t="shared" si="296"/>
        <v>0</v>
      </c>
      <c r="LB139" s="348">
        <f t="shared" si="297"/>
        <v>0</v>
      </c>
      <c r="LC139" s="473">
        <f t="shared" si="298"/>
        <v>0</v>
      </c>
      <c r="LE139" s="467">
        <f t="shared" si="299"/>
        <v>0</v>
      </c>
      <c r="LF139" s="467" t="str">
        <f t="shared" si="300"/>
        <v/>
      </c>
      <c r="LG139" s="467">
        <f t="shared" si="301"/>
        <v>0</v>
      </c>
      <c r="LH139" s="467">
        <f t="shared" si="302"/>
        <v>0</v>
      </c>
      <c r="LI139" s="467">
        <f t="shared" si="303"/>
        <v>0</v>
      </c>
      <c r="LJ139" s="467">
        <f t="shared" si="304"/>
        <v>0</v>
      </c>
      <c r="LK139" s="467">
        <f t="shared" si="305"/>
        <v>0</v>
      </c>
      <c r="LL139" s="467">
        <f t="shared" si="306"/>
        <v>0</v>
      </c>
      <c r="LM139" s="467">
        <f t="shared" si="307"/>
        <v>0</v>
      </c>
      <c r="LN139" s="468">
        <f t="shared" si="308"/>
        <v>0</v>
      </c>
      <c r="LO139" s="468" t="str">
        <f t="shared" si="392"/>
        <v>○</v>
      </c>
      <c r="LP139" s="451"/>
      <c r="LQ139" s="414">
        <f t="shared" si="393"/>
        <v>0</v>
      </c>
      <c r="LR139" s="414">
        <f t="shared" si="394"/>
        <v>0</v>
      </c>
      <c r="LS139" s="414" t="str">
        <f t="shared" si="309"/>
        <v/>
      </c>
      <c r="LT139" s="414" t="str">
        <f t="shared" si="395"/>
        <v/>
      </c>
      <c r="LU139" s="414">
        <f t="shared" si="310"/>
        <v>0</v>
      </c>
      <c r="LV139" s="414">
        <f t="shared" si="311"/>
        <v>0</v>
      </c>
      <c r="LW139" s="414">
        <f t="shared" si="312"/>
        <v>0</v>
      </c>
      <c r="LX139" s="448">
        <f t="shared" si="313"/>
        <v>0</v>
      </c>
      <c r="LY139" s="414">
        <f t="shared" si="396"/>
        <v>0</v>
      </c>
      <c r="LZ139" s="414">
        <f t="shared" si="397"/>
        <v>0</v>
      </c>
      <c r="MA139" s="414">
        <f t="shared" si="398"/>
        <v>0</v>
      </c>
      <c r="MB139" s="448">
        <f t="shared" si="399"/>
        <v>0</v>
      </c>
      <c r="MC139" s="414">
        <f t="shared" si="314"/>
        <v>0</v>
      </c>
      <c r="MD139" s="414">
        <f t="shared" si="315"/>
        <v>0</v>
      </c>
      <c r="ME139" s="414">
        <f t="shared" si="316"/>
        <v>0</v>
      </c>
      <c r="MF139" s="448">
        <f t="shared" si="317"/>
        <v>0</v>
      </c>
      <c r="MG139" s="414">
        <f t="shared" si="318"/>
        <v>0</v>
      </c>
      <c r="MH139" s="414">
        <f t="shared" si="319"/>
        <v>0</v>
      </c>
      <c r="MI139" s="414">
        <f t="shared" si="320"/>
        <v>0</v>
      </c>
      <c r="MJ139" s="448">
        <f t="shared" si="400"/>
        <v>0</v>
      </c>
      <c r="MK139" s="462"/>
      <c r="ML139" s="477" cm="1">
        <f t="array" ref="ML139">IF(MX139=1,INDEX($BX139:$EQ139,1,MATCH("Ⅱ⑧",$BX139:$EQ139,0)+7),0)</f>
        <v>0</v>
      </c>
      <c r="MM139" s="478">
        <f t="shared" si="321"/>
        <v>0</v>
      </c>
      <c r="MN139" s="468">
        <f t="shared" si="322"/>
        <v>0</v>
      </c>
      <c r="MP139" s="348">
        <f t="shared" si="323"/>
        <v>0</v>
      </c>
      <c r="MQ139" s="348">
        <f t="shared" si="324"/>
        <v>0</v>
      </c>
      <c r="MR139" s="348">
        <f t="shared" si="325"/>
        <v>0</v>
      </c>
      <c r="MS139" s="348">
        <f t="shared" si="326"/>
        <v>0</v>
      </c>
      <c r="MT139" s="348">
        <f t="shared" si="327"/>
        <v>0</v>
      </c>
      <c r="MU139" s="348">
        <f t="shared" si="328"/>
        <v>0</v>
      </c>
      <c r="MV139" s="348">
        <f t="shared" si="329"/>
        <v>0</v>
      </c>
      <c r="MW139" s="348">
        <f t="shared" si="330"/>
        <v>0</v>
      </c>
      <c r="MX139" s="348">
        <f t="shared" si="331"/>
        <v>0</v>
      </c>
      <c r="MZ139" s="550">
        <f t="shared" si="332"/>
        <v>0</v>
      </c>
      <c r="NA139" s="550">
        <f t="shared" si="333"/>
        <v>0</v>
      </c>
      <c r="NB139" s="550">
        <f t="shared" si="334"/>
        <v>0</v>
      </c>
      <c r="NC139" s="550">
        <f t="shared" si="335"/>
        <v>0</v>
      </c>
      <c r="ND139" s="550">
        <f t="shared" si="336"/>
        <v>0</v>
      </c>
      <c r="NE139" s="550">
        <f t="shared" si="337"/>
        <v>0</v>
      </c>
      <c r="NF139" s="550">
        <f t="shared" si="338"/>
        <v>0</v>
      </c>
      <c r="NG139" s="550">
        <f t="shared" si="339"/>
        <v>0</v>
      </c>
    </row>
    <row r="140" spans="1:371" s="136" customFormat="1" ht="21" customHeight="1">
      <c r="A140" s="452">
        <f t="shared" si="212"/>
        <v>0</v>
      </c>
      <c r="B140" s="452">
        <f t="shared" si="401"/>
        <v>0</v>
      </c>
      <c r="C140" s="452">
        <f t="shared" si="213"/>
        <v>0</v>
      </c>
      <c r="D140" s="452">
        <f t="shared" si="214"/>
        <v>0</v>
      </c>
      <c r="E140" s="452">
        <f t="shared" si="215"/>
        <v>0</v>
      </c>
      <c r="F140" s="452">
        <f t="shared" si="402"/>
        <v>0</v>
      </c>
      <c r="G140" s="452">
        <f t="shared" si="403"/>
        <v>0</v>
      </c>
      <c r="H140" s="452">
        <f t="shared" si="404"/>
        <v>0</v>
      </c>
      <c r="I140" s="267">
        <f t="shared" si="340"/>
        <v>0</v>
      </c>
      <c r="J140" s="268"/>
      <c r="K140" s="112"/>
      <c r="L140" s="112"/>
      <c r="M140" s="106"/>
      <c r="N140" s="106"/>
      <c r="O140" s="106"/>
      <c r="P140" s="106"/>
      <c r="Q140" s="112"/>
      <c r="R140" s="263" t="str">
        <f>IFERROR(VLOOKUP(Q140,'４整理番号表'!$T$27:$U$30,2,TRUE),"")</f>
        <v/>
      </c>
      <c r="S140" s="263">
        <f t="shared" si="341"/>
        <v>0</v>
      </c>
      <c r="T140" s="266">
        <f t="shared" si="342"/>
        <v>0</v>
      </c>
      <c r="U140" s="112"/>
      <c r="V140" s="108"/>
      <c r="W140" s="269" t="str">
        <f>IFERROR(VLOOKUP(V140,'４整理番号表'!$B$6:$G$7,2,TRUE),"")</f>
        <v/>
      </c>
      <c r="X140" s="270"/>
      <c r="Y140" s="108"/>
      <c r="Z140" s="269" t="str">
        <f>IFERROR(VLOOKUP(Y140,'４整理番号表'!$B$39:$H$45,2,TRUE),"")</f>
        <v/>
      </c>
      <c r="AA140" s="108"/>
      <c r="AB140" s="271" t="str">
        <f>IFERROR(VLOOKUP(AA140,'４整理番号表'!$J$5:$K$59,2,TRUE),"")</f>
        <v/>
      </c>
      <c r="AC140" s="365"/>
      <c r="AD140" s="624"/>
      <c r="AE140" s="107"/>
      <c r="AF140" s="272" t="str">
        <f>IFERROR(VLOOKUP(AE140,'４整理番号表'!$P$6:$Q$39,2,TRUE),"")</f>
        <v/>
      </c>
      <c r="AG140" s="273">
        <f t="shared" si="216"/>
        <v>0</v>
      </c>
      <c r="AH140" s="106"/>
      <c r="AI140" s="112"/>
      <c r="AJ140" s="111"/>
      <c r="AK140" s="282"/>
      <c r="AL140" s="283"/>
      <c r="AM140" s="280"/>
      <c r="AN140" s="29"/>
      <c r="AO140" s="291">
        <f t="shared" si="217"/>
        <v>0</v>
      </c>
      <c r="AP140" s="290">
        <f t="shared" si="343"/>
        <v>0</v>
      </c>
      <c r="AQ140" s="30"/>
      <c r="AR140" s="30"/>
      <c r="AS140" s="30"/>
      <c r="AT140" s="289"/>
      <c r="AU140" s="291">
        <f t="shared" si="410"/>
        <v>0</v>
      </c>
      <c r="AV140" s="291" t="str">
        <f t="shared" si="405"/>
        <v/>
      </c>
      <c r="AW140" s="27"/>
      <c r="AX140" s="33"/>
      <c r="AY140" s="33"/>
      <c r="AZ140" s="28"/>
      <c r="BA140" s="27"/>
      <c r="BB140" s="202"/>
      <c r="BC140" s="315">
        <f t="shared" si="344"/>
        <v>0</v>
      </c>
      <c r="BD140" s="349" t="str">
        <f t="shared" si="218"/>
        <v/>
      </c>
      <c r="BE140" s="350"/>
      <c r="BF140" s="350"/>
      <c r="BG140" s="349">
        <f t="shared" si="411"/>
        <v>0</v>
      </c>
      <c r="BH140" s="350"/>
      <c r="BI140" s="349">
        <f t="shared" si="345"/>
        <v>0</v>
      </c>
      <c r="BJ140" s="202"/>
      <c r="BK140" s="202"/>
      <c r="BL140" s="653" t="str">
        <f t="shared" si="219"/>
        <v/>
      </c>
      <c r="BM140" s="654" t="str">
        <f t="shared" si="220"/>
        <v/>
      </c>
      <c r="BN140" s="266" t="str">
        <f t="shared" si="221"/>
        <v/>
      </c>
      <c r="BO140" s="793"/>
      <c r="BP140" s="323"/>
      <c r="BQ140" s="323"/>
      <c r="BR140" s="323"/>
      <c r="BS140" s="323"/>
      <c r="BT140" s="324" t="str">
        <f t="shared" si="222"/>
        <v/>
      </c>
      <c r="BU140" s="325" t="str">
        <f t="shared" si="346"/>
        <v/>
      </c>
      <c r="BV140" s="393">
        <f t="shared" si="347"/>
        <v>0</v>
      </c>
      <c r="BW140" s="326"/>
      <c r="BX140" s="329"/>
      <c r="BY140" s="454"/>
      <c r="BZ140" s="455"/>
      <c r="CA140" s="455"/>
      <c r="CB140" s="455"/>
      <c r="CC140" s="455"/>
      <c r="CD140" s="322">
        <f>IFERROR(VLOOKUP(BX140,'４整理番号表'!$X$23:$Z$31,3,FALSE),)</f>
        <v>0</v>
      </c>
      <c r="CE140" s="605" t="str">
        <f>IF(BX140='４整理番号表'!$X$24,IF(CC140&lt;&gt;"",IF(BZ140&gt;0,IF(BY140=6,ROUNDDOWN((CC140-BZ140)/ABS(BZ140),3),IF(BY140=5,ROUNDDOWN((CC140-BZ140)/ABS(BZ140)*3/4,3),"")),"-")),IF(CC140&lt;&gt;"",IF(BZ140&gt;0,ROUNDDOWN((CC140-BZ140)/ABS(BZ140),3),"-"),""))</f>
        <v/>
      </c>
      <c r="CF140" s="610"/>
      <c r="CG140" s="329"/>
      <c r="CH140" s="454"/>
      <c r="CI140" s="322"/>
      <c r="CJ140" s="322"/>
      <c r="CK140" s="322"/>
      <c r="CL140" s="322"/>
      <c r="CM140" s="322">
        <f>IFERROR(VLOOKUP(CG140,'４整理番号表'!$X$23:$Z$31,3,FALSE),)</f>
        <v>0</v>
      </c>
      <c r="CN140" s="325" t="str">
        <f t="shared" si="348"/>
        <v/>
      </c>
      <c r="CO140" s="610"/>
      <c r="CP140" s="329"/>
      <c r="CQ140" s="454"/>
      <c r="CR140" s="322"/>
      <c r="CS140" s="322"/>
      <c r="CT140" s="322"/>
      <c r="CU140" s="322"/>
      <c r="CV140" s="322">
        <f>IFERROR(VLOOKUP(CP140,'４整理番号表'!$X$23:$Z$31,3,FALSE),)</f>
        <v>0</v>
      </c>
      <c r="CW140" s="325" t="str">
        <f t="shared" si="349"/>
        <v/>
      </c>
      <c r="CX140" s="619"/>
      <c r="CY140" s="329"/>
      <c r="CZ140" s="454"/>
      <c r="DA140" s="322"/>
      <c r="DB140" s="322"/>
      <c r="DC140" s="322"/>
      <c r="DD140" s="322"/>
      <c r="DE140" s="322">
        <f>IFERROR(VLOOKUP(CY140,'４整理番号表'!$X$23:$Z$31,3,FALSE),)</f>
        <v>0</v>
      </c>
      <c r="DF140" s="325" t="str">
        <f t="shared" si="350"/>
        <v/>
      </c>
      <c r="DG140" s="610"/>
      <c r="DH140" s="329"/>
      <c r="DI140" s="454"/>
      <c r="DJ140" s="322"/>
      <c r="DK140" s="322"/>
      <c r="DL140" s="322"/>
      <c r="DM140" s="322"/>
      <c r="DN140" s="322">
        <f>IFERROR(VLOOKUP(DH140,'４整理番号表'!$X$23:$Z$31,3,FALSE),)</f>
        <v>0</v>
      </c>
      <c r="DO140" s="325" t="str">
        <f t="shared" si="351"/>
        <v/>
      </c>
      <c r="DP140" s="610"/>
      <c r="DQ140" s="329"/>
      <c r="DR140" s="454"/>
      <c r="DS140" s="322"/>
      <c r="DT140" s="322"/>
      <c r="DU140" s="322"/>
      <c r="DV140" s="322"/>
      <c r="DW140" s="322">
        <f>IFERROR(VLOOKUP(DQ140,'４整理番号表'!$X$23:$Z$31,3,FALSE),)</f>
        <v>0</v>
      </c>
      <c r="DX140" s="325" t="str">
        <f t="shared" si="352"/>
        <v/>
      </c>
      <c r="DY140" s="610"/>
      <c r="DZ140" s="329"/>
      <c r="EA140" s="454"/>
      <c r="EB140" s="322"/>
      <c r="EC140" s="322"/>
      <c r="ED140" s="322"/>
      <c r="EE140" s="322"/>
      <c r="EF140" s="322">
        <f>IFERROR(VLOOKUP(DZ140,'４整理番号表'!$X$23:$Z$31,3,FALSE),)</f>
        <v>0</v>
      </c>
      <c r="EG140" s="325" t="str">
        <f t="shared" si="353"/>
        <v/>
      </c>
      <c r="EH140" s="610"/>
      <c r="EI140" s="329"/>
      <c r="EJ140" s="454"/>
      <c r="EK140" s="322"/>
      <c r="EL140" s="322"/>
      <c r="EM140" s="322"/>
      <c r="EN140" s="322"/>
      <c r="EO140" s="322">
        <f>IFERROR(VLOOKUP(EI140,'４整理番号表'!$X$23:$Z$31,3,FALSE),)</f>
        <v>0</v>
      </c>
      <c r="EP140" s="325" t="str">
        <f t="shared" si="354"/>
        <v/>
      </c>
      <c r="EQ140" s="619"/>
      <c r="ER140" s="203" t="s">
        <v>101</v>
      </c>
      <c r="ES140" s="266">
        <f t="shared" si="223"/>
        <v>0</v>
      </c>
      <c r="ET140" s="272">
        <f t="shared" si="224"/>
        <v>0</v>
      </c>
      <c r="EU140" s="272">
        <f t="shared" si="225"/>
        <v>0</v>
      </c>
      <c r="EV140" s="272">
        <f t="shared" si="226"/>
        <v>0</v>
      </c>
      <c r="EW140" s="272">
        <f t="shared" si="227"/>
        <v>0</v>
      </c>
      <c r="EX140" s="272">
        <f t="shared" si="228"/>
        <v>0</v>
      </c>
      <c r="EY140" s="272">
        <f t="shared" si="229"/>
        <v>0</v>
      </c>
      <c r="EZ140" s="272">
        <f t="shared" si="230"/>
        <v>0</v>
      </c>
      <c r="FA140" s="272">
        <f t="shared" si="231"/>
        <v>0</v>
      </c>
      <c r="FB140" s="272">
        <f t="shared" si="232"/>
        <v>0</v>
      </c>
      <c r="FC140" s="272">
        <f t="shared" si="233"/>
        <v>0</v>
      </c>
      <c r="FD140" s="272">
        <f t="shared" si="234"/>
        <v>0</v>
      </c>
      <c r="FE140" s="272">
        <f t="shared" si="235"/>
        <v>0</v>
      </c>
      <c r="FF140" s="272">
        <f t="shared" si="236"/>
        <v>0</v>
      </c>
      <c r="FG140" s="272">
        <f t="shared" si="237"/>
        <v>0</v>
      </c>
      <c r="FH140" s="272">
        <f t="shared" si="238"/>
        <v>0</v>
      </c>
      <c r="FI140" s="109" t="s">
        <v>100</v>
      </c>
      <c r="FJ140" s="109" t="s">
        <v>100</v>
      </c>
      <c r="FK140" s="109" t="s">
        <v>100</v>
      </c>
      <c r="FL140" s="109" t="s">
        <v>100</v>
      </c>
      <c r="FM140" s="109" t="s">
        <v>100</v>
      </c>
      <c r="FN140" s="272">
        <f t="shared" si="355"/>
        <v>0</v>
      </c>
      <c r="FO140" s="272">
        <f t="shared" si="356"/>
        <v>0</v>
      </c>
      <c r="FP140" s="272">
        <f t="shared" si="357"/>
        <v>0</v>
      </c>
      <c r="FQ140" s="272">
        <f t="shared" si="358"/>
        <v>0</v>
      </c>
      <c r="FR140" s="272">
        <f t="shared" si="359"/>
        <v>0</v>
      </c>
      <c r="FS140" s="272">
        <f t="shared" si="360"/>
        <v>0</v>
      </c>
      <c r="FT140" s="272">
        <f t="shared" si="361"/>
        <v>0</v>
      </c>
      <c r="FU140" s="113"/>
      <c r="FV140" s="113"/>
      <c r="FW140" s="109"/>
      <c r="FX140" s="109"/>
      <c r="FY140" s="109"/>
      <c r="FZ140" s="272">
        <f t="shared" si="362"/>
        <v>0</v>
      </c>
      <c r="GA140" s="272">
        <f t="shared" si="239"/>
        <v>0</v>
      </c>
      <c r="GB140" s="109"/>
      <c r="GC140" s="109"/>
      <c r="GD140" s="109"/>
      <c r="GE140" s="109"/>
      <c r="GF140" s="109"/>
      <c r="GG140" s="109"/>
      <c r="GH140" s="109"/>
      <c r="GI140" s="109"/>
      <c r="GJ140" s="109"/>
      <c r="GK140" s="109"/>
      <c r="GL140" s="109"/>
      <c r="GM140" s="109"/>
      <c r="GN140" s="109"/>
      <c r="GO140" s="109"/>
      <c r="GP140" s="109"/>
      <c r="GQ140" s="109"/>
      <c r="GR140" s="109"/>
      <c r="GS140" s="109"/>
      <c r="GT140" s="110"/>
      <c r="GV140" s="413">
        <f t="shared" si="240"/>
        <v>0</v>
      </c>
      <c r="GW140" s="414">
        <f t="shared" si="241"/>
        <v>0</v>
      </c>
      <c r="GX140" s="415"/>
      <c r="GY140" s="416">
        <f t="shared" si="406"/>
        <v>0</v>
      </c>
      <c r="GZ140" s="417">
        <f t="shared" si="407"/>
        <v>0</v>
      </c>
      <c r="HA140" s="385"/>
      <c r="HB140" s="421"/>
      <c r="HC140" s="422"/>
      <c r="HD140" s="422"/>
      <c r="HE140" s="423">
        <f t="shared" si="408"/>
        <v>0</v>
      </c>
      <c r="HF140" s="424">
        <f t="shared" si="409"/>
        <v>0</v>
      </c>
      <c r="HG140" s="426"/>
      <c r="HH140" s="426"/>
      <c r="HI140" s="426"/>
      <c r="HJ140" s="345" t="str">
        <f t="shared" si="242"/>
        <v/>
      </c>
      <c r="HK140" s="402">
        <f>IF(OR(AND(1&lt;=HJ140,HJ140&lt;=3),HJ140=6),VLOOKUP(HJ140,'４整理番号表'!$J$5:$K$59,2,FALSE),0)</f>
        <v>0</v>
      </c>
      <c r="HL140" s="402">
        <f>IF(OR(HJ140=4,HJ140=7),VLOOKUP(HJ140,'４整理番号表'!$J$5:$K$59,2,FALSE),0)</f>
        <v>0</v>
      </c>
      <c r="HM140" s="402">
        <f>IF(HJ140=5,VLOOKUP(HJ140,'４整理番号表'!$J$5:$K$59,2,FALSE),0)</f>
        <v>0</v>
      </c>
      <c r="HN140" s="402">
        <f>IF(AND(8&lt;=HJ140,HJ140&lt;=13),VLOOKUP(HJ140,'４整理番号表'!$J$5:$K$59,2,FALSE),0)</f>
        <v>0</v>
      </c>
      <c r="HO140" s="397">
        <f t="shared" si="363"/>
        <v>0</v>
      </c>
      <c r="HP140" s="345">
        <f t="shared" si="364"/>
        <v>0</v>
      </c>
      <c r="HQ140" s="345">
        <f t="shared" si="365"/>
        <v>0</v>
      </c>
      <c r="HR140" s="344">
        <f t="shared" si="366"/>
        <v>0</v>
      </c>
      <c r="HS140" s="344">
        <f t="shared" si="367"/>
        <v>0</v>
      </c>
      <c r="HT140" s="345">
        <f t="shared" si="368"/>
        <v>0</v>
      </c>
      <c r="HU140" s="345">
        <f t="shared" si="369"/>
        <v>0</v>
      </c>
      <c r="HV140" s="345">
        <f t="shared" si="370"/>
        <v>0</v>
      </c>
      <c r="HW140" s="345">
        <f t="shared" si="371"/>
        <v>0</v>
      </c>
      <c r="HX140" s="345">
        <f t="shared" si="372"/>
        <v>0</v>
      </c>
      <c r="HY140" s="344">
        <f t="shared" si="373"/>
        <v>0</v>
      </c>
      <c r="HZ140" s="344">
        <f t="shared" si="374"/>
        <v>0</v>
      </c>
      <c r="IA140" s="345">
        <f t="shared" si="375"/>
        <v>0</v>
      </c>
      <c r="IB140" s="345">
        <f t="shared" si="376"/>
        <v>0</v>
      </c>
      <c r="IC140" s="345">
        <f t="shared" si="377"/>
        <v>0</v>
      </c>
      <c r="ID140" s="345">
        <f t="shared" si="378"/>
        <v>0</v>
      </c>
      <c r="IE140" s="345">
        <f t="shared" si="379"/>
        <v>0</v>
      </c>
      <c r="IF140" s="344">
        <f>IF(AND($HO140=3,SUM($ID140:IE140)=0),IF(AND($HB140=1,$HF140&gt;=0.1),1,),)</f>
        <v>0</v>
      </c>
      <c r="IG140" s="344">
        <f>IF(AND($HO140=3,SUM($ID140:IF140)=0),IF(AND($HB140=1,$HF140&gt;=0.05,$HF140&lt;0.1),1,),)</f>
        <v>0</v>
      </c>
      <c r="IH140" s="345">
        <f t="shared" si="380"/>
        <v>0</v>
      </c>
      <c r="II140" s="345">
        <f t="shared" si="381"/>
        <v>0</v>
      </c>
      <c r="IJ140" s="345">
        <f t="shared" si="382"/>
        <v>0</v>
      </c>
      <c r="IK140" s="345">
        <f t="shared" si="383"/>
        <v>0</v>
      </c>
      <c r="IL140" s="345">
        <f t="shared" si="384"/>
        <v>0</v>
      </c>
      <c r="IM140" s="345">
        <f t="shared" si="385"/>
        <v>0</v>
      </c>
      <c r="IN140" s="345">
        <f t="shared" si="386"/>
        <v>0</v>
      </c>
      <c r="IO140" s="345">
        <f t="shared" si="387"/>
        <v>0</v>
      </c>
      <c r="IP140" s="345">
        <f t="shared" si="388"/>
        <v>0</v>
      </c>
      <c r="IQ140" s="345">
        <f t="shared" si="389"/>
        <v>0</v>
      </c>
      <c r="IR140" s="345">
        <f t="shared" si="390"/>
        <v>0</v>
      </c>
      <c r="IS140" s="392">
        <f t="shared" si="391"/>
        <v>0</v>
      </c>
      <c r="IT140" s="385"/>
      <c r="IU140" s="440">
        <f t="shared" si="243"/>
        <v>0</v>
      </c>
      <c r="IV140" s="344">
        <f t="shared" si="244"/>
        <v>0</v>
      </c>
      <c r="IW140" s="344">
        <f t="shared" si="245"/>
        <v>0</v>
      </c>
      <c r="IX140" s="344">
        <f t="shared" si="246"/>
        <v>0</v>
      </c>
      <c r="IY140" s="344">
        <f t="shared" si="247"/>
        <v>0</v>
      </c>
      <c r="IZ140" s="344">
        <f t="shared" si="248"/>
        <v>0</v>
      </c>
      <c r="JA140" s="344">
        <f t="shared" si="249"/>
        <v>0</v>
      </c>
      <c r="JB140" s="344">
        <f t="shared" si="250"/>
        <v>0</v>
      </c>
      <c r="JC140" s="344">
        <f t="shared" si="251"/>
        <v>0</v>
      </c>
      <c r="JD140" s="344">
        <f t="shared" si="252"/>
        <v>0</v>
      </c>
      <c r="JE140" s="344">
        <f t="shared" si="253"/>
        <v>0</v>
      </c>
      <c r="JF140" s="344">
        <f t="shared" si="254"/>
        <v>0</v>
      </c>
      <c r="JG140" s="344">
        <f t="shared" si="255"/>
        <v>0</v>
      </c>
      <c r="JH140" s="344">
        <f t="shared" si="256"/>
        <v>0</v>
      </c>
      <c r="JI140" s="344">
        <f t="shared" si="257"/>
        <v>0</v>
      </c>
      <c r="JJ140" s="344">
        <f t="shared" si="258"/>
        <v>0</v>
      </c>
      <c r="JK140" s="344">
        <f t="shared" si="259"/>
        <v>0</v>
      </c>
      <c r="JL140" s="344">
        <f t="shared" si="260"/>
        <v>0</v>
      </c>
      <c r="JM140" s="344">
        <f t="shared" si="261"/>
        <v>0</v>
      </c>
      <c r="JN140" s="344">
        <f t="shared" si="262"/>
        <v>0</v>
      </c>
      <c r="JO140" s="344">
        <f t="shared" si="263"/>
        <v>0</v>
      </c>
      <c r="JP140" s="344">
        <f t="shared" si="264"/>
        <v>0</v>
      </c>
      <c r="JQ140" s="344">
        <f t="shared" si="265"/>
        <v>0</v>
      </c>
      <c r="JR140" s="344">
        <f t="shared" si="266"/>
        <v>0</v>
      </c>
      <c r="JS140" s="344">
        <f t="shared" si="267"/>
        <v>0</v>
      </c>
      <c r="JT140" s="344">
        <f t="shared" si="268"/>
        <v>0</v>
      </c>
      <c r="JU140" s="344">
        <f t="shared" si="269"/>
        <v>0</v>
      </c>
      <c r="JV140" s="344">
        <f t="shared" si="270"/>
        <v>0</v>
      </c>
      <c r="JW140" s="344">
        <f t="shared" si="271"/>
        <v>0</v>
      </c>
      <c r="JX140" s="344">
        <f t="shared" si="272"/>
        <v>0</v>
      </c>
      <c r="JY140" s="344">
        <f t="shared" si="273"/>
        <v>0</v>
      </c>
      <c r="JZ140" s="344">
        <f t="shared" si="274"/>
        <v>0</v>
      </c>
      <c r="KA140" s="344">
        <f t="shared" si="275"/>
        <v>0</v>
      </c>
      <c r="KB140" s="344">
        <f t="shared" si="276"/>
        <v>0</v>
      </c>
      <c r="KC140" s="344">
        <f t="shared" si="277"/>
        <v>0</v>
      </c>
      <c r="KD140" s="344">
        <f t="shared" si="278"/>
        <v>0</v>
      </c>
      <c r="KE140" s="344">
        <f t="shared" si="279"/>
        <v>0</v>
      </c>
      <c r="KF140" s="344">
        <f t="shared" si="280"/>
        <v>0</v>
      </c>
      <c r="KG140" s="344">
        <f t="shared" si="281"/>
        <v>0</v>
      </c>
      <c r="KH140" s="344">
        <f t="shared" si="282"/>
        <v>0</v>
      </c>
      <c r="KI140" s="344">
        <f t="shared" si="283"/>
        <v>0</v>
      </c>
      <c r="KJ140" s="344">
        <f t="shared" si="284"/>
        <v>0</v>
      </c>
      <c r="KK140" s="344">
        <f t="shared" si="285"/>
        <v>0</v>
      </c>
      <c r="KL140" s="344">
        <f t="shared" si="286"/>
        <v>0</v>
      </c>
      <c r="KM140" s="344">
        <f t="shared" si="287"/>
        <v>0</v>
      </c>
      <c r="KN140" s="344">
        <f t="shared" si="288"/>
        <v>0</v>
      </c>
      <c r="KO140" s="344">
        <f t="shared" si="289"/>
        <v>0</v>
      </c>
      <c r="KP140" s="344">
        <f t="shared" si="290"/>
        <v>0</v>
      </c>
      <c r="KQ140" s="344">
        <f t="shared" si="291"/>
        <v>0</v>
      </c>
      <c r="KR140" s="344">
        <f t="shared" si="292"/>
        <v>0</v>
      </c>
      <c r="KS140" s="344">
        <f t="shared" si="293"/>
        <v>0</v>
      </c>
      <c r="KT140" s="383">
        <f t="shared" si="294"/>
        <v>0</v>
      </c>
      <c r="KU140" s="701"/>
      <c r="KV140" s="109"/>
      <c r="KW140" s="109"/>
      <c r="KX140" s="110"/>
      <c r="KZ140" s="472">
        <f t="shared" si="295"/>
        <v>0</v>
      </c>
      <c r="LA140" s="348">
        <f t="shared" si="296"/>
        <v>0</v>
      </c>
      <c r="LB140" s="348">
        <f t="shared" si="297"/>
        <v>0</v>
      </c>
      <c r="LC140" s="473">
        <f t="shared" si="298"/>
        <v>0</v>
      </c>
      <c r="LE140" s="467">
        <f t="shared" si="299"/>
        <v>0</v>
      </c>
      <c r="LF140" s="467" t="str">
        <f t="shared" si="300"/>
        <v/>
      </c>
      <c r="LG140" s="467">
        <f t="shared" si="301"/>
        <v>0</v>
      </c>
      <c r="LH140" s="467">
        <f t="shared" si="302"/>
        <v>0</v>
      </c>
      <c r="LI140" s="467">
        <f t="shared" si="303"/>
        <v>0</v>
      </c>
      <c r="LJ140" s="467">
        <f t="shared" si="304"/>
        <v>0</v>
      </c>
      <c r="LK140" s="467">
        <f t="shared" si="305"/>
        <v>0</v>
      </c>
      <c r="LL140" s="467">
        <f t="shared" si="306"/>
        <v>0</v>
      </c>
      <c r="LM140" s="467">
        <f t="shared" si="307"/>
        <v>0</v>
      </c>
      <c r="LN140" s="468">
        <f t="shared" si="308"/>
        <v>0</v>
      </c>
      <c r="LO140" s="468" t="str">
        <f t="shared" si="392"/>
        <v>○</v>
      </c>
      <c r="LP140" s="451"/>
      <c r="LQ140" s="414">
        <f t="shared" si="393"/>
        <v>0</v>
      </c>
      <c r="LR140" s="414">
        <f t="shared" si="394"/>
        <v>0</v>
      </c>
      <c r="LS140" s="414" t="str">
        <f t="shared" si="309"/>
        <v/>
      </c>
      <c r="LT140" s="414" t="str">
        <f t="shared" si="395"/>
        <v/>
      </c>
      <c r="LU140" s="414">
        <f t="shared" si="310"/>
        <v>0</v>
      </c>
      <c r="LV140" s="414">
        <f t="shared" si="311"/>
        <v>0</v>
      </c>
      <c r="LW140" s="414">
        <f t="shared" si="312"/>
        <v>0</v>
      </c>
      <c r="LX140" s="448">
        <f t="shared" si="313"/>
        <v>0</v>
      </c>
      <c r="LY140" s="414">
        <f t="shared" si="396"/>
        <v>0</v>
      </c>
      <c r="LZ140" s="414">
        <f t="shared" si="397"/>
        <v>0</v>
      </c>
      <c r="MA140" s="414">
        <f t="shared" si="398"/>
        <v>0</v>
      </c>
      <c r="MB140" s="448">
        <f t="shared" si="399"/>
        <v>0</v>
      </c>
      <c r="MC140" s="414">
        <f t="shared" si="314"/>
        <v>0</v>
      </c>
      <c r="MD140" s="414">
        <f t="shared" si="315"/>
        <v>0</v>
      </c>
      <c r="ME140" s="414">
        <f t="shared" si="316"/>
        <v>0</v>
      </c>
      <c r="MF140" s="448">
        <f t="shared" si="317"/>
        <v>0</v>
      </c>
      <c r="MG140" s="414">
        <f t="shared" si="318"/>
        <v>0</v>
      </c>
      <c r="MH140" s="414">
        <f t="shared" si="319"/>
        <v>0</v>
      </c>
      <c r="MI140" s="414">
        <f t="shared" si="320"/>
        <v>0</v>
      </c>
      <c r="MJ140" s="448">
        <f t="shared" si="400"/>
        <v>0</v>
      </c>
      <c r="MK140" s="462"/>
      <c r="ML140" s="477" cm="1">
        <f t="array" ref="ML140">IF(MX140=1,INDEX($BX140:$EQ140,1,MATCH("Ⅱ⑧",$BX140:$EQ140,0)+7),0)</f>
        <v>0</v>
      </c>
      <c r="MM140" s="478">
        <f t="shared" si="321"/>
        <v>0</v>
      </c>
      <c r="MN140" s="468">
        <f t="shared" si="322"/>
        <v>0</v>
      </c>
      <c r="MP140" s="348">
        <f t="shared" si="323"/>
        <v>0</v>
      </c>
      <c r="MQ140" s="348">
        <f t="shared" si="324"/>
        <v>0</v>
      </c>
      <c r="MR140" s="348">
        <f t="shared" si="325"/>
        <v>0</v>
      </c>
      <c r="MS140" s="348">
        <f t="shared" si="326"/>
        <v>0</v>
      </c>
      <c r="MT140" s="348">
        <f t="shared" si="327"/>
        <v>0</v>
      </c>
      <c r="MU140" s="348">
        <f t="shared" si="328"/>
        <v>0</v>
      </c>
      <c r="MV140" s="348">
        <f t="shared" si="329"/>
        <v>0</v>
      </c>
      <c r="MW140" s="348">
        <f t="shared" si="330"/>
        <v>0</v>
      </c>
      <c r="MX140" s="348">
        <f t="shared" si="331"/>
        <v>0</v>
      </c>
      <c r="MZ140" s="550">
        <f t="shared" si="332"/>
        <v>0</v>
      </c>
      <c r="NA140" s="550">
        <f t="shared" si="333"/>
        <v>0</v>
      </c>
      <c r="NB140" s="550">
        <f t="shared" si="334"/>
        <v>0</v>
      </c>
      <c r="NC140" s="550">
        <f t="shared" si="335"/>
        <v>0</v>
      </c>
      <c r="ND140" s="550">
        <f t="shared" si="336"/>
        <v>0</v>
      </c>
      <c r="NE140" s="550">
        <f t="shared" si="337"/>
        <v>0</v>
      </c>
      <c r="NF140" s="550">
        <f t="shared" si="338"/>
        <v>0</v>
      </c>
      <c r="NG140" s="550">
        <f t="shared" si="339"/>
        <v>0</v>
      </c>
    </row>
    <row r="141" spans="1:371" s="136" customFormat="1" ht="21" customHeight="1">
      <c r="A141" s="452">
        <f t="shared" ref="A141:A204" si="412">D141*1000000+C141*10000+T141*100+AG141</f>
        <v>0</v>
      </c>
      <c r="B141" s="452">
        <f t="shared" si="401"/>
        <v>0</v>
      </c>
      <c r="C141" s="452">
        <f t="shared" ref="C141:C204" si="413">IF(L141&lt;&gt;"",IF(L141&lt;&gt;L140,C140+1,C140),0)</f>
        <v>0</v>
      </c>
      <c r="D141" s="452">
        <f t="shared" ref="D141:D204" si="414">IF(K141&lt;&gt;"",IF(K141&lt;&gt;K140,D140+1,D140),0)</f>
        <v>0</v>
      </c>
      <c r="E141" s="452">
        <f t="shared" ref="E141:E204" si="415">IF(U141&lt;&gt;"",IF(OR(U141&lt;&gt;U140,L141&lt;&gt;L140),E140+1,E140),0)</f>
        <v>0</v>
      </c>
      <c r="F141" s="452">
        <f t="shared" si="402"/>
        <v>0</v>
      </c>
      <c r="G141" s="452">
        <f t="shared" si="403"/>
        <v>0</v>
      </c>
      <c r="H141" s="452">
        <f t="shared" si="404"/>
        <v>0</v>
      </c>
      <c r="I141" s="267">
        <f t="shared" si="340"/>
        <v>0</v>
      </c>
      <c r="J141" s="268"/>
      <c r="K141" s="112"/>
      <c r="L141" s="112"/>
      <c r="M141" s="106"/>
      <c r="N141" s="106"/>
      <c r="O141" s="106"/>
      <c r="P141" s="106"/>
      <c r="Q141" s="112"/>
      <c r="R141" s="263" t="str">
        <f>IFERROR(VLOOKUP(Q141,'４整理番号表'!$T$27:$U$30,2,TRUE),"")</f>
        <v/>
      </c>
      <c r="S141" s="263">
        <f t="shared" si="341"/>
        <v>0</v>
      </c>
      <c r="T141" s="266">
        <f t="shared" si="342"/>
        <v>0</v>
      </c>
      <c r="U141" s="112"/>
      <c r="V141" s="108"/>
      <c r="W141" s="269" t="str">
        <f>IFERROR(VLOOKUP(V141,'４整理番号表'!$B$6:$G$7,2,TRUE),"")</f>
        <v/>
      </c>
      <c r="X141" s="270"/>
      <c r="Y141" s="108"/>
      <c r="Z141" s="269" t="str">
        <f>IFERROR(VLOOKUP(Y141,'４整理番号表'!$B$39:$H$45,2,TRUE),"")</f>
        <v/>
      </c>
      <c r="AA141" s="108"/>
      <c r="AB141" s="271" t="str">
        <f>IFERROR(VLOOKUP(AA141,'４整理番号表'!$J$5:$K$59,2,TRUE),"")</f>
        <v/>
      </c>
      <c r="AC141" s="365"/>
      <c r="AD141" s="624"/>
      <c r="AE141" s="107"/>
      <c r="AF141" s="272" t="str">
        <f>IFERROR(VLOOKUP(AE141,'４整理番号表'!$P$6:$Q$39,2,TRUE),"")</f>
        <v/>
      </c>
      <c r="AG141" s="273">
        <f t="shared" ref="AG141:AG204" si="416">IF(AH141&lt;&gt;"",IF(OR(U141&lt;&gt;U140,L141&lt;&gt;L140),1,AG140+1),0)</f>
        <v>0</v>
      </c>
      <c r="AH141" s="106"/>
      <c r="AI141" s="112"/>
      <c r="AJ141" s="111"/>
      <c r="AK141" s="282"/>
      <c r="AL141" s="283"/>
      <c r="AM141" s="280"/>
      <c r="AN141" s="26"/>
      <c r="AO141" s="291">
        <f t="shared" ref="AO141:AO204" si="417">IF(AI141="",MIN(ROUNDDOWN(LV141,-3),LW141),BG141)</f>
        <v>0</v>
      </c>
      <c r="AP141" s="290">
        <f t="shared" si="343"/>
        <v>0</v>
      </c>
      <c r="AQ141" s="30"/>
      <c r="AR141" s="30"/>
      <c r="AS141" s="30"/>
      <c r="AT141" s="289"/>
      <c r="AU141" s="291">
        <f t="shared" si="410"/>
        <v>0</v>
      </c>
      <c r="AV141" s="291" t="str">
        <f t="shared" si="405"/>
        <v/>
      </c>
      <c r="AW141" s="27"/>
      <c r="AX141" s="33"/>
      <c r="AY141" s="33"/>
      <c r="AZ141" s="28"/>
      <c r="BA141" s="27"/>
      <c r="BB141" s="202"/>
      <c r="BC141" s="315">
        <f t="shared" si="344"/>
        <v>0</v>
      </c>
      <c r="BD141" s="349" t="str">
        <f t="shared" ref="BD141:BD204" si="418">IFERROR(IF($AI141=1,ROUNDDOWN($BE141*1.1,-3),""),0)</f>
        <v/>
      </c>
      <c r="BE141" s="350"/>
      <c r="BF141" s="350"/>
      <c r="BG141" s="349">
        <f t="shared" si="411"/>
        <v>0</v>
      </c>
      <c r="BH141" s="350"/>
      <c r="BI141" s="349">
        <f t="shared" si="345"/>
        <v>0</v>
      </c>
      <c r="BJ141" s="202"/>
      <c r="BK141" s="202"/>
      <c r="BL141" s="653" t="str">
        <f t="shared" ref="BL141:BL204" si="419">IF(AND(AI141=1,H141=1),IF((BK141-BS141)/BS141&gt;=0.3,1,""),"")</f>
        <v/>
      </c>
      <c r="BM141" s="654" t="str">
        <f t="shared" ref="BM141:BM204" si="420">IF(AND(AI141=1,H141=1),IF((BK141-BS141)&gt;=10,1,""),"")</f>
        <v/>
      </c>
      <c r="BN141" s="266" t="str">
        <f t="shared" ref="BN141:BN204" si="421">IF(H141=1,"Ⅱ①","")</f>
        <v/>
      </c>
      <c r="BO141" s="793"/>
      <c r="BP141" s="323"/>
      <c r="BQ141" s="323"/>
      <c r="BR141" s="323"/>
      <c r="BS141" s="323"/>
      <c r="BT141" s="324" t="str">
        <f t="shared" ref="BT141:BT204" si="422">IF(H141=1,"ha","")</f>
        <v/>
      </c>
      <c r="BU141" s="325" t="str">
        <f t="shared" si="346"/>
        <v/>
      </c>
      <c r="BV141" s="393">
        <f t="shared" si="347"/>
        <v>0</v>
      </c>
      <c r="BW141" s="326"/>
      <c r="BX141" s="329"/>
      <c r="BY141" s="454"/>
      <c r="BZ141" s="455"/>
      <c r="CA141" s="455"/>
      <c r="CB141" s="455"/>
      <c r="CC141" s="455"/>
      <c r="CD141" s="322">
        <f>IFERROR(VLOOKUP(BX141,'４整理番号表'!$X$23:$Z$31,3,FALSE),)</f>
        <v>0</v>
      </c>
      <c r="CE141" s="605" t="str">
        <f>IF(BX141='４整理番号表'!$X$24,IF(CC141&lt;&gt;"",IF(BZ141&gt;0,IF(BY141=6,ROUNDDOWN((CC141-BZ141)/ABS(BZ141),3),IF(BY141=5,ROUNDDOWN((CC141-BZ141)/ABS(BZ141)*3/4,3),"")),"-")),IF(CC141&lt;&gt;"",IF(BZ141&gt;0,ROUNDDOWN((CC141-BZ141)/ABS(BZ141),3),"-"),""))</f>
        <v/>
      </c>
      <c r="CF141" s="610"/>
      <c r="CG141" s="329"/>
      <c r="CH141" s="454"/>
      <c r="CI141" s="322"/>
      <c r="CJ141" s="322"/>
      <c r="CK141" s="322"/>
      <c r="CL141" s="322"/>
      <c r="CM141" s="322">
        <f>IFERROR(VLOOKUP(CG141,'４整理番号表'!$X$23:$Z$31,3,FALSE),)</f>
        <v>0</v>
      </c>
      <c r="CN141" s="325" t="str">
        <f t="shared" si="348"/>
        <v/>
      </c>
      <c r="CO141" s="610"/>
      <c r="CP141" s="329"/>
      <c r="CQ141" s="454"/>
      <c r="CR141" s="322"/>
      <c r="CS141" s="322"/>
      <c r="CT141" s="322"/>
      <c r="CU141" s="322"/>
      <c r="CV141" s="322">
        <f>IFERROR(VLOOKUP(CP141,'４整理番号表'!$X$23:$Z$31,3,FALSE),)</f>
        <v>0</v>
      </c>
      <c r="CW141" s="325" t="str">
        <f t="shared" si="349"/>
        <v/>
      </c>
      <c r="CX141" s="619"/>
      <c r="CY141" s="329"/>
      <c r="CZ141" s="454"/>
      <c r="DA141" s="322"/>
      <c r="DB141" s="322"/>
      <c r="DC141" s="322"/>
      <c r="DD141" s="322"/>
      <c r="DE141" s="322">
        <f>IFERROR(VLOOKUP(CY141,'４整理番号表'!$X$23:$Z$31,3,FALSE),)</f>
        <v>0</v>
      </c>
      <c r="DF141" s="325" t="str">
        <f t="shared" si="350"/>
        <v/>
      </c>
      <c r="DG141" s="610"/>
      <c r="DH141" s="329"/>
      <c r="DI141" s="454"/>
      <c r="DJ141" s="322"/>
      <c r="DK141" s="322"/>
      <c r="DL141" s="322"/>
      <c r="DM141" s="322"/>
      <c r="DN141" s="322">
        <f>IFERROR(VLOOKUP(DH141,'４整理番号表'!$X$23:$Z$31,3,FALSE),)</f>
        <v>0</v>
      </c>
      <c r="DO141" s="325" t="str">
        <f t="shared" si="351"/>
        <v/>
      </c>
      <c r="DP141" s="610"/>
      <c r="DQ141" s="329"/>
      <c r="DR141" s="454"/>
      <c r="DS141" s="322"/>
      <c r="DT141" s="322"/>
      <c r="DU141" s="322"/>
      <c r="DV141" s="322"/>
      <c r="DW141" s="322">
        <f>IFERROR(VLOOKUP(DQ141,'４整理番号表'!$X$23:$Z$31,3,FALSE),)</f>
        <v>0</v>
      </c>
      <c r="DX141" s="325" t="str">
        <f t="shared" si="352"/>
        <v/>
      </c>
      <c r="DY141" s="610"/>
      <c r="DZ141" s="329"/>
      <c r="EA141" s="454"/>
      <c r="EB141" s="322"/>
      <c r="EC141" s="322"/>
      <c r="ED141" s="322"/>
      <c r="EE141" s="322"/>
      <c r="EF141" s="322">
        <f>IFERROR(VLOOKUP(DZ141,'４整理番号表'!$X$23:$Z$31,3,FALSE),)</f>
        <v>0</v>
      </c>
      <c r="EG141" s="325" t="str">
        <f t="shared" si="353"/>
        <v/>
      </c>
      <c r="EH141" s="610"/>
      <c r="EI141" s="329"/>
      <c r="EJ141" s="454"/>
      <c r="EK141" s="322"/>
      <c r="EL141" s="322"/>
      <c r="EM141" s="322"/>
      <c r="EN141" s="322"/>
      <c r="EO141" s="322">
        <f>IFERROR(VLOOKUP(EI141,'４整理番号表'!$X$23:$Z$31,3,FALSE),)</f>
        <v>0</v>
      </c>
      <c r="EP141" s="325" t="str">
        <f t="shared" si="354"/>
        <v/>
      </c>
      <c r="EQ141" s="619"/>
      <c r="ER141" s="203" t="s">
        <v>101</v>
      </c>
      <c r="ES141" s="266">
        <f t="shared" ref="ES141:ES204" si="423">IF(AND(H141=1,$GN141&lt;&gt;1,$GW141&gt;=$ES$2,$GW141&lt;$ET$2),1,0)</f>
        <v>0</v>
      </c>
      <c r="ET141" s="272">
        <f t="shared" ref="ET141:ET204" si="424">IF(AND(H141=1,$GN141&lt;&gt;1,$ET$2&lt;=$GW141),1,0)</f>
        <v>0</v>
      </c>
      <c r="EU141" s="272">
        <f t="shared" ref="EU141:EU204" si="425">IF(AND(H141=1,GN141&lt;&gt;1,$EU$2&lt;=$GY141,$GY141&lt;$EV$2),1,0)</f>
        <v>0</v>
      </c>
      <c r="EV141" s="272">
        <f t="shared" ref="EV141:EV204" si="426">IF(AND(H141=1,GN141&lt;&gt;1,$EV$2&lt;=$GY141,$GY141&lt;$EW$2),1,0)</f>
        <v>0</v>
      </c>
      <c r="EW141" s="272">
        <f t="shared" ref="EW141:EW204" si="427">IF(AND(H141=1,GN141&lt;&gt;1,$EW$2&lt;=$GY141,$GY141&lt;$EX$2),1,0)</f>
        <v>0</v>
      </c>
      <c r="EX141" s="272">
        <f t="shared" ref="EX141:EX204" si="428">IF(AND(H141=1,GN141&lt;&gt;1,$EX$2&lt;=$GY141,$GY141&lt;$EY$2),1,0)</f>
        <v>0</v>
      </c>
      <c r="EY141" s="272">
        <f t="shared" ref="EY141:EY204" si="429">IF(AND(H141=1,GN141&lt;&gt;1,$EY$2&lt;=$GY141,$GY141&lt;$EZ$2),1,0)</f>
        <v>0</v>
      </c>
      <c r="EZ141" s="272">
        <f t="shared" ref="EZ141:EZ204" si="430">IF(AND(H141=1,GN141&lt;&gt;1,$EZ$2&lt;=$GY141,$GY141&lt;$FA$2),1,0)</f>
        <v>0</v>
      </c>
      <c r="FA141" s="272">
        <f t="shared" ref="FA141:FA204" si="431">IF(AND(H141=1,GN141&lt;&gt;1,$FA$2&lt;=$GY141),1,0)</f>
        <v>0</v>
      </c>
      <c r="FB141" s="272">
        <f t="shared" ref="FB141:FB204" si="432">IF(AND(H141=1,GN141&lt;&gt;1,$FB$2&lt;=$GZ141,$GZ141&lt;$FC$2),1,0)</f>
        <v>0</v>
      </c>
      <c r="FC141" s="272">
        <f t="shared" ref="FC141:FC204" si="433">IF(AND(H141=1,GN141&lt;&gt;1,$FC$2&lt;=$GZ141,$GZ141&lt;$FD$2),1,0)</f>
        <v>0</v>
      </c>
      <c r="FD141" s="272">
        <f t="shared" ref="FD141:FD204" si="434">IF(AND(H141=1,GN141&lt;&gt;1,$FD$2&lt;=$GZ141,$GZ141&lt;$FE$2),1,0)</f>
        <v>0</v>
      </c>
      <c r="FE141" s="272">
        <f t="shared" ref="FE141:FE204" si="435">IF(AND(H141=1,GN141&lt;&gt;1,$FE$2&lt;=$GZ141,$GZ141&lt;$FF$2),1,0)</f>
        <v>0</v>
      </c>
      <c r="FF141" s="272">
        <f t="shared" ref="FF141:FF204" si="436">IF(AND(H141=1,GN141&lt;&gt;1,$FF$2&lt;=$GZ141,$GZ141&lt;$FG$2),1,0)</f>
        <v>0</v>
      </c>
      <c r="FG141" s="272">
        <f t="shared" ref="FG141:FG204" si="437">IF(AND(H141=1,GN141&lt;&gt;1,$FG$2&lt;=$GZ141,$GZ141&lt;$FH$2),1,0)</f>
        <v>0</v>
      </c>
      <c r="FH141" s="272">
        <f t="shared" ref="FH141:FH204" si="438">IF(AND(H141=1,GN141&lt;&gt;1,$FH$2&lt;=$GZ141),1,0)</f>
        <v>0</v>
      </c>
      <c r="FI141" s="109" t="s">
        <v>100</v>
      </c>
      <c r="FJ141" s="109" t="s">
        <v>100</v>
      </c>
      <c r="FK141" s="109" t="s">
        <v>100</v>
      </c>
      <c r="FL141" s="109" t="s">
        <v>100</v>
      </c>
      <c r="FM141" s="109" t="s">
        <v>100</v>
      </c>
      <c r="FN141" s="272">
        <f t="shared" si="355"/>
        <v>0</v>
      </c>
      <c r="FO141" s="272">
        <f t="shared" si="356"/>
        <v>0</v>
      </c>
      <c r="FP141" s="272">
        <f t="shared" si="357"/>
        <v>0</v>
      </c>
      <c r="FQ141" s="272">
        <f t="shared" si="358"/>
        <v>0</v>
      </c>
      <c r="FR141" s="272">
        <f t="shared" si="359"/>
        <v>0</v>
      </c>
      <c r="FS141" s="272">
        <f t="shared" si="360"/>
        <v>0</v>
      </c>
      <c r="FT141" s="272">
        <f t="shared" si="361"/>
        <v>0</v>
      </c>
      <c r="FU141" s="113"/>
      <c r="FV141" s="113"/>
      <c r="FW141" s="109"/>
      <c r="FX141" s="109"/>
      <c r="FY141" s="109"/>
      <c r="FZ141" s="272">
        <f t="shared" si="362"/>
        <v>0</v>
      </c>
      <c r="GA141" s="272">
        <f t="shared" ref="GA141:GA204" si="439">IF(AND(H141=1,X141="法人"),1,)</f>
        <v>0</v>
      </c>
      <c r="GB141" s="109"/>
      <c r="GC141" s="109"/>
      <c r="GD141" s="109"/>
      <c r="GE141" s="109"/>
      <c r="GF141" s="109"/>
      <c r="GG141" s="109"/>
      <c r="GH141" s="109"/>
      <c r="GI141" s="109"/>
      <c r="GJ141" s="109"/>
      <c r="GK141" s="109"/>
      <c r="GL141" s="109"/>
      <c r="GM141" s="109"/>
      <c r="GN141" s="109"/>
      <c r="GO141" s="109"/>
      <c r="GP141" s="109"/>
      <c r="GQ141" s="109"/>
      <c r="GR141" s="109"/>
      <c r="GS141" s="109"/>
      <c r="GT141" s="110"/>
      <c r="GV141" s="413">
        <f t="shared" ref="GV141:GV204" si="440">AC141</f>
        <v>0</v>
      </c>
      <c r="GW141" s="414">
        <f t="shared" ref="GW141:GW204" si="441">AD141</f>
        <v>0</v>
      </c>
      <c r="GX141" s="415"/>
      <c r="GY141" s="416">
        <f t="shared" si="406"/>
        <v>0</v>
      </c>
      <c r="GZ141" s="417">
        <f t="shared" si="407"/>
        <v>0</v>
      </c>
      <c r="HA141" s="385"/>
      <c r="HB141" s="421"/>
      <c r="HC141" s="422"/>
      <c r="HD141" s="422"/>
      <c r="HE141" s="423">
        <f t="shared" si="408"/>
        <v>0</v>
      </c>
      <c r="HF141" s="424">
        <f t="shared" si="409"/>
        <v>0</v>
      </c>
      <c r="HG141" s="426"/>
      <c r="HH141" s="426"/>
      <c r="HI141" s="426"/>
      <c r="HJ141" s="345" t="str">
        <f t="shared" ref="HJ141:HJ204" si="442">IF(H141=1,AA141,"")</f>
        <v/>
      </c>
      <c r="HK141" s="402">
        <f>IF(OR(AND(1&lt;=HJ141,HJ141&lt;=3),HJ141=6),VLOOKUP(HJ141,'４整理番号表'!$J$5:$K$59,2,FALSE),0)</f>
        <v>0</v>
      </c>
      <c r="HL141" s="402">
        <f>IF(OR(HJ141=4,HJ141=7),VLOOKUP(HJ141,'４整理番号表'!$J$5:$K$59,2,FALSE),0)</f>
        <v>0</v>
      </c>
      <c r="HM141" s="402">
        <f>IF(HJ141=5,VLOOKUP(HJ141,'４整理番号表'!$J$5:$K$59,2,FALSE),0)</f>
        <v>0</v>
      </c>
      <c r="HN141" s="402">
        <f>IF(AND(8&lt;=HJ141,HJ141&lt;=13),VLOOKUP(HJ141,'４整理番号表'!$J$5:$K$59,2,FALSE),0)</f>
        <v>0</v>
      </c>
      <c r="HO141" s="397">
        <f t="shared" si="363"/>
        <v>0</v>
      </c>
      <c r="HP141" s="345">
        <f t="shared" si="364"/>
        <v>0</v>
      </c>
      <c r="HQ141" s="345">
        <f t="shared" si="365"/>
        <v>0</v>
      </c>
      <c r="HR141" s="344">
        <f t="shared" si="366"/>
        <v>0</v>
      </c>
      <c r="HS141" s="344">
        <f t="shared" si="367"/>
        <v>0</v>
      </c>
      <c r="HT141" s="345">
        <f t="shared" si="368"/>
        <v>0</v>
      </c>
      <c r="HU141" s="345">
        <f t="shared" si="369"/>
        <v>0</v>
      </c>
      <c r="HV141" s="345">
        <f t="shared" si="370"/>
        <v>0</v>
      </c>
      <c r="HW141" s="345">
        <f t="shared" si="371"/>
        <v>0</v>
      </c>
      <c r="HX141" s="345">
        <f t="shared" si="372"/>
        <v>0</v>
      </c>
      <c r="HY141" s="344">
        <f t="shared" si="373"/>
        <v>0</v>
      </c>
      <c r="HZ141" s="344">
        <f t="shared" si="374"/>
        <v>0</v>
      </c>
      <c r="IA141" s="345">
        <f t="shared" si="375"/>
        <v>0</v>
      </c>
      <c r="IB141" s="345">
        <f t="shared" si="376"/>
        <v>0</v>
      </c>
      <c r="IC141" s="345">
        <f t="shared" si="377"/>
        <v>0</v>
      </c>
      <c r="ID141" s="345">
        <f t="shared" si="378"/>
        <v>0</v>
      </c>
      <c r="IE141" s="345">
        <f t="shared" si="379"/>
        <v>0</v>
      </c>
      <c r="IF141" s="344">
        <f>IF(AND($HO141=3,SUM($ID141:IE141)=0),IF(AND($HB141=1,$HF141&gt;=0.1),1,),)</f>
        <v>0</v>
      </c>
      <c r="IG141" s="344">
        <f>IF(AND($HO141=3,SUM($ID141:IF141)=0),IF(AND($HB141=1,$HF141&gt;=0.05,$HF141&lt;0.1),1,),)</f>
        <v>0</v>
      </c>
      <c r="IH141" s="345">
        <f t="shared" si="380"/>
        <v>0</v>
      </c>
      <c r="II141" s="345">
        <f t="shared" si="381"/>
        <v>0</v>
      </c>
      <c r="IJ141" s="345">
        <f t="shared" si="382"/>
        <v>0</v>
      </c>
      <c r="IK141" s="345">
        <f t="shared" si="383"/>
        <v>0</v>
      </c>
      <c r="IL141" s="345">
        <f t="shared" si="384"/>
        <v>0</v>
      </c>
      <c r="IM141" s="345">
        <f t="shared" si="385"/>
        <v>0</v>
      </c>
      <c r="IN141" s="345">
        <f t="shared" si="386"/>
        <v>0</v>
      </c>
      <c r="IO141" s="345">
        <f t="shared" si="387"/>
        <v>0</v>
      </c>
      <c r="IP141" s="345">
        <f t="shared" si="388"/>
        <v>0</v>
      </c>
      <c r="IQ141" s="345">
        <f t="shared" si="389"/>
        <v>0</v>
      </c>
      <c r="IR141" s="345">
        <f t="shared" si="390"/>
        <v>0</v>
      </c>
      <c r="IS141" s="392">
        <f t="shared" si="391"/>
        <v>0</v>
      </c>
      <c r="IT141" s="385"/>
      <c r="IU141" s="440">
        <f t="shared" ref="IU141:IU204" si="443">IF(AND(H141=1,ES141=1),$IU$3,0)</f>
        <v>0</v>
      </c>
      <c r="IV141" s="344">
        <f t="shared" ref="IV141:IV204" si="444">IF(AND(H141=1,ET141=1),$IV$3,0)</f>
        <v>0</v>
      </c>
      <c r="IW141" s="344">
        <f t="shared" ref="IW141:IW204" si="445">IF(AND(H141=1,EU141=1),$IW$3,0)</f>
        <v>0</v>
      </c>
      <c r="IX141" s="344">
        <f t="shared" ref="IX141:IX204" si="446">IF(AND(H141=1,EV141=1),$IX$3,0)</f>
        <v>0</v>
      </c>
      <c r="IY141" s="344">
        <f t="shared" ref="IY141:IY204" si="447">IF(AND(H141=1,EW141=1),$IY$3,0)</f>
        <v>0</v>
      </c>
      <c r="IZ141" s="344">
        <f t="shared" ref="IZ141:IZ204" si="448">IF(AND(H141=1,EX141=1),$IZ$3,0)</f>
        <v>0</v>
      </c>
      <c r="JA141" s="344">
        <f t="shared" ref="JA141:JA204" si="449">IF(AND(H141=1,EY141=1),$JA$3,0)</f>
        <v>0</v>
      </c>
      <c r="JB141" s="344">
        <f t="shared" ref="JB141:JB204" si="450">IF(AND(H141=1,EZ141=1),$JB$3,0)</f>
        <v>0</v>
      </c>
      <c r="JC141" s="344">
        <f t="shared" ref="JC141:JC204" si="451">IF(AND(H141=1,FA141=1),$JC$3,0)</f>
        <v>0</v>
      </c>
      <c r="JD141" s="344">
        <f t="shared" ref="JD141:JD204" si="452">IF(AND(H141=1,FB141=1),$JD$3,0)</f>
        <v>0</v>
      </c>
      <c r="JE141" s="344">
        <f t="shared" ref="JE141:JE204" si="453">IF(AND(H141=1,FC141=1),$JE$3,0)</f>
        <v>0</v>
      </c>
      <c r="JF141" s="344">
        <f t="shared" ref="JF141:JF204" si="454">IF(AND(H141=1,FD141=1),$JF$3,0)</f>
        <v>0</v>
      </c>
      <c r="JG141" s="344">
        <f t="shared" ref="JG141:JG204" si="455">IF(AND(H141=1,FE141=1),$JG$3,0)</f>
        <v>0</v>
      </c>
      <c r="JH141" s="344">
        <f t="shared" ref="JH141:JH204" si="456">IF(AND(H141=1,FF141=1),$JH$3,0)</f>
        <v>0</v>
      </c>
      <c r="JI141" s="344">
        <f t="shared" ref="JI141:JI204" si="457">IF(AND(H141=1,FG141=1),$JI131,0)</f>
        <v>0</v>
      </c>
      <c r="JJ141" s="344">
        <f t="shared" ref="JJ141:JJ204" si="458">IF(AND(H141=1,FH141=1),$JJ$3,0)</f>
        <v>0</v>
      </c>
      <c r="JK141" s="344">
        <f t="shared" ref="JK141:JK204" si="459">IF(AND(H141=1,FI141=1),$JK$3,0)</f>
        <v>0</v>
      </c>
      <c r="JL141" s="344">
        <f t="shared" ref="JL141:JL204" si="460">IF(AND(H141=1,FJ141=1),$JL$3,0)</f>
        <v>0</v>
      </c>
      <c r="JM141" s="344">
        <f t="shared" ref="JM141:JM204" si="461">IF(AND(H141=1,FK141=1),$JM$3,0)</f>
        <v>0</v>
      </c>
      <c r="JN141" s="344">
        <f t="shared" ref="JN141:JN204" si="462">IF(AND(H141=1,FL141=1),$JN$3,0)</f>
        <v>0</v>
      </c>
      <c r="JO141" s="344">
        <f t="shared" ref="JO141:JO204" si="463">IF(AND(H141=1,FM141=1),$JO$3,0)</f>
        <v>0</v>
      </c>
      <c r="JP141" s="344">
        <f t="shared" ref="JP141:JP204" si="464">IF(AND(H141=1,FN141=1),$JP$3,0)</f>
        <v>0</v>
      </c>
      <c r="JQ141" s="344">
        <f t="shared" ref="JQ141:JQ204" si="465">IF(AND(H141=1,FO141=1),$JQ$3,0)</f>
        <v>0</v>
      </c>
      <c r="JR141" s="344">
        <f t="shared" ref="JR141:JR204" si="466">IF(AND(H141=1,FP141=1),$JR$3,0)</f>
        <v>0</v>
      </c>
      <c r="JS141" s="344">
        <f t="shared" ref="JS141:JS204" si="467">IF(AND(H141=1,FQ141=1),$JS$3,0)</f>
        <v>0</v>
      </c>
      <c r="JT141" s="344">
        <f t="shared" ref="JT141:JT204" si="468">IF(AND(H141=1,FR141=1),$JT$3,0)</f>
        <v>0</v>
      </c>
      <c r="JU141" s="344">
        <f t="shared" ref="JU141:JU204" si="469">IF(AND(H141=1,FS141=1),$JU$3,0)</f>
        <v>0</v>
      </c>
      <c r="JV141" s="344">
        <f t="shared" ref="JV141:JV204" si="470">IF(AND(H141=1,FT141=1),$JV$3,0)</f>
        <v>0</v>
      </c>
      <c r="JW141" s="344">
        <f t="shared" ref="JW141:JW204" si="471">IF(AND(H141=1,FU141=1),$JW$3,0)</f>
        <v>0</v>
      </c>
      <c r="JX141" s="344">
        <f t="shared" ref="JX141:JX204" si="472">IF(AND(H141=1,FV141=1),$JX$3,0)</f>
        <v>0</v>
      </c>
      <c r="JY141" s="344">
        <f t="shared" ref="JY141:JY204" si="473">IF(AND(H141=1,FW141=1),$JY$3,0)</f>
        <v>0</v>
      </c>
      <c r="JZ141" s="344">
        <f t="shared" ref="JZ141:JZ204" si="474">IF(AND(H141=1,FX141=1),$JZ$3,0)</f>
        <v>0</v>
      </c>
      <c r="KA141" s="344">
        <f t="shared" ref="KA141:KA204" si="475">IF(AND(H141=1,FY141=1),$KA$3,0)</f>
        <v>0</v>
      </c>
      <c r="KB141" s="344">
        <f t="shared" ref="KB141:KB204" si="476">IF(AND(H141=1,FZ141=1),$KB$3,0)</f>
        <v>0</v>
      </c>
      <c r="KC141" s="344">
        <f t="shared" ref="KC141:KC204" si="477">IF(AND(H141=1,GC141=1),$KC$3,0)</f>
        <v>0</v>
      </c>
      <c r="KD141" s="344">
        <f t="shared" ref="KD141:KD204" si="478">IF(AND(H141=1,GD141=1),$KD$3,0)</f>
        <v>0</v>
      </c>
      <c r="KE141" s="344">
        <f t="shared" ref="KE141:KE204" si="479">IF(AND(H141=1,GE141=1),$KE$3,0)</f>
        <v>0</v>
      </c>
      <c r="KF141" s="344">
        <f t="shared" ref="KF141:KF204" si="480">IF(AND(H141=1,GF141=1),$KF$3,0)</f>
        <v>0</v>
      </c>
      <c r="KG141" s="344">
        <f t="shared" ref="KG141:KG204" si="481">IF(AND(H141=1,GG141=1),$KG$3,0)</f>
        <v>0</v>
      </c>
      <c r="KH141" s="344">
        <f t="shared" ref="KH141:KH204" si="482">IF(AND(H141=1,GH141=1),$KH$3,0)</f>
        <v>0</v>
      </c>
      <c r="KI141" s="344">
        <f t="shared" ref="KI141:KI204" si="483">IF(AND(H141=1,GI141=1),$KI$3,0)</f>
        <v>0</v>
      </c>
      <c r="KJ141" s="344">
        <f t="shared" ref="KJ141:KJ204" si="484">IF(AND(H141=1,GJ141=1),$KJ$3,0)</f>
        <v>0</v>
      </c>
      <c r="KK141" s="344">
        <f t="shared" ref="KK141:KK204" si="485">IF(AND(H141=1,GK141=1),$KK$3,0)</f>
        <v>0</v>
      </c>
      <c r="KL141" s="344">
        <f t="shared" ref="KL141:KL204" si="486">IF(AND(H141=1,GL141=1),$KL$3,0)</f>
        <v>0</v>
      </c>
      <c r="KM141" s="344">
        <f t="shared" ref="KM141:KM204" si="487">IF(AND(H141=1,GM141=1),$KM$3,0)</f>
        <v>0</v>
      </c>
      <c r="KN141" s="344">
        <f t="shared" ref="KN141:KN204" si="488">IF(AND(H141=1,GN141=1),$KN$3,0)</f>
        <v>0</v>
      </c>
      <c r="KO141" s="344">
        <f t="shared" ref="KO141:KO204" si="489">IF(AND(H141=1,GO141=1),$KO$3,0)</f>
        <v>0</v>
      </c>
      <c r="KP141" s="344">
        <f t="shared" ref="KP141:KP204" si="490">IF(AND(H141=1,GP141=1),$KP$3,0)</f>
        <v>0</v>
      </c>
      <c r="KQ141" s="344">
        <f t="shared" ref="KQ141:KQ204" si="491">IF(AND(H141=1,GQ141=1),$KQ$3,0)</f>
        <v>0</v>
      </c>
      <c r="KR141" s="344">
        <f t="shared" ref="KR141:KR204" si="492">IF(AND(H141=1,GR141=1),$KR$3,0)</f>
        <v>0</v>
      </c>
      <c r="KS141" s="344">
        <f t="shared" ref="KS141:KS204" si="493">IF(AND(H141=1,GS141&gt;0),IF(GS141&gt;3,3,GS141*$KS$3),)</f>
        <v>0</v>
      </c>
      <c r="KT141" s="383">
        <f t="shared" ref="KT141:KT204" si="494">IF(AND(H141=1,GT141=1),$KT$3,0)</f>
        <v>0</v>
      </c>
      <c r="KU141" s="701"/>
      <c r="KV141" s="109"/>
      <c r="KW141" s="109"/>
      <c r="KX141" s="110"/>
      <c r="KZ141" s="472">
        <f t="shared" ref="KZ141:KZ204" si="495">IF(H141=1,SUM(IU141:KT141),)</f>
        <v>0</v>
      </c>
      <c r="LA141" s="348">
        <f t="shared" ref="LA141:LA204" si="496">IF(F141=1,SUMIF($C$13:$C$312,C141,$KZ$13:$KZ$312),0)</f>
        <v>0</v>
      </c>
      <c r="LB141" s="348">
        <f t="shared" ref="LB141:LB204" si="497">IF(F141=1,SUMIF($C$13:$C$312,C141,$H$13:$H$312),)</f>
        <v>0</v>
      </c>
      <c r="LC141" s="473">
        <f t="shared" ref="LC141:LC204" si="498">IF(AND(F141=1,LB141&gt;0),LA141/LB141,0)</f>
        <v>0</v>
      </c>
      <c r="LE141" s="467">
        <f t="shared" ref="LE141:LE204" si="499">V141</f>
        <v>0</v>
      </c>
      <c r="LF141" s="467" t="str">
        <f t="shared" ref="LF141:LF204" si="500">W141</f>
        <v/>
      </c>
      <c r="LG141" s="467">
        <f t="shared" ref="LG141:LG204" si="501">IF(AND(E141&gt;=1,AI141&lt;&gt;1),IF(AN141&gt;500000,"○","×"),0)</f>
        <v>0</v>
      </c>
      <c r="LH141" s="467">
        <f t="shared" ref="LH141:LH204" si="502">IF(AND(E141&gt;=1,AI141&lt;&gt;1),IF(AND(5&lt;=AY141,AY141&lt;=20),"○","△"),0)</f>
        <v>0</v>
      </c>
      <c r="LI141" s="467">
        <f t="shared" ref="LI141:LI204" si="503">IF(AND(E141&gt;=1,AI141&lt;&gt;1,AX141=1),IF(AND(5&lt;=AY141,AY141&lt;=20,AZ141&gt;=2),"○","△"),0)</f>
        <v>0</v>
      </c>
      <c r="LJ141" s="467">
        <f t="shared" ref="LJ141:LJ204" si="504">IF(AND(E141&gt;=1,AI141=1),IF(BE141&gt;500000,"○","×"),0)</f>
        <v>0</v>
      </c>
      <c r="LK141" s="467">
        <f t="shared" ref="LK141:LK204" si="505">IF(AND(E141&gt;=1,AI141=1),IF(AND(3&lt;=AY141,AY141&lt;=7),"○","△"),0)</f>
        <v>0</v>
      </c>
      <c r="LL141" s="467">
        <f t="shared" ref="LL141:LL204" si="506">IF(AND(E141&gt;=1,AI141=1,AX141=1),IF(AND(3&lt;=AY141,AY141&lt;=7,AZ141*12&gt;=BB141),"○","△"),0)</f>
        <v>0</v>
      </c>
      <c r="LM141" s="467">
        <f t="shared" ref="LM141:LM204" si="507">IF(AH141&lt;&gt;0,IF(AND(AK141&lt;&gt;0,AL141&lt;&gt;0),"○","×"),0)</f>
        <v>0</v>
      </c>
      <c r="LN141" s="468">
        <f t="shared" ref="LN141:LN204" si="508">IF(H141=1,IF(OR(AND(BU141&lt;0.3,BV141&lt;4),(AND(BU141="-",BV141&lt;4))),"×","〇"),)</f>
        <v>0</v>
      </c>
      <c r="LO141" s="468" t="str">
        <f t="shared" si="392"/>
        <v>○</v>
      </c>
      <c r="LP141" s="451"/>
      <c r="LQ141" s="414">
        <f t="shared" si="393"/>
        <v>0</v>
      </c>
      <c r="LR141" s="414">
        <f t="shared" si="394"/>
        <v>0</v>
      </c>
      <c r="LS141" s="414" t="str">
        <f t="shared" ref="LS141:LS204" si="509">IF(LR141&gt;0,IF(AND(AM141=1,AT141="控除不可"),LR141,IF(AND(AM141=1,AT141="80%控除対象"),ROUNDUP(LR141*102/110,0),IF(AND(AM141=1,AT141="全額控除"),ROUNDUP(LR141*100/110,0),IF(OR(AM141=2,AM141=3),LR141,LR141)))),"")</f>
        <v/>
      </c>
      <c r="LT141" s="414" t="str">
        <f t="shared" si="395"/>
        <v/>
      </c>
      <c r="LU141" s="414">
        <f t="shared" ref="LU141:LU204" si="510">IF(LR141&lt;&gt;"",LR141-SUM(AQ141:AS141),"")</f>
        <v>0</v>
      </c>
      <c r="LV141" s="414">
        <f t="shared" ref="LV141:LV204" si="511">MIN(LT141:LU141)</f>
        <v>0</v>
      </c>
      <c r="LW141" s="414">
        <f t="shared" ref="LW141:LW204" si="512">IF(V141&gt;0,IF(SUMIFS($LY$13:$LY$312,$E$13:$E$312,E141)&lt;SUMIFS($LZ$13:$LZ$312,$E$13:$E$312,E141),LV141*SUMIFS($LY$13:$LY$312,$E$13:$E$312,E141)/SUMIFS($LZ$13:$LZ$312,$E$13:$E$312,E141),LV141),)</f>
        <v>0</v>
      </c>
      <c r="LX141" s="448">
        <f t="shared" ref="LX141:LX204" si="513">IF(LV141&gt;0,IF(LV141&gt;=AO141,"○","×"),0)</f>
        <v>0</v>
      </c>
      <c r="LY141" s="414">
        <f t="shared" si="396"/>
        <v>0</v>
      </c>
      <c r="LZ141" s="414">
        <f t="shared" si="397"/>
        <v>0</v>
      </c>
      <c r="MA141" s="414">
        <f t="shared" si="398"/>
        <v>0</v>
      </c>
      <c r="MB141" s="448">
        <f t="shared" si="399"/>
        <v>0</v>
      </c>
      <c r="MC141" s="414">
        <f t="shared" ref="MC141:MC204" si="514">BE141</f>
        <v>0</v>
      </c>
      <c r="MD141" s="414">
        <f t="shared" ref="MD141:MD204" si="515">IF(BB141&gt;=48,ROUNDDOWN(BE141*3/7,-3),ROUNDDOWN(BE141*BB141/84*0.75,-3))</f>
        <v>0</v>
      </c>
      <c r="ME141" s="414">
        <f t="shared" ref="ME141:ME204" si="516">IF(V141&gt;0,IF(SUMIFS($MG$13:$MG$312,$E$13:$E$312,E141)&lt;SUMIFS($MH$13:$MH$312,$E$13:$E$312,E141),MD141*SUMIFS($MG$13:$MG$312,$E$13:$E$312,E141)/SUMIFS($MH$13:$MH$312,$E$13:$E$312,E141),MD141),)</f>
        <v>0</v>
      </c>
      <c r="MF141" s="448">
        <f t="shared" ref="MF141:MF204" si="517">IF(ME141&gt;0,IF(ME141&lt;=BG141,"○","×"),0)</f>
        <v>0</v>
      </c>
      <c r="MG141" s="414">
        <f t="shared" ref="MG141:MG204" si="518">IF(AND(H141=1,BE141&gt;0),15000000,0)</f>
        <v>0</v>
      </c>
      <c r="MH141" s="414">
        <f t="shared" ref="MH141:MH204" si="519">IF($H141=1,SUMIF($E$13:$E$312,$E141,$MD$13:$MD$312),0)</f>
        <v>0</v>
      </c>
      <c r="MI141" s="414">
        <f t="shared" ref="MI141:MI204" si="520">IF(H141=1,SUMIFS($BG$13:$BG$312,$E$13:$E$312,E141),0)</f>
        <v>0</v>
      </c>
      <c r="MJ141" s="448">
        <f t="shared" si="400"/>
        <v>0</v>
      </c>
      <c r="MK141" s="462"/>
      <c r="ML141" s="477" cm="1">
        <f t="array" ref="ML141">IF(MX141=1,INDEX($BX141:$EQ141,1,MATCH("Ⅱ⑧",$BX141:$EQ141,0)+7),0)</f>
        <v>0</v>
      </c>
      <c r="MM141" s="478">
        <f t="shared" ref="MM141:MM204" si="521">SUM(KI141:KK141)</f>
        <v>0</v>
      </c>
      <c r="MN141" s="468">
        <f t="shared" ref="MN141:MN204" si="522">IF(E141&gt;=1,IF(MM141=IF(AND(-0.2&lt;ML141,ML141&lt;=-0.1),1,IF(AND(-0.5&lt;ML141,ML141&lt;=-0.2),2,IF(ML141&lt;=-0.5,3,0))),"○","×"),0)</f>
        <v>0</v>
      </c>
      <c r="MP141" s="348">
        <f t="shared" ref="MP141:MP204" si="523">COUNTIFS($BN141:$EQ141,$MP$11)</f>
        <v>0</v>
      </c>
      <c r="MQ141" s="348">
        <f t="shared" ref="MQ141:MQ204" si="524">COUNTIFS($BN141:$EQ141,$MQ$11)</f>
        <v>0</v>
      </c>
      <c r="MR141" s="348">
        <f t="shared" ref="MR141:MR204" si="525">COUNTIFS($BN141:$EQ141,$MR$11)</f>
        <v>0</v>
      </c>
      <c r="MS141" s="348">
        <f t="shared" ref="MS141:MS204" si="526">COUNTIFS($BN141:$EQ141,$MS$11)</f>
        <v>0</v>
      </c>
      <c r="MT141" s="348">
        <f t="shared" ref="MT141:MT204" si="527">COUNTIFS($BN141:$EQ141,$MT$11)</f>
        <v>0</v>
      </c>
      <c r="MU141" s="348">
        <f t="shared" ref="MU141:MU204" si="528">COUNTIFS($BN141:$EQ141,$MU$11)</f>
        <v>0</v>
      </c>
      <c r="MV141" s="348">
        <f t="shared" ref="MV141:MV204" si="529">COUNTIFS($BN141:$EQ141,$MV$11)</f>
        <v>0</v>
      </c>
      <c r="MW141" s="348">
        <f t="shared" ref="MW141:MW204" si="530">COUNTIFS($BN141:$EQ141,$MW$11)</f>
        <v>0</v>
      </c>
      <c r="MX141" s="348">
        <f t="shared" ref="MX141:MX204" si="531">COUNTIFS($BN141:$EQ141,$MX$11)</f>
        <v>0</v>
      </c>
      <c r="MZ141" s="550">
        <f t="shared" ref="MZ141:MZ204" si="532">SUM(IU141:IV141)</f>
        <v>0</v>
      </c>
      <c r="NA141" s="550">
        <f t="shared" ref="NA141:NA204" si="533">SUM(IW141:JC141)</f>
        <v>0</v>
      </c>
      <c r="NB141" s="550">
        <f t="shared" ref="NB141:NB204" si="534">SUM(JD141:JJ141)</f>
        <v>0</v>
      </c>
      <c r="NC141" s="550">
        <f t="shared" ref="NC141:NC204" si="535">SUM(JK141:JO141)</f>
        <v>0</v>
      </c>
      <c r="ND141" s="550">
        <f t="shared" ref="ND141:ND204" si="536">SUM(JP141:JV141)</f>
        <v>0</v>
      </c>
      <c r="NE141" s="550">
        <f t="shared" ref="NE141:NE204" si="537">SUM(JZ141:KA141)</f>
        <v>0</v>
      </c>
      <c r="NF141" s="550">
        <f t="shared" ref="NF141:NF204" si="538">SUM(KG141:KH141)</f>
        <v>0</v>
      </c>
      <c r="NG141" s="550">
        <f t="shared" ref="NG141:NG204" si="539">SUM(KI141:KK141)</f>
        <v>0</v>
      </c>
    </row>
    <row r="142" spans="1:371" s="136" customFormat="1" ht="21" customHeight="1">
      <c r="A142" s="452">
        <f t="shared" si="412"/>
        <v>0</v>
      </c>
      <c r="B142" s="452">
        <f t="shared" si="401"/>
        <v>0</v>
      </c>
      <c r="C142" s="452">
        <f t="shared" si="413"/>
        <v>0</v>
      </c>
      <c r="D142" s="452">
        <f t="shared" si="414"/>
        <v>0</v>
      </c>
      <c r="E142" s="452">
        <f t="shared" si="415"/>
        <v>0</v>
      </c>
      <c r="F142" s="452">
        <f t="shared" si="402"/>
        <v>0</v>
      </c>
      <c r="G142" s="452">
        <f t="shared" si="403"/>
        <v>0</v>
      </c>
      <c r="H142" s="452">
        <f t="shared" si="404"/>
        <v>0</v>
      </c>
      <c r="I142" s="267">
        <f t="shared" ref="I142:I205" si="540">IF(U142&lt;&gt;0,ROW()-12,0)</f>
        <v>0</v>
      </c>
      <c r="J142" s="268"/>
      <c r="K142" s="112"/>
      <c r="L142" s="112"/>
      <c r="M142" s="106"/>
      <c r="N142" s="106"/>
      <c r="O142" s="106"/>
      <c r="P142" s="106"/>
      <c r="Q142" s="112"/>
      <c r="R142" s="263" t="str">
        <f>IFERROR(VLOOKUP(Q142,'４整理番号表'!$T$27:$U$30,2,TRUE),"")</f>
        <v/>
      </c>
      <c r="S142" s="263">
        <f t="shared" ref="S142:S205" si="541">K142</f>
        <v>0</v>
      </c>
      <c r="T142" s="266">
        <f t="shared" ref="T142:T205" si="542">IF(U142&lt;&gt;"",IF(L142&lt;&gt;L141,1,IF(U142&lt;&gt;U141,T141+1,T141)),0)</f>
        <v>0</v>
      </c>
      <c r="U142" s="112"/>
      <c r="V142" s="108"/>
      <c r="W142" s="269" t="str">
        <f>IFERROR(VLOOKUP(V142,'４整理番号表'!$B$6:$G$7,2,TRUE),"")</f>
        <v/>
      </c>
      <c r="X142" s="270"/>
      <c r="Y142" s="108"/>
      <c r="Z142" s="269" t="str">
        <f>IFERROR(VLOOKUP(Y142,'４整理番号表'!$B$39:$H$45,2,TRUE),"")</f>
        <v/>
      </c>
      <c r="AA142" s="108"/>
      <c r="AB142" s="271" t="str">
        <f>IFERROR(VLOOKUP(AA142,'４整理番号表'!$J$5:$K$59,2,TRUE),"")</f>
        <v/>
      </c>
      <c r="AC142" s="365"/>
      <c r="AD142" s="624"/>
      <c r="AE142" s="107"/>
      <c r="AF142" s="272" t="str">
        <f>IFERROR(VLOOKUP(AE142,'４整理番号表'!$P$6:$Q$39,2,TRUE),"")</f>
        <v/>
      </c>
      <c r="AG142" s="273">
        <f t="shared" si="416"/>
        <v>0</v>
      </c>
      <c r="AH142" s="106"/>
      <c r="AI142" s="112"/>
      <c r="AJ142" s="111"/>
      <c r="AK142" s="282"/>
      <c r="AL142" s="283"/>
      <c r="AM142" s="280"/>
      <c r="AN142" s="29"/>
      <c r="AO142" s="291">
        <f t="shared" si="417"/>
        <v>0</v>
      </c>
      <c r="AP142" s="290">
        <f t="shared" ref="AP142:AP205" si="543">IFERROR(AN142-SUM(AO142,AQ142:AS142),)</f>
        <v>0</v>
      </c>
      <c r="AQ142" s="30"/>
      <c r="AR142" s="30"/>
      <c r="AS142" s="30"/>
      <c r="AT142" s="289"/>
      <c r="AU142" s="291">
        <f t="shared" si="410"/>
        <v>0</v>
      </c>
      <c r="AV142" s="291" t="str">
        <f t="shared" si="405"/>
        <v/>
      </c>
      <c r="AW142" s="27"/>
      <c r="AX142" s="33"/>
      <c r="AY142" s="33"/>
      <c r="AZ142" s="28"/>
      <c r="BA142" s="27"/>
      <c r="BB142" s="202"/>
      <c r="BC142" s="315">
        <f t="shared" ref="BC142:BC205" si="544">IF(BB142&lt;&gt;"",(INT(BB142/12)&amp;"年"&amp;MOD(BB142,12)&amp;"ヶ月"),)</f>
        <v>0</v>
      </c>
      <c r="BD142" s="349" t="str">
        <f t="shared" si="418"/>
        <v/>
      </c>
      <c r="BE142" s="350"/>
      <c r="BF142" s="350"/>
      <c r="BG142" s="349">
        <f t="shared" si="411"/>
        <v>0</v>
      </c>
      <c r="BH142" s="350"/>
      <c r="BI142" s="349">
        <f t="shared" ref="BI142:BI205" si="545">BE142-BF142-BG142+BH142</f>
        <v>0</v>
      </c>
      <c r="BJ142" s="202"/>
      <c r="BK142" s="202"/>
      <c r="BL142" s="653" t="str">
        <f t="shared" si="419"/>
        <v/>
      </c>
      <c r="BM142" s="654" t="str">
        <f t="shared" si="420"/>
        <v/>
      </c>
      <c r="BN142" s="266" t="str">
        <f t="shared" si="421"/>
        <v/>
      </c>
      <c r="BO142" s="793"/>
      <c r="BP142" s="323"/>
      <c r="BQ142" s="323"/>
      <c r="BR142" s="323"/>
      <c r="BS142" s="323"/>
      <c r="BT142" s="324" t="str">
        <f t="shared" si="422"/>
        <v/>
      </c>
      <c r="BU142" s="325" t="str">
        <f t="shared" ref="BU142:BU205" si="546">IF(BS142&lt;&gt;"",IF(BP142&gt;0,ROUNDDOWN((BS142-BP142)/ABS(BP142),3),"-"),"")</f>
        <v/>
      </c>
      <c r="BV142" s="393">
        <f t="shared" ref="BV142:BV205" si="547">IF(BS142&lt;&gt;"",BS142-BP142,)</f>
        <v>0</v>
      </c>
      <c r="BW142" s="326"/>
      <c r="BX142" s="329"/>
      <c r="BY142" s="454"/>
      <c r="BZ142" s="455"/>
      <c r="CA142" s="455"/>
      <c r="CB142" s="455"/>
      <c r="CC142" s="455"/>
      <c r="CD142" s="322">
        <f>IFERROR(VLOOKUP(BX142,'４整理番号表'!$X$23:$Z$31,3,FALSE),)</f>
        <v>0</v>
      </c>
      <c r="CE142" s="605" t="str">
        <f>IF(BX142='４整理番号表'!$X$24,IF(CC142&lt;&gt;"",IF(BZ142&gt;0,IF(BY142=6,ROUNDDOWN((CC142-BZ142)/ABS(BZ142),3),IF(BY142=5,ROUNDDOWN((CC142-BZ142)/ABS(BZ142)*3/4,3),"")),"-")),IF(CC142&lt;&gt;"",IF(BZ142&gt;0,ROUNDDOWN((CC142-BZ142)/ABS(BZ142),3),"-"),""))</f>
        <v/>
      </c>
      <c r="CF142" s="610"/>
      <c r="CG142" s="329"/>
      <c r="CH142" s="454"/>
      <c r="CI142" s="322"/>
      <c r="CJ142" s="322"/>
      <c r="CK142" s="322"/>
      <c r="CL142" s="322"/>
      <c r="CM142" s="322">
        <f>IFERROR(VLOOKUP(CG142,'４整理番号表'!$X$23:$Z$31,3,FALSE),)</f>
        <v>0</v>
      </c>
      <c r="CN142" s="325" t="str">
        <f t="shared" ref="CN142:CN205" si="548">IF(CL142&lt;&gt;"",IF(CI142&gt;0,ROUNDDOWN((CL142-CI142)/ABS(CI142),3),"-"),"")</f>
        <v/>
      </c>
      <c r="CO142" s="610"/>
      <c r="CP142" s="329"/>
      <c r="CQ142" s="454"/>
      <c r="CR142" s="322"/>
      <c r="CS142" s="322"/>
      <c r="CT142" s="322"/>
      <c r="CU142" s="322"/>
      <c r="CV142" s="322">
        <f>IFERROR(VLOOKUP(CP142,'４整理番号表'!$X$23:$Z$31,3,FALSE),)</f>
        <v>0</v>
      </c>
      <c r="CW142" s="325" t="str">
        <f t="shared" ref="CW142:CW205" si="549">IF(CU142&lt;&gt;"",IF(CR142&gt;0,ROUNDDOWN((CU142-CR142)/ABS(CR142),3),"-"),"")</f>
        <v/>
      </c>
      <c r="CX142" s="619"/>
      <c r="CY142" s="329"/>
      <c r="CZ142" s="454"/>
      <c r="DA142" s="322"/>
      <c r="DB142" s="322"/>
      <c r="DC142" s="322"/>
      <c r="DD142" s="322"/>
      <c r="DE142" s="322">
        <f>IFERROR(VLOOKUP(CY142,'４整理番号表'!$X$23:$Z$31,3,FALSE),)</f>
        <v>0</v>
      </c>
      <c r="DF142" s="325" t="str">
        <f t="shared" ref="DF142:DF205" si="550">IF(DD142&lt;&gt;"",IF(DA142&gt;0,ROUNDDOWN((DD142-DA142)/ABS(DA142),3),"-"),"")</f>
        <v/>
      </c>
      <c r="DG142" s="610"/>
      <c r="DH142" s="329"/>
      <c r="DI142" s="454"/>
      <c r="DJ142" s="322"/>
      <c r="DK142" s="322"/>
      <c r="DL142" s="322"/>
      <c r="DM142" s="322"/>
      <c r="DN142" s="322">
        <f>IFERROR(VLOOKUP(DH142,'４整理番号表'!$X$23:$Z$31,3,FALSE),)</f>
        <v>0</v>
      </c>
      <c r="DO142" s="325" t="str">
        <f t="shared" ref="DO142:DO205" si="551">IF(DM142&lt;&gt;"",IF(DJ142&gt;0,ROUNDDOWN((DM142-DJ142)/ABS(DJ142),3),"-"),"")</f>
        <v/>
      </c>
      <c r="DP142" s="610"/>
      <c r="DQ142" s="329"/>
      <c r="DR142" s="454"/>
      <c r="DS142" s="322"/>
      <c r="DT142" s="322"/>
      <c r="DU142" s="322"/>
      <c r="DV142" s="322"/>
      <c r="DW142" s="322">
        <f>IFERROR(VLOOKUP(DQ142,'４整理番号表'!$X$23:$Z$31,3,FALSE),)</f>
        <v>0</v>
      </c>
      <c r="DX142" s="325" t="str">
        <f t="shared" ref="DX142:DX205" si="552">IF(DV142&lt;&gt;"",IF(DS142&gt;0,ROUNDDOWN((DV142-DS142)/ABS(DS142),3),"-"),"")</f>
        <v/>
      </c>
      <c r="DY142" s="610"/>
      <c r="DZ142" s="329"/>
      <c r="EA142" s="454"/>
      <c r="EB142" s="322"/>
      <c r="EC142" s="322"/>
      <c r="ED142" s="322"/>
      <c r="EE142" s="322"/>
      <c r="EF142" s="322">
        <f>IFERROR(VLOOKUP(DZ142,'４整理番号表'!$X$23:$Z$31,3,FALSE),)</f>
        <v>0</v>
      </c>
      <c r="EG142" s="325" t="str">
        <f t="shared" ref="EG142:EG205" si="553">IF(EE142&lt;&gt;"",IF(EB142&gt;0,ROUNDDOWN((EE142-EB142)/ABS(EB142),3),"-"),"")</f>
        <v/>
      </c>
      <c r="EH142" s="610"/>
      <c r="EI142" s="329"/>
      <c r="EJ142" s="454"/>
      <c r="EK142" s="322"/>
      <c r="EL142" s="322"/>
      <c r="EM142" s="322"/>
      <c r="EN142" s="322"/>
      <c r="EO142" s="322">
        <f>IFERROR(VLOOKUP(EI142,'４整理番号表'!$X$23:$Z$31,3,FALSE),)</f>
        <v>0</v>
      </c>
      <c r="EP142" s="325" t="str">
        <f t="shared" ref="EP142:EP205" si="554">IF(EN142&lt;&gt;"",IF(EK142&gt;0,ROUNDDOWN((EN142-EK142)/ABS(EK142),3),"-"),"")</f>
        <v/>
      </c>
      <c r="EQ142" s="619"/>
      <c r="ER142" s="203" t="s">
        <v>101</v>
      </c>
      <c r="ES142" s="266">
        <f t="shared" si="423"/>
        <v>0</v>
      </c>
      <c r="ET142" s="272">
        <f t="shared" si="424"/>
        <v>0</v>
      </c>
      <c r="EU142" s="272">
        <f t="shared" si="425"/>
        <v>0</v>
      </c>
      <c r="EV142" s="272">
        <f t="shared" si="426"/>
        <v>0</v>
      </c>
      <c r="EW142" s="272">
        <f t="shared" si="427"/>
        <v>0</v>
      </c>
      <c r="EX142" s="272">
        <f t="shared" si="428"/>
        <v>0</v>
      </c>
      <c r="EY142" s="272">
        <f t="shared" si="429"/>
        <v>0</v>
      </c>
      <c r="EZ142" s="272">
        <f t="shared" si="430"/>
        <v>0</v>
      </c>
      <c r="FA142" s="272">
        <f t="shared" si="431"/>
        <v>0</v>
      </c>
      <c r="FB142" s="272">
        <f t="shared" si="432"/>
        <v>0</v>
      </c>
      <c r="FC142" s="272">
        <f t="shared" si="433"/>
        <v>0</v>
      </c>
      <c r="FD142" s="272">
        <f t="shared" si="434"/>
        <v>0</v>
      </c>
      <c r="FE142" s="272">
        <f t="shared" si="435"/>
        <v>0</v>
      </c>
      <c r="FF142" s="272">
        <f t="shared" si="436"/>
        <v>0</v>
      </c>
      <c r="FG142" s="272">
        <f t="shared" si="437"/>
        <v>0</v>
      </c>
      <c r="FH142" s="272">
        <f t="shared" si="438"/>
        <v>0</v>
      </c>
      <c r="FI142" s="109" t="s">
        <v>100</v>
      </c>
      <c r="FJ142" s="109" t="s">
        <v>100</v>
      </c>
      <c r="FK142" s="109" t="s">
        <v>100</v>
      </c>
      <c r="FL142" s="109" t="s">
        <v>100</v>
      </c>
      <c r="FM142" s="109" t="s">
        <v>100</v>
      </c>
      <c r="FN142" s="272">
        <f t="shared" ref="FN142:FN205" si="555">IF(SUM(HP142,HW142,ID142,IK142)&gt;0,1,)</f>
        <v>0</v>
      </c>
      <c r="FO142" s="272">
        <f t="shared" ref="FO142:FO205" si="556">IF(SUM(HQ142,HX142,IE142,IL142)&gt;0,1,)</f>
        <v>0</v>
      </c>
      <c r="FP142" s="272">
        <f t="shared" ref="FP142:FP205" si="557">IF(SUM(HR142,HY142,IF142,IM142)&gt;0,1,)</f>
        <v>0</v>
      </c>
      <c r="FQ142" s="272">
        <f t="shared" ref="FQ142:FQ205" si="558">IF(SUM(HS142,HZ142,IG142,IN142)&gt;0,1,)</f>
        <v>0</v>
      </c>
      <c r="FR142" s="272">
        <f t="shared" ref="FR142:FR205" si="559">IF(SUM(HT142,IA142,IH142,IR142,IO142)&gt;0,1,)</f>
        <v>0</v>
      </c>
      <c r="FS142" s="272">
        <f t="shared" ref="FS142:FS205" si="560">IF(SUM(HU142,IB142,II142,IP142)&gt;0,1,)</f>
        <v>0</v>
      </c>
      <c r="FT142" s="272">
        <f t="shared" ref="FT142:FT205" si="561">IF(SUM(HV142,IC142,IJ142,IS142,IQ142)&gt;0,1,)</f>
        <v>0</v>
      </c>
      <c r="FU142" s="113"/>
      <c r="FV142" s="113"/>
      <c r="FW142" s="109"/>
      <c r="FX142" s="109"/>
      <c r="FY142" s="109"/>
      <c r="FZ142" s="272">
        <f t="shared" ref="FZ142:FZ205" si="562">SUM(GA142:GB142)</f>
        <v>0</v>
      </c>
      <c r="GA142" s="272">
        <f t="shared" si="439"/>
        <v>0</v>
      </c>
      <c r="GB142" s="109"/>
      <c r="GC142" s="109"/>
      <c r="GD142" s="109"/>
      <c r="GE142" s="109"/>
      <c r="GF142" s="109"/>
      <c r="GG142" s="109"/>
      <c r="GH142" s="109"/>
      <c r="GI142" s="109"/>
      <c r="GJ142" s="109"/>
      <c r="GK142" s="109"/>
      <c r="GL142" s="109"/>
      <c r="GM142" s="109"/>
      <c r="GN142" s="109"/>
      <c r="GO142" s="109"/>
      <c r="GP142" s="109"/>
      <c r="GQ142" s="109"/>
      <c r="GR142" s="109"/>
      <c r="GS142" s="109"/>
      <c r="GT142" s="110"/>
      <c r="GV142" s="413">
        <f t="shared" si="440"/>
        <v>0</v>
      </c>
      <c r="GW142" s="414">
        <f t="shared" si="441"/>
        <v>0</v>
      </c>
      <c r="GX142" s="415"/>
      <c r="GY142" s="416">
        <f t="shared" si="406"/>
        <v>0</v>
      </c>
      <c r="GZ142" s="417">
        <f t="shared" si="407"/>
        <v>0</v>
      </c>
      <c r="HA142" s="385"/>
      <c r="HB142" s="421"/>
      <c r="HC142" s="422"/>
      <c r="HD142" s="422"/>
      <c r="HE142" s="423">
        <f t="shared" si="408"/>
        <v>0</v>
      </c>
      <c r="HF142" s="424">
        <f t="shared" si="409"/>
        <v>0</v>
      </c>
      <c r="HG142" s="426"/>
      <c r="HH142" s="426"/>
      <c r="HI142" s="426"/>
      <c r="HJ142" s="345" t="str">
        <f t="shared" si="442"/>
        <v/>
      </c>
      <c r="HK142" s="402">
        <f>IF(OR(AND(1&lt;=HJ142,HJ142&lt;=3),HJ142=6),VLOOKUP(HJ142,'４整理番号表'!$J$5:$K$59,2,FALSE),0)</f>
        <v>0</v>
      </c>
      <c r="HL142" s="402">
        <f>IF(OR(HJ142=4,HJ142=7),VLOOKUP(HJ142,'４整理番号表'!$J$5:$K$59,2,FALSE),0)</f>
        <v>0</v>
      </c>
      <c r="HM142" s="402">
        <f>IF(HJ142=5,VLOOKUP(HJ142,'４整理番号表'!$J$5:$K$59,2,FALSE),0)</f>
        <v>0</v>
      </c>
      <c r="HN142" s="402">
        <f>IF(AND(8&lt;=HJ142,HJ142&lt;=13),VLOOKUP(HJ142,'４整理番号表'!$J$5:$K$59,2,FALSE),0)</f>
        <v>0</v>
      </c>
      <c r="HO142" s="397">
        <f t="shared" ref="HO142:HO205" si="563">IF(HK142&lt;&gt;0,1,IF(HL142&lt;&gt;0,2,IF(HM142&lt;&gt;0,3,IF(HN142&lt;&gt;0,4,0))))</f>
        <v>0</v>
      </c>
      <c r="HP142" s="345">
        <f t="shared" ref="HP142:HP205" si="564">IF(AND($HO142=1,20&lt;=$HE142),1,0)</f>
        <v>0</v>
      </c>
      <c r="HQ142" s="345">
        <f t="shared" ref="HQ142:HQ205" si="565">IF(AND($HO142=1,10&lt;=$HE142,$HE142&lt;20),1,0)</f>
        <v>0</v>
      </c>
      <c r="HR142" s="344">
        <f t="shared" ref="HR142:HR205" si="566">IF(AND($HO142=1,SUM($HP142:$HQ142)=0),IF(AND($HB142=1,$HE142&gt;=4),1,),)</f>
        <v>0</v>
      </c>
      <c r="HS142" s="344">
        <f t="shared" ref="HS142:HS205" si="567">IF(AND($HO142=1,SUM($HP142:$HR142)=0),IF(AND($HB142=1,$HE142&gt;=2),1,),)</f>
        <v>0</v>
      </c>
      <c r="HT142" s="345">
        <f t="shared" ref="HT142:HT205" si="568">IF(OR(AND($HB142=1,$HO142=1,0&lt;$HE142,SUM($HP142:$HS142)=0),AND($HB142&lt;&gt;1,$HO142=1,4&lt;=$HE142,SUM($HP142:$HS142)=0)),1,0)</f>
        <v>0</v>
      </c>
      <c r="HU142" s="345">
        <f t="shared" ref="HU142:HU205" si="569">IF(OR(AND($HB142=1,$HO142=1,SUM($HP142:$HT142)=0),AND($HB142&lt;&gt;1,$HO142=1,2&lt;=$HE142,$HE142&lt;4,SUM($HP142:$HT142)=0)),1,0)</f>
        <v>0</v>
      </c>
      <c r="HV142" s="345">
        <f t="shared" ref="HV142:HV205" si="570">IF(AND($HO142=1,SUM($HP142:$HU142)=0,0&lt;$HE142),1,0)</f>
        <v>0</v>
      </c>
      <c r="HW142" s="345">
        <f t="shared" ref="HW142:HW205" si="571">IF(AND($HO142=2,AND(1&lt;=$HE142,0.3&lt;=$HF142)),1,0)</f>
        <v>0</v>
      </c>
      <c r="HX142" s="345">
        <f t="shared" ref="HX142:HX205" si="572">IF(AND($HO142=2,AND(0.5&lt;=$HE142,$HE142&lt;1,0.3&lt;=$HF142)),1,0)</f>
        <v>0</v>
      </c>
      <c r="HY142" s="344">
        <f t="shared" ref="HY142:HY205" si="573">IF(AND($HO142=2,SUM($HW142:$HX142)=0),IF(AND($HB142=1,$HF142&gt;=0.2),1,),)</f>
        <v>0</v>
      </c>
      <c r="HZ142" s="344">
        <f t="shared" ref="HZ142:HZ205" si="574">IF(AND($HO142=2,SUM($HW142:$HY142)=0),IF(AND($HB142=1,$HF142&gt;=0.1,$HF142&lt;0.2),1,),)</f>
        <v>0</v>
      </c>
      <c r="IA142" s="345">
        <f t="shared" ref="IA142:IA205" si="575">IF(OR(AND($HB142=1,$HO142=2,0&lt;$HE142,SUM($HW142:$HZ142)=0),AND($HB142&lt;&gt;1,$HO142=2,0.2&lt;=$HF142,SUM($HW142:$HZ142)=0)),1,0)</f>
        <v>0</v>
      </c>
      <c r="IB142" s="345">
        <f t="shared" ref="IB142:IB205" si="576">IF(OR(AND($HB142=1,$HO142=2,SUM($HW142:$IA142)=0),AND($HB142&lt;&gt;1,$HO142=2,0.1&lt;=$HF142,$HF142&lt;0.2,SUM($HW142:$IA142)=0)),1,0)</f>
        <v>0</v>
      </c>
      <c r="IC142" s="345">
        <f t="shared" ref="IC142:IC205" si="577">IF(AND($HO142=2,SUM($HW142:$IB142)=0,0&lt;$HE142),1,0)</f>
        <v>0</v>
      </c>
      <c r="ID142" s="345">
        <f t="shared" ref="ID142:ID205" si="578">IF(AND($HO142=3,AND(3&lt;=$HE142,0.15&lt;=$HF142)),1,0)</f>
        <v>0</v>
      </c>
      <c r="IE142" s="345">
        <f t="shared" ref="IE142:IE205" si="579">IF(AND($HO142=3,AND(1.5&lt;=$HE142,$HE142&lt;3,0.15&lt;=$HF142)),1,0)</f>
        <v>0</v>
      </c>
      <c r="IF142" s="344">
        <f>IF(AND($HO142=3,SUM($ID142:IE142)=0),IF(AND($HB142=1,$HF142&gt;=0.1),1,),)</f>
        <v>0</v>
      </c>
      <c r="IG142" s="344">
        <f>IF(AND($HO142=3,SUM($ID142:IF142)=0),IF(AND($HB142=1,$HF142&gt;=0.05,$HF142&lt;0.1),1,),)</f>
        <v>0</v>
      </c>
      <c r="IH142" s="345">
        <f t="shared" ref="IH142:IH205" si="580">IF(OR(AND($HB142=1,$HO142=3,0&lt;$HE142,SUM($ID142:$IG142)=0),AND($HB142&lt;&gt;1,$HO142=3,0.1&lt;=$HF142,SUM($ID142:$IG142)=0)),1,0)</f>
        <v>0</v>
      </c>
      <c r="II142" s="345">
        <f t="shared" ref="II142:II205" si="581">IF(OR(AND($HB142=1,$HO142=3,SUM($ID142:$IH142)=0),AND($HB142&lt;&gt;1,$HO142=3,0.05&lt;=$HF142,$HF142&lt;0.1,SUM($ID142:$IH142)=0)),1,0)</f>
        <v>0</v>
      </c>
      <c r="IJ142" s="345">
        <f t="shared" ref="IJ142:IJ205" si="582">IF(AND($HO142=3,SUM($ID142:$II142)=0,0&lt;$HE142),1,0)</f>
        <v>0</v>
      </c>
      <c r="IK142" s="345">
        <f t="shared" ref="IK142:IK205" si="583">IF(AND($HO142=4,$HG142&lt;&gt;1,20&lt;=$HE142),1,0)</f>
        <v>0</v>
      </c>
      <c r="IL142" s="345">
        <f t="shared" ref="IL142:IL205" si="584">IF(AND($HO142=4,$HG142&lt;&gt;1,10&lt;=$HE142,$HE142&lt;20),1,0)</f>
        <v>0</v>
      </c>
      <c r="IM142" s="345">
        <f t="shared" ref="IM142:IM205" si="585">IF(AND($HO142=4,$HG142&lt;&gt;1,SUM($IK142:$IL142)=0),IF(AND($HB142=1,$HE142&gt;=4),1,),)</f>
        <v>0</v>
      </c>
      <c r="IN142" s="345">
        <f t="shared" ref="IN142:IN205" si="586">IF(AND($HO142=4,$HG142&lt;&gt;1,SUM($IK142:$IM142)=0),IF(AND($HB142=1,$HE142&gt;=2),1,),)</f>
        <v>0</v>
      </c>
      <c r="IO142" s="345">
        <f t="shared" ref="IO142:IO205" si="587">IF(OR(AND($HB142=1,$HO142=4,$HG142&lt;&gt;1,0&lt;$HE142,SUM($IK142:$IN142)=0),AND($HB142&lt;&gt;1,$HO142=4,$HG142&lt;&gt;1,4&lt;=$HE142,SUM($IK142:$IN142)=0)),1,0)</f>
        <v>0</v>
      </c>
      <c r="IP142" s="345">
        <f t="shared" ref="IP142:IP205" si="588">IF(OR(AND($HB142=1,$HO142=4,$HG142&lt;&gt;1,SUM($IK142:$IO142)=0),AND($HB142&lt;&gt;1,$HO142=4,$HG142&lt;&gt;1,2&lt;=$HE142,$HE142&lt;4,SUM($IK142:$IO142)=0)),1,0)</f>
        <v>0</v>
      </c>
      <c r="IQ142" s="345">
        <f t="shared" ref="IQ142:IQ205" si="589">IF(AND($HO142=4,$HG142&lt;&gt;1,SUM($IK142:$IP142)=0,0&lt;$HE142),1,0)</f>
        <v>0</v>
      </c>
      <c r="IR142" s="345">
        <f t="shared" ref="IR142:IR205" si="590">IF(AND($HO142=4,$HG142=1,$HB142=1,0&lt;$HH142,0&lt;($HI142-$HH142)),1,0)</f>
        <v>0</v>
      </c>
      <c r="IS142" s="392">
        <f t="shared" ref="IS142:IS205" si="591">IF(AND($HO142=4,$HG142=1,$HB142&lt;&gt;1,0&lt;$HH142,0&lt;($HI142-$HH142)),1,0)</f>
        <v>0</v>
      </c>
      <c r="IT142" s="385"/>
      <c r="IU142" s="440">
        <f t="shared" si="443"/>
        <v>0</v>
      </c>
      <c r="IV142" s="344">
        <f t="shared" si="444"/>
        <v>0</v>
      </c>
      <c r="IW142" s="344">
        <f t="shared" si="445"/>
        <v>0</v>
      </c>
      <c r="IX142" s="344">
        <f t="shared" si="446"/>
        <v>0</v>
      </c>
      <c r="IY142" s="344">
        <f t="shared" si="447"/>
        <v>0</v>
      </c>
      <c r="IZ142" s="344">
        <f t="shared" si="448"/>
        <v>0</v>
      </c>
      <c r="JA142" s="344">
        <f t="shared" si="449"/>
        <v>0</v>
      </c>
      <c r="JB142" s="344">
        <f t="shared" si="450"/>
        <v>0</v>
      </c>
      <c r="JC142" s="344">
        <f t="shared" si="451"/>
        <v>0</v>
      </c>
      <c r="JD142" s="344">
        <f t="shared" si="452"/>
        <v>0</v>
      </c>
      <c r="JE142" s="344">
        <f t="shared" si="453"/>
        <v>0</v>
      </c>
      <c r="JF142" s="344">
        <f t="shared" si="454"/>
        <v>0</v>
      </c>
      <c r="JG142" s="344">
        <f t="shared" si="455"/>
        <v>0</v>
      </c>
      <c r="JH142" s="344">
        <f t="shared" si="456"/>
        <v>0</v>
      </c>
      <c r="JI142" s="344">
        <f t="shared" si="457"/>
        <v>0</v>
      </c>
      <c r="JJ142" s="344">
        <f t="shared" si="458"/>
        <v>0</v>
      </c>
      <c r="JK142" s="344">
        <f t="shared" si="459"/>
        <v>0</v>
      </c>
      <c r="JL142" s="344">
        <f t="shared" si="460"/>
        <v>0</v>
      </c>
      <c r="JM142" s="344">
        <f t="shared" si="461"/>
        <v>0</v>
      </c>
      <c r="JN142" s="344">
        <f t="shared" si="462"/>
        <v>0</v>
      </c>
      <c r="JO142" s="344">
        <f t="shared" si="463"/>
        <v>0</v>
      </c>
      <c r="JP142" s="344">
        <f t="shared" si="464"/>
        <v>0</v>
      </c>
      <c r="JQ142" s="344">
        <f t="shared" si="465"/>
        <v>0</v>
      </c>
      <c r="JR142" s="344">
        <f t="shared" si="466"/>
        <v>0</v>
      </c>
      <c r="JS142" s="344">
        <f t="shared" si="467"/>
        <v>0</v>
      </c>
      <c r="JT142" s="344">
        <f t="shared" si="468"/>
        <v>0</v>
      </c>
      <c r="JU142" s="344">
        <f t="shared" si="469"/>
        <v>0</v>
      </c>
      <c r="JV142" s="344">
        <f t="shared" si="470"/>
        <v>0</v>
      </c>
      <c r="JW142" s="344">
        <f t="shared" si="471"/>
        <v>0</v>
      </c>
      <c r="JX142" s="344">
        <f t="shared" si="472"/>
        <v>0</v>
      </c>
      <c r="JY142" s="344">
        <f t="shared" si="473"/>
        <v>0</v>
      </c>
      <c r="JZ142" s="344">
        <f t="shared" si="474"/>
        <v>0</v>
      </c>
      <c r="KA142" s="344">
        <f t="shared" si="475"/>
        <v>0</v>
      </c>
      <c r="KB142" s="344">
        <f t="shared" si="476"/>
        <v>0</v>
      </c>
      <c r="KC142" s="344">
        <f t="shared" si="477"/>
        <v>0</v>
      </c>
      <c r="KD142" s="344">
        <f t="shared" si="478"/>
        <v>0</v>
      </c>
      <c r="KE142" s="344">
        <f t="shared" si="479"/>
        <v>0</v>
      </c>
      <c r="KF142" s="344">
        <f t="shared" si="480"/>
        <v>0</v>
      </c>
      <c r="KG142" s="344">
        <f t="shared" si="481"/>
        <v>0</v>
      </c>
      <c r="KH142" s="344">
        <f t="shared" si="482"/>
        <v>0</v>
      </c>
      <c r="KI142" s="344">
        <f t="shared" si="483"/>
        <v>0</v>
      </c>
      <c r="KJ142" s="344">
        <f t="shared" si="484"/>
        <v>0</v>
      </c>
      <c r="KK142" s="344">
        <f t="shared" si="485"/>
        <v>0</v>
      </c>
      <c r="KL142" s="344">
        <f t="shared" si="486"/>
        <v>0</v>
      </c>
      <c r="KM142" s="344">
        <f t="shared" si="487"/>
        <v>0</v>
      </c>
      <c r="KN142" s="344">
        <f t="shared" si="488"/>
        <v>0</v>
      </c>
      <c r="KO142" s="344">
        <f t="shared" si="489"/>
        <v>0</v>
      </c>
      <c r="KP142" s="344">
        <f t="shared" si="490"/>
        <v>0</v>
      </c>
      <c r="KQ142" s="344">
        <f t="shared" si="491"/>
        <v>0</v>
      </c>
      <c r="KR142" s="344">
        <f t="shared" si="492"/>
        <v>0</v>
      </c>
      <c r="KS142" s="344">
        <f t="shared" si="493"/>
        <v>0</v>
      </c>
      <c r="KT142" s="383">
        <f t="shared" si="494"/>
        <v>0</v>
      </c>
      <c r="KU142" s="701"/>
      <c r="KV142" s="109"/>
      <c r="KW142" s="109"/>
      <c r="KX142" s="110"/>
      <c r="KZ142" s="472">
        <f t="shared" si="495"/>
        <v>0</v>
      </c>
      <c r="LA142" s="348">
        <f t="shared" si="496"/>
        <v>0</v>
      </c>
      <c r="LB142" s="348">
        <f t="shared" si="497"/>
        <v>0</v>
      </c>
      <c r="LC142" s="473">
        <f t="shared" si="498"/>
        <v>0</v>
      </c>
      <c r="LE142" s="467">
        <f t="shared" si="499"/>
        <v>0</v>
      </c>
      <c r="LF142" s="467" t="str">
        <f t="shared" si="500"/>
        <v/>
      </c>
      <c r="LG142" s="467">
        <f t="shared" si="501"/>
        <v>0</v>
      </c>
      <c r="LH142" s="467">
        <f t="shared" si="502"/>
        <v>0</v>
      </c>
      <c r="LI142" s="467">
        <f t="shared" si="503"/>
        <v>0</v>
      </c>
      <c r="LJ142" s="467">
        <f t="shared" si="504"/>
        <v>0</v>
      </c>
      <c r="LK142" s="467">
        <f t="shared" si="505"/>
        <v>0</v>
      </c>
      <c r="LL142" s="467">
        <f t="shared" si="506"/>
        <v>0</v>
      </c>
      <c r="LM142" s="467">
        <f t="shared" si="507"/>
        <v>0</v>
      </c>
      <c r="LN142" s="468">
        <f t="shared" si="508"/>
        <v>0</v>
      </c>
      <c r="LO142" s="468" t="str">
        <f t="shared" ref="LO142:LO205" si="592">IF(COUNTIF(LG142:LN142,"×")=0,"○","×")</f>
        <v>○</v>
      </c>
      <c r="LP142" s="451"/>
      <c r="LQ142" s="414">
        <f t="shared" ref="LQ142:LQ205" si="593">$AM142</f>
        <v>0</v>
      </c>
      <c r="LR142" s="414">
        <f t="shared" ref="LR142:LR205" si="594">$AN142</f>
        <v>0</v>
      </c>
      <c r="LS142" s="414" t="str">
        <f t="shared" si="509"/>
        <v/>
      </c>
      <c r="LT142" s="414" t="str">
        <f t="shared" ref="LT142:LT205" si="595">IF(LS142&lt;&gt;"",ROUNDDOWN(LS142*3/10,0),"")</f>
        <v/>
      </c>
      <c r="LU142" s="414">
        <f t="shared" si="510"/>
        <v>0</v>
      </c>
      <c r="LV142" s="414">
        <f t="shared" si="511"/>
        <v>0</v>
      </c>
      <c r="LW142" s="414">
        <f t="shared" si="512"/>
        <v>0</v>
      </c>
      <c r="LX142" s="448">
        <f t="shared" si="513"/>
        <v>0</v>
      </c>
      <c r="LY142" s="414">
        <f t="shared" ref="LY142:LY205" si="596">IF(AND(H142=1,AN142&gt;0),15000000,0)</f>
        <v>0</v>
      </c>
      <c r="LZ142" s="414">
        <f t="shared" ref="LZ142:LZ205" si="597">IF($H142=1,SUMIF($E$13:$E$312,$E142,$LV$13:$LV$312),0)</f>
        <v>0</v>
      </c>
      <c r="MA142" s="414">
        <f t="shared" ref="MA142:MA205" si="598">IF(H142=1,SUMIFS($AO$13:$AO$312,$E$13:$E$312,E142),0)</f>
        <v>0</v>
      </c>
      <c r="MB142" s="448">
        <f t="shared" ref="MB142:MB205" si="599">IF(MA142&gt;0,IF(MA142&lt;=150000000,"○","×"),0)</f>
        <v>0</v>
      </c>
      <c r="MC142" s="414">
        <f t="shared" si="514"/>
        <v>0</v>
      </c>
      <c r="MD142" s="414">
        <f t="shared" si="515"/>
        <v>0</v>
      </c>
      <c r="ME142" s="414">
        <f t="shared" si="516"/>
        <v>0</v>
      </c>
      <c r="MF142" s="448">
        <f t="shared" si="517"/>
        <v>0</v>
      </c>
      <c r="MG142" s="414">
        <f t="shared" si="518"/>
        <v>0</v>
      </c>
      <c r="MH142" s="414">
        <f t="shared" si="519"/>
        <v>0</v>
      </c>
      <c r="MI142" s="414">
        <f t="shared" si="520"/>
        <v>0</v>
      </c>
      <c r="MJ142" s="448">
        <f t="shared" ref="MJ142:MJ205" si="600">IF(MI142&gt;0,IF(MI142&lt;=150000000,"○","×"),0)</f>
        <v>0</v>
      </c>
      <c r="MK142" s="462"/>
      <c r="ML142" s="477" cm="1">
        <f t="array" ref="ML142">IF(MX142=1,INDEX($BX142:$EQ142,1,MATCH("Ⅱ⑧",$BX142:$EQ142,0)+7),0)</f>
        <v>0</v>
      </c>
      <c r="MM142" s="478">
        <f t="shared" si="521"/>
        <v>0</v>
      </c>
      <c r="MN142" s="468">
        <f t="shared" si="522"/>
        <v>0</v>
      </c>
      <c r="MP142" s="348">
        <f t="shared" si="523"/>
        <v>0</v>
      </c>
      <c r="MQ142" s="348">
        <f t="shared" si="524"/>
        <v>0</v>
      </c>
      <c r="MR142" s="348">
        <f t="shared" si="525"/>
        <v>0</v>
      </c>
      <c r="MS142" s="348">
        <f t="shared" si="526"/>
        <v>0</v>
      </c>
      <c r="MT142" s="348">
        <f t="shared" si="527"/>
        <v>0</v>
      </c>
      <c r="MU142" s="348">
        <f t="shared" si="528"/>
        <v>0</v>
      </c>
      <c r="MV142" s="348">
        <f t="shared" si="529"/>
        <v>0</v>
      </c>
      <c r="MW142" s="348">
        <f t="shared" si="530"/>
        <v>0</v>
      </c>
      <c r="MX142" s="348">
        <f t="shared" si="531"/>
        <v>0</v>
      </c>
      <c r="MZ142" s="550">
        <f t="shared" si="532"/>
        <v>0</v>
      </c>
      <c r="NA142" s="550">
        <f t="shared" si="533"/>
        <v>0</v>
      </c>
      <c r="NB142" s="550">
        <f t="shared" si="534"/>
        <v>0</v>
      </c>
      <c r="NC142" s="550">
        <f t="shared" si="535"/>
        <v>0</v>
      </c>
      <c r="ND142" s="550">
        <f t="shared" si="536"/>
        <v>0</v>
      </c>
      <c r="NE142" s="550">
        <f t="shared" si="537"/>
        <v>0</v>
      </c>
      <c r="NF142" s="550">
        <f t="shared" si="538"/>
        <v>0</v>
      </c>
      <c r="NG142" s="550">
        <f t="shared" si="539"/>
        <v>0</v>
      </c>
    </row>
    <row r="143" spans="1:371" s="136" customFormat="1" ht="21" customHeight="1">
      <c r="A143" s="452">
        <f t="shared" si="412"/>
        <v>0</v>
      </c>
      <c r="B143" s="452">
        <f t="shared" ref="B143:B206" si="601">IF(J143&lt;&gt;"",IF(J143&lt;&gt;J142,B142+1,B142),0)</f>
        <v>0</v>
      </c>
      <c r="C143" s="452">
        <f t="shared" si="413"/>
        <v>0</v>
      </c>
      <c r="D143" s="452">
        <f t="shared" si="414"/>
        <v>0</v>
      </c>
      <c r="E143" s="452">
        <f t="shared" si="415"/>
        <v>0</v>
      </c>
      <c r="F143" s="452">
        <f t="shared" ref="F143:F206" si="602">IF(L143&lt;&gt;"",IF(L143&lt;&gt;L142,1,0),0)</f>
        <v>0</v>
      </c>
      <c r="G143" s="452">
        <f t="shared" ref="G143:G206" si="603">IF(K143&lt;&gt;"",IF(K143&lt;&gt;K142,1,0),0)</f>
        <v>0</v>
      </c>
      <c r="H143" s="452">
        <f t="shared" ref="H143:H206" si="604">IF(U143&lt;&gt;"",IF(U143&lt;&gt;U142,1,IF(AND(L142&lt;&gt;"",L143&lt;&gt;L142),1,0)),0)</f>
        <v>0</v>
      </c>
      <c r="I143" s="267">
        <f t="shared" si="540"/>
        <v>0</v>
      </c>
      <c r="J143" s="268"/>
      <c r="K143" s="112"/>
      <c r="L143" s="112"/>
      <c r="M143" s="106"/>
      <c r="N143" s="106"/>
      <c r="O143" s="106"/>
      <c r="P143" s="106"/>
      <c r="Q143" s="112"/>
      <c r="R143" s="263" t="str">
        <f>IFERROR(VLOOKUP(Q143,'４整理番号表'!$T$27:$U$30,2,TRUE),"")</f>
        <v/>
      </c>
      <c r="S143" s="263">
        <f t="shared" si="541"/>
        <v>0</v>
      </c>
      <c r="T143" s="266">
        <f t="shared" si="542"/>
        <v>0</v>
      </c>
      <c r="U143" s="112"/>
      <c r="V143" s="108"/>
      <c r="W143" s="269" t="str">
        <f>IFERROR(VLOOKUP(V143,'４整理番号表'!$B$6:$G$7,2,TRUE),"")</f>
        <v/>
      </c>
      <c r="X143" s="270"/>
      <c r="Y143" s="108"/>
      <c r="Z143" s="269" t="str">
        <f>IFERROR(VLOOKUP(Y143,'４整理番号表'!$B$39:$H$45,2,TRUE),"")</f>
        <v/>
      </c>
      <c r="AA143" s="108"/>
      <c r="AB143" s="271" t="str">
        <f>IFERROR(VLOOKUP(AA143,'４整理番号表'!$J$5:$K$59,2,TRUE),"")</f>
        <v/>
      </c>
      <c r="AC143" s="365"/>
      <c r="AD143" s="624"/>
      <c r="AE143" s="107"/>
      <c r="AF143" s="272" t="str">
        <f>IFERROR(VLOOKUP(AE143,'４整理番号表'!$P$6:$Q$39,2,TRUE),"")</f>
        <v/>
      </c>
      <c r="AG143" s="273">
        <f t="shared" si="416"/>
        <v>0</v>
      </c>
      <c r="AH143" s="106"/>
      <c r="AI143" s="112"/>
      <c r="AJ143" s="111"/>
      <c r="AK143" s="282"/>
      <c r="AL143" s="283"/>
      <c r="AM143" s="280"/>
      <c r="AN143" s="26"/>
      <c r="AO143" s="291">
        <f t="shared" si="417"/>
        <v>0</v>
      </c>
      <c r="AP143" s="290">
        <f t="shared" si="543"/>
        <v>0</v>
      </c>
      <c r="AQ143" s="30"/>
      <c r="AR143" s="30"/>
      <c r="AS143" s="30"/>
      <c r="AT143" s="289"/>
      <c r="AU143" s="291">
        <f t="shared" si="410"/>
        <v>0</v>
      </c>
      <c r="AV143" s="291" t="str">
        <f t="shared" ref="AV143:AV206" si="605">IF(AN143&gt;0,IF(AND(AM143=1,AT143="控除不可"),"",IF(AND(AM143=1,AT143="80%控除対象"),ROUNDDOWN(AO143*8/102,0),IF(AND(AM143=1,AT143="全額控除"),ROUNDDOWN(AO143*10/100,0),IF(AM143=2,"","")))),"")</f>
        <v/>
      </c>
      <c r="AW143" s="27"/>
      <c r="AX143" s="33"/>
      <c r="AY143" s="33"/>
      <c r="AZ143" s="28"/>
      <c r="BA143" s="27"/>
      <c r="BB143" s="202"/>
      <c r="BC143" s="315">
        <f t="shared" si="544"/>
        <v>0</v>
      </c>
      <c r="BD143" s="349" t="str">
        <f t="shared" si="418"/>
        <v/>
      </c>
      <c r="BE143" s="350"/>
      <c r="BF143" s="350"/>
      <c r="BG143" s="349">
        <f t="shared" si="411"/>
        <v>0</v>
      </c>
      <c r="BH143" s="350"/>
      <c r="BI143" s="349">
        <f t="shared" si="545"/>
        <v>0</v>
      </c>
      <c r="BJ143" s="202"/>
      <c r="BK143" s="202"/>
      <c r="BL143" s="653" t="str">
        <f t="shared" si="419"/>
        <v/>
      </c>
      <c r="BM143" s="654" t="str">
        <f t="shared" si="420"/>
        <v/>
      </c>
      <c r="BN143" s="266" t="str">
        <f t="shared" si="421"/>
        <v/>
      </c>
      <c r="BO143" s="793"/>
      <c r="BP143" s="323"/>
      <c r="BQ143" s="323"/>
      <c r="BR143" s="323"/>
      <c r="BS143" s="323"/>
      <c r="BT143" s="324" t="str">
        <f t="shared" si="422"/>
        <v/>
      </c>
      <c r="BU143" s="325" t="str">
        <f t="shared" si="546"/>
        <v/>
      </c>
      <c r="BV143" s="393">
        <f t="shared" si="547"/>
        <v>0</v>
      </c>
      <c r="BW143" s="326"/>
      <c r="BX143" s="329"/>
      <c r="BY143" s="454"/>
      <c r="BZ143" s="455"/>
      <c r="CA143" s="455"/>
      <c r="CB143" s="455"/>
      <c r="CC143" s="455"/>
      <c r="CD143" s="322">
        <f>IFERROR(VLOOKUP(BX143,'４整理番号表'!$X$23:$Z$31,3,FALSE),)</f>
        <v>0</v>
      </c>
      <c r="CE143" s="605" t="str">
        <f>IF(BX143='４整理番号表'!$X$24,IF(CC143&lt;&gt;"",IF(BZ143&gt;0,IF(BY143=6,ROUNDDOWN((CC143-BZ143)/ABS(BZ143),3),IF(BY143=5,ROUNDDOWN((CC143-BZ143)/ABS(BZ143)*3/4,3),"")),"-")),IF(CC143&lt;&gt;"",IF(BZ143&gt;0,ROUNDDOWN((CC143-BZ143)/ABS(BZ143),3),"-"),""))</f>
        <v/>
      </c>
      <c r="CF143" s="610"/>
      <c r="CG143" s="329"/>
      <c r="CH143" s="454"/>
      <c r="CI143" s="322"/>
      <c r="CJ143" s="322"/>
      <c r="CK143" s="322"/>
      <c r="CL143" s="322"/>
      <c r="CM143" s="322">
        <f>IFERROR(VLOOKUP(CG143,'４整理番号表'!$X$23:$Z$31,3,FALSE),)</f>
        <v>0</v>
      </c>
      <c r="CN143" s="325" t="str">
        <f t="shared" si="548"/>
        <v/>
      </c>
      <c r="CO143" s="610"/>
      <c r="CP143" s="329"/>
      <c r="CQ143" s="454"/>
      <c r="CR143" s="322"/>
      <c r="CS143" s="322"/>
      <c r="CT143" s="322"/>
      <c r="CU143" s="322"/>
      <c r="CV143" s="322">
        <f>IFERROR(VLOOKUP(CP143,'４整理番号表'!$X$23:$Z$31,3,FALSE),)</f>
        <v>0</v>
      </c>
      <c r="CW143" s="325" t="str">
        <f t="shared" si="549"/>
        <v/>
      </c>
      <c r="CX143" s="619"/>
      <c r="CY143" s="329"/>
      <c r="CZ143" s="454"/>
      <c r="DA143" s="322"/>
      <c r="DB143" s="322"/>
      <c r="DC143" s="322"/>
      <c r="DD143" s="322"/>
      <c r="DE143" s="322">
        <f>IFERROR(VLOOKUP(CY143,'４整理番号表'!$X$23:$Z$31,3,FALSE),)</f>
        <v>0</v>
      </c>
      <c r="DF143" s="325" t="str">
        <f t="shared" si="550"/>
        <v/>
      </c>
      <c r="DG143" s="610"/>
      <c r="DH143" s="329"/>
      <c r="DI143" s="454"/>
      <c r="DJ143" s="322"/>
      <c r="DK143" s="322"/>
      <c r="DL143" s="322"/>
      <c r="DM143" s="322"/>
      <c r="DN143" s="322">
        <f>IFERROR(VLOOKUP(DH143,'４整理番号表'!$X$23:$Z$31,3,FALSE),)</f>
        <v>0</v>
      </c>
      <c r="DO143" s="325" t="str">
        <f t="shared" si="551"/>
        <v/>
      </c>
      <c r="DP143" s="610"/>
      <c r="DQ143" s="329"/>
      <c r="DR143" s="454"/>
      <c r="DS143" s="322"/>
      <c r="DT143" s="322"/>
      <c r="DU143" s="322"/>
      <c r="DV143" s="322"/>
      <c r="DW143" s="322">
        <f>IFERROR(VLOOKUP(DQ143,'４整理番号表'!$X$23:$Z$31,3,FALSE),)</f>
        <v>0</v>
      </c>
      <c r="DX143" s="325" t="str">
        <f t="shared" si="552"/>
        <v/>
      </c>
      <c r="DY143" s="610"/>
      <c r="DZ143" s="329"/>
      <c r="EA143" s="454"/>
      <c r="EB143" s="322"/>
      <c r="EC143" s="322"/>
      <c r="ED143" s="322"/>
      <c r="EE143" s="322"/>
      <c r="EF143" s="322">
        <f>IFERROR(VLOOKUP(DZ143,'４整理番号表'!$X$23:$Z$31,3,FALSE),)</f>
        <v>0</v>
      </c>
      <c r="EG143" s="325" t="str">
        <f t="shared" si="553"/>
        <v/>
      </c>
      <c r="EH143" s="610"/>
      <c r="EI143" s="329"/>
      <c r="EJ143" s="454"/>
      <c r="EK143" s="322"/>
      <c r="EL143" s="322"/>
      <c r="EM143" s="322"/>
      <c r="EN143" s="322"/>
      <c r="EO143" s="322">
        <f>IFERROR(VLOOKUP(EI143,'４整理番号表'!$X$23:$Z$31,3,FALSE),)</f>
        <v>0</v>
      </c>
      <c r="EP143" s="325" t="str">
        <f t="shared" si="554"/>
        <v/>
      </c>
      <c r="EQ143" s="619"/>
      <c r="ER143" s="203" t="s">
        <v>101</v>
      </c>
      <c r="ES143" s="266">
        <f t="shared" si="423"/>
        <v>0</v>
      </c>
      <c r="ET143" s="272">
        <f t="shared" si="424"/>
        <v>0</v>
      </c>
      <c r="EU143" s="272">
        <f t="shared" si="425"/>
        <v>0</v>
      </c>
      <c r="EV143" s="272">
        <f t="shared" si="426"/>
        <v>0</v>
      </c>
      <c r="EW143" s="272">
        <f t="shared" si="427"/>
        <v>0</v>
      </c>
      <c r="EX143" s="272">
        <f t="shared" si="428"/>
        <v>0</v>
      </c>
      <c r="EY143" s="272">
        <f t="shared" si="429"/>
        <v>0</v>
      </c>
      <c r="EZ143" s="272">
        <f t="shared" si="430"/>
        <v>0</v>
      </c>
      <c r="FA143" s="272">
        <f t="shared" si="431"/>
        <v>0</v>
      </c>
      <c r="FB143" s="272">
        <f t="shared" si="432"/>
        <v>0</v>
      </c>
      <c r="FC143" s="272">
        <f t="shared" si="433"/>
        <v>0</v>
      </c>
      <c r="FD143" s="272">
        <f t="shared" si="434"/>
        <v>0</v>
      </c>
      <c r="FE143" s="272">
        <f t="shared" si="435"/>
        <v>0</v>
      </c>
      <c r="FF143" s="272">
        <f t="shared" si="436"/>
        <v>0</v>
      </c>
      <c r="FG143" s="272">
        <f t="shared" si="437"/>
        <v>0</v>
      </c>
      <c r="FH143" s="272">
        <f t="shared" si="438"/>
        <v>0</v>
      </c>
      <c r="FI143" s="109" t="s">
        <v>100</v>
      </c>
      <c r="FJ143" s="109" t="s">
        <v>100</v>
      </c>
      <c r="FK143" s="109" t="s">
        <v>100</v>
      </c>
      <c r="FL143" s="109" t="s">
        <v>100</v>
      </c>
      <c r="FM143" s="109" t="s">
        <v>100</v>
      </c>
      <c r="FN143" s="272">
        <f t="shared" si="555"/>
        <v>0</v>
      </c>
      <c r="FO143" s="272">
        <f t="shared" si="556"/>
        <v>0</v>
      </c>
      <c r="FP143" s="272">
        <f t="shared" si="557"/>
        <v>0</v>
      </c>
      <c r="FQ143" s="272">
        <f t="shared" si="558"/>
        <v>0</v>
      </c>
      <c r="FR143" s="272">
        <f t="shared" si="559"/>
        <v>0</v>
      </c>
      <c r="FS143" s="272">
        <f t="shared" si="560"/>
        <v>0</v>
      </c>
      <c r="FT143" s="272">
        <f t="shared" si="561"/>
        <v>0</v>
      </c>
      <c r="FU143" s="113"/>
      <c r="FV143" s="113"/>
      <c r="FW143" s="109"/>
      <c r="FX143" s="109"/>
      <c r="FY143" s="109"/>
      <c r="FZ143" s="272">
        <f t="shared" si="562"/>
        <v>0</v>
      </c>
      <c r="GA143" s="272">
        <f t="shared" si="439"/>
        <v>0</v>
      </c>
      <c r="GB143" s="109"/>
      <c r="GC143" s="109"/>
      <c r="GD143" s="109"/>
      <c r="GE143" s="109"/>
      <c r="GF143" s="109"/>
      <c r="GG143" s="109"/>
      <c r="GH143" s="109"/>
      <c r="GI143" s="109"/>
      <c r="GJ143" s="109"/>
      <c r="GK143" s="109"/>
      <c r="GL143" s="109"/>
      <c r="GM143" s="109"/>
      <c r="GN143" s="109"/>
      <c r="GO143" s="109"/>
      <c r="GP143" s="109"/>
      <c r="GQ143" s="109"/>
      <c r="GR143" s="109"/>
      <c r="GS143" s="109"/>
      <c r="GT143" s="110"/>
      <c r="GV143" s="413">
        <f t="shared" si="440"/>
        <v>0</v>
      </c>
      <c r="GW143" s="414">
        <f t="shared" si="441"/>
        <v>0</v>
      </c>
      <c r="GX143" s="415"/>
      <c r="GY143" s="416">
        <f t="shared" si="406"/>
        <v>0</v>
      </c>
      <c r="GZ143" s="417">
        <f t="shared" si="407"/>
        <v>0</v>
      </c>
      <c r="HA143" s="385"/>
      <c r="HB143" s="421"/>
      <c r="HC143" s="422"/>
      <c r="HD143" s="422"/>
      <c r="HE143" s="423">
        <f t="shared" si="408"/>
        <v>0</v>
      </c>
      <c r="HF143" s="424">
        <f t="shared" si="409"/>
        <v>0</v>
      </c>
      <c r="HG143" s="426"/>
      <c r="HH143" s="426"/>
      <c r="HI143" s="426"/>
      <c r="HJ143" s="345" t="str">
        <f t="shared" si="442"/>
        <v/>
      </c>
      <c r="HK143" s="402">
        <f>IF(OR(AND(1&lt;=HJ143,HJ143&lt;=3),HJ143=6),VLOOKUP(HJ143,'４整理番号表'!$J$5:$K$59,2,FALSE),0)</f>
        <v>0</v>
      </c>
      <c r="HL143" s="402">
        <f>IF(OR(HJ143=4,HJ143=7),VLOOKUP(HJ143,'４整理番号表'!$J$5:$K$59,2,FALSE),0)</f>
        <v>0</v>
      </c>
      <c r="HM143" s="402">
        <f>IF(HJ143=5,VLOOKUP(HJ143,'４整理番号表'!$J$5:$K$59,2,FALSE),0)</f>
        <v>0</v>
      </c>
      <c r="HN143" s="402">
        <f>IF(AND(8&lt;=HJ143,HJ143&lt;=13),VLOOKUP(HJ143,'４整理番号表'!$J$5:$K$59,2,FALSE),0)</f>
        <v>0</v>
      </c>
      <c r="HO143" s="397">
        <f t="shared" si="563"/>
        <v>0</v>
      </c>
      <c r="HP143" s="345">
        <f t="shared" si="564"/>
        <v>0</v>
      </c>
      <c r="HQ143" s="345">
        <f t="shared" si="565"/>
        <v>0</v>
      </c>
      <c r="HR143" s="344">
        <f t="shared" si="566"/>
        <v>0</v>
      </c>
      <c r="HS143" s="344">
        <f t="shared" si="567"/>
        <v>0</v>
      </c>
      <c r="HT143" s="345">
        <f t="shared" si="568"/>
        <v>0</v>
      </c>
      <c r="HU143" s="345">
        <f t="shared" si="569"/>
        <v>0</v>
      </c>
      <c r="HV143" s="345">
        <f t="shared" si="570"/>
        <v>0</v>
      </c>
      <c r="HW143" s="345">
        <f t="shared" si="571"/>
        <v>0</v>
      </c>
      <c r="HX143" s="345">
        <f t="shared" si="572"/>
        <v>0</v>
      </c>
      <c r="HY143" s="344">
        <f t="shared" si="573"/>
        <v>0</v>
      </c>
      <c r="HZ143" s="344">
        <f t="shared" si="574"/>
        <v>0</v>
      </c>
      <c r="IA143" s="345">
        <f t="shared" si="575"/>
        <v>0</v>
      </c>
      <c r="IB143" s="345">
        <f t="shared" si="576"/>
        <v>0</v>
      </c>
      <c r="IC143" s="345">
        <f t="shared" si="577"/>
        <v>0</v>
      </c>
      <c r="ID143" s="345">
        <f t="shared" si="578"/>
        <v>0</v>
      </c>
      <c r="IE143" s="345">
        <f t="shared" si="579"/>
        <v>0</v>
      </c>
      <c r="IF143" s="344">
        <f>IF(AND($HO143=3,SUM($ID143:IE143)=0),IF(AND($HB143=1,$HF143&gt;=0.1),1,),)</f>
        <v>0</v>
      </c>
      <c r="IG143" s="344">
        <f>IF(AND($HO143=3,SUM($ID143:IF143)=0),IF(AND($HB143=1,$HF143&gt;=0.05,$HF143&lt;0.1),1,),)</f>
        <v>0</v>
      </c>
      <c r="IH143" s="345">
        <f t="shared" si="580"/>
        <v>0</v>
      </c>
      <c r="II143" s="345">
        <f t="shared" si="581"/>
        <v>0</v>
      </c>
      <c r="IJ143" s="345">
        <f t="shared" si="582"/>
        <v>0</v>
      </c>
      <c r="IK143" s="345">
        <f t="shared" si="583"/>
        <v>0</v>
      </c>
      <c r="IL143" s="345">
        <f t="shared" si="584"/>
        <v>0</v>
      </c>
      <c r="IM143" s="345">
        <f t="shared" si="585"/>
        <v>0</v>
      </c>
      <c r="IN143" s="345">
        <f t="shared" si="586"/>
        <v>0</v>
      </c>
      <c r="IO143" s="345">
        <f t="shared" si="587"/>
        <v>0</v>
      </c>
      <c r="IP143" s="345">
        <f t="shared" si="588"/>
        <v>0</v>
      </c>
      <c r="IQ143" s="345">
        <f t="shared" si="589"/>
        <v>0</v>
      </c>
      <c r="IR143" s="345">
        <f t="shared" si="590"/>
        <v>0</v>
      </c>
      <c r="IS143" s="392">
        <f t="shared" si="591"/>
        <v>0</v>
      </c>
      <c r="IT143" s="385"/>
      <c r="IU143" s="440">
        <f t="shared" si="443"/>
        <v>0</v>
      </c>
      <c r="IV143" s="344">
        <f t="shared" si="444"/>
        <v>0</v>
      </c>
      <c r="IW143" s="344">
        <f t="shared" si="445"/>
        <v>0</v>
      </c>
      <c r="IX143" s="344">
        <f t="shared" si="446"/>
        <v>0</v>
      </c>
      <c r="IY143" s="344">
        <f t="shared" si="447"/>
        <v>0</v>
      </c>
      <c r="IZ143" s="344">
        <f t="shared" si="448"/>
        <v>0</v>
      </c>
      <c r="JA143" s="344">
        <f t="shared" si="449"/>
        <v>0</v>
      </c>
      <c r="JB143" s="344">
        <f t="shared" si="450"/>
        <v>0</v>
      </c>
      <c r="JC143" s="344">
        <f t="shared" si="451"/>
        <v>0</v>
      </c>
      <c r="JD143" s="344">
        <f t="shared" si="452"/>
        <v>0</v>
      </c>
      <c r="JE143" s="344">
        <f t="shared" si="453"/>
        <v>0</v>
      </c>
      <c r="JF143" s="344">
        <f t="shared" si="454"/>
        <v>0</v>
      </c>
      <c r="JG143" s="344">
        <f t="shared" si="455"/>
        <v>0</v>
      </c>
      <c r="JH143" s="344">
        <f t="shared" si="456"/>
        <v>0</v>
      </c>
      <c r="JI143" s="344">
        <f t="shared" si="457"/>
        <v>0</v>
      </c>
      <c r="JJ143" s="344">
        <f t="shared" si="458"/>
        <v>0</v>
      </c>
      <c r="JK143" s="344">
        <f t="shared" si="459"/>
        <v>0</v>
      </c>
      <c r="JL143" s="344">
        <f t="shared" si="460"/>
        <v>0</v>
      </c>
      <c r="JM143" s="344">
        <f t="shared" si="461"/>
        <v>0</v>
      </c>
      <c r="JN143" s="344">
        <f t="shared" si="462"/>
        <v>0</v>
      </c>
      <c r="JO143" s="344">
        <f t="shared" si="463"/>
        <v>0</v>
      </c>
      <c r="JP143" s="344">
        <f t="shared" si="464"/>
        <v>0</v>
      </c>
      <c r="JQ143" s="344">
        <f t="shared" si="465"/>
        <v>0</v>
      </c>
      <c r="JR143" s="344">
        <f t="shared" si="466"/>
        <v>0</v>
      </c>
      <c r="JS143" s="344">
        <f t="shared" si="467"/>
        <v>0</v>
      </c>
      <c r="JT143" s="344">
        <f t="shared" si="468"/>
        <v>0</v>
      </c>
      <c r="JU143" s="344">
        <f t="shared" si="469"/>
        <v>0</v>
      </c>
      <c r="JV143" s="344">
        <f t="shared" si="470"/>
        <v>0</v>
      </c>
      <c r="JW143" s="344">
        <f t="shared" si="471"/>
        <v>0</v>
      </c>
      <c r="JX143" s="344">
        <f t="shared" si="472"/>
        <v>0</v>
      </c>
      <c r="JY143" s="344">
        <f t="shared" si="473"/>
        <v>0</v>
      </c>
      <c r="JZ143" s="344">
        <f t="shared" si="474"/>
        <v>0</v>
      </c>
      <c r="KA143" s="344">
        <f t="shared" si="475"/>
        <v>0</v>
      </c>
      <c r="KB143" s="344">
        <f t="shared" si="476"/>
        <v>0</v>
      </c>
      <c r="KC143" s="344">
        <f t="shared" si="477"/>
        <v>0</v>
      </c>
      <c r="KD143" s="344">
        <f t="shared" si="478"/>
        <v>0</v>
      </c>
      <c r="KE143" s="344">
        <f t="shared" si="479"/>
        <v>0</v>
      </c>
      <c r="KF143" s="344">
        <f t="shared" si="480"/>
        <v>0</v>
      </c>
      <c r="KG143" s="344">
        <f t="shared" si="481"/>
        <v>0</v>
      </c>
      <c r="KH143" s="344">
        <f t="shared" si="482"/>
        <v>0</v>
      </c>
      <c r="KI143" s="344">
        <f t="shared" si="483"/>
        <v>0</v>
      </c>
      <c r="KJ143" s="344">
        <f t="shared" si="484"/>
        <v>0</v>
      </c>
      <c r="KK143" s="344">
        <f t="shared" si="485"/>
        <v>0</v>
      </c>
      <c r="KL143" s="344">
        <f t="shared" si="486"/>
        <v>0</v>
      </c>
      <c r="KM143" s="344">
        <f t="shared" si="487"/>
        <v>0</v>
      </c>
      <c r="KN143" s="344">
        <f t="shared" si="488"/>
        <v>0</v>
      </c>
      <c r="KO143" s="344">
        <f t="shared" si="489"/>
        <v>0</v>
      </c>
      <c r="KP143" s="344">
        <f t="shared" si="490"/>
        <v>0</v>
      </c>
      <c r="KQ143" s="344">
        <f t="shared" si="491"/>
        <v>0</v>
      </c>
      <c r="KR143" s="344">
        <f t="shared" si="492"/>
        <v>0</v>
      </c>
      <c r="KS143" s="344">
        <f t="shared" si="493"/>
        <v>0</v>
      </c>
      <c r="KT143" s="383">
        <f t="shared" si="494"/>
        <v>0</v>
      </c>
      <c r="KU143" s="701"/>
      <c r="KV143" s="109"/>
      <c r="KW143" s="109"/>
      <c r="KX143" s="110"/>
      <c r="KZ143" s="472">
        <f t="shared" si="495"/>
        <v>0</v>
      </c>
      <c r="LA143" s="348">
        <f t="shared" si="496"/>
        <v>0</v>
      </c>
      <c r="LB143" s="348">
        <f t="shared" si="497"/>
        <v>0</v>
      </c>
      <c r="LC143" s="473">
        <f t="shared" si="498"/>
        <v>0</v>
      </c>
      <c r="LE143" s="467">
        <f t="shared" si="499"/>
        <v>0</v>
      </c>
      <c r="LF143" s="467" t="str">
        <f t="shared" si="500"/>
        <v/>
      </c>
      <c r="LG143" s="467">
        <f t="shared" si="501"/>
        <v>0</v>
      </c>
      <c r="LH143" s="467">
        <f t="shared" si="502"/>
        <v>0</v>
      </c>
      <c r="LI143" s="467">
        <f t="shared" si="503"/>
        <v>0</v>
      </c>
      <c r="LJ143" s="467">
        <f t="shared" si="504"/>
        <v>0</v>
      </c>
      <c r="LK143" s="467">
        <f t="shared" si="505"/>
        <v>0</v>
      </c>
      <c r="LL143" s="467">
        <f t="shared" si="506"/>
        <v>0</v>
      </c>
      <c r="LM143" s="467">
        <f t="shared" si="507"/>
        <v>0</v>
      </c>
      <c r="LN143" s="468">
        <f t="shared" si="508"/>
        <v>0</v>
      </c>
      <c r="LO143" s="468" t="str">
        <f t="shared" si="592"/>
        <v>○</v>
      </c>
      <c r="LP143" s="451"/>
      <c r="LQ143" s="414">
        <f t="shared" si="593"/>
        <v>0</v>
      </c>
      <c r="LR143" s="414">
        <f t="shared" si="594"/>
        <v>0</v>
      </c>
      <c r="LS143" s="414" t="str">
        <f t="shared" si="509"/>
        <v/>
      </c>
      <c r="LT143" s="414" t="str">
        <f t="shared" si="595"/>
        <v/>
      </c>
      <c r="LU143" s="414">
        <f t="shared" si="510"/>
        <v>0</v>
      </c>
      <c r="LV143" s="414">
        <f t="shared" si="511"/>
        <v>0</v>
      </c>
      <c r="LW143" s="414">
        <f t="shared" si="512"/>
        <v>0</v>
      </c>
      <c r="LX143" s="448">
        <f t="shared" si="513"/>
        <v>0</v>
      </c>
      <c r="LY143" s="414">
        <f t="shared" si="596"/>
        <v>0</v>
      </c>
      <c r="LZ143" s="414">
        <f t="shared" si="597"/>
        <v>0</v>
      </c>
      <c r="MA143" s="414">
        <f t="shared" si="598"/>
        <v>0</v>
      </c>
      <c r="MB143" s="448">
        <f t="shared" si="599"/>
        <v>0</v>
      </c>
      <c r="MC143" s="414">
        <f t="shared" si="514"/>
        <v>0</v>
      </c>
      <c r="MD143" s="414">
        <f t="shared" si="515"/>
        <v>0</v>
      </c>
      <c r="ME143" s="414">
        <f t="shared" si="516"/>
        <v>0</v>
      </c>
      <c r="MF143" s="448">
        <f t="shared" si="517"/>
        <v>0</v>
      </c>
      <c r="MG143" s="414">
        <f t="shared" si="518"/>
        <v>0</v>
      </c>
      <c r="MH143" s="414">
        <f t="shared" si="519"/>
        <v>0</v>
      </c>
      <c r="MI143" s="414">
        <f t="shared" si="520"/>
        <v>0</v>
      </c>
      <c r="MJ143" s="448">
        <f t="shared" si="600"/>
        <v>0</v>
      </c>
      <c r="MK143" s="462"/>
      <c r="ML143" s="477" cm="1">
        <f t="array" ref="ML143">IF(MX143=1,INDEX($BX143:$EQ143,1,MATCH("Ⅱ⑧",$BX143:$EQ143,0)+7),0)</f>
        <v>0</v>
      </c>
      <c r="MM143" s="478">
        <f t="shared" si="521"/>
        <v>0</v>
      </c>
      <c r="MN143" s="468">
        <f t="shared" si="522"/>
        <v>0</v>
      </c>
      <c r="MP143" s="348">
        <f t="shared" si="523"/>
        <v>0</v>
      </c>
      <c r="MQ143" s="348">
        <f t="shared" si="524"/>
        <v>0</v>
      </c>
      <c r="MR143" s="348">
        <f t="shared" si="525"/>
        <v>0</v>
      </c>
      <c r="MS143" s="348">
        <f t="shared" si="526"/>
        <v>0</v>
      </c>
      <c r="MT143" s="348">
        <f t="shared" si="527"/>
        <v>0</v>
      </c>
      <c r="MU143" s="348">
        <f t="shared" si="528"/>
        <v>0</v>
      </c>
      <c r="MV143" s="348">
        <f t="shared" si="529"/>
        <v>0</v>
      </c>
      <c r="MW143" s="348">
        <f t="shared" si="530"/>
        <v>0</v>
      </c>
      <c r="MX143" s="348">
        <f t="shared" si="531"/>
        <v>0</v>
      </c>
      <c r="MZ143" s="550">
        <f t="shared" si="532"/>
        <v>0</v>
      </c>
      <c r="NA143" s="550">
        <f t="shared" si="533"/>
        <v>0</v>
      </c>
      <c r="NB143" s="550">
        <f t="shared" si="534"/>
        <v>0</v>
      </c>
      <c r="NC143" s="550">
        <f t="shared" si="535"/>
        <v>0</v>
      </c>
      <c r="ND143" s="550">
        <f t="shared" si="536"/>
        <v>0</v>
      </c>
      <c r="NE143" s="550">
        <f t="shared" si="537"/>
        <v>0</v>
      </c>
      <c r="NF143" s="550">
        <f t="shared" si="538"/>
        <v>0</v>
      </c>
      <c r="NG143" s="550">
        <f t="shared" si="539"/>
        <v>0</v>
      </c>
    </row>
    <row r="144" spans="1:371" s="136" customFormat="1" ht="21" customHeight="1">
      <c r="A144" s="452">
        <f t="shared" si="412"/>
        <v>0</v>
      </c>
      <c r="B144" s="452">
        <f t="shared" si="601"/>
        <v>0</v>
      </c>
      <c r="C144" s="452">
        <f t="shared" si="413"/>
        <v>0</v>
      </c>
      <c r="D144" s="452">
        <f t="shared" si="414"/>
        <v>0</v>
      </c>
      <c r="E144" s="452">
        <f t="shared" si="415"/>
        <v>0</v>
      </c>
      <c r="F144" s="452">
        <f t="shared" si="602"/>
        <v>0</v>
      </c>
      <c r="G144" s="452">
        <f t="shared" si="603"/>
        <v>0</v>
      </c>
      <c r="H144" s="452">
        <f t="shared" si="604"/>
        <v>0</v>
      </c>
      <c r="I144" s="267">
        <f t="shared" si="540"/>
        <v>0</v>
      </c>
      <c r="J144" s="268"/>
      <c r="K144" s="112"/>
      <c r="L144" s="112"/>
      <c r="M144" s="106"/>
      <c r="N144" s="106"/>
      <c r="O144" s="106"/>
      <c r="P144" s="106"/>
      <c r="Q144" s="112"/>
      <c r="R144" s="263" t="str">
        <f>IFERROR(VLOOKUP(Q144,'４整理番号表'!$T$27:$U$30,2,TRUE),"")</f>
        <v/>
      </c>
      <c r="S144" s="263">
        <f t="shared" si="541"/>
        <v>0</v>
      </c>
      <c r="T144" s="266">
        <f t="shared" si="542"/>
        <v>0</v>
      </c>
      <c r="U144" s="112"/>
      <c r="V144" s="108"/>
      <c r="W144" s="269" t="str">
        <f>IFERROR(VLOOKUP(V144,'４整理番号表'!$B$6:$G$7,2,TRUE),"")</f>
        <v/>
      </c>
      <c r="X144" s="270"/>
      <c r="Y144" s="108"/>
      <c r="Z144" s="269" t="str">
        <f>IFERROR(VLOOKUP(Y144,'４整理番号表'!$B$39:$H$45,2,TRUE),"")</f>
        <v/>
      </c>
      <c r="AA144" s="108"/>
      <c r="AB144" s="271" t="str">
        <f>IFERROR(VLOOKUP(AA144,'４整理番号表'!$J$5:$K$59,2,TRUE),"")</f>
        <v/>
      </c>
      <c r="AC144" s="365"/>
      <c r="AD144" s="624"/>
      <c r="AE144" s="107"/>
      <c r="AF144" s="272" t="str">
        <f>IFERROR(VLOOKUP(AE144,'４整理番号表'!$P$6:$Q$39,2,TRUE),"")</f>
        <v/>
      </c>
      <c r="AG144" s="273">
        <f t="shared" si="416"/>
        <v>0</v>
      </c>
      <c r="AH144" s="106"/>
      <c r="AI144" s="112"/>
      <c r="AJ144" s="111"/>
      <c r="AK144" s="282"/>
      <c r="AL144" s="283"/>
      <c r="AM144" s="280"/>
      <c r="AN144" s="29"/>
      <c r="AO144" s="291">
        <f t="shared" si="417"/>
        <v>0</v>
      </c>
      <c r="AP144" s="290">
        <f t="shared" si="543"/>
        <v>0</v>
      </c>
      <c r="AQ144" s="30"/>
      <c r="AR144" s="30"/>
      <c r="AS144" s="30"/>
      <c r="AT144" s="289"/>
      <c r="AU144" s="291">
        <f t="shared" si="410"/>
        <v>0</v>
      </c>
      <c r="AV144" s="291" t="str">
        <f t="shared" si="605"/>
        <v/>
      </c>
      <c r="AW144" s="27"/>
      <c r="AX144" s="33"/>
      <c r="AY144" s="33"/>
      <c r="AZ144" s="28"/>
      <c r="BA144" s="27"/>
      <c r="BB144" s="202"/>
      <c r="BC144" s="315">
        <f t="shared" si="544"/>
        <v>0</v>
      </c>
      <c r="BD144" s="349" t="str">
        <f t="shared" si="418"/>
        <v/>
      </c>
      <c r="BE144" s="350"/>
      <c r="BF144" s="350"/>
      <c r="BG144" s="349">
        <f t="shared" si="411"/>
        <v>0</v>
      </c>
      <c r="BH144" s="350"/>
      <c r="BI144" s="349">
        <f t="shared" si="545"/>
        <v>0</v>
      </c>
      <c r="BJ144" s="202"/>
      <c r="BK144" s="202"/>
      <c r="BL144" s="653" t="str">
        <f t="shared" si="419"/>
        <v/>
      </c>
      <c r="BM144" s="654" t="str">
        <f t="shared" si="420"/>
        <v/>
      </c>
      <c r="BN144" s="266" t="str">
        <f t="shared" si="421"/>
        <v/>
      </c>
      <c r="BO144" s="793"/>
      <c r="BP144" s="323"/>
      <c r="BQ144" s="323"/>
      <c r="BR144" s="323"/>
      <c r="BS144" s="323"/>
      <c r="BT144" s="324" t="str">
        <f t="shared" si="422"/>
        <v/>
      </c>
      <c r="BU144" s="325" t="str">
        <f t="shared" si="546"/>
        <v/>
      </c>
      <c r="BV144" s="393">
        <f t="shared" si="547"/>
        <v>0</v>
      </c>
      <c r="BW144" s="326"/>
      <c r="BX144" s="329"/>
      <c r="BY144" s="454"/>
      <c r="BZ144" s="455"/>
      <c r="CA144" s="455"/>
      <c r="CB144" s="455"/>
      <c r="CC144" s="455"/>
      <c r="CD144" s="322">
        <f>IFERROR(VLOOKUP(BX144,'４整理番号表'!$X$23:$Z$31,3,FALSE),)</f>
        <v>0</v>
      </c>
      <c r="CE144" s="605" t="str">
        <f>IF(BX144='４整理番号表'!$X$24,IF(CC144&lt;&gt;"",IF(BZ144&gt;0,IF(BY144=6,ROUNDDOWN((CC144-BZ144)/ABS(BZ144),3),IF(BY144=5,ROUNDDOWN((CC144-BZ144)/ABS(BZ144)*3/4,3),"")),"-")),IF(CC144&lt;&gt;"",IF(BZ144&gt;0,ROUNDDOWN((CC144-BZ144)/ABS(BZ144),3),"-"),""))</f>
        <v/>
      </c>
      <c r="CF144" s="610"/>
      <c r="CG144" s="329"/>
      <c r="CH144" s="454"/>
      <c r="CI144" s="322"/>
      <c r="CJ144" s="322"/>
      <c r="CK144" s="322"/>
      <c r="CL144" s="322"/>
      <c r="CM144" s="322">
        <f>IFERROR(VLOOKUP(CG144,'４整理番号表'!$X$23:$Z$31,3,FALSE),)</f>
        <v>0</v>
      </c>
      <c r="CN144" s="325" t="str">
        <f t="shared" si="548"/>
        <v/>
      </c>
      <c r="CO144" s="610"/>
      <c r="CP144" s="329"/>
      <c r="CQ144" s="454"/>
      <c r="CR144" s="322"/>
      <c r="CS144" s="322"/>
      <c r="CT144" s="322"/>
      <c r="CU144" s="322"/>
      <c r="CV144" s="322">
        <f>IFERROR(VLOOKUP(CP144,'４整理番号表'!$X$23:$Z$31,3,FALSE),)</f>
        <v>0</v>
      </c>
      <c r="CW144" s="325" t="str">
        <f t="shared" si="549"/>
        <v/>
      </c>
      <c r="CX144" s="619"/>
      <c r="CY144" s="329"/>
      <c r="CZ144" s="454"/>
      <c r="DA144" s="322"/>
      <c r="DB144" s="322"/>
      <c r="DC144" s="322"/>
      <c r="DD144" s="322"/>
      <c r="DE144" s="322">
        <f>IFERROR(VLOOKUP(CY144,'４整理番号表'!$X$23:$Z$31,3,FALSE),)</f>
        <v>0</v>
      </c>
      <c r="DF144" s="325" t="str">
        <f t="shared" si="550"/>
        <v/>
      </c>
      <c r="DG144" s="610"/>
      <c r="DH144" s="329"/>
      <c r="DI144" s="454"/>
      <c r="DJ144" s="322"/>
      <c r="DK144" s="322"/>
      <c r="DL144" s="322"/>
      <c r="DM144" s="322"/>
      <c r="DN144" s="322">
        <f>IFERROR(VLOOKUP(DH144,'４整理番号表'!$X$23:$Z$31,3,FALSE),)</f>
        <v>0</v>
      </c>
      <c r="DO144" s="325" t="str">
        <f t="shared" si="551"/>
        <v/>
      </c>
      <c r="DP144" s="610"/>
      <c r="DQ144" s="329"/>
      <c r="DR144" s="454"/>
      <c r="DS144" s="322"/>
      <c r="DT144" s="322"/>
      <c r="DU144" s="322"/>
      <c r="DV144" s="322"/>
      <c r="DW144" s="322">
        <f>IFERROR(VLOOKUP(DQ144,'４整理番号表'!$X$23:$Z$31,3,FALSE),)</f>
        <v>0</v>
      </c>
      <c r="DX144" s="325" t="str">
        <f t="shared" si="552"/>
        <v/>
      </c>
      <c r="DY144" s="610"/>
      <c r="DZ144" s="329"/>
      <c r="EA144" s="454"/>
      <c r="EB144" s="322"/>
      <c r="EC144" s="322"/>
      <c r="ED144" s="322"/>
      <c r="EE144" s="322"/>
      <c r="EF144" s="322">
        <f>IFERROR(VLOOKUP(DZ144,'４整理番号表'!$X$23:$Z$31,3,FALSE),)</f>
        <v>0</v>
      </c>
      <c r="EG144" s="325" t="str">
        <f t="shared" si="553"/>
        <v/>
      </c>
      <c r="EH144" s="610"/>
      <c r="EI144" s="329"/>
      <c r="EJ144" s="454"/>
      <c r="EK144" s="322"/>
      <c r="EL144" s="322"/>
      <c r="EM144" s="322"/>
      <c r="EN144" s="322"/>
      <c r="EO144" s="322">
        <f>IFERROR(VLOOKUP(EI144,'４整理番号表'!$X$23:$Z$31,3,FALSE),)</f>
        <v>0</v>
      </c>
      <c r="EP144" s="325" t="str">
        <f t="shared" si="554"/>
        <v/>
      </c>
      <c r="EQ144" s="619"/>
      <c r="ER144" s="203" t="s">
        <v>101</v>
      </c>
      <c r="ES144" s="266">
        <f t="shared" si="423"/>
        <v>0</v>
      </c>
      <c r="ET144" s="272">
        <f t="shared" si="424"/>
        <v>0</v>
      </c>
      <c r="EU144" s="272">
        <f t="shared" si="425"/>
        <v>0</v>
      </c>
      <c r="EV144" s="272">
        <f t="shared" si="426"/>
        <v>0</v>
      </c>
      <c r="EW144" s="272">
        <f t="shared" si="427"/>
        <v>0</v>
      </c>
      <c r="EX144" s="272">
        <f t="shared" si="428"/>
        <v>0</v>
      </c>
      <c r="EY144" s="272">
        <f t="shared" si="429"/>
        <v>0</v>
      </c>
      <c r="EZ144" s="272">
        <f t="shared" si="430"/>
        <v>0</v>
      </c>
      <c r="FA144" s="272">
        <f t="shared" si="431"/>
        <v>0</v>
      </c>
      <c r="FB144" s="272">
        <f t="shared" si="432"/>
        <v>0</v>
      </c>
      <c r="FC144" s="272">
        <f t="shared" si="433"/>
        <v>0</v>
      </c>
      <c r="FD144" s="272">
        <f t="shared" si="434"/>
        <v>0</v>
      </c>
      <c r="FE144" s="272">
        <f t="shared" si="435"/>
        <v>0</v>
      </c>
      <c r="FF144" s="272">
        <f t="shared" si="436"/>
        <v>0</v>
      </c>
      <c r="FG144" s="272">
        <f t="shared" si="437"/>
        <v>0</v>
      </c>
      <c r="FH144" s="272">
        <f t="shared" si="438"/>
        <v>0</v>
      </c>
      <c r="FI144" s="109" t="s">
        <v>100</v>
      </c>
      <c r="FJ144" s="109" t="s">
        <v>100</v>
      </c>
      <c r="FK144" s="109" t="s">
        <v>100</v>
      </c>
      <c r="FL144" s="109" t="s">
        <v>100</v>
      </c>
      <c r="FM144" s="109" t="s">
        <v>100</v>
      </c>
      <c r="FN144" s="272">
        <f t="shared" si="555"/>
        <v>0</v>
      </c>
      <c r="FO144" s="272">
        <f t="shared" si="556"/>
        <v>0</v>
      </c>
      <c r="FP144" s="272">
        <f t="shared" si="557"/>
        <v>0</v>
      </c>
      <c r="FQ144" s="272">
        <f t="shared" si="558"/>
        <v>0</v>
      </c>
      <c r="FR144" s="272">
        <f t="shared" si="559"/>
        <v>0</v>
      </c>
      <c r="FS144" s="272">
        <f t="shared" si="560"/>
        <v>0</v>
      </c>
      <c r="FT144" s="272">
        <f t="shared" si="561"/>
        <v>0</v>
      </c>
      <c r="FU144" s="113"/>
      <c r="FV144" s="113"/>
      <c r="FW144" s="109"/>
      <c r="FX144" s="109"/>
      <c r="FY144" s="109"/>
      <c r="FZ144" s="272">
        <f t="shared" si="562"/>
        <v>0</v>
      </c>
      <c r="GA144" s="272">
        <f t="shared" si="439"/>
        <v>0</v>
      </c>
      <c r="GB144" s="109"/>
      <c r="GC144" s="109"/>
      <c r="GD144" s="109"/>
      <c r="GE144" s="109"/>
      <c r="GF144" s="109"/>
      <c r="GG144" s="109"/>
      <c r="GH144" s="109"/>
      <c r="GI144" s="109"/>
      <c r="GJ144" s="109"/>
      <c r="GK144" s="109"/>
      <c r="GL144" s="109"/>
      <c r="GM144" s="109"/>
      <c r="GN144" s="109"/>
      <c r="GO144" s="109"/>
      <c r="GP144" s="109"/>
      <c r="GQ144" s="109"/>
      <c r="GR144" s="109"/>
      <c r="GS144" s="109"/>
      <c r="GT144" s="110"/>
      <c r="GV144" s="413">
        <f t="shared" si="440"/>
        <v>0</v>
      </c>
      <c r="GW144" s="414">
        <f t="shared" si="441"/>
        <v>0</v>
      </c>
      <c r="GX144" s="415"/>
      <c r="GY144" s="416">
        <f t="shared" ref="GY144:GY207" si="606">IF(GX144&lt;&gt;"",IF(GW144&gt;0,IF(GV144=6,ROUNDDOWN((GX144-GW144)/ABS(GW144),2),IF(GV144=5,ROUNDDOWN((GX144-GW144)/ABS(GW144)*3/4,2),0)),0),0)</f>
        <v>0</v>
      </c>
      <c r="GZ144" s="417">
        <f t="shared" ref="GZ144:GZ207" si="607">IF(GW144&lt;=0,GX144,GX144-GW144)</f>
        <v>0</v>
      </c>
      <c r="HA144" s="385"/>
      <c r="HB144" s="421"/>
      <c r="HC144" s="422"/>
      <c r="HD144" s="422"/>
      <c r="HE144" s="423">
        <f t="shared" si="408"/>
        <v>0</v>
      </c>
      <c r="HF144" s="424">
        <f t="shared" si="409"/>
        <v>0</v>
      </c>
      <c r="HG144" s="426"/>
      <c r="HH144" s="426"/>
      <c r="HI144" s="426"/>
      <c r="HJ144" s="345" t="str">
        <f t="shared" si="442"/>
        <v/>
      </c>
      <c r="HK144" s="402">
        <f>IF(OR(AND(1&lt;=HJ144,HJ144&lt;=3),HJ144=6),VLOOKUP(HJ144,'４整理番号表'!$J$5:$K$59,2,FALSE),0)</f>
        <v>0</v>
      </c>
      <c r="HL144" s="402">
        <f>IF(OR(HJ144=4,HJ144=7),VLOOKUP(HJ144,'４整理番号表'!$J$5:$K$59,2,FALSE),0)</f>
        <v>0</v>
      </c>
      <c r="HM144" s="402">
        <f>IF(HJ144=5,VLOOKUP(HJ144,'４整理番号表'!$J$5:$K$59,2,FALSE),0)</f>
        <v>0</v>
      </c>
      <c r="HN144" s="402">
        <f>IF(AND(8&lt;=HJ144,HJ144&lt;=13),VLOOKUP(HJ144,'４整理番号表'!$J$5:$K$59,2,FALSE),0)</f>
        <v>0</v>
      </c>
      <c r="HO144" s="397">
        <f t="shared" si="563"/>
        <v>0</v>
      </c>
      <c r="HP144" s="345">
        <f t="shared" si="564"/>
        <v>0</v>
      </c>
      <c r="HQ144" s="345">
        <f t="shared" si="565"/>
        <v>0</v>
      </c>
      <c r="HR144" s="344">
        <f t="shared" si="566"/>
        <v>0</v>
      </c>
      <c r="HS144" s="344">
        <f t="shared" si="567"/>
        <v>0</v>
      </c>
      <c r="HT144" s="345">
        <f t="shared" si="568"/>
        <v>0</v>
      </c>
      <c r="HU144" s="345">
        <f t="shared" si="569"/>
        <v>0</v>
      </c>
      <c r="HV144" s="345">
        <f t="shared" si="570"/>
        <v>0</v>
      </c>
      <c r="HW144" s="345">
        <f t="shared" si="571"/>
        <v>0</v>
      </c>
      <c r="HX144" s="345">
        <f t="shared" si="572"/>
        <v>0</v>
      </c>
      <c r="HY144" s="344">
        <f t="shared" si="573"/>
        <v>0</v>
      </c>
      <c r="HZ144" s="344">
        <f t="shared" si="574"/>
        <v>0</v>
      </c>
      <c r="IA144" s="345">
        <f t="shared" si="575"/>
        <v>0</v>
      </c>
      <c r="IB144" s="345">
        <f t="shared" si="576"/>
        <v>0</v>
      </c>
      <c r="IC144" s="345">
        <f t="shared" si="577"/>
        <v>0</v>
      </c>
      <c r="ID144" s="345">
        <f t="shared" si="578"/>
        <v>0</v>
      </c>
      <c r="IE144" s="345">
        <f t="shared" si="579"/>
        <v>0</v>
      </c>
      <c r="IF144" s="344">
        <f>IF(AND($HO144=3,SUM($ID144:IE144)=0),IF(AND($HB144=1,$HF144&gt;=0.1),1,),)</f>
        <v>0</v>
      </c>
      <c r="IG144" s="344">
        <f>IF(AND($HO144=3,SUM($ID144:IF144)=0),IF(AND($HB144=1,$HF144&gt;=0.05,$HF144&lt;0.1),1,),)</f>
        <v>0</v>
      </c>
      <c r="IH144" s="345">
        <f t="shared" si="580"/>
        <v>0</v>
      </c>
      <c r="II144" s="345">
        <f t="shared" si="581"/>
        <v>0</v>
      </c>
      <c r="IJ144" s="345">
        <f t="shared" si="582"/>
        <v>0</v>
      </c>
      <c r="IK144" s="345">
        <f t="shared" si="583"/>
        <v>0</v>
      </c>
      <c r="IL144" s="345">
        <f t="shared" si="584"/>
        <v>0</v>
      </c>
      <c r="IM144" s="345">
        <f t="shared" si="585"/>
        <v>0</v>
      </c>
      <c r="IN144" s="345">
        <f t="shared" si="586"/>
        <v>0</v>
      </c>
      <c r="IO144" s="345">
        <f t="shared" si="587"/>
        <v>0</v>
      </c>
      <c r="IP144" s="345">
        <f t="shared" si="588"/>
        <v>0</v>
      </c>
      <c r="IQ144" s="345">
        <f t="shared" si="589"/>
        <v>0</v>
      </c>
      <c r="IR144" s="345">
        <f t="shared" si="590"/>
        <v>0</v>
      </c>
      <c r="IS144" s="392">
        <f t="shared" si="591"/>
        <v>0</v>
      </c>
      <c r="IT144" s="385"/>
      <c r="IU144" s="440">
        <f t="shared" si="443"/>
        <v>0</v>
      </c>
      <c r="IV144" s="344">
        <f t="shared" si="444"/>
        <v>0</v>
      </c>
      <c r="IW144" s="344">
        <f t="shared" si="445"/>
        <v>0</v>
      </c>
      <c r="IX144" s="344">
        <f t="shared" si="446"/>
        <v>0</v>
      </c>
      <c r="IY144" s="344">
        <f t="shared" si="447"/>
        <v>0</v>
      </c>
      <c r="IZ144" s="344">
        <f t="shared" si="448"/>
        <v>0</v>
      </c>
      <c r="JA144" s="344">
        <f t="shared" si="449"/>
        <v>0</v>
      </c>
      <c r="JB144" s="344">
        <f t="shared" si="450"/>
        <v>0</v>
      </c>
      <c r="JC144" s="344">
        <f t="shared" si="451"/>
        <v>0</v>
      </c>
      <c r="JD144" s="344">
        <f t="shared" si="452"/>
        <v>0</v>
      </c>
      <c r="JE144" s="344">
        <f t="shared" si="453"/>
        <v>0</v>
      </c>
      <c r="JF144" s="344">
        <f t="shared" si="454"/>
        <v>0</v>
      </c>
      <c r="JG144" s="344">
        <f t="shared" si="455"/>
        <v>0</v>
      </c>
      <c r="JH144" s="344">
        <f t="shared" si="456"/>
        <v>0</v>
      </c>
      <c r="JI144" s="344">
        <f t="shared" si="457"/>
        <v>0</v>
      </c>
      <c r="JJ144" s="344">
        <f t="shared" si="458"/>
        <v>0</v>
      </c>
      <c r="JK144" s="344">
        <f t="shared" si="459"/>
        <v>0</v>
      </c>
      <c r="JL144" s="344">
        <f t="shared" si="460"/>
        <v>0</v>
      </c>
      <c r="JM144" s="344">
        <f t="shared" si="461"/>
        <v>0</v>
      </c>
      <c r="JN144" s="344">
        <f t="shared" si="462"/>
        <v>0</v>
      </c>
      <c r="JO144" s="344">
        <f t="shared" si="463"/>
        <v>0</v>
      </c>
      <c r="JP144" s="344">
        <f t="shared" si="464"/>
        <v>0</v>
      </c>
      <c r="JQ144" s="344">
        <f t="shared" si="465"/>
        <v>0</v>
      </c>
      <c r="JR144" s="344">
        <f t="shared" si="466"/>
        <v>0</v>
      </c>
      <c r="JS144" s="344">
        <f t="shared" si="467"/>
        <v>0</v>
      </c>
      <c r="JT144" s="344">
        <f t="shared" si="468"/>
        <v>0</v>
      </c>
      <c r="JU144" s="344">
        <f t="shared" si="469"/>
        <v>0</v>
      </c>
      <c r="JV144" s="344">
        <f t="shared" si="470"/>
        <v>0</v>
      </c>
      <c r="JW144" s="344">
        <f t="shared" si="471"/>
        <v>0</v>
      </c>
      <c r="JX144" s="344">
        <f t="shared" si="472"/>
        <v>0</v>
      </c>
      <c r="JY144" s="344">
        <f t="shared" si="473"/>
        <v>0</v>
      </c>
      <c r="JZ144" s="344">
        <f t="shared" si="474"/>
        <v>0</v>
      </c>
      <c r="KA144" s="344">
        <f t="shared" si="475"/>
        <v>0</v>
      </c>
      <c r="KB144" s="344">
        <f t="shared" si="476"/>
        <v>0</v>
      </c>
      <c r="KC144" s="344">
        <f t="shared" si="477"/>
        <v>0</v>
      </c>
      <c r="KD144" s="344">
        <f t="shared" si="478"/>
        <v>0</v>
      </c>
      <c r="KE144" s="344">
        <f t="shared" si="479"/>
        <v>0</v>
      </c>
      <c r="KF144" s="344">
        <f t="shared" si="480"/>
        <v>0</v>
      </c>
      <c r="KG144" s="344">
        <f t="shared" si="481"/>
        <v>0</v>
      </c>
      <c r="KH144" s="344">
        <f t="shared" si="482"/>
        <v>0</v>
      </c>
      <c r="KI144" s="344">
        <f t="shared" si="483"/>
        <v>0</v>
      </c>
      <c r="KJ144" s="344">
        <f t="shared" si="484"/>
        <v>0</v>
      </c>
      <c r="KK144" s="344">
        <f t="shared" si="485"/>
        <v>0</v>
      </c>
      <c r="KL144" s="344">
        <f t="shared" si="486"/>
        <v>0</v>
      </c>
      <c r="KM144" s="344">
        <f t="shared" si="487"/>
        <v>0</v>
      </c>
      <c r="KN144" s="344">
        <f t="shared" si="488"/>
        <v>0</v>
      </c>
      <c r="KO144" s="344">
        <f t="shared" si="489"/>
        <v>0</v>
      </c>
      <c r="KP144" s="344">
        <f t="shared" si="490"/>
        <v>0</v>
      </c>
      <c r="KQ144" s="344">
        <f t="shared" si="491"/>
        <v>0</v>
      </c>
      <c r="KR144" s="344">
        <f t="shared" si="492"/>
        <v>0</v>
      </c>
      <c r="KS144" s="344">
        <f t="shared" si="493"/>
        <v>0</v>
      </c>
      <c r="KT144" s="383">
        <f t="shared" si="494"/>
        <v>0</v>
      </c>
      <c r="KU144" s="701"/>
      <c r="KV144" s="109"/>
      <c r="KW144" s="109"/>
      <c r="KX144" s="110"/>
      <c r="KZ144" s="472">
        <f t="shared" si="495"/>
        <v>0</v>
      </c>
      <c r="LA144" s="348">
        <f t="shared" si="496"/>
        <v>0</v>
      </c>
      <c r="LB144" s="348">
        <f t="shared" si="497"/>
        <v>0</v>
      </c>
      <c r="LC144" s="473">
        <f t="shared" si="498"/>
        <v>0</v>
      </c>
      <c r="LE144" s="467">
        <f t="shared" si="499"/>
        <v>0</v>
      </c>
      <c r="LF144" s="467" t="str">
        <f t="shared" si="500"/>
        <v/>
      </c>
      <c r="LG144" s="467">
        <f t="shared" si="501"/>
        <v>0</v>
      </c>
      <c r="LH144" s="467">
        <f t="shared" si="502"/>
        <v>0</v>
      </c>
      <c r="LI144" s="467">
        <f t="shared" si="503"/>
        <v>0</v>
      </c>
      <c r="LJ144" s="467">
        <f t="shared" si="504"/>
        <v>0</v>
      </c>
      <c r="LK144" s="467">
        <f t="shared" si="505"/>
        <v>0</v>
      </c>
      <c r="LL144" s="467">
        <f t="shared" si="506"/>
        <v>0</v>
      </c>
      <c r="LM144" s="467">
        <f t="shared" si="507"/>
        <v>0</v>
      </c>
      <c r="LN144" s="468">
        <f t="shared" si="508"/>
        <v>0</v>
      </c>
      <c r="LO144" s="468" t="str">
        <f t="shared" si="592"/>
        <v>○</v>
      </c>
      <c r="LP144" s="451"/>
      <c r="LQ144" s="414">
        <f t="shared" si="593"/>
        <v>0</v>
      </c>
      <c r="LR144" s="414">
        <f t="shared" si="594"/>
        <v>0</v>
      </c>
      <c r="LS144" s="414" t="str">
        <f t="shared" si="509"/>
        <v/>
      </c>
      <c r="LT144" s="414" t="str">
        <f t="shared" si="595"/>
        <v/>
      </c>
      <c r="LU144" s="414">
        <f t="shared" si="510"/>
        <v>0</v>
      </c>
      <c r="LV144" s="414">
        <f t="shared" si="511"/>
        <v>0</v>
      </c>
      <c r="LW144" s="414">
        <f t="shared" si="512"/>
        <v>0</v>
      </c>
      <c r="LX144" s="448">
        <f t="shared" si="513"/>
        <v>0</v>
      </c>
      <c r="LY144" s="414">
        <f t="shared" si="596"/>
        <v>0</v>
      </c>
      <c r="LZ144" s="414">
        <f t="shared" si="597"/>
        <v>0</v>
      </c>
      <c r="MA144" s="414">
        <f t="shared" si="598"/>
        <v>0</v>
      </c>
      <c r="MB144" s="448">
        <f t="shared" si="599"/>
        <v>0</v>
      </c>
      <c r="MC144" s="414">
        <f t="shared" si="514"/>
        <v>0</v>
      </c>
      <c r="MD144" s="414">
        <f t="shared" si="515"/>
        <v>0</v>
      </c>
      <c r="ME144" s="414">
        <f t="shared" si="516"/>
        <v>0</v>
      </c>
      <c r="MF144" s="448">
        <f t="shared" si="517"/>
        <v>0</v>
      </c>
      <c r="MG144" s="414">
        <f t="shared" si="518"/>
        <v>0</v>
      </c>
      <c r="MH144" s="414">
        <f t="shared" si="519"/>
        <v>0</v>
      </c>
      <c r="MI144" s="414">
        <f t="shared" si="520"/>
        <v>0</v>
      </c>
      <c r="MJ144" s="448">
        <f t="shared" si="600"/>
        <v>0</v>
      </c>
      <c r="MK144" s="462"/>
      <c r="ML144" s="477" cm="1">
        <f t="array" ref="ML144">IF(MX144=1,INDEX($BX144:$EQ144,1,MATCH("Ⅱ⑧",$BX144:$EQ144,0)+7),0)</f>
        <v>0</v>
      </c>
      <c r="MM144" s="478">
        <f t="shared" si="521"/>
        <v>0</v>
      </c>
      <c r="MN144" s="468">
        <f t="shared" si="522"/>
        <v>0</v>
      </c>
      <c r="MP144" s="348">
        <f t="shared" si="523"/>
        <v>0</v>
      </c>
      <c r="MQ144" s="348">
        <f t="shared" si="524"/>
        <v>0</v>
      </c>
      <c r="MR144" s="348">
        <f t="shared" si="525"/>
        <v>0</v>
      </c>
      <c r="MS144" s="348">
        <f t="shared" si="526"/>
        <v>0</v>
      </c>
      <c r="MT144" s="348">
        <f t="shared" si="527"/>
        <v>0</v>
      </c>
      <c r="MU144" s="348">
        <f t="shared" si="528"/>
        <v>0</v>
      </c>
      <c r="MV144" s="348">
        <f t="shared" si="529"/>
        <v>0</v>
      </c>
      <c r="MW144" s="348">
        <f t="shared" si="530"/>
        <v>0</v>
      </c>
      <c r="MX144" s="348">
        <f t="shared" si="531"/>
        <v>0</v>
      </c>
      <c r="MZ144" s="550">
        <f t="shared" si="532"/>
        <v>0</v>
      </c>
      <c r="NA144" s="550">
        <f t="shared" si="533"/>
        <v>0</v>
      </c>
      <c r="NB144" s="550">
        <f t="shared" si="534"/>
        <v>0</v>
      </c>
      <c r="NC144" s="550">
        <f t="shared" si="535"/>
        <v>0</v>
      </c>
      <c r="ND144" s="550">
        <f t="shared" si="536"/>
        <v>0</v>
      </c>
      <c r="NE144" s="550">
        <f t="shared" si="537"/>
        <v>0</v>
      </c>
      <c r="NF144" s="550">
        <f t="shared" si="538"/>
        <v>0</v>
      </c>
      <c r="NG144" s="550">
        <f t="shared" si="539"/>
        <v>0</v>
      </c>
    </row>
    <row r="145" spans="1:371" s="136" customFormat="1" ht="21" customHeight="1">
      <c r="A145" s="452">
        <f t="shared" si="412"/>
        <v>0</v>
      </c>
      <c r="B145" s="452">
        <f t="shared" si="601"/>
        <v>0</v>
      </c>
      <c r="C145" s="452">
        <f t="shared" si="413"/>
        <v>0</v>
      </c>
      <c r="D145" s="452">
        <f t="shared" si="414"/>
        <v>0</v>
      </c>
      <c r="E145" s="452">
        <f t="shared" si="415"/>
        <v>0</v>
      </c>
      <c r="F145" s="452">
        <f t="shared" si="602"/>
        <v>0</v>
      </c>
      <c r="G145" s="452">
        <f t="shared" si="603"/>
        <v>0</v>
      </c>
      <c r="H145" s="452">
        <f t="shared" si="604"/>
        <v>0</v>
      </c>
      <c r="I145" s="267">
        <f t="shared" si="540"/>
        <v>0</v>
      </c>
      <c r="J145" s="268"/>
      <c r="K145" s="112"/>
      <c r="L145" s="112"/>
      <c r="M145" s="106"/>
      <c r="N145" s="106"/>
      <c r="O145" s="106"/>
      <c r="P145" s="106"/>
      <c r="Q145" s="112"/>
      <c r="R145" s="263" t="str">
        <f>IFERROR(VLOOKUP(Q145,'４整理番号表'!$T$27:$U$30,2,TRUE),"")</f>
        <v/>
      </c>
      <c r="S145" s="263">
        <f t="shared" si="541"/>
        <v>0</v>
      </c>
      <c r="T145" s="266">
        <f t="shared" si="542"/>
        <v>0</v>
      </c>
      <c r="U145" s="112"/>
      <c r="V145" s="108"/>
      <c r="W145" s="269" t="str">
        <f>IFERROR(VLOOKUP(V145,'４整理番号表'!$B$6:$G$7,2,TRUE),"")</f>
        <v/>
      </c>
      <c r="X145" s="270"/>
      <c r="Y145" s="108"/>
      <c r="Z145" s="269" t="str">
        <f>IFERROR(VLOOKUP(Y145,'４整理番号表'!$B$39:$H$45,2,TRUE),"")</f>
        <v/>
      </c>
      <c r="AA145" s="108"/>
      <c r="AB145" s="271" t="str">
        <f>IFERROR(VLOOKUP(AA145,'４整理番号表'!$J$5:$K$59,2,TRUE),"")</f>
        <v/>
      </c>
      <c r="AC145" s="365"/>
      <c r="AD145" s="624"/>
      <c r="AE145" s="107"/>
      <c r="AF145" s="272" t="str">
        <f>IFERROR(VLOOKUP(AE145,'４整理番号表'!$P$6:$Q$39,2,TRUE),"")</f>
        <v/>
      </c>
      <c r="AG145" s="273">
        <f t="shared" si="416"/>
        <v>0</v>
      </c>
      <c r="AH145" s="106"/>
      <c r="AI145" s="112"/>
      <c r="AJ145" s="111"/>
      <c r="AK145" s="282"/>
      <c r="AL145" s="283"/>
      <c r="AM145" s="280"/>
      <c r="AN145" s="26"/>
      <c r="AO145" s="291">
        <f t="shared" si="417"/>
        <v>0</v>
      </c>
      <c r="AP145" s="290">
        <f t="shared" si="543"/>
        <v>0</v>
      </c>
      <c r="AQ145" s="30"/>
      <c r="AR145" s="30"/>
      <c r="AS145" s="30"/>
      <c r="AT145" s="289"/>
      <c r="AU145" s="291">
        <f t="shared" si="410"/>
        <v>0</v>
      </c>
      <c r="AV145" s="291" t="str">
        <f t="shared" si="605"/>
        <v/>
      </c>
      <c r="AW145" s="27"/>
      <c r="AX145" s="33"/>
      <c r="AY145" s="33"/>
      <c r="AZ145" s="28"/>
      <c r="BA145" s="27"/>
      <c r="BB145" s="202"/>
      <c r="BC145" s="315">
        <f t="shared" si="544"/>
        <v>0</v>
      </c>
      <c r="BD145" s="349" t="str">
        <f t="shared" si="418"/>
        <v/>
      </c>
      <c r="BE145" s="350"/>
      <c r="BF145" s="350"/>
      <c r="BG145" s="349">
        <f t="shared" si="411"/>
        <v>0</v>
      </c>
      <c r="BH145" s="350"/>
      <c r="BI145" s="349">
        <f t="shared" si="545"/>
        <v>0</v>
      </c>
      <c r="BJ145" s="202"/>
      <c r="BK145" s="202"/>
      <c r="BL145" s="653" t="str">
        <f t="shared" si="419"/>
        <v/>
      </c>
      <c r="BM145" s="654" t="str">
        <f t="shared" si="420"/>
        <v/>
      </c>
      <c r="BN145" s="266" t="str">
        <f t="shared" si="421"/>
        <v/>
      </c>
      <c r="BO145" s="793"/>
      <c r="BP145" s="323"/>
      <c r="BQ145" s="323"/>
      <c r="BR145" s="323"/>
      <c r="BS145" s="323"/>
      <c r="BT145" s="324" t="str">
        <f t="shared" si="422"/>
        <v/>
      </c>
      <c r="BU145" s="325" t="str">
        <f t="shared" si="546"/>
        <v/>
      </c>
      <c r="BV145" s="393">
        <f t="shared" si="547"/>
        <v>0</v>
      </c>
      <c r="BW145" s="326"/>
      <c r="BX145" s="329"/>
      <c r="BY145" s="454"/>
      <c r="BZ145" s="455"/>
      <c r="CA145" s="455"/>
      <c r="CB145" s="455"/>
      <c r="CC145" s="455"/>
      <c r="CD145" s="322">
        <f>IFERROR(VLOOKUP(BX145,'４整理番号表'!$X$23:$Z$31,3,FALSE),)</f>
        <v>0</v>
      </c>
      <c r="CE145" s="605" t="str">
        <f>IF(BX145='４整理番号表'!$X$24,IF(CC145&lt;&gt;"",IF(BZ145&gt;0,IF(BY145=6,ROUNDDOWN((CC145-BZ145)/ABS(BZ145),3),IF(BY145=5,ROUNDDOWN((CC145-BZ145)/ABS(BZ145)*3/4,3),"")),"-")),IF(CC145&lt;&gt;"",IF(BZ145&gt;0,ROUNDDOWN((CC145-BZ145)/ABS(BZ145),3),"-"),""))</f>
        <v/>
      </c>
      <c r="CF145" s="610"/>
      <c r="CG145" s="329"/>
      <c r="CH145" s="454"/>
      <c r="CI145" s="322"/>
      <c r="CJ145" s="322"/>
      <c r="CK145" s="322"/>
      <c r="CL145" s="322"/>
      <c r="CM145" s="322">
        <f>IFERROR(VLOOKUP(CG145,'４整理番号表'!$X$23:$Z$31,3,FALSE),)</f>
        <v>0</v>
      </c>
      <c r="CN145" s="325" t="str">
        <f t="shared" si="548"/>
        <v/>
      </c>
      <c r="CO145" s="610"/>
      <c r="CP145" s="329"/>
      <c r="CQ145" s="454"/>
      <c r="CR145" s="322"/>
      <c r="CS145" s="322"/>
      <c r="CT145" s="322"/>
      <c r="CU145" s="322"/>
      <c r="CV145" s="322">
        <f>IFERROR(VLOOKUP(CP145,'４整理番号表'!$X$23:$Z$31,3,FALSE),)</f>
        <v>0</v>
      </c>
      <c r="CW145" s="325" t="str">
        <f t="shared" si="549"/>
        <v/>
      </c>
      <c r="CX145" s="619"/>
      <c r="CY145" s="329"/>
      <c r="CZ145" s="454"/>
      <c r="DA145" s="322"/>
      <c r="DB145" s="322"/>
      <c r="DC145" s="322"/>
      <c r="DD145" s="322"/>
      <c r="DE145" s="322">
        <f>IFERROR(VLOOKUP(CY145,'４整理番号表'!$X$23:$Z$31,3,FALSE),)</f>
        <v>0</v>
      </c>
      <c r="DF145" s="325" t="str">
        <f t="shared" si="550"/>
        <v/>
      </c>
      <c r="DG145" s="610"/>
      <c r="DH145" s="329"/>
      <c r="DI145" s="454"/>
      <c r="DJ145" s="322"/>
      <c r="DK145" s="322"/>
      <c r="DL145" s="322"/>
      <c r="DM145" s="322"/>
      <c r="DN145" s="322">
        <f>IFERROR(VLOOKUP(DH145,'４整理番号表'!$X$23:$Z$31,3,FALSE),)</f>
        <v>0</v>
      </c>
      <c r="DO145" s="325" t="str">
        <f t="shared" si="551"/>
        <v/>
      </c>
      <c r="DP145" s="610"/>
      <c r="DQ145" s="329"/>
      <c r="DR145" s="454"/>
      <c r="DS145" s="322"/>
      <c r="DT145" s="322"/>
      <c r="DU145" s="322"/>
      <c r="DV145" s="322"/>
      <c r="DW145" s="322">
        <f>IFERROR(VLOOKUP(DQ145,'４整理番号表'!$X$23:$Z$31,3,FALSE),)</f>
        <v>0</v>
      </c>
      <c r="DX145" s="325" t="str">
        <f t="shared" si="552"/>
        <v/>
      </c>
      <c r="DY145" s="610"/>
      <c r="DZ145" s="329"/>
      <c r="EA145" s="454"/>
      <c r="EB145" s="322"/>
      <c r="EC145" s="322"/>
      <c r="ED145" s="322"/>
      <c r="EE145" s="322"/>
      <c r="EF145" s="322">
        <f>IFERROR(VLOOKUP(DZ145,'４整理番号表'!$X$23:$Z$31,3,FALSE),)</f>
        <v>0</v>
      </c>
      <c r="EG145" s="325" t="str">
        <f t="shared" si="553"/>
        <v/>
      </c>
      <c r="EH145" s="610"/>
      <c r="EI145" s="329"/>
      <c r="EJ145" s="454"/>
      <c r="EK145" s="322"/>
      <c r="EL145" s="322"/>
      <c r="EM145" s="322"/>
      <c r="EN145" s="322"/>
      <c r="EO145" s="322">
        <f>IFERROR(VLOOKUP(EI145,'４整理番号表'!$X$23:$Z$31,3,FALSE),)</f>
        <v>0</v>
      </c>
      <c r="EP145" s="325" t="str">
        <f t="shared" si="554"/>
        <v/>
      </c>
      <c r="EQ145" s="619"/>
      <c r="ER145" s="203" t="s">
        <v>101</v>
      </c>
      <c r="ES145" s="266">
        <f t="shared" si="423"/>
        <v>0</v>
      </c>
      <c r="ET145" s="272">
        <f t="shared" si="424"/>
        <v>0</v>
      </c>
      <c r="EU145" s="272">
        <f t="shared" si="425"/>
        <v>0</v>
      </c>
      <c r="EV145" s="272">
        <f t="shared" si="426"/>
        <v>0</v>
      </c>
      <c r="EW145" s="272">
        <f t="shared" si="427"/>
        <v>0</v>
      </c>
      <c r="EX145" s="272">
        <f t="shared" si="428"/>
        <v>0</v>
      </c>
      <c r="EY145" s="272">
        <f t="shared" si="429"/>
        <v>0</v>
      </c>
      <c r="EZ145" s="272">
        <f t="shared" si="430"/>
        <v>0</v>
      </c>
      <c r="FA145" s="272">
        <f t="shared" si="431"/>
        <v>0</v>
      </c>
      <c r="FB145" s="272">
        <f t="shared" si="432"/>
        <v>0</v>
      </c>
      <c r="FC145" s="272">
        <f t="shared" si="433"/>
        <v>0</v>
      </c>
      <c r="FD145" s="272">
        <f t="shared" si="434"/>
        <v>0</v>
      </c>
      <c r="FE145" s="272">
        <f t="shared" si="435"/>
        <v>0</v>
      </c>
      <c r="FF145" s="272">
        <f t="shared" si="436"/>
        <v>0</v>
      </c>
      <c r="FG145" s="272">
        <f t="shared" si="437"/>
        <v>0</v>
      </c>
      <c r="FH145" s="272">
        <f t="shared" si="438"/>
        <v>0</v>
      </c>
      <c r="FI145" s="109" t="s">
        <v>100</v>
      </c>
      <c r="FJ145" s="109" t="s">
        <v>100</v>
      </c>
      <c r="FK145" s="109" t="s">
        <v>100</v>
      </c>
      <c r="FL145" s="109" t="s">
        <v>100</v>
      </c>
      <c r="FM145" s="109" t="s">
        <v>100</v>
      </c>
      <c r="FN145" s="272">
        <f t="shared" si="555"/>
        <v>0</v>
      </c>
      <c r="FO145" s="272">
        <f t="shared" si="556"/>
        <v>0</v>
      </c>
      <c r="FP145" s="272">
        <f t="shared" si="557"/>
        <v>0</v>
      </c>
      <c r="FQ145" s="272">
        <f t="shared" si="558"/>
        <v>0</v>
      </c>
      <c r="FR145" s="272">
        <f t="shared" si="559"/>
        <v>0</v>
      </c>
      <c r="FS145" s="272">
        <f t="shared" si="560"/>
        <v>0</v>
      </c>
      <c r="FT145" s="272">
        <f t="shared" si="561"/>
        <v>0</v>
      </c>
      <c r="FU145" s="113"/>
      <c r="FV145" s="113"/>
      <c r="FW145" s="109"/>
      <c r="FX145" s="109"/>
      <c r="FY145" s="109"/>
      <c r="FZ145" s="272">
        <f t="shared" si="562"/>
        <v>0</v>
      </c>
      <c r="GA145" s="272">
        <f t="shared" si="439"/>
        <v>0</v>
      </c>
      <c r="GB145" s="109"/>
      <c r="GC145" s="109"/>
      <c r="GD145" s="109"/>
      <c r="GE145" s="109"/>
      <c r="GF145" s="109"/>
      <c r="GG145" s="109"/>
      <c r="GH145" s="109"/>
      <c r="GI145" s="109"/>
      <c r="GJ145" s="109"/>
      <c r="GK145" s="109"/>
      <c r="GL145" s="109"/>
      <c r="GM145" s="109"/>
      <c r="GN145" s="109"/>
      <c r="GO145" s="109"/>
      <c r="GP145" s="109"/>
      <c r="GQ145" s="109"/>
      <c r="GR145" s="109"/>
      <c r="GS145" s="109"/>
      <c r="GT145" s="110"/>
      <c r="GV145" s="413">
        <f t="shared" si="440"/>
        <v>0</v>
      </c>
      <c r="GW145" s="414">
        <f t="shared" si="441"/>
        <v>0</v>
      </c>
      <c r="GX145" s="415"/>
      <c r="GY145" s="416">
        <f t="shared" si="606"/>
        <v>0</v>
      </c>
      <c r="GZ145" s="417">
        <f t="shared" si="607"/>
        <v>0</v>
      </c>
      <c r="HA145" s="385"/>
      <c r="HB145" s="421"/>
      <c r="HC145" s="422"/>
      <c r="HD145" s="422"/>
      <c r="HE145" s="423">
        <f t="shared" si="408"/>
        <v>0</v>
      </c>
      <c r="HF145" s="424">
        <f t="shared" si="409"/>
        <v>0</v>
      </c>
      <c r="HG145" s="426"/>
      <c r="HH145" s="426"/>
      <c r="HI145" s="426"/>
      <c r="HJ145" s="345" t="str">
        <f t="shared" si="442"/>
        <v/>
      </c>
      <c r="HK145" s="402">
        <f>IF(OR(AND(1&lt;=HJ145,HJ145&lt;=3),HJ145=6),VLOOKUP(HJ145,'４整理番号表'!$J$5:$K$59,2,FALSE),0)</f>
        <v>0</v>
      </c>
      <c r="HL145" s="402">
        <f>IF(OR(HJ145=4,HJ145=7),VLOOKUP(HJ145,'４整理番号表'!$J$5:$K$59,2,FALSE),0)</f>
        <v>0</v>
      </c>
      <c r="HM145" s="402">
        <f>IF(HJ145=5,VLOOKUP(HJ145,'４整理番号表'!$J$5:$K$59,2,FALSE),0)</f>
        <v>0</v>
      </c>
      <c r="HN145" s="402">
        <f>IF(AND(8&lt;=HJ145,HJ145&lt;=13),VLOOKUP(HJ145,'４整理番号表'!$J$5:$K$59,2,FALSE),0)</f>
        <v>0</v>
      </c>
      <c r="HO145" s="397">
        <f t="shared" si="563"/>
        <v>0</v>
      </c>
      <c r="HP145" s="345">
        <f t="shared" si="564"/>
        <v>0</v>
      </c>
      <c r="HQ145" s="345">
        <f t="shared" si="565"/>
        <v>0</v>
      </c>
      <c r="HR145" s="344">
        <f t="shared" si="566"/>
        <v>0</v>
      </c>
      <c r="HS145" s="344">
        <f t="shared" si="567"/>
        <v>0</v>
      </c>
      <c r="HT145" s="345">
        <f t="shared" si="568"/>
        <v>0</v>
      </c>
      <c r="HU145" s="345">
        <f t="shared" si="569"/>
        <v>0</v>
      </c>
      <c r="HV145" s="345">
        <f t="shared" si="570"/>
        <v>0</v>
      </c>
      <c r="HW145" s="345">
        <f t="shared" si="571"/>
        <v>0</v>
      </c>
      <c r="HX145" s="345">
        <f t="shared" si="572"/>
        <v>0</v>
      </c>
      <c r="HY145" s="344">
        <f t="shared" si="573"/>
        <v>0</v>
      </c>
      <c r="HZ145" s="344">
        <f t="shared" si="574"/>
        <v>0</v>
      </c>
      <c r="IA145" s="345">
        <f t="shared" si="575"/>
        <v>0</v>
      </c>
      <c r="IB145" s="345">
        <f t="shared" si="576"/>
        <v>0</v>
      </c>
      <c r="IC145" s="345">
        <f t="shared" si="577"/>
        <v>0</v>
      </c>
      <c r="ID145" s="345">
        <f t="shared" si="578"/>
        <v>0</v>
      </c>
      <c r="IE145" s="345">
        <f t="shared" si="579"/>
        <v>0</v>
      </c>
      <c r="IF145" s="344">
        <f>IF(AND($HO145=3,SUM($ID145:IE145)=0),IF(AND($HB145=1,$HF145&gt;=0.1),1,),)</f>
        <v>0</v>
      </c>
      <c r="IG145" s="344">
        <f>IF(AND($HO145=3,SUM($ID145:IF145)=0),IF(AND($HB145=1,$HF145&gt;=0.05,$HF145&lt;0.1),1,),)</f>
        <v>0</v>
      </c>
      <c r="IH145" s="345">
        <f t="shared" si="580"/>
        <v>0</v>
      </c>
      <c r="II145" s="345">
        <f t="shared" si="581"/>
        <v>0</v>
      </c>
      <c r="IJ145" s="345">
        <f t="shared" si="582"/>
        <v>0</v>
      </c>
      <c r="IK145" s="345">
        <f t="shared" si="583"/>
        <v>0</v>
      </c>
      <c r="IL145" s="345">
        <f t="shared" si="584"/>
        <v>0</v>
      </c>
      <c r="IM145" s="345">
        <f t="shared" si="585"/>
        <v>0</v>
      </c>
      <c r="IN145" s="345">
        <f t="shared" si="586"/>
        <v>0</v>
      </c>
      <c r="IO145" s="345">
        <f t="shared" si="587"/>
        <v>0</v>
      </c>
      <c r="IP145" s="345">
        <f t="shared" si="588"/>
        <v>0</v>
      </c>
      <c r="IQ145" s="345">
        <f t="shared" si="589"/>
        <v>0</v>
      </c>
      <c r="IR145" s="345">
        <f t="shared" si="590"/>
        <v>0</v>
      </c>
      <c r="IS145" s="392">
        <f t="shared" si="591"/>
        <v>0</v>
      </c>
      <c r="IT145" s="385"/>
      <c r="IU145" s="440">
        <f t="shared" si="443"/>
        <v>0</v>
      </c>
      <c r="IV145" s="344">
        <f t="shared" si="444"/>
        <v>0</v>
      </c>
      <c r="IW145" s="344">
        <f t="shared" si="445"/>
        <v>0</v>
      </c>
      <c r="IX145" s="344">
        <f t="shared" si="446"/>
        <v>0</v>
      </c>
      <c r="IY145" s="344">
        <f t="shared" si="447"/>
        <v>0</v>
      </c>
      <c r="IZ145" s="344">
        <f t="shared" si="448"/>
        <v>0</v>
      </c>
      <c r="JA145" s="344">
        <f t="shared" si="449"/>
        <v>0</v>
      </c>
      <c r="JB145" s="344">
        <f t="shared" si="450"/>
        <v>0</v>
      </c>
      <c r="JC145" s="344">
        <f t="shared" si="451"/>
        <v>0</v>
      </c>
      <c r="JD145" s="344">
        <f t="shared" si="452"/>
        <v>0</v>
      </c>
      <c r="JE145" s="344">
        <f t="shared" si="453"/>
        <v>0</v>
      </c>
      <c r="JF145" s="344">
        <f t="shared" si="454"/>
        <v>0</v>
      </c>
      <c r="JG145" s="344">
        <f t="shared" si="455"/>
        <v>0</v>
      </c>
      <c r="JH145" s="344">
        <f t="shared" si="456"/>
        <v>0</v>
      </c>
      <c r="JI145" s="344">
        <f t="shared" si="457"/>
        <v>0</v>
      </c>
      <c r="JJ145" s="344">
        <f t="shared" si="458"/>
        <v>0</v>
      </c>
      <c r="JK145" s="344">
        <f t="shared" si="459"/>
        <v>0</v>
      </c>
      <c r="JL145" s="344">
        <f t="shared" si="460"/>
        <v>0</v>
      </c>
      <c r="JM145" s="344">
        <f t="shared" si="461"/>
        <v>0</v>
      </c>
      <c r="JN145" s="344">
        <f t="shared" si="462"/>
        <v>0</v>
      </c>
      <c r="JO145" s="344">
        <f t="shared" si="463"/>
        <v>0</v>
      </c>
      <c r="JP145" s="344">
        <f t="shared" si="464"/>
        <v>0</v>
      </c>
      <c r="JQ145" s="344">
        <f t="shared" si="465"/>
        <v>0</v>
      </c>
      <c r="JR145" s="344">
        <f t="shared" si="466"/>
        <v>0</v>
      </c>
      <c r="JS145" s="344">
        <f t="shared" si="467"/>
        <v>0</v>
      </c>
      <c r="JT145" s="344">
        <f t="shared" si="468"/>
        <v>0</v>
      </c>
      <c r="JU145" s="344">
        <f t="shared" si="469"/>
        <v>0</v>
      </c>
      <c r="JV145" s="344">
        <f t="shared" si="470"/>
        <v>0</v>
      </c>
      <c r="JW145" s="344">
        <f t="shared" si="471"/>
        <v>0</v>
      </c>
      <c r="JX145" s="344">
        <f t="shared" si="472"/>
        <v>0</v>
      </c>
      <c r="JY145" s="344">
        <f t="shared" si="473"/>
        <v>0</v>
      </c>
      <c r="JZ145" s="344">
        <f t="shared" si="474"/>
        <v>0</v>
      </c>
      <c r="KA145" s="344">
        <f t="shared" si="475"/>
        <v>0</v>
      </c>
      <c r="KB145" s="344">
        <f t="shared" si="476"/>
        <v>0</v>
      </c>
      <c r="KC145" s="344">
        <f t="shared" si="477"/>
        <v>0</v>
      </c>
      <c r="KD145" s="344">
        <f t="shared" si="478"/>
        <v>0</v>
      </c>
      <c r="KE145" s="344">
        <f t="shared" si="479"/>
        <v>0</v>
      </c>
      <c r="KF145" s="344">
        <f t="shared" si="480"/>
        <v>0</v>
      </c>
      <c r="KG145" s="344">
        <f t="shared" si="481"/>
        <v>0</v>
      </c>
      <c r="KH145" s="344">
        <f t="shared" si="482"/>
        <v>0</v>
      </c>
      <c r="KI145" s="344">
        <f t="shared" si="483"/>
        <v>0</v>
      </c>
      <c r="KJ145" s="344">
        <f t="shared" si="484"/>
        <v>0</v>
      </c>
      <c r="KK145" s="344">
        <f t="shared" si="485"/>
        <v>0</v>
      </c>
      <c r="KL145" s="344">
        <f t="shared" si="486"/>
        <v>0</v>
      </c>
      <c r="KM145" s="344">
        <f t="shared" si="487"/>
        <v>0</v>
      </c>
      <c r="KN145" s="344">
        <f t="shared" si="488"/>
        <v>0</v>
      </c>
      <c r="KO145" s="344">
        <f t="shared" si="489"/>
        <v>0</v>
      </c>
      <c r="KP145" s="344">
        <f t="shared" si="490"/>
        <v>0</v>
      </c>
      <c r="KQ145" s="344">
        <f t="shared" si="491"/>
        <v>0</v>
      </c>
      <c r="KR145" s="344">
        <f t="shared" si="492"/>
        <v>0</v>
      </c>
      <c r="KS145" s="344">
        <f t="shared" si="493"/>
        <v>0</v>
      </c>
      <c r="KT145" s="383">
        <f t="shared" si="494"/>
        <v>0</v>
      </c>
      <c r="KU145" s="701"/>
      <c r="KV145" s="109"/>
      <c r="KW145" s="109"/>
      <c r="KX145" s="110"/>
      <c r="KZ145" s="472">
        <f t="shared" si="495"/>
        <v>0</v>
      </c>
      <c r="LA145" s="348">
        <f t="shared" si="496"/>
        <v>0</v>
      </c>
      <c r="LB145" s="348">
        <f t="shared" si="497"/>
        <v>0</v>
      </c>
      <c r="LC145" s="473">
        <f t="shared" si="498"/>
        <v>0</v>
      </c>
      <c r="LE145" s="467">
        <f t="shared" si="499"/>
        <v>0</v>
      </c>
      <c r="LF145" s="467" t="str">
        <f t="shared" si="500"/>
        <v/>
      </c>
      <c r="LG145" s="467">
        <f t="shared" si="501"/>
        <v>0</v>
      </c>
      <c r="LH145" s="467">
        <f t="shared" si="502"/>
        <v>0</v>
      </c>
      <c r="LI145" s="467">
        <f t="shared" si="503"/>
        <v>0</v>
      </c>
      <c r="LJ145" s="467">
        <f t="shared" si="504"/>
        <v>0</v>
      </c>
      <c r="LK145" s="467">
        <f t="shared" si="505"/>
        <v>0</v>
      </c>
      <c r="LL145" s="467">
        <f t="shared" si="506"/>
        <v>0</v>
      </c>
      <c r="LM145" s="467">
        <f t="shared" si="507"/>
        <v>0</v>
      </c>
      <c r="LN145" s="468">
        <f t="shared" si="508"/>
        <v>0</v>
      </c>
      <c r="LO145" s="468" t="str">
        <f t="shared" si="592"/>
        <v>○</v>
      </c>
      <c r="LP145" s="451"/>
      <c r="LQ145" s="414">
        <f t="shared" si="593"/>
        <v>0</v>
      </c>
      <c r="LR145" s="414">
        <f t="shared" si="594"/>
        <v>0</v>
      </c>
      <c r="LS145" s="414" t="str">
        <f t="shared" si="509"/>
        <v/>
      </c>
      <c r="LT145" s="414" t="str">
        <f t="shared" si="595"/>
        <v/>
      </c>
      <c r="LU145" s="414">
        <f t="shared" si="510"/>
        <v>0</v>
      </c>
      <c r="LV145" s="414">
        <f t="shared" si="511"/>
        <v>0</v>
      </c>
      <c r="LW145" s="414">
        <f t="shared" si="512"/>
        <v>0</v>
      </c>
      <c r="LX145" s="448">
        <f t="shared" si="513"/>
        <v>0</v>
      </c>
      <c r="LY145" s="414">
        <f t="shared" si="596"/>
        <v>0</v>
      </c>
      <c r="LZ145" s="414">
        <f t="shared" si="597"/>
        <v>0</v>
      </c>
      <c r="MA145" s="414">
        <f t="shared" si="598"/>
        <v>0</v>
      </c>
      <c r="MB145" s="448">
        <f t="shared" si="599"/>
        <v>0</v>
      </c>
      <c r="MC145" s="414">
        <f t="shared" si="514"/>
        <v>0</v>
      </c>
      <c r="MD145" s="414">
        <f t="shared" si="515"/>
        <v>0</v>
      </c>
      <c r="ME145" s="414">
        <f t="shared" si="516"/>
        <v>0</v>
      </c>
      <c r="MF145" s="448">
        <f t="shared" si="517"/>
        <v>0</v>
      </c>
      <c r="MG145" s="414">
        <f t="shared" si="518"/>
        <v>0</v>
      </c>
      <c r="MH145" s="414">
        <f t="shared" si="519"/>
        <v>0</v>
      </c>
      <c r="MI145" s="414">
        <f t="shared" si="520"/>
        <v>0</v>
      </c>
      <c r="MJ145" s="448">
        <f t="shared" si="600"/>
        <v>0</v>
      </c>
      <c r="MK145" s="462"/>
      <c r="ML145" s="477" cm="1">
        <f t="array" ref="ML145">IF(MX145=1,INDEX($BX145:$EQ145,1,MATCH("Ⅱ⑧",$BX145:$EQ145,0)+7),0)</f>
        <v>0</v>
      </c>
      <c r="MM145" s="478">
        <f t="shared" si="521"/>
        <v>0</v>
      </c>
      <c r="MN145" s="468">
        <f t="shared" si="522"/>
        <v>0</v>
      </c>
      <c r="MP145" s="348">
        <f t="shared" si="523"/>
        <v>0</v>
      </c>
      <c r="MQ145" s="348">
        <f t="shared" si="524"/>
        <v>0</v>
      </c>
      <c r="MR145" s="348">
        <f t="shared" si="525"/>
        <v>0</v>
      </c>
      <c r="MS145" s="348">
        <f t="shared" si="526"/>
        <v>0</v>
      </c>
      <c r="MT145" s="348">
        <f t="shared" si="527"/>
        <v>0</v>
      </c>
      <c r="MU145" s="348">
        <f t="shared" si="528"/>
        <v>0</v>
      </c>
      <c r="MV145" s="348">
        <f t="shared" si="529"/>
        <v>0</v>
      </c>
      <c r="MW145" s="348">
        <f t="shared" si="530"/>
        <v>0</v>
      </c>
      <c r="MX145" s="348">
        <f t="shared" si="531"/>
        <v>0</v>
      </c>
      <c r="MZ145" s="550">
        <f t="shared" si="532"/>
        <v>0</v>
      </c>
      <c r="NA145" s="550">
        <f t="shared" si="533"/>
        <v>0</v>
      </c>
      <c r="NB145" s="550">
        <f t="shared" si="534"/>
        <v>0</v>
      </c>
      <c r="NC145" s="550">
        <f t="shared" si="535"/>
        <v>0</v>
      </c>
      <c r="ND145" s="550">
        <f t="shared" si="536"/>
        <v>0</v>
      </c>
      <c r="NE145" s="550">
        <f t="shared" si="537"/>
        <v>0</v>
      </c>
      <c r="NF145" s="550">
        <f t="shared" si="538"/>
        <v>0</v>
      </c>
      <c r="NG145" s="550">
        <f t="shared" si="539"/>
        <v>0</v>
      </c>
    </row>
    <row r="146" spans="1:371" s="136" customFormat="1" ht="21" customHeight="1">
      <c r="A146" s="452">
        <f t="shared" si="412"/>
        <v>0</v>
      </c>
      <c r="B146" s="452">
        <f t="shared" si="601"/>
        <v>0</v>
      </c>
      <c r="C146" s="452">
        <f t="shared" si="413"/>
        <v>0</v>
      </c>
      <c r="D146" s="452">
        <f t="shared" si="414"/>
        <v>0</v>
      </c>
      <c r="E146" s="452">
        <f t="shared" si="415"/>
        <v>0</v>
      </c>
      <c r="F146" s="452">
        <f t="shared" si="602"/>
        <v>0</v>
      </c>
      <c r="G146" s="452">
        <f t="shared" si="603"/>
        <v>0</v>
      </c>
      <c r="H146" s="452">
        <f t="shared" si="604"/>
        <v>0</v>
      </c>
      <c r="I146" s="267">
        <f t="shared" si="540"/>
        <v>0</v>
      </c>
      <c r="J146" s="268"/>
      <c r="K146" s="112"/>
      <c r="L146" s="112"/>
      <c r="M146" s="106"/>
      <c r="N146" s="106"/>
      <c r="O146" s="106"/>
      <c r="P146" s="106"/>
      <c r="Q146" s="112"/>
      <c r="R146" s="263" t="str">
        <f>IFERROR(VLOOKUP(Q146,'４整理番号表'!$T$27:$U$30,2,TRUE),"")</f>
        <v/>
      </c>
      <c r="S146" s="263">
        <f t="shared" si="541"/>
        <v>0</v>
      </c>
      <c r="T146" s="266">
        <f t="shared" si="542"/>
        <v>0</v>
      </c>
      <c r="U146" s="112"/>
      <c r="V146" s="108"/>
      <c r="W146" s="269" t="str">
        <f>IFERROR(VLOOKUP(V146,'４整理番号表'!$B$6:$G$7,2,TRUE),"")</f>
        <v/>
      </c>
      <c r="X146" s="270"/>
      <c r="Y146" s="108"/>
      <c r="Z146" s="269" t="str">
        <f>IFERROR(VLOOKUP(Y146,'４整理番号表'!$B$39:$H$45,2,TRUE),"")</f>
        <v/>
      </c>
      <c r="AA146" s="108"/>
      <c r="AB146" s="271" t="str">
        <f>IFERROR(VLOOKUP(AA146,'４整理番号表'!$J$5:$K$59,2,TRUE),"")</f>
        <v/>
      </c>
      <c r="AC146" s="365"/>
      <c r="AD146" s="624"/>
      <c r="AE146" s="107"/>
      <c r="AF146" s="272" t="str">
        <f>IFERROR(VLOOKUP(AE146,'４整理番号表'!$P$6:$Q$39,2,TRUE),"")</f>
        <v/>
      </c>
      <c r="AG146" s="273">
        <f t="shared" si="416"/>
        <v>0</v>
      </c>
      <c r="AH146" s="106"/>
      <c r="AI146" s="112"/>
      <c r="AJ146" s="111"/>
      <c r="AK146" s="282"/>
      <c r="AL146" s="283"/>
      <c r="AM146" s="280"/>
      <c r="AN146" s="29"/>
      <c r="AO146" s="291">
        <f t="shared" si="417"/>
        <v>0</v>
      </c>
      <c r="AP146" s="290">
        <f t="shared" si="543"/>
        <v>0</v>
      </c>
      <c r="AQ146" s="30"/>
      <c r="AR146" s="30"/>
      <c r="AS146" s="30"/>
      <c r="AT146" s="289"/>
      <c r="AU146" s="291">
        <f t="shared" si="410"/>
        <v>0</v>
      </c>
      <c r="AV146" s="291" t="str">
        <f t="shared" si="605"/>
        <v/>
      </c>
      <c r="AW146" s="27"/>
      <c r="AX146" s="33"/>
      <c r="AY146" s="33"/>
      <c r="AZ146" s="28"/>
      <c r="BA146" s="27"/>
      <c r="BB146" s="202"/>
      <c r="BC146" s="315">
        <f t="shared" si="544"/>
        <v>0</v>
      </c>
      <c r="BD146" s="349" t="str">
        <f t="shared" si="418"/>
        <v/>
      </c>
      <c r="BE146" s="350"/>
      <c r="BF146" s="350"/>
      <c r="BG146" s="349">
        <f t="shared" si="411"/>
        <v>0</v>
      </c>
      <c r="BH146" s="350"/>
      <c r="BI146" s="349">
        <f t="shared" si="545"/>
        <v>0</v>
      </c>
      <c r="BJ146" s="202"/>
      <c r="BK146" s="202"/>
      <c r="BL146" s="653" t="str">
        <f t="shared" si="419"/>
        <v/>
      </c>
      <c r="BM146" s="654" t="str">
        <f t="shared" si="420"/>
        <v/>
      </c>
      <c r="BN146" s="266" t="str">
        <f t="shared" si="421"/>
        <v/>
      </c>
      <c r="BO146" s="793"/>
      <c r="BP146" s="323"/>
      <c r="BQ146" s="323"/>
      <c r="BR146" s="323"/>
      <c r="BS146" s="323"/>
      <c r="BT146" s="324" t="str">
        <f t="shared" si="422"/>
        <v/>
      </c>
      <c r="BU146" s="325" t="str">
        <f t="shared" si="546"/>
        <v/>
      </c>
      <c r="BV146" s="393">
        <f t="shared" si="547"/>
        <v>0</v>
      </c>
      <c r="BW146" s="326"/>
      <c r="BX146" s="329"/>
      <c r="BY146" s="454"/>
      <c r="BZ146" s="455"/>
      <c r="CA146" s="455"/>
      <c r="CB146" s="455"/>
      <c r="CC146" s="455"/>
      <c r="CD146" s="322">
        <f>IFERROR(VLOOKUP(BX146,'４整理番号表'!$X$23:$Z$31,3,FALSE),)</f>
        <v>0</v>
      </c>
      <c r="CE146" s="605" t="str">
        <f>IF(BX146='４整理番号表'!$X$24,IF(CC146&lt;&gt;"",IF(BZ146&gt;0,IF(BY146=6,ROUNDDOWN((CC146-BZ146)/ABS(BZ146),3),IF(BY146=5,ROUNDDOWN((CC146-BZ146)/ABS(BZ146)*3/4,3),"")),"-")),IF(CC146&lt;&gt;"",IF(BZ146&gt;0,ROUNDDOWN((CC146-BZ146)/ABS(BZ146),3),"-"),""))</f>
        <v/>
      </c>
      <c r="CF146" s="610"/>
      <c r="CG146" s="329"/>
      <c r="CH146" s="454"/>
      <c r="CI146" s="322"/>
      <c r="CJ146" s="322"/>
      <c r="CK146" s="322"/>
      <c r="CL146" s="322"/>
      <c r="CM146" s="322">
        <f>IFERROR(VLOOKUP(CG146,'４整理番号表'!$X$23:$Z$31,3,FALSE),)</f>
        <v>0</v>
      </c>
      <c r="CN146" s="325" t="str">
        <f t="shared" si="548"/>
        <v/>
      </c>
      <c r="CO146" s="610"/>
      <c r="CP146" s="329"/>
      <c r="CQ146" s="454"/>
      <c r="CR146" s="322"/>
      <c r="CS146" s="322"/>
      <c r="CT146" s="322"/>
      <c r="CU146" s="322"/>
      <c r="CV146" s="322">
        <f>IFERROR(VLOOKUP(CP146,'４整理番号表'!$X$23:$Z$31,3,FALSE),)</f>
        <v>0</v>
      </c>
      <c r="CW146" s="325" t="str">
        <f t="shared" si="549"/>
        <v/>
      </c>
      <c r="CX146" s="619"/>
      <c r="CY146" s="329"/>
      <c r="CZ146" s="454"/>
      <c r="DA146" s="322"/>
      <c r="DB146" s="322"/>
      <c r="DC146" s="322"/>
      <c r="DD146" s="322"/>
      <c r="DE146" s="322">
        <f>IFERROR(VLOOKUP(CY146,'４整理番号表'!$X$23:$Z$31,3,FALSE),)</f>
        <v>0</v>
      </c>
      <c r="DF146" s="325" t="str">
        <f t="shared" si="550"/>
        <v/>
      </c>
      <c r="DG146" s="610"/>
      <c r="DH146" s="329"/>
      <c r="DI146" s="454"/>
      <c r="DJ146" s="322"/>
      <c r="DK146" s="322"/>
      <c r="DL146" s="322"/>
      <c r="DM146" s="322"/>
      <c r="DN146" s="322">
        <f>IFERROR(VLOOKUP(DH146,'４整理番号表'!$X$23:$Z$31,3,FALSE),)</f>
        <v>0</v>
      </c>
      <c r="DO146" s="325" t="str">
        <f t="shared" si="551"/>
        <v/>
      </c>
      <c r="DP146" s="610"/>
      <c r="DQ146" s="329"/>
      <c r="DR146" s="454"/>
      <c r="DS146" s="322"/>
      <c r="DT146" s="322"/>
      <c r="DU146" s="322"/>
      <c r="DV146" s="322"/>
      <c r="DW146" s="322">
        <f>IFERROR(VLOOKUP(DQ146,'４整理番号表'!$X$23:$Z$31,3,FALSE),)</f>
        <v>0</v>
      </c>
      <c r="DX146" s="325" t="str">
        <f t="shared" si="552"/>
        <v/>
      </c>
      <c r="DY146" s="610"/>
      <c r="DZ146" s="329"/>
      <c r="EA146" s="454"/>
      <c r="EB146" s="322"/>
      <c r="EC146" s="322"/>
      <c r="ED146" s="322"/>
      <c r="EE146" s="322"/>
      <c r="EF146" s="322">
        <f>IFERROR(VLOOKUP(DZ146,'４整理番号表'!$X$23:$Z$31,3,FALSE),)</f>
        <v>0</v>
      </c>
      <c r="EG146" s="325" t="str">
        <f t="shared" si="553"/>
        <v/>
      </c>
      <c r="EH146" s="610"/>
      <c r="EI146" s="329"/>
      <c r="EJ146" s="454"/>
      <c r="EK146" s="322"/>
      <c r="EL146" s="322"/>
      <c r="EM146" s="322"/>
      <c r="EN146" s="322"/>
      <c r="EO146" s="322">
        <f>IFERROR(VLOOKUP(EI146,'４整理番号表'!$X$23:$Z$31,3,FALSE),)</f>
        <v>0</v>
      </c>
      <c r="EP146" s="325" t="str">
        <f t="shared" si="554"/>
        <v/>
      </c>
      <c r="EQ146" s="619"/>
      <c r="ER146" s="203" t="s">
        <v>101</v>
      </c>
      <c r="ES146" s="266">
        <f t="shared" si="423"/>
        <v>0</v>
      </c>
      <c r="ET146" s="272">
        <f t="shared" si="424"/>
        <v>0</v>
      </c>
      <c r="EU146" s="272">
        <f t="shared" si="425"/>
        <v>0</v>
      </c>
      <c r="EV146" s="272">
        <f t="shared" si="426"/>
        <v>0</v>
      </c>
      <c r="EW146" s="272">
        <f t="shared" si="427"/>
        <v>0</v>
      </c>
      <c r="EX146" s="272">
        <f t="shared" si="428"/>
        <v>0</v>
      </c>
      <c r="EY146" s="272">
        <f t="shared" si="429"/>
        <v>0</v>
      </c>
      <c r="EZ146" s="272">
        <f t="shared" si="430"/>
        <v>0</v>
      </c>
      <c r="FA146" s="272">
        <f t="shared" si="431"/>
        <v>0</v>
      </c>
      <c r="FB146" s="272">
        <f t="shared" si="432"/>
        <v>0</v>
      </c>
      <c r="FC146" s="272">
        <f t="shared" si="433"/>
        <v>0</v>
      </c>
      <c r="FD146" s="272">
        <f t="shared" si="434"/>
        <v>0</v>
      </c>
      <c r="FE146" s="272">
        <f t="shared" si="435"/>
        <v>0</v>
      </c>
      <c r="FF146" s="272">
        <f t="shared" si="436"/>
        <v>0</v>
      </c>
      <c r="FG146" s="272">
        <f t="shared" si="437"/>
        <v>0</v>
      </c>
      <c r="FH146" s="272">
        <f t="shared" si="438"/>
        <v>0</v>
      </c>
      <c r="FI146" s="109" t="s">
        <v>100</v>
      </c>
      <c r="FJ146" s="109" t="s">
        <v>100</v>
      </c>
      <c r="FK146" s="109" t="s">
        <v>100</v>
      </c>
      <c r="FL146" s="109" t="s">
        <v>100</v>
      </c>
      <c r="FM146" s="109" t="s">
        <v>100</v>
      </c>
      <c r="FN146" s="272">
        <f t="shared" si="555"/>
        <v>0</v>
      </c>
      <c r="FO146" s="272">
        <f t="shared" si="556"/>
        <v>0</v>
      </c>
      <c r="FP146" s="272">
        <f t="shared" si="557"/>
        <v>0</v>
      </c>
      <c r="FQ146" s="272">
        <f t="shared" si="558"/>
        <v>0</v>
      </c>
      <c r="FR146" s="272">
        <f t="shared" si="559"/>
        <v>0</v>
      </c>
      <c r="FS146" s="272">
        <f t="shared" si="560"/>
        <v>0</v>
      </c>
      <c r="FT146" s="272">
        <f t="shared" si="561"/>
        <v>0</v>
      </c>
      <c r="FU146" s="113"/>
      <c r="FV146" s="113"/>
      <c r="FW146" s="109"/>
      <c r="FX146" s="109"/>
      <c r="FY146" s="109"/>
      <c r="FZ146" s="272">
        <f t="shared" si="562"/>
        <v>0</v>
      </c>
      <c r="GA146" s="272">
        <f t="shared" si="439"/>
        <v>0</v>
      </c>
      <c r="GB146" s="109"/>
      <c r="GC146" s="109"/>
      <c r="GD146" s="109"/>
      <c r="GE146" s="109"/>
      <c r="GF146" s="109"/>
      <c r="GG146" s="109"/>
      <c r="GH146" s="109"/>
      <c r="GI146" s="109"/>
      <c r="GJ146" s="109"/>
      <c r="GK146" s="109"/>
      <c r="GL146" s="109"/>
      <c r="GM146" s="109"/>
      <c r="GN146" s="109"/>
      <c r="GO146" s="109"/>
      <c r="GP146" s="109"/>
      <c r="GQ146" s="109"/>
      <c r="GR146" s="109"/>
      <c r="GS146" s="109"/>
      <c r="GT146" s="110"/>
      <c r="GV146" s="413">
        <f t="shared" si="440"/>
        <v>0</v>
      </c>
      <c r="GW146" s="414">
        <f t="shared" si="441"/>
        <v>0</v>
      </c>
      <c r="GX146" s="415"/>
      <c r="GY146" s="416">
        <f t="shared" si="606"/>
        <v>0</v>
      </c>
      <c r="GZ146" s="417">
        <f t="shared" si="607"/>
        <v>0</v>
      </c>
      <c r="HA146" s="385"/>
      <c r="HB146" s="421"/>
      <c r="HC146" s="422"/>
      <c r="HD146" s="422"/>
      <c r="HE146" s="423">
        <f t="shared" si="408"/>
        <v>0</v>
      </c>
      <c r="HF146" s="424">
        <f t="shared" si="409"/>
        <v>0</v>
      </c>
      <c r="HG146" s="426"/>
      <c r="HH146" s="426"/>
      <c r="HI146" s="426"/>
      <c r="HJ146" s="345" t="str">
        <f t="shared" si="442"/>
        <v/>
      </c>
      <c r="HK146" s="402">
        <f>IF(OR(AND(1&lt;=HJ146,HJ146&lt;=3),HJ146=6),VLOOKUP(HJ146,'４整理番号表'!$J$5:$K$59,2,FALSE),0)</f>
        <v>0</v>
      </c>
      <c r="HL146" s="402">
        <f>IF(OR(HJ146=4,HJ146=7),VLOOKUP(HJ146,'４整理番号表'!$J$5:$K$59,2,FALSE),0)</f>
        <v>0</v>
      </c>
      <c r="HM146" s="402">
        <f>IF(HJ146=5,VLOOKUP(HJ146,'４整理番号表'!$J$5:$K$59,2,FALSE),0)</f>
        <v>0</v>
      </c>
      <c r="HN146" s="402">
        <f>IF(AND(8&lt;=HJ146,HJ146&lt;=13),VLOOKUP(HJ146,'４整理番号表'!$J$5:$K$59,2,FALSE),0)</f>
        <v>0</v>
      </c>
      <c r="HO146" s="397">
        <f t="shared" si="563"/>
        <v>0</v>
      </c>
      <c r="HP146" s="345">
        <f t="shared" si="564"/>
        <v>0</v>
      </c>
      <c r="HQ146" s="345">
        <f t="shared" si="565"/>
        <v>0</v>
      </c>
      <c r="HR146" s="344">
        <f t="shared" si="566"/>
        <v>0</v>
      </c>
      <c r="HS146" s="344">
        <f t="shared" si="567"/>
        <v>0</v>
      </c>
      <c r="HT146" s="345">
        <f t="shared" si="568"/>
        <v>0</v>
      </c>
      <c r="HU146" s="345">
        <f t="shared" si="569"/>
        <v>0</v>
      </c>
      <c r="HV146" s="345">
        <f t="shared" si="570"/>
        <v>0</v>
      </c>
      <c r="HW146" s="345">
        <f t="shared" si="571"/>
        <v>0</v>
      </c>
      <c r="HX146" s="345">
        <f t="shared" si="572"/>
        <v>0</v>
      </c>
      <c r="HY146" s="344">
        <f t="shared" si="573"/>
        <v>0</v>
      </c>
      <c r="HZ146" s="344">
        <f t="shared" si="574"/>
        <v>0</v>
      </c>
      <c r="IA146" s="345">
        <f t="shared" si="575"/>
        <v>0</v>
      </c>
      <c r="IB146" s="345">
        <f t="shared" si="576"/>
        <v>0</v>
      </c>
      <c r="IC146" s="345">
        <f t="shared" si="577"/>
        <v>0</v>
      </c>
      <c r="ID146" s="345">
        <f t="shared" si="578"/>
        <v>0</v>
      </c>
      <c r="IE146" s="345">
        <f t="shared" si="579"/>
        <v>0</v>
      </c>
      <c r="IF146" s="344">
        <f>IF(AND($HO146=3,SUM($ID146:IE146)=0),IF(AND($HB146=1,$HF146&gt;=0.1),1,),)</f>
        <v>0</v>
      </c>
      <c r="IG146" s="344">
        <f>IF(AND($HO146=3,SUM($ID146:IF146)=0),IF(AND($HB146=1,$HF146&gt;=0.05,$HF146&lt;0.1),1,),)</f>
        <v>0</v>
      </c>
      <c r="IH146" s="345">
        <f t="shared" si="580"/>
        <v>0</v>
      </c>
      <c r="II146" s="345">
        <f t="shared" si="581"/>
        <v>0</v>
      </c>
      <c r="IJ146" s="345">
        <f t="shared" si="582"/>
        <v>0</v>
      </c>
      <c r="IK146" s="345">
        <f t="shared" si="583"/>
        <v>0</v>
      </c>
      <c r="IL146" s="345">
        <f t="shared" si="584"/>
        <v>0</v>
      </c>
      <c r="IM146" s="345">
        <f t="shared" si="585"/>
        <v>0</v>
      </c>
      <c r="IN146" s="345">
        <f t="shared" si="586"/>
        <v>0</v>
      </c>
      <c r="IO146" s="345">
        <f t="shared" si="587"/>
        <v>0</v>
      </c>
      <c r="IP146" s="345">
        <f t="shared" si="588"/>
        <v>0</v>
      </c>
      <c r="IQ146" s="345">
        <f t="shared" si="589"/>
        <v>0</v>
      </c>
      <c r="IR146" s="345">
        <f t="shared" si="590"/>
        <v>0</v>
      </c>
      <c r="IS146" s="392">
        <f t="shared" si="591"/>
        <v>0</v>
      </c>
      <c r="IT146" s="385"/>
      <c r="IU146" s="440">
        <f t="shared" si="443"/>
        <v>0</v>
      </c>
      <c r="IV146" s="344">
        <f t="shared" si="444"/>
        <v>0</v>
      </c>
      <c r="IW146" s="344">
        <f t="shared" si="445"/>
        <v>0</v>
      </c>
      <c r="IX146" s="344">
        <f t="shared" si="446"/>
        <v>0</v>
      </c>
      <c r="IY146" s="344">
        <f t="shared" si="447"/>
        <v>0</v>
      </c>
      <c r="IZ146" s="344">
        <f t="shared" si="448"/>
        <v>0</v>
      </c>
      <c r="JA146" s="344">
        <f t="shared" si="449"/>
        <v>0</v>
      </c>
      <c r="JB146" s="344">
        <f t="shared" si="450"/>
        <v>0</v>
      </c>
      <c r="JC146" s="344">
        <f t="shared" si="451"/>
        <v>0</v>
      </c>
      <c r="JD146" s="344">
        <f t="shared" si="452"/>
        <v>0</v>
      </c>
      <c r="JE146" s="344">
        <f t="shared" si="453"/>
        <v>0</v>
      </c>
      <c r="JF146" s="344">
        <f t="shared" si="454"/>
        <v>0</v>
      </c>
      <c r="JG146" s="344">
        <f t="shared" si="455"/>
        <v>0</v>
      </c>
      <c r="JH146" s="344">
        <f t="shared" si="456"/>
        <v>0</v>
      </c>
      <c r="JI146" s="344">
        <f t="shared" si="457"/>
        <v>0</v>
      </c>
      <c r="JJ146" s="344">
        <f t="shared" si="458"/>
        <v>0</v>
      </c>
      <c r="JK146" s="344">
        <f t="shared" si="459"/>
        <v>0</v>
      </c>
      <c r="JL146" s="344">
        <f t="shared" si="460"/>
        <v>0</v>
      </c>
      <c r="JM146" s="344">
        <f t="shared" si="461"/>
        <v>0</v>
      </c>
      <c r="JN146" s="344">
        <f t="shared" si="462"/>
        <v>0</v>
      </c>
      <c r="JO146" s="344">
        <f t="shared" si="463"/>
        <v>0</v>
      </c>
      <c r="JP146" s="344">
        <f t="shared" si="464"/>
        <v>0</v>
      </c>
      <c r="JQ146" s="344">
        <f t="shared" si="465"/>
        <v>0</v>
      </c>
      <c r="JR146" s="344">
        <f t="shared" si="466"/>
        <v>0</v>
      </c>
      <c r="JS146" s="344">
        <f t="shared" si="467"/>
        <v>0</v>
      </c>
      <c r="JT146" s="344">
        <f t="shared" si="468"/>
        <v>0</v>
      </c>
      <c r="JU146" s="344">
        <f t="shared" si="469"/>
        <v>0</v>
      </c>
      <c r="JV146" s="344">
        <f t="shared" si="470"/>
        <v>0</v>
      </c>
      <c r="JW146" s="344">
        <f t="shared" si="471"/>
        <v>0</v>
      </c>
      <c r="JX146" s="344">
        <f t="shared" si="472"/>
        <v>0</v>
      </c>
      <c r="JY146" s="344">
        <f t="shared" si="473"/>
        <v>0</v>
      </c>
      <c r="JZ146" s="344">
        <f t="shared" si="474"/>
        <v>0</v>
      </c>
      <c r="KA146" s="344">
        <f t="shared" si="475"/>
        <v>0</v>
      </c>
      <c r="KB146" s="344">
        <f t="shared" si="476"/>
        <v>0</v>
      </c>
      <c r="KC146" s="344">
        <f t="shared" si="477"/>
        <v>0</v>
      </c>
      <c r="KD146" s="344">
        <f t="shared" si="478"/>
        <v>0</v>
      </c>
      <c r="KE146" s="344">
        <f t="shared" si="479"/>
        <v>0</v>
      </c>
      <c r="KF146" s="344">
        <f t="shared" si="480"/>
        <v>0</v>
      </c>
      <c r="KG146" s="344">
        <f t="shared" si="481"/>
        <v>0</v>
      </c>
      <c r="KH146" s="344">
        <f t="shared" si="482"/>
        <v>0</v>
      </c>
      <c r="KI146" s="344">
        <f t="shared" si="483"/>
        <v>0</v>
      </c>
      <c r="KJ146" s="344">
        <f t="shared" si="484"/>
        <v>0</v>
      </c>
      <c r="KK146" s="344">
        <f t="shared" si="485"/>
        <v>0</v>
      </c>
      <c r="KL146" s="344">
        <f t="shared" si="486"/>
        <v>0</v>
      </c>
      <c r="KM146" s="344">
        <f t="shared" si="487"/>
        <v>0</v>
      </c>
      <c r="KN146" s="344">
        <f t="shared" si="488"/>
        <v>0</v>
      </c>
      <c r="KO146" s="344">
        <f t="shared" si="489"/>
        <v>0</v>
      </c>
      <c r="KP146" s="344">
        <f t="shared" si="490"/>
        <v>0</v>
      </c>
      <c r="KQ146" s="344">
        <f t="shared" si="491"/>
        <v>0</v>
      </c>
      <c r="KR146" s="344">
        <f t="shared" si="492"/>
        <v>0</v>
      </c>
      <c r="KS146" s="344">
        <f t="shared" si="493"/>
        <v>0</v>
      </c>
      <c r="KT146" s="383">
        <f t="shared" si="494"/>
        <v>0</v>
      </c>
      <c r="KU146" s="701"/>
      <c r="KV146" s="109"/>
      <c r="KW146" s="109"/>
      <c r="KX146" s="110"/>
      <c r="KZ146" s="472">
        <f t="shared" si="495"/>
        <v>0</v>
      </c>
      <c r="LA146" s="348">
        <f t="shared" si="496"/>
        <v>0</v>
      </c>
      <c r="LB146" s="348">
        <f t="shared" si="497"/>
        <v>0</v>
      </c>
      <c r="LC146" s="473">
        <f t="shared" si="498"/>
        <v>0</v>
      </c>
      <c r="LE146" s="467">
        <f t="shared" si="499"/>
        <v>0</v>
      </c>
      <c r="LF146" s="467" t="str">
        <f t="shared" si="500"/>
        <v/>
      </c>
      <c r="LG146" s="467">
        <f t="shared" si="501"/>
        <v>0</v>
      </c>
      <c r="LH146" s="467">
        <f t="shared" si="502"/>
        <v>0</v>
      </c>
      <c r="LI146" s="467">
        <f t="shared" si="503"/>
        <v>0</v>
      </c>
      <c r="LJ146" s="467">
        <f t="shared" si="504"/>
        <v>0</v>
      </c>
      <c r="LK146" s="467">
        <f t="shared" si="505"/>
        <v>0</v>
      </c>
      <c r="LL146" s="467">
        <f t="shared" si="506"/>
        <v>0</v>
      </c>
      <c r="LM146" s="467">
        <f t="shared" si="507"/>
        <v>0</v>
      </c>
      <c r="LN146" s="468">
        <f t="shared" si="508"/>
        <v>0</v>
      </c>
      <c r="LO146" s="468" t="str">
        <f t="shared" si="592"/>
        <v>○</v>
      </c>
      <c r="LP146" s="451"/>
      <c r="LQ146" s="414">
        <f t="shared" si="593"/>
        <v>0</v>
      </c>
      <c r="LR146" s="414">
        <f t="shared" si="594"/>
        <v>0</v>
      </c>
      <c r="LS146" s="414" t="str">
        <f t="shared" si="509"/>
        <v/>
      </c>
      <c r="LT146" s="414" t="str">
        <f t="shared" si="595"/>
        <v/>
      </c>
      <c r="LU146" s="414">
        <f t="shared" si="510"/>
        <v>0</v>
      </c>
      <c r="LV146" s="414">
        <f t="shared" si="511"/>
        <v>0</v>
      </c>
      <c r="LW146" s="414">
        <f t="shared" si="512"/>
        <v>0</v>
      </c>
      <c r="LX146" s="448">
        <f t="shared" si="513"/>
        <v>0</v>
      </c>
      <c r="LY146" s="414">
        <f t="shared" si="596"/>
        <v>0</v>
      </c>
      <c r="LZ146" s="414">
        <f t="shared" si="597"/>
        <v>0</v>
      </c>
      <c r="MA146" s="414">
        <f t="shared" si="598"/>
        <v>0</v>
      </c>
      <c r="MB146" s="448">
        <f t="shared" si="599"/>
        <v>0</v>
      </c>
      <c r="MC146" s="414">
        <f t="shared" si="514"/>
        <v>0</v>
      </c>
      <c r="MD146" s="414">
        <f t="shared" si="515"/>
        <v>0</v>
      </c>
      <c r="ME146" s="414">
        <f t="shared" si="516"/>
        <v>0</v>
      </c>
      <c r="MF146" s="448">
        <f t="shared" si="517"/>
        <v>0</v>
      </c>
      <c r="MG146" s="414">
        <f t="shared" si="518"/>
        <v>0</v>
      </c>
      <c r="MH146" s="414">
        <f t="shared" si="519"/>
        <v>0</v>
      </c>
      <c r="MI146" s="414">
        <f t="shared" si="520"/>
        <v>0</v>
      </c>
      <c r="MJ146" s="448">
        <f t="shared" si="600"/>
        <v>0</v>
      </c>
      <c r="MK146" s="462"/>
      <c r="ML146" s="477" cm="1">
        <f t="array" ref="ML146">IF(MX146=1,INDEX($BX146:$EQ146,1,MATCH("Ⅱ⑧",$BX146:$EQ146,0)+7),0)</f>
        <v>0</v>
      </c>
      <c r="MM146" s="478">
        <f t="shared" si="521"/>
        <v>0</v>
      </c>
      <c r="MN146" s="468">
        <f t="shared" si="522"/>
        <v>0</v>
      </c>
      <c r="MP146" s="348">
        <f t="shared" si="523"/>
        <v>0</v>
      </c>
      <c r="MQ146" s="348">
        <f t="shared" si="524"/>
        <v>0</v>
      </c>
      <c r="MR146" s="348">
        <f t="shared" si="525"/>
        <v>0</v>
      </c>
      <c r="MS146" s="348">
        <f t="shared" si="526"/>
        <v>0</v>
      </c>
      <c r="MT146" s="348">
        <f t="shared" si="527"/>
        <v>0</v>
      </c>
      <c r="MU146" s="348">
        <f t="shared" si="528"/>
        <v>0</v>
      </c>
      <c r="MV146" s="348">
        <f t="shared" si="529"/>
        <v>0</v>
      </c>
      <c r="MW146" s="348">
        <f t="shared" si="530"/>
        <v>0</v>
      </c>
      <c r="MX146" s="348">
        <f t="shared" si="531"/>
        <v>0</v>
      </c>
      <c r="MZ146" s="550">
        <f t="shared" si="532"/>
        <v>0</v>
      </c>
      <c r="NA146" s="550">
        <f t="shared" si="533"/>
        <v>0</v>
      </c>
      <c r="NB146" s="550">
        <f t="shared" si="534"/>
        <v>0</v>
      </c>
      <c r="NC146" s="550">
        <f t="shared" si="535"/>
        <v>0</v>
      </c>
      <c r="ND146" s="550">
        <f t="shared" si="536"/>
        <v>0</v>
      </c>
      <c r="NE146" s="550">
        <f t="shared" si="537"/>
        <v>0</v>
      </c>
      <c r="NF146" s="550">
        <f t="shared" si="538"/>
        <v>0</v>
      </c>
      <c r="NG146" s="550">
        <f t="shared" si="539"/>
        <v>0</v>
      </c>
    </row>
    <row r="147" spans="1:371" s="136" customFormat="1" ht="21" customHeight="1">
      <c r="A147" s="452">
        <f t="shared" si="412"/>
        <v>0</v>
      </c>
      <c r="B147" s="452">
        <f t="shared" si="601"/>
        <v>0</v>
      </c>
      <c r="C147" s="452">
        <f t="shared" si="413"/>
        <v>0</v>
      </c>
      <c r="D147" s="452">
        <f t="shared" si="414"/>
        <v>0</v>
      </c>
      <c r="E147" s="452">
        <f t="shared" si="415"/>
        <v>0</v>
      </c>
      <c r="F147" s="452">
        <f t="shared" si="602"/>
        <v>0</v>
      </c>
      <c r="G147" s="452">
        <f t="shared" si="603"/>
        <v>0</v>
      </c>
      <c r="H147" s="452">
        <f t="shared" si="604"/>
        <v>0</v>
      </c>
      <c r="I147" s="267">
        <f t="shared" si="540"/>
        <v>0</v>
      </c>
      <c r="J147" s="268"/>
      <c r="K147" s="112"/>
      <c r="L147" s="112"/>
      <c r="M147" s="106"/>
      <c r="N147" s="106"/>
      <c r="O147" s="106"/>
      <c r="P147" s="106"/>
      <c r="Q147" s="112"/>
      <c r="R147" s="263" t="str">
        <f>IFERROR(VLOOKUP(Q147,'４整理番号表'!$T$27:$U$30,2,TRUE),"")</f>
        <v/>
      </c>
      <c r="S147" s="263">
        <f t="shared" si="541"/>
        <v>0</v>
      </c>
      <c r="T147" s="266">
        <f t="shared" si="542"/>
        <v>0</v>
      </c>
      <c r="U147" s="112"/>
      <c r="V147" s="108"/>
      <c r="W147" s="269" t="str">
        <f>IFERROR(VLOOKUP(V147,'４整理番号表'!$B$6:$G$7,2,TRUE),"")</f>
        <v/>
      </c>
      <c r="X147" s="270"/>
      <c r="Y147" s="108"/>
      <c r="Z147" s="269" t="str">
        <f>IFERROR(VLOOKUP(Y147,'４整理番号表'!$B$39:$H$45,2,TRUE),"")</f>
        <v/>
      </c>
      <c r="AA147" s="108"/>
      <c r="AB147" s="271" t="str">
        <f>IFERROR(VLOOKUP(AA147,'４整理番号表'!$J$5:$K$59,2,TRUE),"")</f>
        <v/>
      </c>
      <c r="AC147" s="365"/>
      <c r="AD147" s="624"/>
      <c r="AE147" s="107"/>
      <c r="AF147" s="272" t="str">
        <f>IFERROR(VLOOKUP(AE147,'４整理番号表'!$P$6:$Q$39,2,TRUE),"")</f>
        <v/>
      </c>
      <c r="AG147" s="273">
        <f t="shared" si="416"/>
        <v>0</v>
      </c>
      <c r="AH147" s="106"/>
      <c r="AI147" s="112"/>
      <c r="AJ147" s="111"/>
      <c r="AK147" s="282"/>
      <c r="AL147" s="283"/>
      <c r="AM147" s="280"/>
      <c r="AN147" s="26"/>
      <c r="AO147" s="291">
        <f t="shared" si="417"/>
        <v>0</v>
      </c>
      <c r="AP147" s="290">
        <f t="shared" si="543"/>
        <v>0</v>
      </c>
      <c r="AQ147" s="30"/>
      <c r="AR147" s="30"/>
      <c r="AS147" s="30"/>
      <c r="AT147" s="289"/>
      <c r="AU147" s="291">
        <f t="shared" si="410"/>
        <v>0</v>
      </c>
      <c r="AV147" s="291" t="str">
        <f t="shared" si="605"/>
        <v/>
      </c>
      <c r="AW147" s="27"/>
      <c r="AX147" s="33"/>
      <c r="AY147" s="33"/>
      <c r="AZ147" s="28"/>
      <c r="BA147" s="27"/>
      <c r="BB147" s="202"/>
      <c r="BC147" s="315">
        <f t="shared" si="544"/>
        <v>0</v>
      </c>
      <c r="BD147" s="349" t="str">
        <f t="shared" si="418"/>
        <v/>
      </c>
      <c r="BE147" s="350"/>
      <c r="BF147" s="350"/>
      <c r="BG147" s="349">
        <f t="shared" si="411"/>
        <v>0</v>
      </c>
      <c r="BH147" s="350"/>
      <c r="BI147" s="349">
        <f t="shared" si="545"/>
        <v>0</v>
      </c>
      <c r="BJ147" s="202"/>
      <c r="BK147" s="202"/>
      <c r="BL147" s="653" t="str">
        <f t="shared" si="419"/>
        <v/>
      </c>
      <c r="BM147" s="654" t="str">
        <f t="shared" si="420"/>
        <v/>
      </c>
      <c r="BN147" s="266" t="str">
        <f t="shared" si="421"/>
        <v/>
      </c>
      <c r="BO147" s="793"/>
      <c r="BP147" s="323"/>
      <c r="BQ147" s="323"/>
      <c r="BR147" s="323"/>
      <c r="BS147" s="323"/>
      <c r="BT147" s="324" t="str">
        <f t="shared" si="422"/>
        <v/>
      </c>
      <c r="BU147" s="325" t="str">
        <f t="shared" si="546"/>
        <v/>
      </c>
      <c r="BV147" s="393">
        <f t="shared" si="547"/>
        <v>0</v>
      </c>
      <c r="BW147" s="326"/>
      <c r="BX147" s="329"/>
      <c r="BY147" s="454"/>
      <c r="BZ147" s="455"/>
      <c r="CA147" s="455"/>
      <c r="CB147" s="455"/>
      <c r="CC147" s="455"/>
      <c r="CD147" s="322">
        <f>IFERROR(VLOOKUP(BX147,'４整理番号表'!$X$23:$Z$31,3,FALSE),)</f>
        <v>0</v>
      </c>
      <c r="CE147" s="605" t="str">
        <f>IF(BX147='４整理番号表'!$X$24,IF(CC147&lt;&gt;"",IF(BZ147&gt;0,IF(BY147=6,ROUNDDOWN((CC147-BZ147)/ABS(BZ147),3),IF(BY147=5,ROUNDDOWN((CC147-BZ147)/ABS(BZ147)*3/4,3),"")),"-")),IF(CC147&lt;&gt;"",IF(BZ147&gt;0,ROUNDDOWN((CC147-BZ147)/ABS(BZ147),3),"-"),""))</f>
        <v/>
      </c>
      <c r="CF147" s="610"/>
      <c r="CG147" s="329"/>
      <c r="CH147" s="454"/>
      <c r="CI147" s="322"/>
      <c r="CJ147" s="322"/>
      <c r="CK147" s="322"/>
      <c r="CL147" s="322"/>
      <c r="CM147" s="322">
        <f>IFERROR(VLOOKUP(CG147,'４整理番号表'!$X$23:$Z$31,3,FALSE),)</f>
        <v>0</v>
      </c>
      <c r="CN147" s="325" t="str">
        <f t="shared" si="548"/>
        <v/>
      </c>
      <c r="CO147" s="610"/>
      <c r="CP147" s="329"/>
      <c r="CQ147" s="454"/>
      <c r="CR147" s="322"/>
      <c r="CS147" s="322"/>
      <c r="CT147" s="322"/>
      <c r="CU147" s="322"/>
      <c r="CV147" s="322">
        <f>IFERROR(VLOOKUP(CP147,'４整理番号表'!$X$23:$Z$31,3,FALSE),)</f>
        <v>0</v>
      </c>
      <c r="CW147" s="325" t="str">
        <f t="shared" si="549"/>
        <v/>
      </c>
      <c r="CX147" s="619"/>
      <c r="CY147" s="329"/>
      <c r="CZ147" s="454"/>
      <c r="DA147" s="322"/>
      <c r="DB147" s="322"/>
      <c r="DC147" s="322"/>
      <c r="DD147" s="322"/>
      <c r="DE147" s="322">
        <f>IFERROR(VLOOKUP(CY147,'４整理番号表'!$X$23:$Z$31,3,FALSE),)</f>
        <v>0</v>
      </c>
      <c r="DF147" s="325" t="str">
        <f t="shared" si="550"/>
        <v/>
      </c>
      <c r="DG147" s="610"/>
      <c r="DH147" s="329"/>
      <c r="DI147" s="454"/>
      <c r="DJ147" s="322"/>
      <c r="DK147" s="322"/>
      <c r="DL147" s="322"/>
      <c r="DM147" s="322"/>
      <c r="DN147" s="322">
        <f>IFERROR(VLOOKUP(DH147,'４整理番号表'!$X$23:$Z$31,3,FALSE),)</f>
        <v>0</v>
      </c>
      <c r="DO147" s="325" t="str">
        <f t="shared" si="551"/>
        <v/>
      </c>
      <c r="DP147" s="610"/>
      <c r="DQ147" s="329"/>
      <c r="DR147" s="454"/>
      <c r="DS147" s="322"/>
      <c r="DT147" s="322"/>
      <c r="DU147" s="322"/>
      <c r="DV147" s="322"/>
      <c r="DW147" s="322">
        <f>IFERROR(VLOOKUP(DQ147,'４整理番号表'!$X$23:$Z$31,3,FALSE),)</f>
        <v>0</v>
      </c>
      <c r="DX147" s="325" t="str">
        <f t="shared" si="552"/>
        <v/>
      </c>
      <c r="DY147" s="610"/>
      <c r="DZ147" s="329"/>
      <c r="EA147" s="454"/>
      <c r="EB147" s="322"/>
      <c r="EC147" s="322"/>
      <c r="ED147" s="322"/>
      <c r="EE147" s="322"/>
      <c r="EF147" s="322">
        <f>IFERROR(VLOOKUP(DZ147,'４整理番号表'!$X$23:$Z$31,3,FALSE),)</f>
        <v>0</v>
      </c>
      <c r="EG147" s="325" t="str">
        <f t="shared" si="553"/>
        <v/>
      </c>
      <c r="EH147" s="610"/>
      <c r="EI147" s="329"/>
      <c r="EJ147" s="454"/>
      <c r="EK147" s="322"/>
      <c r="EL147" s="322"/>
      <c r="EM147" s="322"/>
      <c r="EN147" s="322"/>
      <c r="EO147" s="322">
        <f>IFERROR(VLOOKUP(EI147,'４整理番号表'!$X$23:$Z$31,3,FALSE),)</f>
        <v>0</v>
      </c>
      <c r="EP147" s="325" t="str">
        <f t="shared" si="554"/>
        <v/>
      </c>
      <c r="EQ147" s="619"/>
      <c r="ER147" s="203" t="s">
        <v>101</v>
      </c>
      <c r="ES147" s="266">
        <f t="shared" si="423"/>
        <v>0</v>
      </c>
      <c r="ET147" s="272">
        <f t="shared" si="424"/>
        <v>0</v>
      </c>
      <c r="EU147" s="272">
        <f t="shared" si="425"/>
        <v>0</v>
      </c>
      <c r="EV147" s="272">
        <f t="shared" si="426"/>
        <v>0</v>
      </c>
      <c r="EW147" s="272">
        <f t="shared" si="427"/>
        <v>0</v>
      </c>
      <c r="EX147" s="272">
        <f t="shared" si="428"/>
        <v>0</v>
      </c>
      <c r="EY147" s="272">
        <f t="shared" si="429"/>
        <v>0</v>
      </c>
      <c r="EZ147" s="272">
        <f t="shared" si="430"/>
        <v>0</v>
      </c>
      <c r="FA147" s="272">
        <f t="shared" si="431"/>
        <v>0</v>
      </c>
      <c r="FB147" s="272">
        <f t="shared" si="432"/>
        <v>0</v>
      </c>
      <c r="FC147" s="272">
        <f t="shared" si="433"/>
        <v>0</v>
      </c>
      <c r="FD147" s="272">
        <f t="shared" si="434"/>
        <v>0</v>
      </c>
      <c r="FE147" s="272">
        <f t="shared" si="435"/>
        <v>0</v>
      </c>
      <c r="FF147" s="272">
        <f t="shared" si="436"/>
        <v>0</v>
      </c>
      <c r="FG147" s="272">
        <f t="shared" si="437"/>
        <v>0</v>
      </c>
      <c r="FH147" s="272">
        <f t="shared" si="438"/>
        <v>0</v>
      </c>
      <c r="FI147" s="109" t="s">
        <v>100</v>
      </c>
      <c r="FJ147" s="109" t="s">
        <v>100</v>
      </c>
      <c r="FK147" s="109" t="s">
        <v>100</v>
      </c>
      <c r="FL147" s="109" t="s">
        <v>100</v>
      </c>
      <c r="FM147" s="109" t="s">
        <v>100</v>
      </c>
      <c r="FN147" s="272">
        <f t="shared" si="555"/>
        <v>0</v>
      </c>
      <c r="FO147" s="272">
        <f t="shared" si="556"/>
        <v>0</v>
      </c>
      <c r="FP147" s="272">
        <f t="shared" si="557"/>
        <v>0</v>
      </c>
      <c r="FQ147" s="272">
        <f t="shared" si="558"/>
        <v>0</v>
      </c>
      <c r="FR147" s="272">
        <f t="shared" si="559"/>
        <v>0</v>
      </c>
      <c r="FS147" s="272">
        <f t="shared" si="560"/>
        <v>0</v>
      </c>
      <c r="FT147" s="272">
        <f t="shared" si="561"/>
        <v>0</v>
      </c>
      <c r="FU147" s="113"/>
      <c r="FV147" s="113"/>
      <c r="FW147" s="109"/>
      <c r="FX147" s="109"/>
      <c r="FY147" s="109"/>
      <c r="FZ147" s="272">
        <f t="shared" si="562"/>
        <v>0</v>
      </c>
      <c r="GA147" s="272">
        <f t="shared" si="439"/>
        <v>0</v>
      </c>
      <c r="GB147" s="109"/>
      <c r="GC147" s="109"/>
      <c r="GD147" s="109"/>
      <c r="GE147" s="109"/>
      <c r="GF147" s="109"/>
      <c r="GG147" s="109"/>
      <c r="GH147" s="109"/>
      <c r="GI147" s="109"/>
      <c r="GJ147" s="109"/>
      <c r="GK147" s="109"/>
      <c r="GL147" s="109"/>
      <c r="GM147" s="109"/>
      <c r="GN147" s="109"/>
      <c r="GO147" s="109"/>
      <c r="GP147" s="109"/>
      <c r="GQ147" s="109"/>
      <c r="GR147" s="109"/>
      <c r="GS147" s="109"/>
      <c r="GT147" s="110"/>
      <c r="GV147" s="413">
        <f t="shared" si="440"/>
        <v>0</v>
      </c>
      <c r="GW147" s="414">
        <f t="shared" si="441"/>
        <v>0</v>
      </c>
      <c r="GX147" s="415"/>
      <c r="GY147" s="416">
        <f t="shared" si="606"/>
        <v>0</v>
      </c>
      <c r="GZ147" s="417">
        <f t="shared" si="607"/>
        <v>0</v>
      </c>
      <c r="HA147" s="385"/>
      <c r="HB147" s="421"/>
      <c r="HC147" s="422"/>
      <c r="HD147" s="422"/>
      <c r="HE147" s="423">
        <f t="shared" si="408"/>
        <v>0</v>
      </c>
      <c r="HF147" s="424">
        <f t="shared" si="409"/>
        <v>0</v>
      </c>
      <c r="HG147" s="426"/>
      <c r="HH147" s="426"/>
      <c r="HI147" s="426"/>
      <c r="HJ147" s="345" t="str">
        <f t="shared" si="442"/>
        <v/>
      </c>
      <c r="HK147" s="402">
        <f>IF(OR(AND(1&lt;=HJ147,HJ147&lt;=3),HJ147=6),VLOOKUP(HJ147,'４整理番号表'!$J$5:$K$59,2,FALSE),0)</f>
        <v>0</v>
      </c>
      <c r="HL147" s="402">
        <f>IF(OR(HJ147=4,HJ147=7),VLOOKUP(HJ147,'４整理番号表'!$J$5:$K$59,2,FALSE),0)</f>
        <v>0</v>
      </c>
      <c r="HM147" s="402">
        <f>IF(HJ147=5,VLOOKUP(HJ147,'４整理番号表'!$J$5:$K$59,2,FALSE),0)</f>
        <v>0</v>
      </c>
      <c r="HN147" s="402">
        <f>IF(AND(8&lt;=HJ147,HJ147&lt;=13),VLOOKUP(HJ147,'４整理番号表'!$J$5:$K$59,2,FALSE),0)</f>
        <v>0</v>
      </c>
      <c r="HO147" s="397">
        <f t="shared" si="563"/>
        <v>0</v>
      </c>
      <c r="HP147" s="345">
        <f t="shared" si="564"/>
        <v>0</v>
      </c>
      <c r="HQ147" s="345">
        <f t="shared" si="565"/>
        <v>0</v>
      </c>
      <c r="HR147" s="344">
        <f t="shared" si="566"/>
        <v>0</v>
      </c>
      <c r="HS147" s="344">
        <f t="shared" si="567"/>
        <v>0</v>
      </c>
      <c r="HT147" s="345">
        <f t="shared" si="568"/>
        <v>0</v>
      </c>
      <c r="HU147" s="345">
        <f t="shared" si="569"/>
        <v>0</v>
      </c>
      <c r="HV147" s="345">
        <f t="shared" si="570"/>
        <v>0</v>
      </c>
      <c r="HW147" s="345">
        <f t="shared" si="571"/>
        <v>0</v>
      </c>
      <c r="HX147" s="345">
        <f t="shared" si="572"/>
        <v>0</v>
      </c>
      <c r="HY147" s="344">
        <f t="shared" si="573"/>
        <v>0</v>
      </c>
      <c r="HZ147" s="344">
        <f t="shared" si="574"/>
        <v>0</v>
      </c>
      <c r="IA147" s="345">
        <f t="shared" si="575"/>
        <v>0</v>
      </c>
      <c r="IB147" s="345">
        <f t="shared" si="576"/>
        <v>0</v>
      </c>
      <c r="IC147" s="345">
        <f t="shared" si="577"/>
        <v>0</v>
      </c>
      <c r="ID147" s="345">
        <f t="shared" si="578"/>
        <v>0</v>
      </c>
      <c r="IE147" s="345">
        <f t="shared" si="579"/>
        <v>0</v>
      </c>
      <c r="IF147" s="344">
        <f>IF(AND($HO147=3,SUM($ID147:IE147)=0),IF(AND($HB147=1,$HF147&gt;=0.1),1,),)</f>
        <v>0</v>
      </c>
      <c r="IG147" s="344">
        <f>IF(AND($HO147=3,SUM($ID147:IF147)=0),IF(AND($HB147=1,$HF147&gt;=0.05,$HF147&lt;0.1),1,),)</f>
        <v>0</v>
      </c>
      <c r="IH147" s="345">
        <f t="shared" si="580"/>
        <v>0</v>
      </c>
      <c r="II147" s="345">
        <f t="shared" si="581"/>
        <v>0</v>
      </c>
      <c r="IJ147" s="345">
        <f t="shared" si="582"/>
        <v>0</v>
      </c>
      <c r="IK147" s="345">
        <f t="shared" si="583"/>
        <v>0</v>
      </c>
      <c r="IL147" s="345">
        <f t="shared" si="584"/>
        <v>0</v>
      </c>
      <c r="IM147" s="345">
        <f t="shared" si="585"/>
        <v>0</v>
      </c>
      <c r="IN147" s="345">
        <f t="shared" si="586"/>
        <v>0</v>
      </c>
      <c r="IO147" s="345">
        <f t="shared" si="587"/>
        <v>0</v>
      </c>
      <c r="IP147" s="345">
        <f t="shared" si="588"/>
        <v>0</v>
      </c>
      <c r="IQ147" s="345">
        <f t="shared" si="589"/>
        <v>0</v>
      </c>
      <c r="IR147" s="345">
        <f t="shared" si="590"/>
        <v>0</v>
      </c>
      <c r="IS147" s="392">
        <f t="shared" si="591"/>
        <v>0</v>
      </c>
      <c r="IT147" s="385"/>
      <c r="IU147" s="440">
        <f t="shared" si="443"/>
        <v>0</v>
      </c>
      <c r="IV147" s="344">
        <f t="shared" si="444"/>
        <v>0</v>
      </c>
      <c r="IW147" s="344">
        <f t="shared" si="445"/>
        <v>0</v>
      </c>
      <c r="IX147" s="344">
        <f t="shared" si="446"/>
        <v>0</v>
      </c>
      <c r="IY147" s="344">
        <f t="shared" si="447"/>
        <v>0</v>
      </c>
      <c r="IZ147" s="344">
        <f t="shared" si="448"/>
        <v>0</v>
      </c>
      <c r="JA147" s="344">
        <f t="shared" si="449"/>
        <v>0</v>
      </c>
      <c r="JB147" s="344">
        <f t="shared" si="450"/>
        <v>0</v>
      </c>
      <c r="JC147" s="344">
        <f t="shared" si="451"/>
        <v>0</v>
      </c>
      <c r="JD147" s="344">
        <f t="shared" si="452"/>
        <v>0</v>
      </c>
      <c r="JE147" s="344">
        <f t="shared" si="453"/>
        <v>0</v>
      </c>
      <c r="JF147" s="344">
        <f t="shared" si="454"/>
        <v>0</v>
      </c>
      <c r="JG147" s="344">
        <f t="shared" si="455"/>
        <v>0</v>
      </c>
      <c r="JH147" s="344">
        <f t="shared" si="456"/>
        <v>0</v>
      </c>
      <c r="JI147" s="344">
        <f t="shared" si="457"/>
        <v>0</v>
      </c>
      <c r="JJ147" s="344">
        <f t="shared" si="458"/>
        <v>0</v>
      </c>
      <c r="JK147" s="344">
        <f t="shared" si="459"/>
        <v>0</v>
      </c>
      <c r="JL147" s="344">
        <f t="shared" si="460"/>
        <v>0</v>
      </c>
      <c r="JM147" s="344">
        <f t="shared" si="461"/>
        <v>0</v>
      </c>
      <c r="JN147" s="344">
        <f t="shared" si="462"/>
        <v>0</v>
      </c>
      <c r="JO147" s="344">
        <f t="shared" si="463"/>
        <v>0</v>
      </c>
      <c r="JP147" s="344">
        <f t="shared" si="464"/>
        <v>0</v>
      </c>
      <c r="JQ147" s="344">
        <f t="shared" si="465"/>
        <v>0</v>
      </c>
      <c r="JR147" s="344">
        <f t="shared" si="466"/>
        <v>0</v>
      </c>
      <c r="JS147" s="344">
        <f t="shared" si="467"/>
        <v>0</v>
      </c>
      <c r="JT147" s="344">
        <f t="shared" si="468"/>
        <v>0</v>
      </c>
      <c r="JU147" s="344">
        <f t="shared" si="469"/>
        <v>0</v>
      </c>
      <c r="JV147" s="344">
        <f t="shared" si="470"/>
        <v>0</v>
      </c>
      <c r="JW147" s="344">
        <f t="shared" si="471"/>
        <v>0</v>
      </c>
      <c r="JX147" s="344">
        <f t="shared" si="472"/>
        <v>0</v>
      </c>
      <c r="JY147" s="344">
        <f t="shared" si="473"/>
        <v>0</v>
      </c>
      <c r="JZ147" s="344">
        <f t="shared" si="474"/>
        <v>0</v>
      </c>
      <c r="KA147" s="344">
        <f t="shared" si="475"/>
        <v>0</v>
      </c>
      <c r="KB147" s="344">
        <f t="shared" si="476"/>
        <v>0</v>
      </c>
      <c r="KC147" s="344">
        <f t="shared" si="477"/>
        <v>0</v>
      </c>
      <c r="KD147" s="344">
        <f t="shared" si="478"/>
        <v>0</v>
      </c>
      <c r="KE147" s="344">
        <f t="shared" si="479"/>
        <v>0</v>
      </c>
      <c r="KF147" s="344">
        <f t="shared" si="480"/>
        <v>0</v>
      </c>
      <c r="KG147" s="344">
        <f t="shared" si="481"/>
        <v>0</v>
      </c>
      <c r="KH147" s="344">
        <f t="shared" si="482"/>
        <v>0</v>
      </c>
      <c r="KI147" s="344">
        <f t="shared" si="483"/>
        <v>0</v>
      </c>
      <c r="KJ147" s="344">
        <f t="shared" si="484"/>
        <v>0</v>
      </c>
      <c r="KK147" s="344">
        <f t="shared" si="485"/>
        <v>0</v>
      </c>
      <c r="KL147" s="344">
        <f t="shared" si="486"/>
        <v>0</v>
      </c>
      <c r="KM147" s="344">
        <f t="shared" si="487"/>
        <v>0</v>
      </c>
      <c r="KN147" s="344">
        <f t="shared" si="488"/>
        <v>0</v>
      </c>
      <c r="KO147" s="344">
        <f t="shared" si="489"/>
        <v>0</v>
      </c>
      <c r="KP147" s="344">
        <f t="shared" si="490"/>
        <v>0</v>
      </c>
      <c r="KQ147" s="344">
        <f t="shared" si="491"/>
        <v>0</v>
      </c>
      <c r="KR147" s="344">
        <f t="shared" si="492"/>
        <v>0</v>
      </c>
      <c r="KS147" s="344">
        <f t="shared" si="493"/>
        <v>0</v>
      </c>
      <c r="KT147" s="383">
        <f t="shared" si="494"/>
        <v>0</v>
      </c>
      <c r="KU147" s="701"/>
      <c r="KV147" s="109"/>
      <c r="KW147" s="109"/>
      <c r="KX147" s="110"/>
      <c r="KZ147" s="472">
        <f t="shared" si="495"/>
        <v>0</v>
      </c>
      <c r="LA147" s="348">
        <f t="shared" si="496"/>
        <v>0</v>
      </c>
      <c r="LB147" s="348">
        <f t="shared" si="497"/>
        <v>0</v>
      </c>
      <c r="LC147" s="473">
        <f t="shared" si="498"/>
        <v>0</v>
      </c>
      <c r="LE147" s="467">
        <f t="shared" si="499"/>
        <v>0</v>
      </c>
      <c r="LF147" s="467" t="str">
        <f t="shared" si="500"/>
        <v/>
      </c>
      <c r="LG147" s="467">
        <f t="shared" si="501"/>
        <v>0</v>
      </c>
      <c r="LH147" s="467">
        <f t="shared" si="502"/>
        <v>0</v>
      </c>
      <c r="LI147" s="467">
        <f t="shared" si="503"/>
        <v>0</v>
      </c>
      <c r="LJ147" s="467">
        <f t="shared" si="504"/>
        <v>0</v>
      </c>
      <c r="LK147" s="467">
        <f t="shared" si="505"/>
        <v>0</v>
      </c>
      <c r="LL147" s="467">
        <f t="shared" si="506"/>
        <v>0</v>
      </c>
      <c r="LM147" s="467">
        <f t="shared" si="507"/>
        <v>0</v>
      </c>
      <c r="LN147" s="468">
        <f t="shared" si="508"/>
        <v>0</v>
      </c>
      <c r="LO147" s="468" t="str">
        <f t="shared" si="592"/>
        <v>○</v>
      </c>
      <c r="LP147" s="451"/>
      <c r="LQ147" s="414">
        <f t="shared" si="593"/>
        <v>0</v>
      </c>
      <c r="LR147" s="414">
        <f t="shared" si="594"/>
        <v>0</v>
      </c>
      <c r="LS147" s="414" t="str">
        <f t="shared" si="509"/>
        <v/>
      </c>
      <c r="LT147" s="414" t="str">
        <f t="shared" si="595"/>
        <v/>
      </c>
      <c r="LU147" s="414">
        <f t="shared" si="510"/>
        <v>0</v>
      </c>
      <c r="LV147" s="414">
        <f t="shared" si="511"/>
        <v>0</v>
      </c>
      <c r="LW147" s="414">
        <f t="shared" si="512"/>
        <v>0</v>
      </c>
      <c r="LX147" s="448">
        <f t="shared" si="513"/>
        <v>0</v>
      </c>
      <c r="LY147" s="414">
        <f t="shared" si="596"/>
        <v>0</v>
      </c>
      <c r="LZ147" s="414">
        <f t="shared" si="597"/>
        <v>0</v>
      </c>
      <c r="MA147" s="414">
        <f t="shared" si="598"/>
        <v>0</v>
      </c>
      <c r="MB147" s="448">
        <f t="shared" si="599"/>
        <v>0</v>
      </c>
      <c r="MC147" s="414">
        <f t="shared" si="514"/>
        <v>0</v>
      </c>
      <c r="MD147" s="414">
        <f t="shared" si="515"/>
        <v>0</v>
      </c>
      <c r="ME147" s="414">
        <f t="shared" si="516"/>
        <v>0</v>
      </c>
      <c r="MF147" s="448">
        <f t="shared" si="517"/>
        <v>0</v>
      </c>
      <c r="MG147" s="414">
        <f t="shared" si="518"/>
        <v>0</v>
      </c>
      <c r="MH147" s="414">
        <f t="shared" si="519"/>
        <v>0</v>
      </c>
      <c r="MI147" s="414">
        <f t="shared" si="520"/>
        <v>0</v>
      </c>
      <c r="MJ147" s="448">
        <f t="shared" si="600"/>
        <v>0</v>
      </c>
      <c r="MK147" s="462"/>
      <c r="ML147" s="477" cm="1">
        <f t="array" ref="ML147">IF(MX147=1,INDEX($BX147:$EQ147,1,MATCH("Ⅱ⑧",$BX147:$EQ147,0)+7),0)</f>
        <v>0</v>
      </c>
      <c r="MM147" s="478">
        <f t="shared" si="521"/>
        <v>0</v>
      </c>
      <c r="MN147" s="468">
        <f t="shared" si="522"/>
        <v>0</v>
      </c>
      <c r="MP147" s="348">
        <f t="shared" si="523"/>
        <v>0</v>
      </c>
      <c r="MQ147" s="348">
        <f t="shared" si="524"/>
        <v>0</v>
      </c>
      <c r="MR147" s="348">
        <f t="shared" si="525"/>
        <v>0</v>
      </c>
      <c r="MS147" s="348">
        <f t="shared" si="526"/>
        <v>0</v>
      </c>
      <c r="MT147" s="348">
        <f t="shared" si="527"/>
        <v>0</v>
      </c>
      <c r="MU147" s="348">
        <f t="shared" si="528"/>
        <v>0</v>
      </c>
      <c r="MV147" s="348">
        <f t="shared" si="529"/>
        <v>0</v>
      </c>
      <c r="MW147" s="348">
        <f t="shared" si="530"/>
        <v>0</v>
      </c>
      <c r="MX147" s="348">
        <f t="shared" si="531"/>
        <v>0</v>
      </c>
      <c r="MZ147" s="550">
        <f t="shared" si="532"/>
        <v>0</v>
      </c>
      <c r="NA147" s="550">
        <f t="shared" si="533"/>
        <v>0</v>
      </c>
      <c r="NB147" s="550">
        <f t="shared" si="534"/>
        <v>0</v>
      </c>
      <c r="NC147" s="550">
        <f t="shared" si="535"/>
        <v>0</v>
      </c>
      <c r="ND147" s="550">
        <f t="shared" si="536"/>
        <v>0</v>
      </c>
      <c r="NE147" s="550">
        <f t="shared" si="537"/>
        <v>0</v>
      </c>
      <c r="NF147" s="550">
        <f t="shared" si="538"/>
        <v>0</v>
      </c>
      <c r="NG147" s="550">
        <f t="shared" si="539"/>
        <v>0</v>
      </c>
    </row>
    <row r="148" spans="1:371" s="136" customFormat="1" ht="21" customHeight="1">
      <c r="A148" s="452">
        <f t="shared" si="412"/>
        <v>0</v>
      </c>
      <c r="B148" s="452">
        <f t="shared" si="601"/>
        <v>0</v>
      </c>
      <c r="C148" s="452">
        <f t="shared" si="413"/>
        <v>0</v>
      </c>
      <c r="D148" s="452">
        <f t="shared" si="414"/>
        <v>0</v>
      </c>
      <c r="E148" s="452">
        <f t="shared" si="415"/>
        <v>0</v>
      </c>
      <c r="F148" s="452">
        <f t="shared" si="602"/>
        <v>0</v>
      </c>
      <c r="G148" s="452">
        <f t="shared" si="603"/>
        <v>0</v>
      </c>
      <c r="H148" s="452">
        <f t="shared" si="604"/>
        <v>0</v>
      </c>
      <c r="I148" s="267">
        <f t="shared" si="540"/>
        <v>0</v>
      </c>
      <c r="J148" s="268"/>
      <c r="K148" s="112"/>
      <c r="L148" s="112"/>
      <c r="M148" s="106"/>
      <c r="N148" s="106"/>
      <c r="O148" s="106"/>
      <c r="P148" s="106"/>
      <c r="Q148" s="112"/>
      <c r="R148" s="263" t="str">
        <f>IFERROR(VLOOKUP(Q148,'４整理番号表'!$T$27:$U$30,2,TRUE),"")</f>
        <v/>
      </c>
      <c r="S148" s="263">
        <f t="shared" si="541"/>
        <v>0</v>
      </c>
      <c r="T148" s="266">
        <f t="shared" si="542"/>
        <v>0</v>
      </c>
      <c r="U148" s="112"/>
      <c r="V148" s="108"/>
      <c r="W148" s="269" t="str">
        <f>IFERROR(VLOOKUP(V148,'４整理番号表'!$B$6:$G$7,2,TRUE),"")</f>
        <v/>
      </c>
      <c r="X148" s="270"/>
      <c r="Y148" s="108"/>
      <c r="Z148" s="269" t="str">
        <f>IFERROR(VLOOKUP(Y148,'４整理番号表'!$B$39:$H$45,2,TRUE),"")</f>
        <v/>
      </c>
      <c r="AA148" s="108"/>
      <c r="AB148" s="271" t="str">
        <f>IFERROR(VLOOKUP(AA148,'４整理番号表'!$J$5:$K$59,2,TRUE),"")</f>
        <v/>
      </c>
      <c r="AC148" s="365"/>
      <c r="AD148" s="624"/>
      <c r="AE148" s="107"/>
      <c r="AF148" s="272" t="str">
        <f>IFERROR(VLOOKUP(AE148,'４整理番号表'!$P$6:$Q$39,2,TRUE),"")</f>
        <v/>
      </c>
      <c r="AG148" s="273">
        <f t="shared" si="416"/>
        <v>0</v>
      </c>
      <c r="AH148" s="106"/>
      <c r="AI148" s="112"/>
      <c r="AJ148" s="111"/>
      <c r="AK148" s="282"/>
      <c r="AL148" s="283"/>
      <c r="AM148" s="280"/>
      <c r="AN148" s="29"/>
      <c r="AO148" s="291">
        <f t="shared" si="417"/>
        <v>0</v>
      </c>
      <c r="AP148" s="290">
        <f t="shared" si="543"/>
        <v>0</v>
      </c>
      <c r="AQ148" s="30"/>
      <c r="AR148" s="30"/>
      <c r="AS148" s="30"/>
      <c r="AT148" s="289"/>
      <c r="AU148" s="291">
        <f t="shared" si="410"/>
        <v>0</v>
      </c>
      <c r="AV148" s="291" t="str">
        <f t="shared" si="605"/>
        <v/>
      </c>
      <c r="AW148" s="27"/>
      <c r="AX148" s="33"/>
      <c r="AY148" s="33"/>
      <c r="AZ148" s="28"/>
      <c r="BA148" s="27"/>
      <c r="BB148" s="202"/>
      <c r="BC148" s="315">
        <f t="shared" si="544"/>
        <v>0</v>
      </c>
      <c r="BD148" s="349" t="str">
        <f t="shared" si="418"/>
        <v/>
      </c>
      <c r="BE148" s="350"/>
      <c r="BF148" s="350"/>
      <c r="BG148" s="349">
        <f t="shared" si="411"/>
        <v>0</v>
      </c>
      <c r="BH148" s="350"/>
      <c r="BI148" s="349">
        <f t="shared" si="545"/>
        <v>0</v>
      </c>
      <c r="BJ148" s="202"/>
      <c r="BK148" s="202"/>
      <c r="BL148" s="653" t="str">
        <f t="shared" si="419"/>
        <v/>
      </c>
      <c r="BM148" s="654" t="str">
        <f t="shared" si="420"/>
        <v/>
      </c>
      <c r="BN148" s="266" t="str">
        <f t="shared" si="421"/>
        <v/>
      </c>
      <c r="BO148" s="793"/>
      <c r="BP148" s="323"/>
      <c r="BQ148" s="323"/>
      <c r="BR148" s="323"/>
      <c r="BS148" s="323"/>
      <c r="BT148" s="324" t="str">
        <f t="shared" si="422"/>
        <v/>
      </c>
      <c r="BU148" s="325" t="str">
        <f t="shared" si="546"/>
        <v/>
      </c>
      <c r="BV148" s="393">
        <f t="shared" si="547"/>
        <v>0</v>
      </c>
      <c r="BW148" s="326"/>
      <c r="BX148" s="329"/>
      <c r="BY148" s="454"/>
      <c r="BZ148" s="455"/>
      <c r="CA148" s="455"/>
      <c r="CB148" s="455"/>
      <c r="CC148" s="455"/>
      <c r="CD148" s="322">
        <f>IFERROR(VLOOKUP(BX148,'４整理番号表'!$X$23:$Z$31,3,FALSE),)</f>
        <v>0</v>
      </c>
      <c r="CE148" s="605" t="str">
        <f>IF(BX148='４整理番号表'!$X$24,IF(CC148&lt;&gt;"",IF(BZ148&gt;0,IF(BY148=6,ROUNDDOWN((CC148-BZ148)/ABS(BZ148),3),IF(BY148=5,ROUNDDOWN((CC148-BZ148)/ABS(BZ148)*3/4,3),"")),"-")),IF(CC148&lt;&gt;"",IF(BZ148&gt;0,ROUNDDOWN((CC148-BZ148)/ABS(BZ148),3),"-"),""))</f>
        <v/>
      </c>
      <c r="CF148" s="610"/>
      <c r="CG148" s="329"/>
      <c r="CH148" s="454"/>
      <c r="CI148" s="322"/>
      <c r="CJ148" s="322"/>
      <c r="CK148" s="322"/>
      <c r="CL148" s="322"/>
      <c r="CM148" s="322">
        <f>IFERROR(VLOOKUP(CG148,'４整理番号表'!$X$23:$Z$31,3,FALSE),)</f>
        <v>0</v>
      </c>
      <c r="CN148" s="325" t="str">
        <f t="shared" si="548"/>
        <v/>
      </c>
      <c r="CO148" s="610"/>
      <c r="CP148" s="329"/>
      <c r="CQ148" s="454"/>
      <c r="CR148" s="322"/>
      <c r="CS148" s="322"/>
      <c r="CT148" s="322"/>
      <c r="CU148" s="322"/>
      <c r="CV148" s="322">
        <f>IFERROR(VLOOKUP(CP148,'４整理番号表'!$X$23:$Z$31,3,FALSE),)</f>
        <v>0</v>
      </c>
      <c r="CW148" s="325" t="str">
        <f t="shared" si="549"/>
        <v/>
      </c>
      <c r="CX148" s="619"/>
      <c r="CY148" s="329"/>
      <c r="CZ148" s="454"/>
      <c r="DA148" s="322"/>
      <c r="DB148" s="322"/>
      <c r="DC148" s="322"/>
      <c r="DD148" s="322"/>
      <c r="DE148" s="322">
        <f>IFERROR(VLOOKUP(CY148,'４整理番号表'!$X$23:$Z$31,3,FALSE),)</f>
        <v>0</v>
      </c>
      <c r="DF148" s="325" t="str">
        <f t="shared" si="550"/>
        <v/>
      </c>
      <c r="DG148" s="610"/>
      <c r="DH148" s="329"/>
      <c r="DI148" s="454"/>
      <c r="DJ148" s="322"/>
      <c r="DK148" s="322"/>
      <c r="DL148" s="322"/>
      <c r="DM148" s="322"/>
      <c r="DN148" s="322">
        <f>IFERROR(VLOOKUP(DH148,'４整理番号表'!$X$23:$Z$31,3,FALSE),)</f>
        <v>0</v>
      </c>
      <c r="DO148" s="325" t="str">
        <f t="shared" si="551"/>
        <v/>
      </c>
      <c r="DP148" s="610"/>
      <c r="DQ148" s="329"/>
      <c r="DR148" s="454"/>
      <c r="DS148" s="322"/>
      <c r="DT148" s="322"/>
      <c r="DU148" s="322"/>
      <c r="DV148" s="322"/>
      <c r="DW148" s="322">
        <f>IFERROR(VLOOKUP(DQ148,'４整理番号表'!$X$23:$Z$31,3,FALSE),)</f>
        <v>0</v>
      </c>
      <c r="DX148" s="325" t="str">
        <f t="shared" si="552"/>
        <v/>
      </c>
      <c r="DY148" s="610"/>
      <c r="DZ148" s="329"/>
      <c r="EA148" s="454"/>
      <c r="EB148" s="322"/>
      <c r="EC148" s="322"/>
      <c r="ED148" s="322"/>
      <c r="EE148" s="322"/>
      <c r="EF148" s="322">
        <f>IFERROR(VLOOKUP(DZ148,'４整理番号表'!$X$23:$Z$31,3,FALSE),)</f>
        <v>0</v>
      </c>
      <c r="EG148" s="325" t="str">
        <f t="shared" si="553"/>
        <v/>
      </c>
      <c r="EH148" s="610"/>
      <c r="EI148" s="329"/>
      <c r="EJ148" s="454"/>
      <c r="EK148" s="322"/>
      <c r="EL148" s="322"/>
      <c r="EM148" s="322"/>
      <c r="EN148" s="322"/>
      <c r="EO148" s="322">
        <f>IFERROR(VLOOKUP(EI148,'４整理番号表'!$X$23:$Z$31,3,FALSE),)</f>
        <v>0</v>
      </c>
      <c r="EP148" s="325" t="str">
        <f t="shared" si="554"/>
        <v/>
      </c>
      <c r="EQ148" s="619"/>
      <c r="ER148" s="203" t="s">
        <v>101</v>
      </c>
      <c r="ES148" s="266">
        <f t="shared" si="423"/>
        <v>0</v>
      </c>
      <c r="ET148" s="272">
        <f t="shared" si="424"/>
        <v>0</v>
      </c>
      <c r="EU148" s="272">
        <f t="shared" si="425"/>
        <v>0</v>
      </c>
      <c r="EV148" s="272">
        <f t="shared" si="426"/>
        <v>0</v>
      </c>
      <c r="EW148" s="272">
        <f t="shared" si="427"/>
        <v>0</v>
      </c>
      <c r="EX148" s="272">
        <f t="shared" si="428"/>
        <v>0</v>
      </c>
      <c r="EY148" s="272">
        <f t="shared" si="429"/>
        <v>0</v>
      </c>
      <c r="EZ148" s="272">
        <f t="shared" si="430"/>
        <v>0</v>
      </c>
      <c r="FA148" s="272">
        <f t="shared" si="431"/>
        <v>0</v>
      </c>
      <c r="FB148" s="272">
        <f t="shared" si="432"/>
        <v>0</v>
      </c>
      <c r="FC148" s="272">
        <f t="shared" si="433"/>
        <v>0</v>
      </c>
      <c r="FD148" s="272">
        <f t="shared" si="434"/>
        <v>0</v>
      </c>
      <c r="FE148" s="272">
        <f t="shared" si="435"/>
        <v>0</v>
      </c>
      <c r="FF148" s="272">
        <f t="shared" si="436"/>
        <v>0</v>
      </c>
      <c r="FG148" s="272">
        <f t="shared" si="437"/>
        <v>0</v>
      </c>
      <c r="FH148" s="272">
        <f t="shared" si="438"/>
        <v>0</v>
      </c>
      <c r="FI148" s="109" t="s">
        <v>100</v>
      </c>
      <c r="FJ148" s="109" t="s">
        <v>100</v>
      </c>
      <c r="FK148" s="109" t="s">
        <v>100</v>
      </c>
      <c r="FL148" s="109" t="s">
        <v>100</v>
      </c>
      <c r="FM148" s="109" t="s">
        <v>100</v>
      </c>
      <c r="FN148" s="272">
        <f t="shared" si="555"/>
        <v>0</v>
      </c>
      <c r="FO148" s="272">
        <f t="shared" si="556"/>
        <v>0</v>
      </c>
      <c r="FP148" s="272">
        <f t="shared" si="557"/>
        <v>0</v>
      </c>
      <c r="FQ148" s="272">
        <f t="shared" si="558"/>
        <v>0</v>
      </c>
      <c r="FR148" s="272">
        <f t="shared" si="559"/>
        <v>0</v>
      </c>
      <c r="FS148" s="272">
        <f t="shared" si="560"/>
        <v>0</v>
      </c>
      <c r="FT148" s="272">
        <f t="shared" si="561"/>
        <v>0</v>
      </c>
      <c r="FU148" s="113"/>
      <c r="FV148" s="113"/>
      <c r="FW148" s="109"/>
      <c r="FX148" s="109"/>
      <c r="FY148" s="109"/>
      <c r="FZ148" s="272">
        <f t="shared" si="562"/>
        <v>0</v>
      </c>
      <c r="GA148" s="272">
        <f t="shared" si="439"/>
        <v>0</v>
      </c>
      <c r="GB148" s="109"/>
      <c r="GC148" s="109"/>
      <c r="GD148" s="109"/>
      <c r="GE148" s="109"/>
      <c r="GF148" s="109"/>
      <c r="GG148" s="109"/>
      <c r="GH148" s="109"/>
      <c r="GI148" s="109"/>
      <c r="GJ148" s="109"/>
      <c r="GK148" s="109"/>
      <c r="GL148" s="109"/>
      <c r="GM148" s="109"/>
      <c r="GN148" s="109"/>
      <c r="GO148" s="109"/>
      <c r="GP148" s="109"/>
      <c r="GQ148" s="109"/>
      <c r="GR148" s="109"/>
      <c r="GS148" s="109"/>
      <c r="GT148" s="110"/>
      <c r="GV148" s="413">
        <f t="shared" si="440"/>
        <v>0</v>
      </c>
      <c r="GW148" s="414">
        <f t="shared" si="441"/>
        <v>0</v>
      </c>
      <c r="GX148" s="415"/>
      <c r="GY148" s="416">
        <f t="shared" si="606"/>
        <v>0</v>
      </c>
      <c r="GZ148" s="417">
        <f t="shared" si="607"/>
        <v>0</v>
      </c>
      <c r="HA148" s="385"/>
      <c r="HB148" s="421"/>
      <c r="HC148" s="422"/>
      <c r="HD148" s="422"/>
      <c r="HE148" s="423">
        <f t="shared" si="408"/>
        <v>0</v>
      </c>
      <c r="HF148" s="424">
        <f t="shared" si="409"/>
        <v>0</v>
      </c>
      <c r="HG148" s="426"/>
      <c r="HH148" s="426"/>
      <c r="HI148" s="426"/>
      <c r="HJ148" s="345" t="str">
        <f t="shared" si="442"/>
        <v/>
      </c>
      <c r="HK148" s="402">
        <f>IF(OR(AND(1&lt;=HJ148,HJ148&lt;=3),HJ148=6),VLOOKUP(HJ148,'４整理番号表'!$J$5:$K$59,2,FALSE),0)</f>
        <v>0</v>
      </c>
      <c r="HL148" s="402">
        <f>IF(OR(HJ148=4,HJ148=7),VLOOKUP(HJ148,'４整理番号表'!$J$5:$K$59,2,FALSE),0)</f>
        <v>0</v>
      </c>
      <c r="HM148" s="402">
        <f>IF(HJ148=5,VLOOKUP(HJ148,'４整理番号表'!$J$5:$K$59,2,FALSE),0)</f>
        <v>0</v>
      </c>
      <c r="HN148" s="402">
        <f>IF(AND(8&lt;=HJ148,HJ148&lt;=13),VLOOKUP(HJ148,'４整理番号表'!$J$5:$K$59,2,FALSE),0)</f>
        <v>0</v>
      </c>
      <c r="HO148" s="397">
        <f t="shared" si="563"/>
        <v>0</v>
      </c>
      <c r="HP148" s="345">
        <f t="shared" si="564"/>
        <v>0</v>
      </c>
      <c r="HQ148" s="345">
        <f t="shared" si="565"/>
        <v>0</v>
      </c>
      <c r="HR148" s="344">
        <f t="shared" si="566"/>
        <v>0</v>
      </c>
      <c r="HS148" s="344">
        <f t="shared" si="567"/>
        <v>0</v>
      </c>
      <c r="HT148" s="345">
        <f t="shared" si="568"/>
        <v>0</v>
      </c>
      <c r="HU148" s="345">
        <f t="shared" si="569"/>
        <v>0</v>
      </c>
      <c r="HV148" s="345">
        <f t="shared" si="570"/>
        <v>0</v>
      </c>
      <c r="HW148" s="345">
        <f t="shared" si="571"/>
        <v>0</v>
      </c>
      <c r="HX148" s="345">
        <f t="shared" si="572"/>
        <v>0</v>
      </c>
      <c r="HY148" s="344">
        <f t="shared" si="573"/>
        <v>0</v>
      </c>
      <c r="HZ148" s="344">
        <f t="shared" si="574"/>
        <v>0</v>
      </c>
      <c r="IA148" s="345">
        <f t="shared" si="575"/>
        <v>0</v>
      </c>
      <c r="IB148" s="345">
        <f t="shared" si="576"/>
        <v>0</v>
      </c>
      <c r="IC148" s="345">
        <f t="shared" si="577"/>
        <v>0</v>
      </c>
      <c r="ID148" s="345">
        <f t="shared" si="578"/>
        <v>0</v>
      </c>
      <c r="IE148" s="345">
        <f t="shared" si="579"/>
        <v>0</v>
      </c>
      <c r="IF148" s="344">
        <f>IF(AND($HO148=3,SUM($ID148:IE148)=0),IF(AND($HB148=1,$HF148&gt;=0.1),1,),)</f>
        <v>0</v>
      </c>
      <c r="IG148" s="344">
        <f>IF(AND($HO148=3,SUM($ID148:IF148)=0),IF(AND($HB148=1,$HF148&gt;=0.05,$HF148&lt;0.1),1,),)</f>
        <v>0</v>
      </c>
      <c r="IH148" s="345">
        <f t="shared" si="580"/>
        <v>0</v>
      </c>
      <c r="II148" s="345">
        <f t="shared" si="581"/>
        <v>0</v>
      </c>
      <c r="IJ148" s="345">
        <f t="shared" si="582"/>
        <v>0</v>
      </c>
      <c r="IK148" s="345">
        <f t="shared" si="583"/>
        <v>0</v>
      </c>
      <c r="IL148" s="345">
        <f t="shared" si="584"/>
        <v>0</v>
      </c>
      <c r="IM148" s="345">
        <f t="shared" si="585"/>
        <v>0</v>
      </c>
      <c r="IN148" s="345">
        <f t="shared" si="586"/>
        <v>0</v>
      </c>
      <c r="IO148" s="345">
        <f t="shared" si="587"/>
        <v>0</v>
      </c>
      <c r="IP148" s="345">
        <f t="shared" si="588"/>
        <v>0</v>
      </c>
      <c r="IQ148" s="345">
        <f t="shared" si="589"/>
        <v>0</v>
      </c>
      <c r="IR148" s="345">
        <f t="shared" si="590"/>
        <v>0</v>
      </c>
      <c r="IS148" s="392">
        <f t="shared" si="591"/>
        <v>0</v>
      </c>
      <c r="IT148" s="385"/>
      <c r="IU148" s="440">
        <f t="shared" si="443"/>
        <v>0</v>
      </c>
      <c r="IV148" s="344">
        <f t="shared" si="444"/>
        <v>0</v>
      </c>
      <c r="IW148" s="344">
        <f t="shared" si="445"/>
        <v>0</v>
      </c>
      <c r="IX148" s="344">
        <f t="shared" si="446"/>
        <v>0</v>
      </c>
      <c r="IY148" s="344">
        <f t="shared" si="447"/>
        <v>0</v>
      </c>
      <c r="IZ148" s="344">
        <f t="shared" si="448"/>
        <v>0</v>
      </c>
      <c r="JA148" s="344">
        <f t="shared" si="449"/>
        <v>0</v>
      </c>
      <c r="JB148" s="344">
        <f t="shared" si="450"/>
        <v>0</v>
      </c>
      <c r="JC148" s="344">
        <f t="shared" si="451"/>
        <v>0</v>
      </c>
      <c r="JD148" s="344">
        <f t="shared" si="452"/>
        <v>0</v>
      </c>
      <c r="JE148" s="344">
        <f t="shared" si="453"/>
        <v>0</v>
      </c>
      <c r="JF148" s="344">
        <f t="shared" si="454"/>
        <v>0</v>
      </c>
      <c r="JG148" s="344">
        <f t="shared" si="455"/>
        <v>0</v>
      </c>
      <c r="JH148" s="344">
        <f t="shared" si="456"/>
        <v>0</v>
      </c>
      <c r="JI148" s="344">
        <f t="shared" si="457"/>
        <v>0</v>
      </c>
      <c r="JJ148" s="344">
        <f t="shared" si="458"/>
        <v>0</v>
      </c>
      <c r="JK148" s="344">
        <f t="shared" si="459"/>
        <v>0</v>
      </c>
      <c r="JL148" s="344">
        <f t="shared" si="460"/>
        <v>0</v>
      </c>
      <c r="JM148" s="344">
        <f t="shared" si="461"/>
        <v>0</v>
      </c>
      <c r="JN148" s="344">
        <f t="shared" si="462"/>
        <v>0</v>
      </c>
      <c r="JO148" s="344">
        <f t="shared" si="463"/>
        <v>0</v>
      </c>
      <c r="JP148" s="344">
        <f t="shared" si="464"/>
        <v>0</v>
      </c>
      <c r="JQ148" s="344">
        <f t="shared" si="465"/>
        <v>0</v>
      </c>
      <c r="JR148" s="344">
        <f t="shared" si="466"/>
        <v>0</v>
      </c>
      <c r="JS148" s="344">
        <f t="shared" si="467"/>
        <v>0</v>
      </c>
      <c r="JT148" s="344">
        <f t="shared" si="468"/>
        <v>0</v>
      </c>
      <c r="JU148" s="344">
        <f t="shared" si="469"/>
        <v>0</v>
      </c>
      <c r="JV148" s="344">
        <f t="shared" si="470"/>
        <v>0</v>
      </c>
      <c r="JW148" s="344">
        <f t="shared" si="471"/>
        <v>0</v>
      </c>
      <c r="JX148" s="344">
        <f t="shared" si="472"/>
        <v>0</v>
      </c>
      <c r="JY148" s="344">
        <f t="shared" si="473"/>
        <v>0</v>
      </c>
      <c r="JZ148" s="344">
        <f t="shared" si="474"/>
        <v>0</v>
      </c>
      <c r="KA148" s="344">
        <f t="shared" si="475"/>
        <v>0</v>
      </c>
      <c r="KB148" s="344">
        <f t="shared" si="476"/>
        <v>0</v>
      </c>
      <c r="KC148" s="344">
        <f t="shared" si="477"/>
        <v>0</v>
      </c>
      <c r="KD148" s="344">
        <f t="shared" si="478"/>
        <v>0</v>
      </c>
      <c r="KE148" s="344">
        <f t="shared" si="479"/>
        <v>0</v>
      </c>
      <c r="KF148" s="344">
        <f t="shared" si="480"/>
        <v>0</v>
      </c>
      <c r="KG148" s="344">
        <f t="shared" si="481"/>
        <v>0</v>
      </c>
      <c r="KH148" s="344">
        <f t="shared" si="482"/>
        <v>0</v>
      </c>
      <c r="KI148" s="344">
        <f t="shared" si="483"/>
        <v>0</v>
      </c>
      <c r="KJ148" s="344">
        <f t="shared" si="484"/>
        <v>0</v>
      </c>
      <c r="KK148" s="344">
        <f t="shared" si="485"/>
        <v>0</v>
      </c>
      <c r="KL148" s="344">
        <f t="shared" si="486"/>
        <v>0</v>
      </c>
      <c r="KM148" s="344">
        <f t="shared" si="487"/>
        <v>0</v>
      </c>
      <c r="KN148" s="344">
        <f t="shared" si="488"/>
        <v>0</v>
      </c>
      <c r="KO148" s="344">
        <f t="shared" si="489"/>
        <v>0</v>
      </c>
      <c r="KP148" s="344">
        <f t="shared" si="490"/>
        <v>0</v>
      </c>
      <c r="KQ148" s="344">
        <f t="shared" si="491"/>
        <v>0</v>
      </c>
      <c r="KR148" s="344">
        <f t="shared" si="492"/>
        <v>0</v>
      </c>
      <c r="KS148" s="344">
        <f t="shared" si="493"/>
        <v>0</v>
      </c>
      <c r="KT148" s="383">
        <f t="shared" si="494"/>
        <v>0</v>
      </c>
      <c r="KU148" s="701"/>
      <c r="KV148" s="109"/>
      <c r="KW148" s="109"/>
      <c r="KX148" s="110"/>
      <c r="KZ148" s="472">
        <f t="shared" si="495"/>
        <v>0</v>
      </c>
      <c r="LA148" s="348">
        <f t="shared" si="496"/>
        <v>0</v>
      </c>
      <c r="LB148" s="348">
        <f t="shared" si="497"/>
        <v>0</v>
      </c>
      <c r="LC148" s="473">
        <f t="shared" si="498"/>
        <v>0</v>
      </c>
      <c r="LE148" s="467">
        <f t="shared" si="499"/>
        <v>0</v>
      </c>
      <c r="LF148" s="467" t="str">
        <f t="shared" si="500"/>
        <v/>
      </c>
      <c r="LG148" s="467">
        <f t="shared" si="501"/>
        <v>0</v>
      </c>
      <c r="LH148" s="467">
        <f t="shared" si="502"/>
        <v>0</v>
      </c>
      <c r="LI148" s="467">
        <f t="shared" si="503"/>
        <v>0</v>
      </c>
      <c r="LJ148" s="467">
        <f t="shared" si="504"/>
        <v>0</v>
      </c>
      <c r="LK148" s="467">
        <f t="shared" si="505"/>
        <v>0</v>
      </c>
      <c r="LL148" s="467">
        <f t="shared" si="506"/>
        <v>0</v>
      </c>
      <c r="LM148" s="467">
        <f t="shared" si="507"/>
        <v>0</v>
      </c>
      <c r="LN148" s="468">
        <f t="shared" si="508"/>
        <v>0</v>
      </c>
      <c r="LO148" s="468" t="str">
        <f t="shared" si="592"/>
        <v>○</v>
      </c>
      <c r="LP148" s="451"/>
      <c r="LQ148" s="414">
        <f t="shared" si="593"/>
        <v>0</v>
      </c>
      <c r="LR148" s="414">
        <f t="shared" si="594"/>
        <v>0</v>
      </c>
      <c r="LS148" s="414" t="str">
        <f t="shared" si="509"/>
        <v/>
      </c>
      <c r="LT148" s="414" t="str">
        <f t="shared" si="595"/>
        <v/>
      </c>
      <c r="LU148" s="414">
        <f t="shared" si="510"/>
        <v>0</v>
      </c>
      <c r="LV148" s="414">
        <f t="shared" si="511"/>
        <v>0</v>
      </c>
      <c r="LW148" s="414">
        <f t="shared" si="512"/>
        <v>0</v>
      </c>
      <c r="LX148" s="448">
        <f t="shared" si="513"/>
        <v>0</v>
      </c>
      <c r="LY148" s="414">
        <f t="shared" si="596"/>
        <v>0</v>
      </c>
      <c r="LZ148" s="414">
        <f t="shared" si="597"/>
        <v>0</v>
      </c>
      <c r="MA148" s="414">
        <f t="shared" si="598"/>
        <v>0</v>
      </c>
      <c r="MB148" s="448">
        <f t="shared" si="599"/>
        <v>0</v>
      </c>
      <c r="MC148" s="414">
        <f t="shared" si="514"/>
        <v>0</v>
      </c>
      <c r="MD148" s="414">
        <f t="shared" si="515"/>
        <v>0</v>
      </c>
      <c r="ME148" s="414">
        <f t="shared" si="516"/>
        <v>0</v>
      </c>
      <c r="MF148" s="448">
        <f t="shared" si="517"/>
        <v>0</v>
      </c>
      <c r="MG148" s="414">
        <f t="shared" si="518"/>
        <v>0</v>
      </c>
      <c r="MH148" s="414">
        <f t="shared" si="519"/>
        <v>0</v>
      </c>
      <c r="MI148" s="414">
        <f t="shared" si="520"/>
        <v>0</v>
      </c>
      <c r="MJ148" s="448">
        <f t="shared" si="600"/>
        <v>0</v>
      </c>
      <c r="MK148" s="462"/>
      <c r="ML148" s="477" cm="1">
        <f t="array" ref="ML148">IF(MX148=1,INDEX($BX148:$EQ148,1,MATCH("Ⅱ⑧",$BX148:$EQ148,0)+7),0)</f>
        <v>0</v>
      </c>
      <c r="MM148" s="478">
        <f t="shared" si="521"/>
        <v>0</v>
      </c>
      <c r="MN148" s="468">
        <f t="shared" si="522"/>
        <v>0</v>
      </c>
      <c r="MP148" s="348">
        <f t="shared" si="523"/>
        <v>0</v>
      </c>
      <c r="MQ148" s="348">
        <f t="shared" si="524"/>
        <v>0</v>
      </c>
      <c r="MR148" s="348">
        <f t="shared" si="525"/>
        <v>0</v>
      </c>
      <c r="MS148" s="348">
        <f t="shared" si="526"/>
        <v>0</v>
      </c>
      <c r="MT148" s="348">
        <f t="shared" si="527"/>
        <v>0</v>
      </c>
      <c r="MU148" s="348">
        <f t="shared" si="528"/>
        <v>0</v>
      </c>
      <c r="MV148" s="348">
        <f t="shared" si="529"/>
        <v>0</v>
      </c>
      <c r="MW148" s="348">
        <f t="shared" si="530"/>
        <v>0</v>
      </c>
      <c r="MX148" s="348">
        <f t="shared" si="531"/>
        <v>0</v>
      </c>
      <c r="MZ148" s="550">
        <f t="shared" si="532"/>
        <v>0</v>
      </c>
      <c r="NA148" s="550">
        <f t="shared" si="533"/>
        <v>0</v>
      </c>
      <c r="NB148" s="550">
        <f t="shared" si="534"/>
        <v>0</v>
      </c>
      <c r="NC148" s="550">
        <f t="shared" si="535"/>
        <v>0</v>
      </c>
      <c r="ND148" s="550">
        <f t="shared" si="536"/>
        <v>0</v>
      </c>
      <c r="NE148" s="550">
        <f t="shared" si="537"/>
        <v>0</v>
      </c>
      <c r="NF148" s="550">
        <f t="shared" si="538"/>
        <v>0</v>
      </c>
      <c r="NG148" s="550">
        <f t="shared" si="539"/>
        <v>0</v>
      </c>
    </row>
    <row r="149" spans="1:371" s="136" customFormat="1" ht="21" customHeight="1">
      <c r="A149" s="452">
        <f t="shared" si="412"/>
        <v>0</v>
      </c>
      <c r="B149" s="452">
        <f t="shared" si="601"/>
        <v>0</v>
      </c>
      <c r="C149" s="452">
        <f t="shared" si="413"/>
        <v>0</v>
      </c>
      <c r="D149" s="452">
        <f t="shared" si="414"/>
        <v>0</v>
      </c>
      <c r="E149" s="452">
        <f t="shared" si="415"/>
        <v>0</v>
      </c>
      <c r="F149" s="452">
        <f t="shared" si="602"/>
        <v>0</v>
      </c>
      <c r="G149" s="452">
        <f t="shared" si="603"/>
        <v>0</v>
      </c>
      <c r="H149" s="452">
        <f t="shared" si="604"/>
        <v>0</v>
      </c>
      <c r="I149" s="267">
        <f t="shared" si="540"/>
        <v>0</v>
      </c>
      <c r="J149" s="268"/>
      <c r="K149" s="112"/>
      <c r="L149" s="112"/>
      <c r="M149" s="106"/>
      <c r="N149" s="106"/>
      <c r="O149" s="106"/>
      <c r="P149" s="106"/>
      <c r="Q149" s="112"/>
      <c r="R149" s="263" t="str">
        <f>IFERROR(VLOOKUP(Q149,'４整理番号表'!$T$27:$U$30,2,TRUE),"")</f>
        <v/>
      </c>
      <c r="S149" s="263">
        <f t="shared" si="541"/>
        <v>0</v>
      </c>
      <c r="T149" s="266">
        <f t="shared" si="542"/>
        <v>0</v>
      </c>
      <c r="U149" s="112"/>
      <c r="V149" s="108"/>
      <c r="W149" s="269" t="str">
        <f>IFERROR(VLOOKUP(V149,'４整理番号表'!$B$6:$G$7,2,TRUE),"")</f>
        <v/>
      </c>
      <c r="X149" s="270"/>
      <c r="Y149" s="108"/>
      <c r="Z149" s="269" t="str">
        <f>IFERROR(VLOOKUP(Y149,'４整理番号表'!$B$39:$H$45,2,TRUE),"")</f>
        <v/>
      </c>
      <c r="AA149" s="108"/>
      <c r="AB149" s="271" t="str">
        <f>IFERROR(VLOOKUP(AA149,'４整理番号表'!$J$5:$K$59,2,TRUE),"")</f>
        <v/>
      </c>
      <c r="AC149" s="365"/>
      <c r="AD149" s="624"/>
      <c r="AE149" s="107"/>
      <c r="AF149" s="272" t="str">
        <f>IFERROR(VLOOKUP(AE149,'４整理番号表'!$P$6:$Q$39,2,TRUE),"")</f>
        <v/>
      </c>
      <c r="AG149" s="273">
        <f t="shared" si="416"/>
        <v>0</v>
      </c>
      <c r="AH149" s="106"/>
      <c r="AI149" s="112"/>
      <c r="AJ149" s="111"/>
      <c r="AK149" s="282"/>
      <c r="AL149" s="283"/>
      <c r="AM149" s="280"/>
      <c r="AN149" s="26"/>
      <c r="AO149" s="291">
        <f t="shared" si="417"/>
        <v>0</v>
      </c>
      <c r="AP149" s="290">
        <f t="shared" si="543"/>
        <v>0</v>
      </c>
      <c r="AQ149" s="30"/>
      <c r="AR149" s="30"/>
      <c r="AS149" s="30"/>
      <c r="AT149" s="289"/>
      <c r="AU149" s="291">
        <f t="shared" si="410"/>
        <v>0</v>
      </c>
      <c r="AV149" s="291" t="str">
        <f t="shared" si="605"/>
        <v/>
      </c>
      <c r="AW149" s="27"/>
      <c r="AX149" s="33"/>
      <c r="AY149" s="33"/>
      <c r="AZ149" s="28"/>
      <c r="BA149" s="27"/>
      <c r="BB149" s="202"/>
      <c r="BC149" s="315">
        <f t="shared" si="544"/>
        <v>0</v>
      </c>
      <c r="BD149" s="349" t="str">
        <f t="shared" si="418"/>
        <v/>
      </c>
      <c r="BE149" s="350"/>
      <c r="BF149" s="350"/>
      <c r="BG149" s="349">
        <f t="shared" si="411"/>
        <v>0</v>
      </c>
      <c r="BH149" s="350"/>
      <c r="BI149" s="349">
        <f t="shared" si="545"/>
        <v>0</v>
      </c>
      <c r="BJ149" s="202"/>
      <c r="BK149" s="202"/>
      <c r="BL149" s="653" t="str">
        <f t="shared" si="419"/>
        <v/>
      </c>
      <c r="BM149" s="654" t="str">
        <f t="shared" si="420"/>
        <v/>
      </c>
      <c r="BN149" s="266" t="str">
        <f t="shared" si="421"/>
        <v/>
      </c>
      <c r="BO149" s="793"/>
      <c r="BP149" s="323"/>
      <c r="BQ149" s="323"/>
      <c r="BR149" s="323"/>
      <c r="BS149" s="323"/>
      <c r="BT149" s="324" t="str">
        <f t="shared" si="422"/>
        <v/>
      </c>
      <c r="BU149" s="325" t="str">
        <f t="shared" si="546"/>
        <v/>
      </c>
      <c r="BV149" s="393">
        <f t="shared" si="547"/>
        <v>0</v>
      </c>
      <c r="BW149" s="326"/>
      <c r="BX149" s="329"/>
      <c r="BY149" s="454"/>
      <c r="BZ149" s="455"/>
      <c r="CA149" s="455"/>
      <c r="CB149" s="455"/>
      <c r="CC149" s="455"/>
      <c r="CD149" s="322">
        <f>IFERROR(VLOOKUP(BX149,'４整理番号表'!$X$23:$Z$31,3,FALSE),)</f>
        <v>0</v>
      </c>
      <c r="CE149" s="605" t="str">
        <f>IF(BX149='４整理番号表'!$X$24,IF(CC149&lt;&gt;"",IF(BZ149&gt;0,IF(BY149=6,ROUNDDOWN((CC149-BZ149)/ABS(BZ149),3),IF(BY149=5,ROUNDDOWN((CC149-BZ149)/ABS(BZ149)*3/4,3),"")),"-")),IF(CC149&lt;&gt;"",IF(BZ149&gt;0,ROUNDDOWN((CC149-BZ149)/ABS(BZ149),3),"-"),""))</f>
        <v/>
      </c>
      <c r="CF149" s="610"/>
      <c r="CG149" s="329"/>
      <c r="CH149" s="454"/>
      <c r="CI149" s="322"/>
      <c r="CJ149" s="322"/>
      <c r="CK149" s="322"/>
      <c r="CL149" s="322"/>
      <c r="CM149" s="322">
        <f>IFERROR(VLOOKUP(CG149,'４整理番号表'!$X$23:$Z$31,3,FALSE),)</f>
        <v>0</v>
      </c>
      <c r="CN149" s="325" t="str">
        <f t="shared" si="548"/>
        <v/>
      </c>
      <c r="CO149" s="610"/>
      <c r="CP149" s="329"/>
      <c r="CQ149" s="454"/>
      <c r="CR149" s="322"/>
      <c r="CS149" s="322"/>
      <c r="CT149" s="322"/>
      <c r="CU149" s="322"/>
      <c r="CV149" s="322">
        <f>IFERROR(VLOOKUP(CP149,'４整理番号表'!$X$23:$Z$31,3,FALSE),)</f>
        <v>0</v>
      </c>
      <c r="CW149" s="325" t="str">
        <f t="shared" si="549"/>
        <v/>
      </c>
      <c r="CX149" s="619"/>
      <c r="CY149" s="329"/>
      <c r="CZ149" s="454"/>
      <c r="DA149" s="322"/>
      <c r="DB149" s="322"/>
      <c r="DC149" s="322"/>
      <c r="DD149" s="322"/>
      <c r="DE149" s="322">
        <f>IFERROR(VLOOKUP(CY149,'４整理番号表'!$X$23:$Z$31,3,FALSE),)</f>
        <v>0</v>
      </c>
      <c r="DF149" s="325" t="str">
        <f t="shared" si="550"/>
        <v/>
      </c>
      <c r="DG149" s="610"/>
      <c r="DH149" s="329"/>
      <c r="DI149" s="454"/>
      <c r="DJ149" s="322"/>
      <c r="DK149" s="322"/>
      <c r="DL149" s="322"/>
      <c r="DM149" s="322"/>
      <c r="DN149" s="322">
        <f>IFERROR(VLOOKUP(DH149,'４整理番号表'!$X$23:$Z$31,3,FALSE),)</f>
        <v>0</v>
      </c>
      <c r="DO149" s="325" t="str">
        <f t="shared" si="551"/>
        <v/>
      </c>
      <c r="DP149" s="610"/>
      <c r="DQ149" s="329"/>
      <c r="DR149" s="454"/>
      <c r="DS149" s="322"/>
      <c r="DT149" s="322"/>
      <c r="DU149" s="322"/>
      <c r="DV149" s="322"/>
      <c r="DW149" s="322">
        <f>IFERROR(VLOOKUP(DQ149,'４整理番号表'!$X$23:$Z$31,3,FALSE),)</f>
        <v>0</v>
      </c>
      <c r="DX149" s="325" t="str">
        <f t="shared" si="552"/>
        <v/>
      </c>
      <c r="DY149" s="610"/>
      <c r="DZ149" s="329"/>
      <c r="EA149" s="454"/>
      <c r="EB149" s="322"/>
      <c r="EC149" s="322"/>
      <c r="ED149" s="322"/>
      <c r="EE149" s="322"/>
      <c r="EF149" s="322">
        <f>IFERROR(VLOOKUP(DZ149,'４整理番号表'!$X$23:$Z$31,3,FALSE),)</f>
        <v>0</v>
      </c>
      <c r="EG149" s="325" t="str">
        <f t="shared" si="553"/>
        <v/>
      </c>
      <c r="EH149" s="610"/>
      <c r="EI149" s="329"/>
      <c r="EJ149" s="454"/>
      <c r="EK149" s="322"/>
      <c r="EL149" s="322"/>
      <c r="EM149" s="322"/>
      <c r="EN149" s="322"/>
      <c r="EO149" s="322">
        <f>IFERROR(VLOOKUP(EI149,'４整理番号表'!$X$23:$Z$31,3,FALSE),)</f>
        <v>0</v>
      </c>
      <c r="EP149" s="325" t="str">
        <f t="shared" si="554"/>
        <v/>
      </c>
      <c r="EQ149" s="619"/>
      <c r="ER149" s="203" t="s">
        <v>101</v>
      </c>
      <c r="ES149" s="266">
        <f t="shared" si="423"/>
        <v>0</v>
      </c>
      <c r="ET149" s="272">
        <f t="shared" si="424"/>
        <v>0</v>
      </c>
      <c r="EU149" s="272">
        <f t="shared" si="425"/>
        <v>0</v>
      </c>
      <c r="EV149" s="272">
        <f t="shared" si="426"/>
        <v>0</v>
      </c>
      <c r="EW149" s="272">
        <f t="shared" si="427"/>
        <v>0</v>
      </c>
      <c r="EX149" s="272">
        <f t="shared" si="428"/>
        <v>0</v>
      </c>
      <c r="EY149" s="272">
        <f t="shared" si="429"/>
        <v>0</v>
      </c>
      <c r="EZ149" s="272">
        <f t="shared" si="430"/>
        <v>0</v>
      </c>
      <c r="FA149" s="272">
        <f t="shared" si="431"/>
        <v>0</v>
      </c>
      <c r="FB149" s="272">
        <f t="shared" si="432"/>
        <v>0</v>
      </c>
      <c r="FC149" s="272">
        <f t="shared" si="433"/>
        <v>0</v>
      </c>
      <c r="FD149" s="272">
        <f t="shared" si="434"/>
        <v>0</v>
      </c>
      <c r="FE149" s="272">
        <f t="shared" si="435"/>
        <v>0</v>
      </c>
      <c r="FF149" s="272">
        <f t="shared" si="436"/>
        <v>0</v>
      </c>
      <c r="FG149" s="272">
        <f t="shared" si="437"/>
        <v>0</v>
      </c>
      <c r="FH149" s="272">
        <f t="shared" si="438"/>
        <v>0</v>
      </c>
      <c r="FI149" s="109" t="s">
        <v>100</v>
      </c>
      <c r="FJ149" s="109" t="s">
        <v>100</v>
      </c>
      <c r="FK149" s="109" t="s">
        <v>100</v>
      </c>
      <c r="FL149" s="109" t="s">
        <v>100</v>
      </c>
      <c r="FM149" s="109" t="s">
        <v>100</v>
      </c>
      <c r="FN149" s="272">
        <f t="shared" si="555"/>
        <v>0</v>
      </c>
      <c r="FO149" s="272">
        <f t="shared" si="556"/>
        <v>0</v>
      </c>
      <c r="FP149" s="272">
        <f t="shared" si="557"/>
        <v>0</v>
      </c>
      <c r="FQ149" s="272">
        <f t="shared" si="558"/>
        <v>0</v>
      </c>
      <c r="FR149" s="272">
        <f t="shared" si="559"/>
        <v>0</v>
      </c>
      <c r="FS149" s="272">
        <f t="shared" si="560"/>
        <v>0</v>
      </c>
      <c r="FT149" s="272">
        <f t="shared" si="561"/>
        <v>0</v>
      </c>
      <c r="FU149" s="113"/>
      <c r="FV149" s="113"/>
      <c r="FW149" s="109"/>
      <c r="FX149" s="109"/>
      <c r="FY149" s="109"/>
      <c r="FZ149" s="272">
        <f t="shared" si="562"/>
        <v>0</v>
      </c>
      <c r="GA149" s="272">
        <f t="shared" si="439"/>
        <v>0</v>
      </c>
      <c r="GB149" s="109"/>
      <c r="GC149" s="109"/>
      <c r="GD149" s="109"/>
      <c r="GE149" s="109"/>
      <c r="GF149" s="109"/>
      <c r="GG149" s="109"/>
      <c r="GH149" s="109"/>
      <c r="GI149" s="109"/>
      <c r="GJ149" s="109"/>
      <c r="GK149" s="109"/>
      <c r="GL149" s="109"/>
      <c r="GM149" s="109"/>
      <c r="GN149" s="109"/>
      <c r="GO149" s="109"/>
      <c r="GP149" s="109"/>
      <c r="GQ149" s="109"/>
      <c r="GR149" s="109"/>
      <c r="GS149" s="109"/>
      <c r="GT149" s="110"/>
      <c r="GV149" s="413">
        <f t="shared" si="440"/>
        <v>0</v>
      </c>
      <c r="GW149" s="414">
        <f t="shared" si="441"/>
        <v>0</v>
      </c>
      <c r="GX149" s="415"/>
      <c r="GY149" s="416">
        <f t="shared" si="606"/>
        <v>0</v>
      </c>
      <c r="GZ149" s="417">
        <f t="shared" si="607"/>
        <v>0</v>
      </c>
      <c r="HA149" s="385"/>
      <c r="HB149" s="421"/>
      <c r="HC149" s="422"/>
      <c r="HD149" s="422"/>
      <c r="HE149" s="423">
        <f t="shared" si="408"/>
        <v>0</v>
      </c>
      <c r="HF149" s="424">
        <f t="shared" si="409"/>
        <v>0</v>
      </c>
      <c r="HG149" s="426"/>
      <c r="HH149" s="426"/>
      <c r="HI149" s="426"/>
      <c r="HJ149" s="345" t="str">
        <f t="shared" si="442"/>
        <v/>
      </c>
      <c r="HK149" s="402">
        <f>IF(OR(AND(1&lt;=HJ149,HJ149&lt;=3),HJ149=6),VLOOKUP(HJ149,'４整理番号表'!$J$5:$K$59,2,FALSE),0)</f>
        <v>0</v>
      </c>
      <c r="HL149" s="402">
        <f>IF(OR(HJ149=4,HJ149=7),VLOOKUP(HJ149,'４整理番号表'!$J$5:$K$59,2,FALSE),0)</f>
        <v>0</v>
      </c>
      <c r="HM149" s="402">
        <f>IF(HJ149=5,VLOOKUP(HJ149,'４整理番号表'!$J$5:$K$59,2,FALSE),0)</f>
        <v>0</v>
      </c>
      <c r="HN149" s="402">
        <f>IF(AND(8&lt;=HJ149,HJ149&lt;=13),VLOOKUP(HJ149,'４整理番号表'!$J$5:$K$59,2,FALSE),0)</f>
        <v>0</v>
      </c>
      <c r="HO149" s="397">
        <f t="shared" si="563"/>
        <v>0</v>
      </c>
      <c r="HP149" s="345">
        <f t="shared" si="564"/>
        <v>0</v>
      </c>
      <c r="HQ149" s="345">
        <f t="shared" si="565"/>
        <v>0</v>
      </c>
      <c r="HR149" s="344">
        <f t="shared" si="566"/>
        <v>0</v>
      </c>
      <c r="HS149" s="344">
        <f t="shared" si="567"/>
        <v>0</v>
      </c>
      <c r="HT149" s="345">
        <f t="shared" si="568"/>
        <v>0</v>
      </c>
      <c r="HU149" s="345">
        <f t="shared" si="569"/>
        <v>0</v>
      </c>
      <c r="HV149" s="345">
        <f t="shared" si="570"/>
        <v>0</v>
      </c>
      <c r="HW149" s="345">
        <f t="shared" si="571"/>
        <v>0</v>
      </c>
      <c r="HX149" s="345">
        <f t="shared" si="572"/>
        <v>0</v>
      </c>
      <c r="HY149" s="344">
        <f t="shared" si="573"/>
        <v>0</v>
      </c>
      <c r="HZ149" s="344">
        <f t="shared" si="574"/>
        <v>0</v>
      </c>
      <c r="IA149" s="345">
        <f t="shared" si="575"/>
        <v>0</v>
      </c>
      <c r="IB149" s="345">
        <f t="shared" si="576"/>
        <v>0</v>
      </c>
      <c r="IC149" s="345">
        <f t="shared" si="577"/>
        <v>0</v>
      </c>
      <c r="ID149" s="345">
        <f t="shared" si="578"/>
        <v>0</v>
      </c>
      <c r="IE149" s="345">
        <f t="shared" si="579"/>
        <v>0</v>
      </c>
      <c r="IF149" s="344">
        <f>IF(AND($HO149=3,SUM($ID149:IE149)=0),IF(AND($HB149=1,$HF149&gt;=0.1),1,),)</f>
        <v>0</v>
      </c>
      <c r="IG149" s="344">
        <f>IF(AND($HO149=3,SUM($ID149:IF149)=0),IF(AND($HB149=1,$HF149&gt;=0.05,$HF149&lt;0.1),1,),)</f>
        <v>0</v>
      </c>
      <c r="IH149" s="345">
        <f t="shared" si="580"/>
        <v>0</v>
      </c>
      <c r="II149" s="345">
        <f t="shared" si="581"/>
        <v>0</v>
      </c>
      <c r="IJ149" s="345">
        <f t="shared" si="582"/>
        <v>0</v>
      </c>
      <c r="IK149" s="345">
        <f t="shared" si="583"/>
        <v>0</v>
      </c>
      <c r="IL149" s="345">
        <f t="shared" si="584"/>
        <v>0</v>
      </c>
      <c r="IM149" s="345">
        <f t="shared" si="585"/>
        <v>0</v>
      </c>
      <c r="IN149" s="345">
        <f t="shared" si="586"/>
        <v>0</v>
      </c>
      <c r="IO149" s="345">
        <f t="shared" si="587"/>
        <v>0</v>
      </c>
      <c r="IP149" s="345">
        <f t="shared" si="588"/>
        <v>0</v>
      </c>
      <c r="IQ149" s="345">
        <f t="shared" si="589"/>
        <v>0</v>
      </c>
      <c r="IR149" s="345">
        <f t="shared" si="590"/>
        <v>0</v>
      </c>
      <c r="IS149" s="392">
        <f t="shared" si="591"/>
        <v>0</v>
      </c>
      <c r="IT149" s="385"/>
      <c r="IU149" s="440">
        <f t="shared" si="443"/>
        <v>0</v>
      </c>
      <c r="IV149" s="344">
        <f t="shared" si="444"/>
        <v>0</v>
      </c>
      <c r="IW149" s="344">
        <f t="shared" si="445"/>
        <v>0</v>
      </c>
      <c r="IX149" s="344">
        <f t="shared" si="446"/>
        <v>0</v>
      </c>
      <c r="IY149" s="344">
        <f t="shared" si="447"/>
        <v>0</v>
      </c>
      <c r="IZ149" s="344">
        <f t="shared" si="448"/>
        <v>0</v>
      </c>
      <c r="JA149" s="344">
        <f t="shared" si="449"/>
        <v>0</v>
      </c>
      <c r="JB149" s="344">
        <f t="shared" si="450"/>
        <v>0</v>
      </c>
      <c r="JC149" s="344">
        <f t="shared" si="451"/>
        <v>0</v>
      </c>
      <c r="JD149" s="344">
        <f t="shared" si="452"/>
        <v>0</v>
      </c>
      <c r="JE149" s="344">
        <f t="shared" si="453"/>
        <v>0</v>
      </c>
      <c r="JF149" s="344">
        <f t="shared" si="454"/>
        <v>0</v>
      </c>
      <c r="JG149" s="344">
        <f t="shared" si="455"/>
        <v>0</v>
      </c>
      <c r="JH149" s="344">
        <f t="shared" si="456"/>
        <v>0</v>
      </c>
      <c r="JI149" s="344">
        <f t="shared" si="457"/>
        <v>0</v>
      </c>
      <c r="JJ149" s="344">
        <f t="shared" si="458"/>
        <v>0</v>
      </c>
      <c r="JK149" s="344">
        <f t="shared" si="459"/>
        <v>0</v>
      </c>
      <c r="JL149" s="344">
        <f t="shared" si="460"/>
        <v>0</v>
      </c>
      <c r="JM149" s="344">
        <f t="shared" si="461"/>
        <v>0</v>
      </c>
      <c r="JN149" s="344">
        <f t="shared" si="462"/>
        <v>0</v>
      </c>
      <c r="JO149" s="344">
        <f t="shared" si="463"/>
        <v>0</v>
      </c>
      <c r="JP149" s="344">
        <f t="shared" si="464"/>
        <v>0</v>
      </c>
      <c r="JQ149" s="344">
        <f t="shared" si="465"/>
        <v>0</v>
      </c>
      <c r="JR149" s="344">
        <f t="shared" si="466"/>
        <v>0</v>
      </c>
      <c r="JS149" s="344">
        <f t="shared" si="467"/>
        <v>0</v>
      </c>
      <c r="JT149" s="344">
        <f t="shared" si="468"/>
        <v>0</v>
      </c>
      <c r="JU149" s="344">
        <f t="shared" si="469"/>
        <v>0</v>
      </c>
      <c r="JV149" s="344">
        <f t="shared" si="470"/>
        <v>0</v>
      </c>
      <c r="JW149" s="344">
        <f t="shared" si="471"/>
        <v>0</v>
      </c>
      <c r="JX149" s="344">
        <f t="shared" si="472"/>
        <v>0</v>
      </c>
      <c r="JY149" s="344">
        <f t="shared" si="473"/>
        <v>0</v>
      </c>
      <c r="JZ149" s="344">
        <f t="shared" si="474"/>
        <v>0</v>
      </c>
      <c r="KA149" s="344">
        <f t="shared" si="475"/>
        <v>0</v>
      </c>
      <c r="KB149" s="344">
        <f t="shared" si="476"/>
        <v>0</v>
      </c>
      <c r="KC149" s="344">
        <f t="shared" si="477"/>
        <v>0</v>
      </c>
      <c r="KD149" s="344">
        <f t="shared" si="478"/>
        <v>0</v>
      </c>
      <c r="KE149" s="344">
        <f t="shared" si="479"/>
        <v>0</v>
      </c>
      <c r="KF149" s="344">
        <f t="shared" si="480"/>
        <v>0</v>
      </c>
      <c r="KG149" s="344">
        <f t="shared" si="481"/>
        <v>0</v>
      </c>
      <c r="KH149" s="344">
        <f t="shared" si="482"/>
        <v>0</v>
      </c>
      <c r="KI149" s="344">
        <f t="shared" si="483"/>
        <v>0</v>
      </c>
      <c r="KJ149" s="344">
        <f t="shared" si="484"/>
        <v>0</v>
      </c>
      <c r="KK149" s="344">
        <f t="shared" si="485"/>
        <v>0</v>
      </c>
      <c r="KL149" s="344">
        <f t="shared" si="486"/>
        <v>0</v>
      </c>
      <c r="KM149" s="344">
        <f t="shared" si="487"/>
        <v>0</v>
      </c>
      <c r="KN149" s="344">
        <f t="shared" si="488"/>
        <v>0</v>
      </c>
      <c r="KO149" s="344">
        <f t="shared" si="489"/>
        <v>0</v>
      </c>
      <c r="KP149" s="344">
        <f t="shared" si="490"/>
        <v>0</v>
      </c>
      <c r="KQ149" s="344">
        <f t="shared" si="491"/>
        <v>0</v>
      </c>
      <c r="KR149" s="344">
        <f t="shared" si="492"/>
        <v>0</v>
      </c>
      <c r="KS149" s="344">
        <f t="shared" si="493"/>
        <v>0</v>
      </c>
      <c r="KT149" s="383">
        <f t="shared" si="494"/>
        <v>0</v>
      </c>
      <c r="KU149" s="701"/>
      <c r="KV149" s="109"/>
      <c r="KW149" s="109"/>
      <c r="KX149" s="110"/>
      <c r="KZ149" s="472">
        <f t="shared" si="495"/>
        <v>0</v>
      </c>
      <c r="LA149" s="348">
        <f t="shared" si="496"/>
        <v>0</v>
      </c>
      <c r="LB149" s="348">
        <f t="shared" si="497"/>
        <v>0</v>
      </c>
      <c r="LC149" s="473">
        <f t="shared" si="498"/>
        <v>0</v>
      </c>
      <c r="LE149" s="467">
        <f t="shared" si="499"/>
        <v>0</v>
      </c>
      <c r="LF149" s="467" t="str">
        <f t="shared" si="500"/>
        <v/>
      </c>
      <c r="LG149" s="467">
        <f t="shared" si="501"/>
        <v>0</v>
      </c>
      <c r="LH149" s="467">
        <f t="shared" si="502"/>
        <v>0</v>
      </c>
      <c r="LI149" s="467">
        <f t="shared" si="503"/>
        <v>0</v>
      </c>
      <c r="LJ149" s="467">
        <f t="shared" si="504"/>
        <v>0</v>
      </c>
      <c r="LK149" s="467">
        <f t="shared" si="505"/>
        <v>0</v>
      </c>
      <c r="LL149" s="467">
        <f t="shared" si="506"/>
        <v>0</v>
      </c>
      <c r="LM149" s="467">
        <f t="shared" si="507"/>
        <v>0</v>
      </c>
      <c r="LN149" s="468">
        <f t="shared" si="508"/>
        <v>0</v>
      </c>
      <c r="LO149" s="468" t="str">
        <f t="shared" si="592"/>
        <v>○</v>
      </c>
      <c r="LP149" s="451"/>
      <c r="LQ149" s="414">
        <f t="shared" si="593"/>
        <v>0</v>
      </c>
      <c r="LR149" s="414">
        <f t="shared" si="594"/>
        <v>0</v>
      </c>
      <c r="LS149" s="414" t="str">
        <f t="shared" si="509"/>
        <v/>
      </c>
      <c r="LT149" s="414" t="str">
        <f t="shared" si="595"/>
        <v/>
      </c>
      <c r="LU149" s="414">
        <f t="shared" si="510"/>
        <v>0</v>
      </c>
      <c r="LV149" s="414">
        <f t="shared" si="511"/>
        <v>0</v>
      </c>
      <c r="LW149" s="414">
        <f t="shared" si="512"/>
        <v>0</v>
      </c>
      <c r="LX149" s="448">
        <f t="shared" si="513"/>
        <v>0</v>
      </c>
      <c r="LY149" s="414">
        <f t="shared" si="596"/>
        <v>0</v>
      </c>
      <c r="LZ149" s="414">
        <f t="shared" si="597"/>
        <v>0</v>
      </c>
      <c r="MA149" s="414">
        <f t="shared" si="598"/>
        <v>0</v>
      </c>
      <c r="MB149" s="448">
        <f t="shared" si="599"/>
        <v>0</v>
      </c>
      <c r="MC149" s="414">
        <f t="shared" si="514"/>
        <v>0</v>
      </c>
      <c r="MD149" s="414">
        <f t="shared" si="515"/>
        <v>0</v>
      </c>
      <c r="ME149" s="414">
        <f t="shared" si="516"/>
        <v>0</v>
      </c>
      <c r="MF149" s="448">
        <f t="shared" si="517"/>
        <v>0</v>
      </c>
      <c r="MG149" s="414">
        <f t="shared" si="518"/>
        <v>0</v>
      </c>
      <c r="MH149" s="414">
        <f t="shared" si="519"/>
        <v>0</v>
      </c>
      <c r="MI149" s="414">
        <f t="shared" si="520"/>
        <v>0</v>
      </c>
      <c r="MJ149" s="448">
        <f t="shared" si="600"/>
        <v>0</v>
      </c>
      <c r="MK149" s="462"/>
      <c r="ML149" s="477" cm="1">
        <f t="array" ref="ML149">IF(MX149=1,INDEX($BX149:$EQ149,1,MATCH("Ⅱ⑧",$BX149:$EQ149,0)+7),0)</f>
        <v>0</v>
      </c>
      <c r="MM149" s="478">
        <f t="shared" si="521"/>
        <v>0</v>
      </c>
      <c r="MN149" s="468">
        <f t="shared" si="522"/>
        <v>0</v>
      </c>
      <c r="MP149" s="348">
        <f t="shared" si="523"/>
        <v>0</v>
      </c>
      <c r="MQ149" s="348">
        <f t="shared" si="524"/>
        <v>0</v>
      </c>
      <c r="MR149" s="348">
        <f t="shared" si="525"/>
        <v>0</v>
      </c>
      <c r="MS149" s="348">
        <f t="shared" si="526"/>
        <v>0</v>
      </c>
      <c r="MT149" s="348">
        <f t="shared" si="527"/>
        <v>0</v>
      </c>
      <c r="MU149" s="348">
        <f t="shared" si="528"/>
        <v>0</v>
      </c>
      <c r="MV149" s="348">
        <f t="shared" si="529"/>
        <v>0</v>
      </c>
      <c r="MW149" s="348">
        <f t="shared" si="530"/>
        <v>0</v>
      </c>
      <c r="MX149" s="348">
        <f t="shared" si="531"/>
        <v>0</v>
      </c>
      <c r="MZ149" s="550">
        <f t="shared" si="532"/>
        <v>0</v>
      </c>
      <c r="NA149" s="550">
        <f t="shared" si="533"/>
        <v>0</v>
      </c>
      <c r="NB149" s="550">
        <f t="shared" si="534"/>
        <v>0</v>
      </c>
      <c r="NC149" s="550">
        <f t="shared" si="535"/>
        <v>0</v>
      </c>
      <c r="ND149" s="550">
        <f t="shared" si="536"/>
        <v>0</v>
      </c>
      <c r="NE149" s="550">
        <f t="shared" si="537"/>
        <v>0</v>
      </c>
      <c r="NF149" s="550">
        <f t="shared" si="538"/>
        <v>0</v>
      </c>
      <c r="NG149" s="550">
        <f t="shared" si="539"/>
        <v>0</v>
      </c>
    </row>
    <row r="150" spans="1:371" s="136" customFormat="1" ht="21" customHeight="1">
      <c r="A150" s="452">
        <f t="shared" si="412"/>
        <v>0</v>
      </c>
      <c r="B150" s="452">
        <f t="shared" si="601"/>
        <v>0</v>
      </c>
      <c r="C150" s="452">
        <f t="shared" si="413"/>
        <v>0</v>
      </c>
      <c r="D150" s="452">
        <f t="shared" si="414"/>
        <v>0</v>
      </c>
      <c r="E150" s="452">
        <f t="shared" si="415"/>
        <v>0</v>
      </c>
      <c r="F150" s="452">
        <f t="shared" si="602"/>
        <v>0</v>
      </c>
      <c r="G150" s="452">
        <f t="shared" si="603"/>
        <v>0</v>
      </c>
      <c r="H150" s="452">
        <f t="shared" si="604"/>
        <v>0</v>
      </c>
      <c r="I150" s="267">
        <f t="shared" si="540"/>
        <v>0</v>
      </c>
      <c r="J150" s="268"/>
      <c r="K150" s="112"/>
      <c r="L150" s="112"/>
      <c r="M150" s="106"/>
      <c r="N150" s="106"/>
      <c r="O150" s="106"/>
      <c r="P150" s="106"/>
      <c r="Q150" s="112"/>
      <c r="R150" s="263" t="str">
        <f>IFERROR(VLOOKUP(Q150,'４整理番号表'!$T$27:$U$30,2,TRUE),"")</f>
        <v/>
      </c>
      <c r="S150" s="263">
        <f t="shared" si="541"/>
        <v>0</v>
      </c>
      <c r="T150" s="266">
        <f t="shared" si="542"/>
        <v>0</v>
      </c>
      <c r="U150" s="112"/>
      <c r="V150" s="108"/>
      <c r="W150" s="269" t="str">
        <f>IFERROR(VLOOKUP(V150,'４整理番号表'!$B$6:$G$7,2,TRUE),"")</f>
        <v/>
      </c>
      <c r="X150" s="270"/>
      <c r="Y150" s="108"/>
      <c r="Z150" s="269" t="str">
        <f>IFERROR(VLOOKUP(Y150,'４整理番号表'!$B$39:$H$45,2,TRUE),"")</f>
        <v/>
      </c>
      <c r="AA150" s="108"/>
      <c r="AB150" s="271" t="str">
        <f>IFERROR(VLOOKUP(AA150,'４整理番号表'!$J$5:$K$59,2,TRUE),"")</f>
        <v/>
      </c>
      <c r="AC150" s="365"/>
      <c r="AD150" s="624"/>
      <c r="AE150" s="107"/>
      <c r="AF150" s="272" t="str">
        <f>IFERROR(VLOOKUP(AE150,'４整理番号表'!$P$6:$Q$39,2,TRUE),"")</f>
        <v/>
      </c>
      <c r="AG150" s="273">
        <f t="shared" si="416"/>
        <v>0</v>
      </c>
      <c r="AH150" s="106"/>
      <c r="AI150" s="112"/>
      <c r="AJ150" s="111"/>
      <c r="AK150" s="282"/>
      <c r="AL150" s="283"/>
      <c r="AM150" s="280"/>
      <c r="AN150" s="29"/>
      <c r="AO150" s="291">
        <f t="shared" si="417"/>
        <v>0</v>
      </c>
      <c r="AP150" s="290">
        <f t="shared" si="543"/>
        <v>0</v>
      </c>
      <c r="AQ150" s="30"/>
      <c r="AR150" s="30"/>
      <c r="AS150" s="30"/>
      <c r="AT150" s="289"/>
      <c r="AU150" s="291">
        <f t="shared" si="410"/>
        <v>0</v>
      </c>
      <c r="AV150" s="291" t="str">
        <f t="shared" si="605"/>
        <v/>
      </c>
      <c r="AW150" s="27"/>
      <c r="AX150" s="33"/>
      <c r="AY150" s="33"/>
      <c r="AZ150" s="28"/>
      <c r="BA150" s="27"/>
      <c r="BB150" s="202"/>
      <c r="BC150" s="315">
        <f t="shared" si="544"/>
        <v>0</v>
      </c>
      <c r="BD150" s="349" t="str">
        <f t="shared" si="418"/>
        <v/>
      </c>
      <c r="BE150" s="350"/>
      <c r="BF150" s="350"/>
      <c r="BG150" s="349">
        <f t="shared" si="411"/>
        <v>0</v>
      </c>
      <c r="BH150" s="350"/>
      <c r="BI150" s="349">
        <f t="shared" si="545"/>
        <v>0</v>
      </c>
      <c r="BJ150" s="202"/>
      <c r="BK150" s="202"/>
      <c r="BL150" s="653" t="str">
        <f t="shared" si="419"/>
        <v/>
      </c>
      <c r="BM150" s="654" t="str">
        <f t="shared" si="420"/>
        <v/>
      </c>
      <c r="BN150" s="266" t="str">
        <f t="shared" si="421"/>
        <v/>
      </c>
      <c r="BO150" s="793"/>
      <c r="BP150" s="323"/>
      <c r="BQ150" s="323"/>
      <c r="BR150" s="323"/>
      <c r="BS150" s="323"/>
      <c r="BT150" s="324" t="str">
        <f t="shared" si="422"/>
        <v/>
      </c>
      <c r="BU150" s="325" t="str">
        <f t="shared" si="546"/>
        <v/>
      </c>
      <c r="BV150" s="393">
        <f t="shared" si="547"/>
        <v>0</v>
      </c>
      <c r="BW150" s="326"/>
      <c r="BX150" s="329"/>
      <c r="BY150" s="454"/>
      <c r="BZ150" s="455"/>
      <c r="CA150" s="455"/>
      <c r="CB150" s="455"/>
      <c r="CC150" s="455"/>
      <c r="CD150" s="322">
        <f>IFERROR(VLOOKUP(BX150,'４整理番号表'!$X$23:$Z$31,3,FALSE),)</f>
        <v>0</v>
      </c>
      <c r="CE150" s="605" t="str">
        <f>IF(BX150='４整理番号表'!$X$24,IF(CC150&lt;&gt;"",IF(BZ150&gt;0,IF(BY150=6,ROUNDDOWN((CC150-BZ150)/ABS(BZ150),3),IF(BY150=5,ROUNDDOWN((CC150-BZ150)/ABS(BZ150)*3/4,3),"")),"-")),IF(CC150&lt;&gt;"",IF(BZ150&gt;0,ROUNDDOWN((CC150-BZ150)/ABS(BZ150),3),"-"),""))</f>
        <v/>
      </c>
      <c r="CF150" s="610"/>
      <c r="CG150" s="329"/>
      <c r="CH150" s="454"/>
      <c r="CI150" s="322"/>
      <c r="CJ150" s="322"/>
      <c r="CK150" s="322"/>
      <c r="CL150" s="322"/>
      <c r="CM150" s="322">
        <f>IFERROR(VLOOKUP(CG150,'４整理番号表'!$X$23:$Z$31,3,FALSE),)</f>
        <v>0</v>
      </c>
      <c r="CN150" s="325" t="str">
        <f t="shared" si="548"/>
        <v/>
      </c>
      <c r="CO150" s="610"/>
      <c r="CP150" s="329"/>
      <c r="CQ150" s="454"/>
      <c r="CR150" s="322"/>
      <c r="CS150" s="322"/>
      <c r="CT150" s="322"/>
      <c r="CU150" s="322"/>
      <c r="CV150" s="322">
        <f>IFERROR(VLOOKUP(CP150,'４整理番号表'!$X$23:$Z$31,3,FALSE),)</f>
        <v>0</v>
      </c>
      <c r="CW150" s="325" t="str">
        <f t="shared" si="549"/>
        <v/>
      </c>
      <c r="CX150" s="619"/>
      <c r="CY150" s="329"/>
      <c r="CZ150" s="454"/>
      <c r="DA150" s="322"/>
      <c r="DB150" s="322"/>
      <c r="DC150" s="322"/>
      <c r="DD150" s="322"/>
      <c r="DE150" s="322">
        <f>IFERROR(VLOOKUP(CY150,'４整理番号表'!$X$23:$Z$31,3,FALSE),)</f>
        <v>0</v>
      </c>
      <c r="DF150" s="325" t="str">
        <f t="shared" si="550"/>
        <v/>
      </c>
      <c r="DG150" s="610"/>
      <c r="DH150" s="329"/>
      <c r="DI150" s="454"/>
      <c r="DJ150" s="322"/>
      <c r="DK150" s="322"/>
      <c r="DL150" s="322"/>
      <c r="DM150" s="322"/>
      <c r="DN150" s="322">
        <f>IFERROR(VLOOKUP(DH150,'４整理番号表'!$X$23:$Z$31,3,FALSE),)</f>
        <v>0</v>
      </c>
      <c r="DO150" s="325" t="str">
        <f t="shared" si="551"/>
        <v/>
      </c>
      <c r="DP150" s="610"/>
      <c r="DQ150" s="329"/>
      <c r="DR150" s="454"/>
      <c r="DS150" s="322"/>
      <c r="DT150" s="322"/>
      <c r="DU150" s="322"/>
      <c r="DV150" s="322"/>
      <c r="DW150" s="322">
        <f>IFERROR(VLOOKUP(DQ150,'４整理番号表'!$X$23:$Z$31,3,FALSE),)</f>
        <v>0</v>
      </c>
      <c r="DX150" s="325" t="str">
        <f t="shared" si="552"/>
        <v/>
      </c>
      <c r="DY150" s="610"/>
      <c r="DZ150" s="329"/>
      <c r="EA150" s="454"/>
      <c r="EB150" s="322"/>
      <c r="EC150" s="322"/>
      <c r="ED150" s="322"/>
      <c r="EE150" s="322"/>
      <c r="EF150" s="322">
        <f>IFERROR(VLOOKUP(DZ150,'４整理番号表'!$X$23:$Z$31,3,FALSE),)</f>
        <v>0</v>
      </c>
      <c r="EG150" s="325" t="str">
        <f t="shared" si="553"/>
        <v/>
      </c>
      <c r="EH150" s="610"/>
      <c r="EI150" s="329"/>
      <c r="EJ150" s="454"/>
      <c r="EK150" s="322"/>
      <c r="EL150" s="322"/>
      <c r="EM150" s="322"/>
      <c r="EN150" s="322"/>
      <c r="EO150" s="322">
        <f>IFERROR(VLOOKUP(EI150,'４整理番号表'!$X$23:$Z$31,3,FALSE),)</f>
        <v>0</v>
      </c>
      <c r="EP150" s="325" t="str">
        <f t="shared" si="554"/>
        <v/>
      </c>
      <c r="EQ150" s="619"/>
      <c r="ER150" s="203" t="s">
        <v>101</v>
      </c>
      <c r="ES150" s="266">
        <f t="shared" si="423"/>
        <v>0</v>
      </c>
      <c r="ET150" s="272">
        <f t="shared" si="424"/>
        <v>0</v>
      </c>
      <c r="EU150" s="272">
        <f t="shared" si="425"/>
        <v>0</v>
      </c>
      <c r="EV150" s="272">
        <f t="shared" si="426"/>
        <v>0</v>
      </c>
      <c r="EW150" s="272">
        <f t="shared" si="427"/>
        <v>0</v>
      </c>
      <c r="EX150" s="272">
        <f t="shared" si="428"/>
        <v>0</v>
      </c>
      <c r="EY150" s="272">
        <f t="shared" si="429"/>
        <v>0</v>
      </c>
      <c r="EZ150" s="272">
        <f t="shared" si="430"/>
        <v>0</v>
      </c>
      <c r="FA150" s="272">
        <f t="shared" si="431"/>
        <v>0</v>
      </c>
      <c r="FB150" s="272">
        <f t="shared" si="432"/>
        <v>0</v>
      </c>
      <c r="FC150" s="272">
        <f t="shared" si="433"/>
        <v>0</v>
      </c>
      <c r="FD150" s="272">
        <f t="shared" si="434"/>
        <v>0</v>
      </c>
      <c r="FE150" s="272">
        <f t="shared" si="435"/>
        <v>0</v>
      </c>
      <c r="FF150" s="272">
        <f t="shared" si="436"/>
        <v>0</v>
      </c>
      <c r="FG150" s="272">
        <f t="shared" si="437"/>
        <v>0</v>
      </c>
      <c r="FH150" s="272">
        <f t="shared" si="438"/>
        <v>0</v>
      </c>
      <c r="FI150" s="109" t="s">
        <v>100</v>
      </c>
      <c r="FJ150" s="109" t="s">
        <v>100</v>
      </c>
      <c r="FK150" s="109" t="s">
        <v>100</v>
      </c>
      <c r="FL150" s="109" t="s">
        <v>100</v>
      </c>
      <c r="FM150" s="109" t="s">
        <v>100</v>
      </c>
      <c r="FN150" s="272">
        <f t="shared" si="555"/>
        <v>0</v>
      </c>
      <c r="FO150" s="272">
        <f t="shared" si="556"/>
        <v>0</v>
      </c>
      <c r="FP150" s="272">
        <f t="shared" si="557"/>
        <v>0</v>
      </c>
      <c r="FQ150" s="272">
        <f t="shared" si="558"/>
        <v>0</v>
      </c>
      <c r="FR150" s="272">
        <f t="shared" si="559"/>
        <v>0</v>
      </c>
      <c r="FS150" s="272">
        <f t="shared" si="560"/>
        <v>0</v>
      </c>
      <c r="FT150" s="272">
        <f t="shared" si="561"/>
        <v>0</v>
      </c>
      <c r="FU150" s="113"/>
      <c r="FV150" s="113"/>
      <c r="FW150" s="109"/>
      <c r="FX150" s="109"/>
      <c r="FY150" s="109"/>
      <c r="FZ150" s="272">
        <f t="shared" si="562"/>
        <v>0</v>
      </c>
      <c r="GA150" s="272">
        <f t="shared" si="439"/>
        <v>0</v>
      </c>
      <c r="GB150" s="109"/>
      <c r="GC150" s="109"/>
      <c r="GD150" s="109"/>
      <c r="GE150" s="109"/>
      <c r="GF150" s="109"/>
      <c r="GG150" s="109"/>
      <c r="GH150" s="109"/>
      <c r="GI150" s="109"/>
      <c r="GJ150" s="109"/>
      <c r="GK150" s="109"/>
      <c r="GL150" s="109"/>
      <c r="GM150" s="109"/>
      <c r="GN150" s="109"/>
      <c r="GO150" s="109"/>
      <c r="GP150" s="109"/>
      <c r="GQ150" s="109"/>
      <c r="GR150" s="109"/>
      <c r="GS150" s="109"/>
      <c r="GT150" s="110"/>
      <c r="GV150" s="413">
        <f t="shared" si="440"/>
        <v>0</v>
      </c>
      <c r="GW150" s="414">
        <f t="shared" si="441"/>
        <v>0</v>
      </c>
      <c r="GX150" s="415"/>
      <c r="GY150" s="416">
        <f t="shared" si="606"/>
        <v>0</v>
      </c>
      <c r="GZ150" s="417">
        <f t="shared" si="607"/>
        <v>0</v>
      </c>
      <c r="HA150" s="385"/>
      <c r="HB150" s="421"/>
      <c r="HC150" s="422"/>
      <c r="HD150" s="422"/>
      <c r="HE150" s="423">
        <f t="shared" si="408"/>
        <v>0</v>
      </c>
      <c r="HF150" s="424">
        <f t="shared" si="409"/>
        <v>0</v>
      </c>
      <c r="HG150" s="426"/>
      <c r="HH150" s="426"/>
      <c r="HI150" s="426"/>
      <c r="HJ150" s="345" t="str">
        <f t="shared" si="442"/>
        <v/>
      </c>
      <c r="HK150" s="402">
        <f>IF(OR(AND(1&lt;=HJ150,HJ150&lt;=3),HJ150=6),VLOOKUP(HJ150,'４整理番号表'!$J$5:$K$59,2,FALSE),0)</f>
        <v>0</v>
      </c>
      <c r="HL150" s="402">
        <f>IF(OR(HJ150=4,HJ150=7),VLOOKUP(HJ150,'４整理番号表'!$J$5:$K$59,2,FALSE),0)</f>
        <v>0</v>
      </c>
      <c r="HM150" s="402">
        <f>IF(HJ150=5,VLOOKUP(HJ150,'４整理番号表'!$J$5:$K$59,2,FALSE),0)</f>
        <v>0</v>
      </c>
      <c r="HN150" s="402">
        <f>IF(AND(8&lt;=HJ150,HJ150&lt;=13),VLOOKUP(HJ150,'４整理番号表'!$J$5:$K$59,2,FALSE),0)</f>
        <v>0</v>
      </c>
      <c r="HO150" s="397">
        <f t="shared" si="563"/>
        <v>0</v>
      </c>
      <c r="HP150" s="345">
        <f t="shared" si="564"/>
        <v>0</v>
      </c>
      <c r="HQ150" s="345">
        <f t="shared" si="565"/>
        <v>0</v>
      </c>
      <c r="HR150" s="344">
        <f t="shared" si="566"/>
        <v>0</v>
      </c>
      <c r="HS150" s="344">
        <f t="shared" si="567"/>
        <v>0</v>
      </c>
      <c r="HT150" s="345">
        <f t="shared" si="568"/>
        <v>0</v>
      </c>
      <c r="HU150" s="345">
        <f t="shared" si="569"/>
        <v>0</v>
      </c>
      <c r="HV150" s="345">
        <f t="shared" si="570"/>
        <v>0</v>
      </c>
      <c r="HW150" s="345">
        <f t="shared" si="571"/>
        <v>0</v>
      </c>
      <c r="HX150" s="345">
        <f t="shared" si="572"/>
        <v>0</v>
      </c>
      <c r="HY150" s="344">
        <f t="shared" si="573"/>
        <v>0</v>
      </c>
      <c r="HZ150" s="344">
        <f t="shared" si="574"/>
        <v>0</v>
      </c>
      <c r="IA150" s="345">
        <f t="shared" si="575"/>
        <v>0</v>
      </c>
      <c r="IB150" s="345">
        <f t="shared" si="576"/>
        <v>0</v>
      </c>
      <c r="IC150" s="345">
        <f t="shared" si="577"/>
        <v>0</v>
      </c>
      <c r="ID150" s="345">
        <f t="shared" si="578"/>
        <v>0</v>
      </c>
      <c r="IE150" s="345">
        <f t="shared" si="579"/>
        <v>0</v>
      </c>
      <c r="IF150" s="344">
        <f>IF(AND($HO150=3,SUM($ID150:IE150)=0),IF(AND($HB150=1,$HF150&gt;=0.1),1,),)</f>
        <v>0</v>
      </c>
      <c r="IG150" s="344">
        <f>IF(AND($HO150=3,SUM($ID150:IF150)=0),IF(AND($HB150=1,$HF150&gt;=0.05,$HF150&lt;0.1),1,),)</f>
        <v>0</v>
      </c>
      <c r="IH150" s="345">
        <f t="shared" si="580"/>
        <v>0</v>
      </c>
      <c r="II150" s="345">
        <f t="shared" si="581"/>
        <v>0</v>
      </c>
      <c r="IJ150" s="345">
        <f t="shared" si="582"/>
        <v>0</v>
      </c>
      <c r="IK150" s="345">
        <f t="shared" si="583"/>
        <v>0</v>
      </c>
      <c r="IL150" s="345">
        <f t="shared" si="584"/>
        <v>0</v>
      </c>
      <c r="IM150" s="345">
        <f t="shared" si="585"/>
        <v>0</v>
      </c>
      <c r="IN150" s="345">
        <f t="shared" si="586"/>
        <v>0</v>
      </c>
      <c r="IO150" s="345">
        <f t="shared" si="587"/>
        <v>0</v>
      </c>
      <c r="IP150" s="345">
        <f t="shared" si="588"/>
        <v>0</v>
      </c>
      <c r="IQ150" s="345">
        <f t="shared" si="589"/>
        <v>0</v>
      </c>
      <c r="IR150" s="345">
        <f t="shared" si="590"/>
        <v>0</v>
      </c>
      <c r="IS150" s="392">
        <f t="shared" si="591"/>
        <v>0</v>
      </c>
      <c r="IT150" s="385"/>
      <c r="IU150" s="440">
        <f t="shared" si="443"/>
        <v>0</v>
      </c>
      <c r="IV150" s="344">
        <f t="shared" si="444"/>
        <v>0</v>
      </c>
      <c r="IW150" s="344">
        <f t="shared" si="445"/>
        <v>0</v>
      </c>
      <c r="IX150" s="344">
        <f t="shared" si="446"/>
        <v>0</v>
      </c>
      <c r="IY150" s="344">
        <f t="shared" si="447"/>
        <v>0</v>
      </c>
      <c r="IZ150" s="344">
        <f t="shared" si="448"/>
        <v>0</v>
      </c>
      <c r="JA150" s="344">
        <f t="shared" si="449"/>
        <v>0</v>
      </c>
      <c r="JB150" s="344">
        <f t="shared" si="450"/>
        <v>0</v>
      </c>
      <c r="JC150" s="344">
        <f t="shared" si="451"/>
        <v>0</v>
      </c>
      <c r="JD150" s="344">
        <f t="shared" si="452"/>
        <v>0</v>
      </c>
      <c r="JE150" s="344">
        <f t="shared" si="453"/>
        <v>0</v>
      </c>
      <c r="JF150" s="344">
        <f t="shared" si="454"/>
        <v>0</v>
      </c>
      <c r="JG150" s="344">
        <f t="shared" si="455"/>
        <v>0</v>
      </c>
      <c r="JH150" s="344">
        <f t="shared" si="456"/>
        <v>0</v>
      </c>
      <c r="JI150" s="344">
        <f t="shared" si="457"/>
        <v>0</v>
      </c>
      <c r="JJ150" s="344">
        <f t="shared" si="458"/>
        <v>0</v>
      </c>
      <c r="JK150" s="344">
        <f t="shared" si="459"/>
        <v>0</v>
      </c>
      <c r="JL150" s="344">
        <f t="shared" si="460"/>
        <v>0</v>
      </c>
      <c r="JM150" s="344">
        <f t="shared" si="461"/>
        <v>0</v>
      </c>
      <c r="JN150" s="344">
        <f t="shared" si="462"/>
        <v>0</v>
      </c>
      <c r="JO150" s="344">
        <f t="shared" si="463"/>
        <v>0</v>
      </c>
      <c r="JP150" s="344">
        <f t="shared" si="464"/>
        <v>0</v>
      </c>
      <c r="JQ150" s="344">
        <f t="shared" si="465"/>
        <v>0</v>
      </c>
      <c r="JR150" s="344">
        <f t="shared" si="466"/>
        <v>0</v>
      </c>
      <c r="JS150" s="344">
        <f t="shared" si="467"/>
        <v>0</v>
      </c>
      <c r="JT150" s="344">
        <f t="shared" si="468"/>
        <v>0</v>
      </c>
      <c r="JU150" s="344">
        <f t="shared" si="469"/>
        <v>0</v>
      </c>
      <c r="JV150" s="344">
        <f t="shared" si="470"/>
        <v>0</v>
      </c>
      <c r="JW150" s="344">
        <f t="shared" si="471"/>
        <v>0</v>
      </c>
      <c r="JX150" s="344">
        <f t="shared" si="472"/>
        <v>0</v>
      </c>
      <c r="JY150" s="344">
        <f t="shared" si="473"/>
        <v>0</v>
      </c>
      <c r="JZ150" s="344">
        <f t="shared" si="474"/>
        <v>0</v>
      </c>
      <c r="KA150" s="344">
        <f t="shared" si="475"/>
        <v>0</v>
      </c>
      <c r="KB150" s="344">
        <f t="shared" si="476"/>
        <v>0</v>
      </c>
      <c r="KC150" s="344">
        <f t="shared" si="477"/>
        <v>0</v>
      </c>
      <c r="KD150" s="344">
        <f t="shared" si="478"/>
        <v>0</v>
      </c>
      <c r="KE150" s="344">
        <f t="shared" si="479"/>
        <v>0</v>
      </c>
      <c r="KF150" s="344">
        <f t="shared" si="480"/>
        <v>0</v>
      </c>
      <c r="KG150" s="344">
        <f t="shared" si="481"/>
        <v>0</v>
      </c>
      <c r="KH150" s="344">
        <f t="shared" si="482"/>
        <v>0</v>
      </c>
      <c r="KI150" s="344">
        <f t="shared" si="483"/>
        <v>0</v>
      </c>
      <c r="KJ150" s="344">
        <f t="shared" si="484"/>
        <v>0</v>
      </c>
      <c r="KK150" s="344">
        <f t="shared" si="485"/>
        <v>0</v>
      </c>
      <c r="KL150" s="344">
        <f t="shared" si="486"/>
        <v>0</v>
      </c>
      <c r="KM150" s="344">
        <f t="shared" si="487"/>
        <v>0</v>
      </c>
      <c r="KN150" s="344">
        <f t="shared" si="488"/>
        <v>0</v>
      </c>
      <c r="KO150" s="344">
        <f t="shared" si="489"/>
        <v>0</v>
      </c>
      <c r="KP150" s="344">
        <f t="shared" si="490"/>
        <v>0</v>
      </c>
      <c r="KQ150" s="344">
        <f t="shared" si="491"/>
        <v>0</v>
      </c>
      <c r="KR150" s="344">
        <f t="shared" si="492"/>
        <v>0</v>
      </c>
      <c r="KS150" s="344">
        <f t="shared" si="493"/>
        <v>0</v>
      </c>
      <c r="KT150" s="383">
        <f t="shared" si="494"/>
        <v>0</v>
      </c>
      <c r="KU150" s="701"/>
      <c r="KV150" s="109"/>
      <c r="KW150" s="109"/>
      <c r="KX150" s="110"/>
      <c r="KZ150" s="472">
        <f t="shared" si="495"/>
        <v>0</v>
      </c>
      <c r="LA150" s="348">
        <f t="shared" si="496"/>
        <v>0</v>
      </c>
      <c r="LB150" s="348">
        <f t="shared" si="497"/>
        <v>0</v>
      </c>
      <c r="LC150" s="473">
        <f t="shared" si="498"/>
        <v>0</v>
      </c>
      <c r="LE150" s="467">
        <f t="shared" si="499"/>
        <v>0</v>
      </c>
      <c r="LF150" s="467" t="str">
        <f t="shared" si="500"/>
        <v/>
      </c>
      <c r="LG150" s="467">
        <f t="shared" si="501"/>
        <v>0</v>
      </c>
      <c r="LH150" s="467">
        <f t="shared" si="502"/>
        <v>0</v>
      </c>
      <c r="LI150" s="467">
        <f t="shared" si="503"/>
        <v>0</v>
      </c>
      <c r="LJ150" s="467">
        <f t="shared" si="504"/>
        <v>0</v>
      </c>
      <c r="LK150" s="467">
        <f t="shared" si="505"/>
        <v>0</v>
      </c>
      <c r="LL150" s="467">
        <f t="shared" si="506"/>
        <v>0</v>
      </c>
      <c r="LM150" s="467">
        <f t="shared" si="507"/>
        <v>0</v>
      </c>
      <c r="LN150" s="468">
        <f t="shared" si="508"/>
        <v>0</v>
      </c>
      <c r="LO150" s="468" t="str">
        <f t="shared" si="592"/>
        <v>○</v>
      </c>
      <c r="LP150" s="451"/>
      <c r="LQ150" s="414">
        <f t="shared" si="593"/>
        <v>0</v>
      </c>
      <c r="LR150" s="414">
        <f t="shared" si="594"/>
        <v>0</v>
      </c>
      <c r="LS150" s="414" t="str">
        <f t="shared" si="509"/>
        <v/>
      </c>
      <c r="LT150" s="414" t="str">
        <f t="shared" si="595"/>
        <v/>
      </c>
      <c r="LU150" s="414">
        <f t="shared" si="510"/>
        <v>0</v>
      </c>
      <c r="LV150" s="414">
        <f t="shared" si="511"/>
        <v>0</v>
      </c>
      <c r="LW150" s="414">
        <f t="shared" si="512"/>
        <v>0</v>
      </c>
      <c r="LX150" s="448">
        <f t="shared" si="513"/>
        <v>0</v>
      </c>
      <c r="LY150" s="414">
        <f t="shared" si="596"/>
        <v>0</v>
      </c>
      <c r="LZ150" s="414">
        <f t="shared" si="597"/>
        <v>0</v>
      </c>
      <c r="MA150" s="414">
        <f t="shared" si="598"/>
        <v>0</v>
      </c>
      <c r="MB150" s="448">
        <f t="shared" si="599"/>
        <v>0</v>
      </c>
      <c r="MC150" s="414">
        <f t="shared" si="514"/>
        <v>0</v>
      </c>
      <c r="MD150" s="414">
        <f t="shared" si="515"/>
        <v>0</v>
      </c>
      <c r="ME150" s="414">
        <f t="shared" si="516"/>
        <v>0</v>
      </c>
      <c r="MF150" s="448">
        <f t="shared" si="517"/>
        <v>0</v>
      </c>
      <c r="MG150" s="414">
        <f t="shared" si="518"/>
        <v>0</v>
      </c>
      <c r="MH150" s="414">
        <f t="shared" si="519"/>
        <v>0</v>
      </c>
      <c r="MI150" s="414">
        <f t="shared" si="520"/>
        <v>0</v>
      </c>
      <c r="MJ150" s="448">
        <f t="shared" si="600"/>
        <v>0</v>
      </c>
      <c r="MK150" s="462"/>
      <c r="ML150" s="477" cm="1">
        <f t="array" ref="ML150">IF(MX150=1,INDEX($BX150:$EQ150,1,MATCH("Ⅱ⑧",$BX150:$EQ150,0)+7),0)</f>
        <v>0</v>
      </c>
      <c r="MM150" s="478">
        <f t="shared" si="521"/>
        <v>0</v>
      </c>
      <c r="MN150" s="468">
        <f t="shared" si="522"/>
        <v>0</v>
      </c>
      <c r="MP150" s="348">
        <f t="shared" si="523"/>
        <v>0</v>
      </c>
      <c r="MQ150" s="348">
        <f t="shared" si="524"/>
        <v>0</v>
      </c>
      <c r="MR150" s="348">
        <f t="shared" si="525"/>
        <v>0</v>
      </c>
      <c r="MS150" s="348">
        <f t="shared" si="526"/>
        <v>0</v>
      </c>
      <c r="MT150" s="348">
        <f t="shared" si="527"/>
        <v>0</v>
      </c>
      <c r="MU150" s="348">
        <f t="shared" si="528"/>
        <v>0</v>
      </c>
      <c r="MV150" s="348">
        <f t="shared" si="529"/>
        <v>0</v>
      </c>
      <c r="MW150" s="348">
        <f t="shared" si="530"/>
        <v>0</v>
      </c>
      <c r="MX150" s="348">
        <f t="shared" si="531"/>
        <v>0</v>
      </c>
      <c r="MZ150" s="550">
        <f t="shared" si="532"/>
        <v>0</v>
      </c>
      <c r="NA150" s="550">
        <f t="shared" si="533"/>
        <v>0</v>
      </c>
      <c r="NB150" s="550">
        <f t="shared" si="534"/>
        <v>0</v>
      </c>
      <c r="NC150" s="550">
        <f t="shared" si="535"/>
        <v>0</v>
      </c>
      <c r="ND150" s="550">
        <f t="shared" si="536"/>
        <v>0</v>
      </c>
      <c r="NE150" s="550">
        <f t="shared" si="537"/>
        <v>0</v>
      </c>
      <c r="NF150" s="550">
        <f t="shared" si="538"/>
        <v>0</v>
      </c>
      <c r="NG150" s="550">
        <f t="shared" si="539"/>
        <v>0</v>
      </c>
    </row>
    <row r="151" spans="1:371" s="136" customFormat="1" ht="21" customHeight="1">
      <c r="A151" s="452">
        <f t="shared" si="412"/>
        <v>0</v>
      </c>
      <c r="B151" s="452">
        <f t="shared" si="601"/>
        <v>0</v>
      </c>
      <c r="C151" s="452">
        <f t="shared" si="413"/>
        <v>0</v>
      </c>
      <c r="D151" s="452">
        <f t="shared" si="414"/>
        <v>0</v>
      </c>
      <c r="E151" s="452">
        <f t="shared" si="415"/>
        <v>0</v>
      </c>
      <c r="F151" s="452">
        <f t="shared" si="602"/>
        <v>0</v>
      </c>
      <c r="G151" s="452">
        <f t="shared" si="603"/>
        <v>0</v>
      </c>
      <c r="H151" s="452">
        <f t="shared" si="604"/>
        <v>0</v>
      </c>
      <c r="I151" s="267">
        <f t="shared" si="540"/>
        <v>0</v>
      </c>
      <c r="J151" s="268"/>
      <c r="K151" s="112"/>
      <c r="L151" s="112"/>
      <c r="M151" s="106"/>
      <c r="N151" s="106"/>
      <c r="O151" s="106"/>
      <c r="P151" s="106"/>
      <c r="Q151" s="112"/>
      <c r="R151" s="263" t="str">
        <f>IFERROR(VLOOKUP(Q151,'４整理番号表'!$T$27:$U$30,2,TRUE),"")</f>
        <v/>
      </c>
      <c r="S151" s="263">
        <f t="shared" si="541"/>
        <v>0</v>
      </c>
      <c r="T151" s="266">
        <f t="shared" si="542"/>
        <v>0</v>
      </c>
      <c r="U151" s="112"/>
      <c r="V151" s="108"/>
      <c r="W151" s="269" t="str">
        <f>IFERROR(VLOOKUP(V151,'４整理番号表'!$B$6:$G$7,2,TRUE),"")</f>
        <v/>
      </c>
      <c r="X151" s="270"/>
      <c r="Y151" s="108"/>
      <c r="Z151" s="269" t="str">
        <f>IFERROR(VLOOKUP(Y151,'４整理番号表'!$B$39:$H$45,2,TRUE),"")</f>
        <v/>
      </c>
      <c r="AA151" s="108"/>
      <c r="AB151" s="271" t="str">
        <f>IFERROR(VLOOKUP(AA151,'４整理番号表'!$J$5:$K$59,2,TRUE),"")</f>
        <v/>
      </c>
      <c r="AC151" s="365"/>
      <c r="AD151" s="624"/>
      <c r="AE151" s="107"/>
      <c r="AF151" s="272" t="str">
        <f>IFERROR(VLOOKUP(AE151,'４整理番号表'!$P$6:$Q$39,2,TRUE),"")</f>
        <v/>
      </c>
      <c r="AG151" s="273">
        <f t="shared" si="416"/>
        <v>0</v>
      </c>
      <c r="AH151" s="106"/>
      <c r="AI151" s="112"/>
      <c r="AJ151" s="111"/>
      <c r="AK151" s="282"/>
      <c r="AL151" s="283"/>
      <c r="AM151" s="280"/>
      <c r="AN151" s="26"/>
      <c r="AO151" s="291">
        <f t="shared" si="417"/>
        <v>0</v>
      </c>
      <c r="AP151" s="290">
        <f t="shared" si="543"/>
        <v>0</v>
      </c>
      <c r="AQ151" s="30"/>
      <c r="AR151" s="30"/>
      <c r="AS151" s="30"/>
      <c r="AT151" s="289"/>
      <c r="AU151" s="291">
        <f t="shared" si="410"/>
        <v>0</v>
      </c>
      <c r="AV151" s="291" t="str">
        <f t="shared" si="605"/>
        <v/>
      </c>
      <c r="AW151" s="27"/>
      <c r="AX151" s="33"/>
      <c r="AY151" s="33"/>
      <c r="AZ151" s="28"/>
      <c r="BA151" s="27"/>
      <c r="BB151" s="202"/>
      <c r="BC151" s="315">
        <f t="shared" si="544"/>
        <v>0</v>
      </c>
      <c r="BD151" s="349" t="str">
        <f t="shared" si="418"/>
        <v/>
      </c>
      <c r="BE151" s="350"/>
      <c r="BF151" s="350"/>
      <c r="BG151" s="349">
        <f t="shared" si="411"/>
        <v>0</v>
      </c>
      <c r="BH151" s="350"/>
      <c r="BI151" s="349">
        <f t="shared" si="545"/>
        <v>0</v>
      </c>
      <c r="BJ151" s="202"/>
      <c r="BK151" s="202"/>
      <c r="BL151" s="653" t="str">
        <f t="shared" si="419"/>
        <v/>
      </c>
      <c r="BM151" s="654" t="str">
        <f t="shared" si="420"/>
        <v/>
      </c>
      <c r="BN151" s="266" t="str">
        <f t="shared" si="421"/>
        <v/>
      </c>
      <c r="BO151" s="793"/>
      <c r="BP151" s="323"/>
      <c r="BQ151" s="323"/>
      <c r="BR151" s="323"/>
      <c r="BS151" s="323"/>
      <c r="BT151" s="324" t="str">
        <f t="shared" si="422"/>
        <v/>
      </c>
      <c r="BU151" s="325" t="str">
        <f t="shared" si="546"/>
        <v/>
      </c>
      <c r="BV151" s="393">
        <f t="shared" si="547"/>
        <v>0</v>
      </c>
      <c r="BW151" s="326"/>
      <c r="BX151" s="329"/>
      <c r="BY151" s="454"/>
      <c r="BZ151" s="455"/>
      <c r="CA151" s="455"/>
      <c r="CB151" s="455"/>
      <c r="CC151" s="455"/>
      <c r="CD151" s="322">
        <f>IFERROR(VLOOKUP(BX151,'４整理番号表'!$X$23:$Z$31,3,FALSE),)</f>
        <v>0</v>
      </c>
      <c r="CE151" s="605" t="str">
        <f>IF(BX151='４整理番号表'!$X$24,IF(CC151&lt;&gt;"",IF(BZ151&gt;0,IF(BY151=6,ROUNDDOWN((CC151-BZ151)/ABS(BZ151),3),IF(BY151=5,ROUNDDOWN((CC151-BZ151)/ABS(BZ151)*3/4,3),"")),"-")),IF(CC151&lt;&gt;"",IF(BZ151&gt;0,ROUNDDOWN((CC151-BZ151)/ABS(BZ151),3),"-"),""))</f>
        <v/>
      </c>
      <c r="CF151" s="610"/>
      <c r="CG151" s="329"/>
      <c r="CH151" s="454"/>
      <c r="CI151" s="322"/>
      <c r="CJ151" s="322"/>
      <c r="CK151" s="322"/>
      <c r="CL151" s="322"/>
      <c r="CM151" s="322">
        <f>IFERROR(VLOOKUP(CG151,'４整理番号表'!$X$23:$Z$31,3,FALSE),)</f>
        <v>0</v>
      </c>
      <c r="CN151" s="325" t="str">
        <f t="shared" si="548"/>
        <v/>
      </c>
      <c r="CO151" s="610"/>
      <c r="CP151" s="329"/>
      <c r="CQ151" s="454"/>
      <c r="CR151" s="322"/>
      <c r="CS151" s="322"/>
      <c r="CT151" s="322"/>
      <c r="CU151" s="322"/>
      <c r="CV151" s="322">
        <f>IFERROR(VLOOKUP(CP151,'４整理番号表'!$X$23:$Z$31,3,FALSE),)</f>
        <v>0</v>
      </c>
      <c r="CW151" s="325" t="str">
        <f t="shared" si="549"/>
        <v/>
      </c>
      <c r="CX151" s="619"/>
      <c r="CY151" s="329"/>
      <c r="CZ151" s="454"/>
      <c r="DA151" s="322"/>
      <c r="DB151" s="322"/>
      <c r="DC151" s="322"/>
      <c r="DD151" s="322"/>
      <c r="DE151" s="322">
        <f>IFERROR(VLOOKUP(CY151,'４整理番号表'!$X$23:$Z$31,3,FALSE),)</f>
        <v>0</v>
      </c>
      <c r="DF151" s="325" t="str">
        <f t="shared" si="550"/>
        <v/>
      </c>
      <c r="DG151" s="610"/>
      <c r="DH151" s="329"/>
      <c r="DI151" s="454"/>
      <c r="DJ151" s="322"/>
      <c r="DK151" s="322"/>
      <c r="DL151" s="322"/>
      <c r="DM151" s="322"/>
      <c r="DN151" s="322">
        <f>IFERROR(VLOOKUP(DH151,'４整理番号表'!$X$23:$Z$31,3,FALSE),)</f>
        <v>0</v>
      </c>
      <c r="DO151" s="325" t="str">
        <f t="shared" si="551"/>
        <v/>
      </c>
      <c r="DP151" s="610"/>
      <c r="DQ151" s="329"/>
      <c r="DR151" s="454"/>
      <c r="DS151" s="322"/>
      <c r="DT151" s="322"/>
      <c r="DU151" s="322"/>
      <c r="DV151" s="322"/>
      <c r="DW151" s="322">
        <f>IFERROR(VLOOKUP(DQ151,'４整理番号表'!$X$23:$Z$31,3,FALSE),)</f>
        <v>0</v>
      </c>
      <c r="DX151" s="325" t="str">
        <f t="shared" si="552"/>
        <v/>
      </c>
      <c r="DY151" s="610"/>
      <c r="DZ151" s="329"/>
      <c r="EA151" s="454"/>
      <c r="EB151" s="322"/>
      <c r="EC151" s="322"/>
      <c r="ED151" s="322"/>
      <c r="EE151" s="322"/>
      <c r="EF151" s="322">
        <f>IFERROR(VLOOKUP(DZ151,'４整理番号表'!$X$23:$Z$31,3,FALSE),)</f>
        <v>0</v>
      </c>
      <c r="EG151" s="325" t="str">
        <f t="shared" si="553"/>
        <v/>
      </c>
      <c r="EH151" s="610"/>
      <c r="EI151" s="329"/>
      <c r="EJ151" s="454"/>
      <c r="EK151" s="322"/>
      <c r="EL151" s="322"/>
      <c r="EM151" s="322"/>
      <c r="EN151" s="322"/>
      <c r="EO151" s="322">
        <f>IFERROR(VLOOKUP(EI151,'４整理番号表'!$X$23:$Z$31,3,FALSE),)</f>
        <v>0</v>
      </c>
      <c r="EP151" s="325" t="str">
        <f t="shared" si="554"/>
        <v/>
      </c>
      <c r="EQ151" s="619"/>
      <c r="ER151" s="203" t="s">
        <v>101</v>
      </c>
      <c r="ES151" s="266">
        <f t="shared" si="423"/>
        <v>0</v>
      </c>
      <c r="ET151" s="272">
        <f t="shared" si="424"/>
        <v>0</v>
      </c>
      <c r="EU151" s="272">
        <f t="shared" si="425"/>
        <v>0</v>
      </c>
      <c r="EV151" s="272">
        <f t="shared" si="426"/>
        <v>0</v>
      </c>
      <c r="EW151" s="272">
        <f t="shared" si="427"/>
        <v>0</v>
      </c>
      <c r="EX151" s="272">
        <f t="shared" si="428"/>
        <v>0</v>
      </c>
      <c r="EY151" s="272">
        <f t="shared" si="429"/>
        <v>0</v>
      </c>
      <c r="EZ151" s="272">
        <f t="shared" si="430"/>
        <v>0</v>
      </c>
      <c r="FA151" s="272">
        <f t="shared" si="431"/>
        <v>0</v>
      </c>
      <c r="FB151" s="272">
        <f t="shared" si="432"/>
        <v>0</v>
      </c>
      <c r="FC151" s="272">
        <f t="shared" si="433"/>
        <v>0</v>
      </c>
      <c r="FD151" s="272">
        <f t="shared" si="434"/>
        <v>0</v>
      </c>
      <c r="FE151" s="272">
        <f t="shared" si="435"/>
        <v>0</v>
      </c>
      <c r="FF151" s="272">
        <f t="shared" si="436"/>
        <v>0</v>
      </c>
      <c r="FG151" s="272">
        <f t="shared" si="437"/>
        <v>0</v>
      </c>
      <c r="FH151" s="272">
        <f t="shared" si="438"/>
        <v>0</v>
      </c>
      <c r="FI151" s="109" t="s">
        <v>100</v>
      </c>
      <c r="FJ151" s="109" t="s">
        <v>100</v>
      </c>
      <c r="FK151" s="109" t="s">
        <v>100</v>
      </c>
      <c r="FL151" s="109" t="s">
        <v>100</v>
      </c>
      <c r="FM151" s="109" t="s">
        <v>100</v>
      </c>
      <c r="FN151" s="272">
        <f t="shared" si="555"/>
        <v>0</v>
      </c>
      <c r="FO151" s="272">
        <f t="shared" si="556"/>
        <v>0</v>
      </c>
      <c r="FP151" s="272">
        <f t="shared" si="557"/>
        <v>0</v>
      </c>
      <c r="FQ151" s="272">
        <f t="shared" si="558"/>
        <v>0</v>
      </c>
      <c r="FR151" s="272">
        <f t="shared" si="559"/>
        <v>0</v>
      </c>
      <c r="FS151" s="272">
        <f t="shared" si="560"/>
        <v>0</v>
      </c>
      <c r="FT151" s="272">
        <f t="shared" si="561"/>
        <v>0</v>
      </c>
      <c r="FU151" s="113"/>
      <c r="FV151" s="113"/>
      <c r="FW151" s="109"/>
      <c r="FX151" s="109"/>
      <c r="FY151" s="109"/>
      <c r="FZ151" s="272">
        <f t="shared" si="562"/>
        <v>0</v>
      </c>
      <c r="GA151" s="272">
        <f t="shared" si="439"/>
        <v>0</v>
      </c>
      <c r="GB151" s="109"/>
      <c r="GC151" s="109"/>
      <c r="GD151" s="109"/>
      <c r="GE151" s="109"/>
      <c r="GF151" s="109"/>
      <c r="GG151" s="109"/>
      <c r="GH151" s="109"/>
      <c r="GI151" s="109"/>
      <c r="GJ151" s="109"/>
      <c r="GK151" s="109"/>
      <c r="GL151" s="109"/>
      <c r="GM151" s="109"/>
      <c r="GN151" s="109"/>
      <c r="GO151" s="109"/>
      <c r="GP151" s="109"/>
      <c r="GQ151" s="109"/>
      <c r="GR151" s="109"/>
      <c r="GS151" s="109"/>
      <c r="GT151" s="110"/>
      <c r="GV151" s="413">
        <f t="shared" si="440"/>
        <v>0</v>
      </c>
      <c r="GW151" s="414">
        <f t="shared" si="441"/>
        <v>0</v>
      </c>
      <c r="GX151" s="415"/>
      <c r="GY151" s="416">
        <f t="shared" si="606"/>
        <v>0</v>
      </c>
      <c r="GZ151" s="417">
        <f t="shared" si="607"/>
        <v>0</v>
      </c>
      <c r="HA151" s="385"/>
      <c r="HB151" s="421"/>
      <c r="HC151" s="422"/>
      <c r="HD151" s="422"/>
      <c r="HE151" s="423">
        <f t="shared" ref="HE151:HE214" si="608">HD151-HC151</f>
        <v>0</v>
      </c>
      <c r="HF151" s="424">
        <f t="shared" ref="HF151:HF214" si="609">IF(HC151&lt;&gt;0,ROUNDDOWN(HE151/HC151,4),0)</f>
        <v>0</v>
      </c>
      <c r="HG151" s="426"/>
      <c r="HH151" s="426"/>
      <c r="HI151" s="426"/>
      <c r="HJ151" s="345" t="str">
        <f t="shared" si="442"/>
        <v/>
      </c>
      <c r="HK151" s="402">
        <f>IF(OR(AND(1&lt;=HJ151,HJ151&lt;=3),HJ151=6),VLOOKUP(HJ151,'４整理番号表'!$J$5:$K$59,2,FALSE),0)</f>
        <v>0</v>
      </c>
      <c r="HL151" s="402">
        <f>IF(OR(HJ151=4,HJ151=7),VLOOKUP(HJ151,'４整理番号表'!$J$5:$K$59,2,FALSE),0)</f>
        <v>0</v>
      </c>
      <c r="HM151" s="402">
        <f>IF(HJ151=5,VLOOKUP(HJ151,'４整理番号表'!$J$5:$K$59,2,FALSE),0)</f>
        <v>0</v>
      </c>
      <c r="HN151" s="402">
        <f>IF(AND(8&lt;=HJ151,HJ151&lt;=13),VLOOKUP(HJ151,'４整理番号表'!$J$5:$K$59,2,FALSE),0)</f>
        <v>0</v>
      </c>
      <c r="HO151" s="397">
        <f t="shared" si="563"/>
        <v>0</v>
      </c>
      <c r="HP151" s="345">
        <f t="shared" si="564"/>
        <v>0</v>
      </c>
      <c r="HQ151" s="345">
        <f t="shared" si="565"/>
        <v>0</v>
      </c>
      <c r="HR151" s="344">
        <f t="shared" si="566"/>
        <v>0</v>
      </c>
      <c r="HS151" s="344">
        <f t="shared" si="567"/>
        <v>0</v>
      </c>
      <c r="HT151" s="345">
        <f t="shared" si="568"/>
        <v>0</v>
      </c>
      <c r="HU151" s="345">
        <f t="shared" si="569"/>
        <v>0</v>
      </c>
      <c r="HV151" s="345">
        <f t="shared" si="570"/>
        <v>0</v>
      </c>
      <c r="HW151" s="345">
        <f t="shared" si="571"/>
        <v>0</v>
      </c>
      <c r="HX151" s="345">
        <f t="shared" si="572"/>
        <v>0</v>
      </c>
      <c r="HY151" s="344">
        <f t="shared" si="573"/>
        <v>0</v>
      </c>
      <c r="HZ151" s="344">
        <f t="shared" si="574"/>
        <v>0</v>
      </c>
      <c r="IA151" s="345">
        <f t="shared" si="575"/>
        <v>0</v>
      </c>
      <c r="IB151" s="345">
        <f t="shared" si="576"/>
        <v>0</v>
      </c>
      <c r="IC151" s="345">
        <f t="shared" si="577"/>
        <v>0</v>
      </c>
      <c r="ID151" s="345">
        <f t="shared" si="578"/>
        <v>0</v>
      </c>
      <c r="IE151" s="345">
        <f t="shared" si="579"/>
        <v>0</v>
      </c>
      <c r="IF151" s="344">
        <f>IF(AND($HO151=3,SUM($ID151:IE151)=0),IF(AND($HB151=1,$HF151&gt;=0.1),1,),)</f>
        <v>0</v>
      </c>
      <c r="IG151" s="344">
        <f>IF(AND($HO151=3,SUM($ID151:IF151)=0),IF(AND($HB151=1,$HF151&gt;=0.05,$HF151&lt;0.1),1,),)</f>
        <v>0</v>
      </c>
      <c r="IH151" s="345">
        <f t="shared" si="580"/>
        <v>0</v>
      </c>
      <c r="II151" s="345">
        <f t="shared" si="581"/>
        <v>0</v>
      </c>
      <c r="IJ151" s="345">
        <f t="shared" si="582"/>
        <v>0</v>
      </c>
      <c r="IK151" s="345">
        <f t="shared" si="583"/>
        <v>0</v>
      </c>
      <c r="IL151" s="345">
        <f t="shared" si="584"/>
        <v>0</v>
      </c>
      <c r="IM151" s="345">
        <f t="shared" si="585"/>
        <v>0</v>
      </c>
      <c r="IN151" s="345">
        <f t="shared" si="586"/>
        <v>0</v>
      </c>
      <c r="IO151" s="345">
        <f t="shared" si="587"/>
        <v>0</v>
      </c>
      <c r="IP151" s="345">
        <f t="shared" si="588"/>
        <v>0</v>
      </c>
      <c r="IQ151" s="345">
        <f t="shared" si="589"/>
        <v>0</v>
      </c>
      <c r="IR151" s="345">
        <f t="shared" si="590"/>
        <v>0</v>
      </c>
      <c r="IS151" s="392">
        <f t="shared" si="591"/>
        <v>0</v>
      </c>
      <c r="IT151" s="385"/>
      <c r="IU151" s="440">
        <f t="shared" si="443"/>
        <v>0</v>
      </c>
      <c r="IV151" s="344">
        <f t="shared" si="444"/>
        <v>0</v>
      </c>
      <c r="IW151" s="344">
        <f t="shared" si="445"/>
        <v>0</v>
      </c>
      <c r="IX151" s="344">
        <f t="shared" si="446"/>
        <v>0</v>
      </c>
      <c r="IY151" s="344">
        <f t="shared" si="447"/>
        <v>0</v>
      </c>
      <c r="IZ151" s="344">
        <f t="shared" si="448"/>
        <v>0</v>
      </c>
      <c r="JA151" s="344">
        <f t="shared" si="449"/>
        <v>0</v>
      </c>
      <c r="JB151" s="344">
        <f t="shared" si="450"/>
        <v>0</v>
      </c>
      <c r="JC151" s="344">
        <f t="shared" si="451"/>
        <v>0</v>
      </c>
      <c r="JD151" s="344">
        <f t="shared" si="452"/>
        <v>0</v>
      </c>
      <c r="JE151" s="344">
        <f t="shared" si="453"/>
        <v>0</v>
      </c>
      <c r="JF151" s="344">
        <f t="shared" si="454"/>
        <v>0</v>
      </c>
      <c r="JG151" s="344">
        <f t="shared" si="455"/>
        <v>0</v>
      </c>
      <c r="JH151" s="344">
        <f t="shared" si="456"/>
        <v>0</v>
      </c>
      <c r="JI151" s="344">
        <f t="shared" si="457"/>
        <v>0</v>
      </c>
      <c r="JJ151" s="344">
        <f t="shared" si="458"/>
        <v>0</v>
      </c>
      <c r="JK151" s="344">
        <f t="shared" si="459"/>
        <v>0</v>
      </c>
      <c r="JL151" s="344">
        <f t="shared" si="460"/>
        <v>0</v>
      </c>
      <c r="JM151" s="344">
        <f t="shared" si="461"/>
        <v>0</v>
      </c>
      <c r="JN151" s="344">
        <f t="shared" si="462"/>
        <v>0</v>
      </c>
      <c r="JO151" s="344">
        <f t="shared" si="463"/>
        <v>0</v>
      </c>
      <c r="JP151" s="344">
        <f t="shared" si="464"/>
        <v>0</v>
      </c>
      <c r="JQ151" s="344">
        <f t="shared" si="465"/>
        <v>0</v>
      </c>
      <c r="JR151" s="344">
        <f t="shared" si="466"/>
        <v>0</v>
      </c>
      <c r="JS151" s="344">
        <f t="shared" si="467"/>
        <v>0</v>
      </c>
      <c r="JT151" s="344">
        <f t="shared" si="468"/>
        <v>0</v>
      </c>
      <c r="JU151" s="344">
        <f t="shared" si="469"/>
        <v>0</v>
      </c>
      <c r="JV151" s="344">
        <f t="shared" si="470"/>
        <v>0</v>
      </c>
      <c r="JW151" s="344">
        <f t="shared" si="471"/>
        <v>0</v>
      </c>
      <c r="JX151" s="344">
        <f t="shared" si="472"/>
        <v>0</v>
      </c>
      <c r="JY151" s="344">
        <f t="shared" si="473"/>
        <v>0</v>
      </c>
      <c r="JZ151" s="344">
        <f t="shared" si="474"/>
        <v>0</v>
      </c>
      <c r="KA151" s="344">
        <f t="shared" si="475"/>
        <v>0</v>
      </c>
      <c r="KB151" s="344">
        <f t="shared" si="476"/>
        <v>0</v>
      </c>
      <c r="KC151" s="344">
        <f t="shared" si="477"/>
        <v>0</v>
      </c>
      <c r="KD151" s="344">
        <f t="shared" si="478"/>
        <v>0</v>
      </c>
      <c r="KE151" s="344">
        <f t="shared" si="479"/>
        <v>0</v>
      </c>
      <c r="KF151" s="344">
        <f t="shared" si="480"/>
        <v>0</v>
      </c>
      <c r="KG151" s="344">
        <f t="shared" si="481"/>
        <v>0</v>
      </c>
      <c r="KH151" s="344">
        <f t="shared" si="482"/>
        <v>0</v>
      </c>
      <c r="KI151" s="344">
        <f t="shared" si="483"/>
        <v>0</v>
      </c>
      <c r="KJ151" s="344">
        <f t="shared" si="484"/>
        <v>0</v>
      </c>
      <c r="KK151" s="344">
        <f t="shared" si="485"/>
        <v>0</v>
      </c>
      <c r="KL151" s="344">
        <f t="shared" si="486"/>
        <v>0</v>
      </c>
      <c r="KM151" s="344">
        <f t="shared" si="487"/>
        <v>0</v>
      </c>
      <c r="KN151" s="344">
        <f t="shared" si="488"/>
        <v>0</v>
      </c>
      <c r="KO151" s="344">
        <f t="shared" si="489"/>
        <v>0</v>
      </c>
      <c r="KP151" s="344">
        <f t="shared" si="490"/>
        <v>0</v>
      </c>
      <c r="KQ151" s="344">
        <f t="shared" si="491"/>
        <v>0</v>
      </c>
      <c r="KR151" s="344">
        <f t="shared" si="492"/>
        <v>0</v>
      </c>
      <c r="KS151" s="344">
        <f t="shared" si="493"/>
        <v>0</v>
      </c>
      <c r="KT151" s="383">
        <f t="shared" si="494"/>
        <v>0</v>
      </c>
      <c r="KU151" s="701"/>
      <c r="KV151" s="109"/>
      <c r="KW151" s="109"/>
      <c r="KX151" s="110"/>
      <c r="KZ151" s="472">
        <f t="shared" si="495"/>
        <v>0</v>
      </c>
      <c r="LA151" s="348">
        <f t="shared" si="496"/>
        <v>0</v>
      </c>
      <c r="LB151" s="348">
        <f t="shared" si="497"/>
        <v>0</v>
      </c>
      <c r="LC151" s="473">
        <f t="shared" si="498"/>
        <v>0</v>
      </c>
      <c r="LE151" s="467">
        <f t="shared" si="499"/>
        <v>0</v>
      </c>
      <c r="LF151" s="467" t="str">
        <f t="shared" si="500"/>
        <v/>
      </c>
      <c r="LG151" s="467">
        <f t="shared" si="501"/>
        <v>0</v>
      </c>
      <c r="LH151" s="467">
        <f t="shared" si="502"/>
        <v>0</v>
      </c>
      <c r="LI151" s="467">
        <f t="shared" si="503"/>
        <v>0</v>
      </c>
      <c r="LJ151" s="467">
        <f t="shared" si="504"/>
        <v>0</v>
      </c>
      <c r="LK151" s="467">
        <f t="shared" si="505"/>
        <v>0</v>
      </c>
      <c r="LL151" s="467">
        <f t="shared" si="506"/>
        <v>0</v>
      </c>
      <c r="LM151" s="467">
        <f t="shared" si="507"/>
        <v>0</v>
      </c>
      <c r="LN151" s="468">
        <f t="shared" si="508"/>
        <v>0</v>
      </c>
      <c r="LO151" s="468" t="str">
        <f t="shared" si="592"/>
        <v>○</v>
      </c>
      <c r="LP151" s="451"/>
      <c r="LQ151" s="414">
        <f t="shared" si="593"/>
        <v>0</v>
      </c>
      <c r="LR151" s="414">
        <f t="shared" si="594"/>
        <v>0</v>
      </c>
      <c r="LS151" s="414" t="str">
        <f t="shared" si="509"/>
        <v/>
      </c>
      <c r="LT151" s="414" t="str">
        <f t="shared" si="595"/>
        <v/>
      </c>
      <c r="LU151" s="414">
        <f t="shared" si="510"/>
        <v>0</v>
      </c>
      <c r="LV151" s="414">
        <f t="shared" si="511"/>
        <v>0</v>
      </c>
      <c r="LW151" s="414">
        <f t="shared" si="512"/>
        <v>0</v>
      </c>
      <c r="LX151" s="448">
        <f t="shared" si="513"/>
        <v>0</v>
      </c>
      <c r="LY151" s="414">
        <f t="shared" si="596"/>
        <v>0</v>
      </c>
      <c r="LZ151" s="414">
        <f t="shared" si="597"/>
        <v>0</v>
      </c>
      <c r="MA151" s="414">
        <f t="shared" si="598"/>
        <v>0</v>
      </c>
      <c r="MB151" s="448">
        <f t="shared" si="599"/>
        <v>0</v>
      </c>
      <c r="MC151" s="414">
        <f t="shared" si="514"/>
        <v>0</v>
      </c>
      <c r="MD151" s="414">
        <f t="shared" si="515"/>
        <v>0</v>
      </c>
      <c r="ME151" s="414">
        <f t="shared" si="516"/>
        <v>0</v>
      </c>
      <c r="MF151" s="448">
        <f t="shared" si="517"/>
        <v>0</v>
      </c>
      <c r="MG151" s="414">
        <f t="shared" si="518"/>
        <v>0</v>
      </c>
      <c r="MH151" s="414">
        <f t="shared" si="519"/>
        <v>0</v>
      </c>
      <c r="MI151" s="414">
        <f t="shared" si="520"/>
        <v>0</v>
      </c>
      <c r="MJ151" s="448">
        <f t="shared" si="600"/>
        <v>0</v>
      </c>
      <c r="MK151" s="462"/>
      <c r="ML151" s="477" cm="1">
        <f t="array" ref="ML151">IF(MX151=1,INDEX($BX151:$EQ151,1,MATCH("Ⅱ⑧",$BX151:$EQ151,0)+7),0)</f>
        <v>0</v>
      </c>
      <c r="MM151" s="478">
        <f t="shared" si="521"/>
        <v>0</v>
      </c>
      <c r="MN151" s="468">
        <f t="shared" si="522"/>
        <v>0</v>
      </c>
      <c r="MP151" s="348">
        <f t="shared" si="523"/>
        <v>0</v>
      </c>
      <c r="MQ151" s="348">
        <f t="shared" si="524"/>
        <v>0</v>
      </c>
      <c r="MR151" s="348">
        <f t="shared" si="525"/>
        <v>0</v>
      </c>
      <c r="MS151" s="348">
        <f t="shared" si="526"/>
        <v>0</v>
      </c>
      <c r="MT151" s="348">
        <f t="shared" si="527"/>
        <v>0</v>
      </c>
      <c r="MU151" s="348">
        <f t="shared" si="528"/>
        <v>0</v>
      </c>
      <c r="MV151" s="348">
        <f t="shared" si="529"/>
        <v>0</v>
      </c>
      <c r="MW151" s="348">
        <f t="shared" si="530"/>
        <v>0</v>
      </c>
      <c r="MX151" s="348">
        <f t="shared" si="531"/>
        <v>0</v>
      </c>
      <c r="MZ151" s="550">
        <f t="shared" si="532"/>
        <v>0</v>
      </c>
      <c r="NA151" s="550">
        <f t="shared" si="533"/>
        <v>0</v>
      </c>
      <c r="NB151" s="550">
        <f t="shared" si="534"/>
        <v>0</v>
      </c>
      <c r="NC151" s="550">
        <f t="shared" si="535"/>
        <v>0</v>
      </c>
      <c r="ND151" s="550">
        <f t="shared" si="536"/>
        <v>0</v>
      </c>
      <c r="NE151" s="550">
        <f t="shared" si="537"/>
        <v>0</v>
      </c>
      <c r="NF151" s="550">
        <f t="shared" si="538"/>
        <v>0</v>
      </c>
      <c r="NG151" s="550">
        <f t="shared" si="539"/>
        <v>0</v>
      </c>
    </row>
    <row r="152" spans="1:371" s="136" customFormat="1" ht="21" customHeight="1">
      <c r="A152" s="452">
        <f t="shared" si="412"/>
        <v>0</v>
      </c>
      <c r="B152" s="452">
        <f t="shared" si="601"/>
        <v>0</v>
      </c>
      <c r="C152" s="452">
        <f t="shared" si="413"/>
        <v>0</v>
      </c>
      <c r="D152" s="452">
        <f t="shared" si="414"/>
        <v>0</v>
      </c>
      <c r="E152" s="452">
        <f t="shared" si="415"/>
        <v>0</v>
      </c>
      <c r="F152" s="452">
        <f t="shared" si="602"/>
        <v>0</v>
      </c>
      <c r="G152" s="452">
        <f t="shared" si="603"/>
        <v>0</v>
      </c>
      <c r="H152" s="452">
        <f t="shared" si="604"/>
        <v>0</v>
      </c>
      <c r="I152" s="267">
        <f t="shared" si="540"/>
        <v>0</v>
      </c>
      <c r="J152" s="268"/>
      <c r="K152" s="112"/>
      <c r="L152" s="112"/>
      <c r="M152" s="106"/>
      <c r="N152" s="106"/>
      <c r="O152" s="106"/>
      <c r="P152" s="106"/>
      <c r="Q152" s="112"/>
      <c r="R152" s="263" t="str">
        <f>IFERROR(VLOOKUP(Q152,'４整理番号表'!$T$27:$U$30,2,TRUE),"")</f>
        <v/>
      </c>
      <c r="S152" s="263">
        <f t="shared" si="541"/>
        <v>0</v>
      </c>
      <c r="T152" s="266">
        <f t="shared" si="542"/>
        <v>0</v>
      </c>
      <c r="U152" s="112"/>
      <c r="V152" s="108"/>
      <c r="W152" s="269" t="str">
        <f>IFERROR(VLOOKUP(V152,'４整理番号表'!$B$6:$G$7,2,TRUE),"")</f>
        <v/>
      </c>
      <c r="X152" s="270"/>
      <c r="Y152" s="108"/>
      <c r="Z152" s="269" t="str">
        <f>IFERROR(VLOOKUP(Y152,'４整理番号表'!$B$39:$H$45,2,TRUE),"")</f>
        <v/>
      </c>
      <c r="AA152" s="108"/>
      <c r="AB152" s="271" t="str">
        <f>IFERROR(VLOOKUP(AA152,'４整理番号表'!$J$5:$K$59,2,TRUE),"")</f>
        <v/>
      </c>
      <c r="AC152" s="365"/>
      <c r="AD152" s="624"/>
      <c r="AE152" s="107"/>
      <c r="AF152" s="272" t="str">
        <f>IFERROR(VLOOKUP(AE152,'４整理番号表'!$P$6:$Q$39,2,TRUE),"")</f>
        <v/>
      </c>
      <c r="AG152" s="273">
        <f t="shared" si="416"/>
        <v>0</v>
      </c>
      <c r="AH152" s="106"/>
      <c r="AI152" s="112"/>
      <c r="AJ152" s="111"/>
      <c r="AK152" s="282"/>
      <c r="AL152" s="283"/>
      <c r="AM152" s="280"/>
      <c r="AN152" s="29"/>
      <c r="AO152" s="291">
        <f t="shared" si="417"/>
        <v>0</v>
      </c>
      <c r="AP152" s="290">
        <f t="shared" si="543"/>
        <v>0</v>
      </c>
      <c r="AQ152" s="30"/>
      <c r="AR152" s="30"/>
      <c r="AS152" s="30"/>
      <c r="AT152" s="289"/>
      <c r="AU152" s="291">
        <f t="shared" si="410"/>
        <v>0</v>
      </c>
      <c r="AV152" s="291" t="str">
        <f t="shared" si="605"/>
        <v/>
      </c>
      <c r="AW152" s="27"/>
      <c r="AX152" s="33"/>
      <c r="AY152" s="33"/>
      <c r="AZ152" s="28"/>
      <c r="BA152" s="27"/>
      <c r="BB152" s="202"/>
      <c r="BC152" s="315">
        <f t="shared" si="544"/>
        <v>0</v>
      </c>
      <c r="BD152" s="349" t="str">
        <f t="shared" si="418"/>
        <v/>
      </c>
      <c r="BE152" s="350"/>
      <c r="BF152" s="350"/>
      <c r="BG152" s="349">
        <f t="shared" si="411"/>
        <v>0</v>
      </c>
      <c r="BH152" s="350"/>
      <c r="BI152" s="349">
        <f t="shared" si="545"/>
        <v>0</v>
      </c>
      <c r="BJ152" s="202"/>
      <c r="BK152" s="202"/>
      <c r="BL152" s="653" t="str">
        <f t="shared" si="419"/>
        <v/>
      </c>
      <c r="BM152" s="654" t="str">
        <f t="shared" si="420"/>
        <v/>
      </c>
      <c r="BN152" s="266" t="str">
        <f t="shared" si="421"/>
        <v/>
      </c>
      <c r="BO152" s="793"/>
      <c r="BP152" s="323"/>
      <c r="BQ152" s="323"/>
      <c r="BR152" s="323"/>
      <c r="BS152" s="323"/>
      <c r="BT152" s="324" t="str">
        <f t="shared" si="422"/>
        <v/>
      </c>
      <c r="BU152" s="325" t="str">
        <f t="shared" si="546"/>
        <v/>
      </c>
      <c r="BV152" s="393">
        <f t="shared" si="547"/>
        <v>0</v>
      </c>
      <c r="BW152" s="326"/>
      <c r="BX152" s="329"/>
      <c r="BY152" s="454"/>
      <c r="BZ152" s="455"/>
      <c r="CA152" s="455"/>
      <c r="CB152" s="455"/>
      <c r="CC152" s="455"/>
      <c r="CD152" s="322">
        <f>IFERROR(VLOOKUP(BX152,'４整理番号表'!$X$23:$Z$31,3,FALSE),)</f>
        <v>0</v>
      </c>
      <c r="CE152" s="605" t="str">
        <f>IF(BX152='４整理番号表'!$X$24,IF(CC152&lt;&gt;"",IF(BZ152&gt;0,IF(BY152=6,ROUNDDOWN((CC152-BZ152)/ABS(BZ152),3),IF(BY152=5,ROUNDDOWN((CC152-BZ152)/ABS(BZ152)*3/4,3),"")),"-")),IF(CC152&lt;&gt;"",IF(BZ152&gt;0,ROUNDDOWN((CC152-BZ152)/ABS(BZ152),3),"-"),""))</f>
        <v/>
      </c>
      <c r="CF152" s="610"/>
      <c r="CG152" s="329"/>
      <c r="CH152" s="454"/>
      <c r="CI152" s="322"/>
      <c r="CJ152" s="322"/>
      <c r="CK152" s="322"/>
      <c r="CL152" s="322"/>
      <c r="CM152" s="322">
        <f>IFERROR(VLOOKUP(CG152,'４整理番号表'!$X$23:$Z$31,3,FALSE),)</f>
        <v>0</v>
      </c>
      <c r="CN152" s="325" t="str">
        <f t="shared" si="548"/>
        <v/>
      </c>
      <c r="CO152" s="610"/>
      <c r="CP152" s="329"/>
      <c r="CQ152" s="454"/>
      <c r="CR152" s="322"/>
      <c r="CS152" s="322"/>
      <c r="CT152" s="322"/>
      <c r="CU152" s="322"/>
      <c r="CV152" s="322">
        <f>IFERROR(VLOOKUP(CP152,'４整理番号表'!$X$23:$Z$31,3,FALSE),)</f>
        <v>0</v>
      </c>
      <c r="CW152" s="325" t="str">
        <f t="shared" si="549"/>
        <v/>
      </c>
      <c r="CX152" s="619"/>
      <c r="CY152" s="329"/>
      <c r="CZ152" s="454"/>
      <c r="DA152" s="322"/>
      <c r="DB152" s="322"/>
      <c r="DC152" s="322"/>
      <c r="DD152" s="322"/>
      <c r="DE152" s="322">
        <f>IFERROR(VLOOKUP(CY152,'４整理番号表'!$X$23:$Z$31,3,FALSE),)</f>
        <v>0</v>
      </c>
      <c r="DF152" s="325" t="str">
        <f t="shared" si="550"/>
        <v/>
      </c>
      <c r="DG152" s="610"/>
      <c r="DH152" s="329"/>
      <c r="DI152" s="454"/>
      <c r="DJ152" s="322"/>
      <c r="DK152" s="322"/>
      <c r="DL152" s="322"/>
      <c r="DM152" s="322"/>
      <c r="DN152" s="322">
        <f>IFERROR(VLOOKUP(DH152,'４整理番号表'!$X$23:$Z$31,3,FALSE),)</f>
        <v>0</v>
      </c>
      <c r="DO152" s="325" t="str">
        <f t="shared" si="551"/>
        <v/>
      </c>
      <c r="DP152" s="610"/>
      <c r="DQ152" s="329"/>
      <c r="DR152" s="454"/>
      <c r="DS152" s="322"/>
      <c r="DT152" s="322"/>
      <c r="DU152" s="322"/>
      <c r="DV152" s="322"/>
      <c r="DW152" s="322">
        <f>IFERROR(VLOOKUP(DQ152,'４整理番号表'!$X$23:$Z$31,3,FALSE),)</f>
        <v>0</v>
      </c>
      <c r="DX152" s="325" t="str">
        <f t="shared" si="552"/>
        <v/>
      </c>
      <c r="DY152" s="610"/>
      <c r="DZ152" s="329"/>
      <c r="EA152" s="454"/>
      <c r="EB152" s="322"/>
      <c r="EC152" s="322"/>
      <c r="ED152" s="322"/>
      <c r="EE152" s="322"/>
      <c r="EF152" s="322">
        <f>IFERROR(VLOOKUP(DZ152,'４整理番号表'!$X$23:$Z$31,3,FALSE),)</f>
        <v>0</v>
      </c>
      <c r="EG152" s="325" t="str">
        <f t="shared" si="553"/>
        <v/>
      </c>
      <c r="EH152" s="610"/>
      <c r="EI152" s="329"/>
      <c r="EJ152" s="454"/>
      <c r="EK152" s="322"/>
      <c r="EL152" s="322"/>
      <c r="EM152" s="322"/>
      <c r="EN152" s="322"/>
      <c r="EO152" s="322">
        <f>IFERROR(VLOOKUP(EI152,'４整理番号表'!$X$23:$Z$31,3,FALSE),)</f>
        <v>0</v>
      </c>
      <c r="EP152" s="325" t="str">
        <f t="shared" si="554"/>
        <v/>
      </c>
      <c r="EQ152" s="619"/>
      <c r="ER152" s="203" t="s">
        <v>101</v>
      </c>
      <c r="ES152" s="266">
        <f t="shared" si="423"/>
        <v>0</v>
      </c>
      <c r="ET152" s="272">
        <f t="shared" si="424"/>
        <v>0</v>
      </c>
      <c r="EU152" s="272">
        <f t="shared" si="425"/>
        <v>0</v>
      </c>
      <c r="EV152" s="272">
        <f t="shared" si="426"/>
        <v>0</v>
      </c>
      <c r="EW152" s="272">
        <f t="shared" si="427"/>
        <v>0</v>
      </c>
      <c r="EX152" s="272">
        <f t="shared" si="428"/>
        <v>0</v>
      </c>
      <c r="EY152" s="272">
        <f t="shared" si="429"/>
        <v>0</v>
      </c>
      <c r="EZ152" s="272">
        <f t="shared" si="430"/>
        <v>0</v>
      </c>
      <c r="FA152" s="272">
        <f t="shared" si="431"/>
        <v>0</v>
      </c>
      <c r="FB152" s="272">
        <f t="shared" si="432"/>
        <v>0</v>
      </c>
      <c r="FC152" s="272">
        <f t="shared" si="433"/>
        <v>0</v>
      </c>
      <c r="FD152" s="272">
        <f t="shared" si="434"/>
        <v>0</v>
      </c>
      <c r="FE152" s="272">
        <f t="shared" si="435"/>
        <v>0</v>
      </c>
      <c r="FF152" s="272">
        <f t="shared" si="436"/>
        <v>0</v>
      </c>
      <c r="FG152" s="272">
        <f t="shared" si="437"/>
        <v>0</v>
      </c>
      <c r="FH152" s="272">
        <f t="shared" si="438"/>
        <v>0</v>
      </c>
      <c r="FI152" s="109" t="s">
        <v>100</v>
      </c>
      <c r="FJ152" s="109" t="s">
        <v>100</v>
      </c>
      <c r="FK152" s="109" t="s">
        <v>100</v>
      </c>
      <c r="FL152" s="109" t="s">
        <v>100</v>
      </c>
      <c r="FM152" s="109" t="s">
        <v>100</v>
      </c>
      <c r="FN152" s="272">
        <f t="shared" si="555"/>
        <v>0</v>
      </c>
      <c r="FO152" s="272">
        <f t="shared" si="556"/>
        <v>0</v>
      </c>
      <c r="FP152" s="272">
        <f t="shared" si="557"/>
        <v>0</v>
      </c>
      <c r="FQ152" s="272">
        <f t="shared" si="558"/>
        <v>0</v>
      </c>
      <c r="FR152" s="272">
        <f t="shared" si="559"/>
        <v>0</v>
      </c>
      <c r="FS152" s="272">
        <f t="shared" si="560"/>
        <v>0</v>
      </c>
      <c r="FT152" s="272">
        <f t="shared" si="561"/>
        <v>0</v>
      </c>
      <c r="FU152" s="113"/>
      <c r="FV152" s="113"/>
      <c r="FW152" s="109"/>
      <c r="FX152" s="109"/>
      <c r="FY152" s="109"/>
      <c r="FZ152" s="272">
        <f t="shared" si="562"/>
        <v>0</v>
      </c>
      <c r="GA152" s="272">
        <f t="shared" si="439"/>
        <v>0</v>
      </c>
      <c r="GB152" s="109"/>
      <c r="GC152" s="109"/>
      <c r="GD152" s="109"/>
      <c r="GE152" s="109"/>
      <c r="GF152" s="109"/>
      <c r="GG152" s="109"/>
      <c r="GH152" s="109"/>
      <c r="GI152" s="109"/>
      <c r="GJ152" s="109"/>
      <c r="GK152" s="109"/>
      <c r="GL152" s="109"/>
      <c r="GM152" s="109"/>
      <c r="GN152" s="109"/>
      <c r="GO152" s="109"/>
      <c r="GP152" s="109"/>
      <c r="GQ152" s="109"/>
      <c r="GR152" s="109"/>
      <c r="GS152" s="109"/>
      <c r="GT152" s="110"/>
      <c r="GV152" s="413">
        <f t="shared" si="440"/>
        <v>0</v>
      </c>
      <c r="GW152" s="414">
        <f t="shared" si="441"/>
        <v>0</v>
      </c>
      <c r="GX152" s="415"/>
      <c r="GY152" s="416">
        <f t="shared" si="606"/>
        <v>0</v>
      </c>
      <c r="GZ152" s="417">
        <f t="shared" si="607"/>
        <v>0</v>
      </c>
      <c r="HA152" s="385"/>
      <c r="HB152" s="421"/>
      <c r="HC152" s="422"/>
      <c r="HD152" s="422"/>
      <c r="HE152" s="423">
        <f t="shared" si="608"/>
        <v>0</v>
      </c>
      <c r="HF152" s="424">
        <f t="shared" si="609"/>
        <v>0</v>
      </c>
      <c r="HG152" s="426"/>
      <c r="HH152" s="426"/>
      <c r="HI152" s="426"/>
      <c r="HJ152" s="345" t="str">
        <f t="shared" si="442"/>
        <v/>
      </c>
      <c r="HK152" s="402">
        <f>IF(OR(AND(1&lt;=HJ152,HJ152&lt;=3),HJ152=6),VLOOKUP(HJ152,'４整理番号表'!$J$5:$K$59,2,FALSE),0)</f>
        <v>0</v>
      </c>
      <c r="HL152" s="402">
        <f>IF(OR(HJ152=4,HJ152=7),VLOOKUP(HJ152,'４整理番号表'!$J$5:$K$59,2,FALSE),0)</f>
        <v>0</v>
      </c>
      <c r="HM152" s="402">
        <f>IF(HJ152=5,VLOOKUP(HJ152,'４整理番号表'!$J$5:$K$59,2,FALSE),0)</f>
        <v>0</v>
      </c>
      <c r="HN152" s="402">
        <f>IF(AND(8&lt;=HJ152,HJ152&lt;=13),VLOOKUP(HJ152,'４整理番号表'!$J$5:$K$59,2,FALSE),0)</f>
        <v>0</v>
      </c>
      <c r="HO152" s="397">
        <f t="shared" si="563"/>
        <v>0</v>
      </c>
      <c r="HP152" s="345">
        <f t="shared" si="564"/>
        <v>0</v>
      </c>
      <c r="HQ152" s="345">
        <f t="shared" si="565"/>
        <v>0</v>
      </c>
      <c r="HR152" s="344">
        <f t="shared" si="566"/>
        <v>0</v>
      </c>
      <c r="HS152" s="344">
        <f t="shared" si="567"/>
        <v>0</v>
      </c>
      <c r="HT152" s="345">
        <f t="shared" si="568"/>
        <v>0</v>
      </c>
      <c r="HU152" s="345">
        <f t="shared" si="569"/>
        <v>0</v>
      </c>
      <c r="HV152" s="345">
        <f t="shared" si="570"/>
        <v>0</v>
      </c>
      <c r="HW152" s="345">
        <f t="shared" si="571"/>
        <v>0</v>
      </c>
      <c r="HX152" s="345">
        <f t="shared" si="572"/>
        <v>0</v>
      </c>
      <c r="HY152" s="344">
        <f t="shared" si="573"/>
        <v>0</v>
      </c>
      <c r="HZ152" s="344">
        <f t="shared" si="574"/>
        <v>0</v>
      </c>
      <c r="IA152" s="345">
        <f t="shared" si="575"/>
        <v>0</v>
      </c>
      <c r="IB152" s="345">
        <f t="shared" si="576"/>
        <v>0</v>
      </c>
      <c r="IC152" s="345">
        <f t="shared" si="577"/>
        <v>0</v>
      </c>
      <c r="ID152" s="345">
        <f t="shared" si="578"/>
        <v>0</v>
      </c>
      <c r="IE152" s="345">
        <f t="shared" si="579"/>
        <v>0</v>
      </c>
      <c r="IF152" s="344">
        <f>IF(AND($HO152=3,SUM($ID152:IE152)=0),IF(AND($HB152=1,$HF152&gt;=0.1),1,),)</f>
        <v>0</v>
      </c>
      <c r="IG152" s="344">
        <f>IF(AND($HO152=3,SUM($ID152:IF152)=0),IF(AND($HB152=1,$HF152&gt;=0.05,$HF152&lt;0.1),1,),)</f>
        <v>0</v>
      </c>
      <c r="IH152" s="345">
        <f t="shared" si="580"/>
        <v>0</v>
      </c>
      <c r="II152" s="345">
        <f t="shared" si="581"/>
        <v>0</v>
      </c>
      <c r="IJ152" s="345">
        <f t="shared" si="582"/>
        <v>0</v>
      </c>
      <c r="IK152" s="345">
        <f t="shared" si="583"/>
        <v>0</v>
      </c>
      <c r="IL152" s="345">
        <f t="shared" si="584"/>
        <v>0</v>
      </c>
      <c r="IM152" s="345">
        <f t="shared" si="585"/>
        <v>0</v>
      </c>
      <c r="IN152" s="345">
        <f t="shared" si="586"/>
        <v>0</v>
      </c>
      <c r="IO152" s="345">
        <f t="shared" si="587"/>
        <v>0</v>
      </c>
      <c r="IP152" s="345">
        <f t="shared" si="588"/>
        <v>0</v>
      </c>
      <c r="IQ152" s="345">
        <f t="shared" si="589"/>
        <v>0</v>
      </c>
      <c r="IR152" s="345">
        <f t="shared" si="590"/>
        <v>0</v>
      </c>
      <c r="IS152" s="392">
        <f t="shared" si="591"/>
        <v>0</v>
      </c>
      <c r="IT152" s="385"/>
      <c r="IU152" s="440">
        <f t="shared" si="443"/>
        <v>0</v>
      </c>
      <c r="IV152" s="344">
        <f t="shared" si="444"/>
        <v>0</v>
      </c>
      <c r="IW152" s="344">
        <f t="shared" si="445"/>
        <v>0</v>
      </c>
      <c r="IX152" s="344">
        <f t="shared" si="446"/>
        <v>0</v>
      </c>
      <c r="IY152" s="344">
        <f t="shared" si="447"/>
        <v>0</v>
      </c>
      <c r="IZ152" s="344">
        <f t="shared" si="448"/>
        <v>0</v>
      </c>
      <c r="JA152" s="344">
        <f t="shared" si="449"/>
        <v>0</v>
      </c>
      <c r="JB152" s="344">
        <f t="shared" si="450"/>
        <v>0</v>
      </c>
      <c r="JC152" s="344">
        <f t="shared" si="451"/>
        <v>0</v>
      </c>
      <c r="JD152" s="344">
        <f t="shared" si="452"/>
        <v>0</v>
      </c>
      <c r="JE152" s="344">
        <f t="shared" si="453"/>
        <v>0</v>
      </c>
      <c r="JF152" s="344">
        <f t="shared" si="454"/>
        <v>0</v>
      </c>
      <c r="JG152" s="344">
        <f t="shared" si="455"/>
        <v>0</v>
      </c>
      <c r="JH152" s="344">
        <f t="shared" si="456"/>
        <v>0</v>
      </c>
      <c r="JI152" s="344">
        <f t="shared" si="457"/>
        <v>0</v>
      </c>
      <c r="JJ152" s="344">
        <f t="shared" si="458"/>
        <v>0</v>
      </c>
      <c r="JK152" s="344">
        <f t="shared" si="459"/>
        <v>0</v>
      </c>
      <c r="JL152" s="344">
        <f t="shared" si="460"/>
        <v>0</v>
      </c>
      <c r="JM152" s="344">
        <f t="shared" si="461"/>
        <v>0</v>
      </c>
      <c r="JN152" s="344">
        <f t="shared" si="462"/>
        <v>0</v>
      </c>
      <c r="JO152" s="344">
        <f t="shared" si="463"/>
        <v>0</v>
      </c>
      <c r="JP152" s="344">
        <f t="shared" si="464"/>
        <v>0</v>
      </c>
      <c r="JQ152" s="344">
        <f t="shared" si="465"/>
        <v>0</v>
      </c>
      <c r="JR152" s="344">
        <f t="shared" si="466"/>
        <v>0</v>
      </c>
      <c r="JS152" s="344">
        <f t="shared" si="467"/>
        <v>0</v>
      </c>
      <c r="JT152" s="344">
        <f t="shared" si="468"/>
        <v>0</v>
      </c>
      <c r="JU152" s="344">
        <f t="shared" si="469"/>
        <v>0</v>
      </c>
      <c r="JV152" s="344">
        <f t="shared" si="470"/>
        <v>0</v>
      </c>
      <c r="JW152" s="344">
        <f t="shared" si="471"/>
        <v>0</v>
      </c>
      <c r="JX152" s="344">
        <f t="shared" si="472"/>
        <v>0</v>
      </c>
      <c r="JY152" s="344">
        <f t="shared" si="473"/>
        <v>0</v>
      </c>
      <c r="JZ152" s="344">
        <f t="shared" si="474"/>
        <v>0</v>
      </c>
      <c r="KA152" s="344">
        <f t="shared" si="475"/>
        <v>0</v>
      </c>
      <c r="KB152" s="344">
        <f t="shared" si="476"/>
        <v>0</v>
      </c>
      <c r="KC152" s="344">
        <f t="shared" si="477"/>
        <v>0</v>
      </c>
      <c r="KD152" s="344">
        <f t="shared" si="478"/>
        <v>0</v>
      </c>
      <c r="KE152" s="344">
        <f t="shared" si="479"/>
        <v>0</v>
      </c>
      <c r="KF152" s="344">
        <f t="shared" si="480"/>
        <v>0</v>
      </c>
      <c r="KG152" s="344">
        <f t="shared" si="481"/>
        <v>0</v>
      </c>
      <c r="KH152" s="344">
        <f t="shared" si="482"/>
        <v>0</v>
      </c>
      <c r="KI152" s="344">
        <f t="shared" si="483"/>
        <v>0</v>
      </c>
      <c r="KJ152" s="344">
        <f t="shared" si="484"/>
        <v>0</v>
      </c>
      <c r="KK152" s="344">
        <f t="shared" si="485"/>
        <v>0</v>
      </c>
      <c r="KL152" s="344">
        <f t="shared" si="486"/>
        <v>0</v>
      </c>
      <c r="KM152" s="344">
        <f t="shared" si="487"/>
        <v>0</v>
      </c>
      <c r="KN152" s="344">
        <f t="shared" si="488"/>
        <v>0</v>
      </c>
      <c r="KO152" s="344">
        <f t="shared" si="489"/>
        <v>0</v>
      </c>
      <c r="KP152" s="344">
        <f t="shared" si="490"/>
        <v>0</v>
      </c>
      <c r="KQ152" s="344">
        <f t="shared" si="491"/>
        <v>0</v>
      </c>
      <c r="KR152" s="344">
        <f t="shared" si="492"/>
        <v>0</v>
      </c>
      <c r="KS152" s="344">
        <f t="shared" si="493"/>
        <v>0</v>
      </c>
      <c r="KT152" s="383">
        <f t="shared" si="494"/>
        <v>0</v>
      </c>
      <c r="KU152" s="701"/>
      <c r="KV152" s="109"/>
      <c r="KW152" s="109"/>
      <c r="KX152" s="110"/>
      <c r="KZ152" s="472">
        <f t="shared" si="495"/>
        <v>0</v>
      </c>
      <c r="LA152" s="348">
        <f t="shared" si="496"/>
        <v>0</v>
      </c>
      <c r="LB152" s="348">
        <f t="shared" si="497"/>
        <v>0</v>
      </c>
      <c r="LC152" s="473">
        <f t="shared" si="498"/>
        <v>0</v>
      </c>
      <c r="LE152" s="467">
        <f t="shared" si="499"/>
        <v>0</v>
      </c>
      <c r="LF152" s="467" t="str">
        <f t="shared" si="500"/>
        <v/>
      </c>
      <c r="LG152" s="467">
        <f t="shared" si="501"/>
        <v>0</v>
      </c>
      <c r="LH152" s="467">
        <f t="shared" si="502"/>
        <v>0</v>
      </c>
      <c r="LI152" s="467">
        <f t="shared" si="503"/>
        <v>0</v>
      </c>
      <c r="LJ152" s="467">
        <f t="shared" si="504"/>
        <v>0</v>
      </c>
      <c r="LK152" s="467">
        <f t="shared" si="505"/>
        <v>0</v>
      </c>
      <c r="LL152" s="467">
        <f t="shared" si="506"/>
        <v>0</v>
      </c>
      <c r="LM152" s="467">
        <f t="shared" si="507"/>
        <v>0</v>
      </c>
      <c r="LN152" s="468">
        <f t="shared" si="508"/>
        <v>0</v>
      </c>
      <c r="LO152" s="468" t="str">
        <f t="shared" si="592"/>
        <v>○</v>
      </c>
      <c r="LP152" s="451"/>
      <c r="LQ152" s="414">
        <f t="shared" si="593"/>
        <v>0</v>
      </c>
      <c r="LR152" s="414">
        <f t="shared" si="594"/>
        <v>0</v>
      </c>
      <c r="LS152" s="414" t="str">
        <f t="shared" si="509"/>
        <v/>
      </c>
      <c r="LT152" s="414" t="str">
        <f t="shared" si="595"/>
        <v/>
      </c>
      <c r="LU152" s="414">
        <f t="shared" si="510"/>
        <v>0</v>
      </c>
      <c r="LV152" s="414">
        <f t="shared" si="511"/>
        <v>0</v>
      </c>
      <c r="LW152" s="414">
        <f t="shared" si="512"/>
        <v>0</v>
      </c>
      <c r="LX152" s="448">
        <f t="shared" si="513"/>
        <v>0</v>
      </c>
      <c r="LY152" s="414">
        <f t="shared" si="596"/>
        <v>0</v>
      </c>
      <c r="LZ152" s="414">
        <f t="shared" si="597"/>
        <v>0</v>
      </c>
      <c r="MA152" s="414">
        <f t="shared" si="598"/>
        <v>0</v>
      </c>
      <c r="MB152" s="448">
        <f t="shared" si="599"/>
        <v>0</v>
      </c>
      <c r="MC152" s="414">
        <f t="shared" si="514"/>
        <v>0</v>
      </c>
      <c r="MD152" s="414">
        <f t="shared" si="515"/>
        <v>0</v>
      </c>
      <c r="ME152" s="414">
        <f t="shared" si="516"/>
        <v>0</v>
      </c>
      <c r="MF152" s="448">
        <f t="shared" si="517"/>
        <v>0</v>
      </c>
      <c r="MG152" s="414">
        <f t="shared" si="518"/>
        <v>0</v>
      </c>
      <c r="MH152" s="414">
        <f t="shared" si="519"/>
        <v>0</v>
      </c>
      <c r="MI152" s="414">
        <f t="shared" si="520"/>
        <v>0</v>
      </c>
      <c r="MJ152" s="448">
        <f t="shared" si="600"/>
        <v>0</v>
      </c>
      <c r="MK152" s="462"/>
      <c r="ML152" s="477" cm="1">
        <f t="array" ref="ML152">IF(MX152=1,INDEX($BX152:$EQ152,1,MATCH("Ⅱ⑧",$BX152:$EQ152,0)+7),0)</f>
        <v>0</v>
      </c>
      <c r="MM152" s="478">
        <f t="shared" si="521"/>
        <v>0</v>
      </c>
      <c r="MN152" s="468">
        <f t="shared" si="522"/>
        <v>0</v>
      </c>
      <c r="MP152" s="348">
        <f t="shared" si="523"/>
        <v>0</v>
      </c>
      <c r="MQ152" s="348">
        <f t="shared" si="524"/>
        <v>0</v>
      </c>
      <c r="MR152" s="348">
        <f t="shared" si="525"/>
        <v>0</v>
      </c>
      <c r="MS152" s="348">
        <f t="shared" si="526"/>
        <v>0</v>
      </c>
      <c r="MT152" s="348">
        <f t="shared" si="527"/>
        <v>0</v>
      </c>
      <c r="MU152" s="348">
        <f t="shared" si="528"/>
        <v>0</v>
      </c>
      <c r="MV152" s="348">
        <f t="shared" si="529"/>
        <v>0</v>
      </c>
      <c r="MW152" s="348">
        <f t="shared" si="530"/>
        <v>0</v>
      </c>
      <c r="MX152" s="348">
        <f t="shared" si="531"/>
        <v>0</v>
      </c>
      <c r="MZ152" s="550">
        <f t="shared" si="532"/>
        <v>0</v>
      </c>
      <c r="NA152" s="550">
        <f t="shared" si="533"/>
        <v>0</v>
      </c>
      <c r="NB152" s="550">
        <f t="shared" si="534"/>
        <v>0</v>
      </c>
      <c r="NC152" s="550">
        <f t="shared" si="535"/>
        <v>0</v>
      </c>
      <c r="ND152" s="550">
        <f t="shared" si="536"/>
        <v>0</v>
      </c>
      <c r="NE152" s="550">
        <f t="shared" si="537"/>
        <v>0</v>
      </c>
      <c r="NF152" s="550">
        <f t="shared" si="538"/>
        <v>0</v>
      </c>
      <c r="NG152" s="550">
        <f t="shared" si="539"/>
        <v>0</v>
      </c>
    </row>
    <row r="153" spans="1:371" s="136" customFormat="1" ht="21" customHeight="1">
      <c r="A153" s="452">
        <f t="shared" si="412"/>
        <v>0</v>
      </c>
      <c r="B153" s="452">
        <f t="shared" si="601"/>
        <v>0</v>
      </c>
      <c r="C153" s="452">
        <f t="shared" si="413"/>
        <v>0</v>
      </c>
      <c r="D153" s="452">
        <f t="shared" si="414"/>
        <v>0</v>
      </c>
      <c r="E153" s="452">
        <f t="shared" si="415"/>
        <v>0</v>
      </c>
      <c r="F153" s="452">
        <f t="shared" si="602"/>
        <v>0</v>
      </c>
      <c r="G153" s="452">
        <f t="shared" si="603"/>
        <v>0</v>
      </c>
      <c r="H153" s="452">
        <f t="shared" si="604"/>
        <v>0</v>
      </c>
      <c r="I153" s="267">
        <f t="shared" si="540"/>
        <v>0</v>
      </c>
      <c r="J153" s="268"/>
      <c r="K153" s="112"/>
      <c r="L153" s="112"/>
      <c r="M153" s="106"/>
      <c r="N153" s="106"/>
      <c r="O153" s="106"/>
      <c r="P153" s="106"/>
      <c r="Q153" s="112"/>
      <c r="R153" s="263" t="str">
        <f>IFERROR(VLOOKUP(Q153,'４整理番号表'!$T$27:$U$30,2,TRUE),"")</f>
        <v/>
      </c>
      <c r="S153" s="263">
        <f t="shared" si="541"/>
        <v>0</v>
      </c>
      <c r="T153" s="266">
        <f t="shared" si="542"/>
        <v>0</v>
      </c>
      <c r="U153" s="112"/>
      <c r="V153" s="108"/>
      <c r="W153" s="269" t="str">
        <f>IFERROR(VLOOKUP(V153,'４整理番号表'!$B$6:$G$7,2,TRUE),"")</f>
        <v/>
      </c>
      <c r="X153" s="270"/>
      <c r="Y153" s="108"/>
      <c r="Z153" s="269" t="str">
        <f>IFERROR(VLOOKUP(Y153,'４整理番号表'!$B$39:$H$45,2,TRUE),"")</f>
        <v/>
      </c>
      <c r="AA153" s="108"/>
      <c r="AB153" s="271" t="str">
        <f>IFERROR(VLOOKUP(AA153,'４整理番号表'!$J$5:$K$59,2,TRUE),"")</f>
        <v/>
      </c>
      <c r="AC153" s="365"/>
      <c r="AD153" s="624"/>
      <c r="AE153" s="107"/>
      <c r="AF153" s="272" t="str">
        <f>IFERROR(VLOOKUP(AE153,'４整理番号表'!$P$6:$Q$39,2,TRUE),"")</f>
        <v/>
      </c>
      <c r="AG153" s="273">
        <f t="shared" si="416"/>
        <v>0</v>
      </c>
      <c r="AH153" s="106"/>
      <c r="AI153" s="112"/>
      <c r="AJ153" s="111"/>
      <c r="AK153" s="282"/>
      <c r="AL153" s="283"/>
      <c r="AM153" s="280"/>
      <c r="AN153" s="26"/>
      <c r="AO153" s="291">
        <f t="shared" si="417"/>
        <v>0</v>
      </c>
      <c r="AP153" s="290">
        <f t="shared" si="543"/>
        <v>0</v>
      </c>
      <c r="AQ153" s="30"/>
      <c r="AR153" s="30"/>
      <c r="AS153" s="30"/>
      <c r="AT153" s="289"/>
      <c r="AU153" s="291">
        <f t="shared" ref="AU153:AU216" si="610">IF(AN153&lt;&gt;"",IF(AND(AM153=1,AT153="控除不可"),"該当なし",IF(AND(AM153=1,AT153="80%控除対象"),ROUNDDOWN(AN153*8/110,0),IF(AND(AM153=1,AT153="全額控除"),ROUNDDOWN(AN153*10/110,0),IF(OR(AM153=2,AM153=3),"該当なし","含税額")))),)</f>
        <v>0</v>
      </c>
      <c r="AV153" s="291" t="str">
        <f t="shared" si="605"/>
        <v/>
      </c>
      <c r="AW153" s="27"/>
      <c r="AX153" s="33"/>
      <c r="AY153" s="33"/>
      <c r="AZ153" s="28"/>
      <c r="BA153" s="27"/>
      <c r="BB153" s="202"/>
      <c r="BC153" s="315">
        <f t="shared" si="544"/>
        <v>0</v>
      </c>
      <c r="BD153" s="349" t="str">
        <f t="shared" si="418"/>
        <v/>
      </c>
      <c r="BE153" s="350"/>
      <c r="BF153" s="350"/>
      <c r="BG153" s="349">
        <f t="shared" ref="BG153:BG216" si="611">MIN(ROUNDDOWN(MD153,-3),ME153)</f>
        <v>0</v>
      </c>
      <c r="BH153" s="350"/>
      <c r="BI153" s="349">
        <f t="shared" si="545"/>
        <v>0</v>
      </c>
      <c r="BJ153" s="202"/>
      <c r="BK153" s="202"/>
      <c r="BL153" s="653" t="str">
        <f t="shared" si="419"/>
        <v/>
      </c>
      <c r="BM153" s="654" t="str">
        <f t="shared" si="420"/>
        <v/>
      </c>
      <c r="BN153" s="266" t="str">
        <f t="shared" si="421"/>
        <v/>
      </c>
      <c r="BO153" s="793"/>
      <c r="BP153" s="323"/>
      <c r="BQ153" s="323"/>
      <c r="BR153" s="323"/>
      <c r="BS153" s="323"/>
      <c r="BT153" s="324" t="str">
        <f t="shared" si="422"/>
        <v/>
      </c>
      <c r="BU153" s="325" t="str">
        <f t="shared" si="546"/>
        <v/>
      </c>
      <c r="BV153" s="393">
        <f t="shared" si="547"/>
        <v>0</v>
      </c>
      <c r="BW153" s="326"/>
      <c r="BX153" s="329"/>
      <c r="BY153" s="454"/>
      <c r="BZ153" s="455"/>
      <c r="CA153" s="455"/>
      <c r="CB153" s="455"/>
      <c r="CC153" s="455"/>
      <c r="CD153" s="322">
        <f>IFERROR(VLOOKUP(BX153,'４整理番号表'!$X$23:$Z$31,3,FALSE),)</f>
        <v>0</v>
      </c>
      <c r="CE153" s="605" t="str">
        <f>IF(BX153='４整理番号表'!$X$24,IF(CC153&lt;&gt;"",IF(BZ153&gt;0,IF(BY153=6,ROUNDDOWN((CC153-BZ153)/ABS(BZ153),3),IF(BY153=5,ROUNDDOWN((CC153-BZ153)/ABS(BZ153)*3/4,3),"")),"-")),IF(CC153&lt;&gt;"",IF(BZ153&gt;0,ROUNDDOWN((CC153-BZ153)/ABS(BZ153),3),"-"),""))</f>
        <v/>
      </c>
      <c r="CF153" s="610"/>
      <c r="CG153" s="329"/>
      <c r="CH153" s="454"/>
      <c r="CI153" s="322"/>
      <c r="CJ153" s="322"/>
      <c r="CK153" s="322"/>
      <c r="CL153" s="322"/>
      <c r="CM153" s="322">
        <f>IFERROR(VLOOKUP(CG153,'４整理番号表'!$X$23:$Z$31,3,FALSE),)</f>
        <v>0</v>
      </c>
      <c r="CN153" s="325" t="str">
        <f t="shared" si="548"/>
        <v/>
      </c>
      <c r="CO153" s="610"/>
      <c r="CP153" s="329"/>
      <c r="CQ153" s="454"/>
      <c r="CR153" s="322"/>
      <c r="CS153" s="322"/>
      <c r="CT153" s="322"/>
      <c r="CU153" s="322"/>
      <c r="CV153" s="322">
        <f>IFERROR(VLOOKUP(CP153,'４整理番号表'!$X$23:$Z$31,3,FALSE),)</f>
        <v>0</v>
      </c>
      <c r="CW153" s="325" t="str">
        <f t="shared" si="549"/>
        <v/>
      </c>
      <c r="CX153" s="619"/>
      <c r="CY153" s="329"/>
      <c r="CZ153" s="454"/>
      <c r="DA153" s="322"/>
      <c r="DB153" s="322"/>
      <c r="DC153" s="322"/>
      <c r="DD153" s="322"/>
      <c r="DE153" s="322">
        <f>IFERROR(VLOOKUP(CY153,'４整理番号表'!$X$23:$Z$31,3,FALSE),)</f>
        <v>0</v>
      </c>
      <c r="DF153" s="325" t="str">
        <f t="shared" si="550"/>
        <v/>
      </c>
      <c r="DG153" s="610"/>
      <c r="DH153" s="329"/>
      <c r="DI153" s="454"/>
      <c r="DJ153" s="322"/>
      <c r="DK153" s="322"/>
      <c r="DL153" s="322"/>
      <c r="DM153" s="322"/>
      <c r="DN153" s="322">
        <f>IFERROR(VLOOKUP(DH153,'４整理番号表'!$X$23:$Z$31,3,FALSE),)</f>
        <v>0</v>
      </c>
      <c r="DO153" s="325" t="str">
        <f t="shared" si="551"/>
        <v/>
      </c>
      <c r="DP153" s="610"/>
      <c r="DQ153" s="329"/>
      <c r="DR153" s="454"/>
      <c r="DS153" s="322"/>
      <c r="DT153" s="322"/>
      <c r="DU153" s="322"/>
      <c r="DV153" s="322"/>
      <c r="DW153" s="322">
        <f>IFERROR(VLOOKUP(DQ153,'４整理番号表'!$X$23:$Z$31,3,FALSE),)</f>
        <v>0</v>
      </c>
      <c r="DX153" s="325" t="str">
        <f t="shared" si="552"/>
        <v/>
      </c>
      <c r="DY153" s="610"/>
      <c r="DZ153" s="329"/>
      <c r="EA153" s="454"/>
      <c r="EB153" s="322"/>
      <c r="EC153" s="322"/>
      <c r="ED153" s="322"/>
      <c r="EE153" s="322"/>
      <c r="EF153" s="322">
        <f>IFERROR(VLOOKUP(DZ153,'４整理番号表'!$X$23:$Z$31,3,FALSE),)</f>
        <v>0</v>
      </c>
      <c r="EG153" s="325" t="str">
        <f t="shared" si="553"/>
        <v/>
      </c>
      <c r="EH153" s="610"/>
      <c r="EI153" s="329"/>
      <c r="EJ153" s="454"/>
      <c r="EK153" s="322"/>
      <c r="EL153" s="322"/>
      <c r="EM153" s="322"/>
      <c r="EN153" s="322"/>
      <c r="EO153" s="322">
        <f>IFERROR(VLOOKUP(EI153,'４整理番号表'!$X$23:$Z$31,3,FALSE),)</f>
        <v>0</v>
      </c>
      <c r="EP153" s="325" t="str">
        <f t="shared" si="554"/>
        <v/>
      </c>
      <c r="EQ153" s="619"/>
      <c r="ER153" s="203" t="s">
        <v>101</v>
      </c>
      <c r="ES153" s="266">
        <f t="shared" si="423"/>
        <v>0</v>
      </c>
      <c r="ET153" s="272">
        <f t="shared" si="424"/>
        <v>0</v>
      </c>
      <c r="EU153" s="272">
        <f t="shared" si="425"/>
        <v>0</v>
      </c>
      <c r="EV153" s="272">
        <f t="shared" si="426"/>
        <v>0</v>
      </c>
      <c r="EW153" s="272">
        <f t="shared" si="427"/>
        <v>0</v>
      </c>
      <c r="EX153" s="272">
        <f t="shared" si="428"/>
        <v>0</v>
      </c>
      <c r="EY153" s="272">
        <f t="shared" si="429"/>
        <v>0</v>
      </c>
      <c r="EZ153" s="272">
        <f t="shared" si="430"/>
        <v>0</v>
      </c>
      <c r="FA153" s="272">
        <f t="shared" si="431"/>
        <v>0</v>
      </c>
      <c r="FB153" s="272">
        <f t="shared" si="432"/>
        <v>0</v>
      </c>
      <c r="FC153" s="272">
        <f t="shared" si="433"/>
        <v>0</v>
      </c>
      <c r="FD153" s="272">
        <f t="shared" si="434"/>
        <v>0</v>
      </c>
      <c r="FE153" s="272">
        <f t="shared" si="435"/>
        <v>0</v>
      </c>
      <c r="FF153" s="272">
        <f t="shared" si="436"/>
        <v>0</v>
      </c>
      <c r="FG153" s="272">
        <f t="shared" si="437"/>
        <v>0</v>
      </c>
      <c r="FH153" s="272">
        <f t="shared" si="438"/>
        <v>0</v>
      </c>
      <c r="FI153" s="109" t="s">
        <v>100</v>
      </c>
      <c r="FJ153" s="109" t="s">
        <v>100</v>
      </c>
      <c r="FK153" s="109" t="s">
        <v>100</v>
      </c>
      <c r="FL153" s="109" t="s">
        <v>100</v>
      </c>
      <c r="FM153" s="109" t="s">
        <v>100</v>
      </c>
      <c r="FN153" s="272">
        <f t="shared" si="555"/>
        <v>0</v>
      </c>
      <c r="FO153" s="272">
        <f t="shared" si="556"/>
        <v>0</v>
      </c>
      <c r="FP153" s="272">
        <f t="shared" si="557"/>
        <v>0</v>
      </c>
      <c r="FQ153" s="272">
        <f t="shared" si="558"/>
        <v>0</v>
      </c>
      <c r="FR153" s="272">
        <f t="shared" si="559"/>
        <v>0</v>
      </c>
      <c r="FS153" s="272">
        <f t="shared" si="560"/>
        <v>0</v>
      </c>
      <c r="FT153" s="272">
        <f t="shared" si="561"/>
        <v>0</v>
      </c>
      <c r="FU153" s="113"/>
      <c r="FV153" s="113"/>
      <c r="FW153" s="109"/>
      <c r="FX153" s="109"/>
      <c r="FY153" s="109"/>
      <c r="FZ153" s="272">
        <f t="shared" si="562"/>
        <v>0</v>
      </c>
      <c r="GA153" s="272">
        <f t="shared" si="439"/>
        <v>0</v>
      </c>
      <c r="GB153" s="109"/>
      <c r="GC153" s="109"/>
      <c r="GD153" s="109"/>
      <c r="GE153" s="109"/>
      <c r="GF153" s="109"/>
      <c r="GG153" s="109"/>
      <c r="GH153" s="109"/>
      <c r="GI153" s="109"/>
      <c r="GJ153" s="109"/>
      <c r="GK153" s="109"/>
      <c r="GL153" s="109"/>
      <c r="GM153" s="109"/>
      <c r="GN153" s="109"/>
      <c r="GO153" s="109"/>
      <c r="GP153" s="109"/>
      <c r="GQ153" s="109"/>
      <c r="GR153" s="109"/>
      <c r="GS153" s="109"/>
      <c r="GT153" s="110"/>
      <c r="GV153" s="413">
        <f t="shared" si="440"/>
        <v>0</v>
      </c>
      <c r="GW153" s="414">
        <f t="shared" si="441"/>
        <v>0</v>
      </c>
      <c r="GX153" s="415"/>
      <c r="GY153" s="416">
        <f t="shared" si="606"/>
        <v>0</v>
      </c>
      <c r="GZ153" s="417">
        <f t="shared" si="607"/>
        <v>0</v>
      </c>
      <c r="HA153" s="385"/>
      <c r="HB153" s="421"/>
      <c r="HC153" s="422"/>
      <c r="HD153" s="422"/>
      <c r="HE153" s="423">
        <f t="shared" si="608"/>
        <v>0</v>
      </c>
      <c r="HF153" s="424">
        <f t="shared" si="609"/>
        <v>0</v>
      </c>
      <c r="HG153" s="426"/>
      <c r="HH153" s="426"/>
      <c r="HI153" s="426"/>
      <c r="HJ153" s="345" t="str">
        <f t="shared" si="442"/>
        <v/>
      </c>
      <c r="HK153" s="402">
        <f>IF(OR(AND(1&lt;=HJ153,HJ153&lt;=3),HJ153=6),VLOOKUP(HJ153,'４整理番号表'!$J$5:$K$59,2,FALSE),0)</f>
        <v>0</v>
      </c>
      <c r="HL153" s="402">
        <f>IF(OR(HJ153=4,HJ153=7),VLOOKUP(HJ153,'４整理番号表'!$J$5:$K$59,2,FALSE),0)</f>
        <v>0</v>
      </c>
      <c r="HM153" s="402">
        <f>IF(HJ153=5,VLOOKUP(HJ153,'４整理番号表'!$J$5:$K$59,2,FALSE),0)</f>
        <v>0</v>
      </c>
      <c r="HN153" s="402">
        <f>IF(AND(8&lt;=HJ153,HJ153&lt;=13),VLOOKUP(HJ153,'４整理番号表'!$J$5:$K$59,2,FALSE),0)</f>
        <v>0</v>
      </c>
      <c r="HO153" s="397">
        <f t="shared" si="563"/>
        <v>0</v>
      </c>
      <c r="HP153" s="345">
        <f t="shared" si="564"/>
        <v>0</v>
      </c>
      <c r="HQ153" s="345">
        <f t="shared" si="565"/>
        <v>0</v>
      </c>
      <c r="HR153" s="344">
        <f t="shared" si="566"/>
        <v>0</v>
      </c>
      <c r="HS153" s="344">
        <f t="shared" si="567"/>
        <v>0</v>
      </c>
      <c r="HT153" s="345">
        <f t="shared" si="568"/>
        <v>0</v>
      </c>
      <c r="HU153" s="345">
        <f t="shared" si="569"/>
        <v>0</v>
      </c>
      <c r="HV153" s="345">
        <f t="shared" si="570"/>
        <v>0</v>
      </c>
      <c r="HW153" s="345">
        <f t="shared" si="571"/>
        <v>0</v>
      </c>
      <c r="HX153" s="345">
        <f t="shared" si="572"/>
        <v>0</v>
      </c>
      <c r="HY153" s="344">
        <f t="shared" si="573"/>
        <v>0</v>
      </c>
      <c r="HZ153" s="344">
        <f t="shared" si="574"/>
        <v>0</v>
      </c>
      <c r="IA153" s="345">
        <f t="shared" si="575"/>
        <v>0</v>
      </c>
      <c r="IB153" s="345">
        <f t="shared" si="576"/>
        <v>0</v>
      </c>
      <c r="IC153" s="345">
        <f t="shared" si="577"/>
        <v>0</v>
      </c>
      <c r="ID153" s="345">
        <f t="shared" si="578"/>
        <v>0</v>
      </c>
      <c r="IE153" s="345">
        <f t="shared" si="579"/>
        <v>0</v>
      </c>
      <c r="IF153" s="344">
        <f>IF(AND($HO153=3,SUM($ID153:IE153)=0),IF(AND($HB153=1,$HF153&gt;=0.1),1,),)</f>
        <v>0</v>
      </c>
      <c r="IG153" s="344">
        <f>IF(AND($HO153=3,SUM($ID153:IF153)=0),IF(AND($HB153=1,$HF153&gt;=0.05,$HF153&lt;0.1),1,),)</f>
        <v>0</v>
      </c>
      <c r="IH153" s="345">
        <f t="shared" si="580"/>
        <v>0</v>
      </c>
      <c r="II153" s="345">
        <f t="shared" si="581"/>
        <v>0</v>
      </c>
      <c r="IJ153" s="345">
        <f t="shared" si="582"/>
        <v>0</v>
      </c>
      <c r="IK153" s="345">
        <f t="shared" si="583"/>
        <v>0</v>
      </c>
      <c r="IL153" s="345">
        <f t="shared" si="584"/>
        <v>0</v>
      </c>
      <c r="IM153" s="345">
        <f t="shared" si="585"/>
        <v>0</v>
      </c>
      <c r="IN153" s="345">
        <f t="shared" si="586"/>
        <v>0</v>
      </c>
      <c r="IO153" s="345">
        <f t="shared" si="587"/>
        <v>0</v>
      </c>
      <c r="IP153" s="345">
        <f t="shared" si="588"/>
        <v>0</v>
      </c>
      <c r="IQ153" s="345">
        <f t="shared" si="589"/>
        <v>0</v>
      </c>
      <c r="IR153" s="345">
        <f t="shared" si="590"/>
        <v>0</v>
      </c>
      <c r="IS153" s="392">
        <f t="shared" si="591"/>
        <v>0</v>
      </c>
      <c r="IT153" s="385"/>
      <c r="IU153" s="440">
        <f t="shared" si="443"/>
        <v>0</v>
      </c>
      <c r="IV153" s="344">
        <f t="shared" si="444"/>
        <v>0</v>
      </c>
      <c r="IW153" s="344">
        <f t="shared" si="445"/>
        <v>0</v>
      </c>
      <c r="IX153" s="344">
        <f t="shared" si="446"/>
        <v>0</v>
      </c>
      <c r="IY153" s="344">
        <f t="shared" si="447"/>
        <v>0</v>
      </c>
      <c r="IZ153" s="344">
        <f t="shared" si="448"/>
        <v>0</v>
      </c>
      <c r="JA153" s="344">
        <f t="shared" si="449"/>
        <v>0</v>
      </c>
      <c r="JB153" s="344">
        <f t="shared" si="450"/>
        <v>0</v>
      </c>
      <c r="JC153" s="344">
        <f t="shared" si="451"/>
        <v>0</v>
      </c>
      <c r="JD153" s="344">
        <f t="shared" si="452"/>
        <v>0</v>
      </c>
      <c r="JE153" s="344">
        <f t="shared" si="453"/>
        <v>0</v>
      </c>
      <c r="JF153" s="344">
        <f t="shared" si="454"/>
        <v>0</v>
      </c>
      <c r="JG153" s="344">
        <f t="shared" si="455"/>
        <v>0</v>
      </c>
      <c r="JH153" s="344">
        <f t="shared" si="456"/>
        <v>0</v>
      </c>
      <c r="JI153" s="344">
        <f t="shared" si="457"/>
        <v>0</v>
      </c>
      <c r="JJ153" s="344">
        <f t="shared" si="458"/>
        <v>0</v>
      </c>
      <c r="JK153" s="344">
        <f t="shared" si="459"/>
        <v>0</v>
      </c>
      <c r="JL153" s="344">
        <f t="shared" si="460"/>
        <v>0</v>
      </c>
      <c r="JM153" s="344">
        <f t="shared" si="461"/>
        <v>0</v>
      </c>
      <c r="JN153" s="344">
        <f t="shared" si="462"/>
        <v>0</v>
      </c>
      <c r="JO153" s="344">
        <f t="shared" si="463"/>
        <v>0</v>
      </c>
      <c r="JP153" s="344">
        <f t="shared" si="464"/>
        <v>0</v>
      </c>
      <c r="JQ153" s="344">
        <f t="shared" si="465"/>
        <v>0</v>
      </c>
      <c r="JR153" s="344">
        <f t="shared" si="466"/>
        <v>0</v>
      </c>
      <c r="JS153" s="344">
        <f t="shared" si="467"/>
        <v>0</v>
      </c>
      <c r="JT153" s="344">
        <f t="shared" si="468"/>
        <v>0</v>
      </c>
      <c r="JU153" s="344">
        <f t="shared" si="469"/>
        <v>0</v>
      </c>
      <c r="JV153" s="344">
        <f t="shared" si="470"/>
        <v>0</v>
      </c>
      <c r="JW153" s="344">
        <f t="shared" si="471"/>
        <v>0</v>
      </c>
      <c r="JX153" s="344">
        <f t="shared" si="472"/>
        <v>0</v>
      </c>
      <c r="JY153" s="344">
        <f t="shared" si="473"/>
        <v>0</v>
      </c>
      <c r="JZ153" s="344">
        <f t="shared" si="474"/>
        <v>0</v>
      </c>
      <c r="KA153" s="344">
        <f t="shared" si="475"/>
        <v>0</v>
      </c>
      <c r="KB153" s="344">
        <f t="shared" si="476"/>
        <v>0</v>
      </c>
      <c r="KC153" s="344">
        <f t="shared" si="477"/>
        <v>0</v>
      </c>
      <c r="KD153" s="344">
        <f t="shared" si="478"/>
        <v>0</v>
      </c>
      <c r="KE153" s="344">
        <f t="shared" si="479"/>
        <v>0</v>
      </c>
      <c r="KF153" s="344">
        <f t="shared" si="480"/>
        <v>0</v>
      </c>
      <c r="KG153" s="344">
        <f t="shared" si="481"/>
        <v>0</v>
      </c>
      <c r="KH153" s="344">
        <f t="shared" si="482"/>
        <v>0</v>
      </c>
      <c r="KI153" s="344">
        <f t="shared" si="483"/>
        <v>0</v>
      </c>
      <c r="KJ153" s="344">
        <f t="shared" si="484"/>
        <v>0</v>
      </c>
      <c r="KK153" s="344">
        <f t="shared" si="485"/>
        <v>0</v>
      </c>
      <c r="KL153" s="344">
        <f t="shared" si="486"/>
        <v>0</v>
      </c>
      <c r="KM153" s="344">
        <f t="shared" si="487"/>
        <v>0</v>
      </c>
      <c r="KN153" s="344">
        <f t="shared" si="488"/>
        <v>0</v>
      </c>
      <c r="KO153" s="344">
        <f t="shared" si="489"/>
        <v>0</v>
      </c>
      <c r="KP153" s="344">
        <f t="shared" si="490"/>
        <v>0</v>
      </c>
      <c r="KQ153" s="344">
        <f t="shared" si="491"/>
        <v>0</v>
      </c>
      <c r="KR153" s="344">
        <f t="shared" si="492"/>
        <v>0</v>
      </c>
      <c r="KS153" s="344">
        <f t="shared" si="493"/>
        <v>0</v>
      </c>
      <c r="KT153" s="383">
        <f t="shared" si="494"/>
        <v>0</v>
      </c>
      <c r="KU153" s="701"/>
      <c r="KV153" s="109"/>
      <c r="KW153" s="109"/>
      <c r="KX153" s="110"/>
      <c r="KZ153" s="472">
        <f t="shared" si="495"/>
        <v>0</v>
      </c>
      <c r="LA153" s="348">
        <f t="shared" si="496"/>
        <v>0</v>
      </c>
      <c r="LB153" s="348">
        <f t="shared" si="497"/>
        <v>0</v>
      </c>
      <c r="LC153" s="473">
        <f t="shared" si="498"/>
        <v>0</v>
      </c>
      <c r="LE153" s="467">
        <f t="shared" si="499"/>
        <v>0</v>
      </c>
      <c r="LF153" s="467" t="str">
        <f t="shared" si="500"/>
        <v/>
      </c>
      <c r="LG153" s="467">
        <f t="shared" si="501"/>
        <v>0</v>
      </c>
      <c r="LH153" s="467">
        <f t="shared" si="502"/>
        <v>0</v>
      </c>
      <c r="LI153" s="467">
        <f t="shared" si="503"/>
        <v>0</v>
      </c>
      <c r="LJ153" s="467">
        <f t="shared" si="504"/>
        <v>0</v>
      </c>
      <c r="LK153" s="467">
        <f t="shared" si="505"/>
        <v>0</v>
      </c>
      <c r="LL153" s="467">
        <f t="shared" si="506"/>
        <v>0</v>
      </c>
      <c r="LM153" s="467">
        <f t="shared" si="507"/>
        <v>0</v>
      </c>
      <c r="LN153" s="468">
        <f t="shared" si="508"/>
        <v>0</v>
      </c>
      <c r="LO153" s="468" t="str">
        <f t="shared" si="592"/>
        <v>○</v>
      </c>
      <c r="LP153" s="451"/>
      <c r="LQ153" s="414">
        <f t="shared" si="593"/>
        <v>0</v>
      </c>
      <c r="LR153" s="414">
        <f t="shared" si="594"/>
        <v>0</v>
      </c>
      <c r="LS153" s="414" t="str">
        <f t="shared" si="509"/>
        <v/>
      </c>
      <c r="LT153" s="414" t="str">
        <f t="shared" si="595"/>
        <v/>
      </c>
      <c r="LU153" s="414">
        <f t="shared" si="510"/>
        <v>0</v>
      </c>
      <c r="LV153" s="414">
        <f t="shared" si="511"/>
        <v>0</v>
      </c>
      <c r="LW153" s="414">
        <f t="shared" si="512"/>
        <v>0</v>
      </c>
      <c r="LX153" s="448">
        <f t="shared" si="513"/>
        <v>0</v>
      </c>
      <c r="LY153" s="414">
        <f t="shared" si="596"/>
        <v>0</v>
      </c>
      <c r="LZ153" s="414">
        <f t="shared" si="597"/>
        <v>0</v>
      </c>
      <c r="MA153" s="414">
        <f t="shared" si="598"/>
        <v>0</v>
      </c>
      <c r="MB153" s="448">
        <f t="shared" si="599"/>
        <v>0</v>
      </c>
      <c r="MC153" s="414">
        <f t="shared" si="514"/>
        <v>0</v>
      </c>
      <c r="MD153" s="414">
        <f t="shared" si="515"/>
        <v>0</v>
      </c>
      <c r="ME153" s="414">
        <f t="shared" si="516"/>
        <v>0</v>
      </c>
      <c r="MF153" s="448">
        <f t="shared" si="517"/>
        <v>0</v>
      </c>
      <c r="MG153" s="414">
        <f t="shared" si="518"/>
        <v>0</v>
      </c>
      <c r="MH153" s="414">
        <f t="shared" si="519"/>
        <v>0</v>
      </c>
      <c r="MI153" s="414">
        <f t="shared" si="520"/>
        <v>0</v>
      </c>
      <c r="MJ153" s="448">
        <f t="shared" si="600"/>
        <v>0</v>
      </c>
      <c r="MK153" s="462"/>
      <c r="ML153" s="477" cm="1">
        <f t="array" ref="ML153">IF(MX153=1,INDEX($BX153:$EQ153,1,MATCH("Ⅱ⑧",$BX153:$EQ153,0)+7),0)</f>
        <v>0</v>
      </c>
      <c r="MM153" s="478">
        <f t="shared" si="521"/>
        <v>0</v>
      </c>
      <c r="MN153" s="468">
        <f t="shared" si="522"/>
        <v>0</v>
      </c>
      <c r="MP153" s="348">
        <f t="shared" si="523"/>
        <v>0</v>
      </c>
      <c r="MQ153" s="348">
        <f t="shared" si="524"/>
        <v>0</v>
      </c>
      <c r="MR153" s="348">
        <f t="shared" si="525"/>
        <v>0</v>
      </c>
      <c r="MS153" s="348">
        <f t="shared" si="526"/>
        <v>0</v>
      </c>
      <c r="MT153" s="348">
        <f t="shared" si="527"/>
        <v>0</v>
      </c>
      <c r="MU153" s="348">
        <f t="shared" si="528"/>
        <v>0</v>
      </c>
      <c r="MV153" s="348">
        <f t="shared" si="529"/>
        <v>0</v>
      </c>
      <c r="MW153" s="348">
        <f t="shared" si="530"/>
        <v>0</v>
      </c>
      <c r="MX153" s="348">
        <f t="shared" si="531"/>
        <v>0</v>
      </c>
      <c r="MZ153" s="550">
        <f t="shared" si="532"/>
        <v>0</v>
      </c>
      <c r="NA153" s="550">
        <f t="shared" si="533"/>
        <v>0</v>
      </c>
      <c r="NB153" s="550">
        <f t="shared" si="534"/>
        <v>0</v>
      </c>
      <c r="NC153" s="550">
        <f t="shared" si="535"/>
        <v>0</v>
      </c>
      <c r="ND153" s="550">
        <f t="shared" si="536"/>
        <v>0</v>
      </c>
      <c r="NE153" s="550">
        <f t="shared" si="537"/>
        <v>0</v>
      </c>
      <c r="NF153" s="550">
        <f t="shared" si="538"/>
        <v>0</v>
      </c>
      <c r="NG153" s="550">
        <f t="shared" si="539"/>
        <v>0</v>
      </c>
    </row>
    <row r="154" spans="1:371" s="136" customFormat="1" ht="21" customHeight="1">
      <c r="A154" s="452">
        <f t="shared" si="412"/>
        <v>0</v>
      </c>
      <c r="B154" s="452">
        <f t="shared" si="601"/>
        <v>0</v>
      </c>
      <c r="C154" s="452">
        <f t="shared" si="413"/>
        <v>0</v>
      </c>
      <c r="D154" s="452">
        <f t="shared" si="414"/>
        <v>0</v>
      </c>
      <c r="E154" s="452">
        <f t="shared" si="415"/>
        <v>0</v>
      </c>
      <c r="F154" s="452">
        <f t="shared" si="602"/>
        <v>0</v>
      </c>
      <c r="G154" s="452">
        <f t="shared" si="603"/>
        <v>0</v>
      </c>
      <c r="H154" s="452">
        <f t="shared" si="604"/>
        <v>0</v>
      </c>
      <c r="I154" s="267">
        <f t="shared" si="540"/>
        <v>0</v>
      </c>
      <c r="J154" s="268"/>
      <c r="K154" s="112"/>
      <c r="L154" s="112"/>
      <c r="M154" s="106"/>
      <c r="N154" s="106"/>
      <c r="O154" s="106"/>
      <c r="P154" s="106"/>
      <c r="Q154" s="112"/>
      <c r="R154" s="263" t="str">
        <f>IFERROR(VLOOKUP(Q154,'４整理番号表'!$T$27:$U$30,2,TRUE),"")</f>
        <v/>
      </c>
      <c r="S154" s="263">
        <f t="shared" si="541"/>
        <v>0</v>
      </c>
      <c r="T154" s="266">
        <f t="shared" si="542"/>
        <v>0</v>
      </c>
      <c r="U154" s="112"/>
      <c r="V154" s="108"/>
      <c r="W154" s="269" t="str">
        <f>IFERROR(VLOOKUP(V154,'４整理番号表'!$B$6:$G$7,2,TRUE),"")</f>
        <v/>
      </c>
      <c r="X154" s="270"/>
      <c r="Y154" s="108"/>
      <c r="Z154" s="269" t="str">
        <f>IFERROR(VLOOKUP(Y154,'４整理番号表'!$B$39:$H$45,2,TRUE),"")</f>
        <v/>
      </c>
      <c r="AA154" s="108"/>
      <c r="AB154" s="271" t="str">
        <f>IFERROR(VLOOKUP(AA154,'４整理番号表'!$J$5:$K$59,2,TRUE),"")</f>
        <v/>
      </c>
      <c r="AC154" s="365"/>
      <c r="AD154" s="624"/>
      <c r="AE154" s="107"/>
      <c r="AF154" s="272" t="str">
        <f>IFERROR(VLOOKUP(AE154,'４整理番号表'!$P$6:$Q$39,2,TRUE),"")</f>
        <v/>
      </c>
      <c r="AG154" s="273">
        <f t="shared" si="416"/>
        <v>0</v>
      </c>
      <c r="AH154" s="106"/>
      <c r="AI154" s="112"/>
      <c r="AJ154" s="111"/>
      <c r="AK154" s="282"/>
      <c r="AL154" s="283"/>
      <c r="AM154" s="280"/>
      <c r="AN154" s="29"/>
      <c r="AO154" s="291">
        <f t="shared" si="417"/>
        <v>0</v>
      </c>
      <c r="AP154" s="290">
        <f t="shared" si="543"/>
        <v>0</v>
      </c>
      <c r="AQ154" s="30"/>
      <c r="AR154" s="30"/>
      <c r="AS154" s="30"/>
      <c r="AT154" s="289"/>
      <c r="AU154" s="291">
        <f t="shared" si="610"/>
        <v>0</v>
      </c>
      <c r="AV154" s="291" t="str">
        <f t="shared" si="605"/>
        <v/>
      </c>
      <c r="AW154" s="27"/>
      <c r="AX154" s="33"/>
      <c r="AY154" s="33"/>
      <c r="AZ154" s="28"/>
      <c r="BA154" s="27"/>
      <c r="BB154" s="202"/>
      <c r="BC154" s="315">
        <f t="shared" si="544"/>
        <v>0</v>
      </c>
      <c r="BD154" s="349" t="str">
        <f t="shared" si="418"/>
        <v/>
      </c>
      <c r="BE154" s="350"/>
      <c r="BF154" s="350"/>
      <c r="BG154" s="349">
        <f t="shared" si="611"/>
        <v>0</v>
      </c>
      <c r="BH154" s="350"/>
      <c r="BI154" s="349">
        <f t="shared" si="545"/>
        <v>0</v>
      </c>
      <c r="BJ154" s="202"/>
      <c r="BK154" s="202"/>
      <c r="BL154" s="653" t="str">
        <f t="shared" si="419"/>
        <v/>
      </c>
      <c r="BM154" s="654" t="str">
        <f t="shared" si="420"/>
        <v/>
      </c>
      <c r="BN154" s="266" t="str">
        <f t="shared" si="421"/>
        <v/>
      </c>
      <c r="BO154" s="793"/>
      <c r="BP154" s="323"/>
      <c r="BQ154" s="323"/>
      <c r="BR154" s="323"/>
      <c r="BS154" s="323"/>
      <c r="BT154" s="324" t="str">
        <f t="shared" si="422"/>
        <v/>
      </c>
      <c r="BU154" s="325" t="str">
        <f t="shared" si="546"/>
        <v/>
      </c>
      <c r="BV154" s="393">
        <f t="shared" si="547"/>
        <v>0</v>
      </c>
      <c r="BW154" s="326"/>
      <c r="BX154" s="329"/>
      <c r="BY154" s="454"/>
      <c r="BZ154" s="455"/>
      <c r="CA154" s="455"/>
      <c r="CB154" s="455"/>
      <c r="CC154" s="455"/>
      <c r="CD154" s="322">
        <f>IFERROR(VLOOKUP(BX154,'４整理番号表'!$X$23:$Z$31,3,FALSE),)</f>
        <v>0</v>
      </c>
      <c r="CE154" s="605" t="str">
        <f>IF(BX154='４整理番号表'!$X$24,IF(CC154&lt;&gt;"",IF(BZ154&gt;0,IF(BY154=6,ROUNDDOWN((CC154-BZ154)/ABS(BZ154),3),IF(BY154=5,ROUNDDOWN((CC154-BZ154)/ABS(BZ154)*3/4,3),"")),"-")),IF(CC154&lt;&gt;"",IF(BZ154&gt;0,ROUNDDOWN((CC154-BZ154)/ABS(BZ154),3),"-"),""))</f>
        <v/>
      </c>
      <c r="CF154" s="610"/>
      <c r="CG154" s="329"/>
      <c r="CH154" s="454"/>
      <c r="CI154" s="322"/>
      <c r="CJ154" s="322"/>
      <c r="CK154" s="322"/>
      <c r="CL154" s="322"/>
      <c r="CM154" s="322">
        <f>IFERROR(VLOOKUP(CG154,'４整理番号表'!$X$23:$Z$31,3,FALSE),)</f>
        <v>0</v>
      </c>
      <c r="CN154" s="325" t="str">
        <f t="shared" si="548"/>
        <v/>
      </c>
      <c r="CO154" s="610"/>
      <c r="CP154" s="329"/>
      <c r="CQ154" s="454"/>
      <c r="CR154" s="322"/>
      <c r="CS154" s="322"/>
      <c r="CT154" s="322"/>
      <c r="CU154" s="322"/>
      <c r="CV154" s="322">
        <f>IFERROR(VLOOKUP(CP154,'４整理番号表'!$X$23:$Z$31,3,FALSE),)</f>
        <v>0</v>
      </c>
      <c r="CW154" s="325" t="str">
        <f t="shared" si="549"/>
        <v/>
      </c>
      <c r="CX154" s="619"/>
      <c r="CY154" s="329"/>
      <c r="CZ154" s="454"/>
      <c r="DA154" s="322"/>
      <c r="DB154" s="322"/>
      <c r="DC154" s="322"/>
      <c r="DD154" s="322"/>
      <c r="DE154" s="322">
        <f>IFERROR(VLOOKUP(CY154,'４整理番号表'!$X$23:$Z$31,3,FALSE),)</f>
        <v>0</v>
      </c>
      <c r="DF154" s="325" t="str">
        <f t="shared" si="550"/>
        <v/>
      </c>
      <c r="DG154" s="610"/>
      <c r="DH154" s="329"/>
      <c r="DI154" s="454"/>
      <c r="DJ154" s="322"/>
      <c r="DK154" s="322"/>
      <c r="DL154" s="322"/>
      <c r="DM154" s="322"/>
      <c r="DN154" s="322">
        <f>IFERROR(VLOOKUP(DH154,'４整理番号表'!$X$23:$Z$31,3,FALSE),)</f>
        <v>0</v>
      </c>
      <c r="DO154" s="325" t="str">
        <f t="shared" si="551"/>
        <v/>
      </c>
      <c r="DP154" s="610"/>
      <c r="DQ154" s="329"/>
      <c r="DR154" s="454"/>
      <c r="DS154" s="322"/>
      <c r="DT154" s="322"/>
      <c r="DU154" s="322"/>
      <c r="DV154" s="322"/>
      <c r="DW154" s="322">
        <f>IFERROR(VLOOKUP(DQ154,'４整理番号表'!$X$23:$Z$31,3,FALSE),)</f>
        <v>0</v>
      </c>
      <c r="DX154" s="325" t="str">
        <f t="shared" si="552"/>
        <v/>
      </c>
      <c r="DY154" s="610"/>
      <c r="DZ154" s="329"/>
      <c r="EA154" s="454"/>
      <c r="EB154" s="322"/>
      <c r="EC154" s="322"/>
      <c r="ED154" s="322"/>
      <c r="EE154" s="322"/>
      <c r="EF154" s="322">
        <f>IFERROR(VLOOKUP(DZ154,'４整理番号表'!$X$23:$Z$31,3,FALSE),)</f>
        <v>0</v>
      </c>
      <c r="EG154" s="325" t="str">
        <f t="shared" si="553"/>
        <v/>
      </c>
      <c r="EH154" s="610"/>
      <c r="EI154" s="329"/>
      <c r="EJ154" s="454"/>
      <c r="EK154" s="322"/>
      <c r="EL154" s="322"/>
      <c r="EM154" s="322"/>
      <c r="EN154" s="322"/>
      <c r="EO154" s="322">
        <f>IFERROR(VLOOKUP(EI154,'４整理番号表'!$X$23:$Z$31,3,FALSE),)</f>
        <v>0</v>
      </c>
      <c r="EP154" s="325" t="str">
        <f t="shared" si="554"/>
        <v/>
      </c>
      <c r="EQ154" s="619"/>
      <c r="ER154" s="203" t="s">
        <v>101</v>
      </c>
      <c r="ES154" s="266">
        <f t="shared" si="423"/>
        <v>0</v>
      </c>
      <c r="ET154" s="272">
        <f t="shared" si="424"/>
        <v>0</v>
      </c>
      <c r="EU154" s="272">
        <f t="shared" si="425"/>
        <v>0</v>
      </c>
      <c r="EV154" s="272">
        <f t="shared" si="426"/>
        <v>0</v>
      </c>
      <c r="EW154" s="272">
        <f t="shared" si="427"/>
        <v>0</v>
      </c>
      <c r="EX154" s="272">
        <f t="shared" si="428"/>
        <v>0</v>
      </c>
      <c r="EY154" s="272">
        <f t="shared" si="429"/>
        <v>0</v>
      </c>
      <c r="EZ154" s="272">
        <f t="shared" si="430"/>
        <v>0</v>
      </c>
      <c r="FA154" s="272">
        <f t="shared" si="431"/>
        <v>0</v>
      </c>
      <c r="FB154" s="272">
        <f t="shared" si="432"/>
        <v>0</v>
      </c>
      <c r="FC154" s="272">
        <f t="shared" si="433"/>
        <v>0</v>
      </c>
      <c r="FD154" s="272">
        <f t="shared" si="434"/>
        <v>0</v>
      </c>
      <c r="FE154" s="272">
        <f t="shared" si="435"/>
        <v>0</v>
      </c>
      <c r="FF154" s="272">
        <f t="shared" si="436"/>
        <v>0</v>
      </c>
      <c r="FG154" s="272">
        <f t="shared" si="437"/>
        <v>0</v>
      </c>
      <c r="FH154" s="272">
        <f t="shared" si="438"/>
        <v>0</v>
      </c>
      <c r="FI154" s="109" t="s">
        <v>100</v>
      </c>
      <c r="FJ154" s="109" t="s">
        <v>100</v>
      </c>
      <c r="FK154" s="109" t="s">
        <v>100</v>
      </c>
      <c r="FL154" s="109" t="s">
        <v>100</v>
      </c>
      <c r="FM154" s="109" t="s">
        <v>100</v>
      </c>
      <c r="FN154" s="272">
        <f t="shared" si="555"/>
        <v>0</v>
      </c>
      <c r="FO154" s="272">
        <f t="shared" si="556"/>
        <v>0</v>
      </c>
      <c r="FP154" s="272">
        <f t="shared" si="557"/>
        <v>0</v>
      </c>
      <c r="FQ154" s="272">
        <f t="shared" si="558"/>
        <v>0</v>
      </c>
      <c r="FR154" s="272">
        <f t="shared" si="559"/>
        <v>0</v>
      </c>
      <c r="FS154" s="272">
        <f t="shared" si="560"/>
        <v>0</v>
      </c>
      <c r="FT154" s="272">
        <f t="shared" si="561"/>
        <v>0</v>
      </c>
      <c r="FU154" s="113"/>
      <c r="FV154" s="113"/>
      <c r="FW154" s="109"/>
      <c r="FX154" s="109"/>
      <c r="FY154" s="109"/>
      <c r="FZ154" s="272">
        <f t="shared" si="562"/>
        <v>0</v>
      </c>
      <c r="GA154" s="272">
        <f t="shared" si="439"/>
        <v>0</v>
      </c>
      <c r="GB154" s="109"/>
      <c r="GC154" s="109"/>
      <c r="GD154" s="109"/>
      <c r="GE154" s="109"/>
      <c r="GF154" s="109"/>
      <c r="GG154" s="109"/>
      <c r="GH154" s="109"/>
      <c r="GI154" s="109"/>
      <c r="GJ154" s="109"/>
      <c r="GK154" s="109"/>
      <c r="GL154" s="109"/>
      <c r="GM154" s="109"/>
      <c r="GN154" s="109"/>
      <c r="GO154" s="109"/>
      <c r="GP154" s="109"/>
      <c r="GQ154" s="109"/>
      <c r="GR154" s="109"/>
      <c r="GS154" s="109"/>
      <c r="GT154" s="110"/>
      <c r="GV154" s="413">
        <f t="shared" si="440"/>
        <v>0</v>
      </c>
      <c r="GW154" s="414">
        <f t="shared" si="441"/>
        <v>0</v>
      </c>
      <c r="GX154" s="415"/>
      <c r="GY154" s="416">
        <f t="shared" si="606"/>
        <v>0</v>
      </c>
      <c r="GZ154" s="417">
        <f t="shared" si="607"/>
        <v>0</v>
      </c>
      <c r="HA154" s="385"/>
      <c r="HB154" s="421"/>
      <c r="HC154" s="422"/>
      <c r="HD154" s="422"/>
      <c r="HE154" s="423">
        <f t="shared" si="608"/>
        <v>0</v>
      </c>
      <c r="HF154" s="424">
        <f t="shared" si="609"/>
        <v>0</v>
      </c>
      <c r="HG154" s="426"/>
      <c r="HH154" s="426"/>
      <c r="HI154" s="426"/>
      <c r="HJ154" s="345" t="str">
        <f t="shared" si="442"/>
        <v/>
      </c>
      <c r="HK154" s="402">
        <f>IF(OR(AND(1&lt;=HJ154,HJ154&lt;=3),HJ154=6),VLOOKUP(HJ154,'４整理番号表'!$J$5:$K$59,2,FALSE),0)</f>
        <v>0</v>
      </c>
      <c r="HL154" s="402">
        <f>IF(OR(HJ154=4,HJ154=7),VLOOKUP(HJ154,'４整理番号表'!$J$5:$K$59,2,FALSE),0)</f>
        <v>0</v>
      </c>
      <c r="HM154" s="402">
        <f>IF(HJ154=5,VLOOKUP(HJ154,'４整理番号表'!$J$5:$K$59,2,FALSE),0)</f>
        <v>0</v>
      </c>
      <c r="HN154" s="402">
        <f>IF(AND(8&lt;=HJ154,HJ154&lt;=13),VLOOKUP(HJ154,'４整理番号表'!$J$5:$K$59,2,FALSE),0)</f>
        <v>0</v>
      </c>
      <c r="HO154" s="397">
        <f t="shared" si="563"/>
        <v>0</v>
      </c>
      <c r="HP154" s="345">
        <f t="shared" si="564"/>
        <v>0</v>
      </c>
      <c r="HQ154" s="345">
        <f t="shared" si="565"/>
        <v>0</v>
      </c>
      <c r="HR154" s="344">
        <f t="shared" si="566"/>
        <v>0</v>
      </c>
      <c r="HS154" s="344">
        <f t="shared" si="567"/>
        <v>0</v>
      </c>
      <c r="HT154" s="345">
        <f t="shared" si="568"/>
        <v>0</v>
      </c>
      <c r="HU154" s="345">
        <f t="shared" si="569"/>
        <v>0</v>
      </c>
      <c r="HV154" s="345">
        <f t="shared" si="570"/>
        <v>0</v>
      </c>
      <c r="HW154" s="345">
        <f t="shared" si="571"/>
        <v>0</v>
      </c>
      <c r="HX154" s="345">
        <f t="shared" si="572"/>
        <v>0</v>
      </c>
      <c r="HY154" s="344">
        <f t="shared" si="573"/>
        <v>0</v>
      </c>
      <c r="HZ154" s="344">
        <f t="shared" si="574"/>
        <v>0</v>
      </c>
      <c r="IA154" s="345">
        <f t="shared" si="575"/>
        <v>0</v>
      </c>
      <c r="IB154" s="345">
        <f t="shared" si="576"/>
        <v>0</v>
      </c>
      <c r="IC154" s="345">
        <f t="shared" si="577"/>
        <v>0</v>
      </c>
      <c r="ID154" s="345">
        <f t="shared" si="578"/>
        <v>0</v>
      </c>
      <c r="IE154" s="345">
        <f t="shared" si="579"/>
        <v>0</v>
      </c>
      <c r="IF154" s="344">
        <f>IF(AND($HO154=3,SUM($ID154:IE154)=0),IF(AND($HB154=1,$HF154&gt;=0.1),1,),)</f>
        <v>0</v>
      </c>
      <c r="IG154" s="344">
        <f>IF(AND($HO154=3,SUM($ID154:IF154)=0),IF(AND($HB154=1,$HF154&gt;=0.05,$HF154&lt;0.1),1,),)</f>
        <v>0</v>
      </c>
      <c r="IH154" s="345">
        <f t="shared" si="580"/>
        <v>0</v>
      </c>
      <c r="II154" s="345">
        <f t="shared" si="581"/>
        <v>0</v>
      </c>
      <c r="IJ154" s="345">
        <f t="shared" si="582"/>
        <v>0</v>
      </c>
      <c r="IK154" s="345">
        <f t="shared" si="583"/>
        <v>0</v>
      </c>
      <c r="IL154" s="345">
        <f t="shared" si="584"/>
        <v>0</v>
      </c>
      <c r="IM154" s="345">
        <f t="shared" si="585"/>
        <v>0</v>
      </c>
      <c r="IN154" s="345">
        <f t="shared" si="586"/>
        <v>0</v>
      </c>
      <c r="IO154" s="345">
        <f t="shared" si="587"/>
        <v>0</v>
      </c>
      <c r="IP154" s="345">
        <f t="shared" si="588"/>
        <v>0</v>
      </c>
      <c r="IQ154" s="345">
        <f t="shared" si="589"/>
        <v>0</v>
      </c>
      <c r="IR154" s="345">
        <f t="shared" si="590"/>
        <v>0</v>
      </c>
      <c r="IS154" s="392">
        <f t="shared" si="591"/>
        <v>0</v>
      </c>
      <c r="IT154" s="385"/>
      <c r="IU154" s="440">
        <f t="shared" si="443"/>
        <v>0</v>
      </c>
      <c r="IV154" s="344">
        <f t="shared" si="444"/>
        <v>0</v>
      </c>
      <c r="IW154" s="344">
        <f t="shared" si="445"/>
        <v>0</v>
      </c>
      <c r="IX154" s="344">
        <f t="shared" si="446"/>
        <v>0</v>
      </c>
      <c r="IY154" s="344">
        <f t="shared" si="447"/>
        <v>0</v>
      </c>
      <c r="IZ154" s="344">
        <f t="shared" si="448"/>
        <v>0</v>
      </c>
      <c r="JA154" s="344">
        <f t="shared" si="449"/>
        <v>0</v>
      </c>
      <c r="JB154" s="344">
        <f t="shared" si="450"/>
        <v>0</v>
      </c>
      <c r="JC154" s="344">
        <f t="shared" si="451"/>
        <v>0</v>
      </c>
      <c r="JD154" s="344">
        <f t="shared" si="452"/>
        <v>0</v>
      </c>
      <c r="JE154" s="344">
        <f t="shared" si="453"/>
        <v>0</v>
      </c>
      <c r="JF154" s="344">
        <f t="shared" si="454"/>
        <v>0</v>
      </c>
      <c r="JG154" s="344">
        <f t="shared" si="455"/>
        <v>0</v>
      </c>
      <c r="JH154" s="344">
        <f t="shared" si="456"/>
        <v>0</v>
      </c>
      <c r="JI154" s="344">
        <f t="shared" si="457"/>
        <v>0</v>
      </c>
      <c r="JJ154" s="344">
        <f t="shared" si="458"/>
        <v>0</v>
      </c>
      <c r="JK154" s="344">
        <f t="shared" si="459"/>
        <v>0</v>
      </c>
      <c r="JL154" s="344">
        <f t="shared" si="460"/>
        <v>0</v>
      </c>
      <c r="JM154" s="344">
        <f t="shared" si="461"/>
        <v>0</v>
      </c>
      <c r="JN154" s="344">
        <f t="shared" si="462"/>
        <v>0</v>
      </c>
      <c r="JO154" s="344">
        <f t="shared" si="463"/>
        <v>0</v>
      </c>
      <c r="JP154" s="344">
        <f t="shared" si="464"/>
        <v>0</v>
      </c>
      <c r="JQ154" s="344">
        <f t="shared" si="465"/>
        <v>0</v>
      </c>
      <c r="JR154" s="344">
        <f t="shared" si="466"/>
        <v>0</v>
      </c>
      <c r="JS154" s="344">
        <f t="shared" si="467"/>
        <v>0</v>
      </c>
      <c r="JT154" s="344">
        <f t="shared" si="468"/>
        <v>0</v>
      </c>
      <c r="JU154" s="344">
        <f t="shared" si="469"/>
        <v>0</v>
      </c>
      <c r="JV154" s="344">
        <f t="shared" si="470"/>
        <v>0</v>
      </c>
      <c r="JW154" s="344">
        <f t="shared" si="471"/>
        <v>0</v>
      </c>
      <c r="JX154" s="344">
        <f t="shared" si="472"/>
        <v>0</v>
      </c>
      <c r="JY154" s="344">
        <f t="shared" si="473"/>
        <v>0</v>
      </c>
      <c r="JZ154" s="344">
        <f t="shared" si="474"/>
        <v>0</v>
      </c>
      <c r="KA154" s="344">
        <f t="shared" si="475"/>
        <v>0</v>
      </c>
      <c r="KB154" s="344">
        <f t="shared" si="476"/>
        <v>0</v>
      </c>
      <c r="KC154" s="344">
        <f t="shared" si="477"/>
        <v>0</v>
      </c>
      <c r="KD154" s="344">
        <f t="shared" si="478"/>
        <v>0</v>
      </c>
      <c r="KE154" s="344">
        <f t="shared" si="479"/>
        <v>0</v>
      </c>
      <c r="KF154" s="344">
        <f t="shared" si="480"/>
        <v>0</v>
      </c>
      <c r="KG154" s="344">
        <f t="shared" si="481"/>
        <v>0</v>
      </c>
      <c r="KH154" s="344">
        <f t="shared" si="482"/>
        <v>0</v>
      </c>
      <c r="KI154" s="344">
        <f t="shared" si="483"/>
        <v>0</v>
      </c>
      <c r="KJ154" s="344">
        <f t="shared" si="484"/>
        <v>0</v>
      </c>
      <c r="KK154" s="344">
        <f t="shared" si="485"/>
        <v>0</v>
      </c>
      <c r="KL154" s="344">
        <f t="shared" si="486"/>
        <v>0</v>
      </c>
      <c r="KM154" s="344">
        <f t="shared" si="487"/>
        <v>0</v>
      </c>
      <c r="KN154" s="344">
        <f t="shared" si="488"/>
        <v>0</v>
      </c>
      <c r="KO154" s="344">
        <f t="shared" si="489"/>
        <v>0</v>
      </c>
      <c r="KP154" s="344">
        <f t="shared" si="490"/>
        <v>0</v>
      </c>
      <c r="KQ154" s="344">
        <f t="shared" si="491"/>
        <v>0</v>
      </c>
      <c r="KR154" s="344">
        <f t="shared" si="492"/>
        <v>0</v>
      </c>
      <c r="KS154" s="344">
        <f t="shared" si="493"/>
        <v>0</v>
      </c>
      <c r="KT154" s="383">
        <f t="shared" si="494"/>
        <v>0</v>
      </c>
      <c r="KU154" s="701"/>
      <c r="KV154" s="109"/>
      <c r="KW154" s="109"/>
      <c r="KX154" s="110"/>
      <c r="KZ154" s="472">
        <f t="shared" si="495"/>
        <v>0</v>
      </c>
      <c r="LA154" s="348">
        <f t="shared" si="496"/>
        <v>0</v>
      </c>
      <c r="LB154" s="348">
        <f t="shared" si="497"/>
        <v>0</v>
      </c>
      <c r="LC154" s="473">
        <f t="shared" si="498"/>
        <v>0</v>
      </c>
      <c r="LE154" s="467">
        <f t="shared" si="499"/>
        <v>0</v>
      </c>
      <c r="LF154" s="467" t="str">
        <f t="shared" si="500"/>
        <v/>
      </c>
      <c r="LG154" s="467">
        <f t="shared" si="501"/>
        <v>0</v>
      </c>
      <c r="LH154" s="467">
        <f t="shared" si="502"/>
        <v>0</v>
      </c>
      <c r="LI154" s="467">
        <f t="shared" si="503"/>
        <v>0</v>
      </c>
      <c r="LJ154" s="467">
        <f t="shared" si="504"/>
        <v>0</v>
      </c>
      <c r="LK154" s="467">
        <f t="shared" si="505"/>
        <v>0</v>
      </c>
      <c r="LL154" s="467">
        <f t="shared" si="506"/>
        <v>0</v>
      </c>
      <c r="LM154" s="467">
        <f t="shared" si="507"/>
        <v>0</v>
      </c>
      <c r="LN154" s="468">
        <f t="shared" si="508"/>
        <v>0</v>
      </c>
      <c r="LO154" s="468" t="str">
        <f t="shared" si="592"/>
        <v>○</v>
      </c>
      <c r="LP154" s="451"/>
      <c r="LQ154" s="414">
        <f t="shared" si="593"/>
        <v>0</v>
      </c>
      <c r="LR154" s="414">
        <f t="shared" si="594"/>
        <v>0</v>
      </c>
      <c r="LS154" s="414" t="str">
        <f t="shared" si="509"/>
        <v/>
      </c>
      <c r="LT154" s="414" t="str">
        <f t="shared" si="595"/>
        <v/>
      </c>
      <c r="LU154" s="414">
        <f t="shared" si="510"/>
        <v>0</v>
      </c>
      <c r="LV154" s="414">
        <f t="shared" si="511"/>
        <v>0</v>
      </c>
      <c r="LW154" s="414">
        <f t="shared" si="512"/>
        <v>0</v>
      </c>
      <c r="LX154" s="448">
        <f t="shared" si="513"/>
        <v>0</v>
      </c>
      <c r="LY154" s="414">
        <f t="shared" si="596"/>
        <v>0</v>
      </c>
      <c r="LZ154" s="414">
        <f t="shared" si="597"/>
        <v>0</v>
      </c>
      <c r="MA154" s="414">
        <f t="shared" si="598"/>
        <v>0</v>
      </c>
      <c r="MB154" s="448">
        <f t="shared" si="599"/>
        <v>0</v>
      </c>
      <c r="MC154" s="414">
        <f t="shared" si="514"/>
        <v>0</v>
      </c>
      <c r="MD154" s="414">
        <f t="shared" si="515"/>
        <v>0</v>
      </c>
      <c r="ME154" s="414">
        <f t="shared" si="516"/>
        <v>0</v>
      </c>
      <c r="MF154" s="448">
        <f t="shared" si="517"/>
        <v>0</v>
      </c>
      <c r="MG154" s="414">
        <f t="shared" si="518"/>
        <v>0</v>
      </c>
      <c r="MH154" s="414">
        <f t="shared" si="519"/>
        <v>0</v>
      </c>
      <c r="MI154" s="414">
        <f t="shared" si="520"/>
        <v>0</v>
      </c>
      <c r="MJ154" s="448">
        <f t="shared" si="600"/>
        <v>0</v>
      </c>
      <c r="MK154" s="462"/>
      <c r="ML154" s="477" cm="1">
        <f t="array" ref="ML154">IF(MX154=1,INDEX($BX154:$EQ154,1,MATCH("Ⅱ⑧",$BX154:$EQ154,0)+7),0)</f>
        <v>0</v>
      </c>
      <c r="MM154" s="478">
        <f t="shared" si="521"/>
        <v>0</v>
      </c>
      <c r="MN154" s="468">
        <f t="shared" si="522"/>
        <v>0</v>
      </c>
      <c r="MP154" s="348">
        <f t="shared" si="523"/>
        <v>0</v>
      </c>
      <c r="MQ154" s="348">
        <f t="shared" si="524"/>
        <v>0</v>
      </c>
      <c r="MR154" s="348">
        <f t="shared" si="525"/>
        <v>0</v>
      </c>
      <c r="MS154" s="348">
        <f t="shared" si="526"/>
        <v>0</v>
      </c>
      <c r="MT154" s="348">
        <f t="shared" si="527"/>
        <v>0</v>
      </c>
      <c r="MU154" s="348">
        <f t="shared" si="528"/>
        <v>0</v>
      </c>
      <c r="MV154" s="348">
        <f t="shared" si="529"/>
        <v>0</v>
      </c>
      <c r="MW154" s="348">
        <f t="shared" si="530"/>
        <v>0</v>
      </c>
      <c r="MX154" s="348">
        <f t="shared" si="531"/>
        <v>0</v>
      </c>
      <c r="MZ154" s="550">
        <f t="shared" si="532"/>
        <v>0</v>
      </c>
      <c r="NA154" s="550">
        <f t="shared" si="533"/>
        <v>0</v>
      </c>
      <c r="NB154" s="550">
        <f t="shared" si="534"/>
        <v>0</v>
      </c>
      <c r="NC154" s="550">
        <f t="shared" si="535"/>
        <v>0</v>
      </c>
      <c r="ND154" s="550">
        <f t="shared" si="536"/>
        <v>0</v>
      </c>
      <c r="NE154" s="550">
        <f t="shared" si="537"/>
        <v>0</v>
      </c>
      <c r="NF154" s="550">
        <f t="shared" si="538"/>
        <v>0</v>
      </c>
      <c r="NG154" s="550">
        <f t="shared" si="539"/>
        <v>0</v>
      </c>
    </row>
    <row r="155" spans="1:371" s="136" customFormat="1" ht="21" customHeight="1">
      <c r="A155" s="452">
        <f t="shared" si="412"/>
        <v>0</v>
      </c>
      <c r="B155" s="452">
        <f t="shared" si="601"/>
        <v>0</v>
      </c>
      <c r="C155" s="452">
        <f t="shared" si="413"/>
        <v>0</v>
      </c>
      <c r="D155" s="452">
        <f t="shared" si="414"/>
        <v>0</v>
      </c>
      <c r="E155" s="452">
        <f t="shared" si="415"/>
        <v>0</v>
      </c>
      <c r="F155" s="452">
        <f t="shared" si="602"/>
        <v>0</v>
      </c>
      <c r="G155" s="452">
        <f t="shared" si="603"/>
        <v>0</v>
      </c>
      <c r="H155" s="452">
        <f t="shared" si="604"/>
        <v>0</v>
      </c>
      <c r="I155" s="267">
        <f t="shared" si="540"/>
        <v>0</v>
      </c>
      <c r="J155" s="268"/>
      <c r="K155" s="112"/>
      <c r="L155" s="112"/>
      <c r="M155" s="106"/>
      <c r="N155" s="106"/>
      <c r="O155" s="106"/>
      <c r="P155" s="106"/>
      <c r="Q155" s="112"/>
      <c r="R155" s="263" t="str">
        <f>IFERROR(VLOOKUP(Q155,'４整理番号表'!$T$27:$U$30,2,TRUE),"")</f>
        <v/>
      </c>
      <c r="S155" s="263">
        <f t="shared" si="541"/>
        <v>0</v>
      </c>
      <c r="T155" s="266">
        <f t="shared" si="542"/>
        <v>0</v>
      </c>
      <c r="U155" s="112"/>
      <c r="V155" s="108"/>
      <c r="W155" s="269" t="str">
        <f>IFERROR(VLOOKUP(V155,'４整理番号表'!$B$6:$G$7,2,TRUE),"")</f>
        <v/>
      </c>
      <c r="X155" s="270"/>
      <c r="Y155" s="108"/>
      <c r="Z155" s="269" t="str">
        <f>IFERROR(VLOOKUP(Y155,'４整理番号表'!$B$39:$H$45,2,TRUE),"")</f>
        <v/>
      </c>
      <c r="AA155" s="108"/>
      <c r="AB155" s="271" t="str">
        <f>IFERROR(VLOOKUP(AA155,'４整理番号表'!$J$5:$K$59,2,TRUE),"")</f>
        <v/>
      </c>
      <c r="AC155" s="365"/>
      <c r="AD155" s="624"/>
      <c r="AE155" s="107"/>
      <c r="AF155" s="272" t="str">
        <f>IFERROR(VLOOKUP(AE155,'４整理番号表'!$P$6:$Q$39,2,TRUE),"")</f>
        <v/>
      </c>
      <c r="AG155" s="273">
        <f t="shared" si="416"/>
        <v>0</v>
      </c>
      <c r="AH155" s="106"/>
      <c r="AI155" s="112"/>
      <c r="AJ155" s="111"/>
      <c r="AK155" s="282"/>
      <c r="AL155" s="283"/>
      <c r="AM155" s="280"/>
      <c r="AN155" s="26"/>
      <c r="AO155" s="291">
        <f t="shared" si="417"/>
        <v>0</v>
      </c>
      <c r="AP155" s="290">
        <f t="shared" si="543"/>
        <v>0</v>
      </c>
      <c r="AQ155" s="30"/>
      <c r="AR155" s="30"/>
      <c r="AS155" s="30"/>
      <c r="AT155" s="289"/>
      <c r="AU155" s="291">
        <f t="shared" si="610"/>
        <v>0</v>
      </c>
      <c r="AV155" s="291" t="str">
        <f t="shared" si="605"/>
        <v/>
      </c>
      <c r="AW155" s="27"/>
      <c r="AX155" s="33"/>
      <c r="AY155" s="33"/>
      <c r="AZ155" s="28"/>
      <c r="BA155" s="27"/>
      <c r="BB155" s="202"/>
      <c r="BC155" s="315">
        <f t="shared" si="544"/>
        <v>0</v>
      </c>
      <c r="BD155" s="349" t="str">
        <f t="shared" si="418"/>
        <v/>
      </c>
      <c r="BE155" s="350"/>
      <c r="BF155" s="350"/>
      <c r="BG155" s="349">
        <f t="shared" si="611"/>
        <v>0</v>
      </c>
      <c r="BH155" s="350"/>
      <c r="BI155" s="349">
        <f t="shared" si="545"/>
        <v>0</v>
      </c>
      <c r="BJ155" s="202"/>
      <c r="BK155" s="202"/>
      <c r="BL155" s="653" t="str">
        <f t="shared" si="419"/>
        <v/>
      </c>
      <c r="BM155" s="654" t="str">
        <f t="shared" si="420"/>
        <v/>
      </c>
      <c r="BN155" s="266" t="str">
        <f t="shared" si="421"/>
        <v/>
      </c>
      <c r="BO155" s="793"/>
      <c r="BP155" s="323"/>
      <c r="BQ155" s="323"/>
      <c r="BR155" s="323"/>
      <c r="BS155" s="323"/>
      <c r="BT155" s="324" t="str">
        <f t="shared" si="422"/>
        <v/>
      </c>
      <c r="BU155" s="325" t="str">
        <f t="shared" si="546"/>
        <v/>
      </c>
      <c r="BV155" s="393">
        <f t="shared" si="547"/>
        <v>0</v>
      </c>
      <c r="BW155" s="326"/>
      <c r="BX155" s="329"/>
      <c r="BY155" s="454"/>
      <c r="BZ155" s="455"/>
      <c r="CA155" s="455"/>
      <c r="CB155" s="455"/>
      <c r="CC155" s="455"/>
      <c r="CD155" s="322">
        <f>IFERROR(VLOOKUP(BX155,'４整理番号表'!$X$23:$Z$31,3,FALSE),)</f>
        <v>0</v>
      </c>
      <c r="CE155" s="605" t="str">
        <f>IF(BX155='４整理番号表'!$X$24,IF(CC155&lt;&gt;"",IF(BZ155&gt;0,IF(BY155=6,ROUNDDOWN((CC155-BZ155)/ABS(BZ155),3),IF(BY155=5,ROUNDDOWN((CC155-BZ155)/ABS(BZ155)*3/4,3),"")),"-")),IF(CC155&lt;&gt;"",IF(BZ155&gt;0,ROUNDDOWN((CC155-BZ155)/ABS(BZ155),3),"-"),""))</f>
        <v/>
      </c>
      <c r="CF155" s="610"/>
      <c r="CG155" s="329"/>
      <c r="CH155" s="454"/>
      <c r="CI155" s="322"/>
      <c r="CJ155" s="322"/>
      <c r="CK155" s="322"/>
      <c r="CL155" s="322"/>
      <c r="CM155" s="322">
        <f>IFERROR(VLOOKUP(CG155,'４整理番号表'!$X$23:$Z$31,3,FALSE),)</f>
        <v>0</v>
      </c>
      <c r="CN155" s="325" t="str">
        <f t="shared" si="548"/>
        <v/>
      </c>
      <c r="CO155" s="610"/>
      <c r="CP155" s="329"/>
      <c r="CQ155" s="454"/>
      <c r="CR155" s="322"/>
      <c r="CS155" s="322"/>
      <c r="CT155" s="322"/>
      <c r="CU155" s="322"/>
      <c r="CV155" s="322">
        <f>IFERROR(VLOOKUP(CP155,'４整理番号表'!$X$23:$Z$31,3,FALSE),)</f>
        <v>0</v>
      </c>
      <c r="CW155" s="325" t="str">
        <f t="shared" si="549"/>
        <v/>
      </c>
      <c r="CX155" s="619"/>
      <c r="CY155" s="329"/>
      <c r="CZ155" s="454"/>
      <c r="DA155" s="322"/>
      <c r="DB155" s="322"/>
      <c r="DC155" s="322"/>
      <c r="DD155" s="322"/>
      <c r="DE155" s="322">
        <f>IFERROR(VLOOKUP(CY155,'４整理番号表'!$X$23:$Z$31,3,FALSE),)</f>
        <v>0</v>
      </c>
      <c r="DF155" s="325" t="str">
        <f t="shared" si="550"/>
        <v/>
      </c>
      <c r="DG155" s="610"/>
      <c r="DH155" s="329"/>
      <c r="DI155" s="454"/>
      <c r="DJ155" s="322"/>
      <c r="DK155" s="322"/>
      <c r="DL155" s="322"/>
      <c r="DM155" s="322"/>
      <c r="DN155" s="322">
        <f>IFERROR(VLOOKUP(DH155,'４整理番号表'!$X$23:$Z$31,3,FALSE),)</f>
        <v>0</v>
      </c>
      <c r="DO155" s="325" t="str">
        <f t="shared" si="551"/>
        <v/>
      </c>
      <c r="DP155" s="610"/>
      <c r="DQ155" s="329"/>
      <c r="DR155" s="454"/>
      <c r="DS155" s="322"/>
      <c r="DT155" s="322"/>
      <c r="DU155" s="322"/>
      <c r="DV155" s="322"/>
      <c r="DW155" s="322">
        <f>IFERROR(VLOOKUP(DQ155,'４整理番号表'!$X$23:$Z$31,3,FALSE),)</f>
        <v>0</v>
      </c>
      <c r="DX155" s="325" t="str">
        <f t="shared" si="552"/>
        <v/>
      </c>
      <c r="DY155" s="610"/>
      <c r="DZ155" s="329"/>
      <c r="EA155" s="454"/>
      <c r="EB155" s="322"/>
      <c r="EC155" s="322"/>
      <c r="ED155" s="322"/>
      <c r="EE155" s="322"/>
      <c r="EF155" s="322">
        <f>IFERROR(VLOOKUP(DZ155,'４整理番号表'!$X$23:$Z$31,3,FALSE),)</f>
        <v>0</v>
      </c>
      <c r="EG155" s="325" t="str">
        <f t="shared" si="553"/>
        <v/>
      </c>
      <c r="EH155" s="610"/>
      <c r="EI155" s="329"/>
      <c r="EJ155" s="454"/>
      <c r="EK155" s="322"/>
      <c r="EL155" s="322"/>
      <c r="EM155" s="322"/>
      <c r="EN155" s="322"/>
      <c r="EO155" s="322">
        <f>IFERROR(VLOOKUP(EI155,'４整理番号表'!$X$23:$Z$31,3,FALSE),)</f>
        <v>0</v>
      </c>
      <c r="EP155" s="325" t="str">
        <f t="shared" si="554"/>
        <v/>
      </c>
      <c r="EQ155" s="619"/>
      <c r="ER155" s="203" t="s">
        <v>101</v>
      </c>
      <c r="ES155" s="266">
        <f t="shared" si="423"/>
        <v>0</v>
      </c>
      <c r="ET155" s="272">
        <f t="shared" si="424"/>
        <v>0</v>
      </c>
      <c r="EU155" s="272">
        <f t="shared" si="425"/>
        <v>0</v>
      </c>
      <c r="EV155" s="272">
        <f t="shared" si="426"/>
        <v>0</v>
      </c>
      <c r="EW155" s="272">
        <f t="shared" si="427"/>
        <v>0</v>
      </c>
      <c r="EX155" s="272">
        <f t="shared" si="428"/>
        <v>0</v>
      </c>
      <c r="EY155" s="272">
        <f t="shared" si="429"/>
        <v>0</v>
      </c>
      <c r="EZ155" s="272">
        <f t="shared" si="430"/>
        <v>0</v>
      </c>
      <c r="FA155" s="272">
        <f t="shared" si="431"/>
        <v>0</v>
      </c>
      <c r="FB155" s="272">
        <f t="shared" si="432"/>
        <v>0</v>
      </c>
      <c r="FC155" s="272">
        <f t="shared" si="433"/>
        <v>0</v>
      </c>
      <c r="FD155" s="272">
        <f t="shared" si="434"/>
        <v>0</v>
      </c>
      <c r="FE155" s="272">
        <f t="shared" si="435"/>
        <v>0</v>
      </c>
      <c r="FF155" s="272">
        <f t="shared" si="436"/>
        <v>0</v>
      </c>
      <c r="FG155" s="272">
        <f t="shared" si="437"/>
        <v>0</v>
      </c>
      <c r="FH155" s="272">
        <f t="shared" si="438"/>
        <v>0</v>
      </c>
      <c r="FI155" s="109" t="s">
        <v>100</v>
      </c>
      <c r="FJ155" s="109" t="s">
        <v>100</v>
      </c>
      <c r="FK155" s="109" t="s">
        <v>100</v>
      </c>
      <c r="FL155" s="109" t="s">
        <v>100</v>
      </c>
      <c r="FM155" s="109" t="s">
        <v>100</v>
      </c>
      <c r="FN155" s="272">
        <f t="shared" si="555"/>
        <v>0</v>
      </c>
      <c r="FO155" s="272">
        <f t="shared" si="556"/>
        <v>0</v>
      </c>
      <c r="FP155" s="272">
        <f t="shared" si="557"/>
        <v>0</v>
      </c>
      <c r="FQ155" s="272">
        <f t="shared" si="558"/>
        <v>0</v>
      </c>
      <c r="FR155" s="272">
        <f t="shared" si="559"/>
        <v>0</v>
      </c>
      <c r="FS155" s="272">
        <f t="shared" si="560"/>
        <v>0</v>
      </c>
      <c r="FT155" s="272">
        <f t="shared" si="561"/>
        <v>0</v>
      </c>
      <c r="FU155" s="113"/>
      <c r="FV155" s="113"/>
      <c r="FW155" s="109"/>
      <c r="FX155" s="109"/>
      <c r="FY155" s="109"/>
      <c r="FZ155" s="272">
        <f t="shared" si="562"/>
        <v>0</v>
      </c>
      <c r="GA155" s="272">
        <f t="shared" si="439"/>
        <v>0</v>
      </c>
      <c r="GB155" s="109"/>
      <c r="GC155" s="109"/>
      <c r="GD155" s="109"/>
      <c r="GE155" s="109"/>
      <c r="GF155" s="109"/>
      <c r="GG155" s="109"/>
      <c r="GH155" s="109"/>
      <c r="GI155" s="109"/>
      <c r="GJ155" s="109"/>
      <c r="GK155" s="109"/>
      <c r="GL155" s="109"/>
      <c r="GM155" s="109"/>
      <c r="GN155" s="109"/>
      <c r="GO155" s="109"/>
      <c r="GP155" s="109"/>
      <c r="GQ155" s="109"/>
      <c r="GR155" s="109"/>
      <c r="GS155" s="109"/>
      <c r="GT155" s="110"/>
      <c r="GV155" s="413">
        <f t="shared" si="440"/>
        <v>0</v>
      </c>
      <c r="GW155" s="414">
        <f t="shared" si="441"/>
        <v>0</v>
      </c>
      <c r="GX155" s="415"/>
      <c r="GY155" s="416">
        <f t="shared" si="606"/>
        <v>0</v>
      </c>
      <c r="GZ155" s="417">
        <f t="shared" si="607"/>
        <v>0</v>
      </c>
      <c r="HA155" s="385"/>
      <c r="HB155" s="421"/>
      <c r="HC155" s="422"/>
      <c r="HD155" s="422"/>
      <c r="HE155" s="423">
        <f t="shared" si="608"/>
        <v>0</v>
      </c>
      <c r="HF155" s="424">
        <f t="shared" si="609"/>
        <v>0</v>
      </c>
      <c r="HG155" s="426"/>
      <c r="HH155" s="426"/>
      <c r="HI155" s="426"/>
      <c r="HJ155" s="345" t="str">
        <f t="shared" si="442"/>
        <v/>
      </c>
      <c r="HK155" s="402">
        <f>IF(OR(AND(1&lt;=HJ155,HJ155&lt;=3),HJ155=6),VLOOKUP(HJ155,'４整理番号表'!$J$5:$K$59,2,FALSE),0)</f>
        <v>0</v>
      </c>
      <c r="HL155" s="402">
        <f>IF(OR(HJ155=4,HJ155=7),VLOOKUP(HJ155,'４整理番号表'!$J$5:$K$59,2,FALSE),0)</f>
        <v>0</v>
      </c>
      <c r="HM155" s="402">
        <f>IF(HJ155=5,VLOOKUP(HJ155,'４整理番号表'!$J$5:$K$59,2,FALSE),0)</f>
        <v>0</v>
      </c>
      <c r="HN155" s="402">
        <f>IF(AND(8&lt;=HJ155,HJ155&lt;=13),VLOOKUP(HJ155,'４整理番号表'!$J$5:$K$59,2,FALSE),0)</f>
        <v>0</v>
      </c>
      <c r="HO155" s="397">
        <f t="shared" si="563"/>
        <v>0</v>
      </c>
      <c r="HP155" s="345">
        <f t="shared" si="564"/>
        <v>0</v>
      </c>
      <c r="HQ155" s="345">
        <f t="shared" si="565"/>
        <v>0</v>
      </c>
      <c r="HR155" s="344">
        <f t="shared" si="566"/>
        <v>0</v>
      </c>
      <c r="HS155" s="344">
        <f t="shared" si="567"/>
        <v>0</v>
      </c>
      <c r="HT155" s="345">
        <f t="shared" si="568"/>
        <v>0</v>
      </c>
      <c r="HU155" s="345">
        <f t="shared" si="569"/>
        <v>0</v>
      </c>
      <c r="HV155" s="345">
        <f t="shared" si="570"/>
        <v>0</v>
      </c>
      <c r="HW155" s="345">
        <f t="shared" si="571"/>
        <v>0</v>
      </c>
      <c r="HX155" s="345">
        <f t="shared" si="572"/>
        <v>0</v>
      </c>
      <c r="HY155" s="344">
        <f t="shared" si="573"/>
        <v>0</v>
      </c>
      <c r="HZ155" s="344">
        <f t="shared" si="574"/>
        <v>0</v>
      </c>
      <c r="IA155" s="345">
        <f t="shared" si="575"/>
        <v>0</v>
      </c>
      <c r="IB155" s="345">
        <f t="shared" si="576"/>
        <v>0</v>
      </c>
      <c r="IC155" s="345">
        <f t="shared" si="577"/>
        <v>0</v>
      </c>
      <c r="ID155" s="345">
        <f t="shared" si="578"/>
        <v>0</v>
      </c>
      <c r="IE155" s="345">
        <f t="shared" si="579"/>
        <v>0</v>
      </c>
      <c r="IF155" s="344">
        <f>IF(AND($HO155=3,SUM($ID155:IE155)=0),IF(AND($HB155=1,$HF155&gt;=0.1),1,),)</f>
        <v>0</v>
      </c>
      <c r="IG155" s="344">
        <f>IF(AND($HO155=3,SUM($ID155:IF155)=0),IF(AND($HB155=1,$HF155&gt;=0.05,$HF155&lt;0.1),1,),)</f>
        <v>0</v>
      </c>
      <c r="IH155" s="345">
        <f t="shared" si="580"/>
        <v>0</v>
      </c>
      <c r="II155" s="345">
        <f t="shared" si="581"/>
        <v>0</v>
      </c>
      <c r="IJ155" s="345">
        <f t="shared" si="582"/>
        <v>0</v>
      </c>
      <c r="IK155" s="345">
        <f t="shared" si="583"/>
        <v>0</v>
      </c>
      <c r="IL155" s="345">
        <f t="shared" si="584"/>
        <v>0</v>
      </c>
      <c r="IM155" s="345">
        <f t="shared" si="585"/>
        <v>0</v>
      </c>
      <c r="IN155" s="345">
        <f t="shared" si="586"/>
        <v>0</v>
      </c>
      <c r="IO155" s="345">
        <f t="shared" si="587"/>
        <v>0</v>
      </c>
      <c r="IP155" s="345">
        <f t="shared" si="588"/>
        <v>0</v>
      </c>
      <c r="IQ155" s="345">
        <f t="shared" si="589"/>
        <v>0</v>
      </c>
      <c r="IR155" s="345">
        <f t="shared" si="590"/>
        <v>0</v>
      </c>
      <c r="IS155" s="392">
        <f t="shared" si="591"/>
        <v>0</v>
      </c>
      <c r="IT155" s="385"/>
      <c r="IU155" s="440">
        <f t="shared" si="443"/>
        <v>0</v>
      </c>
      <c r="IV155" s="344">
        <f t="shared" si="444"/>
        <v>0</v>
      </c>
      <c r="IW155" s="344">
        <f t="shared" si="445"/>
        <v>0</v>
      </c>
      <c r="IX155" s="344">
        <f t="shared" si="446"/>
        <v>0</v>
      </c>
      <c r="IY155" s="344">
        <f t="shared" si="447"/>
        <v>0</v>
      </c>
      <c r="IZ155" s="344">
        <f t="shared" si="448"/>
        <v>0</v>
      </c>
      <c r="JA155" s="344">
        <f t="shared" si="449"/>
        <v>0</v>
      </c>
      <c r="JB155" s="344">
        <f t="shared" si="450"/>
        <v>0</v>
      </c>
      <c r="JC155" s="344">
        <f t="shared" si="451"/>
        <v>0</v>
      </c>
      <c r="JD155" s="344">
        <f t="shared" si="452"/>
        <v>0</v>
      </c>
      <c r="JE155" s="344">
        <f t="shared" si="453"/>
        <v>0</v>
      </c>
      <c r="JF155" s="344">
        <f t="shared" si="454"/>
        <v>0</v>
      </c>
      <c r="JG155" s="344">
        <f t="shared" si="455"/>
        <v>0</v>
      </c>
      <c r="JH155" s="344">
        <f t="shared" si="456"/>
        <v>0</v>
      </c>
      <c r="JI155" s="344">
        <f t="shared" si="457"/>
        <v>0</v>
      </c>
      <c r="JJ155" s="344">
        <f t="shared" si="458"/>
        <v>0</v>
      </c>
      <c r="JK155" s="344">
        <f t="shared" si="459"/>
        <v>0</v>
      </c>
      <c r="JL155" s="344">
        <f t="shared" si="460"/>
        <v>0</v>
      </c>
      <c r="JM155" s="344">
        <f t="shared" si="461"/>
        <v>0</v>
      </c>
      <c r="JN155" s="344">
        <f t="shared" si="462"/>
        <v>0</v>
      </c>
      <c r="JO155" s="344">
        <f t="shared" si="463"/>
        <v>0</v>
      </c>
      <c r="JP155" s="344">
        <f t="shared" si="464"/>
        <v>0</v>
      </c>
      <c r="JQ155" s="344">
        <f t="shared" si="465"/>
        <v>0</v>
      </c>
      <c r="JR155" s="344">
        <f t="shared" si="466"/>
        <v>0</v>
      </c>
      <c r="JS155" s="344">
        <f t="shared" si="467"/>
        <v>0</v>
      </c>
      <c r="JT155" s="344">
        <f t="shared" si="468"/>
        <v>0</v>
      </c>
      <c r="JU155" s="344">
        <f t="shared" si="469"/>
        <v>0</v>
      </c>
      <c r="JV155" s="344">
        <f t="shared" si="470"/>
        <v>0</v>
      </c>
      <c r="JW155" s="344">
        <f t="shared" si="471"/>
        <v>0</v>
      </c>
      <c r="JX155" s="344">
        <f t="shared" si="472"/>
        <v>0</v>
      </c>
      <c r="JY155" s="344">
        <f t="shared" si="473"/>
        <v>0</v>
      </c>
      <c r="JZ155" s="344">
        <f t="shared" si="474"/>
        <v>0</v>
      </c>
      <c r="KA155" s="344">
        <f t="shared" si="475"/>
        <v>0</v>
      </c>
      <c r="KB155" s="344">
        <f t="shared" si="476"/>
        <v>0</v>
      </c>
      <c r="KC155" s="344">
        <f t="shared" si="477"/>
        <v>0</v>
      </c>
      <c r="KD155" s="344">
        <f t="shared" si="478"/>
        <v>0</v>
      </c>
      <c r="KE155" s="344">
        <f t="shared" si="479"/>
        <v>0</v>
      </c>
      <c r="KF155" s="344">
        <f t="shared" si="480"/>
        <v>0</v>
      </c>
      <c r="KG155" s="344">
        <f t="shared" si="481"/>
        <v>0</v>
      </c>
      <c r="KH155" s="344">
        <f t="shared" si="482"/>
        <v>0</v>
      </c>
      <c r="KI155" s="344">
        <f t="shared" si="483"/>
        <v>0</v>
      </c>
      <c r="KJ155" s="344">
        <f t="shared" si="484"/>
        <v>0</v>
      </c>
      <c r="KK155" s="344">
        <f t="shared" si="485"/>
        <v>0</v>
      </c>
      <c r="KL155" s="344">
        <f t="shared" si="486"/>
        <v>0</v>
      </c>
      <c r="KM155" s="344">
        <f t="shared" si="487"/>
        <v>0</v>
      </c>
      <c r="KN155" s="344">
        <f t="shared" si="488"/>
        <v>0</v>
      </c>
      <c r="KO155" s="344">
        <f t="shared" si="489"/>
        <v>0</v>
      </c>
      <c r="KP155" s="344">
        <f t="shared" si="490"/>
        <v>0</v>
      </c>
      <c r="KQ155" s="344">
        <f t="shared" si="491"/>
        <v>0</v>
      </c>
      <c r="KR155" s="344">
        <f t="shared" si="492"/>
        <v>0</v>
      </c>
      <c r="KS155" s="344">
        <f t="shared" si="493"/>
        <v>0</v>
      </c>
      <c r="KT155" s="383">
        <f t="shared" si="494"/>
        <v>0</v>
      </c>
      <c r="KU155" s="701"/>
      <c r="KV155" s="109"/>
      <c r="KW155" s="109"/>
      <c r="KX155" s="110"/>
      <c r="KZ155" s="472">
        <f t="shared" si="495"/>
        <v>0</v>
      </c>
      <c r="LA155" s="348">
        <f t="shared" si="496"/>
        <v>0</v>
      </c>
      <c r="LB155" s="348">
        <f t="shared" si="497"/>
        <v>0</v>
      </c>
      <c r="LC155" s="473">
        <f t="shared" si="498"/>
        <v>0</v>
      </c>
      <c r="LE155" s="467">
        <f t="shared" si="499"/>
        <v>0</v>
      </c>
      <c r="LF155" s="467" t="str">
        <f t="shared" si="500"/>
        <v/>
      </c>
      <c r="LG155" s="467">
        <f t="shared" si="501"/>
        <v>0</v>
      </c>
      <c r="LH155" s="467">
        <f t="shared" si="502"/>
        <v>0</v>
      </c>
      <c r="LI155" s="467">
        <f t="shared" si="503"/>
        <v>0</v>
      </c>
      <c r="LJ155" s="467">
        <f t="shared" si="504"/>
        <v>0</v>
      </c>
      <c r="LK155" s="467">
        <f t="shared" si="505"/>
        <v>0</v>
      </c>
      <c r="LL155" s="467">
        <f t="shared" si="506"/>
        <v>0</v>
      </c>
      <c r="LM155" s="467">
        <f t="shared" si="507"/>
        <v>0</v>
      </c>
      <c r="LN155" s="468">
        <f t="shared" si="508"/>
        <v>0</v>
      </c>
      <c r="LO155" s="468" t="str">
        <f t="shared" si="592"/>
        <v>○</v>
      </c>
      <c r="LP155" s="451"/>
      <c r="LQ155" s="414">
        <f t="shared" si="593"/>
        <v>0</v>
      </c>
      <c r="LR155" s="414">
        <f t="shared" si="594"/>
        <v>0</v>
      </c>
      <c r="LS155" s="414" t="str">
        <f t="shared" si="509"/>
        <v/>
      </c>
      <c r="LT155" s="414" t="str">
        <f t="shared" si="595"/>
        <v/>
      </c>
      <c r="LU155" s="414">
        <f t="shared" si="510"/>
        <v>0</v>
      </c>
      <c r="LV155" s="414">
        <f t="shared" si="511"/>
        <v>0</v>
      </c>
      <c r="LW155" s="414">
        <f t="shared" si="512"/>
        <v>0</v>
      </c>
      <c r="LX155" s="448">
        <f t="shared" si="513"/>
        <v>0</v>
      </c>
      <c r="LY155" s="414">
        <f t="shared" si="596"/>
        <v>0</v>
      </c>
      <c r="LZ155" s="414">
        <f t="shared" si="597"/>
        <v>0</v>
      </c>
      <c r="MA155" s="414">
        <f t="shared" si="598"/>
        <v>0</v>
      </c>
      <c r="MB155" s="448">
        <f t="shared" si="599"/>
        <v>0</v>
      </c>
      <c r="MC155" s="414">
        <f t="shared" si="514"/>
        <v>0</v>
      </c>
      <c r="MD155" s="414">
        <f t="shared" si="515"/>
        <v>0</v>
      </c>
      <c r="ME155" s="414">
        <f t="shared" si="516"/>
        <v>0</v>
      </c>
      <c r="MF155" s="448">
        <f t="shared" si="517"/>
        <v>0</v>
      </c>
      <c r="MG155" s="414">
        <f t="shared" si="518"/>
        <v>0</v>
      </c>
      <c r="MH155" s="414">
        <f t="shared" si="519"/>
        <v>0</v>
      </c>
      <c r="MI155" s="414">
        <f t="shared" si="520"/>
        <v>0</v>
      </c>
      <c r="MJ155" s="448">
        <f t="shared" si="600"/>
        <v>0</v>
      </c>
      <c r="MK155" s="462"/>
      <c r="ML155" s="477" cm="1">
        <f t="array" ref="ML155">IF(MX155=1,INDEX($BX155:$EQ155,1,MATCH("Ⅱ⑧",$BX155:$EQ155,0)+7),0)</f>
        <v>0</v>
      </c>
      <c r="MM155" s="478">
        <f t="shared" si="521"/>
        <v>0</v>
      </c>
      <c r="MN155" s="468">
        <f t="shared" si="522"/>
        <v>0</v>
      </c>
      <c r="MP155" s="348">
        <f t="shared" si="523"/>
        <v>0</v>
      </c>
      <c r="MQ155" s="348">
        <f t="shared" si="524"/>
        <v>0</v>
      </c>
      <c r="MR155" s="348">
        <f t="shared" si="525"/>
        <v>0</v>
      </c>
      <c r="MS155" s="348">
        <f t="shared" si="526"/>
        <v>0</v>
      </c>
      <c r="MT155" s="348">
        <f t="shared" si="527"/>
        <v>0</v>
      </c>
      <c r="MU155" s="348">
        <f t="shared" si="528"/>
        <v>0</v>
      </c>
      <c r="MV155" s="348">
        <f t="shared" si="529"/>
        <v>0</v>
      </c>
      <c r="MW155" s="348">
        <f t="shared" si="530"/>
        <v>0</v>
      </c>
      <c r="MX155" s="348">
        <f t="shared" si="531"/>
        <v>0</v>
      </c>
      <c r="MZ155" s="550">
        <f t="shared" si="532"/>
        <v>0</v>
      </c>
      <c r="NA155" s="550">
        <f t="shared" si="533"/>
        <v>0</v>
      </c>
      <c r="NB155" s="550">
        <f t="shared" si="534"/>
        <v>0</v>
      </c>
      <c r="NC155" s="550">
        <f t="shared" si="535"/>
        <v>0</v>
      </c>
      <c r="ND155" s="550">
        <f t="shared" si="536"/>
        <v>0</v>
      </c>
      <c r="NE155" s="550">
        <f t="shared" si="537"/>
        <v>0</v>
      </c>
      <c r="NF155" s="550">
        <f t="shared" si="538"/>
        <v>0</v>
      </c>
      <c r="NG155" s="550">
        <f t="shared" si="539"/>
        <v>0</v>
      </c>
    </row>
    <row r="156" spans="1:371" s="136" customFormat="1" ht="21" customHeight="1">
      <c r="A156" s="452">
        <f t="shared" si="412"/>
        <v>0</v>
      </c>
      <c r="B156" s="452">
        <f t="shared" si="601"/>
        <v>0</v>
      </c>
      <c r="C156" s="452">
        <f t="shared" si="413"/>
        <v>0</v>
      </c>
      <c r="D156" s="452">
        <f t="shared" si="414"/>
        <v>0</v>
      </c>
      <c r="E156" s="452">
        <f t="shared" si="415"/>
        <v>0</v>
      </c>
      <c r="F156" s="452">
        <f t="shared" si="602"/>
        <v>0</v>
      </c>
      <c r="G156" s="452">
        <f t="shared" si="603"/>
        <v>0</v>
      </c>
      <c r="H156" s="452">
        <f t="shared" si="604"/>
        <v>0</v>
      </c>
      <c r="I156" s="267">
        <f t="shared" si="540"/>
        <v>0</v>
      </c>
      <c r="J156" s="268"/>
      <c r="K156" s="112"/>
      <c r="L156" s="112"/>
      <c r="M156" s="106"/>
      <c r="N156" s="106"/>
      <c r="O156" s="106"/>
      <c r="P156" s="106"/>
      <c r="Q156" s="112"/>
      <c r="R156" s="263" t="str">
        <f>IFERROR(VLOOKUP(Q156,'４整理番号表'!$T$27:$U$30,2,TRUE),"")</f>
        <v/>
      </c>
      <c r="S156" s="263">
        <f t="shared" si="541"/>
        <v>0</v>
      </c>
      <c r="T156" s="266">
        <f t="shared" si="542"/>
        <v>0</v>
      </c>
      <c r="U156" s="112"/>
      <c r="V156" s="108"/>
      <c r="W156" s="269" t="str">
        <f>IFERROR(VLOOKUP(V156,'４整理番号表'!$B$6:$G$7,2,TRUE),"")</f>
        <v/>
      </c>
      <c r="X156" s="270"/>
      <c r="Y156" s="108"/>
      <c r="Z156" s="269" t="str">
        <f>IFERROR(VLOOKUP(Y156,'４整理番号表'!$B$39:$H$45,2,TRUE),"")</f>
        <v/>
      </c>
      <c r="AA156" s="108"/>
      <c r="AB156" s="271" t="str">
        <f>IFERROR(VLOOKUP(AA156,'４整理番号表'!$J$5:$K$59,2,TRUE),"")</f>
        <v/>
      </c>
      <c r="AC156" s="365"/>
      <c r="AD156" s="624"/>
      <c r="AE156" s="107"/>
      <c r="AF156" s="272" t="str">
        <f>IFERROR(VLOOKUP(AE156,'４整理番号表'!$P$6:$Q$39,2,TRUE),"")</f>
        <v/>
      </c>
      <c r="AG156" s="273">
        <f t="shared" si="416"/>
        <v>0</v>
      </c>
      <c r="AH156" s="106"/>
      <c r="AI156" s="112"/>
      <c r="AJ156" s="111"/>
      <c r="AK156" s="282"/>
      <c r="AL156" s="283"/>
      <c r="AM156" s="280"/>
      <c r="AN156" s="29"/>
      <c r="AO156" s="291">
        <f t="shared" si="417"/>
        <v>0</v>
      </c>
      <c r="AP156" s="290">
        <f t="shared" si="543"/>
        <v>0</v>
      </c>
      <c r="AQ156" s="30"/>
      <c r="AR156" s="30"/>
      <c r="AS156" s="30"/>
      <c r="AT156" s="289"/>
      <c r="AU156" s="291">
        <f t="shared" si="610"/>
        <v>0</v>
      </c>
      <c r="AV156" s="291" t="str">
        <f t="shared" si="605"/>
        <v/>
      </c>
      <c r="AW156" s="27"/>
      <c r="AX156" s="33"/>
      <c r="AY156" s="33"/>
      <c r="AZ156" s="28"/>
      <c r="BA156" s="27"/>
      <c r="BB156" s="202"/>
      <c r="BC156" s="315">
        <f t="shared" si="544"/>
        <v>0</v>
      </c>
      <c r="BD156" s="349" t="str">
        <f t="shared" si="418"/>
        <v/>
      </c>
      <c r="BE156" s="350"/>
      <c r="BF156" s="350"/>
      <c r="BG156" s="349">
        <f t="shared" si="611"/>
        <v>0</v>
      </c>
      <c r="BH156" s="350"/>
      <c r="BI156" s="349">
        <f t="shared" si="545"/>
        <v>0</v>
      </c>
      <c r="BJ156" s="202"/>
      <c r="BK156" s="202"/>
      <c r="BL156" s="653" t="str">
        <f t="shared" si="419"/>
        <v/>
      </c>
      <c r="BM156" s="654" t="str">
        <f t="shared" si="420"/>
        <v/>
      </c>
      <c r="BN156" s="266" t="str">
        <f t="shared" si="421"/>
        <v/>
      </c>
      <c r="BO156" s="793"/>
      <c r="BP156" s="323"/>
      <c r="BQ156" s="323"/>
      <c r="BR156" s="323"/>
      <c r="BS156" s="323"/>
      <c r="BT156" s="324" t="str">
        <f t="shared" si="422"/>
        <v/>
      </c>
      <c r="BU156" s="325" t="str">
        <f t="shared" si="546"/>
        <v/>
      </c>
      <c r="BV156" s="393">
        <f t="shared" si="547"/>
        <v>0</v>
      </c>
      <c r="BW156" s="326"/>
      <c r="BX156" s="329"/>
      <c r="BY156" s="454"/>
      <c r="BZ156" s="455"/>
      <c r="CA156" s="455"/>
      <c r="CB156" s="455"/>
      <c r="CC156" s="455"/>
      <c r="CD156" s="322">
        <f>IFERROR(VLOOKUP(BX156,'４整理番号表'!$X$23:$Z$31,3,FALSE),)</f>
        <v>0</v>
      </c>
      <c r="CE156" s="605" t="str">
        <f>IF(BX156='４整理番号表'!$X$24,IF(CC156&lt;&gt;"",IF(BZ156&gt;0,IF(BY156=6,ROUNDDOWN((CC156-BZ156)/ABS(BZ156),3),IF(BY156=5,ROUNDDOWN((CC156-BZ156)/ABS(BZ156)*3/4,3),"")),"-")),IF(CC156&lt;&gt;"",IF(BZ156&gt;0,ROUNDDOWN((CC156-BZ156)/ABS(BZ156),3),"-"),""))</f>
        <v/>
      </c>
      <c r="CF156" s="610"/>
      <c r="CG156" s="329"/>
      <c r="CH156" s="454"/>
      <c r="CI156" s="322"/>
      <c r="CJ156" s="322"/>
      <c r="CK156" s="322"/>
      <c r="CL156" s="322"/>
      <c r="CM156" s="322">
        <f>IFERROR(VLOOKUP(CG156,'４整理番号表'!$X$23:$Z$31,3,FALSE),)</f>
        <v>0</v>
      </c>
      <c r="CN156" s="325" t="str">
        <f t="shared" si="548"/>
        <v/>
      </c>
      <c r="CO156" s="610"/>
      <c r="CP156" s="329"/>
      <c r="CQ156" s="454"/>
      <c r="CR156" s="322"/>
      <c r="CS156" s="322"/>
      <c r="CT156" s="322"/>
      <c r="CU156" s="322"/>
      <c r="CV156" s="322">
        <f>IFERROR(VLOOKUP(CP156,'４整理番号表'!$X$23:$Z$31,3,FALSE),)</f>
        <v>0</v>
      </c>
      <c r="CW156" s="325" t="str">
        <f t="shared" si="549"/>
        <v/>
      </c>
      <c r="CX156" s="619"/>
      <c r="CY156" s="329"/>
      <c r="CZ156" s="454"/>
      <c r="DA156" s="322"/>
      <c r="DB156" s="322"/>
      <c r="DC156" s="322"/>
      <c r="DD156" s="322"/>
      <c r="DE156" s="322">
        <f>IFERROR(VLOOKUP(CY156,'４整理番号表'!$X$23:$Z$31,3,FALSE),)</f>
        <v>0</v>
      </c>
      <c r="DF156" s="325" t="str">
        <f t="shared" si="550"/>
        <v/>
      </c>
      <c r="DG156" s="610"/>
      <c r="DH156" s="329"/>
      <c r="DI156" s="454"/>
      <c r="DJ156" s="322"/>
      <c r="DK156" s="322"/>
      <c r="DL156" s="322"/>
      <c r="DM156" s="322"/>
      <c r="DN156" s="322">
        <f>IFERROR(VLOOKUP(DH156,'４整理番号表'!$X$23:$Z$31,3,FALSE),)</f>
        <v>0</v>
      </c>
      <c r="DO156" s="325" t="str">
        <f t="shared" si="551"/>
        <v/>
      </c>
      <c r="DP156" s="610"/>
      <c r="DQ156" s="329"/>
      <c r="DR156" s="454"/>
      <c r="DS156" s="322"/>
      <c r="DT156" s="322"/>
      <c r="DU156" s="322"/>
      <c r="DV156" s="322"/>
      <c r="DW156" s="322">
        <f>IFERROR(VLOOKUP(DQ156,'４整理番号表'!$X$23:$Z$31,3,FALSE),)</f>
        <v>0</v>
      </c>
      <c r="DX156" s="325" t="str">
        <f t="shared" si="552"/>
        <v/>
      </c>
      <c r="DY156" s="610"/>
      <c r="DZ156" s="329"/>
      <c r="EA156" s="454"/>
      <c r="EB156" s="322"/>
      <c r="EC156" s="322"/>
      <c r="ED156" s="322"/>
      <c r="EE156" s="322"/>
      <c r="EF156" s="322">
        <f>IFERROR(VLOOKUP(DZ156,'４整理番号表'!$X$23:$Z$31,3,FALSE),)</f>
        <v>0</v>
      </c>
      <c r="EG156" s="325" t="str">
        <f t="shared" si="553"/>
        <v/>
      </c>
      <c r="EH156" s="610"/>
      <c r="EI156" s="329"/>
      <c r="EJ156" s="454"/>
      <c r="EK156" s="322"/>
      <c r="EL156" s="322"/>
      <c r="EM156" s="322"/>
      <c r="EN156" s="322"/>
      <c r="EO156" s="322">
        <f>IFERROR(VLOOKUP(EI156,'４整理番号表'!$X$23:$Z$31,3,FALSE),)</f>
        <v>0</v>
      </c>
      <c r="EP156" s="325" t="str">
        <f t="shared" si="554"/>
        <v/>
      </c>
      <c r="EQ156" s="619"/>
      <c r="ER156" s="203" t="s">
        <v>101</v>
      </c>
      <c r="ES156" s="266">
        <f t="shared" si="423"/>
        <v>0</v>
      </c>
      <c r="ET156" s="272">
        <f t="shared" si="424"/>
        <v>0</v>
      </c>
      <c r="EU156" s="272">
        <f t="shared" si="425"/>
        <v>0</v>
      </c>
      <c r="EV156" s="272">
        <f t="shared" si="426"/>
        <v>0</v>
      </c>
      <c r="EW156" s="272">
        <f t="shared" si="427"/>
        <v>0</v>
      </c>
      <c r="EX156" s="272">
        <f t="shared" si="428"/>
        <v>0</v>
      </c>
      <c r="EY156" s="272">
        <f t="shared" si="429"/>
        <v>0</v>
      </c>
      <c r="EZ156" s="272">
        <f t="shared" si="430"/>
        <v>0</v>
      </c>
      <c r="FA156" s="272">
        <f t="shared" si="431"/>
        <v>0</v>
      </c>
      <c r="FB156" s="272">
        <f t="shared" si="432"/>
        <v>0</v>
      </c>
      <c r="FC156" s="272">
        <f t="shared" si="433"/>
        <v>0</v>
      </c>
      <c r="FD156" s="272">
        <f t="shared" si="434"/>
        <v>0</v>
      </c>
      <c r="FE156" s="272">
        <f t="shared" si="435"/>
        <v>0</v>
      </c>
      <c r="FF156" s="272">
        <f t="shared" si="436"/>
        <v>0</v>
      </c>
      <c r="FG156" s="272">
        <f t="shared" si="437"/>
        <v>0</v>
      </c>
      <c r="FH156" s="272">
        <f t="shared" si="438"/>
        <v>0</v>
      </c>
      <c r="FI156" s="109" t="s">
        <v>100</v>
      </c>
      <c r="FJ156" s="109" t="s">
        <v>100</v>
      </c>
      <c r="FK156" s="109" t="s">
        <v>100</v>
      </c>
      <c r="FL156" s="109" t="s">
        <v>100</v>
      </c>
      <c r="FM156" s="109" t="s">
        <v>100</v>
      </c>
      <c r="FN156" s="272">
        <f t="shared" si="555"/>
        <v>0</v>
      </c>
      <c r="FO156" s="272">
        <f t="shared" si="556"/>
        <v>0</v>
      </c>
      <c r="FP156" s="272">
        <f t="shared" si="557"/>
        <v>0</v>
      </c>
      <c r="FQ156" s="272">
        <f t="shared" si="558"/>
        <v>0</v>
      </c>
      <c r="FR156" s="272">
        <f t="shared" si="559"/>
        <v>0</v>
      </c>
      <c r="FS156" s="272">
        <f t="shared" si="560"/>
        <v>0</v>
      </c>
      <c r="FT156" s="272">
        <f t="shared" si="561"/>
        <v>0</v>
      </c>
      <c r="FU156" s="113"/>
      <c r="FV156" s="113"/>
      <c r="FW156" s="109"/>
      <c r="FX156" s="109"/>
      <c r="FY156" s="109"/>
      <c r="FZ156" s="272">
        <f t="shared" si="562"/>
        <v>0</v>
      </c>
      <c r="GA156" s="272">
        <f t="shared" si="439"/>
        <v>0</v>
      </c>
      <c r="GB156" s="109"/>
      <c r="GC156" s="109"/>
      <c r="GD156" s="109"/>
      <c r="GE156" s="109"/>
      <c r="GF156" s="109"/>
      <c r="GG156" s="109"/>
      <c r="GH156" s="109"/>
      <c r="GI156" s="109"/>
      <c r="GJ156" s="109"/>
      <c r="GK156" s="109"/>
      <c r="GL156" s="109"/>
      <c r="GM156" s="109"/>
      <c r="GN156" s="109"/>
      <c r="GO156" s="109"/>
      <c r="GP156" s="109"/>
      <c r="GQ156" s="109"/>
      <c r="GR156" s="109"/>
      <c r="GS156" s="109"/>
      <c r="GT156" s="110"/>
      <c r="GV156" s="413">
        <f t="shared" si="440"/>
        <v>0</v>
      </c>
      <c r="GW156" s="414">
        <f t="shared" si="441"/>
        <v>0</v>
      </c>
      <c r="GX156" s="415"/>
      <c r="GY156" s="416">
        <f t="shared" si="606"/>
        <v>0</v>
      </c>
      <c r="GZ156" s="417">
        <f t="shared" si="607"/>
        <v>0</v>
      </c>
      <c r="HA156" s="385"/>
      <c r="HB156" s="421"/>
      <c r="HC156" s="422"/>
      <c r="HD156" s="422"/>
      <c r="HE156" s="423">
        <f t="shared" si="608"/>
        <v>0</v>
      </c>
      <c r="HF156" s="424">
        <f t="shared" si="609"/>
        <v>0</v>
      </c>
      <c r="HG156" s="426"/>
      <c r="HH156" s="426"/>
      <c r="HI156" s="426"/>
      <c r="HJ156" s="345" t="str">
        <f t="shared" si="442"/>
        <v/>
      </c>
      <c r="HK156" s="402">
        <f>IF(OR(AND(1&lt;=HJ156,HJ156&lt;=3),HJ156=6),VLOOKUP(HJ156,'４整理番号表'!$J$5:$K$59,2,FALSE),0)</f>
        <v>0</v>
      </c>
      <c r="HL156" s="402">
        <f>IF(OR(HJ156=4,HJ156=7),VLOOKUP(HJ156,'４整理番号表'!$J$5:$K$59,2,FALSE),0)</f>
        <v>0</v>
      </c>
      <c r="HM156" s="402">
        <f>IF(HJ156=5,VLOOKUP(HJ156,'４整理番号表'!$J$5:$K$59,2,FALSE),0)</f>
        <v>0</v>
      </c>
      <c r="HN156" s="402">
        <f>IF(AND(8&lt;=HJ156,HJ156&lt;=13),VLOOKUP(HJ156,'４整理番号表'!$J$5:$K$59,2,FALSE),0)</f>
        <v>0</v>
      </c>
      <c r="HO156" s="397">
        <f t="shared" si="563"/>
        <v>0</v>
      </c>
      <c r="HP156" s="345">
        <f t="shared" si="564"/>
        <v>0</v>
      </c>
      <c r="HQ156" s="345">
        <f t="shared" si="565"/>
        <v>0</v>
      </c>
      <c r="HR156" s="344">
        <f t="shared" si="566"/>
        <v>0</v>
      </c>
      <c r="HS156" s="344">
        <f t="shared" si="567"/>
        <v>0</v>
      </c>
      <c r="HT156" s="345">
        <f t="shared" si="568"/>
        <v>0</v>
      </c>
      <c r="HU156" s="345">
        <f t="shared" si="569"/>
        <v>0</v>
      </c>
      <c r="HV156" s="345">
        <f t="shared" si="570"/>
        <v>0</v>
      </c>
      <c r="HW156" s="345">
        <f t="shared" si="571"/>
        <v>0</v>
      </c>
      <c r="HX156" s="345">
        <f t="shared" si="572"/>
        <v>0</v>
      </c>
      <c r="HY156" s="344">
        <f t="shared" si="573"/>
        <v>0</v>
      </c>
      <c r="HZ156" s="344">
        <f t="shared" si="574"/>
        <v>0</v>
      </c>
      <c r="IA156" s="345">
        <f t="shared" si="575"/>
        <v>0</v>
      </c>
      <c r="IB156" s="345">
        <f t="shared" si="576"/>
        <v>0</v>
      </c>
      <c r="IC156" s="345">
        <f t="shared" si="577"/>
        <v>0</v>
      </c>
      <c r="ID156" s="345">
        <f t="shared" si="578"/>
        <v>0</v>
      </c>
      <c r="IE156" s="345">
        <f t="shared" si="579"/>
        <v>0</v>
      </c>
      <c r="IF156" s="344">
        <f>IF(AND($HO156=3,SUM($ID156:IE156)=0),IF(AND($HB156=1,$HF156&gt;=0.1),1,),)</f>
        <v>0</v>
      </c>
      <c r="IG156" s="344">
        <f>IF(AND($HO156=3,SUM($ID156:IF156)=0),IF(AND($HB156=1,$HF156&gt;=0.05,$HF156&lt;0.1),1,),)</f>
        <v>0</v>
      </c>
      <c r="IH156" s="345">
        <f t="shared" si="580"/>
        <v>0</v>
      </c>
      <c r="II156" s="345">
        <f t="shared" si="581"/>
        <v>0</v>
      </c>
      <c r="IJ156" s="345">
        <f t="shared" si="582"/>
        <v>0</v>
      </c>
      <c r="IK156" s="345">
        <f t="shared" si="583"/>
        <v>0</v>
      </c>
      <c r="IL156" s="345">
        <f t="shared" si="584"/>
        <v>0</v>
      </c>
      <c r="IM156" s="345">
        <f t="shared" si="585"/>
        <v>0</v>
      </c>
      <c r="IN156" s="345">
        <f t="shared" si="586"/>
        <v>0</v>
      </c>
      <c r="IO156" s="345">
        <f t="shared" si="587"/>
        <v>0</v>
      </c>
      <c r="IP156" s="345">
        <f t="shared" si="588"/>
        <v>0</v>
      </c>
      <c r="IQ156" s="345">
        <f t="shared" si="589"/>
        <v>0</v>
      </c>
      <c r="IR156" s="345">
        <f t="shared" si="590"/>
        <v>0</v>
      </c>
      <c r="IS156" s="392">
        <f t="shared" si="591"/>
        <v>0</v>
      </c>
      <c r="IT156" s="385"/>
      <c r="IU156" s="440">
        <f t="shared" si="443"/>
        <v>0</v>
      </c>
      <c r="IV156" s="344">
        <f t="shared" si="444"/>
        <v>0</v>
      </c>
      <c r="IW156" s="344">
        <f t="shared" si="445"/>
        <v>0</v>
      </c>
      <c r="IX156" s="344">
        <f t="shared" si="446"/>
        <v>0</v>
      </c>
      <c r="IY156" s="344">
        <f t="shared" si="447"/>
        <v>0</v>
      </c>
      <c r="IZ156" s="344">
        <f t="shared" si="448"/>
        <v>0</v>
      </c>
      <c r="JA156" s="344">
        <f t="shared" si="449"/>
        <v>0</v>
      </c>
      <c r="JB156" s="344">
        <f t="shared" si="450"/>
        <v>0</v>
      </c>
      <c r="JC156" s="344">
        <f t="shared" si="451"/>
        <v>0</v>
      </c>
      <c r="JD156" s="344">
        <f t="shared" si="452"/>
        <v>0</v>
      </c>
      <c r="JE156" s="344">
        <f t="shared" si="453"/>
        <v>0</v>
      </c>
      <c r="JF156" s="344">
        <f t="shared" si="454"/>
        <v>0</v>
      </c>
      <c r="JG156" s="344">
        <f t="shared" si="455"/>
        <v>0</v>
      </c>
      <c r="JH156" s="344">
        <f t="shared" si="456"/>
        <v>0</v>
      </c>
      <c r="JI156" s="344">
        <f t="shared" si="457"/>
        <v>0</v>
      </c>
      <c r="JJ156" s="344">
        <f t="shared" si="458"/>
        <v>0</v>
      </c>
      <c r="JK156" s="344">
        <f t="shared" si="459"/>
        <v>0</v>
      </c>
      <c r="JL156" s="344">
        <f t="shared" si="460"/>
        <v>0</v>
      </c>
      <c r="JM156" s="344">
        <f t="shared" si="461"/>
        <v>0</v>
      </c>
      <c r="JN156" s="344">
        <f t="shared" si="462"/>
        <v>0</v>
      </c>
      <c r="JO156" s="344">
        <f t="shared" si="463"/>
        <v>0</v>
      </c>
      <c r="JP156" s="344">
        <f t="shared" si="464"/>
        <v>0</v>
      </c>
      <c r="JQ156" s="344">
        <f t="shared" si="465"/>
        <v>0</v>
      </c>
      <c r="JR156" s="344">
        <f t="shared" si="466"/>
        <v>0</v>
      </c>
      <c r="JS156" s="344">
        <f t="shared" si="467"/>
        <v>0</v>
      </c>
      <c r="JT156" s="344">
        <f t="shared" si="468"/>
        <v>0</v>
      </c>
      <c r="JU156" s="344">
        <f t="shared" si="469"/>
        <v>0</v>
      </c>
      <c r="JV156" s="344">
        <f t="shared" si="470"/>
        <v>0</v>
      </c>
      <c r="JW156" s="344">
        <f t="shared" si="471"/>
        <v>0</v>
      </c>
      <c r="JX156" s="344">
        <f t="shared" si="472"/>
        <v>0</v>
      </c>
      <c r="JY156" s="344">
        <f t="shared" si="473"/>
        <v>0</v>
      </c>
      <c r="JZ156" s="344">
        <f t="shared" si="474"/>
        <v>0</v>
      </c>
      <c r="KA156" s="344">
        <f t="shared" si="475"/>
        <v>0</v>
      </c>
      <c r="KB156" s="344">
        <f t="shared" si="476"/>
        <v>0</v>
      </c>
      <c r="KC156" s="344">
        <f t="shared" si="477"/>
        <v>0</v>
      </c>
      <c r="KD156" s="344">
        <f t="shared" si="478"/>
        <v>0</v>
      </c>
      <c r="KE156" s="344">
        <f t="shared" si="479"/>
        <v>0</v>
      </c>
      <c r="KF156" s="344">
        <f t="shared" si="480"/>
        <v>0</v>
      </c>
      <c r="KG156" s="344">
        <f t="shared" si="481"/>
        <v>0</v>
      </c>
      <c r="KH156" s="344">
        <f t="shared" si="482"/>
        <v>0</v>
      </c>
      <c r="KI156" s="344">
        <f t="shared" si="483"/>
        <v>0</v>
      </c>
      <c r="KJ156" s="344">
        <f t="shared" si="484"/>
        <v>0</v>
      </c>
      <c r="KK156" s="344">
        <f t="shared" si="485"/>
        <v>0</v>
      </c>
      <c r="KL156" s="344">
        <f t="shared" si="486"/>
        <v>0</v>
      </c>
      <c r="KM156" s="344">
        <f t="shared" si="487"/>
        <v>0</v>
      </c>
      <c r="KN156" s="344">
        <f t="shared" si="488"/>
        <v>0</v>
      </c>
      <c r="KO156" s="344">
        <f t="shared" si="489"/>
        <v>0</v>
      </c>
      <c r="KP156" s="344">
        <f t="shared" si="490"/>
        <v>0</v>
      </c>
      <c r="KQ156" s="344">
        <f t="shared" si="491"/>
        <v>0</v>
      </c>
      <c r="KR156" s="344">
        <f t="shared" si="492"/>
        <v>0</v>
      </c>
      <c r="KS156" s="344">
        <f t="shared" si="493"/>
        <v>0</v>
      </c>
      <c r="KT156" s="383">
        <f t="shared" si="494"/>
        <v>0</v>
      </c>
      <c r="KU156" s="701"/>
      <c r="KV156" s="109"/>
      <c r="KW156" s="109"/>
      <c r="KX156" s="110"/>
      <c r="KZ156" s="472">
        <f t="shared" si="495"/>
        <v>0</v>
      </c>
      <c r="LA156" s="348">
        <f t="shared" si="496"/>
        <v>0</v>
      </c>
      <c r="LB156" s="348">
        <f t="shared" si="497"/>
        <v>0</v>
      </c>
      <c r="LC156" s="473">
        <f t="shared" si="498"/>
        <v>0</v>
      </c>
      <c r="LE156" s="467">
        <f t="shared" si="499"/>
        <v>0</v>
      </c>
      <c r="LF156" s="467" t="str">
        <f t="shared" si="500"/>
        <v/>
      </c>
      <c r="LG156" s="467">
        <f t="shared" si="501"/>
        <v>0</v>
      </c>
      <c r="LH156" s="467">
        <f t="shared" si="502"/>
        <v>0</v>
      </c>
      <c r="LI156" s="467">
        <f t="shared" si="503"/>
        <v>0</v>
      </c>
      <c r="LJ156" s="467">
        <f t="shared" si="504"/>
        <v>0</v>
      </c>
      <c r="LK156" s="467">
        <f t="shared" si="505"/>
        <v>0</v>
      </c>
      <c r="LL156" s="467">
        <f t="shared" si="506"/>
        <v>0</v>
      </c>
      <c r="LM156" s="467">
        <f t="shared" si="507"/>
        <v>0</v>
      </c>
      <c r="LN156" s="468">
        <f t="shared" si="508"/>
        <v>0</v>
      </c>
      <c r="LO156" s="468" t="str">
        <f t="shared" si="592"/>
        <v>○</v>
      </c>
      <c r="LP156" s="451"/>
      <c r="LQ156" s="414">
        <f t="shared" si="593"/>
        <v>0</v>
      </c>
      <c r="LR156" s="414">
        <f t="shared" si="594"/>
        <v>0</v>
      </c>
      <c r="LS156" s="414" t="str">
        <f t="shared" si="509"/>
        <v/>
      </c>
      <c r="LT156" s="414" t="str">
        <f t="shared" si="595"/>
        <v/>
      </c>
      <c r="LU156" s="414">
        <f t="shared" si="510"/>
        <v>0</v>
      </c>
      <c r="LV156" s="414">
        <f t="shared" si="511"/>
        <v>0</v>
      </c>
      <c r="LW156" s="414">
        <f t="shared" si="512"/>
        <v>0</v>
      </c>
      <c r="LX156" s="448">
        <f t="shared" si="513"/>
        <v>0</v>
      </c>
      <c r="LY156" s="414">
        <f t="shared" si="596"/>
        <v>0</v>
      </c>
      <c r="LZ156" s="414">
        <f t="shared" si="597"/>
        <v>0</v>
      </c>
      <c r="MA156" s="414">
        <f t="shared" si="598"/>
        <v>0</v>
      </c>
      <c r="MB156" s="448">
        <f t="shared" si="599"/>
        <v>0</v>
      </c>
      <c r="MC156" s="414">
        <f t="shared" si="514"/>
        <v>0</v>
      </c>
      <c r="MD156" s="414">
        <f t="shared" si="515"/>
        <v>0</v>
      </c>
      <c r="ME156" s="414">
        <f t="shared" si="516"/>
        <v>0</v>
      </c>
      <c r="MF156" s="448">
        <f t="shared" si="517"/>
        <v>0</v>
      </c>
      <c r="MG156" s="414">
        <f t="shared" si="518"/>
        <v>0</v>
      </c>
      <c r="MH156" s="414">
        <f t="shared" si="519"/>
        <v>0</v>
      </c>
      <c r="MI156" s="414">
        <f t="shared" si="520"/>
        <v>0</v>
      </c>
      <c r="MJ156" s="448">
        <f t="shared" si="600"/>
        <v>0</v>
      </c>
      <c r="MK156" s="462"/>
      <c r="ML156" s="477" cm="1">
        <f t="array" ref="ML156">IF(MX156=1,INDEX($BX156:$EQ156,1,MATCH("Ⅱ⑧",$BX156:$EQ156,0)+7),0)</f>
        <v>0</v>
      </c>
      <c r="MM156" s="478">
        <f t="shared" si="521"/>
        <v>0</v>
      </c>
      <c r="MN156" s="468">
        <f t="shared" si="522"/>
        <v>0</v>
      </c>
      <c r="MP156" s="348">
        <f t="shared" si="523"/>
        <v>0</v>
      </c>
      <c r="MQ156" s="348">
        <f t="shared" si="524"/>
        <v>0</v>
      </c>
      <c r="MR156" s="348">
        <f t="shared" si="525"/>
        <v>0</v>
      </c>
      <c r="MS156" s="348">
        <f t="shared" si="526"/>
        <v>0</v>
      </c>
      <c r="MT156" s="348">
        <f t="shared" si="527"/>
        <v>0</v>
      </c>
      <c r="MU156" s="348">
        <f t="shared" si="528"/>
        <v>0</v>
      </c>
      <c r="MV156" s="348">
        <f t="shared" si="529"/>
        <v>0</v>
      </c>
      <c r="MW156" s="348">
        <f t="shared" si="530"/>
        <v>0</v>
      </c>
      <c r="MX156" s="348">
        <f t="shared" si="531"/>
        <v>0</v>
      </c>
      <c r="MZ156" s="550">
        <f t="shared" si="532"/>
        <v>0</v>
      </c>
      <c r="NA156" s="550">
        <f t="shared" si="533"/>
        <v>0</v>
      </c>
      <c r="NB156" s="550">
        <f t="shared" si="534"/>
        <v>0</v>
      </c>
      <c r="NC156" s="550">
        <f t="shared" si="535"/>
        <v>0</v>
      </c>
      <c r="ND156" s="550">
        <f t="shared" si="536"/>
        <v>0</v>
      </c>
      <c r="NE156" s="550">
        <f t="shared" si="537"/>
        <v>0</v>
      </c>
      <c r="NF156" s="550">
        <f t="shared" si="538"/>
        <v>0</v>
      </c>
      <c r="NG156" s="550">
        <f t="shared" si="539"/>
        <v>0</v>
      </c>
    </row>
    <row r="157" spans="1:371" s="136" customFormat="1" ht="21" customHeight="1">
      <c r="A157" s="452">
        <f t="shared" si="412"/>
        <v>0</v>
      </c>
      <c r="B157" s="452">
        <f t="shared" si="601"/>
        <v>0</v>
      </c>
      <c r="C157" s="452">
        <f t="shared" si="413"/>
        <v>0</v>
      </c>
      <c r="D157" s="452">
        <f t="shared" si="414"/>
        <v>0</v>
      </c>
      <c r="E157" s="452">
        <f t="shared" si="415"/>
        <v>0</v>
      </c>
      <c r="F157" s="452">
        <f t="shared" si="602"/>
        <v>0</v>
      </c>
      <c r="G157" s="452">
        <f t="shared" si="603"/>
        <v>0</v>
      </c>
      <c r="H157" s="452">
        <f t="shared" si="604"/>
        <v>0</v>
      </c>
      <c r="I157" s="267">
        <f t="shared" si="540"/>
        <v>0</v>
      </c>
      <c r="J157" s="268"/>
      <c r="K157" s="112"/>
      <c r="L157" s="112"/>
      <c r="M157" s="106"/>
      <c r="N157" s="106"/>
      <c r="O157" s="106"/>
      <c r="P157" s="106"/>
      <c r="Q157" s="112"/>
      <c r="R157" s="263" t="str">
        <f>IFERROR(VLOOKUP(Q157,'４整理番号表'!$T$27:$U$30,2,TRUE),"")</f>
        <v/>
      </c>
      <c r="S157" s="263">
        <f t="shared" si="541"/>
        <v>0</v>
      </c>
      <c r="T157" s="266">
        <f t="shared" si="542"/>
        <v>0</v>
      </c>
      <c r="U157" s="112"/>
      <c r="V157" s="108"/>
      <c r="W157" s="269" t="str">
        <f>IFERROR(VLOOKUP(V157,'４整理番号表'!$B$6:$G$7,2,TRUE),"")</f>
        <v/>
      </c>
      <c r="X157" s="270"/>
      <c r="Y157" s="108"/>
      <c r="Z157" s="269" t="str">
        <f>IFERROR(VLOOKUP(Y157,'４整理番号表'!$B$39:$H$45,2,TRUE),"")</f>
        <v/>
      </c>
      <c r="AA157" s="108"/>
      <c r="AB157" s="271" t="str">
        <f>IFERROR(VLOOKUP(AA157,'４整理番号表'!$J$5:$K$59,2,TRUE),"")</f>
        <v/>
      </c>
      <c r="AC157" s="365"/>
      <c r="AD157" s="624"/>
      <c r="AE157" s="107"/>
      <c r="AF157" s="272" t="str">
        <f>IFERROR(VLOOKUP(AE157,'４整理番号表'!$P$6:$Q$39,2,TRUE),"")</f>
        <v/>
      </c>
      <c r="AG157" s="273">
        <f t="shared" si="416"/>
        <v>0</v>
      </c>
      <c r="AH157" s="106"/>
      <c r="AI157" s="112"/>
      <c r="AJ157" s="111"/>
      <c r="AK157" s="282"/>
      <c r="AL157" s="283"/>
      <c r="AM157" s="280"/>
      <c r="AN157" s="26"/>
      <c r="AO157" s="291">
        <f t="shared" si="417"/>
        <v>0</v>
      </c>
      <c r="AP157" s="290">
        <f t="shared" si="543"/>
        <v>0</v>
      </c>
      <c r="AQ157" s="30"/>
      <c r="AR157" s="30"/>
      <c r="AS157" s="30"/>
      <c r="AT157" s="289"/>
      <c r="AU157" s="291">
        <f t="shared" si="610"/>
        <v>0</v>
      </c>
      <c r="AV157" s="291" t="str">
        <f t="shared" si="605"/>
        <v/>
      </c>
      <c r="AW157" s="27"/>
      <c r="AX157" s="33"/>
      <c r="AY157" s="33"/>
      <c r="AZ157" s="28"/>
      <c r="BA157" s="27"/>
      <c r="BB157" s="202"/>
      <c r="BC157" s="315">
        <f t="shared" si="544"/>
        <v>0</v>
      </c>
      <c r="BD157" s="349" t="str">
        <f t="shared" si="418"/>
        <v/>
      </c>
      <c r="BE157" s="350"/>
      <c r="BF157" s="350"/>
      <c r="BG157" s="349">
        <f t="shared" si="611"/>
        <v>0</v>
      </c>
      <c r="BH157" s="350"/>
      <c r="BI157" s="349">
        <f t="shared" si="545"/>
        <v>0</v>
      </c>
      <c r="BJ157" s="202"/>
      <c r="BK157" s="202"/>
      <c r="BL157" s="653" t="str">
        <f t="shared" si="419"/>
        <v/>
      </c>
      <c r="BM157" s="654" t="str">
        <f t="shared" si="420"/>
        <v/>
      </c>
      <c r="BN157" s="266" t="str">
        <f t="shared" si="421"/>
        <v/>
      </c>
      <c r="BO157" s="793"/>
      <c r="BP157" s="323"/>
      <c r="BQ157" s="323"/>
      <c r="BR157" s="323"/>
      <c r="BS157" s="323"/>
      <c r="BT157" s="324" t="str">
        <f t="shared" si="422"/>
        <v/>
      </c>
      <c r="BU157" s="325" t="str">
        <f t="shared" si="546"/>
        <v/>
      </c>
      <c r="BV157" s="393">
        <f t="shared" si="547"/>
        <v>0</v>
      </c>
      <c r="BW157" s="326"/>
      <c r="BX157" s="329"/>
      <c r="BY157" s="454"/>
      <c r="BZ157" s="455"/>
      <c r="CA157" s="455"/>
      <c r="CB157" s="455"/>
      <c r="CC157" s="455"/>
      <c r="CD157" s="322">
        <f>IFERROR(VLOOKUP(BX157,'４整理番号表'!$X$23:$Z$31,3,FALSE),)</f>
        <v>0</v>
      </c>
      <c r="CE157" s="605" t="str">
        <f>IF(BX157='４整理番号表'!$X$24,IF(CC157&lt;&gt;"",IF(BZ157&gt;0,IF(BY157=6,ROUNDDOWN((CC157-BZ157)/ABS(BZ157),3),IF(BY157=5,ROUNDDOWN((CC157-BZ157)/ABS(BZ157)*3/4,3),"")),"-")),IF(CC157&lt;&gt;"",IF(BZ157&gt;0,ROUNDDOWN((CC157-BZ157)/ABS(BZ157),3),"-"),""))</f>
        <v/>
      </c>
      <c r="CF157" s="610"/>
      <c r="CG157" s="329"/>
      <c r="CH157" s="454"/>
      <c r="CI157" s="322"/>
      <c r="CJ157" s="322"/>
      <c r="CK157" s="322"/>
      <c r="CL157" s="322"/>
      <c r="CM157" s="322">
        <f>IFERROR(VLOOKUP(CG157,'４整理番号表'!$X$23:$Z$31,3,FALSE),)</f>
        <v>0</v>
      </c>
      <c r="CN157" s="325" t="str">
        <f t="shared" si="548"/>
        <v/>
      </c>
      <c r="CO157" s="610"/>
      <c r="CP157" s="329"/>
      <c r="CQ157" s="454"/>
      <c r="CR157" s="322"/>
      <c r="CS157" s="322"/>
      <c r="CT157" s="322"/>
      <c r="CU157" s="322"/>
      <c r="CV157" s="322">
        <f>IFERROR(VLOOKUP(CP157,'４整理番号表'!$X$23:$Z$31,3,FALSE),)</f>
        <v>0</v>
      </c>
      <c r="CW157" s="325" t="str">
        <f t="shared" si="549"/>
        <v/>
      </c>
      <c r="CX157" s="619"/>
      <c r="CY157" s="329"/>
      <c r="CZ157" s="454"/>
      <c r="DA157" s="322"/>
      <c r="DB157" s="322"/>
      <c r="DC157" s="322"/>
      <c r="DD157" s="322"/>
      <c r="DE157" s="322">
        <f>IFERROR(VLOOKUP(CY157,'４整理番号表'!$X$23:$Z$31,3,FALSE),)</f>
        <v>0</v>
      </c>
      <c r="DF157" s="325" t="str">
        <f t="shared" si="550"/>
        <v/>
      </c>
      <c r="DG157" s="610"/>
      <c r="DH157" s="329"/>
      <c r="DI157" s="454"/>
      <c r="DJ157" s="322"/>
      <c r="DK157" s="322"/>
      <c r="DL157" s="322"/>
      <c r="DM157" s="322"/>
      <c r="DN157" s="322">
        <f>IFERROR(VLOOKUP(DH157,'４整理番号表'!$X$23:$Z$31,3,FALSE),)</f>
        <v>0</v>
      </c>
      <c r="DO157" s="325" t="str">
        <f t="shared" si="551"/>
        <v/>
      </c>
      <c r="DP157" s="610"/>
      <c r="DQ157" s="329"/>
      <c r="DR157" s="454"/>
      <c r="DS157" s="322"/>
      <c r="DT157" s="322"/>
      <c r="DU157" s="322"/>
      <c r="DV157" s="322"/>
      <c r="DW157" s="322">
        <f>IFERROR(VLOOKUP(DQ157,'４整理番号表'!$X$23:$Z$31,3,FALSE),)</f>
        <v>0</v>
      </c>
      <c r="DX157" s="325" t="str">
        <f t="shared" si="552"/>
        <v/>
      </c>
      <c r="DY157" s="610"/>
      <c r="DZ157" s="329"/>
      <c r="EA157" s="454"/>
      <c r="EB157" s="322"/>
      <c r="EC157" s="322"/>
      <c r="ED157" s="322"/>
      <c r="EE157" s="322"/>
      <c r="EF157" s="322">
        <f>IFERROR(VLOOKUP(DZ157,'４整理番号表'!$X$23:$Z$31,3,FALSE),)</f>
        <v>0</v>
      </c>
      <c r="EG157" s="325" t="str">
        <f t="shared" si="553"/>
        <v/>
      </c>
      <c r="EH157" s="610"/>
      <c r="EI157" s="329"/>
      <c r="EJ157" s="454"/>
      <c r="EK157" s="322"/>
      <c r="EL157" s="322"/>
      <c r="EM157" s="322"/>
      <c r="EN157" s="322"/>
      <c r="EO157" s="322">
        <f>IFERROR(VLOOKUP(EI157,'４整理番号表'!$X$23:$Z$31,3,FALSE),)</f>
        <v>0</v>
      </c>
      <c r="EP157" s="325" t="str">
        <f t="shared" si="554"/>
        <v/>
      </c>
      <c r="EQ157" s="619"/>
      <c r="ER157" s="203" t="s">
        <v>101</v>
      </c>
      <c r="ES157" s="266">
        <f t="shared" si="423"/>
        <v>0</v>
      </c>
      <c r="ET157" s="272">
        <f t="shared" si="424"/>
        <v>0</v>
      </c>
      <c r="EU157" s="272">
        <f t="shared" si="425"/>
        <v>0</v>
      </c>
      <c r="EV157" s="272">
        <f t="shared" si="426"/>
        <v>0</v>
      </c>
      <c r="EW157" s="272">
        <f t="shared" si="427"/>
        <v>0</v>
      </c>
      <c r="EX157" s="272">
        <f t="shared" si="428"/>
        <v>0</v>
      </c>
      <c r="EY157" s="272">
        <f t="shared" si="429"/>
        <v>0</v>
      </c>
      <c r="EZ157" s="272">
        <f t="shared" si="430"/>
        <v>0</v>
      </c>
      <c r="FA157" s="272">
        <f t="shared" si="431"/>
        <v>0</v>
      </c>
      <c r="FB157" s="272">
        <f t="shared" si="432"/>
        <v>0</v>
      </c>
      <c r="FC157" s="272">
        <f t="shared" si="433"/>
        <v>0</v>
      </c>
      <c r="FD157" s="272">
        <f t="shared" si="434"/>
        <v>0</v>
      </c>
      <c r="FE157" s="272">
        <f t="shared" si="435"/>
        <v>0</v>
      </c>
      <c r="FF157" s="272">
        <f t="shared" si="436"/>
        <v>0</v>
      </c>
      <c r="FG157" s="272">
        <f t="shared" si="437"/>
        <v>0</v>
      </c>
      <c r="FH157" s="272">
        <f t="shared" si="438"/>
        <v>0</v>
      </c>
      <c r="FI157" s="109" t="s">
        <v>100</v>
      </c>
      <c r="FJ157" s="109" t="s">
        <v>100</v>
      </c>
      <c r="FK157" s="109" t="s">
        <v>100</v>
      </c>
      <c r="FL157" s="109" t="s">
        <v>100</v>
      </c>
      <c r="FM157" s="109" t="s">
        <v>100</v>
      </c>
      <c r="FN157" s="272">
        <f t="shared" si="555"/>
        <v>0</v>
      </c>
      <c r="FO157" s="272">
        <f t="shared" si="556"/>
        <v>0</v>
      </c>
      <c r="FP157" s="272">
        <f t="shared" si="557"/>
        <v>0</v>
      </c>
      <c r="FQ157" s="272">
        <f t="shared" si="558"/>
        <v>0</v>
      </c>
      <c r="FR157" s="272">
        <f t="shared" si="559"/>
        <v>0</v>
      </c>
      <c r="FS157" s="272">
        <f t="shared" si="560"/>
        <v>0</v>
      </c>
      <c r="FT157" s="272">
        <f t="shared" si="561"/>
        <v>0</v>
      </c>
      <c r="FU157" s="113"/>
      <c r="FV157" s="113"/>
      <c r="FW157" s="109"/>
      <c r="FX157" s="109"/>
      <c r="FY157" s="109"/>
      <c r="FZ157" s="272">
        <f t="shared" si="562"/>
        <v>0</v>
      </c>
      <c r="GA157" s="272">
        <f t="shared" si="439"/>
        <v>0</v>
      </c>
      <c r="GB157" s="109"/>
      <c r="GC157" s="109"/>
      <c r="GD157" s="109"/>
      <c r="GE157" s="109"/>
      <c r="GF157" s="109"/>
      <c r="GG157" s="109"/>
      <c r="GH157" s="109"/>
      <c r="GI157" s="109"/>
      <c r="GJ157" s="109"/>
      <c r="GK157" s="109"/>
      <c r="GL157" s="109"/>
      <c r="GM157" s="109"/>
      <c r="GN157" s="109"/>
      <c r="GO157" s="109"/>
      <c r="GP157" s="109"/>
      <c r="GQ157" s="109"/>
      <c r="GR157" s="109"/>
      <c r="GS157" s="109"/>
      <c r="GT157" s="110"/>
      <c r="GV157" s="413">
        <f t="shared" si="440"/>
        <v>0</v>
      </c>
      <c r="GW157" s="414">
        <f t="shared" si="441"/>
        <v>0</v>
      </c>
      <c r="GX157" s="415"/>
      <c r="GY157" s="416">
        <f t="shared" si="606"/>
        <v>0</v>
      </c>
      <c r="GZ157" s="417">
        <f t="shared" si="607"/>
        <v>0</v>
      </c>
      <c r="HA157" s="385"/>
      <c r="HB157" s="421"/>
      <c r="HC157" s="422"/>
      <c r="HD157" s="422"/>
      <c r="HE157" s="423">
        <f t="shared" si="608"/>
        <v>0</v>
      </c>
      <c r="HF157" s="424">
        <f t="shared" si="609"/>
        <v>0</v>
      </c>
      <c r="HG157" s="426"/>
      <c r="HH157" s="426"/>
      <c r="HI157" s="426"/>
      <c r="HJ157" s="345" t="str">
        <f t="shared" si="442"/>
        <v/>
      </c>
      <c r="HK157" s="402">
        <f>IF(OR(AND(1&lt;=HJ157,HJ157&lt;=3),HJ157=6),VLOOKUP(HJ157,'４整理番号表'!$J$5:$K$59,2,FALSE),0)</f>
        <v>0</v>
      </c>
      <c r="HL157" s="402">
        <f>IF(OR(HJ157=4,HJ157=7),VLOOKUP(HJ157,'４整理番号表'!$J$5:$K$59,2,FALSE),0)</f>
        <v>0</v>
      </c>
      <c r="HM157" s="402">
        <f>IF(HJ157=5,VLOOKUP(HJ157,'４整理番号表'!$J$5:$K$59,2,FALSE),0)</f>
        <v>0</v>
      </c>
      <c r="HN157" s="402">
        <f>IF(AND(8&lt;=HJ157,HJ157&lt;=13),VLOOKUP(HJ157,'４整理番号表'!$J$5:$K$59,2,FALSE),0)</f>
        <v>0</v>
      </c>
      <c r="HO157" s="397">
        <f t="shared" si="563"/>
        <v>0</v>
      </c>
      <c r="HP157" s="345">
        <f t="shared" si="564"/>
        <v>0</v>
      </c>
      <c r="HQ157" s="345">
        <f t="shared" si="565"/>
        <v>0</v>
      </c>
      <c r="HR157" s="344">
        <f t="shared" si="566"/>
        <v>0</v>
      </c>
      <c r="HS157" s="344">
        <f t="shared" si="567"/>
        <v>0</v>
      </c>
      <c r="HT157" s="345">
        <f t="shared" si="568"/>
        <v>0</v>
      </c>
      <c r="HU157" s="345">
        <f t="shared" si="569"/>
        <v>0</v>
      </c>
      <c r="HV157" s="345">
        <f t="shared" si="570"/>
        <v>0</v>
      </c>
      <c r="HW157" s="345">
        <f t="shared" si="571"/>
        <v>0</v>
      </c>
      <c r="HX157" s="345">
        <f t="shared" si="572"/>
        <v>0</v>
      </c>
      <c r="HY157" s="344">
        <f t="shared" si="573"/>
        <v>0</v>
      </c>
      <c r="HZ157" s="344">
        <f t="shared" si="574"/>
        <v>0</v>
      </c>
      <c r="IA157" s="345">
        <f t="shared" si="575"/>
        <v>0</v>
      </c>
      <c r="IB157" s="345">
        <f t="shared" si="576"/>
        <v>0</v>
      </c>
      <c r="IC157" s="345">
        <f t="shared" si="577"/>
        <v>0</v>
      </c>
      <c r="ID157" s="345">
        <f t="shared" si="578"/>
        <v>0</v>
      </c>
      <c r="IE157" s="345">
        <f t="shared" si="579"/>
        <v>0</v>
      </c>
      <c r="IF157" s="344">
        <f>IF(AND($HO157=3,SUM($ID157:IE157)=0),IF(AND($HB157=1,$HF157&gt;=0.1),1,),)</f>
        <v>0</v>
      </c>
      <c r="IG157" s="344">
        <f>IF(AND($HO157=3,SUM($ID157:IF157)=0),IF(AND($HB157=1,$HF157&gt;=0.05,$HF157&lt;0.1),1,),)</f>
        <v>0</v>
      </c>
      <c r="IH157" s="345">
        <f t="shared" si="580"/>
        <v>0</v>
      </c>
      <c r="II157" s="345">
        <f t="shared" si="581"/>
        <v>0</v>
      </c>
      <c r="IJ157" s="345">
        <f t="shared" si="582"/>
        <v>0</v>
      </c>
      <c r="IK157" s="345">
        <f t="shared" si="583"/>
        <v>0</v>
      </c>
      <c r="IL157" s="345">
        <f t="shared" si="584"/>
        <v>0</v>
      </c>
      <c r="IM157" s="345">
        <f t="shared" si="585"/>
        <v>0</v>
      </c>
      <c r="IN157" s="345">
        <f t="shared" si="586"/>
        <v>0</v>
      </c>
      <c r="IO157" s="345">
        <f t="shared" si="587"/>
        <v>0</v>
      </c>
      <c r="IP157" s="345">
        <f t="shared" si="588"/>
        <v>0</v>
      </c>
      <c r="IQ157" s="345">
        <f t="shared" si="589"/>
        <v>0</v>
      </c>
      <c r="IR157" s="345">
        <f t="shared" si="590"/>
        <v>0</v>
      </c>
      <c r="IS157" s="392">
        <f t="shared" si="591"/>
        <v>0</v>
      </c>
      <c r="IT157" s="385"/>
      <c r="IU157" s="440">
        <f t="shared" si="443"/>
        <v>0</v>
      </c>
      <c r="IV157" s="344">
        <f t="shared" si="444"/>
        <v>0</v>
      </c>
      <c r="IW157" s="344">
        <f t="shared" si="445"/>
        <v>0</v>
      </c>
      <c r="IX157" s="344">
        <f t="shared" si="446"/>
        <v>0</v>
      </c>
      <c r="IY157" s="344">
        <f t="shared" si="447"/>
        <v>0</v>
      </c>
      <c r="IZ157" s="344">
        <f t="shared" si="448"/>
        <v>0</v>
      </c>
      <c r="JA157" s="344">
        <f t="shared" si="449"/>
        <v>0</v>
      </c>
      <c r="JB157" s="344">
        <f t="shared" si="450"/>
        <v>0</v>
      </c>
      <c r="JC157" s="344">
        <f t="shared" si="451"/>
        <v>0</v>
      </c>
      <c r="JD157" s="344">
        <f t="shared" si="452"/>
        <v>0</v>
      </c>
      <c r="JE157" s="344">
        <f t="shared" si="453"/>
        <v>0</v>
      </c>
      <c r="JF157" s="344">
        <f t="shared" si="454"/>
        <v>0</v>
      </c>
      <c r="JG157" s="344">
        <f t="shared" si="455"/>
        <v>0</v>
      </c>
      <c r="JH157" s="344">
        <f t="shared" si="456"/>
        <v>0</v>
      </c>
      <c r="JI157" s="344">
        <f t="shared" si="457"/>
        <v>0</v>
      </c>
      <c r="JJ157" s="344">
        <f t="shared" si="458"/>
        <v>0</v>
      </c>
      <c r="JK157" s="344">
        <f t="shared" si="459"/>
        <v>0</v>
      </c>
      <c r="JL157" s="344">
        <f t="shared" si="460"/>
        <v>0</v>
      </c>
      <c r="JM157" s="344">
        <f t="shared" si="461"/>
        <v>0</v>
      </c>
      <c r="JN157" s="344">
        <f t="shared" si="462"/>
        <v>0</v>
      </c>
      <c r="JO157" s="344">
        <f t="shared" si="463"/>
        <v>0</v>
      </c>
      <c r="JP157" s="344">
        <f t="shared" si="464"/>
        <v>0</v>
      </c>
      <c r="JQ157" s="344">
        <f t="shared" si="465"/>
        <v>0</v>
      </c>
      <c r="JR157" s="344">
        <f t="shared" si="466"/>
        <v>0</v>
      </c>
      <c r="JS157" s="344">
        <f t="shared" si="467"/>
        <v>0</v>
      </c>
      <c r="JT157" s="344">
        <f t="shared" si="468"/>
        <v>0</v>
      </c>
      <c r="JU157" s="344">
        <f t="shared" si="469"/>
        <v>0</v>
      </c>
      <c r="JV157" s="344">
        <f t="shared" si="470"/>
        <v>0</v>
      </c>
      <c r="JW157" s="344">
        <f t="shared" si="471"/>
        <v>0</v>
      </c>
      <c r="JX157" s="344">
        <f t="shared" si="472"/>
        <v>0</v>
      </c>
      <c r="JY157" s="344">
        <f t="shared" si="473"/>
        <v>0</v>
      </c>
      <c r="JZ157" s="344">
        <f t="shared" si="474"/>
        <v>0</v>
      </c>
      <c r="KA157" s="344">
        <f t="shared" si="475"/>
        <v>0</v>
      </c>
      <c r="KB157" s="344">
        <f t="shared" si="476"/>
        <v>0</v>
      </c>
      <c r="KC157" s="344">
        <f t="shared" si="477"/>
        <v>0</v>
      </c>
      <c r="KD157" s="344">
        <f t="shared" si="478"/>
        <v>0</v>
      </c>
      <c r="KE157" s="344">
        <f t="shared" si="479"/>
        <v>0</v>
      </c>
      <c r="KF157" s="344">
        <f t="shared" si="480"/>
        <v>0</v>
      </c>
      <c r="KG157" s="344">
        <f t="shared" si="481"/>
        <v>0</v>
      </c>
      <c r="KH157" s="344">
        <f t="shared" si="482"/>
        <v>0</v>
      </c>
      <c r="KI157" s="344">
        <f t="shared" si="483"/>
        <v>0</v>
      </c>
      <c r="KJ157" s="344">
        <f t="shared" si="484"/>
        <v>0</v>
      </c>
      <c r="KK157" s="344">
        <f t="shared" si="485"/>
        <v>0</v>
      </c>
      <c r="KL157" s="344">
        <f t="shared" si="486"/>
        <v>0</v>
      </c>
      <c r="KM157" s="344">
        <f t="shared" si="487"/>
        <v>0</v>
      </c>
      <c r="KN157" s="344">
        <f t="shared" si="488"/>
        <v>0</v>
      </c>
      <c r="KO157" s="344">
        <f t="shared" si="489"/>
        <v>0</v>
      </c>
      <c r="KP157" s="344">
        <f t="shared" si="490"/>
        <v>0</v>
      </c>
      <c r="KQ157" s="344">
        <f t="shared" si="491"/>
        <v>0</v>
      </c>
      <c r="KR157" s="344">
        <f t="shared" si="492"/>
        <v>0</v>
      </c>
      <c r="KS157" s="344">
        <f t="shared" si="493"/>
        <v>0</v>
      </c>
      <c r="KT157" s="383">
        <f t="shared" si="494"/>
        <v>0</v>
      </c>
      <c r="KU157" s="701"/>
      <c r="KV157" s="109"/>
      <c r="KW157" s="109"/>
      <c r="KX157" s="110"/>
      <c r="KZ157" s="472">
        <f t="shared" si="495"/>
        <v>0</v>
      </c>
      <c r="LA157" s="348">
        <f t="shared" si="496"/>
        <v>0</v>
      </c>
      <c r="LB157" s="348">
        <f t="shared" si="497"/>
        <v>0</v>
      </c>
      <c r="LC157" s="473">
        <f t="shared" si="498"/>
        <v>0</v>
      </c>
      <c r="LE157" s="467">
        <f t="shared" si="499"/>
        <v>0</v>
      </c>
      <c r="LF157" s="467" t="str">
        <f t="shared" si="500"/>
        <v/>
      </c>
      <c r="LG157" s="467">
        <f t="shared" si="501"/>
        <v>0</v>
      </c>
      <c r="LH157" s="467">
        <f t="shared" si="502"/>
        <v>0</v>
      </c>
      <c r="LI157" s="467">
        <f t="shared" si="503"/>
        <v>0</v>
      </c>
      <c r="LJ157" s="467">
        <f t="shared" si="504"/>
        <v>0</v>
      </c>
      <c r="LK157" s="467">
        <f t="shared" si="505"/>
        <v>0</v>
      </c>
      <c r="LL157" s="467">
        <f t="shared" si="506"/>
        <v>0</v>
      </c>
      <c r="LM157" s="467">
        <f t="shared" si="507"/>
        <v>0</v>
      </c>
      <c r="LN157" s="468">
        <f t="shared" si="508"/>
        <v>0</v>
      </c>
      <c r="LO157" s="468" t="str">
        <f t="shared" si="592"/>
        <v>○</v>
      </c>
      <c r="LP157" s="451"/>
      <c r="LQ157" s="414">
        <f t="shared" si="593"/>
        <v>0</v>
      </c>
      <c r="LR157" s="414">
        <f t="shared" si="594"/>
        <v>0</v>
      </c>
      <c r="LS157" s="414" t="str">
        <f t="shared" si="509"/>
        <v/>
      </c>
      <c r="LT157" s="414" t="str">
        <f t="shared" si="595"/>
        <v/>
      </c>
      <c r="LU157" s="414">
        <f t="shared" si="510"/>
        <v>0</v>
      </c>
      <c r="LV157" s="414">
        <f t="shared" si="511"/>
        <v>0</v>
      </c>
      <c r="LW157" s="414">
        <f t="shared" si="512"/>
        <v>0</v>
      </c>
      <c r="LX157" s="448">
        <f t="shared" si="513"/>
        <v>0</v>
      </c>
      <c r="LY157" s="414">
        <f t="shared" si="596"/>
        <v>0</v>
      </c>
      <c r="LZ157" s="414">
        <f t="shared" si="597"/>
        <v>0</v>
      </c>
      <c r="MA157" s="414">
        <f t="shared" si="598"/>
        <v>0</v>
      </c>
      <c r="MB157" s="448">
        <f t="shared" si="599"/>
        <v>0</v>
      </c>
      <c r="MC157" s="414">
        <f t="shared" si="514"/>
        <v>0</v>
      </c>
      <c r="MD157" s="414">
        <f t="shared" si="515"/>
        <v>0</v>
      </c>
      <c r="ME157" s="414">
        <f t="shared" si="516"/>
        <v>0</v>
      </c>
      <c r="MF157" s="448">
        <f t="shared" si="517"/>
        <v>0</v>
      </c>
      <c r="MG157" s="414">
        <f t="shared" si="518"/>
        <v>0</v>
      </c>
      <c r="MH157" s="414">
        <f t="shared" si="519"/>
        <v>0</v>
      </c>
      <c r="MI157" s="414">
        <f t="shared" si="520"/>
        <v>0</v>
      </c>
      <c r="MJ157" s="448">
        <f t="shared" si="600"/>
        <v>0</v>
      </c>
      <c r="MK157" s="462"/>
      <c r="ML157" s="477" cm="1">
        <f t="array" ref="ML157">IF(MX157=1,INDEX($BX157:$EQ157,1,MATCH("Ⅱ⑧",$BX157:$EQ157,0)+7),0)</f>
        <v>0</v>
      </c>
      <c r="MM157" s="478">
        <f t="shared" si="521"/>
        <v>0</v>
      </c>
      <c r="MN157" s="468">
        <f t="shared" si="522"/>
        <v>0</v>
      </c>
      <c r="MP157" s="348">
        <f t="shared" si="523"/>
        <v>0</v>
      </c>
      <c r="MQ157" s="348">
        <f t="shared" si="524"/>
        <v>0</v>
      </c>
      <c r="MR157" s="348">
        <f t="shared" si="525"/>
        <v>0</v>
      </c>
      <c r="MS157" s="348">
        <f t="shared" si="526"/>
        <v>0</v>
      </c>
      <c r="MT157" s="348">
        <f t="shared" si="527"/>
        <v>0</v>
      </c>
      <c r="MU157" s="348">
        <f t="shared" si="528"/>
        <v>0</v>
      </c>
      <c r="MV157" s="348">
        <f t="shared" si="529"/>
        <v>0</v>
      </c>
      <c r="MW157" s="348">
        <f t="shared" si="530"/>
        <v>0</v>
      </c>
      <c r="MX157" s="348">
        <f t="shared" si="531"/>
        <v>0</v>
      </c>
      <c r="MZ157" s="550">
        <f t="shared" si="532"/>
        <v>0</v>
      </c>
      <c r="NA157" s="550">
        <f t="shared" si="533"/>
        <v>0</v>
      </c>
      <c r="NB157" s="550">
        <f t="shared" si="534"/>
        <v>0</v>
      </c>
      <c r="NC157" s="550">
        <f t="shared" si="535"/>
        <v>0</v>
      </c>
      <c r="ND157" s="550">
        <f t="shared" si="536"/>
        <v>0</v>
      </c>
      <c r="NE157" s="550">
        <f t="shared" si="537"/>
        <v>0</v>
      </c>
      <c r="NF157" s="550">
        <f t="shared" si="538"/>
        <v>0</v>
      </c>
      <c r="NG157" s="550">
        <f t="shared" si="539"/>
        <v>0</v>
      </c>
    </row>
    <row r="158" spans="1:371" s="136" customFormat="1" ht="21" customHeight="1">
      <c r="A158" s="452">
        <f t="shared" si="412"/>
        <v>0</v>
      </c>
      <c r="B158" s="452">
        <f t="shared" si="601"/>
        <v>0</v>
      </c>
      <c r="C158" s="452">
        <f t="shared" si="413"/>
        <v>0</v>
      </c>
      <c r="D158" s="452">
        <f t="shared" si="414"/>
        <v>0</v>
      </c>
      <c r="E158" s="452">
        <f t="shared" si="415"/>
        <v>0</v>
      </c>
      <c r="F158" s="452">
        <f t="shared" si="602"/>
        <v>0</v>
      </c>
      <c r="G158" s="452">
        <f t="shared" si="603"/>
        <v>0</v>
      </c>
      <c r="H158" s="452">
        <f t="shared" si="604"/>
        <v>0</v>
      </c>
      <c r="I158" s="267">
        <f t="shared" si="540"/>
        <v>0</v>
      </c>
      <c r="J158" s="268"/>
      <c r="K158" s="112"/>
      <c r="L158" s="112"/>
      <c r="M158" s="106"/>
      <c r="N158" s="106"/>
      <c r="O158" s="106"/>
      <c r="P158" s="106"/>
      <c r="Q158" s="112"/>
      <c r="R158" s="263" t="str">
        <f>IFERROR(VLOOKUP(Q158,'４整理番号表'!$T$27:$U$30,2,TRUE),"")</f>
        <v/>
      </c>
      <c r="S158" s="263">
        <f t="shared" si="541"/>
        <v>0</v>
      </c>
      <c r="T158" s="266">
        <f t="shared" si="542"/>
        <v>0</v>
      </c>
      <c r="U158" s="112"/>
      <c r="V158" s="108"/>
      <c r="W158" s="269" t="str">
        <f>IFERROR(VLOOKUP(V158,'４整理番号表'!$B$6:$G$7,2,TRUE),"")</f>
        <v/>
      </c>
      <c r="X158" s="270"/>
      <c r="Y158" s="108"/>
      <c r="Z158" s="269" t="str">
        <f>IFERROR(VLOOKUP(Y158,'４整理番号表'!$B$39:$H$45,2,TRUE),"")</f>
        <v/>
      </c>
      <c r="AA158" s="108"/>
      <c r="AB158" s="271" t="str">
        <f>IFERROR(VLOOKUP(AA158,'４整理番号表'!$J$5:$K$59,2,TRUE),"")</f>
        <v/>
      </c>
      <c r="AC158" s="365"/>
      <c r="AD158" s="624"/>
      <c r="AE158" s="107"/>
      <c r="AF158" s="272" t="str">
        <f>IFERROR(VLOOKUP(AE158,'４整理番号表'!$P$6:$Q$39,2,TRUE),"")</f>
        <v/>
      </c>
      <c r="AG158" s="273">
        <f t="shared" si="416"/>
        <v>0</v>
      </c>
      <c r="AH158" s="106"/>
      <c r="AI158" s="112"/>
      <c r="AJ158" s="111"/>
      <c r="AK158" s="282"/>
      <c r="AL158" s="283"/>
      <c r="AM158" s="280"/>
      <c r="AN158" s="29"/>
      <c r="AO158" s="291">
        <f t="shared" si="417"/>
        <v>0</v>
      </c>
      <c r="AP158" s="290">
        <f t="shared" si="543"/>
        <v>0</v>
      </c>
      <c r="AQ158" s="30"/>
      <c r="AR158" s="30"/>
      <c r="AS158" s="30"/>
      <c r="AT158" s="289"/>
      <c r="AU158" s="291">
        <f t="shared" si="610"/>
        <v>0</v>
      </c>
      <c r="AV158" s="291" t="str">
        <f t="shared" si="605"/>
        <v/>
      </c>
      <c r="AW158" s="27"/>
      <c r="AX158" s="33"/>
      <c r="AY158" s="33"/>
      <c r="AZ158" s="28"/>
      <c r="BA158" s="27"/>
      <c r="BB158" s="202"/>
      <c r="BC158" s="315">
        <f t="shared" si="544"/>
        <v>0</v>
      </c>
      <c r="BD158" s="349" t="str">
        <f t="shared" si="418"/>
        <v/>
      </c>
      <c r="BE158" s="350"/>
      <c r="BF158" s="350"/>
      <c r="BG158" s="349">
        <f t="shared" si="611"/>
        <v>0</v>
      </c>
      <c r="BH158" s="350"/>
      <c r="BI158" s="349">
        <f t="shared" si="545"/>
        <v>0</v>
      </c>
      <c r="BJ158" s="202"/>
      <c r="BK158" s="202"/>
      <c r="BL158" s="653" t="str">
        <f t="shared" si="419"/>
        <v/>
      </c>
      <c r="BM158" s="654" t="str">
        <f t="shared" si="420"/>
        <v/>
      </c>
      <c r="BN158" s="266" t="str">
        <f t="shared" si="421"/>
        <v/>
      </c>
      <c r="BO158" s="793"/>
      <c r="BP158" s="323"/>
      <c r="BQ158" s="323"/>
      <c r="BR158" s="323"/>
      <c r="BS158" s="323"/>
      <c r="BT158" s="324" t="str">
        <f t="shared" si="422"/>
        <v/>
      </c>
      <c r="BU158" s="325" t="str">
        <f t="shared" si="546"/>
        <v/>
      </c>
      <c r="BV158" s="393">
        <f t="shared" si="547"/>
        <v>0</v>
      </c>
      <c r="BW158" s="326"/>
      <c r="BX158" s="329"/>
      <c r="BY158" s="454"/>
      <c r="BZ158" s="455"/>
      <c r="CA158" s="455"/>
      <c r="CB158" s="455"/>
      <c r="CC158" s="455"/>
      <c r="CD158" s="322">
        <f>IFERROR(VLOOKUP(BX158,'４整理番号表'!$X$23:$Z$31,3,FALSE),)</f>
        <v>0</v>
      </c>
      <c r="CE158" s="605" t="str">
        <f>IF(BX158='４整理番号表'!$X$24,IF(CC158&lt;&gt;"",IF(BZ158&gt;0,IF(BY158=6,ROUNDDOWN((CC158-BZ158)/ABS(BZ158),3),IF(BY158=5,ROUNDDOWN((CC158-BZ158)/ABS(BZ158)*3/4,3),"")),"-")),IF(CC158&lt;&gt;"",IF(BZ158&gt;0,ROUNDDOWN((CC158-BZ158)/ABS(BZ158),3),"-"),""))</f>
        <v/>
      </c>
      <c r="CF158" s="610"/>
      <c r="CG158" s="329"/>
      <c r="CH158" s="454"/>
      <c r="CI158" s="322"/>
      <c r="CJ158" s="322"/>
      <c r="CK158" s="322"/>
      <c r="CL158" s="322"/>
      <c r="CM158" s="322">
        <f>IFERROR(VLOOKUP(CG158,'４整理番号表'!$X$23:$Z$31,3,FALSE),)</f>
        <v>0</v>
      </c>
      <c r="CN158" s="325" t="str">
        <f t="shared" si="548"/>
        <v/>
      </c>
      <c r="CO158" s="610"/>
      <c r="CP158" s="329"/>
      <c r="CQ158" s="454"/>
      <c r="CR158" s="322"/>
      <c r="CS158" s="322"/>
      <c r="CT158" s="322"/>
      <c r="CU158" s="322"/>
      <c r="CV158" s="322">
        <f>IFERROR(VLOOKUP(CP158,'４整理番号表'!$X$23:$Z$31,3,FALSE),)</f>
        <v>0</v>
      </c>
      <c r="CW158" s="325" t="str">
        <f t="shared" si="549"/>
        <v/>
      </c>
      <c r="CX158" s="619"/>
      <c r="CY158" s="329"/>
      <c r="CZ158" s="454"/>
      <c r="DA158" s="322"/>
      <c r="DB158" s="322"/>
      <c r="DC158" s="322"/>
      <c r="DD158" s="322"/>
      <c r="DE158" s="322">
        <f>IFERROR(VLOOKUP(CY158,'４整理番号表'!$X$23:$Z$31,3,FALSE),)</f>
        <v>0</v>
      </c>
      <c r="DF158" s="325" t="str">
        <f t="shared" si="550"/>
        <v/>
      </c>
      <c r="DG158" s="610"/>
      <c r="DH158" s="329"/>
      <c r="DI158" s="454"/>
      <c r="DJ158" s="322"/>
      <c r="DK158" s="322"/>
      <c r="DL158" s="322"/>
      <c r="DM158" s="322"/>
      <c r="DN158" s="322">
        <f>IFERROR(VLOOKUP(DH158,'４整理番号表'!$X$23:$Z$31,3,FALSE),)</f>
        <v>0</v>
      </c>
      <c r="DO158" s="325" t="str">
        <f t="shared" si="551"/>
        <v/>
      </c>
      <c r="DP158" s="610"/>
      <c r="DQ158" s="329"/>
      <c r="DR158" s="454"/>
      <c r="DS158" s="322"/>
      <c r="DT158" s="322"/>
      <c r="DU158" s="322"/>
      <c r="DV158" s="322"/>
      <c r="DW158" s="322">
        <f>IFERROR(VLOOKUP(DQ158,'４整理番号表'!$X$23:$Z$31,3,FALSE),)</f>
        <v>0</v>
      </c>
      <c r="DX158" s="325" t="str">
        <f t="shared" si="552"/>
        <v/>
      </c>
      <c r="DY158" s="610"/>
      <c r="DZ158" s="329"/>
      <c r="EA158" s="454"/>
      <c r="EB158" s="322"/>
      <c r="EC158" s="322"/>
      <c r="ED158" s="322"/>
      <c r="EE158" s="322"/>
      <c r="EF158" s="322">
        <f>IFERROR(VLOOKUP(DZ158,'４整理番号表'!$X$23:$Z$31,3,FALSE),)</f>
        <v>0</v>
      </c>
      <c r="EG158" s="325" t="str">
        <f t="shared" si="553"/>
        <v/>
      </c>
      <c r="EH158" s="610"/>
      <c r="EI158" s="329"/>
      <c r="EJ158" s="454"/>
      <c r="EK158" s="322"/>
      <c r="EL158" s="322"/>
      <c r="EM158" s="322"/>
      <c r="EN158" s="322"/>
      <c r="EO158" s="322">
        <f>IFERROR(VLOOKUP(EI158,'４整理番号表'!$X$23:$Z$31,3,FALSE),)</f>
        <v>0</v>
      </c>
      <c r="EP158" s="325" t="str">
        <f t="shared" si="554"/>
        <v/>
      </c>
      <c r="EQ158" s="619"/>
      <c r="ER158" s="203" t="s">
        <v>101</v>
      </c>
      <c r="ES158" s="266">
        <f t="shared" si="423"/>
        <v>0</v>
      </c>
      <c r="ET158" s="272">
        <f t="shared" si="424"/>
        <v>0</v>
      </c>
      <c r="EU158" s="272">
        <f t="shared" si="425"/>
        <v>0</v>
      </c>
      <c r="EV158" s="272">
        <f t="shared" si="426"/>
        <v>0</v>
      </c>
      <c r="EW158" s="272">
        <f t="shared" si="427"/>
        <v>0</v>
      </c>
      <c r="EX158" s="272">
        <f t="shared" si="428"/>
        <v>0</v>
      </c>
      <c r="EY158" s="272">
        <f t="shared" si="429"/>
        <v>0</v>
      </c>
      <c r="EZ158" s="272">
        <f t="shared" si="430"/>
        <v>0</v>
      </c>
      <c r="FA158" s="272">
        <f t="shared" si="431"/>
        <v>0</v>
      </c>
      <c r="FB158" s="272">
        <f t="shared" si="432"/>
        <v>0</v>
      </c>
      <c r="FC158" s="272">
        <f t="shared" si="433"/>
        <v>0</v>
      </c>
      <c r="FD158" s="272">
        <f t="shared" si="434"/>
        <v>0</v>
      </c>
      <c r="FE158" s="272">
        <f t="shared" si="435"/>
        <v>0</v>
      </c>
      <c r="FF158" s="272">
        <f t="shared" si="436"/>
        <v>0</v>
      </c>
      <c r="FG158" s="272">
        <f t="shared" si="437"/>
        <v>0</v>
      </c>
      <c r="FH158" s="272">
        <f t="shared" si="438"/>
        <v>0</v>
      </c>
      <c r="FI158" s="109" t="s">
        <v>100</v>
      </c>
      <c r="FJ158" s="109" t="s">
        <v>100</v>
      </c>
      <c r="FK158" s="109" t="s">
        <v>100</v>
      </c>
      <c r="FL158" s="109" t="s">
        <v>100</v>
      </c>
      <c r="FM158" s="109" t="s">
        <v>100</v>
      </c>
      <c r="FN158" s="272">
        <f t="shared" si="555"/>
        <v>0</v>
      </c>
      <c r="FO158" s="272">
        <f t="shared" si="556"/>
        <v>0</v>
      </c>
      <c r="FP158" s="272">
        <f t="shared" si="557"/>
        <v>0</v>
      </c>
      <c r="FQ158" s="272">
        <f t="shared" si="558"/>
        <v>0</v>
      </c>
      <c r="FR158" s="272">
        <f t="shared" si="559"/>
        <v>0</v>
      </c>
      <c r="FS158" s="272">
        <f t="shared" si="560"/>
        <v>0</v>
      </c>
      <c r="FT158" s="272">
        <f t="shared" si="561"/>
        <v>0</v>
      </c>
      <c r="FU158" s="113"/>
      <c r="FV158" s="113"/>
      <c r="FW158" s="109"/>
      <c r="FX158" s="109"/>
      <c r="FY158" s="109"/>
      <c r="FZ158" s="272">
        <f t="shared" si="562"/>
        <v>0</v>
      </c>
      <c r="GA158" s="272">
        <f t="shared" si="439"/>
        <v>0</v>
      </c>
      <c r="GB158" s="109"/>
      <c r="GC158" s="109"/>
      <c r="GD158" s="109"/>
      <c r="GE158" s="109"/>
      <c r="GF158" s="109"/>
      <c r="GG158" s="109"/>
      <c r="GH158" s="109"/>
      <c r="GI158" s="109"/>
      <c r="GJ158" s="109"/>
      <c r="GK158" s="109"/>
      <c r="GL158" s="109"/>
      <c r="GM158" s="109"/>
      <c r="GN158" s="109"/>
      <c r="GO158" s="109"/>
      <c r="GP158" s="109"/>
      <c r="GQ158" s="109"/>
      <c r="GR158" s="109"/>
      <c r="GS158" s="109"/>
      <c r="GT158" s="110"/>
      <c r="GV158" s="413">
        <f t="shared" si="440"/>
        <v>0</v>
      </c>
      <c r="GW158" s="414">
        <f t="shared" si="441"/>
        <v>0</v>
      </c>
      <c r="GX158" s="415"/>
      <c r="GY158" s="416">
        <f t="shared" si="606"/>
        <v>0</v>
      </c>
      <c r="GZ158" s="417">
        <f t="shared" si="607"/>
        <v>0</v>
      </c>
      <c r="HA158" s="385"/>
      <c r="HB158" s="421"/>
      <c r="HC158" s="422"/>
      <c r="HD158" s="422"/>
      <c r="HE158" s="423">
        <f t="shared" si="608"/>
        <v>0</v>
      </c>
      <c r="HF158" s="424">
        <f t="shared" si="609"/>
        <v>0</v>
      </c>
      <c r="HG158" s="426"/>
      <c r="HH158" s="426"/>
      <c r="HI158" s="426"/>
      <c r="HJ158" s="345" t="str">
        <f t="shared" si="442"/>
        <v/>
      </c>
      <c r="HK158" s="402">
        <f>IF(OR(AND(1&lt;=HJ158,HJ158&lt;=3),HJ158=6),VLOOKUP(HJ158,'４整理番号表'!$J$5:$K$59,2,FALSE),0)</f>
        <v>0</v>
      </c>
      <c r="HL158" s="402">
        <f>IF(OR(HJ158=4,HJ158=7),VLOOKUP(HJ158,'４整理番号表'!$J$5:$K$59,2,FALSE),0)</f>
        <v>0</v>
      </c>
      <c r="HM158" s="402">
        <f>IF(HJ158=5,VLOOKUP(HJ158,'４整理番号表'!$J$5:$K$59,2,FALSE),0)</f>
        <v>0</v>
      </c>
      <c r="HN158" s="402">
        <f>IF(AND(8&lt;=HJ158,HJ158&lt;=13),VLOOKUP(HJ158,'４整理番号表'!$J$5:$K$59,2,FALSE),0)</f>
        <v>0</v>
      </c>
      <c r="HO158" s="397">
        <f t="shared" si="563"/>
        <v>0</v>
      </c>
      <c r="HP158" s="345">
        <f t="shared" si="564"/>
        <v>0</v>
      </c>
      <c r="HQ158" s="345">
        <f t="shared" si="565"/>
        <v>0</v>
      </c>
      <c r="HR158" s="344">
        <f t="shared" si="566"/>
        <v>0</v>
      </c>
      <c r="HS158" s="344">
        <f t="shared" si="567"/>
        <v>0</v>
      </c>
      <c r="HT158" s="345">
        <f t="shared" si="568"/>
        <v>0</v>
      </c>
      <c r="HU158" s="345">
        <f t="shared" si="569"/>
        <v>0</v>
      </c>
      <c r="HV158" s="345">
        <f t="shared" si="570"/>
        <v>0</v>
      </c>
      <c r="HW158" s="345">
        <f t="shared" si="571"/>
        <v>0</v>
      </c>
      <c r="HX158" s="345">
        <f t="shared" si="572"/>
        <v>0</v>
      </c>
      <c r="HY158" s="344">
        <f t="shared" si="573"/>
        <v>0</v>
      </c>
      <c r="HZ158" s="344">
        <f t="shared" si="574"/>
        <v>0</v>
      </c>
      <c r="IA158" s="345">
        <f t="shared" si="575"/>
        <v>0</v>
      </c>
      <c r="IB158" s="345">
        <f t="shared" si="576"/>
        <v>0</v>
      </c>
      <c r="IC158" s="345">
        <f t="shared" si="577"/>
        <v>0</v>
      </c>
      <c r="ID158" s="345">
        <f t="shared" si="578"/>
        <v>0</v>
      </c>
      <c r="IE158" s="345">
        <f t="shared" si="579"/>
        <v>0</v>
      </c>
      <c r="IF158" s="344">
        <f>IF(AND($HO158=3,SUM($ID158:IE158)=0),IF(AND($HB158=1,$HF158&gt;=0.1),1,),)</f>
        <v>0</v>
      </c>
      <c r="IG158" s="344">
        <f>IF(AND($HO158=3,SUM($ID158:IF158)=0),IF(AND($HB158=1,$HF158&gt;=0.05,$HF158&lt;0.1),1,),)</f>
        <v>0</v>
      </c>
      <c r="IH158" s="345">
        <f t="shared" si="580"/>
        <v>0</v>
      </c>
      <c r="II158" s="345">
        <f t="shared" si="581"/>
        <v>0</v>
      </c>
      <c r="IJ158" s="345">
        <f t="shared" si="582"/>
        <v>0</v>
      </c>
      <c r="IK158" s="345">
        <f t="shared" si="583"/>
        <v>0</v>
      </c>
      <c r="IL158" s="345">
        <f t="shared" si="584"/>
        <v>0</v>
      </c>
      <c r="IM158" s="345">
        <f t="shared" si="585"/>
        <v>0</v>
      </c>
      <c r="IN158" s="345">
        <f t="shared" si="586"/>
        <v>0</v>
      </c>
      <c r="IO158" s="345">
        <f t="shared" si="587"/>
        <v>0</v>
      </c>
      <c r="IP158" s="345">
        <f t="shared" si="588"/>
        <v>0</v>
      </c>
      <c r="IQ158" s="345">
        <f t="shared" si="589"/>
        <v>0</v>
      </c>
      <c r="IR158" s="345">
        <f t="shared" si="590"/>
        <v>0</v>
      </c>
      <c r="IS158" s="392">
        <f t="shared" si="591"/>
        <v>0</v>
      </c>
      <c r="IT158" s="385"/>
      <c r="IU158" s="440">
        <f t="shared" si="443"/>
        <v>0</v>
      </c>
      <c r="IV158" s="344">
        <f t="shared" si="444"/>
        <v>0</v>
      </c>
      <c r="IW158" s="344">
        <f t="shared" si="445"/>
        <v>0</v>
      </c>
      <c r="IX158" s="344">
        <f t="shared" si="446"/>
        <v>0</v>
      </c>
      <c r="IY158" s="344">
        <f t="shared" si="447"/>
        <v>0</v>
      </c>
      <c r="IZ158" s="344">
        <f t="shared" si="448"/>
        <v>0</v>
      </c>
      <c r="JA158" s="344">
        <f t="shared" si="449"/>
        <v>0</v>
      </c>
      <c r="JB158" s="344">
        <f t="shared" si="450"/>
        <v>0</v>
      </c>
      <c r="JC158" s="344">
        <f t="shared" si="451"/>
        <v>0</v>
      </c>
      <c r="JD158" s="344">
        <f t="shared" si="452"/>
        <v>0</v>
      </c>
      <c r="JE158" s="344">
        <f t="shared" si="453"/>
        <v>0</v>
      </c>
      <c r="JF158" s="344">
        <f t="shared" si="454"/>
        <v>0</v>
      </c>
      <c r="JG158" s="344">
        <f t="shared" si="455"/>
        <v>0</v>
      </c>
      <c r="JH158" s="344">
        <f t="shared" si="456"/>
        <v>0</v>
      </c>
      <c r="JI158" s="344">
        <f t="shared" si="457"/>
        <v>0</v>
      </c>
      <c r="JJ158" s="344">
        <f t="shared" si="458"/>
        <v>0</v>
      </c>
      <c r="JK158" s="344">
        <f t="shared" si="459"/>
        <v>0</v>
      </c>
      <c r="JL158" s="344">
        <f t="shared" si="460"/>
        <v>0</v>
      </c>
      <c r="JM158" s="344">
        <f t="shared" si="461"/>
        <v>0</v>
      </c>
      <c r="JN158" s="344">
        <f t="shared" si="462"/>
        <v>0</v>
      </c>
      <c r="JO158" s="344">
        <f t="shared" si="463"/>
        <v>0</v>
      </c>
      <c r="JP158" s="344">
        <f t="shared" si="464"/>
        <v>0</v>
      </c>
      <c r="JQ158" s="344">
        <f t="shared" si="465"/>
        <v>0</v>
      </c>
      <c r="JR158" s="344">
        <f t="shared" si="466"/>
        <v>0</v>
      </c>
      <c r="JS158" s="344">
        <f t="shared" si="467"/>
        <v>0</v>
      </c>
      <c r="JT158" s="344">
        <f t="shared" si="468"/>
        <v>0</v>
      </c>
      <c r="JU158" s="344">
        <f t="shared" si="469"/>
        <v>0</v>
      </c>
      <c r="JV158" s="344">
        <f t="shared" si="470"/>
        <v>0</v>
      </c>
      <c r="JW158" s="344">
        <f t="shared" si="471"/>
        <v>0</v>
      </c>
      <c r="JX158" s="344">
        <f t="shared" si="472"/>
        <v>0</v>
      </c>
      <c r="JY158" s="344">
        <f t="shared" si="473"/>
        <v>0</v>
      </c>
      <c r="JZ158" s="344">
        <f t="shared" si="474"/>
        <v>0</v>
      </c>
      <c r="KA158" s="344">
        <f t="shared" si="475"/>
        <v>0</v>
      </c>
      <c r="KB158" s="344">
        <f t="shared" si="476"/>
        <v>0</v>
      </c>
      <c r="KC158" s="344">
        <f t="shared" si="477"/>
        <v>0</v>
      </c>
      <c r="KD158" s="344">
        <f t="shared" si="478"/>
        <v>0</v>
      </c>
      <c r="KE158" s="344">
        <f t="shared" si="479"/>
        <v>0</v>
      </c>
      <c r="KF158" s="344">
        <f t="shared" si="480"/>
        <v>0</v>
      </c>
      <c r="KG158" s="344">
        <f t="shared" si="481"/>
        <v>0</v>
      </c>
      <c r="KH158" s="344">
        <f t="shared" si="482"/>
        <v>0</v>
      </c>
      <c r="KI158" s="344">
        <f t="shared" si="483"/>
        <v>0</v>
      </c>
      <c r="KJ158" s="344">
        <f t="shared" si="484"/>
        <v>0</v>
      </c>
      <c r="KK158" s="344">
        <f t="shared" si="485"/>
        <v>0</v>
      </c>
      <c r="KL158" s="344">
        <f t="shared" si="486"/>
        <v>0</v>
      </c>
      <c r="KM158" s="344">
        <f t="shared" si="487"/>
        <v>0</v>
      </c>
      <c r="KN158" s="344">
        <f t="shared" si="488"/>
        <v>0</v>
      </c>
      <c r="KO158" s="344">
        <f t="shared" si="489"/>
        <v>0</v>
      </c>
      <c r="KP158" s="344">
        <f t="shared" si="490"/>
        <v>0</v>
      </c>
      <c r="KQ158" s="344">
        <f t="shared" si="491"/>
        <v>0</v>
      </c>
      <c r="KR158" s="344">
        <f t="shared" si="492"/>
        <v>0</v>
      </c>
      <c r="KS158" s="344">
        <f t="shared" si="493"/>
        <v>0</v>
      </c>
      <c r="KT158" s="383">
        <f t="shared" si="494"/>
        <v>0</v>
      </c>
      <c r="KU158" s="701"/>
      <c r="KV158" s="109"/>
      <c r="KW158" s="109"/>
      <c r="KX158" s="110"/>
      <c r="KZ158" s="472">
        <f t="shared" si="495"/>
        <v>0</v>
      </c>
      <c r="LA158" s="348">
        <f t="shared" si="496"/>
        <v>0</v>
      </c>
      <c r="LB158" s="348">
        <f t="shared" si="497"/>
        <v>0</v>
      </c>
      <c r="LC158" s="473">
        <f t="shared" si="498"/>
        <v>0</v>
      </c>
      <c r="LE158" s="467">
        <f t="shared" si="499"/>
        <v>0</v>
      </c>
      <c r="LF158" s="467" t="str">
        <f t="shared" si="500"/>
        <v/>
      </c>
      <c r="LG158" s="467">
        <f t="shared" si="501"/>
        <v>0</v>
      </c>
      <c r="LH158" s="467">
        <f t="shared" si="502"/>
        <v>0</v>
      </c>
      <c r="LI158" s="467">
        <f t="shared" si="503"/>
        <v>0</v>
      </c>
      <c r="LJ158" s="467">
        <f t="shared" si="504"/>
        <v>0</v>
      </c>
      <c r="LK158" s="467">
        <f t="shared" si="505"/>
        <v>0</v>
      </c>
      <c r="LL158" s="467">
        <f t="shared" si="506"/>
        <v>0</v>
      </c>
      <c r="LM158" s="467">
        <f t="shared" si="507"/>
        <v>0</v>
      </c>
      <c r="LN158" s="468">
        <f t="shared" si="508"/>
        <v>0</v>
      </c>
      <c r="LO158" s="468" t="str">
        <f t="shared" si="592"/>
        <v>○</v>
      </c>
      <c r="LP158" s="451"/>
      <c r="LQ158" s="414">
        <f t="shared" si="593"/>
        <v>0</v>
      </c>
      <c r="LR158" s="414">
        <f t="shared" si="594"/>
        <v>0</v>
      </c>
      <c r="LS158" s="414" t="str">
        <f t="shared" si="509"/>
        <v/>
      </c>
      <c r="LT158" s="414" t="str">
        <f t="shared" si="595"/>
        <v/>
      </c>
      <c r="LU158" s="414">
        <f t="shared" si="510"/>
        <v>0</v>
      </c>
      <c r="LV158" s="414">
        <f t="shared" si="511"/>
        <v>0</v>
      </c>
      <c r="LW158" s="414">
        <f t="shared" si="512"/>
        <v>0</v>
      </c>
      <c r="LX158" s="448">
        <f t="shared" si="513"/>
        <v>0</v>
      </c>
      <c r="LY158" s="414">
        <f t="shared" si="596"/>
        <v>0</v>
      </c>
      <c r="LZ158" s="414">
        <f t="shared" si="597"/>
        <v>0</v>
      </c>
      <c r="MA158" s="414">
        <f t="shared" si="598"/>
        <v>0</v>
      </c>
      <c r="MB158" s="448">
        <f t="shared" si="599"/>
        <v>0</v>
      </c>
      <c r="MC158" s="414">
        <f t="shared" si="514"/>
        <v>0</v>
      </c>
      <c r="MD158" s="414">
        <f t="shared" si="515"/>
        <v>0</v>
      </c>
      <c r="ME158" s="414">
        <f t="shared" si="516"/>
        <v>0</v>
      </c>
      <c r="MF158" s="448">
        <f t="shared" si="517"/>
        <v>0</v>
      </c>
      <c r="MG158" s="414">
        <f t="shared" si="518"/>
        <v>0</v>
      </c>
      <c r="MH158" s="414">
        <f t="shared" si="519"/>
        <v>0</v>
      </c>
      <c r="MI158" s="414">
        <f t="shared" si="520"/>
        <v>0</v>
      </c>
      <c r="MJ158" s="448">
        <f t="shared" si="600"/>
        <v>0</v>
      </c>
      <c r="MK158" s="462"/>
      <c r="ML158" s="477" cm="1">
        <f t="array" ref="ML158">IF(MX158=1,INDEX($BX158:$EQ158,1,MATCH("Ⅱ⑧",$BX158:$EQ158,0)+7),0)</f>
        <v>0</v>
      </c>
      <c r="MM158" s="478">
        <f t="shared" si="521"/>
        <v>0</v>
      </c>
      <c r="MN158" s="468">
        <f t="shared" si="522"/>
        <v>0</v>
      </c>
      <c r="MP158" s="348">
        <f t="shared" si="523"/>
        <v>0</v>
      </c>
      <c r="MQ158" s="348">
        <f t="shared" si="524"/>
        <v>0</v>
      </c>
      <c r="MR158" s="348">
        <f t="shared" si="525"/>
        <v>0</v>
      </c>
      <c r="MS158" s="348">
        <f t="shared" si="526"/>
        <v>0</v>
      </c>
      <c r="MT158" s="348">
        <f t="shared" si="527"/>
        <v>0</v>
      </c>
      <c r="MU158" s="348">
        <f t="shared" si="528"/>
        <v>0</v>
      </c>
      <c r="MV158" s="348">
        <f t="shared" si="529"/>
        <v>0</v>
      </c>
      <c r="MW158" s="348">
        <f t="shared" si="530"/>
        <v>0</v>
      </c>
      <c r="MX158" s="348">
        <f t="shared" si="531"/>
        <v>0</v>
      </c>
      <c r="MZ158" s="550">
        <f t="shared" si="532"/>
        <v>0</v>
      </c>
      <c r="NA158" s="550">
        <f t="shared" si="533"/>
        <v>0</v>
      </c>
      <c r="NB158" s="550">
        <f t="shared" si="534"/>
        <v>0</v>
      </c>
      <c r="NC158" s="550">
        <f t="shared" si="535"/>
        <v>0</v>
      </c>
      <c r="ND158" s="550">
        <f t="shared" si="536"/>
        <v>0</v>
      </c>
      <c r="NE158" s="550">
        <f t="shared" si="537"/>
        <v>0</v>
      </c>
      <c r="NF158" s="550">
        <f t="shared" si="538"/>
        <v>0</v>
      </c>
      <c r="NG158" s="550">
        <f t="shared" si="539"/>
        <v>0</v>
      </c>
    </row>
    <row r="159" spans="1:371" s="136" customFormat="1" ht="21" customHeight="1">
      <c r="A159" s="452">
        <f t="shared" si="412"/>
        <v>0</v>
      </c>
      <c r="B159" s="452">
        <f t="shared" si="601"/>
        <v>0</v>
      </c>
      <c r="C159" s="452">
        <f t="shared" si="413"/>
        <v>0</v>
      </c>
      <c r="D159" s="452">
        <f t="shared" si="414"/>
        <v>0</v>
      </c>
      <c r="E159" s="452">
        <f t="shared" si="415"/>
        <v>0</v>
      </c>
      <c r="F159" s="452">
        <f t="shared" si="602"/>
        <v>0</v>
      </c>
      <c r="G159" s="452">
        <f t="shared" si="603"/>
        <v>0</v>
      </c>
      <c r="H159" s="452">
        <f t="shared" si="604"/>
        <v>0</v>
      </c>
      <c r="I159" s="267">
        <f t="shared" si="540"/>
        <v>0</v>
      </c>
      <c r="J159" s="268"/>
      <c r="K159" s="112"/>
      <c r="L159" s="112"/>
      <c r="M159" s="106"/>
      <c r="N159" s="106"/>
      <c r="O159" s="106"/>
      <c r="P159" s="106"/>
      <c r="Q159" s="112"/>
      <c r="R159" s="263" t="str">
        <f>IFERROR(VLOOKUP(Q159,'４整理番号表'!$T$27:$U$30,2,TRUE),"")</f>
        <v/>
      </c>
      <c r="S159" s="263">
        <f t="shared" si="541"/>
        <v>0</v>
      </c>
      <c r="T159" s="266">
        <f t="shared" si="542"/>
        <v>0</v>
      </c>
      <c r="U159" s="112"/>
      <c r="V159" s="108"/>
      <c r="W159" s="269" t="str">
        <f>IFERROR(VLOOKUP(V159,'４整理番号表'!$B$6:$G$7,2,TRUE),"")</f>
        <v/>
      </c>
      <c r="X159" s="270"/>
      <c r="Y159" s="108"/>
      <c r="Z159" s="269" t="str">
        <f>IFERROR(VLOOKUP(Y159,'４整理番号表'!$B$39:$H$45,2,TRUE),"")</f>
        <v/>
      </c>
      <c r="AA159" s="108"/>
      <c r="AB159" s="271" t="str">
        <f>IFERROR(VLOOKUP(AA159,'４整理番号表'!$J$5:$K$59,2,TRUE),"")</f>
        <v/>
      </c>
      <c r="AC159" s="365"/>
      <c r="AD159" s="624"/>
      <c r="AE159" s="107"/>
      <c r="AF159" s="272" t="str">
        <f>IFERROR(VLOOKUP(AE159,'４整理番号表'!$P$6:$Q$39,2,TRUE),"")</f>
        <v/>
      </c>
      <c r="AG159" s="273">
        <f t="shared" si="416"/>
        <v>0</v>
      </c>
      <c r="AH159" s="106"/>
      <c r="AI159" s="112"/>
      <c r="AJ159" s="111"/>
      <c r="AK159" s="282"/>
      <c r="AL159" s="283"/>
      <c r="AM159" s="280"/>
      <c r="AN159" s="26"/>
      <c r="AO159" s="291">
        <f t="shared" si="417"/>
        <v>0</v>
      </c>
      <c r="AP159" s="290">
        <f t="shared" si="543"/>
        <v>0</v>
      </c>
      <c r="AQ159" s="30"/>
      <c r="AR159" s="30"/>
      <c r="AS159" s="30"/>
      <c r="AT159" s="289"/>
      <c r="AU159" s="291">
        <f t="shared" si="610"/>
        <v>0</v>
      </c>
      <c r="AV159" s="291" t="str">
        <f t="shared" si="605"/>
        <v/>
      </c>
      <c r="AW159" s="27"/>
      <c r="AX159" s="33"/>
      <c r="AY159" s="33"/>
      <c r="AZ159" s="28"/>
      <c r="BA159" s="27"/>
      <c r="BB159" s="202"/>
      <c r="BC159" s="315">
        <f t="shared" si="544"/>
        <v>0</v>
      </c>
      <c r="BD159" s="349" t="str">
        <f t="shared" si="418"/>
        <v/>
      </c>
      <c r="BE159" s="350"/>
      <c r="BF159" s="350"/>
      <c r="BG159" s="349">
        <f t="shared" si="611"/>
        <v>0</v>
      </c>
      <c r="BH159" s="350"/>
      <c r="BI159" s="349">
        <f t="shared" si="545"/>
        <v>0</v>
      </c>
      <c r="BJ159" s="202"/>
      <c r="BK159" s="202"/>
      <c r="BL159" s="653" t="str">
        <f t="shared" si="419"/>
        <v/>
      </c>
      <c r="BM159" s="654" t="str">
        <f t="shared" si="420"/>
        <v/>
      </c>
      <c r="BN159" s="266" t="str">
        <f t="shared" si="421"/>
        <v/>
      </c>
      <c r="BO159" s="793"/>
      <c r="BP159" s="323"/>
      <c r="BQ159" s="323"/>
      <c r="BR159" s="323"/>
      <c r="BS159" s="323"/>
      <c r="BT159" s="324" t="str">
        <f t="shared" si="422"/>
        <v/>
      </c>
      <c r="BU159" s="325" t="str">
        <f t="shared" si="546"/>
        <v/>
      </c>
      <c r="BV159" s="393">
        <f t="shared" si="547"/>
        <v>0</v>
      </c>
      <c r="BW159" s="326"/>
      <c r="BX159" s="329"/>
      <c r="BY159" s="454"/>
      <c r="BZ159" s="455"/>
      <c r="CA159" s="455"/>
      <c r="CB159" s="455"/>
      <c r="CC159" s="455"/>
      <c r="CD159" s="322">
        <f>IFERROR(VLOOKUP(BX159,'４整理番号表'!$X$23:$Z$31,3,FALSE),)</f>
        <v>0</v>
      </c>
      <c r="CE159" s="605" t="str">
        <f>IF(BX159='４整理番号表'!$X$24,IF(CC159&lt;&gt;"",IF(BZ159&gt;0,IF(BY159=6,ROUNDDOWN((CC159-BZ159)/ABS(BZ159),3),IF(BY159=5,ROUNDDOWN((CC159-BZ159)/ABS(BZ159)*3/4,3),"")),"-")),IF(CC159&lt;&gt;"",IF(BZ159&gt;0,ROUNDDOWN((CC159-BZ159)/ABS(BZ159),3),"-"),""))</f>
        <v/>
      </c>
      <c r="CF159" s="610"/>
      <c r="CG159" s="329"/>
      <c r="CH159" s="454"/>
      <c r="CI159" s="322"/>
      <c r="CJ159" s="322"/>
      <c r="CK159" s="322"/>
      <c r="CL159" s="322"/>
      <c r="CM159" s="322">
        <f>IFERROR(VLOOKUP(CG159,'４整理番号表'!$X$23:$Z$31,3,FALSE),)</f>
        <v>0</v>
      </c>
      <c r="CN159" s="325" t="str">
        <f t="shared" si="548"/>
        <v/>
      </c>
      <c r="CO159" s="610"/>
      <c r="CP159" s="329"/>
      <c r="CQ159" s="454"/>
      <c r="CR159" s="322"/>
      <c r="CS159" s="322"/>
      <c r="CT159" s="322"/>
      <c r="CU159" s="322"/>
      <c r="CV159" s="322">
        <f>IFERROR(VLOOKUP(CP159,'４整理番号表'!$X$23:$Z$31,3,FALSE),)</f>
        <v>0</v>
      </c>
      <c r="CW159" s="325" t="str">
        <f t="shared" si="549"/>
        <v/>
      </c>
      <c r="CX159" s="619"/>
      <c r="CY159" s="329"/>
      <c r="CZ159" s="454"/>
      <c r="DA159" s="322"/>
      <c r="DB159" s="322"/>
      <c r="DC159" s="322"/>
      <c r="DD159" s="322"/>
      <c r="DE159" s="322">
        <f>IFERROR(VLOOKUP(CY159,'４整理番号表'!$X$23:$Z$31,3,FALSE),)</f>
        <v>0</v>
      </c>
      <c r="DF159" s="325" t="str">
        <f t="shared" si="550"/>
        <v/>
      </c>
      <c r="DG159" s="610"/>
      <c r="DH159" s="329"/>
      <c r="DI159" s="454"/>
      <c r="DJ159" s="322"/>
      <c r="DK159" s="322"/>
      <c r="DL159" s="322"/>
      <c r="DM159" s="322"/>
      <c r="DN159" s="322">
        <f>IFERROR(VLOOKUP(DH159,'４整理番号表'!$X$23:$Z$31,3,FALSE),)</f>
        <v>0</v>
      </c>
      <c r="DO159" s="325" t="str">
        <f t="shared" si="551"/>
        <v/>
      </c>
      <c r="DP159" s="610"/>
      <c r="DQ159" s="329"/>
      <c r="DR159" s="454"/>
      <c r="DS159" s="322"/>
      <c r="DT159" s="322"/>
      <c r="DU159" s="322"/>
      <c r="DV159" s="322"/>
      <c r="DW159" s="322">
        <f>IFERROR(VLOOKUP(DQ159,'４整理番号表'!$X$23:$Z$31,3,FALSE),)</f>
        <v>0</v>
      </c>
      <c r="DX159" s="325" t="str">
        <f t="shared" si="552"/>
        <v/>
      </c>
      <c r="DY159" s="610"/>
      <c r="DZ159" s="329"/>
      <c r="EA159" s="454"/>
      <c r="EB159" s="322"/>
      <c r="EC159" s="322"/>
      <c r="ED159" s="322"/>
      <c r="EE159" s="322"/>
      <c r="EF159" s="322">
        <f>IFERROR(VLOOKUP(DZ159,'４整理番号表'!$X$23:$Z$31,3,FALSE),)</f>
        <v>0</v>
      </c>
      <c r="EG159" s="325" t="str">
        <f t="shared" si="553"/>
        <v/>
      </c>
      <c r="EH159" s="610"/>
      <c r="EI159" s="329"/>
      <c r="EJ159" s="454"/>
      <c r="EK159" s="322"/>
      <c r="EL159" s="322"/>
      <c r="EM159" s="322"/>
      <c r="EN159" s="322"/>
      <c r="EO159" s="322">
        <f>IFERROR(VLOOKUP(EI159,'４整理番号表'!$X$23:$Z$31,3,FALSE),)</f>
        <v>0</v>
      </c>
      <c r="EP159" s="325" t="str">
        <f t="shared" si="554"/>
        <v/>
      </c>
      <c r="EQ159" s="619"/>
      <c r="ER159" s="203" t="s">
        <v>101</v>
      </c>
      <c r="ES159" s="266">
        <f t="shared" si="423"/>
        <v>0</v>
      </c>
      <c r="ET159" s="272">
        <f t="shared" si="424"/>
        <v>0</v>
      </c>
      <c r="EU159" s="272">
        <f t="shared" si="425"/>
        <v>0</v>
      </c>
      <c r="EV159" s="272">
        <f t="shared" si="426"/>
        <v>0</v>
      </c>
      <c r="EW159" s="272">
        <f t="shared" si="427"/>
        <v>0</v>
      </c>
      <c r="EX159" s="272">
        <f t="shared" si="428"/>
        <v>0</v>
      </c>
      <c r="EY159" s="272">
        <f t="shared" si="429"/>
        <v>0</v>
      </c>
      <c r="EZ159" s="272">
        <f t="shared" si="430"/>
        <v>0</v>
      </c>
      <c r="FA159" s="272">
        <f t="shared" si="431"/>
        <v>0</v>
      </c>
      <c r="FB159" s="272">
        <f t="shared" si="432"/>
        <v>0</v>
      </c>
      <c r="FC159" s="272">
        <f t="shared" si="433"/>
        <v>0</v>
      </c>
      <c r="FD159" s="272">
        <f t="shared" si="434"/>
        <v>0</v>
      </c>
      <c r="FE159" s="272">
        <f t="shared" si="435"/>
        <v>0</v>
      </c>
      <c r="FF159" s="272">
        <f t="shared" si="436"/>
        <v>0</v>
      </c>
      <c r="FG159" s="272">
        <f t="shared" si="437"/>
        <v>0</v>
      </c>
      <c r="FH159" s="272">
        <f t="shared" si="438"/>
        <v>0</v>
      </c>
      <c r="FI159" s="109" t="s">
        <v>100</v>
      </c>
      <c r="FJ159" s="109" t="s">
        <v>100</v>
      </c>
      <c r="FK159" s="109" t="s">
        <v>100</v>
      </c>
      <c r="FL159" s="109" t="s">
        <v>100</v>
      </c>
      <c r="FM159" s="109" t="s">
        <v>100</v>
      </c>
      <c r="FN159" s="272">
        <f t="shared" si="555"/>
        <v>0</v>
      </c>
      <c r="FO159" s="272">
        <f t="shared" si="556"/>
        <v>0</v>
      </c>
      <c r="FP159" s="272">
        <f t="shared" si="557"/>
        <v>0</v>
      </c>
      <c r="FQ159" s="272">
        <f t="shared" si="558"/>
        <v>0</v>
      </c>
      <c r="FR159" s="272">
        <f t="shared" si="559"/>
        <v>0</v>
      </c>
      <c r="FS159" s="272">
        <f t="shared" si="560"/>
        <v>0</v>
      </c>
      <c r="FT159" s="272">
        <f t="shared" si="561"/>
        <v>0</v>
      </c>
      <c r="FU159" s="113"/>
      <c r="FV159" s="113"/>
      <c r="FW159" s="109"/>
      <c r="FX159" s="109"/>
      <c r="FY159" s="109"/>
      <c r="FZ159" s="272">
        <f t="shared" si="562"/>
        <v>0</v>
      </c>
      <c r="GA159" s="272">
        <f t="shared" si="439"/>
        <v>0</v>
      </c>
      <c r="GB159" s="109"/>
      <c r="GC159" s="109"/>
      <c r="GD159" s="109"/>
      <c r="GE159" s="109"/>
      <c r="GF159" s="109"/>
      <c r="GG159" s="109"/>
      <c r="GH159" s="109"/>
      <c r="GI159" s="109"/>
      <c r="GJ159" s="109"/>
      <c r="GK159" s="109"/>
      <c r="GL159" s="109"/>
      <c r="GM159" s="109"/>
      <c r="GN159" s="109"/>
      <c r="GO159" s="109"/>
      <c r="GP159" s="109"/>
      <c r="GQ159" s="109"/>
      <c r="GR159" s="109"/>
      <c r="GS159" s="109"/>
      <c r="GT159" s="110"/>
      <c r="GV159" s="413">
        <f t="shared" si="440"/>
        <v>0</v>
      </c>
      <c r="GW159" s="414">
        <f t="shared" si="441"/>
        <v>0</v>
      </c>
      <c r="GX159" s="415"/>
      <c r="GY159" s="416">
        <f t="shared" si="606"/>
        <v>0</v>
      </c>
      <c r="GZ159" s="417">
        <f t="shared" si="607"/>
        <v>0</v>
      </c>
      <c r="HA159" s="385"/>
      <c r="HB159" s="421"/>
      <c r="HC159" s="422"/>
      <c r="HD159" s="422"/>
      <c r="HE159" s="423">
        <f t="shared" si="608"/>
        <v>0</v>
      </c>
      <c r="HF159" s="424">
        <f t="shared" si="609"/>
        <v>0</v>
      </c>
      <c r="HG159" s="426"/>
      <c r="HH159" s="426"/>
      <c r="HI159" s="426"/>
      <c r="HJ159" s="345" t="str">
        <f t="shared" si="442"/>
        <v/>
      </c>
      <c r="HK159" s="402">
        <f>IF(OR(AND(1&lt;=HJ159,HJ159&lt;=3),HJ159=6),VLOOKUP(HJ159,'４整理番号表'!$J$5:$K$59,2,FALSE),0)</f>
        <v>0</v>
      </c>
      <c r="HL159" s="402">
        <f>IF(OR(HJ159=4,HJ159=7),VLOOKUP(HJ159,'４整理番号表'!$J$5:$K$59,2,FALSE),0)</f>
        <v>0</v>
      </c>
      <c r="HM159" s="402">
        <f>IF(HJ159=5,VLOOKUP(HJ159,'４整理番号表'!$J$5:$K$59,2,FALSE),0)</f>
        <v>0</v>
      </c>
      <c r="HN159" s="402">
        <f>IF(AND(8&lt;=HJ159,HJ159&lt;=13),VLOOKUP(HJ159,'４整理番号表'!$J$5:$K$59,2,FALSE),0)</f>
        <v>0</v>
      </c>
      <c r="HO159" s="397">
        <f t="shared" si="563"/>
        <v>0</v>
      </c>
      <c r="HP159" s="345">
        <f t="shared" si="564"/>
        <v>0</v>
      </c>
      <c r="HQ159" s="345">
        <f t="shared" si="565"/>
        <v>0</v>
      </c>
      <c r="HR159" s="344">
        <f t="shared" si="566"/>
        <v>0</v>
      </c>
      <c r="HS159" s="344">
        <f t="shared" si="567"/>
        <v>0</v>
      </c>
      <c r="HT159" s="345">
        <f t="shared" si="568"/>
        <v>0</v>
      </c>
      <c r="HU159" s="345">
        <f t="shared" si="569"/>
        <v>0</v>
      </c>
      <c r="HV159" s="345">
        <f t="shared" si="570"/>
        <v>0</v>
      </c>
      <c r="HW159" s="345">
        <f t="shared" si="571"/>
        <v>0</v>
      </c>
      <c r="HX159" s="345">
        <f t="shared" si="572"/>
        <v>0</v>
      </c>
      <c r="HY159" s="344">
        <f t="shared" si="573"/>
        <v>0</v>
      </c>
      <c r="HZ159" s="344">
        <f t="shared" si="574"/>
        <v>0</v>
      </c>
      <c r="IA159" s="345">
        <f t="shared" si="575"/>
        <v>0</v>
      </c>
      <c r="IB159" s="345">
        <f t="shared" si="576"/>
        <v>0</v>
      </c>
      <c r="IC159" s="345">
        <f t="shared" si="577"/>
        <v>0</v>
      </c>
      <c r="ID159" s="345">
        <f t="shared" si="578"/>
        <v>0</v>
      </c>
      <c r="IE159" s="345">
        <f t="shared" si="579"/>
        <v>0</v>
      </c>
      <c r="IF159" s="344">
        <f>IF(AND($HO159=3,SUM($ID159:IE159)=0),IF(AND($HB159=1,$HF159&gt;=0.1),1,),)</f>
        <v>0</v>
      </c>
      <c r="IG159" s="344">
        <f>IF(AND($HO159=3,SUM($ID159:IF159)=0),IF(AND($HB159=1,$HF159&gt;=0.05,$HF159&lt;0.1),1,),)</f>
        <v>0</v>
      </c>
      <c r="IH159" s="345">
        <f t="shared" si="580"/>
        <v>0</v>
      </c>
      <c r="II159" s="345">
        <f t="shared" si="581"/>
        <v>0</v>
      </c>
      <c r="IJ159" s="345">
        <f t="shared" si="582"/>
        <v>0</v>
      </c>
      <c r="IK159" s="345">
        <f t="shared" si="583"/>
        <v>0</v>
      </c>
      <c r="IL159" s="345">
        <f t="shared" si="584"/>
        <v>0</v>
      </c>
      <c r="IM159" s="345">
        <f t="shared" si="585"/>
        <v>0</v>
      </c>
      <c r="IN159" s="345">
        <f t="shared" si="586"/>
        <v>0</v>
      </c>
      <c r="IO159" s="345">
        <f t="shared" si="587"/>
        <v>0</v>
      </c>
      <c r="IP159" s="345">
        <f t="shared" si="588"/>
        <v>0</v>
      </c>
      <c r="IQ159" s="345">
        <f t="shared" si="589"/>
        <v>0</v>
      </c>
      <c r="IR159" s="345">
        <f t="shared" si="590"/>
        <v>0</v>
      </c>
      <c r="IS159" s="392">
        <f t="shared" si="591"/>
        <v>0</v>
      </c>
      <c r="IT159" s="385"/>
      <c r="IU159" s="440">
        <f t="shared" si="443"/>
        <v>0</v>
      </c>
      <c r="IV159" s="344">
        <f t="shared" si="444"/>
        <v>0</v>
      </c>
      <c r="IW159" s="344">
        <f t="shared" si="445"/>
        <v>0</v>
      </c>
      <c r="IX159" s="344">
        <f t="shared" si="446"/>
        <v>0</v>
      </c>
      <c r="IY159" s="344">
        <f t="shared" si="447"/>
        <v>0</v>
      </c>
      <c r="IZ159" s="344">
        <f t="shared" si="448"/>
        <v>0</v>
      </c>
      <c r="JA159" s="344">
        <f t="shared" si="449"/>
        <v>0</v>
      </c>
      <c r="JB159" s="344">
        <f t="shared" si="450"/>
        <v>0</v>
      </c>
      <c r="JC159" s="344">
        <f t="shared" si="451"/>
        <v>0</v>
      </c>
      <c r="JD159" s="344">
        <f t="shared" si="452"/>
        <v>0</v>
      </c>
      <c r="JE159" s="344">
        <f t="shared" si="453"/>
        <v>0</v>
      </c>
      <c r="JF159" s="344">
        <f t="shared" si="454"/>
        <v>0</v>
      </c>
      <c r="JG159" s="344">
        <f t="shared" si="455"/>
        <v>0</v>
      </c>
      <c r="JH159" s="344">
        <f t="shared" si="456"/>
        <v>0</v>
      </c>
      <c r="JI159" s="344">
        <f t="shared" si="457"/>
        <v>0</v>
      </c>
      <c r="JJ159" s="344">
        <f t="shared" si="458"/>
        <v>0</v>
      </c>
      <c r="JK159" s="344">
        <f t="shared" si="459"/>
        <v>0</v>
      </c>
      <c r="JL159" s="344">
        <f t="shared" si="460"/>
        <v>0</v>
      </c>
      <c r="JM159" s="344">
        <f t="shared" si="461"/>
        <v>0</v>
      </c>
      <c r="JN159" s="344">
        <f t="shared" si="462"/>
        <v>0</v>
      </c>
      <c r="JO159" s="344">
        <f t="shared" si="463"/>
        <v>0</v>
      </c>
      <c r="JP159" s="344">
        <f t="shared" si="464"/>
        <v>0</v>
      </c>
      <c r="JQ159" s="344">
        <f t="shared" si="465"/>
        <v>0</v>
      </c>
      <c r="JR159" s="344">
        <f t="shared" si="466"/>
        <v>0</v>
      </c>
      <c r="JS159" s="344">
        <f t="shared" si="467"/>
        <v>0</v>
      </c>
      <c r="JT159" s="344">
        <f t="shared" si="468"/>
        <v>0</v>
      </c>
      <c r="JU159" s="344">
        <f t="shared" si="469"/>
        <v>0</v>
      </c>
      <c r="JV159" s="344">
        <f t="shared" si="470"/>
        <v>0</v>
      </c>
      <c r="JW159" s="344">
        <f t="shared" si="471"/>
        <v>0</v>
      </c>
      <c r="JX159" s="344">
        <f t="shared" si="472"/>
        <v>0</v>
      </c>
      <c r="JY159" s="344">
        <f t="shared" si="473"/>
        <v>0</v>
      </c>
      <c r="JZ159" s="344">
        <f t="shared" si="474"/>
        <v>0</v>
      </c>
      <c r="KA159" s="344">
        <f t="shared" si="475"/>
        <v>0</v>
      </c>
      <c r="KB159" s="344">
        <f t="shared" si="476"/>
        <v>0</v>
      </c>
      <c r="KC159" s="344">
        <f t="shared" si="477"/>
        <v>0</v>
      </c>
      <c r="KD159" s="344">
        <f t="shared" si="478"/>
        <v>0</v>
      </c>
      <c r="KE159" s="344">
        <f t="shared" si="479"/>
        <v>0</v>
      </c>
      <c r="KF159" s="344">
        <f t="shared" si="480"/>
        <v>0</v>
      </c>
      <c r="KG159" s="344">
        <f t="shared" si="481"/>
        <v>0</v>
      </c>
      <c r="KH159" s="344">
        <f t="shared" si="482"/>
        <v>0</v>
      </c>
      <c r="KI159" s="344">
        <f t="shared" si="483"/>
        <v>0</v>
      </c>
      <c r="KJ159" s="344">
        <f t="shared" si="484"/>
        <v>0</v>
      </c>
      <c r="KK159" s="344">
        <f t="shared" si="485"/>
        <v>0</v>
      </c>
      <c r="KL159" s="344">
        <f t="shared" si="486"/>
        <v>0</v>
      </c>
      <c r="KM159" s="344">
        <f t="shared" si="487"/>
        <v>0</v>
      </c>
      <c r="KN159" s="344">
        <f t="shared" si="488"/>
        <v>0</v>
      </c>
      <c r="KO159" s="344">
        <f t="shared" si="489"/>
        <v>0</v>
      </c>
      <c r="KP159" s="344">
        <f t="shared" si="490"/>
        <v>0</v>
      </c>
      <c r="KQ159" s="344">
        <f t="shared" si="491"/>
        <v>0</v>
      </c>
      <c r="KR159" s="344">
        <f t="shared" si="492"/>
        <v>0</v>
      </c>
      <c r="KS159" s="344">
        <f t="shared" si="493"/>
        <v>0</v>
      </c>
      <c r="KT159" s="383">
        <f t="shared" si="494"/>
        <v>0</v>
      </c>
      <c r="KU159" s="701"/>
      <c r="KV159" s="109"/>
      <c r="KW159" s="109"/>
      <c r="KX159" s="110"/>
      <c r="KZ159" s="472">
        <f t="shared" si="495"/>
        <v>0</v>
      </c>
      <c r="LA159" s="348">
        <f t="shared" si="496"/>
        <v>0</v>
      </c>
      <c r="LB159" s="348">
        <f t="shared" si="497"/>
        <v>0</v>
      </c>
      <c r="LC159" s="473">
        <f t="shared" si="498"/>
        <v>0</v>
      </c>
      <c r="LE159" s="467">
        <f t="shared" si="499"/>
        <v>0</v>
      </c>
      <c r="LF159" s="467" t="str">
        <f t="shared" si="500"/>
        <v/>
      </c>
      <c r="LG159" s="467">
        <f t="shared" si="501"/>
        <v>0</v>
      </c>
      <c r="LH159" s="467">
        <f t="shared" si="502"/>
        <v>0</v>
      </c>
      <c r="LI159" s="467">
        <f t="shared" si="503"/>
        <v>0</v>
      </c>
      <c r="LJ159" s="467">
        <f t="shared" si="504"/>
        <v>0</v>
      </c>
      <c r="LK159" s="467">
        <f t="shared" si="505"/>
        <v>0</v>
      </c>
      <c r="LL159" s="467">
        <f t="shared" si="506"/>
        <v>0</v>
      </c>
      <c r="LM159" s="467">
        <f t="shared" si="507"/>
        <v>0</v>
      </c>
      <c r="LN159" s="468">
        <f t="shared" si="508"/>
        <v>0</v>
      </c>
      <c r="LO159" s="468" t="str">
        <f t="shared" si="592"/>
        <v>○</v>
      </c>
      <c r="LP159" s="451"/>
      <c r="LQ159" s="414">
        <f t="shared" si="593"/>
        <v>0</v>
      </c>
      <c r="LR159" s="414">
        <f t="shared" si="594"/>
        <v>0</v>
      </c>
      <c r="LS159" s="414" t="str">
        <f t="shared" si="509"/>
        <v/>
      </c>
      <c r="LT159" s="414" t="str">
        <f t="shared" si="595"/>
        <v/>
      </c>
      <c r="LU159" s="414">
        <f t="shared" si="510"/>
        <v>0</v>
      </c>
      <c r="LV159" s="414">
        <f t="shared" si="511"/>
        <v>0</v>
      </c>
      <c r="LW159" s="414">
        <f t="shared" si="512"/>
        <v>0</v>
      </c>
      <c r="LX159" s="448">
        <f t="shared" si="513"/>
        <v>0</v>
      </c>
      <c r="LY159" s="414">
        <f t="shared" si="596"/>
        <v>0</v>
      </c>
      <c r="LZ159" s="414">
        <f t="shared" si="597"/>
        <v>0</v>
      </c>
      <c r="MA159" s="414">
        <f t="shared" si="598"/>
        <v>0</v>
      </c>
      <c r="MB159" s="448">
        <f t="shared" si="599"/>
        <v>0</v>
      </c>
      <c r="MC159" s="414">
        <f t="shared" si="514"/>
        <v>0</v>
      </c>
      <c r="MD159" s="414">
        <f t="shared" si="515"/>
        <v>0</v>
      </c>
      <c r="ME159" s="414">
        <f t="shared" si="516"/>
        <v>0</v>
      </c>
      <c r="MF159" s="448">
        <f t="shared" si="517"/>
        <v>0</v>
      </c>
      <c r="MG159" s="414">
        <f t="shared" si="518"/>
        <v>0</v>
      </c>
      <c r="MH159" s="414">
        <f t="shared" si="519"/>
        <v>0</v>
      </c>
      <c r="MI159" s="414">
        <f t="shared" si="520"/>
        <v>0</v>
      </c>
      <c r="MJ159" s="448">
        <f t="shared" si="600"/>
        <v>0</v>
      </c>
      <c r="MK159" s="462"/>
      <c r="ML159" s="477" cm="1">
        <f t="array" ref="ML159">IF(MX159=1,INDEX($BX159:$EQ159,1,MATCH("Ⅱ⑧",$BX159:$EQ159,0)+7),0)</f>
        <v>0</v>
      </c>
      <c r="MM159" s="478">
        <f t="shared" si="521"/>
        <v>0</v>
      </c>
      <c r="MN159" s="468">
        <f t="shared" si="522"/>
        <v>0</v>
      </c>
      <c r="MP159" s="348">
        <f t="shared" si="523"/>
        <v>0</v>
      </c>
      <c r="MQ159" s="348">
        <f t="shared" si="524"/>
        <v>0</v>
      </c>
      <c r="MR159" s="348">
        <f t="shared" si="525"/>
        <v>0</v>
      </c>
      <c r="MS159" s="348">
        <f t="shared" si="526"/>
        <v>0</v>
      </c>
      <c r="MT159" s="348">
        <f t="shared" si="527"/>
        <v>0</v>
      </c>
      <c r="MU159" s="348">
        <f t="shared" si="528"/>
        <v>0</v>
      </c>
      <c r="MV159" s="348">
        <f t="shared" si="529"/>
        <v>0</v>
      </c>
      <c r="MW159" s="348">
        <f t="shared" si="530"/>
        <v>0</v>
      </c>
      <c r="MX159" s="348">
        <f t="shared" si="531"/>
        <v>0</v>
      </c>
      <c r="MZ159" s="550">
        <f t="shared" si="532"/>
        <v>0</v>
      </c>
      <c r="NA159" s="550">
        <f t="shared" si="533"/>
        <v>0</v>
      </c>
      <c r="NB159" s="550">
        <f t="shared" si="534"/>
        <v>0</v>
      </c>
      <c r="NC159" s="550">
        <f t="shared" si="535"/>
        <v>0</v>
      </c>
      <c r="ND159" s="550">
        <f t="shared" si="536"/>
        <v>0</v>
      </c>
      <c r="NE159" s="550">
        <f t="shared" si="537"/>
        <v>0</v>
      </c>
      <c r="NF159" s="550">
        <f t="shared" si="538"/>
        <v>0</v>
      </c>
      <c r="NG159" s="550">
        <f t="shared" si="539"/>
        <v>0</v>
      </c>
    </row>
    <row r="160" spans="1:371" s="136" customFormat="1" ht="21" customHeight="1">
      <c r="A160" s="452">
        <f t="shared" si="412"/>
        <v>0</v>
      </c>
      <c r="B160" s="452">
        <f t="shared" si="601"/>
        <v>0</v>
      </c>
      <c r="C160" s="452">
        <f t="shared" si="413"/>
        <v>0</v>
      </c>
      <c r="D160" s="452">
        <f t="shared" si="414"/>
        <v>0</v>
      </c>
      <c r="E160" s="452">
        <f t="shared" si="415"/>
        <v>0</v>
      </c>
      <c r="F160" s="452">
        <f t="shared" si="602"/>
        <v>0</v>
      </c>
      <c r="G160" s="452">
        <f t="shared" si="603"/>
        <v>0</v>
      </c>
      <c r="H160" s="452">
        <f t="shared" si="604"/>
        <v>0</v>
      </c>
      <c r="I160" s="267">
        <f t="shared" si="540"/>
        <v>0</v>
      </c>
      <c r="J160" s="268"/>
      <c r="K160" s="112"/>
      <c r="L160" s="112"/>
      <c r="M160" s="106"/>
      <c r="N160" s="106"/>
      <c r="O160" s="106"/>
      <c r="P160" s="106"/>
      <c r="Q160" s="112"/>
      <c r="R160" s="263" t="str">
        <f>IFERROR(VLOOKUP(Q160,'４整理番号表'!$T$27:$U$30,2,TRUE),"")</f>
        <v/>
      </c>
      <c r="S160" s="263">
        <f t="shared" si="541"/>
        <v>0</v>
      </c>
      <c r="T160" s="266">
        <f t="shared" si="542"/>
        <v>0</v>
      </c>
      <c r="U160" s="112"/>
      <c r="V160" s="108"/>
      <c r="W160" s="269" t="str">
        <f>IFERROR(VLOOKUP(V160,'４整理番号表'!$B$6:$G$7,2,TRUE),"")</f>
        <v/>
      </c>
      <c r="X160" s="270"/>
      <c r="Y160" s="108"/>
      <c r="Z160" s="269" t="str">
        <f>IFERROR(VLOOKUP(Y160,'４整理番号表'!$B$39:$H$45,2,TRUE),"")</f>
        <v/>
      </c>
      <c r="AA160" s="108"/>
      <c r="AB160" s="271" t="str">
        <f>IFERROR(VLOOKUP(AA160,'４整理番号表'!$J$5:$K$59,2,TRUE),"")</f>
        <v/>
      </c>
      <c r="AC160" s="365"/>
      <c r="AD160" s="624"/>
      <c r="AE160" s="107"/>
      <c r="AF160" s="272" t="str">
        <f>IFERROR(VLOOKUP(AE160,'４整理番号表'!$P$6:$Q$39,2,TRUE),"")</f>
        <v/>
      </c>
      <c r="AG160" s="273">
        <f t="shared" si="416"/>
        <v>0</v>
      </c>
      <c r="AH160" s="106"/>
      <c r="AI160" s="112"/>
      <c r="AJ160" s="111"/>
      <c r="AK160" s="282"/>
      <c r="AL160" s="283"/>
      <c r="AM160" s="280"/>
      <c r="AN160" s="29"/>
      <c r="AO160" s="291">
        <f t="shared" si="417"/>
        <v>0</v>
      </c>
      <c r="AP160" s="290">
        <f t="shared" si="543"/>
        <v>0</v>
      </c>
      <c r="AQ160" s="30"/>
      <c r="AR160" s="30"/>
      <c r="AS160" s="30"/>
      <c r="AT160" s="289"/>
      <c r="AU160" s="291">
        <f t="shared" si="610"/>
        <v>0</v>
      </c>
      <c r="AV160" s="291" t="str">
        <f t="shared" si="605"/>
        <v/>
      </c>
      <c r="AW160" s="27"/>
      <c r="AX160" s="33"/>
      <c r="AY160" s="33"/>
      <c r="AZ160" s="28"/>
      <c r="BA160" s="27"/>
      <c r="BB160" s="202"/>
      <c r="BC160" s="315">
        <f t="shared" si="544"/>
        <v>0</v>
      </c>
      <c r="BD160" s="349" t="str">
        <f t="shared" si="418"/>
        <v/>
      </c>
      <c r="BE160" s="350"/>
      <c r="BF160" s="350"/>
      <c r="BG160" s="349">
        <f t="shared" si="611"/>
        <v>0</v>
      </c>
      <c r="BH160" s="350"/>
      <c r="BI160" s="349">
        <f t="shared" si="545"/>
        <v>0</v>
      </c>
      <c r="BJ160" s="202"/>
      <c r="BK160" s="202"/>
      <c r="BL160" s="653" t="str">
        <f t="shared" si="419"/>
        <v/>
      </c>
      <c r="BM160" s="654" t="str">
        <f t="shared" si="420"/>
        <v/>
      </c>
      <c r="BN160" s="266" t="str">
        <f t="shared" si="421"/>
        <v/>
      </c>
      <c r="BO160" s="793"/>
      <c r="BP160" s="323"/>
      <c r="BQ160" s="323"/>
      <c r="BR160" s="323"/>
      <c r="BS160" s="323"/>
      <c r="BT160" s="324" t="str">
        <f t="shared" si="422"/>
        <v/>
      </c>
      <c r="BU160" s="325" t="str">
        <f t="shared" si="546"/>
        <v/>
      </c>
      <c r="BV160" s="393">
        <f t="shared" si="547"/>
        <v>0</v>
      </c>
      <c r="BW160" s="326"/>
      <c r="BX160" s="329"/>
      <c r="BY160" s="454"/>
      <c r="BZ160" s="455"/>
      <c r="CA160" s="455"/>
      <c r="CB160" s="455"/>
      <c r="CC160" s="455"/>
      <c r="CD160" s="322">
        <f>IFERROR(VLOOKUP(BX160,'４整理番号表'!$X$23:$Z$31,3,FALSE),)</f>
        <v>0</v>
      </c>
      <c r="CE160" s="605" t="str">
        <f>IF(BX160='４整理番号表'!$X$24,IF(CC160&lt;&gt;"",IF(BZ160&gt;0,IF(BY160=6,ROUNDDOWN((CC160-BZ160)/ABS(BZ160),3),IF(BY160=5,ROUNDDOWN((CC160-BZ160)/ABS(BZ160)*3/4,3),"")),"-")),IF(CC160&lt;&gt;"",IF(BZ160&gt;0,ROUNDDOWN((CC160-BZ160)/ABS(BZ160),3),"-"),""))</f>
        <v/>
      </c>
      <c r="CF160" s="610"/>
      <c r="CG160" s="329"/>
      <c r="CH160" s="454"/>
      <c r="CI160" s="322"/>
      <c r="CJ160" s="322"/>
      <c r="CK160" s="322"/>
      <c r="CL160" s="322"/>
      <c r="CM160" s="322">
        <f>IFERROR(VLOOKUP(CG160,'４整理番号表'!$X$23:$Z$31,3,FALSE),)</f>
        <v>0</v>
      </c>
      <c r="CN160" s="325" t="str">
        <f t="shared" si="548"/>
        <v/>
      </c>
      <c r="CO160" s="610"/>
      <c r="CP160" s="329"/>
      <c r="CQ160" s="454"/>
      <c r="CR160" s="322"/>
      <c r="CS160" s="322"/>
      <c r="CT160" s="322"/>
      <c r="CU160" s="322"/>
      <c r="CV160" s="322">
        <f>IFERROR(VLOOKUP(CP160,'４整理番号表'!$X$23:$Z$31,3,FALSE),)</f>
        <v>0</v>
      </c>
      <c r="CW160" s="325" t="str">
        <f t="shared" si="549"/>
        <v/>
      </c>
      <c r="CX160" s="619"/>
      <c r="CY160" s="329"/>
      <c r="CZ160" s="454"/>
      <c r="DA160" s="322"/>
      <c r="DB160" s="322"/>
      <c r="DC160" s="322"/>
      <c r="DD160" s="322"/>
      <c r="DE160" s="322">
        <f>IFERROR(VLOOKUP(CY160,'４整理番号表'!$X$23:$Z$31,3,FALSE),)</f>
        <v>0</v>
      </c>
      <c r="DF160" s="325" t="str">
        <f t="shared" si="550"/>
        <v/>
      </c>
      <c r="DG160" s="610"/>
      <c r="DH160" s="329"/>
      <c r="DI160" s="454"/>
      <c r="DJ160" s="322"/>
      <c r="DK160" s="322"/>
      <c r="DL160" s="322"/>
      <c r="DM160" s="322"/>
      <c r="DN160" s="322">
        <f>IFERROR(VLOOKUP(DH160,'４整理番号表'!$X$23:$Z$31,3,FALSE),)</f>
        <v>0</v>
      </c>
      <c r="DO160" s="325" t="str">
        <f t="shared" si="551"/>
        <v/>
      </c>
      <c r="DP160" s="610"/>
      <c r="DQ160" s="329"/>
      <c r="DR160" s="454"/>
      <c r="DS160" s="322"/>
      <c r="DT160" s="322"/>
      <c r="DU160" s="322"/>
      <c r="DV160" s="322"/>
      <c r="DW160" s="322">
        <f>IFERROR(VLOOKUP(DQ160,'４整理番号表'!$X$23:$Z$31,3,FALSE),)</f>
        <v>0</v>
      </c>
      <c r="DX160" s="325" t="str">
        <f t="shared" si="552"/>
        <v/>
      </c>
      <c r="DY160" s="610"/>
      <c r="DZ160" s="329"/>
      <c r="EA160" s="454"/>
      <c r="EB160" s="322"/>
      <c r="EC160" s="322"/>
      <c r="ED160" s="322"/>
      <c r="EE160" s="322"/>
      <c r="EF160" s="322">
        <f>IFERROR(VLOOKUP(DZ160,'４整理番号表'!$X$23:$Z$31,3,FALSE),)</f>
        <v>0</v>
      </c>
      <c r="EG160" s="325" t="str">
        <f t="shared" si="553"/>
        <v/>
      </c>
      <c r="EH160" s="610"/>
      <c r="EI160" s="329"/>
      <c r="EJ160" s="454"/>
      <c r="EK160" s="322"/>
      <c r="EL160" s="322"/>
      <c r="EM160" s="322"/>
      <c r="EN160" s="322"/>
      <c r="EO160" s="322">
        <f>IFERROR(VLOOKUP(EI160,'４整理番号表'!$X$23:$Z$31,3,FALSE),)</f>
        <v>0</v>
      </c>
      <c r="EP160" s="325" t="str">
        <f t="shared" si="554"/>
        <v/>
      </c>
      <c r="EQ160" s="619"/>
      <c r="ER160" s="203" t="s">
        <v>101</v>
      </c>
      <c r="ES160" s="266">
        <f t="shared" si="423"/>
        <v>0</v>
      </c>
      <c r="ET160" s="272">
        <f t="shared" si="424"/>
        <v>0</v>
      </c>
      <c r="EU160" s="272">
        <f t="shared" si="425"/>
        <v>0</v>
      </c>
      <c r="EV160" s="272">
        <f t="shared" si="426"/>
        <v>0</v>
      </c>
      <c r="EW160" s="272">
        <f t="shared" si="427"/>
        <v>0</v>
      </c>
      <c r="EX160" s="272">
        <f t="shared" si="428"/>
        <v>0</v>
      </c>
      <c r="EY160" s="272">
        <f t="shared" si="429"/>
        <v>0</v>
      </c>
      <c r="EZ160" s="272">
        <f t="shared" si="430"/>
        <v>0</v>
      </c>
      <c r="FA160" s="272">
        <f t="shared" si="431"/>
        <v>0</v>
      </c>
      <c r="FB160" s="272">
        <f t="shared" si="432"/>
        <v>0</v>
      </c>
      <c r="FC160" s="272">
        <f t="shared" si="433"/>
        <v>0</v>
      </c>
      <c r="FD160" s="272">
        <f t="shared" si="434"/>
        <v>0</v>
      </c>
      <c r="FE160" s="272">
        <f t="shared" si="435"/>
        <v>0</v>
      </c>
      <c r="FF160" s="272">
        <f t="shared" si="436"/>
        <v>0</v>
      </c>
      <c r="FG160" s="272">
        <f t="shared" si="437"/>
        <v>0</v>
      </c>
      <c r="FH160" s="272">
        <f t="shared" si="438"/>
        <v>0</v>
      </c>
      <c r="FI160" s="109" t="s">
        <v>100</v>
      </c>
      <c r="FJ160" s="109" t="s">
        <v>100</v>
      </c>
      <c r="FK160" s="109" t="s">
        <v>100</v>
      </c>
      <c r="FL160" s="109" t="s">
        <v>100</v>
      </c>
      <c r="FM160" s="109" t="s">
        <v>100</v>
      </c>
      <c r="FN160" s="272">
        <f t="shared" si="555"/>
        <v>0</v>
      </c>
      <c r="FO160" s="272">
        <f t="shared" si="556"/>
        <v>0</v>
      </c>
      <c r="FP160" s="272">
        <f t="shared" si="557"/>
        <v>0</v>
      </c>
      <c r="FQ160" s="272">
        <f t="shared" si="558"/>
        <v>0</v>
      </c>
      <c r="FR160" s="272">
        <f t="shared" si="559"/>
        <v>0</v>
      </c>
      <c r="FS160" s="272">
        <f t="shared" si="560"/>
        <v>0</v>
      </c>
      <c r="FT160" s="272">
        <f t="shared" si="561"/>
        <v>0</v>
      </c>
      <c r="FU160" s="113"/>
      <c r="FV160" s="113"/>
      <c r="FW160" s="109"/>
      <c r="FX160" s="109"/>
      <c r="FY160" s="109"/>
      <c r="FZ160" s="272">
        <f t="shared" si="562"/>
        <v>0</v>
      </c>
      <c r="GA160" s="272">
        <f t="shared" si="439"/>
        <v>0</v>
      </c>
      <c r="GB160" s="109"/>
      <c r="GC160" s="109"/>
      <c r="GD160" s="109"/>
      <c r="GE160" s="109"/>
      <c r="GF160" s="109"/>
      <c r="GG160" s="109"/>
      <c r="GH160" s="109"/>
      <c r="GI160" s="109"/>
      <c r="GJ160" s="109"/>
      <c r="GK160" s="109"/>
      <c r="GL160" s="109"/>
      <c r="GM160" s="109"/>
      <c r="GN160" s="109"/>
      <c r="GO160" s="109"/>
      <c r="GP160" s="109"/>
      <c r="GQ160" s="109"/>
      <c r="GR160" s="109"/>
      <c r="GS160" s="109"/>
      <c r="GT160" s="110"/>
      <c r="GV160" s="413">
        <f t="shared" si="440"/>
        <v>0</v>
      </c>
      <c r="GW160" s="414">
        <f t="shared" si="441"/>
        <v>0</v>
      </c>
      <c r="GX160" s="415"/>
      <c r="GY160" s="416">
        <f t="shared" si="606"/>
        <v>0</v>
      </c>
      <c r="GZ160" s="417">
        <f t="shared" si="607"/>
        <v>0</v>
      </c>
      <c r="HA160" s="385"/>
      <c r="HB160" s="421"/>
      <c r="HC160" s="422"/>
      <c r="HD160" s="422"/>
      <c r="HE160" s="423">
        <f t="shared" si="608"/>
        <v>0</v>
      </c>
      <c r="HF160" s="424">
        <f t="shared" si="609"/>
        <v>0</v>
      </c>
      <c r="HG160" s="426"/>
      <c r="HH160" s="426"/>
      <c r="HI160" s="426"/>
      <c r="HJ160" s="345" t="str">
        <f t="shared" si="442"/>
        <v/>
      </c>
      <c r="HK160" s="402">
        <f>IF(OR(AND(1&lt;=HJ160,HJ160&lt;=3),HJ160=6),VLOOKUP(HJ160,'４整理番号表'!$J$5:$K$59,2,FALSE),0)</f>
        <v>0</v>
      </c>
      <c r="HL160" s="402">
        <f>IF(OR(HJ160=4,HJ160=7),VLOOKUP(HJ160,'４整理番号表'!$J$5:$K$59,2,FALSE),0)</f>
        <v>0</v>
      </c>
      <c r="HM160" s="402">
        <f>IF(HJ160=5,VLOOKUP(HJ160,'４整理番号表'!$J$5:$K$59,2,FALSE),0)</f>
        <v>0</v>
      </c>
      <c r="HN160" s="402">
        <f>IF(AND(8&lt;=HJ160,HJ160&lt;=13),VLOOKUP(HJ160,'４整理番号表'!$J$5:$K$59,2,FALSE),0)</f>
        <v>0</v>
      </c>
      <c r="HO160" s="397">
        <f t="shared" si="563"/>
        <v>0</v>
      </c>
      <c r="HP160" s="345">
        <f t="shared" si="564"/>
        <v>0</v>
      </c>
      <c r="HQ160" s="345">
        <f t="shared" si="565"/>
        <v>0</v>
      </c>
      <c r="HR160" s="344">
        <f t="shared" si="566"/>
        <v>0</v>
      </c>
      <c r="HS160" s="344">
        <f t="shared" si="567"/>
        <v>0</v>
      </c>
      <c r="HT160" s="345">
        <f t="shared" si="568"/>
        <v>0</v>
      </c>
      <c r="HU160" s="345">
        <f t="shared" si="569"/>
        <v>0</v>
      </c>
      <c r="HV160" s="345">
        <f t="shared" si="570"/>
        <v>0</v>
      </c>
      <c r="HW160" s="345">
        <f t="shared" si="571"/>
        <v>0</v>
      </c>
      <c r="HX160" s="345">
        <f t="shared" si="572"/>
        <v>0</v>
      </c>
      <c r="HY160" s="344">
        <f t="shared" si="573"/>
        <v>0</v>
      </c>
      <c r="HZ160" s="344">
        <f t="shared" si="574"/>
        <v>0</v>
      </c>
      <c r="IA160" s="345">
        <f t="shared" si="575"/>
        <v>0</v>
      </c>
      <c r="IB160" s="345">
        <f t="shared" si="576"/>
        <v>0</v>
      </c>
      <c r="IC160" s="345">
        <f t="shared" si="577"/>
        <v>0</v>
      </c>
      <c r="ID160" s="345">
        <f t="shared" si="578"/>
        <v>0</v>
      </c>
      <c r="IE160" s="345">
        <f t="shared" si="579"/>
        <v>0</v>
      </c>
      <c r="IF160" s="344">
        <f>IF(AND($HO160=3,SUM($ID160:IE160)=0),IF(AND($HB160=1,$HF160&gt;=0.1),1,),)</f>
        <v>0</v>
      </c>
      <c r="IG160" s="344">
        <f>IF(AND($HO160=3,SUM($ID160:IF160)=0),IF(AND($HB160=1,$HF160&gt;=0.05,$HF160&lt;0.1),1,),)</f>
        <v>0</v>
      </c>
      <c r="IH160" s="345">
        <f t="shared" si="580"/>
        <v>0</v>
      </c>
      <c r="II160" s="345">
        <f t="shared" si="581"/>
        <v>0</v>
      </c>
      <c r="IJ160" s="345">
        <f t="shared" si="582"/>
        <v>0</v>
      </c>
      <c r="IK160" s="345">
        <f t="shared" si="583"/>
        <v>0</v>
      </c>
      <c r="IL160" s="345">
        <f t="shared" si="584"/>
        <v>0</v>
      </c>
      <c r="IM160" s="345">
        <f t="shared" si="585"/>
        <v>0</v>
      </c>
      <c r="IN160" s="345">
        <f t="shared" si="586"/>
        <v>0</v>
      </c>
      <c r="IO160" s="345">
        <f t="shared" si="587"/>
        <v>0</v>
      </c>
      <c r="IP160" s="345">
        <f t="shared" si="588"/>
        <v>0</v>
      </c>
      <c r="IQ160" s="345">
        <f t="shared" si="589"/>
        <v>0</v>
      </c>
      <c r="IR160" s="345">
        <f t="shared" si="590"/>
        <v>0</v>
      </c>
      <c r="IS160" s="392">
        <f t="shared" si="591"/>
        <v>0</v>
      </c>
      <c r="IT160" s="385"/>
      <c r="IU160" s="440">
        <f t="shared" si="443"/>
        <v>0</v>
      </c>
      <c r="IV160" s="344">
        <f t="shared" si="444"/>
        <v>0</v>
      </c>
      <c r="IW160" s="344">
        <f t="shared" si="445"/>
        <v>0</v>
      </c>
      <c r="IX160" s="344">
        <f t="shared" si="446"/>
        <v>0</v>
      </c>
      <c r="IY160" s="344">
        <f t="shared" si="447"/>
        <v>0</v>
      </c>
      <c r="IZ160" s="344">
        <f t="shared" si="448"/>
        <v>0</v>
      </c>
      <c r="JA160" s="344">
        <f t="shared" si="449"/>
        <v>0</v>
      </c>
      <c r="JB160" s="344">
        <f t="shared" si="450"/>
        <v>0</v>
      </c>
      <c r="JC160" s="344">
        <f t="shared" si="451"/>
        <v>0</v>
      </c>
      <c r="JD160" s="344">
        <f t="shared" si="452"/>
        <v>0</v>
      </c>
      <c r="JE160" s="344">
        <f t="shared" si="453"/>
        <v>0</v>
      </c>
      <c r="JF160" s="344">
        <f t="shared" si="454"/>
        <v>0</v>
      </c>
      <c r="JG160" s="344">
        <f t="shared" si="455"/>
        <v>0</v>
      </c>
      <c r="JH160" s="344">
        <f t="shared" si="456"/>
        <v>0</v>
      </c>
      <c r="JI160" s="344">
        <f t="shared" si="457"/>
        <v>0</v>
      </c>
      <c r="JJ160" s="344">
        <f t="shared" si="458"/>
        <v>0</v>
      </c>
      <c r="JK160" s="344">
        <f t="shared" si="459"/>
        <v>0</v>
      </c>
      <c r="JL160" s="344">
        <f t="shared" si="460"/>
        <v>0</v>
      </c>
      <c r="JM160" s="344">
        <f t="shared" si="461"/>
        <v>0</v>
      </c>
      <c r="JN160" s="344">
        <f t="shared" si="462"/>
        <v>0</v>
      </c>
      <c r="JO160" s="344">
        <f t="shared" si="463"/>
        <v>0</v>
      </c>
      <c r="JP160" s="344">
        <f t="shared" si="464"/>
        <v>0</v>
      </c>
      <c r="JQ160" s="344">
        <f t="shared" si="465"/>
        <v>0</v>
      </c>
      <c r="JR160" s="344">
        <f t="shared" si="466"/>
        <v>0</v>
      </c>
      <c r="JS160" s="344">
        <f t="shared" si="467"/>
        <v>0</v>
      </c>
      <c r="JT160" s="344">
        <f t="shared" si="468"/>
        <v>0</v>
      </c>
      <c r="JU160" s="344">
        <f t="shared" si="469"/>
        <v>0</v>
      </c>
      <c r="JV160" s="344">
        <f t="shared" si="470"/>
        <v>0</v>
      </c>
      <c r="JW160" s="344">
        <f t="shared" si="471"/>
        <v>0</v>
      </c>
      <c r="JX160" s="344">
        <f t="shared" si="472"/>
        <v>0</v>
      </c>
      <c r="JY160" s="344">
        <f t="shared" si="473"/>
        <v>0</v>
      </c>
      <c r="JZ160" s="344">
        <f t="shared" si="474"/>
        <v>0</v>
      </c>
      <c r="KA160" s="344">
        <f t="shared" si="475"/>
        <v>0</v>
      </c>
      <c r="KB160" s="344">
        <f t="shared" si="476"/>
        <v>0</v>
      </c>
      <c r="KC160" s="344">
        <f t="shared" si="477"/>
        <v>0</v>
      </c>
      <c r="KD160" s="344">
        <f t="shared" si="478"/>
        <v>0</v>
      </c>
      <c r="KE160" s="344">
        <f t="shared" si="479"/>
        <v>0</v>
      </c>
      <c r="KF160" s="344">
        <f t="shared" si="480"/>
        <v>0</v>
      </c>
      <c r="KG160" s="344">
        <f t="shared" si="481"/>
        <v>0</v>
      </c>
      <c r="KH160" s="344">
        <f t="shared" si="482"/>
        <v>0</v>
      </c>
      <c r="KI160" s="344">
        <f t="shared" si="483"/>
        <v>0</v>
      </c>
      <c r="KJ160" s="344">
        <f t="shared" si="484"/>
        <v>0</v>
      </c>
      <c r="KK160" s="344">
        <f t="shared" si="485"/>
        <v>0</v>
      </c>
      <c r="KL160" s="344">
        <f t="shared" si="486"/>
        <v>0</v>
      </c>
      <c r="KM160" s="344">
        <f t="shared" si="487"/>
        <v>0</v>
      </c>
      <c r="KN160" s="344">
        <f t="shared" si="488"/>
        <v>0</v>
      </c>
      <c r="KO160" s="344">
        <f t="shared" si="489"/>
        <v>0</v>
      </c>
      <c r="KP160" s="344">
        <f t="shared" si="490"/>
        <v>0</v>
      </c>
      <c r="KQ160" s="344">
        <f t="shared" si="491"/>
        <v>0</v>
      </c>
      <c r="KR160" s="344">
        <f t="shared" si="492"/>
        <v>0</v>
      </c>
      <c r="KS160" s="344">
        <f t="shared" si="493"/>
        <v>0</v>
      </c>
      <c r="KT160" s="383">
        <f t="shared" si="494"/>
        <v>0</v>
      </c>
      <c r="KU160" s="701"/>
      <c r="KV160" s="109"/>
      <c r="KW160" s="109"/>
      <c r="KX160" s="110"/>
      <c r="KZ160" s="472">
        <f t="shared" si="495"/>
        <v>0</v>
      </c>
      <c r="LA160" s="348">
        <f t="shared" si="496"/>
        <v>0</v>
      </c>
      <c r="LB160" s="348">
        <f t="shared" si="497"/>
        <v>0</v>
      </c>
      <c r="LC160" s="473">
        <f t="shared" si="498"/>
        <v>0</v>
      </c>
      <c r="LE160" s="467">
        <f t="shared" si="499"/>
        <v>0</v>
      </c>
      <c r="LF160" s="467" t="str">
        <f t="shared" si="500"/>
        <v/>
      </c>
      <c r="LG160" s="467">
        <f t="shared" si="501"/>
        <v>0</v>
      </c>
      <c r="LH160" s="467">
        <f t="shared" si="502"/>
        <v>0</v>
      </c>
      <c r="LI160" s="467">
        <f t="shared" si="503"/>
        <v>0</v>
      </c>
      <c r="LJ160" s="467">
        <f t="shared" si="504"/>
        <v>0</v>
      </c>
      <c r="LK160" s="467">
        <f t="shared" si="505"/>
        <v>0</v>
      </c>
      <c r="LL160" s="467">
        <f t="shared" si="506"/>
        <v>0</v>
      </c>
      <c r="LM160" s="467">
        <f t="shared" si="507"/>
        <v>0</v>
      </c>
      <c r="LN160" s="468">
        <f t="shared" si="508"/>
        <v>0</v>
      </c>
      <c r="LO160" s="468" t="str">
        <f t="shared" si="592"/>
        <v>○</v>
      </c>
      <c r="LP160" s="451"/>
      <c r="LQ160" s="414">
        <f t="shared" si="593"/>
        <v>0</v>
      </c>
      <c r="LR160" s="414">
        <f t="shared" si="594"/>
        <v>0</v>
      </c>
      <c r="LS160" s="414" t="str">
        <f t="shared" si="509"/>
        <v/>
      </c>
      <c r="LT160" s="414" t="str">
        <f t="shared" si="595"/>
        <v/>
      </c>
      <c r="LU160" s="414">
        <f t="shared" si="510"/>
        <v>0</v>
      </c>
      <c r="LV160" s="414">
        <f t="shared" si="511"/>
        <v>0</v>
      </c>
      <c r="LW160" s="414">
        <f t="shared" si="512"/>
        <v>0</v>
      </c>
      <c r="LX160" s="448">
        <f t="shared" si="513"/>
        <v>0</v>
      </c>
      <c r="LY160" s="414">
        <f t="shared" si="596"/>
        <v>0</v>
      </c>
      <c r="LZ160" s="414">
        <f t="shared" si="597"/>
        <v>0</v>
      </c>
      <c r="MA160" s="414">
        <f t="shared" si="598"/>
        <v>0</v>
      </c>
      <c r="MB160" s="448">
        <f t="shared" si="599"/>
        <v>0</v>
      </c>
      <c r="MC160" s="414">
        <f t="shared" si="514"/>
        <v>0</v>
      </c>
      <c r="MD160" s="414">
        <f t="shared" si="515"/>
        <v>0</v>
      </c>
      <c r="ME160" s="414">
        <f t="shared" si="516"/>
        <v>0</v>
      </c>
      <c r="MF160" s="448">
        <f t="shared" si="517"/>
        <v>0</v>
      </c>
      <c r="MG160" s="414">
        <f t="shared" si="518"/>
        <v>0</v>
      </c>
      <c r="MH160" s="414">
        <f t="shared" si="519"/>
        <v>0</v>
      </c>
      <c r="MI160" s="414">
        <f t="shared" si="520"/>
        <v>0</v>
      </c>
      <c r="MJ160" s="448">
        <f t="shared" si="600"/>
        <v>0</v>
      </c>
      <c r="MK160" s="462"/>
      <c r="ML160" s="477" cm="1">
        <f t="array" ref="ML160">IF(MX160=1,INDEX($BX160:$EQ160,1,MATCH("Ⅱ⑧",$BX160:$EQ160,0)+7),0)</f>
        <v>0</v>
      </c>
      <c r="MM160" s="478">
        <f t="shared" si="521"/>
        <v>0</v>
      </c>
      <c r="MN160" s="468">
        <f t="shared" si="522"/>
        <v>0</v>
      </c>
      <c r="MP160" s="348">
        <f t="shared" si="523"/>
        <v>0</v>
      </c>
      <c r="MQ160" s="348">
        <f t="shared" si="524"/>
        <v>0</v>
      </c>
      <c r="MR160" s="348">
        <f t="shared" si="525"/>
        <v>0</v>
      </c>
      <c r="MS160" s="348">
        <f t="shared" si="526"/>
        <v>0</v>
      </c>
      <c r="MT160" s="348">
        <f t="shared" si="527"/>
        <v>0</v>
      </c>
      <c r="MU160" s="348">
        <f t="shared" si="528"/>
        <v>0</v>
      </c>
      <c r="MV160" s="348">
        <f t="shared" si="529"/>
        <v>0</v>
      </c>
      <c r="MW160" s="348">
        <f t="shared" si="530"/>
        <v>0</v>
      </c>
      <c r="MX160" s="348">
        <f t="shared" si="531"/>
        <v>0</v>
      </c>
      <c r="MZ160" s="550">
        <f t="shared" si="532"/>
        <v>0</v>
      </c>
      <c r="NA160" s="550">
        <f t="shared" si="533"/>
        <v>0</v>
      </c>
      <c r="NB160" s="550">
        <f t="shared" si="534"/>
        <v>0</v>
      </c>
      <c r="NC160" s="550">
        <f t="shared" si="535"/>
        <v>0</v>
      </c>
      <c r="ND160" s="550">
        <f t="shared" si="536"/>
        <v>0</v>
      </c>
      <c r="NE160" s="550">
        <f t="shared" si="537"/>
        <v>0</v>
      </c>
      <c r="NF160" s="550">
        <f t="shared" si="538"/>
        <v>0</v>
      </c>
      <c r="NG160" s="550">
        <f t="shared" si="539"/>
        <v>0</v>
      </c>
    </row>
    <row r="161" spans="1:371" s="136" customFormat="1" ht="21" customHeight="1">
      <c r="A161" s="452">
        <f t="shared" si="412"/>
        <v>0</v>
      </c>
      <c r="B161" s="452">
        <f t="shared" si="601"/>
        <v>0</v>
      </c>
      <c r="C161" s="452">
        <f t="shared" si="413"/>
        <v>0</v>
      </c>
      <c r="D161" s="452">
        <f t="shared" si="414"/>
        <v>0</v>
      </c>
      <c r="E161" s="452">
        <f t="shared" si="415"/>
        <v>0</v>
      </c>
      <c r="F161" s="452">
        <f t="shared" si="602"/>
        <v>0</v>
      </c>
      <c r="G161" s="452">
        <f t="shared" si="603"/>
        <v>0</v>
      </c>
      <c r="H161" s="452">
        <f t="shared" si="604"/>
        <v>0</v>
      </c>
      <c r="I161" s="267">
        <f t="shared" si="540"/>
        <v>0</v>
      </c>
      <c r="J161" s="268"/>
      <c r="K161" s="112"/>
      <c r="L161" s="112"/>
      <c r="M161" s="106"/>
      <c r="N161" s="106"/>
      <c r="O161" s="106"/>
      <c r="P161" s="106"/>
      <c r="Q161" s="112"/>
      <c r="R161" s="263" t="str">
        <f>IFERROR(VLOOKUP(Q161,'４整理番号表'!$T$27:$U$30,2,TRUE),"")</f>
        <v/>
      </c>
      <c r="S161" s="263">
        <f t="shared" si="541"/>
        <v>0</v>
      </c>
      <c r="T161" s="266">
        <f t="shared" si="542"/>
        <v>0</v>
      </c>
      <c r="U161" s="112"/>
      <c r="V161" s="108"/>
      <c r="W161" s="269" t="str">
        <f>IFERROR(VLOOKUP(V161,'４整理番号表'!$B$6:$G$7,2,TRUE),"")</f>
        <v/>
      </c>
      <c r="X161" s="270"/>
      <c r="Y161" s="108"/>
      <c r="Z161" s="269" t="str">
        <f>IFERROR(VLOOKUP(Y161,'４整理番号表'!$B$39:$H$45,2,TRUE),"")</f>
        <v/>
      </c>
      <c r="AA161" s="108"/>
      <c r="AB161" s="271" t="str">
        <f>IFERROR(VLOOKUP(AA161,'４整理番号表'!$J$5:$K$59,2,TRUE),"")</f>
        <v/>
      </c>
      <c r="AC161" s="365"/>
      <c r="AD161" s="624"/>
      <c r="AE161" s="107"/>
      <c r="AF161" s="272" t="str">
        <f>IFERROR(VLOOKUP(AE161,'４整理番号表'!$P$6:$Q$39,2,TRUE),"")</f>
        <v/>
      </c>
      <c r="AG161" s="273">
        <f t="shared" si="416"/>
        <v>0</v>
      </c>
      <c r="AH161" s="106"/>
      <c r="AI161" s="112"/>
      <c r="AJ161" s="111"/>
      <c r="AK161" s="282"/>
      <c r="AL161" s="283"/>
      <c r="AM161" s="280"/>
      <c r="AN161" s="26"/>
      <c r="AO161" s="291">
        <f t="shared" si="417"/>
        <v>0</v>
      </c>
      <c r="AP161" s="290">
        <f t="shared" si="543"/>
        <v>0</v>
      </c>
      <c r="AQ161" s="30"/>
      <c r="AR161" s="30"/>
      <c r="AS161" s="30"/>
      <c r="AT161" s="289"/>
      <c r="AU161" s="291">
        <f t="shared" si="610"/>
        <v>0</v>
      </c>
      <c r="AV161" s="291" t="str">
        <f t="shared" si="605"/>
        <v/>
      </c>
      <c r="AW161" s="27"/>
      <c r="AX161" s="33"/>
      <c r="AY161" s="33"/>
      <c r="AZ161" s="28"/>
      <c r="BA161" s="27"/>
      <c r="BB161" s="202"/>
      <c r="BC161" s="315">
        <f t="shared" si="544"/>
        <v>0</v>
      </c>
      <c r="BD161" s="349" t="str">
        <f t="shared" si="418"/>
        <v/>
      </c>
      <c r="BE161" s="350"/>
      <c r="BF161" s="350"/>
      <c r="BG161" s="349">
        <f t="shared" si="611"/>
        <v>0</v>
      </c>
      <c r="BH161" s="350"/>
      <c r="BI161" s="349">
        <f t="shared" si="545"/>
        <v>0</v>
      </c>
      <c r="BJ161" s="202"/>
      <c r="BK161" s="202"/>
      <c r="BL161" s="653" t="str">
        <f t="shared" si="419"/>
        <v/>
      </c>
      <c r="BM161" s="654" t="str">
        <f t="shared" si="420"/>
        <v/>
      </c>
      <c r="BN161" s="266" t="str">
        <f t="shared" si="421"/>
        <v/>
      </c>
      <c r="BO161" s="793"/>
      <c r="BP161" s="323"/>
      <c r="BQ161" s="323"/>
      <c r="BR161" s="323"/>
      <c r="BS161" s="323"/>
      <c r="BT161" s="324" t="str">
        <f t="shared" si="422"/>
        <v/>
      </c>
      <c r="BU161" s="325" t="str">
        <f t="shared" si="546"/>
        <v/>
      </c>
      <c r="BV161" s="393">
        <f t="shared" si="547"/>
        <v>0</v>
      </c>
      <c r="BW161" s="326"/>
      <c r="BX161" s="329"/>
      <c r="BY161" s="454"/>
      <c r="BZ161" s="455"/>
      <c r="CA161" s="455"/>
      <c r="CB161" s="455"/>
      <c r="CC161" s="455"/>
      <c r="CD161" s="322">
        <f>IFERROR(VLOOKUP(BX161,'４整理番号表'!$X$23:$Z$31,3,FALSE),)</f>
        <v>0</v>
      </c>
      <c r="CE161" s="605" t="str">
        <f>IF(BX161='４整理番号表'!$X$24,IF(CC161&lt;&gt;"",IF(BZ161&gt;0,IF(BY161=6,ROUNDDOWN((CC161-BZ161)/ABS(BZ161),3),IF(BY161=5,ROUNDDOWN((CC161-BZ161)/ABS(BZ161)*3/4,3),"")),"-")),IF(CC161&lt;&gt;"",IF(BZ161&gt;0,ROUNDDOWN((CC161-BZ161)/ABS(BZ161),3),"-"),""))</f>
        <v/>
      </c>
      <c r="CF161" s="610"/>
      <c r="CG161" s="329"/>
      <c r="CH161" s="454"/>
      <c r="CI161" s="322"/>
      <c r="CJ161" s="322"/>
      <c r="CK161" s="322"/>
      <c r="CL161" s="322"/>
      <c r="CM161" s="322">
        <f>IFERROR(VLOOKUP(CG161,'４整理番号表'!$X$23:$Z$31,3,FALSE),)</f>
        <v>0</v>
      </c>
      <c r="CN161" s="325" t="str">
        <f t="shared" si="548"/>
        <v/>
      </c>
      <c r="CO161" s="610"/>
      <c r="CP161" s="329"/>
      <c r="CQ161" s="454"/>
      <c r="CR161" s="322"/>
      <c r="CS161" s="322"/>
      <c r="CT161" s="322"/>
      <c r="CU161" s="322"/>
      <c r="CV161" s="322">
        <f>IFERROR(VLOOKUP(CP161,'４整理番号表'!$X$23:$Z$31,3,FALSE),)</f>
        <v>0</v>
      </c>
      <c r="CW161" s="325" t="str">
        <f t="shared" si="549"/>
        <v/>
      </c>
      <c r="CX161" s="619"/>
      <c r="CY161" s="329"/>
      <c r="CZ161" s="454"/>
      <c r="DA161" s="322"/>
      <c r="DB161" s="322"/>
      <c r="DC161" s="322"/>
      <c r="DD161" s="322"/>
      <c r="DE161" s="322">
        <f>IFERROR(VLOOKUP(CY161,'４整理番号表'!$X$23:$Z$31,3,FALSE),)</f>
        <v>0</v>
      </c>
      <c r="DF161" s="325" t="str">
        <f t="shared" si="550"/>
        <v/>
      </c>
      <c r="DG161" s="610"/>
      <c r="DH161" s="329"/>
      <c r="DI161" s="454"/>
      <c r="DJ161" s="322"/>
      <c r="DK161" s="322"/>
      <c r="DL161" s="322"/>
      <c r="DM161" s="322"/>
      <c r="DN161" s="322">
        <f>IFERROR(VLOOKUP(DH161,'４整理番号表'!$X$23:$Z$31,3,FALSE),)</f>
        <v>0</v>
      </c>
      <c r="DO161" s="325" t="str">
        <f t="shared" si="551"/>
        <v/>
      </c>
      <c r="DP161" s="610"/>
      <c r="DQ161" s="329"/>
      <c r="DR161" s="454"/>
      <c r="DS161" s="322"/>
      <c r="DT161" s="322"/>
      <c r="DU161" s="322"/>
      <c r="DV161" s="322"/>
      <c r="DW161" s="322">
        <f>IFERROR(VLOOKUP(DQ161,'４整理番号表'!$X$23:$Z$31,3,FALSE),)</f>
        <v>0</v>
      </c>
      <c r="DX161" s="325" t="str">
        <f t="shared" si="552"/>
        <v/>
      </c>
      <c r="DY161" s="610"/>
      <c r="DZ161" s="329"/>
      <c r="EA161" s="454"/>
      <c r="EB161" s="322"/>
      <c r="EC161" s="322"/>
      <c r="ED161" s="322"/>
      <c r="EE161" s="322"/>
      <c r="EF161" s="322">
        <f>IFERROR(VLOOKUP(DZ161,'４整理番号表'!$X$23:$Z$31,3,FALSE),)</f>
        <v>0</v>
      </c>
      <c r="EG161" s="325" t="str">
        <f t="shared" si="553"/>
        <v/>
      </c>
      <c r="EH161" s="610"/>
      <c r="EI161" s="329"/>
      <c r="EJ161" s="454"/>
      <c r="EK161" s="322"/>
      <c r="EL161" s="322"/>
      <c r="EM161" s="322"/>
      <c r="EN161" s="322"/>
      <c r="EO161" s="322">
        <f>IFERROR(VLOOKUP(EI161,'４整理番号表'!$X$23:$Z$31,3,FALSE),)</f>
        <v>0</v>
      </c>
      <c r="EP161" s="325" t="str">
        <f t="shared" si="554"/>
        <v/>
      </c>
      <c r="EQ161" s="619"/>
      <c r="ER161" s="203" t="s">
        <v>101</v>
      </c>
      <c r="ES161" s="266">
        <f t="shared" si="423"/>
        <v>0</v>
      </c>
      <c r="ET161" s="272">
        <f t="shared" si="424"/>
        <v>0</v>
      </c>
      <c r="EU161" s="272">
        <f t="shared" si="425"/>
        <v>0</v>
      </c>
      <c r="EV161" s="272">
        <f t="shared" si="426"/>
        <v>0</v>
      </c>
      <c r="EW161" s="272">
        <f t="shared" si="427"/>
        <v>0</v>
      </c>
      <c r="EX161" s="272">
        <f t="shared" si="428"/>
        <v>0</v>
      </c>
      <c r="EY161" s="272">
        <f t="shared" si="429"/>
        <v>0</v>
      </c>
      <c r="EZ161" s="272">
        <f t="shared" si="430"/>
        <v>0</v>
      </c>
      <c r="FA161" s="272">
        <f t="shared" si="431"/>
        <v>0</v>
      </c>
      <c r="FB161" s="272">
        <f t="shared" si="432"/>
        <v>0</v>
      </c>
      <c r="FC161" s="272">
        <f t="shared" si="433"/>
        <v>0</v>
      </c>
      <c r="FD161" s="272">
        <f t="shared" si="434"/>
        <v>0</v>
      </c>
      <c r="FE161" s="272">
        <f t="shared" si="435"/>
        <v>0</v>
      </c>
      <c r="FF161" s="272">
        <f t="shared" si="436"/>
        <v>0</v>
      </c>
      <c r="FG161" s="272">
        <f t="shared" si="437"/>
        <v>0</v>
      </c>
      <c r="FH161" s="272">
        <f t="shared" si="438"/>
        <v>0</v>
      </c>
      <c r="FI161" s="109" t="s">
        <v>100</v>
      </c>
      <c r="FJ161" s="109" t="s">
        <v>100</v>
      </c>
      <c r="FK161" s="109" t="s">
        <v>100</v>
      </c>
      <c r="FL161" s="109" t="s">
        <v>100</v>
      </c>
      <c r="FM161" s="109" t="s">
        <v>100</v>
      </c>
      <c r="FN161" s="272">
        <f t="shared" si="555"/>
        <v>0</v>
      </c>
      <c r="FO161" s="272">
        <f t="shared" si="556"/>
        <v>0</v>
      </c>
      <c r="FP161" s="272">
        <f t="shared" si="557"/>
        <v>0</v>
      </c>
      <c r="FQ161" s="272">
        <f t="shared" si="558"/>
        <v>0</v>
      </c>
      <c r="FR161" s="272">
        <f t="shared" si="559"/>
        <v>0</v>
      </c>
      <c r="FS161" s="272">
        <f t="shared" si="560"/>
        <v>0</v>
      </c>
      <c r="FT161" s="272">
        <f t="shared" si="561"/>
        <v>0</v>
      </c>
      <c r="FU161" s="113"/>
      <c r="FV161" s="113"/>
      <c r="FW161" s="109"/>
      <c r="FX161" s="109"/>
      <c r="FY161" s="109"/>
      <c r="FZ161" s="272">
        <f t="shared" si="562"/>
        <v>0</v>
      </c>
      <c r="GA161" s="272">
        <f t="shared" si="439"/>
        <v>0</v>
      </c>
      <c r="GB161" s="109"/>
      <c r="GC161" s="109"/>
      <c r="GD161" s="109"/>
      <c r="GE161" s="109"/>
      <c r="GF161" s="109"/>
      <c r="GG161" s="109"/>
      <c r="GH161" s="109"/>
      <c r="GI161" s="109"/>
      <c r="GJ161" s="109"/>
      <c r="GK161" s="109"/>
      <c r="GL161" s="109"/>
      <c r="GM161" s="109"/>
      <c r="GN161" s="109"/>
      <c r="GO161" s="109"/>
      <c r="GP161" s="109"/>
      <c r="GQ161" s="109"/>
      <c r="GR161" s="109"/>
      <c r="GS161" s="109"/>
      <c r="GT161" s="110"/>
      <c r="GV161" s="413">
        <f t="shared" si="440"/>
        <v>0</v>
      </c>
      <c r="GW161" s="414">
        <f t="shared" si="441"/>
        <v>0</v>
      </c>
      <c r="GX161" s="415"/>
      <c r="GY161" s="416">
        <f t="shared" si="606"/>
        <v>0</v>
      </c>
      <c r="GZ161" s="417">
        <f t="shared" si="607"/>
        <v>0</v>
      </c>
      <c r="HA161" s="385"/>
      <c r="HB161" s="421"/>
      <c r="HC161" s="422"/>
      <c r="HD161" s="422"/>
      <c r="HE161" s="423">
        <f t="shared" si="608"/>
        <v>0</v>
      </c>
      <c r="HF161" s="424">
        <f t="shared" si="609"/>
        <v>0</v>
      </c>
      <c r="HG161" s="426"/>
      <c r="HH161" s="426"/>
      <c r="HI161" s="426"/>
      <c r="HJ161" s="345" t="str">
        <f t="shared" si="442"/>
        <v/>
      </c>
      <c r="HK161" s="402">
        <f>IF(OR(AND(1&lt;=HJ161,HJ161&lt;=3),HJ161=6),VLOOKUP(HJ161,'４整理番号表'!$J$5:$K$59,2,FALSE),0)</f>
        <v>0</v>
      </c>
      <c r="HL161" s="402">
        <f>IF(OR(HJ161=4,HJ161=7),VLOOKUP(HJ161,'４整理番号表'!$J$5:$K$59,2,FALSE),0)</f>
        <v>0</v>
      </c>
      <c r="HM161" s="402">
        <f>IF(HJ161=5,VLOOKUP(HJ161,'４整理番号表'!$J$5:$K$59,2,FALSE),0)</f>
        <v>0</v>
      </c>
      <c r="HN161" s="402">
        <f>IF(AND(8&lt;=HJ161,HJ161&lt;=13),VLOOKUP(HJ161,'４整理番号表'!$J$5:$K$59,2,FALSE),0)</f>
        <v>0</v>
      </c>
      <c r="HO161" s="397">
        <f t="shared" si="563"/>
        <v>0</v>
      </c>
      <c r="HP161" s="345">
        <f t="shared" si="564"/>
        <v>0</v>
      </c>
      <c r="HQ161" s="345">
        <f t="shared" si="565"/>
        <v>0</v>
      </c>
      <c r="HR161" s="344">
        <f t="shared" si="566"/>
        <v>0</v>
      </c>
      <c r="HS161" s="344">
        <f t="shared" si="567"/>
        <v>0</v>
      </c>
      <c r="HT161" s="345">
        <f t="shared" si="568"/>
        <v>0</v>
      </c>
      <c r="HU161" s="345">
        <f t="shared" si="569"/>
        <v>0</v>
      </c>
      <c r="HV161" s="345">
        <f t="shared" si="570"/>
        <v>0</v>
      </c>
      <c r="HW161" s="345">
        <f t="shared" si="571"/>
        <v>0</v>
      </c>
      <c r="HX161" s="345">
        <f t="shared" si="572"/>
        <v>0</v>
      </c>
      <c r="HY161" s="344">
        <f t="shared" si="573"/>
        <v>0</v>
      </c>
      <c r="HZ161" s="344">
        <f t="shared" si="574"/>
        <v>0</v>
      </c>
      <c r="IA161" s="345">
        <f t="shared" si="575"/>
        <v>0</v>
      </c>
      <c r="IB161" s="345">
        <f t="shared" si="576"/>
        <v>0</v>
      </c>
      <c r="IC161" s="345">
        <f t="shared" si="577"/>
        <v>0</v>
      </c>
      <c r="ID161" s="345">
        <f t="shared" si="578"/>
        <v>0</v>
      </c>
      <c r="IE161" s="345">
        <f t="shared" si="579"/>
        <v>0</v>
      </c>
      <c r="IF161" s="344">
        <f>IF(AND($HO161=3,SUM($ID161:IE161)=0),IF(AND($HB161=1,$HF161&gt;=0.1),1,),)</f>
        <v>0</v>
      </c>
      <c r="IG161" s="344">
        <f>IF(AND($HO161=3,SUM($ID161:IF161)=0),IF(AND($HB161=1,$HF161&gt;=0.05,$HF161&lt;0.1),1,),)</f>
        <v>0</v>
      </c>
      <c r="IH161" s="345">
        <f t="shared" si="580"/>
        <v>0</v>
      </c>
      <c r="II161" s="345">
        <f t="shared" si="581"/>
        <v>0</v>
      </c>
      <c r="IJ161" s="345">
        <f t="shared" si="582"/>
        <v>0</v>
      </c>
      <c r="IK161" s="345">
        <f t="shared" si="583"/>
        <v>0</v>
      </c>
      <c r="IL161" s="345">
        <f t="shared" si="584"/>
        <v>0</v>
      </c>
      <c r="IM161" s="345">
        <f t="shared" si="585"/>
        <v>0</v>
      </c>
      <c r="IN161" s="345">
        <f t="shared" si="586"/>
        <v>0</v>
      </c>
      <c r="IO161" s="345">
        <f t="shared" si="587"/>
        <v>0</v>
      </c>
      <c r="IP161" s="345">
        <f t="shared" si="588"/>
        <v>0</v>
      </c>
      <c r="IQ161" s="345">
        <f t="shared" si="589"/>
        <v>0</v>
      </c>
      <c r="IR161" s="345">
        <f t="shared" si="590"/>
        <v>0</v>
      </c>
      <c r="IS161" s="392">
        <f t="shared" si="591"/>
        <v>0</v>
      </c>
      <c r="IT161" s="385"/>
      <c r="IU161" s="440">
        <f t="shared" si="443"/>
        <v>0</v>
      </c>
      <c r="IV161" s="344">
        <f t="shared" si="444"/>
        <v>0</v>
      </c>
      <c r="IW161" s="344">
        <f t="shared" si="445"/>
        <v>0</v>
      </c>
      <c r="IX161" s="344">
        <f t="shared" si="446"/>
        <v>0</v>
      </c>
      <c r="IY161" s="344">
        <f t="shared" si="447"/>
        <v>0</v>
      </c>
      <c r="IZ161" s="344">
        <f t="shared" si="448"/>
        <v>0</v>
      </c>
      <c r="JA161" s="344">
        <f t="shared" si="449"/>
        <v>0</v>
      </c>
      <c r="JB161" s="344">
        <f t="shared" si="450"/>
        <v>0</v>
      </c>
      <c r="JC161" s="344">
        <f t="shared" si="451"/>
        <v>0</v>
      </c>
      <c r="JD161" s="344">
        <f t="shared" si="452"/>
        <v>0</v>
      </c>
      <c r="JE161" s="344">
        <f t="shared" si="453"/>
        <v>0</v>
      </c>
      <c r="JF161" s="344">
        <f t="shared" si="454"/>
        <v>0</v>
      </c>
      <c r="JG161" s="344">
        <f t="shared" si="455"/>
        <v>0</v>
      </c>
      <c r="JH161" s="344">
        <f t="shared" si="456"/>
        <v>0</v>
      </c>
      <c r="JI161" s="344">
        <f t="shared" si="457"/>
        <v>0</v>
      </c>
      <c r="JJ161" s="344">
        <f t="shared" si="458"/>
        <v>0</v>
      </c>
      <c r="JK161" s="344">
        <f t="shared" si="459"/>
        <v>0</v>
      </c>
      <c r="JL161" s="344">
        <f t="shared" si="460"/>
        <v>0</v>
      </c>
      <c r="JM161" s="344">
        <f t="shared" si="461"/>
        <v>0</v>
      </c>
      <c r="JN161" s="344">
        <f t="shared" si="462"/>
        <v>0</v>
      </c>
      <c r="JO161" s="344">
        <f t="shared" si="463"/>
        <v>0</v>
      </c>
      <c r="JP161" s="344">
        <f t="shared" si="464"/>
        <v>0</v>
      </c>
      <c r="JQ161" s="344">
        <f t="shared" si="465"/>
        <v>0</v>
      </c>
      <c r="JR161" s="344">
        <f t="shared" si="466"/>
        <v>0</v>
      </c>
      <c r="JS161" s="344">
        <f t="shared" si="467"/>
        <v>0</v>
      </c>
      <c r="JT161" s="344">
        <f t="shared" si="468"/>
        <v>0</v>
      </c>
      <c r="JU161" s="344">
        <f t="shared" si="469"/>
        <v>0</v>
      </c>
      <c r="JV161" s="344">
        <f t="shared" si="470"/>
        <v>0</v>
      </c>
      <c r="JW161" s="344">
        <f t="shared" si="471"/>
        <v>0</v>
      </c>
      <c r="JX161" s="344">
        <f t="shared" si="472"/>
        <v>0</v>
      </c>
      <c r="JY161" s="344">
        <f t="shared" si="473"/>
        <v>0</v>
      </c>
      <c r="JZ161" s="344">
        <f t="shared" si="474"/>
        <v>0</v>
      </c>
      <c r="KA161" s="344">
        <f t="shared" si="475"/>
        <v>0</v>
      </c>
      <c r="KB161" s="344">
        <f t="shared" si="476"/>
        <v>0</v>
      </c>
      <c r="KC161" s="344">
        <f t="shared" si="477"/>
        <v>0</v>
      </c>
      <c r="KD161" s="344">
        <f t="shared" si="478"/>
        <v>0</v>
      </c>
      <c r="KE161" s="344">
        <f t="shared" si="479"/>
        <v>0</v>
      </c>
      <c r="KF161" s="344">
        <f t="shared" si="480"/>
        <v>0</v>
      </c>
      <c r="KG161" s="344">
        <f t="shared" si="481"/>
        <v>0</v>
      </c>
      <c r="KH161" s="344">
        <f t="shared" si="482"/>
        <v>0</v>
      </c>
      <c r="KI161" s="344">
        <f t="shared" si="483"/>
        <v>0</v>
      </c>
      <c r="KJ161" s="344">
        <f t="shared" si="484"/>
        <v>0</v>
      </c>
      <c r="KK161" s="344">
        <f t="shared" si="485"/>
        <v>0</v>
      </c>
      <c r="KL161" s="344">
        <f t="shared" si="486"/>
        <v>0</v>
      </c>
      <c r="KM161" s="344">
        <f t="shared" si="487"/>
        <v>0</v>
      </c>
      <c r="KN161" s="344">
        <f t="shared" si="488"/>
        <v>0</v>
      </c>
      <c r="KO161" s="344">
        <f t="shared" si="489"/>
        <v>0</v>
      </c>
      <c r="KP161" s="344">
        <f t="shared" si="490"/>
        <v>0</v>
      </c>
      <c r="KQ161" s="344">
        <f t="shared" si="491"/>
        <v>0</v>
      </c>
      <c r="KR161" s="344">
        <f t="shared" si="492"/>
        <v>0</v>
      </c>
      <c r="KS161" s="344">
        <f t="shared" si="493"/>
        <v>0</v>
      </c>
      <c r="KT161" s="383">
        <f t="shared" si="494"/>
        <v>0</v>
      </c>
      <c r="KU161" s="701"/>
      <c r="KV161" s="109"/>
      <c r="KW161" s="109"/>
      <c r="KX161" s="110"/>
      <c r="KZ161" s="472">
        <f t="shared" si="495"/>
        <v>0</v>
      </c>
      <c r="LA161" s="348">
        <f t="shared" si="496"/>
        <v>0</v>
      </c>
      <c r="LB161" s="348">
        <f t="shared" si="497"/>
        <v>0</v>
      </c>
      <c r="LC161" s="473">
        <f t="shared" si="498"/>
        <v>0</v>
      </c>
      <c r="LE161" s="467">
        <f t="shared" si="499"/>
        <v>0</v>
      </c>
      <c r="LF161" s="467" t="str">
        <f t="shared" si="500"/>
        <v/>
      </c>
      <c r="LG161" s="467">
        <f t="shared" si="501"/>
        <v>0</v>
      </c>
      <c r="LH161" s="467">
        <f t="shared" si="502"/>
        <v>0</v>
      </c>
      <c r="LI161" s="467">
        <f t="shared" si="503"/>
        <v>0</v>
      </c>
      <c r="LJ161" s="467">
        <f t="shared" si="504"/>
        <v>0</v>
      </c>
      <c r="LK161" s="467">
        <f t="shared" si="505"/>
        <v>0</v>
      </c>
      <c r="LL161" s="467">
        <f t="shared" si="506"/>
        <v>0</v>
      </c>
      <c r="LM161" s="467">
        <f t="shared" si="507"/>
        <v>0</v>
      </c>
      <c r="LN161" s="468">
        <f t="shared" si="508"/>
        <v>0</v>
      </c>
      <c r="LO161" s="468" t="str">
        <f t="shared" si="592"/>
        <v>○</v>
      </c>
      <c r="LP161" s="451"/>
      <c r="LQ161" s="414">
        <f t="shared" si="593"/>
        <v>0</v>
      </c>
      <c r="LR161" s="414">
        <f t="shared" si="594"/>
        <v>0</v>
      </c>
      <c r="LS161" s="414" t="str">
        <f t="shared" si="509"/>
        <v/>
      </c>
      <c r="LT161" s="414" t="str">
        <f t="shared" si="595"/>
        <v/>
      </c>
      <c r="LU161" s="414">
        <f t="shared" si="510"/>
        <v>0</v>
      </c>
      <c r="LV161" s="414">
        <f t="shared" si="511"/>
        <v>0</v>
      </c>
      <c r="LW161" s="414">
        <f t="shared" si="512"/>
        <v>0</v>
      </c>
      <c r="LX161" s="448">
        <f t="shared" si="513"/>
        <v>0</v>
      </c>
      <c r="LY161" s="414">
        <f t="shared" si="596"/>
        <v>0</v>
      </c>
      <c r="LZ161" s="414">
        <f t="shared" si="597"/>
        <v>0</v>
      </c>
      <c r="MA161" s="414">
        <f t="shared" si="598"/>
        <v>0</v>
      </c>
      <c r="MB161" s="448">
        <f t="shared" si="599"/>
        <v>0</v>
      </c>
      <c r="MC161" s="414">
        <f t="shared" si="514"/>
        <v>0</v>
      </c>
      <c r="MD161" s="414">
        <f t="shared" si="515"/>
        <v>0</v>
      </c>
      <c r="ME161" s="414">
        <f t="shared" si="516"/>
        <v>0</v>
      </c>
      <c r="MF161" s="448">
        <f t="shared" si="517"/>
        <v>0</v>
      </c>
      <c r="MG161" s="414">
        <f t="shared" si="518"/>
        <v>0</v>
      </c>
      <c r="MH161" s="414">
        <f t="shared" si="519"/>
        <v>0</v>
      </c>
      <c r="MI161" s="414">
        <f t="shared" si="520"/>
        <v>0</v>
      </c>
      <c r="MJ161" s="448">
        <f t="shared" si="600"/>
        <v>0</v>
      </c>
      <c r="MK161" s="462"/>
      <c r="ML161" s="477" cm="1">
        <f t="array" ref="ML161">IF(MX161=1,INDEX($BX161:$EQ161,1,MATCH("Ⅱ⑧",$BX161:$EQ161,0)+7),0)</f>
        <v>0</v>
      </c>
      <c r="MM161" s="478">
        <f t="shared" si="521"/>
        <v>0</v>
      </c>
      <c r="MN161" s="468">
        <f t="shared" si="522"/>
        <v>0</v>
      </c>
      <c r="MP161" s="348">
        <f t="shared" si="523"/>
        <v>0</v>
      </c>
      <c r="MQ161" s="348">
        <f t="shared" si="524"/>
        <v>0</v>
      </c>
      <c r="MR161" s="348">
        <f t="shared" si="525"/>
        <v>0</v>
      </c>
      <c r="MS161" s="348">
        <f t="shared" si="526"/>
        <v>0</v>
      </c>
      <c r="MT161" s="348">
        <f t="shared" si="527"/>
        <v>0</v>
      </c>
      <c r="MU161" s="348">
        <f t="shared" si="528"/>
        <v>0</v>
      </c>
      <c r="MV161" s="348">
        <f t="shared" si="529"/>
        <v>0</v>
      </c>
      <c r="MW161" s="348">
        <f t="shared" si="530"/>
        <v>0</v>
      </c>
      <c r="MX161" s="348">
        <f t="shared" si="531"/>
        <v>0</v>
      </c>
      <c r="MZ161" s="550">
        <f t="shared" si="532"/>
        <v>0</v>
      </c>
      <c r="NA161" s="550">
        <f t="shared" si="533"/>
        <v>0</v>
      </c>
      <c r="NB161" s="550">
        <f t="shared" si="534"/>
        <v>0</v>
      </c>
      <c r="NC161" s="550">
        <f t="shared" si="535"/>
        <v>0</v>
      </c>
      <c r="ND161" s="550">
        <f t="shared" si="536"/>
        <v>0</v>
      </c>
      <c r="NE161" s="550">
        <f t="shared" si="537"/>
        <v>0</v>
      </c>
      <c r="NF161" s="550">
        <f t="shared" si="538"/>
        <v>0</v>
      </c>
      <c r="NG161" s="550">
        <f t="shared" si="539"/>
        <v>0</v>
      </c>
    </row>
    <row r="162" spans="1:371" s="136" customFormat="1" ht="21" customHeight="1">
      <c r="A162" s="452">
        <f t="shared" si="412"/>
        <v>0</v>
      </c>
      <c r="B162" s="452">
        <f t="shared" si="601"/>
        <v>0</v>
      </c>
      <c r="C162" s="452">
        <f t="shared" si="413"/>
        <v>0</v>
      </c>
      <c r="D162" s="452">
        <f t="shared" si="414"/>
        <v>0</v>
      </c>
      <c r="E162" s="452">
        <f t="shared" si="415"/>
        <v>0</v>
      </c>
      <c r="F162" s="452">
        <f t="shared" si="602"/>
        <v>0</v>
      </c>
      <c r="G162" s="452">
        <f t="shared" si="603"/>
        <v>0</v>
      </c>
      <c r="H162" s="452">
        <f t="shared" si="604"/>
        <v>0</v>
      </c>
      <c r="I162" s="267">
        <f t="shared" si="540"/>
        <v>0</v>
      </c>
      <c r="J162" s="268"/>
      <c r="K162" s="112"/>
      <c r="L162" s="112"/>
      <c r="M162" s="106"/>
      <c r="N162" s="106"/>
      <c r="O162" s="106"/>
      <c r="P162" s="106"/>
      <c r="Q162" s="112"/>
      <c r="R162" s="263" t="str">
        <f>IFERROR(VLOOKUP(Q162,'４整理番号表'!$T$27:$U$30,2,TRUE),"")</f>
        <v/>
      </c>
      <c r="S162" s="263">
        <f t="shared" si="541"/>
        <v>0</v>
      </c>
      <c r="T162" s="266">
        <f t="shared" si="542"/>
        <v>0</v>
      </c>
      <c r="U162" s="112"/>
      <c r="V162" s="108"/>
      <c r="W162" s="269" t="str">
        <f>IFERROR(VLOOKUP(V162,'４整理番号表'!$B$6:$G$7,2,TRUE),"")</f>
        <v/>
      </c>
      <c r="X162" s="270"/>
      <c r="Y162" s="108"/>
      <c r="Z162" s="269" t="str">
        <f>IFERROR(VLOOKUP(Y162,'４整理番号表'!$B$39:$H$45,2,TRUE),"")</f>
        <v/>
      </c>
      <c r="AA162" s="108"/>
      <c r="AB162" s="271" t="str">
        <f>IFERROR(VLOOKUP(AA162,'４整理番号表'!$J$5:$K$59,2,TRUE),"")</f>
        <v/>
      </c>
      <c r="AC162" s="365"/>
      <c r="AD162" s="624"/>
      <c r="AE162" s="107"/>
      <c r="AF162" s="272" t="str">
        <f>IFERROR(VLOOKUP(AE162,'４整理番号表'!$P$6:$Q$39,2,TRUE),"")</f>
        <v/>
      </c>
      <c r="AG162" s="273">
        <f t="shared" si="416"/>
        <v>0</v>
      </c>
      <c r="AH162" s="106"/>
      <c r="AI162" s="112"/>
      <c r="AJ162" s="111"/>
      <c r="AK162" s="282"/>
      <c r="AL162" s="283"/>
      <c r="AM162" s="280"/>
      <c r="AN162" s="29"/>
      <c r="AO162" s="291">
        <f t="shared" si="417"/>
        <v>0</v>
      </c>
      <c r="AP162" s="290">
        <f t="shared" si="543"/>
        <v>0</v>
      </c>
      <c r="AQ162" s="30"/>
      <c r="AR162" s="30"/>
      <c r="AS162" s="30"/>
      <c r="AT162" s="289"/>
      <c r="AU162" s="291">
        <f t="shared" si="610"/>
        <v>0</v>
      </c>
      <c r="AV162" s="291" t="str">
        <f t="shared" si="605"/>
        <v/>
      </c>
      <c r="AW162" s="27"/>
      <c r="AX162" s="33"/>
      <c r="AY162" s="33"/>
      <c r="AZ162" s="28"/>
      <c r="BA162" s="27"/>
      <c r="BB162" s="202"/>
      <c r="BC162" s="315">
        <f t="shared" si="544"/>
        <v>0</v>
      </c>
      <c r="BD162" s="349" t="str">
        <f t="shared" si="418"/>
        <v/>
      </c>
      <c r="BE162" s="350"/>
      <c r="BF162" s="350"/>
      <c r="BG162" s="349">
        <f t="shared" si="611"/>
        <v>0</v>
      </c>
      <c r="BH162" s="350"/>
      <c r="BI162" s="349">
        <f t="shared" si="545"/>
        <v>0</v>
      </c>
      <c r="BJ162" s="202"/>
      <c r="BK162" s="202"/>
      <c r="BL162" s="653" t="str">
        <f t="shared" si="419"/>
        <v/>
      </c>
      <c r="BM162" s="654" t="str">
        <f t="shared" si="420"/>
        <v/>
      </c>
      <c r="BN162" s="266" t="str">
        <f t="shared" si="421"/>
        <v/>
      </c>
      <c r="BO162" s="793"/>
      <c r="BP162" s="323"/>
      <c r="BQ162" s="323"/>
      <c r="BR162" s="323"/>
      <c r="BS162" s="323"/>
      <c r="BT162" s="324" t="str">
        <f t="shared" si="422"/>
        <v/>
      </c>
      <c r="BU162" s="325" t="str">
        <f t="shared" si="546"/>
        <v/>
      </c>
      <c r="BV162" s="393">
        <f t="shared" si="547"/>
        <v>0</v>
      </c>
      <c r="BW162" s="326"/>
      <c r="BX162" s="329"/>
      <c r="BY162" s="454"/>
      <c r="BZ162" s="455"/>
      <c r="CA162" s="455"/>
      <c r="CB162" s="455"/>
      <c r="CC162" s="455"/>
      <c r="CD162" s="322">
        <f>IFERROR(VLOOKUP(BX162,'４整理番号表'!$X$23:$Z$31,3,FALSE),)</f>
        <v>0</v>
      </c>
      <c r="CE162" s="605" t="str">
        <f>IF(BX162='４整理番号表'!$X$24,IF(CC162&lt;&gt;"",IF(BZ162&gt;0,IF(BY162=6,ROUNDDOWN((CC162-BZ162)/ABS(BZ162),3),IF(BY162=5,ROUNDDOWN((CC162-BZ162)/ABS(BZ162)*3/4,3),"")),"-")),IF(CC162&lt;&gt;"",IF(BZ162&gt;0,ROUNDDOWN((CC162-BZ162)/ABS(BZ162),3),"-"),""))</f>
        <v/>
      </c>
      <c r="CF162" s="610"/>
      <c r="CG162" s="329"/>
      <c r="CH162" s="454"/>
      <c r="CI162" s="322"/>
      <c r="CJ162" s="322"/>
      <c r="CK162" s="322"/>
      <c r="CL162" s="322"/>
      <c r="CM162" s="322">
        <f>IFERROR(VLOOKUP(CG162,'４整理番号表'!$X$23:$Z$31,3,FALSE),)</f>
        <v>0</v>
      </c>
      <c r="CN162" s="325" t="str">
        <f t="shared" si="548"/>
        <v/>
      </c>
      <c r="CO162" s="610"/>
      <c r="CP162" s="329"/>
      <c r="CQ162" s="454"/>
      <c r="CR162" s="322"/>
      <c r="CS162" s="322"/>
      <c r="CT162" s="322"/>
      <c r="CU162" s="322"/>
      <c r="CV162" s="322">
        <f>IFERROR(VLOOKUP(CP162,'４整理番号表'!$X$23:$Z$31,3,FALSE),)</f>
        <v>0</v>
      </c>
      <c r="CW162" s="325" t="str">
        <f t="shared" si="549"/>
        <v/>
      </c>
      <c r="CX162" s="619"/>
      <c r="CY162" s="329"/>
      <c r="CZ162" s="454"/>
      <c r="DA162" s="322"/>
      <c r="DB162" s="322"/>
      <c r="DC162" s="322"/>
      <c r="DD162" s="322"/>
      <c r="DE162" s="322">
        <f>IFERROR(VLOOKUP(CY162,'４整理番号表'!$X$23:$Z$31,3,FALSE),)</f>
        <v>0</v>
      </c>
      <c r="DF162" s="325" t="str">
        <f t="shared" si="550"/>
        <v/>
      </c>
      <c r="DG162" s="610"/>
      <c r="DH162" s="329"/>
      <c r="DI162" s="454"/>
      <c r="DJ162" s="322"/>
      <c r="DK162" s="322"/>
      <c r="DL162" s="322"/>
      <c r="DM162" s="322"/>
      <c r="DN162" s="322">
        <f>IFERROR(VLOOKUP(DH162,'４整理番号表'!$X$23:$Z$31,3,FALSE),)</f>
        <v>0</v>
      </c>
      <c r="DO162" s="325" t="str">
        <f t="shared" si="551"/>
        <v/>
      </c>
      <c r="DP162" s="610"/>
      <c r="DQ162" s="329"/>
      <c r="DR162" s="454"/>
      <c r="DS162" s="322"/>
      <c r="DT162" s="322"/>
      <c r="DU162" s="322"/>
      <c r="DV162" s="322"/>
      <c r="DW162" s="322">
        <f>IFERROR(VLOOKUP(DQ162,'４整理番号表'!$X$23:$Z$31,3,FALSE),)</f>
        <v>0</v>
      </c>
      <c r="DX162" s="325" t="str">
        <f t="shared" si="552"/>
        <v/>
      </c>
      <c r="DY162" s="610"/>
      <c r="DZ162" s="329"/>
      <c r="EA162" s="454"/>
      <c r="EB162" s="322"/>
      <c r="EC162" s="322"/>
      <c r="ED162" s="322"/>
      <c r="EE162" s="322"/>
      <c r="EF162" s="322">
        <f>IFERROR(VLOOKUP(DZ162,'４整理番号表'!$X$23:$Z$31,3,FALSE),)</f>
        <v>0</v>
      </c>
      <c r="EG162" s="325" t="str">
        <f t="shared" si="553"/>
        <v/>
      </c>
      <c r="EH162" s="610"/>
      <c r="EI162" s="329"/>
      <c r="EJ162" s="454"/>
      <c r="EK162" s="322"/>
      <c r="EL162" s="322"/>
      <c r="EM162" s="322"/>
      <c r="EN162" s="322"/>
      <c r="EO162" s="322">
        <f>IFERROR(VLOOKUP(EI162,'４整理番号表'!$X$23:$Z$31,3,FALSE),)</f>
        <v>0</v>
      </c>
      <c r="EP162" s="325" t="str">
        <f t="shared" si="554"/>
        <v/>
      </c>
      <c r="EQ162" s="619"/>
      <c r="ER162" s="203" t="s">
        <v>101</v>
      </c>
      <c r="ES162" s="266">
        <f t="shared" si="423"/>
        <v>0</v>
      </c>
      <c r="ET162" s="272">
        <f t="shared" si="424"/>
        <v>0</v>
      </c>
      <c r="EU162" s="272">
        <f t="shared" si="425"/>
        <v>0</v>
      </c>
      <c r="EV162" s="272">
        <f t="shared" si="426"/>
        <v>0</v>
      </c>
      <c r="EW162" s="272">
        <f t="shared" si="427"/>
        <v>0</v>
      </c>
      <c r="EX162" s="272">
        <f t="shared" si="428"/>
        <v>0</v>
      </c>
      <c r="EY162" s="272">
        <f t="shared" si="429"/>
        <v>0</v>
      </c>
      <c r="EZ162" s="272">
        <f t="shared" si="430"/>
        <v>0</v>
      </c>
      <c r="FA162" s="272">
        <f t="shared" si="431"/>
        <v>0</v>
      </c>
      <c r="FB162" s="272">
        <f t="shared" si="432"/>
        <v>0</v>
      </c>
      <c r="FC162" s="272">
        <f t="shared" si="433"/>
        <v>0</v>
      </c>
      <c r="FD162" s="272">
        <f t="shared" si="434"/>
        <v>0</v>
      </c>
      <c r="FE162" s="272">
        <f t="shared" si="435"/>
        <v>0</v>
      </c>
      <c r="FF162" s="272">
        <f t="shared" si="436"/>
        <v>0</v>
      </c>
      <c r="FG162" s="272">
        <f t="shared" si="437"/>
        <v>0</v>
      </c>
      <c r="FH162" s="272">
        <f t="shared" si="438"/>
        <v>0</v>
      </c>
      <c r="FI162" s="109" t="s">
        <v>100</v>
      </c>
      <c r="FJ162" s="109" t="s">
        <v>100</v>
      </c>
      <c r="FK162" s="109" t="s">
        <v>100</v>
      </c>
      <c r="FL162" s="109" t="s">
        <v>100</v>
      </c>
      <c r="FM162" s="109" t="s">
        <v>100</v>
      </c>
      <c r="FN162" s="272">
        <f t="shared" si="555"/>
        <v>0</v>
      </c>
      <c r="FO162" s="272">
        <f t="shared" si="556"/>
        <v>0</v>
      </c>
      <c r="FP162" s="272">
        <f t="shared" si="557"/>
        <v>0</v>
      </c>
      <c r="FQ162" s="272">
        <f t="shared" si="558"/>
        <v>0</v>
      </c>
      <c r="FR162" s="272">
        <f t="shared" si="559"/>
        <v>0</v>
      </c>
      <c r="FS162" s="272">
        <f t="shared" si="560"/>
        <v>0</v>
      </c>
      <c r="FT162" s="272">
        <f t="shared" si="561"/>
        <v>0</v>
      </c>
      <c r="FU162" s="113"/>
      <c r="FV162" s="113"/>
      <c r="FW162" s="109"/>
      <c r="FX162" s="109"/>
      <c r="FY162" s="109"/>
      <c r="FZ162" s="272">
        <f t="shared" si="562"/>
        <v>0</v>
      </c>
      <c r="GA162" s="272">
        <f t="shared" si="439"/>
        <v>0</v>
      </c>
      <c r="GB162" s="109"/>
      <c r="GC162" s="109"/>
      <c r="GD162" s="109"/>
      <c r="GE162" s="109"/>
      <c r="GF162" s="109"/>
      <c r="GG162" s="109"/>
      <c r="GH162" s="109"/>
      <c r="GI162" s="109"/>
      <c r="GJ162" s="109"/>
      <c r="GK162" s="109"/>
      <c r="GL162" s="109"/>
      <c r="GM162" s="109"/>
      <c r="GN162" s="109"/>
      <c r="GO162" s="109"/>
      <c r="GP162" s="109"/>
      <c r="GQ162" s="109"/>
      <c r="GR162" s="109"/>
      <c r="GS162" s="109"/>
      <c r="GT162" s="110"/>
      <c r="GV162" s="413">
        <f t="shared" si="440"/>
        <v>0</v>
      </c>
      <c r="GW162" s="414">
        <f t="shared" si="441"/>
        <v>0</v>
      </c>
      <c r="GX162" s="415"/>
      <c r="GY162" s="416">
        <f t="shared" si="606"/>
        <v>0</v>
      </c>
      <c r="GZ162" s="417">
        <f t="shared" si="607"/>
        <v>0</v>
      </c>
      <c r="HA162" s="385"/>
      <c r="HB162" s="421"/>
      <c r="HC162" s="422"/>
      <c r="HD162" s="422"/>
      <c r="HE162" s="423">
        <f t="shared" si="608"/>
        <v>0</v>
      </c>
      <c r="HF162" s="424">
        <f t="shared" si="609"/>
        <v>0</v>
      </c>
      <c r="HG162" s="426"/>
      <c r="HH162" s="426"/>
      <c r="HI162" s="426"/>
      <c r="HJ162" s="345" t="str">
        <f t="shared" si="442"/>
        <v/>
      </c>
      <c r="HK162" s="402">
        <f>IF(OR(AND(1&lt;=HJ162,HJ162&lt;=3),HJ162=6),VLOOKUP(HJ162,'４整理番号表'!$J$5:$K$59,2,FALSE),0)</f>
        <v>0</v>
      </c>
      <c r="HL162" s="402">
        <f>IF(OR(HJ162=4,HJ162=7),VLOOKUP(HJ162,'４整理番号表'!$J$5:$K$59,2,FALSE),0)</f>
        <v>0</v>
      </c>
      <c r="HM162" s="402">
        <f>IF(HJ162=5,VLOOKUP(HJ162,'４整理番号表'!$J$5:$K$59,2,FALSE),0)</f>
        <v>0</v>
      </c>
      <c r="HN162" s="402">
        <f>IF(AND(8&lt;=HJ162,HJ162&lt;=13),VLOOKUP(HJ162,'４整理番号表'!$J$5:$K$59,2,FALSE),0)</f>
        <v>0</v>
      </c>
      <c r="HO162" s="397">
        <f t="shared" si="563"/>
        <v>0</v>
      </c>
      <c r="HP162" s="345">
        <f t="shared" si="564"/>
        <v>0</v>
      </c>
      <c r="HQ162" s="345">
        <f t="shared" si="565"/>
        <v>0</v>
      </c>
      <c r="HR162" s="344">
        <f t="shared" si="566"/>
        <v>0</v>
      </c>
      <c r="HS162" s="344">
        <f t="shared" si="567"/>
        <v>0</v>
      </c>
      <c r="HT162" s="345">
        <f t="shared" si="568"/>
        <v>0</v>
      </c>
      <c r="HU162" s="345">
        <f t="shared" si="569"/>
        <v>0</v>
      </c>
      <c r="HV162" s="345">
        <f t="shared" si="570"/>
        <v>0</v>
      </c>
      <c r="HW162" s="345">
        <f t="shared" si="571"/>
        <v>0</v>
      </c>
      <c r="HX162" s="345">
        <f t="shared" si="572"/>
        <v>0</v>
      </c>
      <c r="HY162" s="344">
        <f t="shared" si="573"/>
        <v>0</v>
      </c>
      <c r="HZ162" s="344">
        <f t="shared" si="574"/>
        <v>0</v>
      </c>
      <c r="IA162" s="345">
        <f t="shared" si="575"/>
        <v>0</v>
      </c>
      <c r="IB162" s="345">
        <f t="shared" si="576"/>
        <v>0</v>
      </c>
      <c r="IC162" s="345">
        <f t="shared" si="577"/>
        <v>0</v>
      </c>
      <c r="ID162" s="345">
        <f t="shared" si="578"/>
        <v>0</v>
      </c>
      <c r="IE162" s="345">
        <f t="shared" si="579"/>
        <v>0</v>
      </c>
      <c r="IF162" s="344">
        <f>IF(AND($HO162=3,SUM($ID162:IE162)=0),IF(AND($HB162=1,$HF162&gt;=0.1),1,),)</f>
        <v>0</v>
      </c>
      <c r="IG162" s="344">
        <f>IF(AND($HO162=3,SUM($ID162:IF162)=0),IF(AND($HB162=1,$HF162&gt;=0.05,$HF162&lt;0.1),1,),)</f>
        <v>0</v>
      </c>
      <c r="IH162" s="345">
        <f t="shared" si="580"/>
        <v>0</v>
      </c>
      <c r="II162" s="345">
        <f t="shared" si="581"/>
        <v>0</v>
      </c>
      <c r="IJ162" s="345">
        <f t="shared" si="582"/>
        <v>0</v>
      </c>
      <c r="IK162" s="345">
        <f t="shared" si="583"/>
        <v>0</v>
      </c>
      <c r="IL162" s="345">
        <f t="shared" si="584"/>
        <v>0</v>
      </c>
      <c r="IM162" s="345">
        <f t="shared" si="585"/>
        <v>0</v>
      </c>
      <c r="IN162" s="345">
        <f t="shared" si="586"/>
        <v>0</v>
      </c>
      <c r="IO162" s="345">
        <f t="shared" si="587"/>
        <v>0</v>
      </c>
      <c r="IP162" s="345">
        <f t="shared" si="588"/>
        <v>0</v>
      </c>
      <c r="IQ162" s="345">
        <f t="shared" si="589"/>
        <v>0</v>
      </c>
      <c r="IR162" s="345">
        <f t="shared" si="590"/>
        <v>0</v>
      </c>
      <c r="IS162" s="392">
        <f t="shared" si="591"/>
        <v>0</v>
      </c>
      <c r="IT162" s="385"/>
      <c r="IU162" s="440">
        <f t="shared" si="443"/>
        <v>0</v>
      </c>
      <c r="IV162" s="344">
        <f t="shared" si="444"/>
        <v>0</v>
      </c>
      <c r="IW162" s="344">
        <f t="shared" si="445"/>
        <v>0</v>
      </c>
      <c r="IX162" s="344">
        <f t="shared" si="446"/>
        <v>0</v>
      </c>
      <c r="IY162" s="344">
        <f t="shared" si="447"/>
        <v>0</v>
      </c>
      <c r="IZ162" s="344">
        <f t="shared" si="448"/>
        <v>0</v>
      </c>
      <c r="JA162" s="344">
        <f t="shared" si="449"/>
        <v>0</v>
      </c>
      <c r="JB162" s="344">
        <f t="shared" si="450"/>
        <v>0</v>
      </c>
      <c r="JC162" s="344">
        <f t="shared" si="451"/>
        <v>0</v>
      </c>
      <c r="JD162" s="344">
        <f t="shared" si="452"/>
        <v>0</v>
      </c>
      <c r="JE162" s="344">
        <f t="shared" si="453"/>
        <v>0</v>
      </c>
      <c r="JF162" s="344">
        <f t="shared" si="454"/>
        <v>0</v>
      </c>
      <c r="JG162" s="344">
        <f t="shared" si="455"/>
        <v>0</v>
      </c>
      <c r="JH162" s="344">
        <f t="shared" si="456"/>
        <v>0</v>
      </c>
      <c r="JI162" s="344">
        <f t="shared" si="457"/>
        <v>0</v>
      </c>
      <c r="JJ162" s="344">
        <f t="shared" si="458"/>
        <v>0</v>
      </c>
      <c r="JK162" s="344">
        <f t="shared" si="459"/>
        <v>0</v>
      </c>
      <c r="JL162" s="344">
        <f t="shared" si="460"/>
        <v>0</v>
      </c>
      <c r="JM162" s="344">
        <f t="shared" si="461"/>
        <v>0</v>
      </c>
      <c r="JN162" s="344">
        <f t="shared" si="462"/>
        <v>0</v>
      </c>
      <c r="JO162" s="344">
        <f t="shared" si="463"/>
        <v>0</v>
      </c>
      <c r="JP162" s="344">
        <f t="shared" si="464"/>
        <v>0</v>
      </c>
      <c r="JQ162" s="344">
        <f t="shared" si="465"/>
        <v>0</v>
      </c>
      <c r="JR162" s="344">
        <f t="shared" si="466"/>
        <v>0</v>
      </c>
      <c r="JS162" s="344">
        <f t="shared" si="467"/>
        <v>0</v>
      </c>
      <c r="JT162" s="344">
        <f t="shared" si="468"/>
        <v>0</v>
      </c>
      <c r="JU162" s="344">
        <f t="shared" si="469"/>
        <v>0</v>
      </c>
      <c r="JV162" s="344">
        <f t="shared" si="470"/>
        <v>0</v>
      </c>
      <c r="JW162" s="344">
        <f t="shared" si="471"/>
        <v>0</v>
      </c>
      <c r="JX162" s="344">
        <f t="shared" si="472"/>
        <v>0</v>
      </c>
      <c r="JY162" s="344">
        <f t="shared" si="473"/>
        <v>0</v>
      </c>
      <c r="JZ162" s="344">
        <f t="shared" si="474"/>
        <v>0</v>
      </c>
      <c r="KA162" s="344">
        <f t="shared" si="475"/>
        <v>0</v>
      </c>
      <c r="KB162" s="344">
        <f t="shared" si="476"/>
        <v>0</v>
      </c>
      <c r="KC162" s="344">
        <f t="shared" si="477"/>
        <v>0</v>
      </c>
      <c r="KD162" s="344">
        <f t="shared" si="478"/>
        <v>0</v>
      </c>
      <c r="KE162" s="344">
        <f t="shared" si="479"/>
        <v>0</v>
      </c>
      <c r="KF162" s="344">
        <f t="shared" si="480"/>
        <v>0</v>
      </c>
      <c r="KG162" s="344">
        <f t="shared" si="481"/>
        <v>0</v>
      </c>
      <c r="KH162" s="344">
        <f t="shared" si="482"/>
        <v>0</v>
      </c>
      <c r="KI162" s="344">
        <f t="shared" si="483"/>
        <v>0</v>
      </c>
      <c r="KJ162" s="344">
        <f t="shared" si="484"/>
        <v>0</v>
      </c>
      <c r="KK162" s="344">
        <f t="shared" si="485"/>
        <v>0</v>
      </c>
      <c r="KL162" s="344">
        <f t="shared" si="486"/>
        <v>0</v>
      </c>
      <c r="KM162" s="344">
        <f t="shared" si="487"/>
        <v>0</v>
      </c>
      <c r="KN162" s="344">
        <f t="shared" si="488"/>
        <v>0</v>
      </c>
      <c r="KO162" s="344">
        <f t="shared" si="489"/>
        <v>0</v>
      </c>
      <c r="KP162" s="344">
        <f t="shared" si="490"/>
        <v>0</v>
      </c>
      <c r="KQ162" s="344">
        <f t="shared" si="491"/>
        <v>0</v>
      </c>
      <c r="KR162" s="344">
        <f t="shared" si="492"/>
        <v>0</v>
      </c>
      <c r="KS162" s="344">
        <f t="shared" si="493"/>
        <v>0</v>
      </c>
      <c r="KT162" s="383">
        <f t="shared" si="494"/>
        <v>0</v>
      </c>
      <c r="KU162" s="701"/>
      <c r="KV162" s="109"/>
      <c r="KW162" s="109"/>
      <c r="KX162" s="110"/>
      <c r="KZ162" s="472">
        <f t="shared" si="495"/>
        <v>0</v>
      </c>
      <c r="LA162" s="348">
        <f t="shared" si="496"/>
        <v>0</v>
      </c>
      <c r="LB162" s="348">
        <f t="shared" si="497"/>
        <v>0</v>
      </c>
      <c r="LC162" s="473">
        <f t="shared" si="498"/>
        <v>0</v>
      </c>
      <c r="LE162" s="467">
        <f t="shared" si="499"/>
        <v>0</v>
      </c>
      <c r="LF162" s="467" t="str">
        <f t="shared" si="500"/>
        <v/>
      </c>
      <c r="LG162" s="467">
        <f t="shared" si="501"/>
        <v>0</v>
      </c>
      <c r="LH162" s="467">
        <f t="shared" si="502"/>
        <v>0</v>
      </c>
      <c r="LI162" s="467">
        <f t="shared" si="503"/>
        <v>0</v>
      </c>
      <c r="LJ162" s="467">
        <f t="shared" si="504"/>
        <v>0</v>
      </c>
      <c r="LK162" s="467">
        <f t="shared" si="505"/>
        <v>0</v>
      </c>
      <c r="LL162" s="467">
        <f t="shared" si="506"/>
        <v>0</v>
      </c>
      <c r="LM162" s="467">
        <f t="shared" si="507"/>
        <v>0</v>
      </c>
      <c r="LN162" s="468">
        <f t="shared" si="508"/>
        <v>0</v>
      </c>
      <c r="LO162" s="468" t="str">
        <f t="shared" si="592"/>
        <v>○</v>
      </c>
      <c r="LP162" s="451"/>
      <c r="LQ162" s="414">
        <f t="shared" si="593"/>
        <v>0</v>
      </c>
      <c r="LR162" s="414">
        <f t="shared" si="594"/>
        <v>0</v>
      </c>
      <c r="LS162" s="414" t="str">
        <f t="shared" si="509"/>
        <v/>
      </c>
      <c r="LT162" s="414" t="str">
        <f t="shared" si="595"/>
        <v/>
      </c>
      <c r="LU162" s="414">
        <f t="shared" si="510"/>
        <v>0</v>
      </c>
      <c r="LV162" s="414">
        <f t="shared" si="511"/>
        <v>0</v>
      </c>
      <c r="LW162" s="414">
        <f t="shared" si="512"/>
        <v>0</v>
      </c>
      <c r="LX162" s="448">
        <f t="shared" si="513"/>
        <v>0</v>
      </c>
      <c r="LY162" s="414">
        <f t="shared" si="596"/>
        <v>0</v>
      </c>
      <c r="LZ162" s="414">
        <f t="shared" si="597"/>
        <v>0</v>
      </c>
      <c r="MA162" s="414">
        <f t="shared" si="598"/>
        <v>0</v>
      </c>
      <c r="MB162" s="448">
        <f t="shared" si="599"/>
        <v>0</v>
      </c>
      <c r="MC162" s="414">
        <f t="shared" si="514"/>
        <v>0</v>
      </c>
      <c r="MD162" s="414">
        <f t="shared" si="515"/>
        <v>0</v>
      </c>
      <c r="ME162" s="414">
        <f t="shared" si="516"/>
        <v>0</v>
      </c>
      <c r="MF162" s="448">
        <f t="shared" si="517"/>
        <v>0</v>
      </c>
      <c r="MG162" s="414">
        <f t="shared" si="518"/>
        <v>0</v>
      </c>
      <c r="MH162" s="414">
        <f t="shared" si="519"/>
        <v>0</v>
      </c>
      <c r="MI162" s="414">
        <f t="shared" si="520"/>
        <v>0</v>
      </c>
      <c r="MJ162" s="448">
        <f t="shared" si="600"/>
        <v>0</v>
      </c>
      <c r="MK162" s="462"/>
      <c r="ML162" s="477" cm="1">
        <f t="array" ref="ML162">IF(MX162=1,INDEX($BX162:$EQ162,1,MATCH("Ⅱ⑧",$BX162:$EQ162,0)+7),0)</f>
        <v>0</v>
      </c>
      <c r="MM162" s="478">
        <f t="shared" si="521"/>
        <v>0</v>
      </c>
      <c r="MN162" s="468">
        <f t="shared" si="522"/>
        <v>0</v>
      </c>
      <c r="MP162" s="348">
        <f t="shared" si="523"/>
        <v>0</v>
      </c>
      <c r="MQ162" s="348">
        <f t="shared" si="524"/>
        <v>0</v>
      </c>
      <c r="MR162" s="348">
        <f t="shared" si="525"/>
        <v>0</v>
      </c>
      <c r="MS162" s="348">
        <f t="shared" si="526"/>
        <v>0</v>
      </c>
      <c r="MT162" s="348">
        <f t="shared" si="527"/>
        <v>0</v>
      </c>
      <c r="MU162" s="348">
        <f t="shared" si="528"/>
        <v>0</v>
      </c>
      <c r="MV162" s="348">
        <f t="shared" si="529"/>
        <v>0</v>
      </c>
      <c r="MW162" s="348">
        <f t="shared" si="530"/>
        <v>0</v>
      </c>
      <c r="MX162" s="348">
        <f t="shared" si="531"/>
        <v>0</v>
      </c>
      <c r="MZ162" s="550">
        <f t="shared" si="532"/>
        <v>0</v>
      </c>
      <c r="NA162" s="550">
        <f t="shared" si="533"/>
        <v>0</v>
      </c>
      <c r="NB162" s="550">
        <f t="shared" si="534"/>
        <v>0</v>
      </c>
      <c r="NC162" s="550">
        <f t="shared" si="535"/>
        <v>0</v>
      </c>
      <c r="ND162" s="550">
        <f t="shared" si="536"/>
        <v>0</v>
      </c>
      <c r="NE162" s="550">
        <f t="shared" si="537"/>
        <v>0</v>
      </c>
      <c r="NF162" s="550">
        <f t="shared" si="538"/>
        <v>0</v>
      </c>
      <c r="NG162" s="550">
        <f t="shared" si="539"/>
        <v>0</v>
      </c>
    </row>
    <row r="163" spans="1:371" s="136" customFormat="1" ht="21" customHeight="1">
      <c r="A163" s="452">
        <f t="shared" si="412"/>
        <v>0</v>
      </c>
      <c r="B163" s="452">
        <f t="shared" si="601"/>
        <v>0</v>
      </c>
      <c r="C163" s="452">
        <f t="shared" si="413"/>
        <v>0</v>
      </c>
      <c r="D163" s="452">
        <f t="shared" si="414"/>
        <v>0</v>
      </c>
      <c r="E163" s="452">
        <f t="shared" si="415"/>
        <v>0</v>
      </c>
      <c r="F163" s="452">
        <f t="shared" si="602"/>
        <v>0</v>
      </c>
      <c r="G163" s="452">
        <f t="shared" si="603"/>
        <v>0</v>
      </c>
      <c r="H163" s="452">
        <f t="shared" si="604"/>
        <v>0</v>
      </c>
      <c r="I163" s="267">
        <f t="shared" si="540"/>
        <v>0</v>
      </c>
      <c r="J163" s="268"/>
      <c r="K163" s="112"/>
      <c r="L163" s="112"/>
      <c r="M163" s="106"/>
      <c r="N163" s="106"/>
      <c r="O163" s="106"/>
      <c r="P163" s="106"/>
      <c r="Q163" s="112"/>
      <c r="R163" s="263" t="str">
        <f>IFERROR(VLOOKUP(Q163,'４整理番号表'!$T$27:$U$30,2,TRUE),"")</f>
        <v/>
      </c>
      <c r="S163" s="263">
        <f t="shared" si="541"/>
        <v>0</v>
      </c>
      <c r="T163" s="266">
        <f t="shared" si="542"/>
        <v>0</v>
      </c>
      <c r="U163" s="112"/>
      <c r="V163" s="108"/>
      <c r="W163" s="269" t="str">
        <f>IFERROR(VLOOKUP(V163,'４整理番号表'!$B$6:$G$7,2,TRUE),"")</f>
        <v/>
      </c>
      <c r="X163" s="270"/>
      <c r="Y163" s="108"/>
      <c r="Z163" s="269" t="str">
        <f>IFERROR(VLOOKUP(Y163,'４整理番号表'!$B$39:$H$45,2,TRUE),"")</f>
        <v/>
      </c>
      <c r="AA163" s="108"/>
      <c r="AB163" s="271" t="str">
        <f>IFERROR(VLOOKUP(AA163,'４整理番号表'!$J$5:$K$59,2,TRUE),"")</f>
        <v/>
      </c>
      <c r="AC163" s="365"/>
      <c r="AD163" s="624"/>
      <c r="AE163" s="107"/>
      <c r="AF163" s="272" t="str">
        <f>IFERROR(VLOOKUP(AE163,'４整理番号表'!$P$6:$Q$39,2,TRUE),"")</f>
        <v/>
      </c>
      <c r="AG163" s="273">
        <f t="shared" si="416"/>
        <v>0</v>
      </c>
      <c r="AH163" s="106"/>
      <c r="AI163" s="112"/>
      <c r="AJ163" s="111"/>
      <c r="AK163" s="282"/>
      <c r="AL163" s="283"/>
      <c r="AM163" s="280"/>
      <c r="AN163" s="26"/>
      <c r="AO163" s="291">
        <f t="shared" si="417"/>
        <v>0</v>
      </c>
      <c r="AP163" s="290">
        <f t="shared" si="543"/>
        <v>0</v>
      </c>
      <c r="AQ163" s="30"/>
      <c r="AR163" s="30"/>
      <c r="AS163" s="30"/>
      <c r="AT163" s="289"/>
      <c r="AU163" s="291">
        <f t="shared" si="610"/>
        <v>0</v>
      </c>
      <c r="AV163" s="291" t="str">
        <f t="shared" si="605"/>
        <v/>
      </c>
      <c r="AW163" s="27"/>
      <c r="AX163" s="33"/>
      <c r="AY163" s="33"/>
      <c r="AZ163" s="28"/>
      <c r="BA163" s="27"/>
      <c r="BB163" s="202"/>
      <c r="BC163" s="315">
        <f t="shared" si="544"/>
        <v>0</v>
      </c>
      <c r="BD163" s="349" t="str">
        <f t="shared" si="418"/>
        <v/>
      </c>
      <c r="BE163" s="350"/>
      <c r="BF163" s="350"/>
      <c r="BG163" s="349">
        <f t="shared" si="611"/>
        <v>0</v>
      </c>
      <c r="BH163" s="350"/>
      <c r="BI163" s="349">
        <f t="shared" si="545"/>
        <v>0</v>
      </c>
      <c r="BJ163" s="202"/>
      <c r="BK163" s="202"/>
      <c r="BL163" s="653" t="str">
        <f t="shared" si="419"/>
        <v/>
      </c>
      <c r="BM163" s="654" t="str">
        <f t="shared" si="420"/>
        <v/>
      </c>
      <c r="BN163" s="266" t="str">
        <f t="shared" si="421"/>
        <v/>
      </c>
      <c r="BO163" s="793"/>
      <c r="BP163" s="323"/>
      <c r="BQ163" s="323"/>
      <c r="BR163" s="323"/>
      <c r="BS163" s="323"/>
      <c r="BT163" s="324" t="str">
        <f t="shared" si="422"/>
        <v/>
      </c>
      <c r="BU163" s="325" t="str">
        <f t="shared" si="546"/>
        <v/>
      </c>
      <c r="BV163" s="393">
        <f t="shared" si="547"/>
        <v>0</v>
      </c>
      <c r="BW163" s="326"/>
      <c r="BX163" s="329"/>
      <c r="BY163" s="454"/>
      <c r="BZ163" s="455"/>
      <c r="CA163" s="455"/>
      <c r="CB163" s="455"/>
      <c r="CC163" s="455"/>
      <c r="CD163" s="322">
        <f>IFERROR(VLOOKUP(BX163,'４整理番号表'!$X$23:$Z$31,3,FALSE),)</f>
        <v>0</v>
      </c>
      <c r="CE163" s="605" t="str">
        <f>IF(BX163='４整理番号表'!$X$24,IF(CC163&lt;&gt;"",IF(BZ163&gt;0,IF(BY163=6,ROUNDDOWN((CC163-BZ163)/ABS(BZ163),3),IF(BY163=5,ROUNDDOWN((CC163-BZ163)/ABS(BZ163)*3/4,3),"")),"-")),IF(CC163&lt;&gt;"",IF(BZ163&gt;0,ROUNDDOWN((CC163-BZ163)/ABS(BZ163),3),"-"),""))</f>
        <v/>
      </c>
      <c r="CF163" s="610"/>
      <c r="CG163" s="329"/>
      <c r="CH163" s="454"/>
      <c r="CI163" s="322"/>
      <c r="CJ163" s="322"/>
      <c r="CK163" s="322"/>
      <c r="CL163" s="322"/>
      <c r="CM163" s="322">
        <f>IFERROR(VLOOKUP(CG163,'４整理番号表'!$X$23:$Z$31,3,FALSE),)</f>
        <v>0</v>
      </c>
      <c r="CN163" s="325" t="str">
        <f t="shared" si="548"/>
        <v/>
      </c>
      <c r="CO163" s="610"/>
      <c r="CP163" s="329"/>
      <c r="CQ163" s="454"/>
      <c r="CR163" s="322"/>
      <c r="CS163" s="322"/>
      <c r="CT163" s="322"/>
      <c r="CU163" s="322"/>
      <c r="CV163" s="322">
        <f>IFERROR(VLOOKUP(CP163,'４整理番号表'!$X$23:$Z$31,3,FALSE),)</f>
        <v>0</v>
      </c>
      <c r="CW163" s="325" t="str">
        <f t="shared" si="549"/>
        <v/>
      </c>
      <c r="CX163" s="619"/>
      <c r="CY163" s="329"/>
      <c r="CZ163" s="454"/>
      <c r="DA163" s="322"/>
      <c r="DB163" s="322"/>
      <c r="DC163" s="322"/>
      <c r="DD163" s="322"/>
      <c r="DE163" s="322">
        <f>IFERROR(VLOOKUP(CY163,'４整理番号表'!$X$23:$Z$31,3,FALSE),)</f>
        <v>0</v>
      </c>
      <c r="DF163" s="325" t="str">
        <f t="shared" si="550"/>
        <v/>
      </c>
      <c r="DG163" s="610"/>
      <c r="DH163" s="329"/>
      <c r="DI163" s="454"/>
      <c r="DJ163" s="322"/>
      <c r="DK163" s="322"/>
      <c r="DL163" s="322"/>
      <c r="DM163" s="322"/>
      <c r="DN163" s="322">
        <f>IFERROR(VLOOKUP(DH163,'４整理番号表'!$X$23:$Z$31,3,FALSE),)</f>
        <v>0</v>
      </c>
      <c r="DO163" s="325" t="str">
        <f t="shared" si="551"/>
        <v/>
      </c>
      <c r="DP163" s="610"/>
      <c r="DQ163" s="329"/>
      <c r="DR163" s="454"/>
      <c r="DS163" s="322"/>
      <c r="DT163" s="322"/>
      <c r="DU163" s="322"/>
      <c r="DV163" s="322"/>
      <c r="DW163" s="322">
        <f>IFERROR(VLOOKUP(DQ163,'４整理番号表'!$X$23:$Z$31,3,FALSE),)</f>
        <v>0</v>
      </c>
      <c r="DX163" s="325" t="str">
        <f t="shared" si="552"/>
        <v/>
      </c>
      <c r="DY163" s="610"/>
      <c r="DZ163" s="329"/>
      <c r="EA163" s="454"/>
      <c r="EB163" s="322"/>
      <c r="EC163" s="322"/>
      <c r="ED163" s="322"/>
      <c r="EE163" s="322"/>
      <c r="EF163" s="322">
        <f>IFERROR(VLOOKUP(DZ163,'４整理番号表'!$X$23:$Z$31,3,FALSE),)</f>
        <v>0</v>
      </c>
      <c r="EG163" s="325" t="str">
        <f t="shared" si="553"/>
        <v/>
      </c>
      <c r="EH163" s="610"/>
      <c r="EI163" s="329"/>
      <c r="EJ163" s="454"/>
      <c r="EK163" s="322"/>
      <c r="EL163" s="322"/>
      <c r="EM163" s="322"/>
      <c r="EN163" s="322"/>
      <c r="EO163" s="322">
        <f>IFERROR(VLOOKUP(EI163,'４整理番号表'!$X$23:$Z$31,3,FALSE),)</f>
        <v>0</v>
      </c>
      <c r="EP163" s="325" t="str">
        <f t="shared" si="554"/>
        <v/>
      </c>
      <c r="EQ163" s="619"/>
      <c r="ER163" s="203" t="s">
        <v>101</v>
      </c>
      <c r="ES163" s="266">
        <f t="shared" si="423"/>
        <v>0</v>
      </c>
      <c r="ET163" s="272">
        <f t="shared" si="424"/>
        <v>0</v>
      </c>
      <c r="EU163" s="272">
        <f t="shared" si="425"/>
        <v>0</v>
      </c>
      <c r="EV163" s="272">
        <f t="shared" si="426"/>
        <v>0</v>
      </c>
      <c r="EW163" s="272">
        <f t="shared" si="427"/>
        <v>0</v>
      </c>
      <c r="EX163" s="272">
        <f t="shared" si="428"/>
        <v>0</v>
      </c>
      <c r="EY163" s="272">
        <f t="shared" si="429"/>
        <v>0</v>
      </c>
      <c r="EZ163" s="272">
        <f t="shared" si="430"/>
        <v>0</v>
      </c>
      <c r="FA163" s="272">
        <f t="shared" si="431"/>
        <v>0</v>
      </c>
      <c r="FB163" s="272">
        <f t="shared" si="432"/>
        <v>0</v>
      </c>
      <c r="FC163" s="272">
        <f t="shared" si="433"/>
        <v>0</v>
      </c>
      <c r="FD163" s="272">
        <f t="shared" si="434"/>
        <v>0</v>
      </c>
      <c r="FE163" s="272">
        <f t="shared" si="435"/>
        <v>0</v>
      </c>
      <c r="FF163" s="272">
        <f t="shared" si="436"/>
        <v>0</v>
      </c>
      <c r="FG163" s="272">
        <f t="shared" si="437"/>
        <v>0</v>
      </c>
      <c r="FH163" s="272">
        <f t="shared" si="438"/>
        <v>0</v>
      </c>
      <c r="FI163" s="109" t="s">
        <v>100</v>
      </c>
      <c r="FJ163" s="109" t="s">
        <v>100</v>
      </c>
      <c r="FK163" s="109" t="s">
        <v>100</v>
      </c>
      <c r="FL163" s="109" t="s">
        <v>100</v>
      </c>
      <c r="FM163" s="109" t="s">
        <v>100</v>
      </c>
      <c r="FN163" s="272">
        <f t="shared" si="555"/>
        <v>0</v>
      </c>
      <c r="FO163" s="272">
        <f t="shared" si="556"/>
        <v>0</v>
      </c>
      <c r="FP163" s="272">
        <f t="shared" si="557"/>
        <v>0</v>
      </c>
      <c r="FQ163" s="272">
        <f t="shared" si="558"/>
        <v>0</v>
      </c>
      <c r="FR163" s="272">
        <f t="shared" si="559"/>
        <v>0</v>
      </c>
      <c r="FS163" s="272">
        <f t="shared" si="560"/>
        <v>0</v>
      </c>
      <c r="FT163" s="272">
        <f t="shared" si="561"/>
        <v>0</v>
      </c>
      <c r="FU163" s="113"/>
      <c r="FV163" s="113"/>
      <c r="FW163" s="109"/>
      <c r="FX163" s="109"/>
      <c r="FY163" s="109"/>
      <c r="FZ163" s="272">
        <f t="shared" si="562"/>
        <v>0</v>
      </c>
      <c r="GA163" s="272">
        <f t="shared" si="439"/>
        <v>0</v>
      </c>
      <c r="GB163" s="109"/>
      <c r="GC163" s="109"/>
      <c r="GD163" s="109"/>
      <c r="GE163" s="109"/>
      <c r="GF163" s="109"/>
      <c r="GG163" s="109"/>
      <c r="GH163" s="109"/>
      <c r="GI163" s="109"/>
      <c r="GJ163" s="109"/>
      <c r="GK163" s="109"/>
      <c r="GL163" s="109"/>
      <c r="GM163" s="109"/>
      <c r="GN163" s="109"/>
      <c r="GO163" s="109"/>
      <c r="GP163" s="109"/>
      <c r="GQ163" s="109"/>
      <c r="GR163" s="109"/>
      <c r="GS163" s="109"/>
      <c r="GT163" s="110"/>
      <c r="GV163" s="413">
        <f t="shared" si="440"/>
        <v>0</v>
      </c>
      <c r="GW163" s="414">
        <f t="shared" si="441"/>
        <v>0</v>
      </c>
      <c r="GX163" s="415"/>
      <c r="GY163" s="416">
        <f t="shared" si="606"/>
        <v>0</v>
      </c>
      <c r="GZ163" s="417">
        <f t="shared" si="607"/>
        <v>0</v>
      </c>
      <c r="HA163" s="385"/>
      <c r="HB163" s="421"/>
      <c r="HC163" s="422"/>
      <c r="HD163" s="422"/>
      <c r="HE163" s="423">
        <f t="shared" si="608"/>
        <v>0</v>
      </c>
      <c r="HF163" s="424">
        <f t="shared" si="609"/>
        <v>0</v>
      </c>
      <c r="HG163" s="426"/>
      <c r="HH163" s="426"/>
      <c r="HI163" s="426"/>
      <c r="HJ163" s="345" t="str">
        <f t="shared" si="442"/>
        <v/>
      </c>
      <c r="HK163" s="402">
        <f>IF(OR(AND(1&lt;=HJ163,HJ163&lt;=3),HJ163=6),VLOOKUP(HJ163,'４整理番号表'!$J$5:$K$59,2,FALSE),0)</f>
        <v>0</v>
      </c>
      <c r="HL163" s="402">
        <f>IF(OR(HJ163=4,HJ163=7),VLOOKUP(HJ163,'４整理番号表'!$J$5:$K$59,2,FALSE),0)</f>
        <v>0</v>
      </c>
      <c r="HM163" s="402">
        <f>IF(HJ163=5,VLOOKUP(HJ163,'４整理番号表'!$J$5:$K$59,2,FALSE),0)</f>
        <v>0</v>
      </c>
      <c r="HN163" s="402">
        <f>IF(AND(8&lt;=HJ163,HJ163&lt;=13),VLOOKUP(HJ163,'４整理番号表'!$J$5:$K$59,2,FALSE),0)</f>
        <v>0</v>
      </c>
      <c r="HO163" s="397">
        <f t="shared" si="563"/>
        <v>0</v>
      </c>
      <c r="HP163" s="345">
        <f t="shared" si="564"/>
        <v>0</v>
      </c>
      <c r="HQ163" s="345">
        <f t="shared" si="565"/>
        <v>0</v>
      </c>
      <c r="HR163" s="344">
        <f t="shared" si="566"/>
        <v>0</v>
      </c>
      <c r="HS163" s="344">
        <f t="shared" si="567"/>
        <v>0</v>
      </c>
      <c r="HT163" s="345">
        <f t="shared" si="568"/>
        <v>0</v>
      </c>
      <c r="HU163" s="345">
        <f t="shared" si="569"/>
        <v>0</v>
      </c>
      <c r="HV163" s="345">
        <f t="shared" si="570"/>
        <v>0</v>
      </c>
      <c r="HW163" s="345">
        <f t="shared" si="571"/>
        <v>0</v>
      </c>
      <c r="HX163" s="345">
        <f t="shared" si="572"/>
        <v>0</v>
      </c>
      <c r="HY163" s="344">
        <f t="shared" si="573"/>
        <v>0</v>
      </c>
      <c r="HZ163" s="344">
        <f t="shared" si="574"/>
        <v>0</v>
      </c>
      <c r="IA163" s="345">
        <f t="shared" si="575"/>
        <v>0</v>
      </c>
      <c r="IB163" s="345">
        <f t="shared" si="576"/>
        <v>0</v>
      </c>
      <c r="IC163" s="345">
        <f t="shared" si="577"/>
        <v>0</v>
      </c>
      <c r="ID163" s="345">
        <f t="shared" si="578"/>
        <v>0</v>
      </c>
      <c r="IE163" s="345">
        <f t="shared" si="579"/>
        <v>0</v>
      </c>
      <c r="IF163" s="344">
        <f>IF(AND($HO163=3,SUM($ID163:IE163)=0),IF(AND($HB163=1,$HF163&gt;=0.1),1,),)</f>
        <v>0</v>
      </c>
      <c r="IG163" s="344">
        <f>IF(AND($HO163=3,SUM($ID163:IF163)=0),IF(AND($HB163=1,$HF163&gt;=0.05,$HF163&lt;0.1),1,),)</f>
        <v>0</v>
      </c>
      <c r="IH163" s="345">
        <f t="shared" si="580"/>
        <v>0</v>
      </c>
      <c r="II163" s="345">
        <f t="shared" si="581"/>
        <v>0</v>
      </c>
      <c r="IJ163" s="345">
        <f t="shared" si="582"/>
        <v>0</v>
      </c>
      <c r="IK163" s="345">
        <f t="shared" si="583"/>
        <v>0</v>
      </c>
      <c r="IL163" s="345">
        <f t="shared" si="584"/>
        <v>0</v>
      </c>
      <c r="IM163" s="345">
        <f t="shared" si="585"/>
        <v>0</v>
      </c>
      <c r="IN163" s="345">
        <f t="shared" si="586"/>
        <v>0</v>
      </c>
      <c r="IO163" s="345">
        <f t="shared" si="587"/>
        <v>0</v>
      </c>
      <c r="IP163" s="345">
        <f t="shared" si="588"/>
        <v>0</v>
      </c>
      <c r="IQ163" s="345">
        <f t="shared" si="589"/>
        <v>0</v>
      </c>
      <c r="IR163" s="345">
        <f t="shared" si="590"/>
        <v>0</v>
      </c>
      <c r="IS163" s="392">
        <f t="shared" si="591"/>
        <v>0</v>
      </c>
      <c r="IT163" s="385"/>
      <c r="IU163" s="440">
        <f t="shared" si="443"/>
        <v>0</v>
      </c>
      <c r="IV163" s="344">
        <f t="shared" si="444"/>
        <v>0</v>
      </c>
      <c r="IW163" s="344">
        <f t="shared" si="445"/>
        <v>0</v>
      </c>
      <c r="IX163" s="344">
        <f t="shared" si="446"/>
        <v>0</v>
      </c>
      <c r="IY163" s="344">
        <f t="shared" si="447"/>
        <v>0</v>
      </c>
      <c r="IZ163" s="344">
        <f t="shared" si="448"/>
        <v>0</v>
      </c>
      <c r="JA163" s="344">
        <f t="shared" si="449"/>
        <v>0</v>
      </c>
      <c r="JB163" s="344">
        <f t="shared" si="450"/>
        <v>0</v>
      </c>
      <c r="JC163" s="344">
        <f t="shared" si="451"/>
        <v>0</v>
      </c>
      <c r="JD163" s="344">
        <f t="shared" si="452"/>
        <v>0</v>
      </c>
      <c r="JE163" s="344">
        <f t="shared" si="453"/>
        <v>0</v>
      </c>
      <c r="JF163" s="344">
        <f t="shared" si="454"/>
        <v>0</v>
      </c>
      <c r="JG163" s="344">
        <f t="shared" si="455"/>
        <v>0</v>
      </c>
      <c r="JH163" s="344">
        <f t="shared" si="456"/>
        <v>0</v>
      </c>
      <c r="JI163" s="344">
        <f t="shared" si="457"/>
        <v>0</v>
      </c>
      <c r="JJ163" s="344">
        <f t="shared" si="458"/>
        <v>0</v>
      </c>
      <c r="JK163" s="344">
        <f t="shared" si="459"/>
        <v>0</v>
      </c>
      <c r="JL163" s="344">
        <f t="shared" si="460"/>
        <v>0</v>
      </c>
      <c r="JM163" s="344">
        <f t="shared" si="461"/>
        <v>0</v>
      </c>
      <c r="JN163" s="344">
        <f t="shared" si="462"/>
        <v>0</v>
      </c>
      <c r="JO163" s="344">
        <f t="shared" si="463"/>
        <v>0</v>
      </c>
      <c r="JP163" s="344">
        <f t="shared" si="464"/>
        <v>0</v>
      </c>
      <c r="JQ163" s="344">
        <f t="shared" si="465"/>
        <v>0</v>
      </c>
      <c r="JR163" s="344">
        <f t="shared" si="466"/>
        <v>0</v>
      </c>
      <c r="JS163" s="344">
        <f t="shared" si="467"/>
        <v>0</v>
      </c>
      <c r="JT163" s="344">
        <f t="shared" si="468"/>
        <v>0</v>
      </c>
      <c r="JU163" s="344">
        <f t="shared" si="469"/>
        <v>0</v>
      </c>
      <c r="JV163" s="344">
        <f t="shared" si="470"/>
        <v>0</v>
      </c>
      <c r="JW163" s="344">
        <f t="shared" si="471"/>
        <v>0</v>
      </c>
      <c r="JX163" s="344">
        <f t="shared" si="472"/>
        <v>0</v>
      </c>
      <c r="JY163" s="344">
        <f t="shared" si="473"/>
        <v>0</v>
      </c>
      <c r="JZ163" s="344">
        <f t="shared" si="474"/>
        <v>0</v>
      </c>
      <c r="KA163" s="344">
        <f t="shared" si="475"/>
        <v>0</v>
      </c>
      <c r="KB163" s="344">
        <f t="shared" si="476"/>
        <v>0</v>
      </c>
      <c r="KC163" s="344">
        <f t="shared" si="477"/>
        <v>0</v>
      </c>
      <c r="KD163" s="344">
        <f t="shared" si="478"/>
        <v>0</v>
      </c>
      <c r="KE163" s="344">
        <f t="shared" si="479"/>
        <v>0</v>
      </c>
      <c r="KF163" s="344">
        <f t="shared" si="480"/>
        <v>0</v>
      </c>
      <c r="KG163" s="344">
        <f t="shared" si="481"/>
        <v>0</v>
      </c>
      <c r="KH163" s="344">
        <f t="shared" si="482"/>
        <v>0</v>
      </c>
      <c r="KI163" s="344">
        <f t="shared" si="483"/>
        <v>0</v>
      </c>
      <c r="KJ163" s="344">
        <f t="shared" si="484"/>
        <v>0</v>
      </c>
      <c r="KK163" s="344">
        <f t="shared" si="485"/>
        <v>0</v>
      </c>
      <c r="KL163" s="344">
        <f t="shared" si="486"/>
        <v>0</v>
      </c>
      <c r="KM163" s="344">
        <f t="shared" si="487"/>
        <v>0</v>
      </c>
      <c r="KN163" s="344">
        <f t="shared" si="488"/>
        <v>0</v>
      </c>
      <c r="KO163" s="344">
        <f t="shared" si="489"/>
        <v>0</v>
      </c>
      <c r="KP163" s="344">
        <f t="shared" si="490"/>
        <v>0</v>
      </c>
      <c r="KQ163" s="344">
        <f t="shared" si="491"/>
        <v>0</v>
      </c>
      <c r="KR163" s="344">
        <f t="shared" si="492"/>
        <v>0</v>
      </c>
      <c r="KS163" s="344">
        <f t="shared" si="493"/>
        <v>0</v>
      </c>
      <c r="KT163" s="383">
        <f t="shared" si="494"/>
        <v>0</v>
      </c>
      <c r="KU163" s="701"/>
      <c r="KV163" s="109"/>
      <c r="KW163" s="109"/>
      <c r="KX163" s="110"/>
      <c r="KZ163" s="472">
        <f t="shared" si="495"/>
        <v>0</v>
      </c>
      <c r="LA163" s="348">
        <f t="shared" si="496"/>
        <v>0</v>
      </c>
      <c r="LB163" s="348">
        <f t="shared" si="497"/>
        <v>0</v>
      </c>
      <c r="LC163" s="473">
        <f t="shared" si="498"/>
        <v>0</v>
      </c>
      <c r="LE163" s="467">
        <f t="shared" si="499"/>
        <v>0</v>
      </c>
      <c r="LF163" s="467" t="str">
        <f t="shared" si="500"/>
        <v/>
      </c>
      <c r="LG163" s="467">
        <f t="shared" si="501"/>
        <v>0</v>
      </c>
      <c r="LH163" s="467">
        <f t="shared" si="502"/>
        <v>0</v>
      </c>
      <c r="LI163" s="467">
        <f t="shared" si="503"/>
        <v>0</v>
      </c>
      <c r="LJ163" s="467">
        <f t="shared" si="504"/>
        <v>0</v>
      </c>
      <c r="LK163" s="467">
        <f t="shared" si="505"/>
        <v>0</v>
      </c>
      <c r="LL163" s="467">
        <f t="shared" si="506"/>
        <v>0</v>
      </c>
      <c r="LM163" s="467">
        <f t="shared" si="507"/>
        <v>0</v>
      </c>
      <c r="LN163" s="468">
        <f t="shared" si="508"/>
        <v>0</v>
      </c>
      <c r="LO163" s="468" t="str">
        <f t="shared" si="592"/>
        <v>○</v>
      </c>
      <c r="LP163" s="451"/>
      <c r="LQ163" s="414">
        <f t="shared" si="593"/>
        <v>0</v>
      </c>
      <c r="LR163" s="414">
        <f t="shared" si="594"/>
        <v>0</v>
      </c>
      <c r="LS163" s="414" t="str">
        <f t="shared" si="509"/>
        <v/>
      </c>
      <c r="LT163" s="414" t="str">
        <f t="shared" si="595"/>
        <v/>
      </c>
      <c r="LU163" s="414">
        <f t="shared" si="510"/>
        <v>0</v>
      </c>
      <c r="LV163" s="414">
        <f t="shared" si="511"/>
        <v>0</v>
      </c>
      <c r="LW163" s="414">
        <f t="shared" si="512"/>
        <v>0</v>
      </c>
      <c r="LX163" s="448">
        <f t="shared" si="513"/>
        <v>0</v>
      </c>
      <c r="LY163" s="414">
        <f t="shared" si="596"/>
        <v>0</v>
      </c>
      <c r="LZ163" s="414">
        <f t="shared" si="597"/>
        <v>0</v>
      </c>
      <c r="MA163" s="414">
        <f t="shared" si="598"/>
        <v>0</v>
      </c>
      <c r="MB163" s="448">
        <f t="shared" si="599"/>
        <v>0</v>
      </c>
      <c r="MC163" s="414">
        <f t="shared" si="514"/>
        <v>0</v>
      </c>
      <c r="MD163" s="414">
        <f t="shared" si="515"/>
        <v>0</v>
      </c>
      <c r="ME163" s="414">
        <f t="shared" si="516"/>
        <v>0</v>
      </c>
      <c r="MF163" s="448">
        <f t="shared" si="517"/>
        <v>0</v>
      </c>
      <c r="MG163" s="414">
        <f t="shared" si="518"/>
        <v>0</v>
      </c>
      <c r="MH163" s="414">
        <f t="shared" si="519"/>
        <v>0</v>
      </c>
      <c r="MI163" s="414">
        <f t="shared" si="520"/>
        <v>0</v>
      </c>
      <c r="MJ163" s="448">
        <f t="shared" si="600"/>
        <v>0</v>
      </c>
      <c r="MK163" s="462"/>
      <c r="ML163" s="477" cm="1">
        <f t="array" ref="ML163">IF(MX163=1,INDEX($BX163:$EQ163,1,MATCH("Ⅱ⑧",$BX163:$EQ163,0)+7),0)</f>
        <v>0</v>
      </c>
      <c r="MM163" s="478">
        <f t="shared" si="521"/>
        <v>0</v>
      </c>
      <c r="MN163" s="468">
        <f t="shared" si="522"/>
        <v>0</v>
      </c>
      <c r="MP163" s="348">
        <f t="shared" si="523"/>
        <v>0</v>
      </c>
      <c r="MQ163" s="348">
        <f t="shared" si="524"/>
        <v>0</v>
      </c>
      <c r="MR163" s="348">
        <f t="shared" si="525"/>
        <v>0</v>
      </c>
      <c r="MS163" s="348">
        <f t="shared" si="526"/>
        <v>0</v>
      </c>
      <c r="MT163" s="348">
        <f t="shared" si="527"/>
        <v>0</v>
      </c>
      <c r="MU163" s="348">
        <f t="shared" si="528"/>
        <v>0</v>
      </c>
      <c r="MV163" s="348">
        <f t="shared" si="529"/>
        <v>0</v>
      </c>
      <c r="MW163" s="348">
        <f t="shared" si="530"/>
        <v>0</v>
      </c>
      <c r="MX163" s="348">
        <f t="shared" si="531"/>
        <v>0</v>
      </c>
      <c r="MZ163" s="550">
        <f t="shared" si="532"/>
        <v>0</v>
      </c>
      <c r="NA163" s="550">
        <f t="shared" si="533"/>
        <v>0</v>
      </c>
      <c r="NB163" s="550">
        <f t="shared" si="534"/>
        <v>0</v>
      </c>
      <c r="NC163" s="550">
        <f t="shared" si="535"/>
        <v>0</v>
      </c>
      <c r="ND163" s="550">
        <f t="shared" si="536"/>
        <v>0</v>
      </c>
      <c r="NE163" s="550">
        <f t="shared" si="537"/>
        <v>0</v>
      </c>
      <c r="NF163" s="550">
        <f t="shared" si="538"/>
        <v>0</v>
      </c>
      <c r="NG163" s="550">
        <f t="shared" si="539"/>
        <v>0</v>
      </c>
    </row>
    <row r="164" spans="1:371" s="136" customFormat="1" ht="21" customHeight="1">
      <c r="A164" s="452">
        <f t="shared" si="412"/>
        <v>0</v>
      </c>
      <c r="B164" s="452">
        <f t="shared" si="601"/>
        <v>0</v>
      </c>
      <c r="C164" s="452">
        <f t="shared" si="413"/>
        <v>0</v>
      </c>
      <c r="D164" s="452">
        <f t="shared" si="414"/>
        <v>0</v>
      </c>
      <c r="E164" s="452">
        <f t="shared" si="415"/>
        <v>0</v>
      </c>
      <c r="F164" s="452">
        <f t="shared" si="602"/>
        <v>0</v>
      </c>
      <c r="G164" s="452">
        <f t="shared" si="603"/>
        <v>0</v>
      </c>
      <c r="H164" s="452">
        <f t="shared" si="604"/>
        <v>0</v>
      </c>
      <c r="I164" s="267">
        <f t="shared" si="540"/>
        <v>0</v>
      </c>
      <c r="J164" s="268"/>
      <c r="K164" s="112"/>
      <c r="L164" s="112"/>
      <c r="M164" s="106"/>
      <c r="N164" s="106"/>
      <c r="O164" s="106"/>
      <c r="P164" s="106"/>
      <c r="Q164" s="112"/>
      <c r="R164" s="263" t="str">
        <f>IFERROR(VLOOKUP(Q164,'４整理番号表'!$T$27:$U$30,2,TRUE),"")</f>
        <v/>
      </c>
      <c r="S164" s="263">
        <f t="shared" si="541"/>
        <v>0</v>
      </c>
      <c r="T164" s="266">
        <f t="shared" si="542"/>
        <v>0</v>
      </c>
      <c r="U164" s="112"/>
      <c r="V164" s="108"/>
      <c r="W164" s="269" t="str">
        <f>IFERROR(VLOOKUP(V164,'４整理番号表'!$B$6:$G$7,2,TRUE),"")</f>
        <v/>
      </c>
      <c r="X164" s="270"/>
      <c r="Y164" s="108"/>
      <c r="Z164" s="269" t="str">
        <f>IFERROR(VLOOKUP(Y164,'４整理番号表'!$B$39:$H$45,2,TRUE),"")</f>
        <v/>
      </c>
      <c r="AA164" s="108"/>
      <c r="AB164" s="271" t="str">
        <f>IFERROR(VLOOKUP(AA164,'４整理番号表'!$J$5:$K$59,2,TRUE),"")</f>
        <v/>
      </c>
      <c r="AC164" s="365"/>
      <c r="AD164" s="624"/>
      <c r="AE164" s="107"/>
      <c r="AF164" s="272" t="str">
        <f>IFERROR(VLOOKUP(AE164,'４整理番号表'!$P$6:$Q$39,2,TRUE),"")</f>
        <v/>
      </c>
      <c r="AG164" s="273">
        <f t="shared" si="416"/>
        <v>0</v>
      </c>
      <c r="AH164" s="106"/>
      <c r="AI164" s="112"/>
      <c r="AJ164" s="111"/>
      <c r="AK164" s="282"/>
      <c r="AL164" s="283"/>
      <c r="AM164" s="280"/>
      <c r="AN164" s="29"/>
      <c r="AO164" s="291">
        <f t="shared" si="417"/>
        <v>0</v>
      </c>
      <c r="AP164" s="290">
        <f t="shared" si="543"/>
        <v>0</v>
      </c>
      <c r="AQ164" s="30"/>
      <c r="AR164" s="30"/>
      <c r="AS164" s="30"/>
      <c r="AT164" s="289"/>
      <c r="AU164" s="291">
        <f t="shared" si="610"/>
        <v>0</v>
      </c>
      <c r="AV164" s="291" t="str">
        <f t="shared" si="605"/>
        <v/>
      </c>
      <c r="AW164" s="27"/>
      <c r="AX164" s="33"/>
      <c r="AY164" s="33"/>
      <c r="AZ164" s="28"/>
      <c r="BA164" s="27"/>
      <c r="BB164" s="202"/>
      <c r="BC164" s="315">
        <f t="shared" si="544"/>
        <v>0</v>
      </c>
      <c r="BD164" s="349" t="str">
        <f t="shared" si="418"/>
        <v/>
      </c>
      <c r="BE164" s="350"/>
      <c r="BF164" s="350"/>
      <c r="BG164" s="349">
        <f t="shared" si="611"/>
        <v>0</v>
      </c>
      <c r="BH164" s="350"/>
      <c r="BI164" s="349">
        <f t="shared" si="545"/>
        <v>0</v>
      </c>
      <c r="BJ164" s="202"/>
      <c r="BK164" s="202"/>
      <c r="BL164" s="653" t="str">
        <f t="shared" si="419"/>
        <v/>
      </c>
      <c r="BM164" s="654" t="str">
        <f t="shared" si="420"/>
        <v/>
      </c>
      <c r="BN164" s="266" t="str">
        <f t="shared" si="421"/>
        <v/>
      </c>
      <c r="BO164" s="793"/>
      <c r="BP164" s="323"/>
      <c r="BQ164" s="323"/>
      <c r="BR164" s="323"/>
      <c r="BS164" s="323"/>
      <c r="BT164" s="324" t="str">
        <f t="shared" si="422"/>
        <v/>
      </c>
      <c r="BU164" s="325" t="str">
        <f t="shared" si="546"/>
        <v/>
      </c>
      <c r="BV164" s="393">
        <f t="shared" si="547"/>
        <v>0</v>
      </c>
      <c r="BW164" s="326"/>
      <c r="BX164" s="329"/>
      <c r="BY164" s="454"/>
      <c r="BZ164" s="455"/>
      <c r="CA164" s="455"/>
      <c r="CB164" s="455"/>
      <c r="CC164" s="455"/>
      <c r="CD164" s="322">
        <f>IFERROR(VLOOKUP(BX164,'４整理番号表'!$X$23:$Z$31,3,FALSE),)</f>
        <v>0</v>
      </c>
      <c r="CE164" s="605" t="str">
        <f>IF(BX164='４整理番号表'!$X$24,IF(CC164&lt;&gt;"",IF(BZ164&gt;0,IF(BY164=6,ROUNDDOWN((CC164-BZ164)/ABS(BZ164),3),IF(BY164=5,ROUNDDOWN((CC164-BZ164)/ABS(BZ164)*3/4,3),"")),"-")),IF(CC164&lt;&gt;"",IF(BZ164&gt;0,ROUNDDOWN((CC164-BZ164)/ABS(BZ164),3),"-"),""))</f>
        <v/>
      </c>
      <c r="CF164" s="610"/>
      <c r="CG164" s="329"/>
      <c r="CH164" s="454"/>
      <c r="CI164" s="322"/>
      <c r="CJ164" s="322"/>
      <c r="CK164" s="322"/>
      <c r="CL164" s="322"/>
      <c r="CM164" s="322">
        <f>IFERROR(VLOOKUP(CG164,'４整理番号表'!$X$23:$Z$31,3,FALSE),)</f>
        <v>0</v>
      </c>
      <c r="CN164" s="325" t="str">
        <f t="shared" si="548"/>
        <v/>
      </c>
      <c r="CO164" s="610"/>
      <c r="CP164" s="329"/>
      <c r="CQ164" s="454"/>
      <c r="CR164" s="322"/>
      <c r="CS164" s="322"/>
      <c r="CT164" s="322"/>
      <c r="CU164" s="322"/>
      <c r="CV164" s="322">
        <f>IFERROR(VLOOKUP(CP164,'４整理番号表'!$X$23:$Z$31,3,FALSE),)</f>
        <v>0</v>
      </c>
      <c r="CW164" s="325" t="str">
        <f t="shared" si="549"/>
        <v/>
      </c>
      <c r="CX164" s="619"/>
      <c r="CY164" s="329"/>
      <c r="CZ164" s="454"/>
      <c r="DA164" s="322"/>
      <c r="DB164" s="322"/>
      <c r="DC164" s="322"/>
      <c r="DD164" s="322"/>
      <c r="DE164" s="322">
        <f>IFERROR(VLOOKUP(CY164,'４整理番号表'!$X$23:$Z$31,3,FALSE),)</f>
        <v>0</v>
      </c>
      <c r="DF164" s="325" t="str">
        <f t="shared" si="550"/>
        <v/>
      </c>
      <c r="DG164" s="610"/>
      <c r="DH164" s="329"/>
      <c r="DI164" s="454"/>
      <c r="DJ164" s="322"/>
      <c r="DK164" s="322"/>
      <c r="DL164" s="322"/>
      <c r="DM164" s="322"/>
      <c r="DN164" s="322">
        <f>IFERROR(VLOOKUP(DH164,'４整理番号表'!$X$23:$Z$31,3,FALSE),)</f>
        <v>0</v>
      </c>
      <c r="DO164" s="325" t="str">
        <f t="shared" si="551"/>
        <v/>
      </c>
      <c r="DP164" s="610"/>
      <c r="DQ164" s="329"/>
      <c r="DR164" s="454"/>
      <c r="DS164" s="322"/>
      <c r="DT164" s="322"/>
      <c r="DU164" s="322"/>
      <c r="DV164" s="322"/>
      <c r="DW164" s="322">
        <f>IFERROR(VLOOKUP(DQ164,'４整理番号表'!$X$23:$Z$31,3,FALSE),)</f>
        <v>0</v>
      </c>
      <c r="DX164" s="325" t="str">
        <f t="shared" si="552"/>
        <v/>
      </c>
      <c r="DY164" s="610"/>
      <c r="DZ164" s="329"/>
      <c r="EA164" s="454"/>
      <c r="EB164" s="322"/>
      <c r="EC164" s="322"/>
      <c r="ED164" s="322"/>
      <c r="EE164" s="322"/>
      <c r="EF164" s="322">
        <f>IFERROR(VLOOKUP(DZ164,'４整理番号表'!$X$23:$Z$31,3,FALSE),)</f>
        <v>0</v>
      </c>
      <c r="EG164" s="325" t="str">
        <f t="shared" si="553"/>
        <v/>
      </c>
      <c r="EH164" s="610"/>
      <c r="EI164" s="329"/>
      <c r="EJ164" s="454"/>
      <c r="EK164" s="322"/>
      <c r="EL164" s="322"/>
      <c r="EM164" s="322"/>
      <c r="EN164" s="322"/>
      <c r="EO164" s="322">
        <f>IFERROR(VLOOKUP(EI164,'４整理番号表'!$X$23:$Z$31,3,FALSE),)</f>
        <v>0</v>
      </c>
      <c r="EP164" s="325" t="str">
        <f t="shared" si="554"/>
        <v/>
      </c>
      <c r="EQ164" s="619"/>
      <c r="ER164" s="203" t="s">
        <v>101</v>
      </c>
      <c r="ES164" s="266">
        <f t="shared" si="423"/>
        <v>0</v>
      </c>
      <c r="ET164" s="272">
        <f t="shared" si="424"/>
        <v>0</v>
      </c>
      <c r="EU164" s="272">
        <f t="shared" si="425"/>
        <v>0</v>
      </c>
      <c r="EV164" s="272">
        <f t="shared" si="426"/>
        <v>0</v>
      </c>
      <c r="EW164" s="272">
        <f t="shared" si="427"/>
        <v>0</v>
      </c>
      <c r="EX164" s="272">
        <f t="shared" si="428"/>
        <v>0</v>
      </c>
      <c r="EY164" s="272">
        <f t="shared" si="429"/>
        <v>0</v>
      </c>
      <c r="EZ164" s="272">
        <f t="shared" si="430"/>
        <v>0</v>
      </c>
      <c r="FA164" s="272">
        <f t="shared" si="431"/>
        <v>0</v>
      </c>
      <c r="FB164" s="272">
        <f t="shared" si="432"/>
        <v>0</v>
      </c>
      <c r="FC164" s="272">
        <f t="shared" si="433"/>
        <v>0</v>
      </c>
      <c r="FD164" s="272">
        <f t="shared" si="434"/>
        <v>0</v>
      </c>
      <c r="FE164" s="272">
        <f t="shared" si="435"/>
        <v>0</v>
      </c>
      <c r="FF164" s="272">
        <f t="shared" si="436"/>
        <v>0</v>
      </c>
      <c r="FG164" s="272">
        <f t="shared" si="437"/>
        <v>0</v>
      </c>
      <c r="FH164" s="272">
        <f t="shared" si="438"/>
        <v>0</v>
      </c>
      <c r="FI164" s="109" t="s">
        <v>100</v>
      </c>
      <c r="FJ164" s="109" t="s">
        <v>100</v>
      </c>
      <c r="FK164" s="109" t="s">
        <v>100</v>
      </c>
      <c r="FL164" s="109" t="s">
        <v>100</v>
      </c>
      <c r="FM164" s="109" t="s">
        <v>100</v>
      </c>
      <c r="FN164" s="272">
        <f t="shared" si="555"/>
        <v>0</v>
      </c>
      <c r="FO164" s="272">
        <f t="shared" si="556"/>
        <v>0</v>
      </c>
      <c r="FP164" s="272">
        <f t="shared" si="557"/>
        <v>0</v>
      </c>
      <c r="FQ164" s="272">
        <f t="shared" si="558"/>
        <v>0</v>
      </c>
      <c r="FR164" s="272">
        <f t="shared" si="559"/>
        <v>0</v>
      </c>
      <c r="FS164" s="272">
        <f t="shared" si="560"/>
        <v>0</v>
      </c>
      <c r="FT164" s="272">
        <f t="shared" si="561"/>
        <v>0</v>
      </c>
      <c r="FU164" s="113"/>
      <c r="FV164" s="113"/>
      <c r="FW164" s="109"/>
      <c r="FX164" s="109"/>
      <c r="FY164" s="109"/>
      <c r="FZ164" s="272">
        <f t="shared" si="562"/>
        <v>0</v>
      </c>
      <c r="GA164" s="272">
        <f t="shared" si="439"/>
        <v>0</v>
      </c>
      <c r="GB164" s="109"/>
      <c r="GC164" s="109"/>
      <c r="GD164" s="109"/>
      <c r="GE164" s="109"/>
      <c r="GF164" s="109"/>
      <c r="GG164" s="109"/>
      <c r="GH164" s="109"/>
      <c r="GI164" s="109"/>
      <c r="GJ164" s="109"/>
      <c r="GK164" s="109"/>
      <c r="GL164" s="109"/>
      <c r="GM164" s="109"/>
      <c r="GN164" s="109"/>
      <c r="GO164" s="109"/>
      <c r="GP164" s="109"/>
      <c r="GQ164" s="109"/>
      <c r="GR164" s="109"/>
      <c r="GS164" s="109"/>
      <c r="GT164" s="110"/>
      <c r="GV164" s="413">
        <f t="shared" si="440"/>
        <v>0</v>
      </c>
      <c r="GW164" s="414">
        <f t="shared" si="441"/>
        <v>0</v>
      </c>
      <c r="GX164" s="415"/>
      <c r="GY164" s="416">
        <f t="shared" si="606"/>
        <v>0</v>
      </c>
      <c r="GZ164" s="417">
        <f t="shared" si="607"/>
        <v>0</v>
      </c>
      <c r="HA164" s="385"/>
      <c r="HB164" s="421"/>
      <c r="HC164" s="422"/>
      <c r="HD164" s="422"/>
      <c r="HE164" s="423">
        <f t="shared" si="608"/>
        <v>0</v>
      </c>
      <c r="HF164" s="424">
        <f t="shared" si="609"/>
        <v>0</v>
      </c>
      <c r="HG164" s="426"/>
      <c r="HH164" s="426"/>
      <c r="HI164" s="426"/>
      <c r="HJ164" s="345" t="str">
        <f t="shared" si="442"/>
        <v/>
      </c>
      <c r="HK164" s="402">
        <f>IF(OR(AND(1&lt;=HJ164,HJ164&lt;=3),HJ164=6),VLOOKUP(HJ164,'４整理番号表'!$J$5:$K$59,2,FALSE),0)</f>
        <v>0</v>
      </c>
      <c r="HL164" s="402">
        <f>IF(OR(HJ164=4,HJ164=7),VLOOKUP(HJ164,'４整理番号表'!$J$5:$K$59,2,FALSE),0)</f>
        <v>0</v>
      </c>
      <c r="HM164" s="402">
        <f>IF(HJ164=5,VLOOKUP(HJ164,'４整理番号表'!$J$5:$K$59,2,FALSE),0)</f>
        <v>0</v>
      </c>
      <c r="HN164" s="402">
        <f>IF(AND(8&lt;=HJ164,HJ164&lt;=13),VLOOKUP(HJ164,'４整理番号表'!$J$5:$K$59,2,FALSE),0)</f>
        <v>0</v>
      </c>
      <c r="HO164" s="397">
        <f t="shared" si="563"/>
        <v>0</v>
      </c>
      <c r="HP164" s="345">
        <f t="shared" si="564"/>
        <v>0</v>
      </c>
      <c r="HQ164" s="345">
        <f t="shared" si="565"/>
        <v>0</v>
      </c>
      <c r="HR164" s="344">
        <f t="shared" si="566"/>
        <v>0</v>
      </c>
      <c r="HS164" s="344">
        <f t="shared" si="567"/>
        <v>0</v>
      </c>
      <c r="HT164" s="345">
        <f t="shared" si="568"/>
        <v>0</v>
      </c>
      <c r="HU164" s="345">
        <f t="shared" si="569"/>
        <v>0</v>
      </c>
      <c r="HV164" s="345">
        <f t="shared" si="570"/>
        <v>0</v>
      </c>
      <c r="HW164" s="345">
        <f t="shared" si="571"/>
        <v>0</v>
      </c>
      <c r="HX164" s="345">
        <f t="shared" si="572"/>
        <v>0</v>
      </c>
      <c r="HY164" s="344">
        <f t="shared" si="573"/>
        <v>0</v>
      </c>
      <c r="HZ164" s="344">
        <f t="shared" si="574"/>
        <v>0</v>
      </c>
      <c r="IA164" s="345">
        <f t="shared" si="575"/>
        <v>0</v>
      </c>
      <c r="IB164" s="345">
        <f t="shared" si="576"/>
        <v>0</v>
      </c>
      <c r="IC164" s="345">
        <f t="shared" si="577"/>
        <v>0</v>
      </c>
      <c r="ID164" s="345">
        <f t="shared" si="578"/>
        <v>0</v>
      </c>
      <c r="IE164" s="345">
        <f t="shared" si="579"/>
        <v>0</v>
      </c>
      <c r="IF164" s="344">
        <f>IF(AND($HO164=3,SUM($ID164:IE164)=0),IF(AND($HB164=1,$HF164&gt;=0.1),1,),)</f>
        <v>0</v>
      </c>
      <c r="IG164" s="344">
        <f>IF(AND($HO164=3,SUM($ID164:IF164)=0),IF(AND($HB164=1,$HF164&gt;=0.05,$HF164&lt;0.1),1,),)</f>
        <v>0</v>
      </c>
      <c r="IH164" s="345">
        <f t="shared" si="580"/>
        <v>0</v>
      </c>
      <c r="II164" s="345">
        <f t="shared" si="581"/>
        <v>0</v>
      </c>
      <c r="IJ164" s="345">
        <f t="shared" si="582"/>
        <v>0</v>
      </c>
      <c r="IK164" s="345">
        <f t="shared" si="583"/>
        <v>0</v>
      </c>
      <c r="IL164" s="345">
        <f t="shared" si="584"/>
        <v>0</v>
      </c>
      <c r="IM164" s="345">
        <f t="shared" si="585"/>
        <v>0</v>
      </c>
      <c r="IN164" s="345">
        <f t="shared" si="586"/>
        <v>0</v>
      </c>
      <c r="IO164" s="345">
        <f t="shared" si="587"/>
        <v>0</v>
      </c>
      <c r="IP164" s="345">
        <f t="shared" si="588"/>
        <v>0</v>
      </c>
      <c r="IQ164" s="345">
        <f t="shared" si="589"/>
        <v>0</v>
      </c>
      <c r="IR164" s="345">
        <f t="shared" si="590"/>
        <v>0</v>
      </c>
      <c r="IS164" s="392">
        <f t="shared" si="591"/>
        <v>0</v>
      </c>
      <c r="IT164" s="385"/>
      <c r="IU164" s="440">
        <f t="shared" si="443"/>
        <v>0</v>
      </c>
      <c r="IV164" s="344">
        <f t="shared" si="444"/>
        <v>0</v>
      </c>
      <c r="IW164" s="344">
        <f t="shared" si="445"/>
        <v>0</v>
      </c>
      <c r="IX164" s="344">
        <f t="shared" si="446"/>
        <v>0</v>
      </c>
      <c r="IY164" s="344">
        <f t="shared" si="447"/>
        <v>0</v>
      </c>
      <c r="IZ164" s="344">
        <f t="shared" si="448"/>
        <v>0</v>
      </c>
      <c r="JA164" s="344">
        <f t="shared" si="449"/>
        <v>0</v>
      </c>
      <c r="JB164" s="344">
        <f t="shared" si="450"/>
        <v>0</v>
      </c>
      <c r="JC164" s="344">
        <f t="shared" si="451"/>
        <v>0</v>
      </c>
      <c r="JD164" s="344">
        <f t="shared" si="452"/>
        <v>0</v>
      </c>
      <c r="JE164" s="344">
        <f t="shared" si="453"/>
        <v>0</v>
      </c>
      <c r="JF164" s="344">
        <f t="shared" si="454"/>
        <v>0</v>
      </c>
      <c r="JG164" s="344">
        <f t="shared" si="455"/>
        <v>0</v>
      </c>
      <c r="JH164" s="344">
        <f t="shared" si="456"/>
        <v>0</v>
      </c>
      <c r="JI164" s="344">
        <f t="shared" si="457"/>
        <v>0</v>
      </c>
      <c r="JJ164" s="344">
        <f t="shared" si="458"/>
        <v>0</v>
      </c>
      <c r="JK164" s="344">
        <f t="shared" si="459"/>
        <v>0</v>
      </c>
      <c r="JL164" s="344">
        <f t="shared" si="460"/>
        <v>0</v>
      </c>
      <c r="JM164" s="344">
        <f t="shared" si="461"/>
        <v>0</v>
      </c>
      <c r="JN164" s="344">
        <f t="shared" si="462"/>
        <v>0</v>
      </c>
      <c r="JO164" s="344">
        <f t="shared" si="463"/>
        <v>0</v>
      </c>
      <c r="JP164" s="344">
        <f t="shared" si="464"/>
        <v>0</v>
      </c>
      <c r="JQ164" s="344">
        <f t="shared" si="465"/>
        <v>0</v>
      </c>
      <c r="JR164" s="344">
        <f t="shared" si="466"/>
        <v>0</v>
      </c>
      <c r="JS164" s="344">
        <f t="shared" si="467"/>
        <v>0</v>
      </c>
      <c r="JT164" s="344">
        <f t="shared" si="468"/>
        <v>0</v>
      </c>
      <c r="JU164" s="344">
        <f t="shared" si="469"/>
        <v>0</v>
      </c>
      <c r="JV164" s="344">
        <f t="shared" si="470"/>
        <v>0</v>
      </c>
      <c r="JW164" s="344">
        <f t="shared" si="471"/>
        <v>0</v>
      </c>
      <c r="JX164" s="344">
        <f t="shared" si="472"/>
        <v>0</v>
      </c>
      <c r="JY164" s="344">
        <f t="shared" si="473"/>
        <v>0</v>
      </c>
      <c r="JZ164" s="344">
        <f t="shared" si="474"/>
        <v>0</v>
      </c>
      <c r="KA164" s="344">
        <f t="shared" si="475"/>
        <v>0</v>
      </c>
      <c r="KB164" s="344">
        <f t="shared" si="476"/>
        <v>0</v>
      </c>
      <c r="KC164" s="344">
        <f t="shared" si="477"/>
        <v>0</v>
      </c>
      <c r="KD164" s="344">
        <f t="shared" si="478"/>
        <v>0</v>
      </c>
      <c r="KE164" s="344">
        <f t="shared" si="479"/>
        <v>0</v>
      </c>
      <c r="KF164" s="344">
        <f t="shared" si="480"/>
        <v>0</v>
      </c>
      <c r="KG164" s="344">
        <f t="shared" si="481"/>
        <v>0</v>
      </c>
      <c r="KH164" s="344">
        <f t="shared" si="482"/>
        <v>0</v>
      </c>
      <c r="KI164" s="344">
        <f t="shared" si="483"/>
        <v>0</v>
      </c>
      <c r="KJ164" s="344">
        <f t="shared" si="484"/>
        <v>0</v>
      </c>
      <c r="KK164" s="344">
        <f t="shared" si="485"/>
        <v>0</v>
      </c>
      <c r="KL164" s="344">
        <f t="shared" si="486"/>
        <v>0</v>
      </c>
      <c r="KM164" s="344">
        <f t="shared" si="487"/>
        <v>0</v>
      </c>
      <c r="KN164" s="344">
        <f t="shared" si="488"/>
        <v>0</v>
      </c>
      <c r="KO164" s="344">
        <f t="shared" si="489"/>
        <v>0</v>
      </c>
      <c r="KP164" s="344">
        <f t="shared" si="490"/>
        <v>0</v>
      </c>
      <c r="KQ164" s="344">
        <f t="shared" si="491"/>
        <v>0</v>
      </c>
      <c r="KR164" s="344">
        <f t="shared" si="492"/>
        <v>0</v>
      </c>
      <c r="KS164" s="344">
        <f t="shared" si="493"/>
        <v>0</v>
      </c>
      <c r="KT164" s="383">
        <f t="shared" si="494"/>
        <v>0</v>
      </c>
      <c r="KU164" s="701"/>
      <c r="KV164" s="109"/>
      <c r="KW164" s="109"/>
      <c r="KX164" s="110"/>
      <c r="KZ164" s="472">
        <f t="shared" si="495"/>
        <v>0</v>
      </c>
      <c r="LA164" s="348">
        <f t="shared" si="496"/>
        <v>0</v>
      </c>
      <c r="LB164" s="348">
        <f t="shared" si="497"/>
        <v>0</v>
      </c>
      <c r="LC164" s="473">
        <f t="shared" si="498"/>
        <v>0</v>
      </c>
      <c r="LE164" s="467">
        <f t="shared" si="499"/>
        <v>0</v>
      </c>
      <c r="LF164" s="467" t="str">
        <f t="shared" si="500"/>
        <v/>
      </c>
      <c r="LG164" s="467">
        <f t="shared" si="501"/>
        <v>0</v>
      </c>
      <c r="LH164" s="467">
        <f t="shared" si="502"/>
        <v>0</v>
      </c>
      <c r="LI164" s="467">
        <f t="shared" si="503"/>
        <v>0</v>
      </c>
      <c r="LJ164" s="467">
        <f t="shared" si="504"/>
        <v>0</v>
      </c>
      <c r="LK164" s="467">
        <f t="shared" si="505"/>
        <v>0</v>
      </c>
      <c r="LL164" s="467">
        <f t="shared" si="506"/>
        <v>0</v>
      </c>
      <c r="LM164" s="467">
        <f t="shared" si="507"/>
        <v>0</v>
      </c>
      <c r="LN164" s="468">
        <f t="shared" si="508"/>
        <v>0</v>
      </c>
      <c r="LO164" s="468" t="str">
        <f t="shared" si="592"/>
        <v>○</v>
      </c>
      <c r="LP164" s="451"/>
      <c r="LQ164" s="414">
        <f t="shared" si="593"/>
        <v>0</v>
      </c>
      <c r="LR164" s="414">
        <f t="shared" si="594"/>
        <v>0</v>
      </c>
      <c r="LS164" s="414" t="str">
        <f t="shared" si="509"/>
        <v/>
      </c>
      <c r="LT164" s="414" t="str">
        <f t="shared" si="595"/>
        <v/>
      </c>
      <c r="LU164" s="414">
        <f t="shared" si="510"/>
        <v>0</v>
      </c>
      <c r="LV164" s="414">
        <f t="shared" si="511"/>
        <v>0</v>
      </c>
      <c r="LW164" s="414">
        <f t="shared" si="512"/>
        <v>0</v>
      </c>
      <c r="LX164" s="448">
        <f t="shared" si="513"/>
        <v>0</v>
      </c>
      <c r="LY164" s="414">
        <f t="shared" si="596"/>
        <v>0</v>
      </c>
      <c r="LZ164" s="414">
        <f t="shared" si="597"/>
        <v>0</v>
      </c>
      <c r="MA164" s="414">
        <f t="shared" si="598"/>
        <v>0</v>
      </c>
      <c r="MB164" s="448">
        <f t="shared" si="599"/>
        <v>0</v>
      </c>
      <c r="MC164" s="414">
        <f t="shared" si="514"/>
        <v>0</v>
      </c>
      <c r="MD164" s="414">
        <f t="shared" si="515"/>
        <v>0</v>
      </c>
      <c r="ME164" s="414">
        <f t="shared" si="516"/>
        <v>0</v>
      </c>
      <c r="MF164" s="448">
        <f t="shared" si="517"/>
        <v>0</v>
      </c>
      <c r="MG164" s="414">
        <f t="shared" si="518"/>
        <v>0</v>
      </c>
      <c r="MH164" s="414">
        <f t="shared" si="519"/>
        <v>0</v>
      </c>
      <c r="MI164" s="414">
        <f t="shared" si="520"/>
        <v>0</v>
      </c>
      <c r="MJ164" s="448">
        <f t="shared" si="600"/>
        <v>0</v>
      </c>
      <c r="MK164" s="462"/>
      <c r="ML164" s="477" cm="1">
        <f t="array" ref="ML164">IF(MX164=1,INDEX($BX164:$EQ164,1,MATCH("Ⅱ⑧",$BX164:$EQ164,0)+7),0)</f>
        <v>0</v>
      </c>
      <c r="MM164" s="478">
        <f t="shared" si="521"/>
        <v>0</v>
      </c>
      <c r="MN164" s="468">
        <f t="shared" si="522"/>
        <v>0</v>
      </c>
      <c r="MP164" s="348">
        <f t="shared" si="523"/>
        <v>0</v>
      </c>
      <c r="MQ164" s="348">
        <f t="shared" si="524"/>
        <v>0</v>
      </c>
      <c r="MR164" s="348">
        <f t="shared" si="525"/>
        <v>0</v>
      </c>
      <c r="MS164" s="348">
        <f t="shared" si="526"/>
        <v>0</v>
      </c>
      <c r="MT164" s="348">
        <f t="shared" si="527"/>
        <v>0</v>
      </c>
      <c r="MU164" s="348">
        <f t="shared" si="528"/>
        <v>0</v>
      </c>
      <c r="MV164" s="348">
        <f t="shared" si="529"/>
        <v>0</v>
      </c>
      <c r="MW164" s="348">
        <f t="shared" si="530"/>
        <v>0</v>
      </c>
      <c r="MX164" s="348">
        <f t="shared" si="531"/>
        <v>0</v>
      </c>
      <c r="MZ164" s="550">
        <f t="shared" si="532"/>
        <v>0</v>
      </c>
      <c r="NA164" s="550">
        <f t="shared" si="533"/>
        <v>0</v>
      </c>
      <c r="NB164" s="550">
        <f t="shared" si="534"/>
        <v>0</v>
      </c>
      <c r="NC164" s="550">
        <f t="shared" si="535"/>
        <v>0</v>
      </c>
      <c r="ND164" s="550">
        <f t="shared" si="536"/>
        <v>0</v>
      </c>
      <c r="NE164" s="550">
        <f t="shared" si="537"/>
        <v>0</v>
      </c>
      <c r="NF164" s="550">
        <f t="shared" si="538"/>
        <v>0</v>
      </c>
      <c r="NG164" s="550">
        <f t="shared" si="539"/>
        <v>0</v>
      </c>
    </row>
    <row r="165" spans="1:371" s="136" customFormat="1" ht="21" customHeight="1">
      <c r="A165" s="452">
        <f t="shared" si="412"/>
        <v>0</v>
      </c>
      <c r="B165" s="452">
        <f t="shared" si="601"/>
        <v>0</v>
      </c>
      <c r="C165" s="452">
        <f t="shared" si="413"/>
        <v>0</v>
      </c>
      <c r="D165" s="452">
        <f t="shared" si="414"/>
        <v>0</v>
      </c>
      <c r="E165" s="452">
        <f t="shared" si="415"/>
        <v>0</v>
      </c>
      <c r="F165" s="452">
        <f t="shared" si="602"/>
        <v>0</v>
      </c>
      <c r="G165" s="452">
        <f t="shared" si="603"/>
        <v>0</v>
      </c>
      <c r="H165" s="452">
        <f t="shared" si="604"/>
        <v>0</v>
      </c>
      <c r="I165" s="267">
        <f t="shared" si="540"/>
        <v>0</v>
      </c>
      <c r="J165" s="268"/>
      <c r="K165" s="112"/>
      <c r="L165" s="112"/>
      <c r="M165" s="106"/>
      <c r="N165" s="106"/>
      <c r="O165" s="106"/>
      <c r="P165" s="106"/>
      <c r="Q165" s="112"/>
      <c r="R165" s="263" t="str">
        <f>IFERROR(VLOOKUP(Q165,'４整理番号表'!$T$27:$U$30,2,TRUE),"")</f>
        <v/>
      </c>
      <c r="S165" s="263">
        <f t="shared" si="541"/>
        <v>0</v>
      </c>
      <c r="T165" s="266">
        <f t="shared" si="542"/>
        <v>0</v>
      </c>
      <c r="U165" s="112"/>
      <c r="V165" s="108"/>
      <c r="W165" s="269" t="str">
        <f>IFERROR(VLOOKUP(V165,'４整理番号表'!$B$6:$G$7,2,TRUE),"")</f>
        <v/>
      </c>
      <c r="X165" s="270"/>
      <c r="Y165" s="108"/>
      <c r="Z165" s="269" t="str">
        <f>IFERROR(VLOOKUP(Y165,'４整理番号表'!$B$39:$H$45,2,TRUE),"")</f>
        <v/>
      </c>
      <c r="AA165" s="108"/>
      <c r="AB165" s="271" t="str">
        <f>IFERROR(VLOOKUP(AA165,'４整理番号表'!$J$5:$K$59,2,TRUE),"")</f>
        <v/>
      </c>
      <c r="AC165" s="365"/>
      <c r="AD165" s="624"/>
      <c r="AE165" s="107"/>
      <c r="AF165" s="272" t="str">
        <f>IFERROR(VLOOKUP(AE165,'４整理番号表'!$P$6:$Q$39,2,TRUE),"")</f>
        <v/>
      </c>
      <c r="AG165" s="273">
        <f t="shared" si="416"/>
        <v>0</v>
      </c>
      <c r="AH165" s="106"/>
      <c r="AI165" s="112"/>
      <c r="AJ165" s="111"/>
      <c r="AK165" s="282"/>
      <c r="AL165" s="283"/>
      <c r="AM165" s="280"/>
      <c r="AN165" s="26"/>
      <c r="AO165" s="291">
        <f t="shared" si="417"/>
        <v>0</v>
      </c>
      <c r="AP165" s="290">
        <f t="shared" si="543"/>
        <v>0</v>
      </c>
      <c r="AQ165" s="30"/>
      <c r="AR165" s="30"/>
      <c r="AS165" s="30"/>
      <c r="AT165" s="289"/>
      <c r="AU165" s="291">
        <f t="shared" si="610"/>
        <v>0</v>
      </c>
      <c r="AV165" s="291" t="str">
        <f t="shared" si="605"/>
        <v/>
      </c>
      <c r="AW165" s="27"/>
      <c r="AX165" s="33"/>
      <c r="AY165" s="33"/>
      <c r="AZ165" s="28"/>
      <c r="BA165" s="27"/>
      <c r="BB165" s="202"/>
      <c r="BC165" s="315">
        <f t="shared" si="544"/>
        <v>0</v>
      </c>
      <c r="BD165" s="349" t="str">
        <f t="shared" si="418"/>
        <v/>
      </c>
      <c r="BE165" s="350"/>
      <c r="BF165" s="350"/>
      <c r="BG165" s="349">
        <f t="shared" si="611"/>
        <v>0</v>
      </c>
      <c r="BH165" s="350"/>
      <c r="BI165" s="349">
        <f t="shared" si="545"/>
        <v>0</v>
      </c>
      <c r="BJ165" s="202"/>
      <c r="BK165" s="202"/>
      <c r="BL165" s="653" t="str">
        <f t="shared" si="419"/>
        <v/>
      </c>
      <c r="BM165" s="654" t="str">
        <f t="shared" si="420"/>
        <v/>
      </c>
      <c r="BN165" s="266" t="str">
        <f t="shared" si="421"/>
        <v/>
      </c>
      <c r="BO165" s="793"/>
      <c r="BP165" s="323"/>
      <c r="BQ165" s="323"/>
      <c r="BR165" s="323"/>
      <c r="BS165" s="323"/>
      <c r="BT165" s="324" t="str">
        <f t="shared" si="422"/>
        <v/>
      </c>
      <c r="BU165" s="325" t="str">
        <f t="shared" si="546"/>
        <v/>
      </c>
      <c r="BV165" s="393">
        <f t="shared" si="547"/>
        <v>0</v>
      </c>
      <c r="BW165" s="326"/>
      <c r="BX165" s="329"/>
      <c r="BY165" s="454"/>
      <c r="BZ165" s="455"/>
      <c r="CA165" s="455"/>
      <c r="CB165" s="455"/>
      <c r="CC165" s="455"/>
      <c r="CD165" s="322">
        <f>IFERROR(VLOOKUP(BX165,'４整理番号表'!$X$23:$Z$31,3,FALSE),)</f>
        <v>0</v>
      </c>
      <c r="CE165" s="605" t="str">
        <f>IF(BX165='４整理番号表'!$X$24,IF(CC165&lt;&gt;"",IF(BZ165&gt;0,IF(BY165=6,ROUNDDOWN((CC165-BZ165)/ABS(BZ165),3),IF(BY165=5,ROUNDDOWN((CC165-BZ165)/ABS(BZ165)*3/4,3),"")),"-")),IF(CC165&lt;&gt;"",IF(BZ165&gt;0,ROUNDDOWN((CC165-BZ165)/ABS(BZ165),3),"-"),""))</f>
        <v/>
      </c>
      <c r="CF165" s="610"/>
      <c r="CG165" s="329"/>
      <c r="CH165" s="454"/>
      <c r="CI165" s="322"/>
      <c r="CJ165" s="322"/>
      <c r="CK165" s="322"/>
      <c r="CL165" s="322"/>
      <c r="CM165" s="322">
        <f>IFERROR(VLOOKUP(CG165,'４整理番号表'!$X$23:$Z$31,3,FALSE),)</f>
        <v>0</v>
      </c>
      <c r="CN165" s="325" t="str">
        <f t="shared" si="548"/>
        <v/>
      </c>
      <c r="CO165" s="610"/>
      <c r="CP165" s="329"/>
      <c r="CQ165" s="454"/>
      <c r="CR165" s="322"/>
      <c r="CS165" s="322"/>
      <c r="CT165" s="322"/>
      <c r="CU165" s="322"/>
      <c r="CV165" s="322">
        <f>IFERROR(VLOOKUP(CP165,'４整理番号表'!$X$23:$Z$31,3,FALSE),)</f>
        <v>0</v>
      </c>
      <c r="CW165" s="325" t="str">
        <f t="shared" si="549"/>
        <v/>
      </c>
      <c r="CX165" s="619"/>
      <c r="CY165" s="329"/>
      <c r="CZ165" s="454"/>
      <c r="DA165" s="322"/>
      <c r="DB165" s="322"/>
      <c r="DC165" s="322"/>
      <c r="DD165" s="322"/>
      <c r="DE165" s="322">
        <f>IFERROR(VLOOKUP(CY165,'４整理番号表'!$X$23:$Z$31,3,FALSE),)</f>
        <v>0</v>
      </c>
      <c r="DF165" s="325" t="str">
        <f t="shared" si="550"/>
        <v/>
      </c>
      <c r="DG165" s="610"/>
      <c r="DH165" s="329"/>
      <c r="DI165" s="454"/>
      <c r="DJ165" s="322"/>
      <c r="DK165" s="322"/>
      <c r="DL165" s="322"/>
      <c r="DM165" s="322"/>
      <c r="DN165" s="322">
        <f>IFERROR(VLOOKUP(DH165,'４整理番号表'!$X$23:$Z$31,3,FALSE),)</f>
        <v>0</v>
      </c>
      <c r="DO165" s="325" t="str">
        <f t="shared" si="551"/>
        <v/>
      </c>
      <c r="DP165" s="610"/>
      <c r="DQ165" s="329"/>
      <c r="DR165" s="454"/>
      <c r="DS165" s="322"/>
      <c r="DT165" s="322"/>
      <c r="DU165" s="322"/>
      <c r="DV165" s="322"/>
      <c r="DW165" s="322">
        <f>IFERROR(VLOOKUP(DQ165,'４整理番号表'!$X$23:$Z$31,3,FALSE),)</f>
        <v>0</v>
      </c>
      <c r="DX165" s="325" t="str">
        <f t="shared" si="552"/>
        <v/>
      </c>
      <c r="DY165" s="610"/>
      <c r="DZ165" s="329"/>
      <c r="EA165" s="454"/>
      <c r="EB165" s="322"/>
      <c r="EC165" s="322"/>
      <c r="ED165" s="322"/>
      <c r="EE165" s="322"/>
      <c r="EF165" s="322">
        <f>IFERROR(VLOOKUP(DZ165,'４整理番号表'!$X$23:$Z$31,3,FALSE),)</f>
        <v>0</v>
      </c>
      <c r="EG165" s="325" t="str">
        <f t="shared" si="553"/>
        <v/>
      </c>
      <c r="EH165" s="610"/>
      <c r="EI165" s="329"/>
      <c r="EJ165" s="454"/>
      <c r="EK165" s="322"/>
      <c r="EL165" s="322"/>
      <c r="EM165" s="322"/>
      <c r="EN165" s="322"/>
      <c r="EO165" s="322">
        <f>IFERROR(VLOOKUP(EI165,'４整理番号表'!$X$23:$Z$31,3,FALSE),)</f>
        <v>0</v>
      </c>
      <c r="EP165" s="325" t="str">
        <f t="shared" si="554"/>
        <v/>
      </c>
      <c r="EQ165" s="619"/>
      <c r="ER165" s="203" t="s">
        <v>101</v>
      </c>
      <c r="ES165" s="266">
        <f t="shared" si="423"/>
        <v>0</v>
      </c>
      <c r="ET165" s="272">
        <f t="shared" si="424"/>
        <v>0</v>
      </c>
      <c r="EU165" s="272">
        <f t="shared" si="425"/>
        <v>0</v>
      </c>
      <c r="EV165" s="272">
        <f t="shared" si="426"/>
        <v>0</v>
      </c>
      <c r="EW165" s="272">
        <f t="shared" si="427"/>
        <v>0</v>
      </c>
      <c r="EX165" s="272">
        <f t="shared" si="428"/>
        <v>0</v>
      </c>
      <c r="EY165" s="272">
        <f t="shared" si="429"/>
        <v>0</v>
      </c>
      <c r="EZ165" s="272">
        <f t="shared" si="430"/>
        <v>0</v>
      </c>
      <c r="FA165" s="272">
        <f t="shared" si="431"/>
        <v>0</v>
      </c>
      <c r="FB165" s="272">
        <f t="shared" si="432"/>
        <v>0</v>
      </c>
      <c r="FC165" s="272">
        <f t="shared" si="433"/>
        <v>0</v>
      </c>
      <c r="FD165" s="272">
        <f t="shared" si="434"/>
        <v>0</v>
      </c>
      <c r="FE165" s="272">
        <f t="shared" si="435"/>
        <v>0</v>
      </c>
      <c r="FF165" s="272">
        <f t="shared" si="436"/>
        <v>0</v>
      </c>
      <c r="FG165" s="272">
        <f t="shared" si="437"/>
        <v>0</v>
      </c>
      <c r="FH165" s="272">
        <f t="shared" si="438"/>
        <v>0</v>
      </c>
      <c r="FI165" s="109" t="s">
        <v>100</v>
      </c>
      <c r="FJ165" s="109" t="s">
        <v>100</v>
      </c>
      <c r="FK165" s="109" t="s">
        <v>100</v>
      </c>
      <c r="FL165" s="109" t="s">
        <v>100</v>
      </c>
      <c r="FM165" s="109" t="s">
        <v>100</v>
      </c>
      <c r="FN165" s="272">
        <f t="shared" si="555"/>
        <v>0</v>
      </c>
      <c r="FO165" s="272">
        <f t="shared" si="556"/>
        <v>0</v>
      </c>
      <c r="FP165" s="272">
        <f t="shared" si="557"/>
        <v>0</v>
      </c>
      <c r="FQ165" s="272">
        <f t="shared" si="558"/>
        <v>0</v>
      </c>
      <c r="FR165" s="272">
        <f t="shared" si="559"/>
        <v>0</v>
      </c>
      <c r="FS165" s="272">
        <f t="shared" si="560"/>
        <v>0</v>
      </c>
      <c r="FT165" s="272">
        <f t="shared" si="561"/>
        <v>0</v>
      </c>
      <c r="FU165" s="113"/>
      <c r="FV165" s="113"/>
      <c r="FW165" s="109"/>
      <c r="FX165" s="109"/>
      <c r="FY165" s="109"/>
      <c r="FZ165" s="272">
        <f t="shared" si="562"/>
        <v>0</v>
      </c>
      <c r="GA165" s="272">
        <f t="shared" si="439"/>
        <v>0</v>
      </c>
      <c r="GB165" s="109"/>
      <c r="GC165" s="109"/>
      <c r="GD165" s="109"/>
      <c r="GE165" s="109"/>
      <c r="GF165" s="109"/>
      <c r="GG165" s="109"/>
      <c r="GH165" s="109"/>
      <c r="GI165" s="109"/>
      <c r="GJ165" s="109"/>
      <c r="GK165" s="109"/>
      <c r="GL165" s="109"/>
      <c r="GM165" s="109"/>
      <c r="GN165" s="109"/>
      <c r="GO165" s="109"/>
      <c r="GP165" s="109"/>
      <c r="GQ165" s="109"/>
      <c r="GR165" s="109"/>
      <c r="GS165" s="109"/>
      <c r="GT165" s="110"/>
      <c r="GV165" s="413">
        <f t="shared" si="440"/>
        <v>0</v>
      </c>
      <c r="GW165" s="414">
        <f t="shared" si="441"/>
        <v>0</v>
      </c>
      <c r="GX165" s="415"/>
      <c r="GY165" s="416">
        <f t="shared" si="606"/>
        <v>0</v>
      </c>
      <c r="GZ165" s="417">
        <f t="shared" si="607"/>
        <v>0</v>
      </c>
      <c r="HA165" s="385"/>
      <c r="HB165" s="421"/>
      <c r="HC165" s="422"/>
      <c r="HD165" s="422"/>
      <c r="HE165" s="423">
        <f t="shared" si="608"/>
        <v>0</v>
      </c>
      <c r="HF165" s="424">
        <f t="shared" si="609"/>
        <v>0</v>
      </c>
      <c r="HG165" s="426"/>
      <c r="HH165" s="426"/>
      <c r="HI165" s="426"/>
      <c r="HJ165" s="345" t="str">
        <f t="shared" si="442"/>
        <v/>
      </c>
      <c r="HK165" s="402">
        <f>IF(OR(AND(1&lt;=HJ165,HJ165&lt;=3),HJ165=6),VLOOKUP(HJ165,'４整理番号表'!$J$5:$K$59,2,FALSE),0)</f>
        <v>0</v>
      </c>
      <c r="HL165" s="402">
        <f>IF(OR(HJ165=4,HJ165=7),VLOOKUP(HJ165,'４整理番号表'!$J$5:$K$59,2,FALSE),0)</f>
        <v>0</v>
      </c>
      <c r="HM165" s="402">
        <f>IF(HJ165=5,VLOOKUP(HJ165,'４整理番号表'!$J$5:$K$59,2,FALSE),0)</f>
        <v>0</v>
      </c>
      <c r="HN165" s="402">
        <f>IF(AND(8&lt;=HJ165,HJ165&lt;=13),VLOOKUP(HJ165,'４整理番号表'!$J$5:$K$59,2,FALSE),0)</f>
        <v>0</v>
      </c>
      <c r="HO165" s="397">
        <f t="shared" si="563"/>
        <v>0</v>
      </c>
      <c r="HP165" s="345">
        <f t="shared" si="564"/>
        <v>0</v>
      </c>
      <c r="HQ165" s="345">
        <f t="shared" si="565"/>
        <v>0</v>
      </c>
      <c r="HR165" s="344">
        <f t="shared" si="566"/>
        <v>0</v>
      </c>
      <c r="HS165" s="344">
        <f t="shared" si="567"/>
        <v>0</v>
      </c>
      <c r="HT165" s="345">
        <f t="shared" si="568"/>
        <v>0</v>
      </c>
      <c r="HU165" s="345">
        <f t="shared" si="569"/>
        <v>0</v>
      </c>
      <c r="HV165" s="345">
        <f t="shared" si="570"/>
        <v>0</v>
      </c>
      <c r="HW165" s="345">
        <f t="shared" si="571"/>
        <v>0</v>
      </c>
      <c r="HX165" s="345">
        <f t="shared" si="572"/>
        <v>0</v>
      </c>
      <c r="HY165" s="344">
        <f t="shared" si="573"/>
        <v>0</v>
      </c>
      <c r="HZ165" s="344">
        <f t="shared" si="574"/>
        <v>0</v>
      </c>
      <c r="IA165" s="345">
        <f t="shared" si="575"/>
        <v>0</v>
      </c>
      <c r="IB165" s="345">
        <f t="shared" si="576"/>
        <v>0</v>
      </c>
      <c r="IC165" s="345">
        <f t="shared" si="577"/>
        <v>0</v>
      </c>
      <c r="ID165" s="345">
        <f t="shared" si="578"/>
        <v>0</v>
      </c>
      <c r="IE165" s="345">
        <f t="shared" si="579"/>
        <v>0</v>
      </c>
      <c r="IF165" s="344">
        <f>IF(AND($HO165=3,SUM($ID165:IE165)=0),IF(AND($HB165=1,$HF165&gt;=0.1),1,),)</f>
        <v>0</v>
      </c>
      <c r="IG165" s="344">
        <f>IF(AND($HO165=3,SUM($ID165:IF165)=0),IF(AND($HB165=1,$HF165&gt;=0.05,$HF165&lt;0.1),1,),)</f>
        <v>0</v>
      </c>
      <c r="IH165" s="345">
        <f t="shared" si="580"/>
        <v>0</v>
      </c>
      <c r="II165" s="345">
        <f t="shared" si="581"/>
        <v>0</v>
      </c>
      <c r="IJ165" s="345">
        <f t="shared" si="582"/>
        <v>0</v>
      </c>
      <c r="IK165" s="345">
        <f t="shared" si="583"/>
        <v>0</v>
      </c>
      <c r="IL165" s="345">
        <f t="shared" si="584"/>
        <v>0</v>
      </c>
      <c r="IM165" s="345">
        <f t="shared" si="585"/>
        <v>0</v>
      </c>
      <c r="IN165" s="345">
        <f t="shared" si="586"/>
        <v>0</v>
      </c>
      <c r="IO165" s="345">
        <f t="shared" si="587"/>
        <v>0</v>
      </c>
      <c r="IP165" s="345">
        <f t="shared" si="588"/>
        <v>0</v>
      </c>
      <c r="IQ165" s="345">
        <f t="shared" si="589"/>
        <v>0</v>
      </c>
      <c r="IR165" s="345">
        <f t="shared" si="590"/>
        <v>0</v>
      </c>
      <c r="IS165" s="392">
        <f t="shared" si="591"/>
        <v>0</v>
      </c>
      <c r="IT165" s="385"/>
      <c r="IU165" s="440">
        <f t="shared" si="443"/>
        <v>0</v>
      </c>
      <c r="IV165" s="344">
        <f t="shared" si="444"/>
        <v>0</v>
      </c>
      <c r="IW165" s="344">
        <f t="shared" si="445"/>
        <v>0</v>
      </c>
      <c r="IX165" s="344">
        <f t="shared" si="446"/>
        <v>0</v>
      </c>
      <c r="IY165" s="344">
        <f t="shared" si="447"/>
        <v>0</v>
      </c>
      <c r="IZ165" s="344">
        <f t="shared" si="448"/>
        <v>0</v>
      </c>
      <c r="JA165" s="344">
        <f t="shared" si="449"/>
        <v>0</v>
      </c>
      <c r="JB165" s="344">
        <f t="shared" si="450"/>
        <v>0</v>
      </c>
      <c r="JC165" s="344">
        <f t="shared" si="451"/>
        <v>0</v>
      </c>
      <c r="JD165" s="344">
        <f t="shared" si="452"/>
        <v>0</v>
      </c>
      <c r="JE165" s="344">
        <f t="shared" si="453"/>
        <v>0</v>
      </c>
      <c r="JF165" s="344">
        <f t="shared" si="454"/>
        <v>0</v>
      </c>
      <c r="JG165" s="344">
        <f t="shared" si="455"/>
        <v>0</v>
      </c>
      <c r="JH165" s="344">
        <f t="shared" si="456"/>
        <v>0</v>
      </c>
      <c r="JI165" s="344">
        <f t="shared" si="457"/>
        <v>0</v>
      </c>
      <c r="JJ165" s="344">
        <f t="shared" si="458"/>
        <v>0</v>
      </c>
      <c r="JK165" s="344">
        <f t="shared" si="459"/>
        <v>0</v>
      </c>
      <c r="JL165" s="344">
        <f t="shared" si="460"/>
        <v>0</v>
      </c>
      <c r="JM165" s="344">
        <f t="shared" si="461"/>
        <v>0</v>
      </c>
      <c r="JN165" s="344">
        <f t="shared" si="462"/>
        <v>0</v>
      </c>
      <c r="JO165" s="344">
        <f t="shared" si="463"/>
        <v>0</v>
      </c>
      <c r="JP165" s="344">
        <f t="shared" si="464"/>
        <v>0</v>
      </c>
      <c r="JQ165" s="344">
        <f t="shared" si="465"/>
        <v>0</v>
      </c>
      <c r="JR165" s="344">
        <f t="shared" si="466"/>
        <v>0</v>
      </c>
      <c r="JS165" s="344">
        <f t="shared" si="467"/>
        <v>0</v>
      </c>
      <c r="JT165" s="344">
        <f t="shared" si="468"/>
        <v>0</v>
      </c>
      <c r="JU165" s="344">
        <f t="shared" si="469"/>
        <v>0</v>
      </c>
      <c r="JV165" s="344">
        <f t="shared" si="470"/>
        <v>0</v>
      </c>
      <c r="JW165" s="344">
        <f t="shared" si="471"/>
        <v>0</v>
      </c>
      <c r="JX165" s="344">
        <f t="shared" si="472"/>
        <v>0</v>
      </c>
      <c r="JY165" s="344">
        <f t="shared" si="473"/>
        <v>0</v>
      </c>
      <c r="JZ165" s="344">
        <f t="shared" si="474"/>
        <v>0</v>
      </c>
      <c r="KA165" s="344">
        <f t="shared" si="475"/>
        <v>0</v>
      </c>
      <c r="KB165" s="344">
        <f t="shared" si="476"/>
        <v>0</v>
      </c>
      <c r="KC165" s="344">
        <f t="shared" si="477"/>
        <v>0</v>
      </c>
      <c r="KD165" s="344">
        <f t="shared" si="478"/>
        <v>0</v>
      </c>
      <c r="KE165" s="344">
        <f t="shared" si="479"/>
        <v>0</v>
      </c>
      <c r="KF165" s="344">
        <f t="shared" si="480"/>
        <v>0</v>
      </c>
      <c r="KG165" s="344">
        <f t="shared" si="481"/>
        <v>0</v>
      </c>
      <c r="KH165" s="344">
        <f t="shared" si="482"/>
        <v>0</v>
      </c>
      <c r="KI165" s="344">
        <f t="shared" si="483"/>
        <v>0</v>
      </c>
      <c r="KJ165" s="344">
        <f t="shared" si="484"/>
        <v>0</v>
      </c>
      <c r="KK165" s="344">
        <f t="shared" si="485"/>
        <v>0</v>
      </c>
      <c r="KL165" s="344">
        <f t="shared" si="486"/>
        <v>0</v>
      </c>
      <c r="KM165" s="344">
        <f t="shared" si="487"/>
        <v>0</v>
      </c>
      <c r="KN165" s="344">
        <f t="shared" si="488"/>
        <v>0</v>
      </c>
      <c r="KO165" s="344">
        <f t="shared" si="489"/>
        <v>0</v>
      </c>
      <c r="KP165" s="344">
        <f t="shared" si="490"/>
        <v>0</v>
      </c>
      <c r="KQ165" s="344">
        <f t="shared" si="491"/>
        <v>0</v>
      </c>
      <c r="KR165" s="344">
        <f t="shared" si="492"/>
        <v>0</v>
      </c>
      <c r="KS165" s="344">
        <f t="shared" si="493"/>
        <v>0</v>
      </c>
      <c r="KT165" s="383">
        <f t="shared" si="494"/>
        <v>0</v>
      </c>
      <c r="KU165" s="701"/>
      <c r="KV165" s="109"/>
      <c r="KW165" s="109"/>
      <c r="KX165" s="110"/>
      <c r="KZ165" s="472">
        <f t="shared" si="495"/>
        <v>0</v>
      </c>
      <c r="LA165" s="348">
        <f t="shared" si="496"/>
        <v>0</v>
      </c>
      <c r="LB165" s="348">
        <f t="shared" si="497"/>
        <v>0</v>
      </c>
      <c r="LC165" s="473">
        <f t="shared" si="498"/>
        <v>0</v>
      </c>
      <c r="LE165" s="467">
        <f t="shared" si="499"/>
        <v>0</v>
      </c>
      <c r="LF165" s="467" t="str">
        <f t="shared" si="500"/>
        <v/>
      </c>
      <c r="LG165" s="467">
        <f t="shared" si="501"/>
        <v>0</v>
      </c>
      <c r="LH165" s="467">
        <f t="shared" si="502"/>
        <v>0</v>
      </c>
      <c r="LI165" s="467">
        <f t="shared" si="503"/>
        <v>0</v>
      </c>
      <c r="LJ165" s="467">
        <f t="shared" si="504"/>
        <v>0</v>
      </c>
      <c r="LK165" s="467">
        <f t="shared" si="505"/>
        <v>0</v>
      </c>
      <c r="LL165" s="467">
        <f t="shared" si="506"/>
        <v>0</v>
      </c>
      <c r="LM165" s="467">
        <f t="shared" si="507"/>
        <v>0</v>
      </c>
      <c r="LN165" s="468">
        <f t="shared" si="508"/>
        <v>0</v>
      </c>
      <c r="LO165" s="468" t="str">
        <f t="shared" si="592"/>
        <v>○</v>
      </c>
      <c r="LP165" s="451"/>
      <c r="LQ165" s="414">
        <f t="shared" si="593"/>
        <v>0</v>
      </c>
      <c r="LR165" s="414">
        <f t="shared" si="594"/>
        <v>0</v>
      </c>
      <c r="LS165" s="414" t="str">
        <f t="shared" si="509"/>
        <v/>
      </c>
      <c r="LT165" s="414" t="str">
        <f t="shared" si="595"/>
        <v/>
      </c>
      <c r="LU165" s="414">
        <f t="shared" si="510"/>
        <v>0</v>
      </c>
      <c r="LV165" s="414">
        <f t="shared" si="511"/>
        <v>0</v>
      </c>
      <c r="LW165" s="414">
        <f t="shared" si="512"/>
        <v>0</v>
      </c>
      <c r="LX165" s="448">
        <f t="shared" si="513"/>
        <v>0</v>
      </c>
      <c r="LY165" s="414">
        <f t="shared" si="596"/>
        <v>0</v>
      </c>
      <c r="LZ165" s="414">
        <f t="shared" si="597"/>
        <v>0</v>
      </c>
      <c r="MA165" s="414">
        <f t="shared" si="598"/>
        <v>0</v>
      </c>
      <c r="MB165" s="448">
        <f t="shared" si="599"/>
        <v>0</v>
      </c>
      <c r="MC165" s="414">
        <f t="shared" si="514"/>
        <v>0</v>
      </c>
      <c r="MD165" s="414">
        <f t="shared" si="515"/>
        <v>0</v>
      </c>
      <c r="ME165" s="414">
        <f t="shared" si="516"/>
        <v>0</v>
      </c>
      <c r="MF165" s="448">
        <f t="shared" si="517"/>
        <v>0</v>
      </c>
      <c r="MG165" s="414">
        <f t="shared" si="518"/>
        <v>0</v>
      </c>
      <c r="MH165" s="414">
        <f t="shared" si="519"/>
        <v>0</v>
      </c>
      <c r="MI165" s="414">
        <f t="shared" si="520"/>
        <v>0</v>
      </c>
      <c r="MJ165" s="448">
        <f t="shared" si="600"/>
        <v>0</v>
      </c>
      <c r="MK165" s="462"/>
      <c r="ML165" s="477" cm="1">
        <f t="array" ref="ML165">IF(MX165=1,INDEX($BX165:$EQ165,1,MATCH("Ⅱ⑧",$BX165:$EQ165,0)+7),0)</f>
        <v>0</v>
      </c>
      <c r="MM165" s="478">
        <f t="shared" si="521"/>
        <v>0</v>
      </c>
      <c r="MN165" s="468">
        <f t="shared" si="522"/>
        <v>0</v>
      </c>
      <c r="MP165" s="348">
        <f t="shared" si="523"/>
        <v>0</v>
      </c>
      <c r="MQ165" s="348">
        <f t="shared" si="524"/>
        <v>0</v>
      </c>
      <c r="MR165" s="348">
        <f t="shared" si="525"/>
        <v>0</v>
      </c>
      <c r="MS165" s="348">
        <f t="shared" si="526"/>
        <v>0</v>
      </c>
      <c r="MT165" s="348">
        <f t="shared" si="527"/>
        <v>0</v>
      </c>
      <c r="MU165" s="348">
        <f t="shared" si="528"/>
        <v>0</v>
      </c>
      <c r="MV165" s="348">
        <f t="shared" si="529"/>
        <v>0</v>
      </c>
      <c r="MW165" s="348">
        <f t="shared" si="530"/>
        <v>0</v>
      </c>
      <c r="MX165" s="348">
        <f t="shared" si="531"/>
        <v>0</v>
      </c>
      <c r="MZ165" s="550">
        <f t="shared" si="532"/>
        <v>0</v>
      </c>
      <c r="NA165" s="550">
        <f t="shared" si="533"/>
        <v>0</v>
      </c>
      <c r="NB165" s="550">
        <f t="shared" si="534"/>
        <v>0</v>
      </c>
      <c r="NC165" s="550">
        <f t="shared" si="535"/>
        <v>0</v>
      </c>
      <c r="ND165" s="550">
        <f t="shared" si="536"/>
        <v>0</v>
      </c>
      <c r="NE165" s="550">
        <f t="shared" si="537"/>
        <v>0</v>
      </c>
      <c r="NF165" s="550">
        <f t="shared" si="538"/>
        <v>0</v>
      </c>
      <c r="NG165" s="550">
        <f t="shared" si="539"/>
        <v>0</v>
      </c>
    </row>
    <row r="166" spans="1:371" s="136" customFormat="1" ht="21" customHeight="1">
      <c r="A166" s="452">
        <f t="shared" si="412"/>
        <v>0</v>
      </c>
      <c r="B166" s="452">
        <f t="shared" si="601"/>
        <v>0</v>
      </c>
      <c r="C166" s="452">
        <f t="shared" si="413"/>
        <v>0</v>
      </c>
      <c r="D166" s="452">
        <f t="shared" si="414"/>
        <v>0</v>
      </c>
      <c r="E166" s="452">
        <f t="shared" si="415"/>
        <v>0</v>
      </c>
      <c r="F166" s="452">
        <f t="shared" si="602"/>
        <v>0</v>
      </c>
      <c r="G166" s="452">
        <f t="shared" si="603"/>
        <v>0</v>
      </c>
      <c r="H166" s="452">
        <f t="shared" si="604"/>
        <v>0</v>
      </c>
      <c r="I166" s="267">
        <f t="shared" si="540"/>
        <v>0</v>
      </c>
      <c r="J166" s="268"/>
      <c r="K166" s="112"/>
      <c r="L166" s="112"/>
      <c r="M166" s="106"/>
      <c r="N166" s="106"/>
      <c r="O166" s="106"/>
      <c r="P166" s="106"/>
      <c r="Q166" s="112"/>
      <c r="R166" s="263" t="str">
        <f>IFERROR(VLOOKUP(Q166,'４整理番号表'!$T$27:$U$30,2,TRUE),"")</f>
        <v/>
      </c>
      <c r="S166" s="263">
        <f t="shared" si="541"/>
        <v>0</v>
      </c>
      <c r="T166" s="266">
        <f t="shared" si="542"/>
        <v>0</v>
      </c>
      <c r="U166" s="112"/>
      <c r="V166" s="108"/>
      <c r="W166" s="269" t="str">
        <f>IFERROR(VLOOKUP(V166,'４整理番号表'!$B$6:$G$7,2,TRUE),"")</f>
        <v/>
      </c>
      <c r="X166" s="270"/>
      <c r="Y166" s="108"/>
      <c r="Z166" s="269" t="str">
        <f>IFERROR(VLOOKUP(Y166,'４整理番号表'!$B$39:$H$45,2,TRUE),"")</f>
        <v/>
      </c>
      <c r="AA166" s="108"/>
      <c r="AB166" s="271" t="str">
        <f>IFERROR(VLOOKUP(AA166,'４整理番号表'!$J$5:$K$59,2,TRUE),"")</f>
        <v/>
      </c>
      <c r="AC166" s="365"/>
      <c r="AD166" s="624"/>
      <c r="AE166" s="107"/>
      <c r="AF166" s="272" t="str">
        <f>IFERROR(VLOOKUP(AE166,'４整理番号表'!$P$6:$Q$39,2,TRUE),"")</f>
        <v/>
      </c>
      <c r="AG166" s="273">
        <f t="shared" si="416"/>
        <v>0</v>
      </c>
      <c r="AH166" s="106"/>
      <c r="AI166" s="112"/>
      <c r="AJ166" s="111"/>
      <c r="AK166" s="282"/>
      <c r="AL166" s="283"/>
      <c r="AM166" s="280"/>
      <c r="AN166" s="29"/>
      <c r="AO166" s="291">
        <f t="shared" si="417"/>
        <v>0</v>
      </c>
      <c r="AP166" s="290">
        <f t="shared" si="543"/>
        <v>0</v>
      </c>
      <c r="AQ166" s="30"/>
      <c r="AR166" s="30"/>
      <c r="AS166" s="30"/>
      <c r="AT166" s="289"/>
      <c r="AU166" s="291">
        <f t="shared" si="610"/>
        <v>0</v>
      </c>
      <c r="AV166" s="291" t="str">
        <f t="shared" si="605"/>
        <v/>
      </c>
      <c r="AW166" s="27"/>
      <c r="AX166" s="33"/>
      <c r="AY166" s="33"/>
      <c r="AZ166" s="28"/>
      <c r="BA166" s="27"/>
      <c r="BB166" s="202"/>
      <c r="BC166" s="315">
        <f t="shared" si="544"/>
        <v>0</v>
      </c>
      <c r="BD166" s="349" t="str">
        <f t="shared" si="418"/>
        <v/>
      </c>
      <c r="BE166" s="350"/>
      <c r="BF166" s="350"/>
      <c r="BG166" s="349">
        <f t="shared" si="611"/>
        <v>0</v>
      </c>
      <c r="BH166" s="350"/>
      <c r="BI166" s="349">
        <f t="shared" si="545"/>
        <v>0</v>
      </c>
      <c r="BJ166" s="202"/>
      <c r="BK166" s="202"/>
      <c r="BL166" s="653" t="str">
        <f t="shared" si="419"/>
        <v/>
      </c>
      <c r="BM166" s="654" t="str">
        <f t="shared" si="420"/>
        <v/>
      </c>
      <c r="BN166" s="266" t="str">
        <f t="shared" si="421"/>
        <v/>
      </c>
      <c r="BO166" s="793"/>
      <c r="BP166" s="323"/>
      <c r="BQ166" s="323"/>
      <c r="BR166" s="323"/>
      <c r="BS166" s="323"/>
      <c r="BT166" s="324" t="str">
        <f t="shared" si="422"/>
        <v/>
      </c>
      <c r="BU166" s="325" t="str">
        <f t="shared" si="546"/>
        <v/>
      </c>
      <c r="BV166" s="393">
        <f t="shared" si="547"/>
        <v>0</v>
      </c>
      <c r="BW166" s="326"/>
      <c r="BX166" s="329"/>
      <c r="BY166" s="454"/>
      <c r="BZ166" s="455"/>
      <c r="CA166" s="455"/>
      <c r="CB166" s="455"/>
      <c r="CC166" s="455"/>
      <c r="CD166" s="322">
        <f>IFERROR(VLOOKUP(BX166,'４整理番号表'!$X$23:$Z$31,3,FALSE),)</f>
        <v>0</v>
      </c>
      <c r="CE166" s="605" t="str">
        <f>IF(BX166='４整理番号表'!$X$24,IF(CC166&lt;&gt;"",IF(BZ166&gt;0,IF(BY166=6,ROUNDDOWN((CC166-BZ166)/ABS(BZ166),3),IF(BY166=5,ROUNDDOWN((CC166-BZ166)/ABS(BZ166)*3/4,3),"")),"-")),IF(CC166&lt;&gt;"",IF(BZ166&gt;0,ROUNDDOWN((CC166-BZ166)/ABS(BZ166),3),"-"),""))</f>
        <v/>
      </c>
      <c r="CF166" s="610"/>
      <c r="CG166" s="329"/>
      <c r="CH166" s="454"/>
      <c r="CI166" s="322"/>
      <c r="CJ166" s="322"/>
      <c r="CK166" s="322"/>
      <c r="CL166" s="322"/>
      <c r="CM166" s="322">
        <f>IFERROR(VLOOKUP(CG166,'４整理番号表'!$X$23:$Z$31,3,FALSE),)</f>
        <v>0</v>
      </c>
      <c r="CN166" s="325" t="str">
        <f t="shared" si="548"/>
        <v/>
      </c>
      <c r="CO166" s="610"/>
      <c r="CP166" s="329"/>
      <c r="CQ166" s="454"/>
      <c r="CR166" s="322"/>
      <c r="CS166" s="322"/>
      <c r="CT166" s="322"/>
      <c r="CU166" s="322"/>
      <c r="CV166" s="322">
        <f>IFERROR(VLOOKUP(CP166,'４整理番号表'!$X$23:$Z$31,3,FALSE),)</f>
        <v>0</v>
      </c>
      <c r="CW166" s="325" t="str">
        <f t="shared" si="549"/>
        <v/>
      </c>
      <c r="CX166" s="619"/>
      <c r="CY166" s="329"/>
      <c r="CZ166" s="454"/>
      <c r="DA166" s="322"/>
      <c r="DB166" s="322"/>
      <c r="DC166" s="322"/>
      <c r="DD166" s="322"/>
      <c r="DE166" s="322">
        <f>IFERROR(VLOOKUP(CY166,'４整理番号表'!$X$23:$Z$31,3,FALSE),)</f>
        <v>0</v>
      </c>
      <c r="DF166" s="325" t="str">
        <f t="shared" si="550"/>
        <v/>
      </c>
      <c r="DG166" s="610"/>
      <c r="DH166" s="329"/>
      <c r="DI166" s="454"/>
      <c r="DJ166" s="322"/>
      <c r="DK166" s="322"/>
      <c r="DL166" s="322"/>
      <c r="DM166" s="322"/>
      <c r="DN166" s="322">
        <f>IFERROR(VLOOKUP(DH166,'４整理番号表'!$X$23:$Z$31,3,FALSE),)</f>
        <v>0</v>
      </c>
      <c r="DO166" s="325" t="str">
        <f t="shared" si="551"/>
        <v/>
      </c>
      <c r="DP166" s="610"/>
      <c r="DQ166" s="329"/>
      <c r="DR166" s="454"/>
      <c r="DS166" s="322"/>
      <c r="DT166" s="322"/>
      <c r="DU166" s="322"/>
      <c r="DV166" s="322"/>
      <c r="DW166" s="322">
        <f>IFERROR(VLOOKUP(DQ166,'４整理番号表'!$X$23:$Z$31,3,FALSE),)</f>
        <v>0</v>
      </c>
      <c r="DX166" s="325" t="str">
        <f t="shared" si="552"/>
        <v/>
      </c>
      <c r="DY166" s="610"/>
      <c r="DZ166" s="329"/>
      <c r="EA166" s="454"/>
      <c r="EB166" s="322"/>
      <c r="EC166" s="322"/>
      <c r="ED166" s="322"/>
      <c r="EE166" s="322"/>
      <c r="EF166" s="322">
        <f>IFERROR(VLOOKUP(DZ166,'４整理番号表'!$X$23:$Z$31,3,FALSE),)</f>
        <v>0</v>
      </c>
      <c r="EG166" s="325" t="str">
        <f t="shared" si="553"/>
        <v/>
      </c>
      <c r="EH166" s="610"/>
      <c r="EI166" s="329"/>
      <c r="EJ166" s="454"/>
      <c r="EK166" s="322"/>
      <c r="EL166" s="322"/>
      <c r="EM166" s="322"/>
      <c r="EN166" s="322"/>
      <c r="EO166" s="322">
        <f>IFERROR(VLOOKUP(EI166,'４整理番号表'!$X$23:$Z$31,3,FALSE),)</f>
        <v>0</v>
      </c>
      <c r="EP166" s="325" t="str">
        <f t="shared" si="554"/>
        <v/>
      </c>
      <c r="EQ166" s="619"/>
      <c r="ER166" s="203" t="s">
        <v>101</v>
      </c>
      <c r="ES166" s="266">
        <f t="shared" si="423"/>
        <v>0</v>
      </c>
      <c r="ET166" s="272">
        <f t="shared" si="424"/>
        <v>0</v>
      </c>
      <c r="EU166" s="272">
        <f t="shared" si="425"/>
        <v>0</v>
      </c>
      <c r="EV166" s="272">
        <f t="shared" si="426"/>
        <v>0</v>
      </c>
      <c r="EW166" s="272">
        <f t="shared" si="427"/>
        <v>0</v>
      </c>
      <c r="EX166" s="272">
        <f t="shared" si="428"/>
        <v>0</v>
      </c>
      <c r="EY166" s="272">
        <f t="shared" si="429"/>
        <v>0</v>
      </c>
      <c r="EZ166" s="272">
        <f t="shared" si="430"/>
        <v>0</v>
      </c>
      <c r="FA166" s="272">
        <f t="shared" si="431"/>
        <v>0</v>
      </c>
      <c r="FB166" s="272">
        <f t="shared" si="432"/>
        <v>0</v>
      </c>
      <c r="FC166" s="272">
        <f t="shared" si="433"/>
        <v>0</v>
      </c>
      <c r="FD166" s="272">
        <f t="shared" si="434"/>
        <v>0</v>
      </c>
      <c r="FE166" s="272">
        <f t="shared" si="435"/>
        <v>0</v>
      </c>
      <c r="FF166" s="272">
        <f t="shared" si="436"/>
        <v>0</v>
      </c>
      <c r="FG166" s="272">
        <f t="shared" si="437"/>
        <v>0</v>
      </c>
      <c r="FH166" s="272">
        <f t="shared" si="438"/>
        <v>0</v>
      </c>
      <c r="FI166" s="109" t="s">
        <v>100</v>
      </c>
      <c r="FJ166" s="109" t="s">
        <v>100</v>
      </c>
      <c r="FK166" s="109" t="s">
        <v>100</v>
      </c>
      <c r="FL166" s="109" t="s">
        <v>100</v>
      </c>
      <c r="FM166" s="109" t="s">
        <v>100</v>
      </c>
      <c r="FN166" s="272">
        <f t="shared" si="555"/>
        <v>0</v>
      </c>
      <c r="FO166" s="272">
        <f t="shared" si="556"/>
        <v>0</v>
      </c>
      <c r="FP166" s="272">
        <f t="shared" si="557"/>
        <v>0</v>
      </c>
      <c r="FQ166" s="272">
        <f t="shared" si="558"/>
        <v>0</v>
      </c>
      <c r="FR166" s="272">
        <f t="shared" si="559"/>
        <v>0</v>
      </c>
      <c r="FS166" s="272">
        <f t="shared" si="560"/>
        <v>0</v>
      </c>
      <c r="FT166" s="272">
        <f t="shared" si="561"/>
        <v>0</v>
      </c>
      <c r="FU166" s="113"/>
      <c r="FV166" s="113"/>
      <c r="FW166" s="109"/>
      <c r="FX166" s="109"/>
      <c r="FY166" s="109"/>
      <c r="FZ166" s="272">
        <f t="shared" si="562"/>
        <v>0</v>
      </c>
      <c r="GA166" s="272">
        <f t="shared" si="439"/>
        <v>0</v>
      </c>
      <c r="GB166" s="109"/>
      <c r="GC166" s="109"/>
      <c r="GD166" s="109"/>
      <c r="GE166" s="109"/>
      <c r="GF166" s="109"/>
      <c r="GG166" s="109"/>
      <c r="GH166" s="109"/>
      <c r="GI166" s="109"/>
      <c r="GJ166" s="109"/>
      <c r="GK166" s="109"/>
      <c r="GL166" s="109"/>
      <c r="GM166" s="109"/>
      <c r="GN166" s="109"/>
      <c r="GO166" s="109"/>
      <c r="GP166" s="109"/>
      <c r="GQ166" s="109"/>
      <c r="GR166" s="109"/>
      <c r="GS166" s="109"/>
      <c r="GT166" s="110"/>
      <c r="GV166" s="413">
        <f t="shared" si="440"/>
        <v>0</v>
      </c>
      <c r="GW166" s="414">
        <f t="shared" si="441"/>
        <v>0</v>
      </c>
      <c r="GX166" s="415"/>
      <c r="GY166" s="416">
        <f t="shared" si="606"/>
        <v>0</v>
      </c>
      <c r="GZ166" s="417">
        <f t="shared" si="607"/>
        <v>0</v>
      </c>
      <c r="HA166" s="385"/>
      <c r="HB166" s="421"/>
      <c r="HC166" s="422"/>
      <c r="HD166" s="422"/>
      <c r="HE166" s="423">
        <f t="shared" si="608"/>
        <v>0</v>
      </c>
      <c r="HF166" s="424">
        <f t="shared" si="609"/>
        <v>0</v>
      </c>
      <c r="HG166" s="426"/>
      <c r="HH166" s="426"/>
      <c r="HI166" s="426"/>
      <c r="HJ166" s="345" t="str">
        <f t="shared" si="442"/>
        <v/>
      </c>
      <c r="HK166" s="402">
        <f>IF(OR(AND(1&lt;=HJ166,HJ166&lt;=3),HJ166=6),VLOOKUP(HJ166,'４整理番号表'!$J$5:$K$59,2,FALSE),0)</f>
        <v>0</v>
      </c>
      <c r="HL166" s="402">
        <f>IF(OR(HJ166=4,HJ166=7),VLOOKUP(HJ166,'４整理番号表'!$J$5:$K$59,2,FALSE),0)</f>
        <v>0</v>
      </c>
      <c r="HM166" s="402">
        <f>IF(HJ166=5,VLOOKUP(HJ166,'４整理番号表'!$J$5:$K$59,2,FALSE),0)</f>
        <v>0</v>
      </c>
      <c r="HN166" s="402">
        <f>IF(AND(8&lt;=HJ166,HJ166&lt;=13),VLOOKUP(HJ166,'４整理番号表'!$J$5:$K$59,2,FALSE),0)</f>
        <v>0</v>
      </c>
      <c r="HO166" s="397">
        <f t="shared" si="563"/>
        <v>0</v>
      </c>
      <c r="HP166" s="345">
        <f t="shared" si="564"/>
        <v>0</v>
      </c>
      <c r="HQ166" s="345">
        <f t="shared" si="565"/>
        <v>0</v>
      </c>
      <c r="HR166" s="344">
        <f t="shared" si="566"/>
        <v>0</v>
      </c>
      <c r="HS166" s="344">
        <f t="shared" si="567"/>
        <v>0</v>
      </c>
      <c r="HT166" s="345">
        <f t="shared" si="568"/>
        <v>0</v>
      </c>
      <c r="HU166" s="345">
        <f t="shared" si="569"/>
        <v>0</v>
      </c>
      <c r="HV166" s="345">
        <f t="shared" si="570"/>
        <v>0</v>
      </c>
      <c r="HW166" s="345">
        <f t="shared" si="571"/>
        <v>0</v>
      </c>
      <c r="HX166" s="345">
        <f t="shared" si="572"/>
        <v>0</v>
      </c>
      <c r="HY166" s="344">
        <f t="shared" si="573"/>
        <v>0</v>
      </c>
      <c r="HZ166" s="344">
        <f t="shared" si="574"/>
        <v>0</v>
      </c>
      <c r="IA166" s="345">
        <f t="shared" si="575"/>
        <v>0</v>
      </c>
      <c r="IB166" s="345">
        <f t="shared" si="576"/>
        <v>0</v>
      </c>
      <c r="IC166" s="345">
        <f t="shared" si="577"/>
        <v>0</v>
      </c>
      <c r="ID166" s="345">
        <f t="shared" si="578"/>
        <v>0</v>
      </c>
      <c r="IE166" s="345">
        <f t="shared" si="579"/>
        <v>0</v>
      </c>
      <c r="IF166" s="344">
        <f>IF(AND($HO166=3,SUM($ID166:IE166)=0),IF(AND($HB166=1,$HF166&gt;=0.1),1,),)</f>
        <v>0</v>
      </c>
      <c r="IG166" s="344">
        <f>IF(AND($HO166=3,SUM($ID166:IF166)=0),IF(AND($HB166=1,$HF166&gt;=0.05,$HF166&lt;0.1),1,),)</f>
        <v>0</v>
      </c>
      <c r="IH166" s="345">
        <f t="shared" si="580"/>
        <v>0</v>
      </c>
      <c r="II166" s="345">
        <f t="shared" si="581"/>
        <v>0</v>
      </c>
      <c r="IJ166" s="345">
        <f t="shared" si="582"/>
        <v>0</v>
      </c>
      <c r="IK166" s="345">
        <f t="shared" si="583"/>
        <v>0</v>
      </c>
      <c r="IL166" s="345">
        <f t="shared" si="584"/>
        <v>0</v>
      </c>
      <c r="IM166" s="345">
        <f t="shared" si="585"/>
        <v>0</v>
      </c>
      <c r="IN166" s="345">
        <f t="shared" si="586"/>
        <v>0</v>
      </c>
      <c r="IO166" s="345">
        <f t="shared" si="587"/>
        <v>0</v>
      </c>
      <c r="IP166" s="345">
        <f t="shared" si="588"/>
        <v>0</v>
      </c>
      <c r="IQ166" s="345">
        <f t="shared" si="589"/>
        <v>0</v>
      </c>
      <c r="IR166" s="345">
        <f t="shared" si="590"/>
        <v>0</v>
      </c>
      <c r="IS166" s="392">
        <f t="shared" si="591"/>
        <v>0</v>
      </c>
      <c r="IT166" s="385"/>
      <c r="IU166" s="440">
        <f t="shared" si="443"/>
        <v>0</v>
      </c>
      <c r="IV166" s="344">
        <f t="shared" si="444"/>
        <v>0</v>
      </c>
      <c r="IW166" s="344">
        <f t="shared" si="445"/>
        <v>0</v>
      </c>
      <c r="IX166" s="344">
        <f t="shared" si="446"/>
        <v>0</v>
      </c>
      <c r="IY166" s="344">
        <f t="shared" si="447"/>
        <v>0</v>
      </c>
      <c r="IZ166" s="344">
        <f t="shared" si="448"/>
        <v>0</v>
      </c>
      <c r="JA166" s="344">
        <f t="shared" si="449"/>
        <v>0</v>
      </c>
      <c r="JB166" s="344">
        <f t="shared" si="450"/>
        <v>0</v>
      </c>
      <c r="JC166" s="344">
        <f t="shared" si="451"/>
        <v>0</v>
      </c>
      <c r="JD166" s="344">
        <f t="shared" si="452"/>
        <v>0</v>
      </c>
      <c r="JE166" s="344">
        <f t="shared" si="453"/>
        <v>0</v>
      </c>
      <c r="JF166" s="344">
        <f t="shared" si="454"/>
        <v>0</v>
      </c>
      <c r="JG166" s="344">
        <f t="shared" si="455"/>
        <v>0</v>
      </c>
      <c r="JH166" s="344">
        <f t="shared" si="456"/>
        <v>0</v>
      </c>
      <c r="JI166" s="344">
        <f t="shared" si="457"/>
        <v>0</v>
      </c>
      <c r="JJ166" s="344">
        <f t="shared" si="458"/>
        <v>0</v>
      </c>
      <c r="JK166" s="344">
        <f t="shared" si="459"/>
        <v>0</v>
      </c>
      <c r="JL166" s="344">
        <f t="shared" si="460"/>
        <v>0</v>
      </c>
      <c r="JM166" s="344">
        <f t="shared" si="461"/>
        <v>0</v>
      </c>
      <c r="JN166" s="344">
        <f t="shared" si="462"/>
        <v>0</v>
      </c>
      <c r="JO166" s="344">
        <f t="shared" si="463"/>
        <v>0</v>
      </c>
      <c r="JP166" s="344">
        <f t="shared" si="464"/>
        <v>0</v>
      </c>
      <c r="JQ166" s="344">
        <f t="shared" si="465"/>
        <v>0</v>
      </c>
      <c r="JR166" s="344">
        <f t="shared" si="466"/>
        <v>0</v>
      </c>
      <c r="JS166" s="344">
        <f t="shared" si="467"/>
        <v>0</v>
      </c>
      <c r="JT166" s="344">
        <f t="shared" si="468"/>
        <v>0</v>
      </c>
      <c r="JU166" s="344">
        <f t="shared" si="469"/>
        <v>0</v>
      </c>
      <c r="JV166" s="344">
        <f t="shared" si="470"/>
        <v>0</v>
      </c>
      <c r="JW166" s="344">
        <f t="shared" si="471"/>
        <v>0</v>
      </c>
      <c r="JX166" s="344">
        <f t="shared" si="472"/>
        <v>0</v>
      </c>
      <c r="JY166" s="344">
        <f t="shared" si="473"/>
        <v>0</v>
      </c>
      <c r="JZ166" s="344">
        <f t="shared" si="474"/>
        <v>0</v>
      </c>
      <c r="KA166" s="344">
        <f t="shared" si="475"/>
        <v>0</v>
      </c>
      <c r="KB166" s="344">
        <f t="shared" si="476"/>
        <v>0</v>
      </c>
      <c r="KC166" s="344">
        <f t="shared" si="477"/>
        <v>0</v>
      </c>
      <c r="KD166" s="344">
        <f t="shared" si="478"/>
        <v>0</v>
      </c>
      <c r="KE166" s="344">
        <f t="shared" si="479"/>
        <v>0</v>
      </c>
      <c r="KF166" s="344">
        <f t="shared" si="480"/>
        <v>0</v>
      </c>
      <c r="KG166" s="344">
        <f t="shared" si="481"/>
        <v>0</v>
      </c>
      <c r="KH166" s="344">
        <f t="shared" si="482"/>
        <v>0</v>
      </c>
      <c r="KI166" s="344">
        <f t="shared" si="483"/>
        <v>0</v>
      </c>
      <c r="KJ166" s="344">
        <f t="shared" si="484"/>
        <v>0</v>
      </c>
      <c r="KK166" s="344">
        <f t="shared" si="485"/>
        <v>0</v>
      </c>
      <c r="KL166" s="344">
        <f t="shared" si="486"/>
        <v>0</v>
      </c>
      <c r="KM166" s="344">
        <f t="shared" si="487"/>
        <v>0</v>
      </c>
      <c r="KN166" s="344">
        <f t="shared" si="488"/>
        <v>0</v>
      </c>
      <c r="KO166" s="344">
        <f t="shared" si="489"/>
        <v>0</v>
      </c>
      <c r="KP166" s="344">
        <f t="shared" si="490"/>
        <v>0</v>
      </c>
      <c r="KQ166" s="344">
        <f t="shared" si="491"/>
        <v>0</v>
      </c>
      <c r="KR166" s="344">
        <f t="shared" si="492"/>
        <v>0</v>
      </c>
      <c r="KS166" s="344">
        <f t="shared" si="493"/>
        <v>0</v>
      </c>
      <c r="KT166" s="383">
        <f t="shared" si="494"/>
        <v>0</v>
      </c>
      <c r="KU166" s="701"/>
      <c r="KV166" s="109"/>
      <c r="KW166" s="109"/>
      <c r="KX166" s="110"/>
      <c r="KZ166" s="472">
        <f t="shared" si="495"/>
        <v>0</v>
      </c>
      <c r="LA166" s="348">
        <f t="shared" si="496"/>
        <v>0</v>
      </c>
      <c r="LB166" s="348">
        <f t="shared" si="497"/>
        <v>0</v>
      </c>
      <c r="LC166" s="473">
        <f t="shared" si="498"/>
        <v>0</v>
      </c>
      <c r="LE166" s="467">
        <f t="shared" si="499"/>
        <v>0</v>
      </c>
      <c r="LF166" s="467" t="str">
        <f t="shared" si="500"/>
        <v/>
      </c>
      <c r="LG166" s="467">
        <f t="shared" si="501"/>
        <v>0</v>
      </c>
      <c r="LH166" s="467">
        <f t="shared" si="502"/>
        <v>0</v>
      </c>
      <c r="LI166" s="467">
        <f t="shared" si="503"/>
        <v>0</v>
      </c>
      <c r="LJ166" s="467">
        <f t="shared" si="504"/>
        <v>0</v>
      </c>
      <c r="LK166" s="467">
        <f t="shared" si="505"/>
        <v>0</v>
      </c>
      <c r="LL166" s="467">
        <f t="shared" si="506"/>
        <v>0</v>
      </c>
      <c r="LM166" s="467">
        <f t="shared" si="507"/>
        <v>0</v>
      </c>
      <c r="LN166" s="468">
        <f t="shared" si="508"/>
        <v>0</v>
      </c>
      <c r="LO166" s="468" t="str">
        <f t="shared" si="592"/>
        <v>○</v>
      </c>
      <c r="LP166" s="451"/>
      <c r="LQ166" s="414">
        <f t="shared" si="593"/>
        <v>0</v>
      </c>
      <c r="LR166" s="414">
        <f t="shared" si="594"/>
        <v>0</v>
      </c>
      <c r="LS166" s="414" t="str">
        <f t="shared" si="509"/>
        <v/>
      </c>
      <c r="LT166" s="414" t="str">
        <f t="shared" si="595"/>
        <v/>
      </c>
      <c r="LU166" s="414">
        <f t="shared" si="510"/>
        <v>0</v>
      </c>
      <c r="LV166" s="414">
        <f t="shared" si="511"/>
        <v>0</v>
      </c>
      <c r="LW166" s="414">
        <f t="shared" si="512"/>
        <v>0</v>
      </c>
      <c r="LX166" s="448">
        <f t="shared" si="513"/>
        <v>0</v>
      </c>
      <c r="LY166" s="414">
        <f t="shared" si="596"/>
        <v>0</v>
      </c>
      <c r="LZ166" s="414">
        <f t="shared" si="597"/>
        <v>0</v>
      </c>
      <c r="MA166" s="414">
        <f t="shared" si="598"/>
        <v>0</v>
      </c>
      <c r="MB166" s="448">
        <f t="shared" si="599"/>
        <v>0</v>
      </c>
      <c r="MC166" s="414">
        <f t="shared" si="514"/>
        <v>0</v>
      </c>
      <c r="MD166" s="414">
        <f t="shared" si="515"/>
        <v>0</v>
      </c>
      <c r="ME166" s="414">
        <f t="shared" si="516"/>
        <v>0</v>
      </c>
      <c r="MF166" s="448">
        <f t="shared" si="517"/>
        <v>0</v>
      </c>
      <c r="MG166" s="414">
        <f t="shared" si="518"/>
        <v>0</v>
      </c>
      <c r="MH166" s="414">
        <f t="shared" si="519"/>
        <v>0</v>
      </c>
      <c r="MI166" s="414">
        <f t="shared" si="520"/>
        <v>0</v>
      </c>
      <c r="MJ166" s="448">
        <f t="shared" si="600"/>
        <v>0</v>
      </c>
      <c r="MK166" s="462"/>
      <c r="ML166" s="477" cm="1">
        <f t="array" ref="ML166">IF(MX166=1,INDEX($BX166:$EQ166,1,MATCH("Ⅱ⑧",$BX166:$EQ166,0)+7),0)</f>
        <v>0</v>
      </c>
      <c r="MM166" s="478">
        <f t="shared" si="521"/>
        <v>0</v>
      </c>
      <c r="MN166" s="468">
        <f t="shared" si="522"/>
        <v>0</v>
      </c>
      <c r="MP166" s="348">
        <f t="shared" si="523"/>
        <v>0</v>
      </c>
      <c r="MQ166" s="348">
        <f t="shared" si="524"/>
        <v>0</v>
      </c>
      <c r="MR166" s="348">
        <f t="shared" si="525"/>
        <v>0</v>
      </c>
      <c r="MS166" s="348">
        <f t="shared" si="526"/>
        <v>0</v>
      </c>
      <c r="MT166" s="348">
        <f t="shared" si="527"/>
        <v>0</v>
      </c>
      <c r="MU166" s="348">
        <f t="shared" si="528"/>
        <v>0</v>
      </c>
      <c r="MV166" s="348">
        <f t="shared" si="529"/>
        <v>0</v>
      </c>
      <c r="MW166" s="348">
        <f t="shared" si="530"/>
        <v>0</v>
      </c>
      <c r="MX166" s="348">
        <f t="shared" si="531"/>
        <v>0</v>
      </c>
      <c r="MZ166" s="550">
        <f t="shared" si="532"/>
        <v>0</v>
      </c>
      <c r="NA166" s="550">
        <f t="shared" si="533"/>
        <v>0</v>
      </c>
      <c r="NB166" s="550">
        <f t="shared" si="534"/>
        <v>0</v>
      </c>
      <c r="NC166" s="550">
        <f t="shared" si="535"/>
        <v>0</v>
      </c>
      <c r="ND166" s="550">
        <f t="shared" si="536"/>
        <v>0</v>
      </c>
      <c r="NE166" s="550">
        <f t="shared" si="537"/>
        <v>0</v>
      </c>
      <c r="NF166" s="550">
        <f t="shared" si="538"/>
        <v>0</v>
      </c>
      <c r="NG166" s="550">
        <f t="shared" si="539"/>
        <v>0</v>
      </c>
    </row>
    <row r="167" spans="1:371" s="136" customFormat="1" ht="21" customHeight="1">
      <c r="A167" s="452">
        <f t="shared" si="412"/>
        <v>0</v>
      </c>
      <c r="B167" s="452">
        <f t="shared" si="601"/>
        <v>0</v>
      </c>
      <c r="C167" s="452">
        <f t="shared" si="413"/>
        <v>0</v>
      </c>
      <c r="D167" s="452">
        <f t="shared" si="414"/>
        <v>0</v>
      </c>
      <c r="E167" s="452">
        <f t="shared" si="415"/>
        <v>0</v>
      </c>
      <c r="F167" s="452">
        <f t="shared" si="602"/>
        <v>0</v>
      </c>
      <c r="G167" s="452">
        <f t="shared" si="603"/>
        <v>0</v>
      </c>
      <c r="H167" s="452">
        <f t="shared" si="604"/>
        <v>0</v>
      </c>
      <c r="I167" s="267">
        <f t="shared" si="540"/>
        <v>0</v>
      </c>
      <c r="J167" s="268"/>
      <c r="K167" s="112"/>
      <c r="L167" s="112"/>
      <c r="M167" s="106"/>
      <c r="N167" s="106"/>
      <c r="O167" s="106"/>
      <c r="P167" s="106"/>
      <c r="Q167" s="112"/>
      <c r="R167" s="263" t="str">
        <f>IFERROR(VLOOKUP(Q167,'４整理番号表'!$T$27:$U$30,2,TRUE),"")</f>
        <v/>
      </c>
      <c r="S167" s="263">
        <f t="shared" si="541"/>
        <v>0</v>
      </c>
      <c r="T167" s="266">
        <f t="shared" si="542"/>
        <v>0</v>
      </c>
      <c r="U167" s="112"/>
      <c r="V167" s="108"/>
      <c r="W167" s="269" t="str">
        <f>IFERROR(VLOOKUP(V167,'４整理番号表'!$B$6:$G$7,2,TRUE),"")</f>
        <v/>
      </c>
      <c r="X167" s="270"/>
      <c r="Y167" s="108"/>
      <c r="Z167" s="269" t="str">
        <f>IFERROR(VLOOKUP(Y167,'４整理番号表'!$B$39:$H$45,2,TRUE),"")</f>
        <v/>
      </c>
      <c r="AA167" s="108"/>
      <c r="AB167" s="271" t="str">
        <f>IFERROR(VLOOKUP(AA167,'４整理番号表'!$J$5:$K$59,2,TRUE),"")</f>
        <v/>
      </c>
      <c r="AC167" s="365"/>
      <c r="AD167" s="624"/>
      <c r="AE167" s="107"/>
      <c r="AF167" s="272" t="str">
        <f>IFERROR(VLOOKUP(AE167,'４整理番号表'!$P$6:$Q$39,2,TRUE),"")</f>
        <v/>
      </c>
      <c r="AG167" s="273">
        <f t="shared" si="416"/>
        <v>0</v>
      </c>
      <c r="AH167" s="106"/>
      <c r="AI167" s="112"/>
      <c r="AJ167" s="111"/>
      <c r="AK167" s="282"/>
      <c r="AL167" s="283"/>
      <c r="AM167" s="280"/>
      <c r="AN167" s="26"/>
      <c r="AO167" s="291">
        <f t="shared" si="417"/>
        <v>0</v>
      </c>
      <c r="AP167" s="290">
        <f t="shared" si="543"/>
        <v>0</v>
      </c>
      <c r="AQ167" s="30"/>
      <c r="AR167" s="30"/>
      <c r="AS167" s="30"/>
      <c r="AT167" s="289"/>
      <c r="AU167" s="291">
        <f t="shared" si="610"/>
        <v>0</v>
      </c>
      <c r="AV167" s="291" t="str">
        <f t="shared" si="605"/>
        <v/>
      </c>
      <c r="AW167" s="27"/>
      <c r="AX167" s="33"/>
      <c r="AY167" s="33"/>
      <c r="AZ167" s="28"/>
      <c r="BA167" s="27"/>
      <c r="BB167" s="202"/>
      <c r="BC167" s="315">
        <f t="shared" si="544"/>
        <v>0</v>
      </c>
      <c r="BD167" s="349" t="str">
        <f t="shared" si="418"/>
        <v/>
      </c>
      <c r="BE167" s="350"/>
      <c r="BF167" s="350"/>
      <c r="BG167" s="349">
        <f t="shared" si="611"/>
        <v>0</v>
      </c>
      <c r="BH167" s="350"/>
      <c r="BI167" s="349">
        <f t="shared" si="545"/>
        <v>0</v>
      </c>
      <c r="BJ167" s="202"/>
      <c r="BK167" s="202"/>
      <c r="BL167" s="653" t="str">
        <f t="shared" si="419"/>
        <v/>
      </c>
      <c r="BM167" s="654" t="str">
        <f t="shared" si="420"/>
        <v/>
      </c>
      <c r="BN167" s="266" t="str">
        <f t="shared" si="421"/>
        <v/>
      </c>
      <c r="BO167" s="793"/>
      <c r="BP167" s="323"/>
      <c r="BQ167" s="323"/>
      <c r="BR167" s="323"/>
      <c r="BS167" s="323"/>
      <c r="BT167" s="324" t="str">
        <f t="shared" si="422"/>
        <v/>
      </c>
      <c r="BU167" s="325" t="str">
        <f t="shared" si="546"/>
        <v/>
      </c>
      <c r="BV167" s="393">
        <f t="shared" si="547"/>
        <v>0</v>
      </c>
      <c r="BW167" s="326"/>
      <c r="BX167" s="329"/>
      <c r="BY167" s="454"/>
      <c r="BZ167" s="455"/>
      <c r="CA167" s="455"/>
      <c r="CB167" s="455"/>
      <c r="CC167" s="455"/>
      <c r="CD167" s="322">
        <f>IFERROR(VLOOKUP(BX167,'４整理番号表'!$X$23:$Z$31,3,FALSE),)</f>
        <v>0</v>
      </c>
      <c r="CE167" s="605" t="str">
        <f>IF(BX167='４整理番号表'!$X$24,IF(CC167&lt;&gt;"",IF(BZ167&gt;0,IF(BY167=6,ROUNDDOWN((CC167-BZ167)/ABS(BZ167),3),IF(BY167=5,ROUNDDOWN((CC167-BZ167)/ABS(BZ167)*3/4,3),"")),"-")),IF(CC167&lt;&gt;"",IF(BZ167&gt;0,ROUNDDOWN((CC167-BZ167)/ABS(BZ167),3),"-"),""))</f>
        <v/>
      </c>
      <c r="CF167" s="610"/>
      <c r="CG167" s="329"/>
      <c r="CH167" s="454"/>
      <c r="CI167" s="322"/>
      <c r="CJ167" s="322"/>
      <c r="CK167" s="322"/>
      <c r="CL167" s="322"/>
      <c r="CM167" s="322">
        <f>IFERROR(VLOOKUP(CG167,'４整理番号表'!$X$23:$Z$31,3,FALSE),)</f>
        <v>0</v>
      </c>
      <c r="CN167" s="325" t="str">
        <f t="shared" si="548"/>
        <v/>
      </c>
      <c r="CO167" s="610"/>
      <c r="CP167" s="329"/>
      <c r="CQ167" s="454"/>
      <c r="CR167" s="322"/>
      <c r="CS167" s="322"/>
      <c r="CT167" s="322"/>
      <c r="CU167" s="322"/>
      <c r="CV167" s="322">
        <f>IFERROR(VLOOKUP(CP167,'４整理番号表'!$X$23:$Z$31,3,FALSE),)</f>
        <v>0</v>
      </c>
      <c r="CW167" s="325" t="str">
        <f t="shared" si="549"/>
        <v/>
      </c>
      <c r="CX167" s="619"/>
      <c r="CY167" s="329"/>
      <c r="CZ167" s="454"/>
      <c r="DA167" s="322"/>
      <c r="DB167" s="322"/>
      <c r="DC167" s="322"/>
      <c r="DD167" s="322"/>
      <c r="DE167" s="322">
        <f>IFERROR(VLOOKUP(CY167,'４整理番号表'!$X$23:$Z$31,3,FALSE),)</f>
        <v>0</v>
      </c>
      <c r="DF167" s="325" t="str">
        <f t="shared" si="550"/>
        <v/>
      </c>
      <c r="DG167" s="610"/>
      <c r="DH167" s="329"/>
      <c r="DI167" s="454"/>
      <c r="DJ167" s="322"/>
      <c r="DK167" s="322"/>
      <c r="DL167" s="322"/>
      <c r="DM167" s="322"/>
      <c r="DN167" s="322">
        <f>IFERROR(VLOOKUP(DH167,'４整理番号表'!$X$23:$Z$31,3,FALSE),)</f>
        <v>0</v>
      </c>
      <c r="DO167" s="325" t="str">
        <f t="shared" si="551"/>
        <v/>
      </c>
      <c r="DP167" s="610"/>
      <c r="DQ167" s="329"/>
      <c r="DR167" s="454"/>
      <c r="DS167" s="322"/>
      <c r="DT167" s="322"/>
      <c r="DU167" s="322"/>
      <c r="DV167" s="322"/>
      <c r="DW167" s="322">
        <f>IFERROR(VLOOKUP(DQ167,'４整理番号表'!$X$23:$Z$31,3,FALSE),)</f>
        <v>0</v>
      </c>
      <c r="DX167" s="325" t="str">
        <f t="shared" si="552"/>
        <v/>
      </c>
      <c r="DY167" s="610"/>
      <c r="DZ167" s="329"/>
      <c r="EA167" s="454"/>
      <c r="EB167" s="322"/>
      <c r="EC167" s="322"/>
      <c r="ED167" s="322"/>
      <c r="EE167" s="322"/>
      <c r="EF167" s="322">
        <f>IFERROR(VLOOKUP(DZ167,'４整理番号表'!$X$23:$Z$31,3,FALSE),)</f>
        <v>0</v>
      </c>
      <c r="EG167" s="325" t="str">
        <f t="shared" si="553"/>
        <v/>
      </c>
      <c r="EH167" s="610"/>
      <c r="EI167" s="329"/>
      <c r="EJ167" s="454"/>
      <c r="EK167" s="322"/>
      <c r="EL167" s="322"/>
      <c r="EM167" s="322"/>
      <c r="EN167" s="322"/>
      <c r="EO167" s="322">
        <f>IFERROR(VLOOKUP(EI167,'４整理番号表'!$X$23:$Z$31,3,FALSE),)</f>
        <v>0</v>
      </c>
      <c r="EP167" s="325" t="str">
        <f t="shared" si="554"/>
        <v/>
      </c>
      <c r="EQ167" s="619"/>
      <c r="ER167" s="203" t="s">
        <v>101</v>
      </c>
      <c r="ES167" s="266">
        <f t="shared" si="423"/>
        <v>0</v>
      </c>
      <c r="ET167" s="272">
        <f t="shared" si="424"/>
        <v>0</v>
      </c>
      <c r="EU167" s="272">
        <f t="shared" si="425"/>
        <v>0</v>
      </c>
      <c r="EV167" s="272">
        <f t="shared" si="426"/>
        <v>0</v>
      </c>
      <c r="EW167" s="272">
        <f t="shared" si="427"/>
        <v>0</v>
      </c>
      <c r="EX167" s="272">
        <f t="shared" si="428"/>
        <v>0</v>
      </c>
      <c r="EY167" s="272">
        <f t="shared" si="429"/>
        <v>0</v>
      </c>
      <c r="EZ167" s="272">
        <f t="shared" si="430"/>
        <v>0</v>
      </c>
      <c r="FA167" s="272">
        <f t="shared" si="431"/>
        <v>0</v>
      </c>
      <c r="FB167" s="272">
        <f t="shared" si="432"/>
        <v>0</v>
      </c>
      <c r="FC167" s="272">
        <f t="shared" si="433"/>
        <v>0</v>
      </c>
      <c r="FD167" s="272">
        <f t="shared" si="434"/>
        <v>0</v>
      </c>
      <c r="FE167" s="272">
        <f t="shared" si="435"/>
        <v>0</v>
      </c>
      <c r="FF167" s="272">
        <f t="shared" si="436"/>
        <v>0</v>
      </c>
      <c r="FG167" s="272">
        <f t="shared" si="437"/>
        <v>0</v>
      </c>
      <c r="FH167" s="272">
        <f t="shared" si="438"/>
        <v>0</v>
      </c>
      <c r="FI167" s="109" t="s">
        <v>100</v>
      </c>
      <c r="FJ167" s="109" t="s">
        <v>100</v>
      </c>
      <c r="FK167" s="109" t="s">
        <v>100</v>
      </c>
      <c r="FL167" s="109" t="s">
        <v>100</v>
      </c>
      <c r="FM167" s="109" t="s">
        <v>100</v>
      </c>
      <c r="FN167" s="272">
        <f t="shared" si="555"/>
        <v>0</v>
      </c>
      <c r="FO167" s="272">
        <f t="shared" si="556"/>
        <v>0</v>
      </c>
      <c r="FP167" s="272">
        <f t="shared" si="557"/>
        <v>0</v>
      </c>
      <c r="FQ167" s="272">
        <f t="shared" si="558"/>
        <v>0</v>
      </c>
      <c r="FR167" s="272">
        <f t="shared" si="559"/>
        <v>0</v>
      </c>
      <c r="FS167" s="272">
        <f t="shared" si="560"/>
        <v>0</v>
      </c>
      <c r="FT167" s="272">
        <f t="shared" si="561"/>
        <v>0</v>
      </c>
      <c r="FU167" s="113"/>
      <c r="FV167" s="113"/>
      <c r="FW167" s="109"/>
      <c r="FX167" s="109"/>
      <c r="FY167" s="109"/>
      <c r="FZ167" s="272">
        <f t="shared" si="562"/>
        <v>0</v>
      </c>
      <c r="GA167" s="272">
        <f t="shared" si="439"/>
        <v>0</v>
      </c>
      <c r="GB167" s="109"/>
      <c r="GC167" s="109"/>
      <c r="GD167" s="109"/>
      <c r="GE167" s="109"/>
      <c r="GF167" s="109"/>
      <c r="GG167" s="109"/>
      <c r="GH167" s="109"/>
      <c r="GI167" s="109"/>
      <c r="GJ167" s="109"/>
      <c r="GK167" s="109"/>
      <c r="GL167" s="109"/>
      <c r="GM167" s="109"/>
      <c r="GN167" s="109"/>
      <c r="GO167" s="109"/>
      <c r="GP167" s="109"/>
      <c r="GQ167" s="109"/>
      <c r="GR167" s="109"/>
      <c r="GS167" s="109"/>
      <c r="GT167" s="110"/>
      <c r="GV167" s="413">
        <f t="shared" si="440"/>
        <v>0</v>
      </c>
      <c r="GW167" s="414">
        <f t="shared" si="441"/>
        <v>0</v>
      </c>
      <c r="GX167" s="415"/>
      <c r="GY167" s="416">
        <f t="shared" si="606"/>
        <v>0</v>
      </c>
      <c r="GZ167" s="417">
        <f t="shared" si="607"/>
        <v>0</v>
      </c>
      <c r="HA167" s="385"/>
      <c r="HB167" s="421"/>
      <c r="HC167" s="422"/>
      <c r="HD167" s="422"/>
      <c r="HE167" s="423">
        <f t="shared" si="608"/>
        <v>0</v>
      </c>
      <c r="HF167" s="424">
        <f t="shared" si="609"/>
        <v>0</v>
      </c>
      <c r="HG167" s="426"/>
      <c r="HH167" s="426"/>
      <c r="HI167" s="426"/>
      <c r="HJ167" s="345" t="str">
        <f t="shared" si="442"/>
        <v/>
      </c>
      <c r="HK167" s="402">
        <f>IF(OR(AND(1&lt;=HJ167,HJ167&lt;=3),HJ167=6),VLOOKUP(HJ167,'４整理番号表'!$J$5:$K$59,2,FALSE),0)</f>
        <v>0</v>
      </c>
      <c r="HL167" s="402">
        <f>IF(OR(HJ167=4,HJ167=7),VLOOKUP(HJ167,'４整理番号表'!$J$5:$K$59,2,FALSE),0)</f>
        <v>0</v>
      </c>
      <c r="HM167" s="402">
        <f>IF(HJ167=5,VLOOKUP(HJ167,'４整理番号表'!$J$5:$K$59,2,FALSE),0)</f>
        <v>0</v>
      </c>
      <c r="HN167" s="402">
        <f>IF(AND(8&lt;=HJ167,HJ167&lt;=13),VLOOKUP(HJ167,'４整理番号表'!$J$5:$K$59,2,FALSE),0)</f>
        <v>0</v>
      </c>
      <c r="HO167" s="397">
        <f t="shared" si="563"/>
        <v>0</v>
      </c>
      <c r="HP167" s="345">
        <f t="shared" si="564"/>
        <v>0</v>
      </c>
      <c r="HQ167" s="345">
        <f t="shared" si="565"/>
        <v>0</v>
      </c>
      <c r="HR167" s="344">
        <f t="shared" si="566"/>
        <v>0</v>
      </c>
      <c r="HS167" s="344">
        <f t="shared" si="567"/>
        <v>0</v>
      </c>
      <c r="HT167" s="345">
        <f t="shared" si="568"/>
        <v>0</v>
      </c>
      <c r="HU167" s="345">
        <f t="shared" si="569"/>
        <v>0</v>
      </c>
      <c r="HV167" s="345">
        <f t="shared" si="570"/>
        <v>0</v>
      </c>
      <c r="HW167" s="345">
        <f t="shared" si="571"/>
        <v>0</v>
      </c>
      <c r="HX167" s="345">
        <f t="shared" si="572"/>
        <v>0</v>
      </c>
      <c r="HY167" s="344">
        <f t="shared" si="573"/>
        <v>0</v>
      </c>
      <c r="HZ167" s="344">
        <f t="shared" si="574"/>
        <v>0</v>
      </c>
      <c r="IA167" s="345">
        <f t="shared" si="575"/>
        <v>0</v>
      </c>
      <c r="IB167" s="345">
        <f t="shared" si="576"/>
        <v>0</v>
      </c>
      <c r="IC167" s="345">
        <f t="shared" si="577"/>
        <v>0</v>
      </c>
      <c r="ID167" s="345">
        <f t="shared" si="578"/>
        <v>0</v>
      </c>
      <c r="IE167" s="345">
        <f t="shared" si="579"/>
        <v>0</v>
      </c>
      <c r="IF167" s="344">
        <f>IF(AND($HO167=3,SUM($ID167:IE167)=0),IF(AND($HB167=1,$HF167&gt;=0.1),1,),)</f>
        <v>0</v>
      </c>
      <c r="IG167" s="344">
        <f>IF(AND($HO167=3,SUM($ID167:IF167)=0),IF(AND($HB167=1,$HF167&gt;=0.05,$HF167&lt;0.1),1,),)</f>
        <v>0</v>
      </c>
      <c r="IH167" s="345">
        <f t="shared" si="580"/>
        <v>0</v>
      </c>
      <c r="II167" s="345">
        <f t="shared" si="581"/>
        <v>0</v>
      </c>
      <c r="IJ167" s="345">
        <f t="shared" si="582"/>
        <v>0</v>
      </c>
      <c r="IK167" s="345">
        <f t="shared" si="583"/>
        <v>0</v>
      </c>
      <c r="IL167" s="345">
        <f t="shared" si="584"/>
        <v>0</v>
      </c>
      <c r="IM167" s="345">
        <f t="shared" si="585"/>
        <v>0</v>
      </c>
      <c r="IN167" s="345">
        <f t="shared" si="586"/>
        <v>0</v>
      </c>
      <c r="IO167" s="345">
        <f t="shared" si="587"/>
        <v>0</v>
      </c>
      <c r="IP167" s="345">
        <f t="shared" si="588"/>
        <v>0</v>
      </c>
      <c r="IQ167" s="345">
        <f t="shared" si="589"/>
        <v>0</v>
      </c>
      <c r="IR167" s="345">
        <f t="shared" si="590"/>
        <v>0</v>
      </c>
      <c r="IS167" s="392">
        <f t="shared" si="591"/>
        <v>0</v>
      </c>
      <c r="IT167" s="385"/>
      <c r="IU167" s="440">
        <f t="shared" si="443"/>
        <v>0</v>
      </c>
      <c r="IV167" s="344">
        <f t="shared" si="444"/>
        <v>0</v>
      </c>
      <c r="IW167" s="344">
        <f t="shared" si="445"/>
        <v>0</v>
      </c>
      <c r="IX167" s="344">
        <f t="shared" si="446"/>
        <v>0</v>
      </c>
      <c r="IY167" s="344">
        <f t="shared" si="447"/>
        <v>0</v>
      </c>
      <c r="IZ167" s="344">
        <f t="shared" si="448"/>
        <v>0</v>
      </c>
      <c r="JA167" s="344">
        <f t="shared" si="449"/>
        <v>0</v>
      </c>
      <c r="JB167" s="344">
        <f t="shared" si="450"/>
        <v>0</v>
      </c>
      <c r="JC167" s="344">
        <f t="shared" si="451"/>
        <v>0</v>
      </c>
      <c r="JD167" s="344">
        <f t="shared" si="452"/>
        <v>0</v>
      </c>
      <c r="JE167" s="344">
        <f t="shared" si="453"/>
        <v>0</v>
      </c>
      <c r="JF167" s="344">
        <f t="shared" si="454"/>
        <v>0</v>
      </c>
      <c r="JG167" s="344">
        <f t="shared" si="455"/>
        <v>0</v>
      </c>
      <c r="JH167" s="344">
        <f t="shared" si="456"/>
        <v>0</v>
      </c>
      <c r="JI167" s="344">
        <f t="shared" si="457"/>
        <v>0</v>
      </c>
      <c r="JJ167" s="344">
        <f t="shared" si="458"/>
        <v>0</v>
      </c>
      <c r="JK167" s="344">
        <f t="shared" si="459"/>
        <v>0</v>
      </c>
      <c r="JL167" s="344">
        <f t="shared" si="460"/>
        <v>0</v>
      </c>
      <c r="JM167" s="344">
        <f t="shared" si="461"/>
        <v>0</v>
      </c>
      <c r="JN167" s="344">
        <f t="shared" si="462"/>
        <v>0</v>
      </c>
      <c r="JO167" s="344">
        <f t="shared" si="463"/>
        <v>0</v>
      </c>
      <c r="JP167" s="344">
        <f t="shared" si="464"/>
        <v>0</v>
      </c>
      <c r="JQ167" s="344">
        <f t="shared" si="465"/>
        <v>0</v>
      </c>
      <c r="JR167" s="344">
        <f t="shared" si="466"/>
        <v>0</v>
      </c>
      <c r="JS167" s="344">
        <f t="shared" si="467"/>
        <v>0</v>
      </c>
      <c r="JT167" s="344">
        <f t="shared" si="468"/>
        <v>0</v>
      </c>
      <c r="JU167" s="344">
        <f t="shared" si="469"/>
        <v>0</v>
      </c>
      <c r="JV167" s="344">
        <f t="shared" si="470"/>
        <v>0</v>
      </c>
      <c r="JW167" s="344">
        <f t="shared" si="471"/>
        <v>0</v>
      </c>
      <c r="JX167" s="344">
        <f t="shared" si="472"/>
        <v>0</v>
      </c>
      <c r="JY167" s="344">
        <f t="shared" si="473"/>
        <v>0</v>
      </c>
      <c r="JZ167" s="344">
        <f t="shared" si="474"/>
        <v>0</v>
      </c>
      <c r="KA167" s="344">
        <f t="shared" si="475"/>
        <v>0</v>
      </c>
      <c r="KB167" s="344">
        <f t="shared" si="476"/>
        <v>0</v>
      </c>
      <c r="KC167" s="344">
        <f t="shared" si="477"/>
        <v>0</v>
      </c>
      <c r="KD167" s="344">
        <f t="shared" si="478"/>
        <v>0</v>
      </c>
      <c r="KE167" s="344">
        <f t="shared" si="479"/>
        <v>0</v>
      </c>
      <c r="KF167" s="344">
        <f t="shared" si="480"/>
        <v>0</v>
      </c>
      <c r="KG167" s="344">
        <f t="shared" si="481"/>
        <v>0</v>
      </c>
      <c r="KH167" s="344">
        <f t="shared" si="482"/>
        <v>0</v>
      </c>
      <c r="KI167" s="344">
        <f t="shared" si="483"/>
        <v>0</v>
      </c>
      <c r="KJ167" s="344">
        <f t="shared" si="484"/>
        <v>0</v>
      </c>
      <c r="KK167" s="344">
        <f t="shared" si="485"/>
        <v>0</v>
      </c>
      <c r="KL167" s="344">
        <f t="shared" si="486"/>
        <v>0</v>
      </c>
      <c r="KM167" s="344">
        <f t="shared" si="487"/>
        <v>0</v>
      </c>
      <c r="KN167" s="344">
        <f t="shared" si="488"/>
        <v>0</v>
      </c>
      <c r="KO167" s="344">
        <f t="shared" si="489"/>
        <v>0</v>
      </c>
      <c r="KP167" s="344">
        <f t="shared" si="490"/>
        <v>0</v>
      </c>
      <c r="KQ167" s="344">
        <f t="shared" si="491"/>
        <v>0</v>
      </c>
      <c r="KR167" s="344">
        <f t="shared" si="492"/>
        <v>0</v>
      </c>
      <c r="KS167" s="344">
        <f t="shared" si="493"/>
        <v>0</v>
      </c>
      <c r="KT167" s="383">
        <f t="shared" si="494"/>
        <v>0</v>
      </c>
      <c r="KU167" s="701"/>
      <c r="KV167" s="109"/>
      <c r="KW167" s="109"/>
      <c r="KX167" s="110"/>
      <c r="KZ167" s="472">
        <f t="shared" si="495"/>
        <v>0</v>
      </c>
      <c r="LA167" s="348">
        <f t="shared" si="496"/>
        <v>0</v>
      </c>
      <c r="LB167" s="348">
        <f t="shared" si="497"/>
        <v>0</v>
      </c>
      <c r="LC167" s="473">
        <f t="shared" si="498"/>
        <v>0</v>
      </c>
      <c r="LE167" s="467">
        <f t="shared" si="499"/>
        <v>0</v>
      </c>
      <c r="LF167" s="467" t="str">
        <f t="shared" si="500"/>
        <v/>
      </c>
      <c r="LG167" s="467">
        <f t="shared" si="501"/>
        <v>0</v>
      </c>
      <c r="LH167" s="467">
        <f t="shared" si="502"/>
        <v>0</v>
      </c>
      <c r="LI167" s="467">
        <f t="shared" si="503"/>
        <v>0</v>
      </c>
      <c r="LJ167" s="467">
        <f t="shared" si="504"/>
        <v>0</v>
      </c>
      <c r="LK167" s="467">
        <f t="shared" si="505"/>
        <v>0</v>
      </c>
      <c r="LL167" s="467">
        <f t="shared" si="506"/>
        <v>0</v>
      </c>
      <c r="LM167" s="467">
        <f t="shared" si="507"/>
        <v>0</v>
      </c>
      <c r="LN167" s="468">
        <f t="shared" si="508"/>
        <v>0</v>
      </c>
      <c r="LO167" s="468" t="str">
        <f t="shared" si="592"/>
        <v>○</v>
      </c>
      <c r="LP167" s="451"/>
      <c r="LQ167" s="414">
        <f t="shared" si="593"/>
        <v>0</v>
      </c>
      <c r="LR167" s="414">
        <f t="shared" si="594"/>
        <v>0</v>
      </c>
      <c r="LS167" s="414" t="str">
        <f t="shared" si="509"/>
        <v/>
      </c>
      <c r="LT167" s="414" t="str">
        <f t="shared" si="595"/>
        <v/>
      </c>
      <c r="LU167" s="414">
        <f t="shared" si="510"/>
        <v>0</v>
      </c>
      <c r="LV167" s="414">
        <f t="shared" si="511"/>
        <v>0</v>
      </c>
      <c r="LW167" s="414">
        <f t="shared" si="512"/>
        <v>0</v>
      </c>
      <c r="LX167" s="448">
        <f t="shared" si="513"/>
        <v>0</v>
      </c>
      <c r="LY167" s="414">
        <f t="shared" si="596"/>
        <v>0</v>
      </c>
      <c r="LZ167" s="414">
        <f t="shared" si="597"/>
        <v>0</v>
      </c>
      <c r="MA167" s="414">
        <f t="shared" si="598"/>
        <v>0</v>
      </c>
      <c r="MB167" s="448">
        <f t="shared" si="599"/>
        <v>0</v>
      </c>
      <c r="MC167" s="414">
        <f t="shared" si="514"/>
        <v>0</v>
      </c>
      <c r="MD167" s="414">
        <f t="shared" si="515"/>
        <v>0</v>
      </c>
      <c r="ME167" s="414">
        <f t="shared" si="516"/>
        <v>0</v>
      </c>
      <c r="MF167" s="448">
        <f t="shared" si="517"/>
        <v>0</v>
      </c>
      <c r="MG167" s="414">
        <f t="shared" si="518"/>
        <v>0</v>
      </c>
      <c r="MH167" s="414">
        <f t="shared" si="519"/>
        <v>0</v>
      </c>
      <c r="MI167" s="414">
        <f t="shared" si="520"/>
        <v>0</v>
      </c>
      <c r="MJ167" s="448">
        <f t="shared" si="600"/>
        <v>0</v>
      </c>
      <c r="MK167" s="462"/>
      <c r="ML167" s="477" cm="1">
        <f t="array" ref="ML167">IF(MX167=1,INDEX($BX167:$EQ167,1,MATCH("Ⅱ⑧",$BX167:$EQ167,0)+7),0)</f>
        <v>0</v>
      </c>
      <c r="MM167" s="478">
        <f t="shared" si="521"/>
        <v>0</v>
      </c>
      <c r="MN167" s="468">
        <f t="shared" si="522"/>
        <v>0</v>
      </c>
      <c r="MP167" s="348">
        <f t="shared" si="523"/>
        <v>0</v>
      </c>
      <c r="MQ167" s="348">
        <f t="shared" si="524"/>
        <v>0</v>
      </c>
      <c r="MR167" s="348">
        <f t="shared" si="525"/>
        <v>0</v>
      </c>
      <c r="MS167" s="348">
        <f t="shared" si="526"/>
        <v>0</v>
      </c>
      <c r="MT167" s="348">
        <f t="shared" si="527"/>
        <v>0</v>
      </c>
      <c r="MU167" s="348">
        <f t="shared" si="528"/>
        <v>0</v>
      </c>
      <c r="MV167" s="348">
        <f t="shared" si="529"/>
        <v>0</v>
      </c>
      <c r="MW167" s="348">
        <f t="shared" si="530"/>
        <v>0</v>
      </c>
      <c r="MX167" s="348">
        <f t="shared" si="531"/>
        <v>0</v>
      </c>
      <c r="MZ167" s="550">
        <f t="shared" si="532"/>
        <v>0</v>
      </c>
      <c r="NA167" s="550">
        <f t="shared" si="533"/>
        <v>0</v>
      </c>
      <c r="NB167" s="550">
        <f t="shared" si="534"/>
        <v>0</v>
      </c>
      <c r="NC167" s="550">
        <f t="shared" si="535"/>
        <v>0</v>
      </c>
      <c r="ND167" s="550">
        <f t="shared" si="536"/>
        <v>0</v>
      </c>
      <c r="NE167" s="550">
        <f t="shared" si="537"/>
        <v>0</v>
      </c>
      <c r="NF167" s="550">
        <f t="shared" si="538"/>
        <v>0</v>
      </c>
      <c r="NG167" s="550">
        <f t="shared" si="539"/>
        <v>0</v>
      </c>
    </row>
    <row r="168" spans="1:371" s="136" customFormat="1" ht="21" customHeight="1">
      <c r="A168" s="452">
        <f t="shared" si="412"/>
        <v>0</v>
      </c>
      <c r="B168" s="452">
        <f t="shared" si="601"/>
        <v>0</v>
      </c>
      <c r="C168" s="452">
        <f t="shared" si="413"/>
        <v>0</v>
      </c>
      <c r="D168" s="452">
        <f t="shared" si="414"/>
        <v>0</v>
      </c>
      <c r="E168" s="452">
        <f t="shared" si="415"/>
        <v>0</v>
      </c>
      <c r="F168" s="452">
        <f t="shared" si="602"/>
        <v>0</v>
      </c>
      <c r="G168" s="452">
        <f t="shared" si="603"/>
        <v>0</v>
      </c>
      <c r="H168" s="452">
        <f t="shared" si="604"/>
        <v>0</v>
      </c>
      <c r="I168" s="267">
        <f t="shared" si="540"/>
        <v>0</v>
      </c>
      <c r="J168" s="268"/>
      <c r="K168" s="112"/>
      <c r="L168" s="112"/>
      <c r="M168" s="106"/>
      <c r="N168" s="106"/>
      <c r="O168" s="106"/>
      <c r="P168" s="106"/>
      <c r="Q168" s="112"/>
      <c r="R168" s="263" t="str">
        <f>IFERROR(VLOOKUP(Q168,'４整理番号表'!$T$27:$U$30,2,TRUE),"")</f>
        <v/>
      </c>
      <c r="S168" s="263">
        <f t="shared" si="541"/>
        <v>0</v>
      </c>
      <c r="T168" s="266">
        <f t="shared" si="542"/>
        <v>0</v>
      </c>
      <c r="U168" s="112"/>
      <c r="V168" s="108"/>
      <c r="W168" s="269" t="str">
        <f>IFERROR(VLOOKUP(V168,'４整理番号表'!$B$6:$G$7,2,TRUE),"")</f>
        <v/>
      </c>
      <c r="X168" s="270"/>
      <c r="Y168" s="108"/>
      <c r="Z168" s="269" t="str">
        <f>IFERROR(VLOOKUP(Y168,'４整理番号表'!$B$39:$H$45,2,TRUE),"")</f>
        <v/>
      </c>
      <c r="AA168" s="108"/>
      <c r="AB168" s="271" t="str">
        <f>IFERROR(VLOOKUP(AA168,'４整理番号表'!$J$5:$K$59,2,TRUE),"")</f>
        <v/>
      </c>
      <c r="AC168" s="365"/>
      <c r="AD168" s="624"/>
      <c r="AE168" s="107"/>
      <c r="AF168" s="272" t="str">
        <f>IFERROR(VLOOKUP(AE168,'４整理番号表'!$P$6:$Q$39,2,TRUE),"")</f>
        <v/>
      </c>
      <c r="AG168" s="273">
        <f t="shared" si="416"/>
        <v>0</v>
      </c>
      <c r="AH168" s="106"/>
      <c r="AI168" s="112"/>
      <c r="AJ168" s="111"/>
      <c r="AK168" s="282"/>
      <c r="AL168" s="283"/>
      <c r="AM168" s="280"/>
      <c r="AN168" s="29"/>
      <c r="AO168" s="291">
        <f t="shared" si="417"/>
        <v>0</v>
      </c>
      <c r="AP168" s="290">
        <f t="shared" si="543"/>
        <v>0</v>
      </c>
      <c r="AQ168" s="30"/>
      <c r="AR168" s="30"/>
      <c r="AS168" s="30"/>
      <c r="AT168" s="289"/>
      <c r="AU168" s="291">
        <f t="shared" si="610"/>
        <v>0</v>
      </c>
      <c r="AV168" s="291" t="str">
        <f t="shared" si="605"/>
        <v/>
      </c>
      <c r="AW168" s="27"/>
      <c r="AX168" s="33"/>
      <c r="AY168" s="33"/>
      <c r="AZ168" s="28"/>
      <c r="BA168" s="27"/>
      <c r="BB168" s="202"/>
      <c r="BC168" s="315">
        <f t="shared" si="544"/>
        <v>0</v>
      </c>
      <c r="BD168" s="349" t="str">
        <f t="shared" si="418"/>
        <v/>
      </c>
      <c r="BE168" s="350"/>
      <c r="BF168" s="350"/>
      <c r="BG168" s="349">
        <f t="shared" si="611"/>
        <v>0</v>
      </c>
      <c r="BH168" s="350"/>
      <c r="BI168" s="349">
        <f t="shared" si="545"/>
        <v>0</v>
      </c>
      <c r="BJ168" s="202"/>
      <c r="BK168" s="202"/>
      <c r="BL168" s="653" t="str">
        <f t="shared" si="419"/>
        <v/>
      </c>
      <c r="BM168" s="654" t="str">
        <f t="shared" si="420"/>
        <v/>
      </c>
      <c r="BN168" s="266" t="str">
        <f t="shared" si="421"/>
        <v/>
      </c>
      <c r="BO168" s="793"/>
      <c r="BP168" s="323"/>
      <c r="BQ168" s="323"/>
      <c r="BR168" s="323"/>
      <c r="BS168" s="323"/>
      <c r="BT168" s="324" t="str">
        <f t="shared" si="422"/>
        <v/>
      </c>
      <c r="BU168" s="325" t="str">
        <f t="shared" si="546"/>
        <v/>
      </c>
      <c r="BV168" s="393">
        <f t="shared" si="547"/>
        <v>0</v>
      </c>
      <c r="BW168" s="326"/>
      <c r="BX168" s="329"/>
      <c r="BY168" s="454"/>
      <c r="BZ168" s="455"/>
      <c r="CA168" s="455"/>
      <c r="CB168" s="455"/>
      <c r="CC168" s="455"/>
      <c r="CD168" s="322">
        <f>IFERROR(VLOOKUP(BX168,'４整理番号表'!$X$23:$Z$31,3,FALSE),)</f>
        <v>0</v>
      </c>
      <c r="CE168" s="605" t="str">
        <f>IF(BX168='４整理番号表'!$X$24,IF(CC168&lt;&gt;"",IF(BZ168&gt;0,IF(BY168=6,ROUNDDOWN((CC168-BZ168)/ABS(BZ168),3),IF(BY168=5,ROUNDDOWN((CC168-BZ168)/ABS(BZ168)*3/4,3),"")),"-")),IF(CC168&lt;&gt;"",IF(BZ168&gt;0,ROUNDDOWN((CC168-BZ168)/ABS(BZ168),3),"-"),""))</f>
        <v/>
      </c>
      <c r="CF168" s="610"/>
      <c r="CG168" s="329"/>
      <c r="CH168" s="454"/>
      <c r="CI168" s="322"/>
      <c r="CJ168" s="322"/>
      <c r="CK168" s="322"/>
      <c r="CL168" s="322"/>
      <c r="CM168" s="322">
        <f>IFERROR(VLOOKUP(CG168,'４整理番号表'!$X$23:$Z$31,3,FALSE),)</f>
        <v>0</v>
      </c>
      <c r="CN168" s="325" t="str">
        <f t="shared" si="548"/>
        <v/>
      </c>
      <c r="CO168" s="610"/>
      <c r="CP168" s="329"/>
      <c r="CQ168" s="454"/>
      <c r="CR168" s="322"/>
      <c r="CS168" s="322"/>
      <c r="CT168" s="322"/>
      <c r="CU168" s="322"/>
      <c r="CV168" s="322">
        <f>IFERROR(VLOOKUP(CP168,'４整理番号表'!$X$23:$Z$31,3,FALSE),)</f>
        <v>0</v>
      </c>
      <c r="CW168" s="325" t="str">
        <f t="shared" si="549"/>
        <v/>
      </c>
      <c r="CX168" s="619"/>
      <c r="CY168" s="329"/>
      <c r="CZ168" s="454"/>
      <c r="DA168" s="322"/>
      <c r="DB168" s="322"/>
      <c r="DC168" s="322"/>
      <c r="DD168" s="322"/>
      <c r="DE168" s="322">
        <f>IFERROR(VLOOKUP(CY168,'４整理番号表'!$X$23:$Z$31,3,FALSE),)</f>
        <v>0</v>
      </c>
      <c r="DF168" s="325" t="str">
        <f t="shared" si="550"/>
        <v/>
      </c>
      <c r="DG168" s="610"/>
      <c r="DH168" s="329"/>
      <c r="DI168" s="454"/>
      <c r="DJ168" s="322"/>
      <c r="DK168" s="322"/>
      <c r="DL168" s="322"/>
      <c r="DM168" s="322"/>
      <c r="DN168" s="322">
        <f>IFERROR(VLOOKUP(DH168,'４整理番号表'!$X$23:$Z$31,3,FALSE),)</f>
        <v>0</v>
      </c>
      <c r="DO168" s="325" t="str">
        <f t="shared" si="551"/>
        <v/>
      </c>
      <c r="DP168" s="610"/>
      <c r="DQ168" s="329"/>
      <c r="DR168" s="454"/>
      <c r="DS168" s="322"/>
      <c r="DT168" s="322"/>
      <c r="DU168" s="322"/>
      <c r="DV168" s="322"/>
      <c r="DW168" s="322">
        <f>IFERROR(VLOOKUP(DQ168,'４整理番号表'!$X$23:$Z$31,3,FALSE),)</f>
        <v>0</v>
      </c>
      <c r="DX168" s="325" t="str">
        <f t="shared" si="552"/>
        <v/>
      </c>
      <c r="DY168" s="610"/>
      <c r="DZ168" s="329"/>
      <c r="EA168" s="454"/>
      <c r="EB168" s="322"/>
      <c r="EC168" s="322"/>
      <c r="ED168" s="322"/>
      <c r="EE168" s="322"/>
      <c r="EF168" s="322">
        <f>IFERROR(VLOOKUP(DZ168,'４整理番号表'!$X$23:$Z$31,3,FALSE),)</f>
        <v>0</v>
      </c>
      <c r="EG168" s="325" t="str">
        <f t="shared" si="553"/>
        <v/>
      </c>
      <c r="EH168" s="610"/>
      <c r="EI168" s="329"/>
      <c r="EJ168" s="454"/>
      <c r="EK168" s="322"/>
      <c r="EL168" s="322"/>
      <c r="EM168" s="322"/>
      <c r="EN168" s="322"/>
      <c r="EO168" s="322">
        <f>IFERROR(VLOOKUP(EI168,'４整理番号表'!$X$23:$Z$31,3,FALSE),)</f>
        <v>0</v>
      </c>
      <c r="EP168" s="325" t="str">
        <f t="shared" si="554"/>
        <v/>
      </c>
      <c r="EQ168" s="619"/>
      <c r="ER168" s="203" t="s">
        <v>101</v>
      </c>
      <c r="ES168" s="266">
        <f t="shared" si="423"/>
        <v>0</v>
      </c>
      <c r="ET168" s="272">
        <f t="shared" si="424"/>
        <v>0</v>
      </c>
      <c r="EU168" s="272">
        <f t="shared" si="425"/>
        <v>0</v>
      </c>
      <c r="EV168" s="272">
        <f t="shared" si="426"/>
        <v>0</v>
      </c>
      <c r="EW168" s="272">
        <f t="shared" si="427"/>
        <v>0</v>
      </c>
      <c r="EX168" s="272">
        <f t="shared" si="428"/>
        <v>0</v>
      </c>
      <c r="EY168" s="272">
        <f t="shared" si="429"/>
        <v>0</v>
      </c>
      <c r="EZ168" s="272">
        <f t="shared" si="430"/>
        <v>0</v>
      </c>
      <c r="FA168" s="272">
        <f t="shared" si="431"/>
        <v>0</v>
      </c>
      <c r="FB168" s="272">
        <f t="shared" si="432"/>
        <v>0</v>
      </c>
      <c r="FC168" s="272">
        <f t="shared" si="433"/>
        <v>0</v>
      </c>
      <c r="FD168" s="272">
        <f t="shared" si="434"/>
        <v>0</v>
      </c>
      <c r="FE168" s="272">
        <f t="shared" si="435"/>
        <v>0</v>
      </c>
      <c r="FF168" s="272">
        <f t="shared" si="436"/>
        <v>0</v>
      </c>
      <c r="FG168" s="272">
        <f t="shared" si="437"/>
        <v>0</v>
      </c>
      <c r="FH168" s="272">
        <f t="shared" si="438"/>
        <v>0</v>
      </c>
      <c r="FI168" s="109" t="s">
        <v>100</v>
      </c>
      <c r="FJ168" s="109" t="s">
        <v>100</v>
      </c>
      <c r="FK168" s="109" t="s">
        <v>100</v>
      </c>
      <c r="FL168" s="109" t="s">
        <v>100</v>
      </c>
      <c r="FM168" s="109" t="s">
        <v>100</v>
      </c>
      <c r="FN168" s="272">
        <f t="shared" si="555"/>
        <v>0</v>
      </c>
      <c r="FO168" s="272">
        <f t="shared" si="556"/>
        <v>0</v>
      </c>
      <c r="FP168" s="272">
        <f t="shared" si="557"/>
        <v>0</v>
      </c>
      <c r="FQ168" s="272">
        <f t="shared" si="558"/>
        <v>0</v>
      </c>
      <c r="FR168" s="272">
        <f t="shared" si="559"/>
        <v>0</v>
      </c>
      <c r="FS168" s="272">
        <f t="shared" si="560"/>
        <v>0</v>
      </c>
      <c r="FT168" s="272">
        <f t="shared" si="561"/>
        <v>0</v>
      </c>
      <c r="FU168" s="113"/>
      <c r="FV168" s="113"/>
      <c r="FW168" s="109"/>
      <c r="FX168" s="109"/>
      <c r="FY168" s="109"/>
      <c r="FZ168" s="272">
        <f t="shared" si="562"/>
        <v>0</v>
      </c>
      <c r="GA168" s="272">
        <f t="shared" si="439"/>
        <v>0</v>
      </c>
      <c r="GB168" s="109"/>
      <c r="GC168" s="109"/>
      <c r="GD168" s="109"/>
      <c r="GE168" s="109"/>
      <c r="GF168" s="109"/>
      <c r="GG168" s="109"/>
      <c r="GH168" s="109"/>
      <c r="GI168" s="109"/>
      <c r="GJ168" s="109"/>
      <c r="GK168" s="109"/>
      <c r="GL168" s="109"/>
      <c r="GM168" s="109"/>
      <c r="GN168" s="109"/>
      <c r="GO168" s="109"/>
      <c r="GP168" s="109"/>
      <c r="GQ168" s="109"/>
      <c r="GR168" s="109"/>
      <c r="GS168" s="109"/>
      <c r="GT168" s="110"/>
      <c r="GV168" s="413">
        <f t="shared" si="440"/>
        <v>0</v>
      </c>
      <c r="GW168" s="414">
        <f t="shared" si="441"/>
        <v>0</v>
      </c>
      <c r="GX168" s="415"/>
      <c r="GY168" s="416">
        <f t="shared" si="606"/>
        <v>0</v>
      </c>
      <c r="GZ168" s="417">
        <f t="shared" si="607"/>
        <v>0</v>
      </c>
      <c r="HA168" s="385"/>
      <c r="HB168" s="421"/>
      <c r="HC168" s="422"/>
      <c r="HD168" s="422"/>
      <c r="HE168" s="423">
        <f t="shared" si="608"/>
        <v>0</v>
      </c>
      <c r="HF168" s="424">
        <f t="shared" si="609"/>
        <v>0</v>
      </c>
      <c r="HG168" s="426"/>
      <c r="HH168" s="426"/>
      <c r="HI168" s="426"/>
      <c r="HJ168" s="345" t="str">
        <f t="shared" si="442"/>
        <v/>
      </c>
      <c r="HK168" s="402">
        <f>IF(OR(AND(1&lt;=HJ168,HJ168&lt;=3),HJ168=6),VLOOKUP(HJ168,'４整理番号表'!$J$5:$K$59,2,FALSE),0)</f>
        <v>0</v>
      </c>
      <c r="HL168" s="402">
        <f>IF(OR(HJ168=4,HJ168=7),VLOOKUP(HJ168,'４整理番号表'!$J$5:$K$59,2,FALSE),0)</f>
        <v>0</v>
      </c>
      <c r="HM168" s="402">
        <f>IF(HJ168=5,VLOOKUP(HJ168,'４整理番号表'!$J$5:$K$59,2,FALSE),0)</f>
        <v>0</v>
      </c>
      <c r="HN168" s="402">
        <f>IF(AND(8&lt;=HJ168,HJ168&lt;=13),VLOOKUP(HJ168,'４整理番号表'!$J$5:$K$59,2,FALSE),0)</f>
        <v>0</v>
      </c>
      <c r="HO168" s="397">
        <f t="shared" si="563"/>
        <v>0</v>
      </c>
      <c r="HP168" s="345">
        <f t="shared" si="564"/>
        <v>0</v>
      </c>
      <c r="HQ168" s="345">
        <f t="shared" si="565"/>
        <v>0</v>
      </c>
      <c r="HR168" s="344">
        <f t="shared" si="566"/>
        <v>0</v>
      </c>
      <c r="HS168" s="344">
        <f t="shared" si="567"/>
        <v>0</v>
      </c>
      <c r="HT168" s="345">
        <f t="shared" si="568"/>
        <v>0</v>
      </c>
      <c r="HU168" s="345">
        <f t="shared" si="569"/>
        <v>0</v>
      </c>
      <c r="HV168" s="345">
        <f t="shared" si="570"/>
        <v>0</v>
      </c>
      <c r="HW168" s="345">
        <f t="shared" si="571"/>
        <v>0</v>
      </c>
      <c r="HX168" s="345">
        <f t="shared" si="572"/>
        <v>0</v>
      </c>
      <c r="HY168" s="344">
        <f t="shared" si="573"/>
        <v>0</v>
      </c>
      <c r="HZ168" s="344">
        <f t="shared" si="574"/>
        <v>0</v>
      </c>
      <c r="IA168" s="345">
        <f t="shared" si="575"/>
        <v>0</v>
      </c>
      <c r="IB168" s="345">
        <f t="shared" si="576"/>
        <v>0</v>
      </c>
      <c r="IC168" s="345">
        <f t="shared" si="577"/>
        <v>0</v>
      </c>
      <c r="ID168" s="345">
        <f t="shared" si="578"/>
        <v>0</v>
      </c>
      <c r="IE168" s="345">
        <f t="shared" si="579"/>
        <v>0</v>
      </c>
      <c r="IF168" s="344">
        <f>IF(AND($HO168=3,SUM($ID168:IE168)=0),IF(AND($HB168=1,$HF168&gt;=0.1),1,),)</f>
        <v>0</v>
      </c>
      <c r="IG168" s="344">
        <f>IF(AND($HO168=3,SUM($ID168:IF168)=0),IF(AND($HB168=1,$HF168&gt;=0.05,$HF168&lt;0.1),1,),)</f>
        <v>0</v>
      </c>
      <c r="IH168" s="345">
        <f t="shared" si="580"/>
        <v>0</v>
      </c>
      <c r="II168" s="345">
        <f t="shared" si="581"/>
        <v>0</v>
      </c>
      <c r="IJ168" s="345">
        <f t="shared" si="582"/>
        <v>0</v>
      </c>
      <c r="IK168" s="345">
        <f t="shared" si="583"/>
        <v>0</v>
      </c>
      <c r="IL168" s="345">
        <f t="shared" si="584"/>
        <v>0</v>
      </c>
      <c r="IM168" s="345">
        <f t="shared" si="585"/>
        <v>0</v>
      </c>
      <c r="IN168" s="345">
        <f t="shared" si="586"/>
        <v>0</v>
      </c>
      <c r="IO168" s="345">
        <f t="shared" si="587"/>
        <v>0</v>
      </c>
      <c r="IP168" s="345">
        <f t="shared" si="588"/>
        <v>0</v>
      </c>
      <c r="IQ168" s="345">
        <f t="shared" si="589"/>
        <v>0</v>
      </c>
      <c r="IR168" s="345">
        <f t="shared" si="590"/>
        <v>0</v>
      </c>
      <c r="IS168" s="392">
        <f t="shared" si="591"/>
        <v>0</v>
      </c>
      <c r="IT168" s="385"/>
      <c r="IU168" s="440">
        <f t="shared" si="443"/>
        <v>0</v>
      </c>
      <c r="IV168" s="344">
        <f t="shared" si="444"/>
        <v>0</v>
      </c>
      <c r="IW168" s="344">
        <f t="shared" si="445"/>
        <v>0</v>
      </c>
      <c r="IX168" s="344">
        <f t="shared" si="446"/>
        <v>0</v>
      </c>
      <c r="IY168" s="344">
        <f t="shared" si="447"/>
        <v>0</v>
      </c>
      <c r="IZ168" s="344">
        <f t="shared" si="448"/>
        <v>0</v>
      </c>
      <c r="JA168" s="344">
        <f t="shared" si="449"/>
        <v>0</v>
      </c>
      <c r="JB168" s="344">
        <f t="shared" si="450"/>
        <v>0</v>
      </c>
      <c r="JC168" s="344">
        <f t="shared" si="451"/>
        <v>0</v>
      </c>
      <c r="JD168" s="344">
        <f t="shared" si="452"/>
        <v>0</v>
      </c>
      <c r="JE168" s="344">
        <f t="shared" si="453"/>
        <v>0</v>
      </c>
      <c r="JF168" s="344">
        <f t="shared" si="454"/>
        <v>0</v>
      </c>
      <c r="JG168" s="344">
        <f t="shared" si="455"/>
        <v>0</v>
      </c>
      <c r="JH168" s="344">
        <f t="shared" si="456"/>
        <v>0</v>
      </c>
      <c r="JI168" s="344">
        <f t="shared" si="457"/>
        <v>0</v>
      </c>
      <c r="JJ168" s="344">
        <f t="shared" si="458"/>
        <v>0</v>
      </c>
      <c r="JK168" s="344">
        <f t="shared" si="459"/>
        <v>0</v>
      </c>
      <c r="JL168" s="344">
        <f t="shared" si="460"/>
        <v>0</v>
      </c>
      <c r="JM168" s="344">
        <f t="shared" si="461"/>
        <v>0</v>
      </c>
      <c r="JN168" s="344">
        <f t="shared" si="462"/>
        <v>0</v>
      </c>
      <c r="JO168" s="344">
        <f t="shared" si="463"/>
        <v>0</v>
      </c>
      <c r="JP168" s="344">
        <f t="shared" si="464"/>
        <v>0</v>
      </c>
      <c r="JQ168" s="344">
        <f t="shared" si="465"/>
        <v>0</v>
      </c>
      <c r="JR168" s="344">
        <f t="shared" si="466"/>
        <v>0</v>
      </c>
      <c r="JS168" s="344">
        <f t="shared" si="467"/>
        <v>0</v>
      </c>
      <c r="JT168" s="344">
        <f t="shared" si="468"/>
        <v>0</v>
      </c>
      <c r="JU168" s="344">
        <f t="shared" si="469"/>
        <v>0</v>
      </c>
      <c r="JV168" s="344">
        <f t="shared" si="470"/>
        <v>0</v>
      </c>
      <c r="JW168" s="344">
        <f t="shared" si="471"/>
        <v>0</v>
      </c>
      <c r="JX168" s="344">
        <f t="shared" si="472"/>
        <v>0</v>
      </c>
      <c r="JY168" s="344">
        <f t="shared" si="473"/>
        <v>0</v>
      </c>
      <c r="JZ168" s="344">
        <f t="shared" si="474"/>
        <v>0</v>
      </c>
      <c r="KA168" s="344">
        <f t="shared" si="475"/>
        <v>0</v>
      </c>
      <c r="KB168" s="344">
        <f t="shared" si="476"/>
        <v>0</v>
      </c>
      <c r="KC168" s="344">
        <f t="shared" si="477"/>
        <v>0</v>
      </c>
      <c r="KD168" s="344">
        <f t="shared" si="478"/>
        <v>0</v>
      </c>
      <c r="KE168" s="344">
        <f t="shared" si="479"/>
        <v>0</v>
      </c>
      <c r="KF168" s="344">
        <f t="shared" si="480"/>
        <v>0</v>
      </c>
      <c r="KG168" s="344">
        <f t="shared" si="481"/>
        <v>0</v>
      </c>
      <c r="KH168" s="344">
        <f t="shared" si="482"/>
        <v>0</v>
      </c>
      <c r="KI168" s="344">
        <f t="shared" si="483"/>
        <v>0</v>
      </c>
      <c r="KJ168" s="344">
        <f t="shared" si="484"/>
        <v>0</v>
      </c>
      <c r="KK168" s="344">
        <f t="shared" si="485"/>
        <v>0</v>
      </c>
      <c r="KL168" s="344">
        <f t="shared" si="486"/>
        <v>0</v>
      </c>
      <c r="KM168" s="344">
        <f t="shared" si="487"/>
        <v>0</v>
      </c>
      <c r="KN168" s="344">
        <f t="shared" si="488"/>
        <v>0</v>
      </c>
      <c r="KO168" s="344">
        <f t="shared" si="489"/>
        <v>0</v>
      </c>
      <c r="KP168" s="344">
        <f t="shared" si="490"/>
        <v>0</v>
      </c>
      <c r="KQ168" s="344">
        <f t="shared" si="491"/>
        <v>0</v>
      </c>
      <c r="KR168" s="344">
        <f t="shared" si="492"/>
        <v>0</v>
      </c>
      <c r="KS168" s="344">
        <f t="shared" si="493"/>
        <v>0</v>
      </c>
      <c r="KT168" s="383">
        <f t="shared" si="494"/>
        <v>0</v>
      </c>
      <c r="KU168" s="701"/>
      <c r="KV168" s="109"/>
      <c r="KW168" s="109"/>
      <c r="KX168" s="110"/>
      <c r="KZ168" s="472">
        <f t="shared" si="495"/>
        <v>0</v>
      </c>
      <c r="LA168" s="348">
        <f t="shared" si="496"/>
        <v>0</v>
      </c>
      <c r="LB168" s="348">
        <f t="shared" si="497"/>
        <v>0</v>
      </c>
      <c r="LC168" s="473">
        <f t="shared" si="498"/>
        <v>0</v>
      </c>
      <c r="LE168" s="467">
        <f t="shared" si="499"/>
        <v>0</v>
      </c>
      <c r="LF168" s="467" t="str">
        <f t="shared" si="500"/>
        <v/>
      </c>
      <c r="LG168" s="467">
        <f t="shared" si="501"/>
        <v>0</v>
      </c>
      <c r="LH168" s="467">
        <f t="shared" si="502"/>
        <v>0</v>
      </c>
      <c r="LI168" s="467">
        <f t="shared" si="503"/>
        <v>0</v>
      </c>
      <c r="LJ168" s="467">
        <f t="shared" si="504"/>
        <v>0</v>
      </c>
      <c r="LK168" s="467">
        <f t="shared" si="505"/>
        <v>0</v>
      </c>
      <c r="LL168" s="467">
        <f t="shared" si="506"/>
        <v>0</v>
      </c>
      <c r="LM168" s="467">
        <f t="shared" si="507"/>
        <v>0</v>
      </c>
      <c r="LN168" s="468">
        <f t="shared" si="508"/>
        <v>0</v>
      </c>
      <c r="LO168" s="468" t="str">
        <f t="shared" si="592"/>
        <v>○</v>
      </c>
      <c r="LP168" s="451"/>
      <c r="LQ168" s="414">
        <f t="shared" si="593"/>
        <v>0</v>
      </c>
      <c r="LR168" s="414">
        <f t="shared" si="594"/>
        <v>0</v>
      </c>
      <c r="LS168" s="414" t="str">
        <f t="shared" si="509"/>
        <v/>
      </c>
      <c r="LT168" s="414" t="str">
        <f t="shared" si="595"/>
        <v/>
      </c>
      <c r="LU168" s="414">
        <f t="shared" si="510"/>
        <v>0</v>
      </c>
      <c r="LV168" s="414">
        <f t="shared" si="511"/>
        <v>0</v>
      </c>
      <c r="LW168" s="414">
        <f t="shared" si="512"/>
        <v>0</v>
      </c>
      <c r="LX168" s="448">
        <f t="shared" si="513"/>
        <v>0</v>
      </c>
      <c r="LY168" s="414">
        <f t="shared" si="596"/>
        <v>0</v>
      </c>
      <c r="LZ168" s="414">
        <f t="shared" si="597"/>
        <v>0</v>
      </c>
      <c r="MA168" s="414">
        <f t="shared" si="598"/>
        <v>0</v>
      </c>
      <c r="MB168" s="448">
        <f t="shared" si="599"/>
        <v>0</v>
      </c>
      <c r="MC168" s="414">
        <f t="shared" si="514"/>
        <v>0</v>
      </c>
      <c r="MD168" s="414">
        <f t="shared" si="515"/>
        <v>0</v>
      </c>
      <c r="ME168" s="414">
        <f t="shared" si="516"/>
        <v>0</v>
      </c>
      <c r="MF168" s="448">
        <f t="shared" si="517"/>
        <v>0</v>
      </c>
      <c r="MG168" s="414">
        <f t="shared" si="518"/>
        <v>0</v>
      </c>
      <c r="MH168" s="414">
        <f t="shared" si="519"/>
        <v>0</v>
      </c>
      <c r="MI168" s="414">
        <f t="shared" si="520"/>
        <v>0</v>
      </c>
      <c r="MJ168" s="448">
        <f t="shared" si="600"/>
        <v>0</v>
      </c>
      <c r="MK168" s="462"/>
      <c r="ML168" s="477" cm="1">
        <f t="array" ref="ML168">IF(MX168=1,INDEX($BX168:$EQ168,1,MATCH("Ⅱ⑧",$BX168:$EQ168,0)+7),0)</f>
        <v>0</v>
      </c>
      <c r="MM168" s="478">
        <f t="shared" si="521"/>
        <v>0</v>
      </c>
      <c r="MN168" s="468">
        <f t="shared" si="522"/>
        <v>0</v>
      </c>
      <c r="MP168" s="348">
        <f t="shared" si="523"/>
        <v>0</v>
      </c>
      <c r="MQ168" s="348">
        <f t="shared" si="524"/>
        <v>0</v>
      </c>
      <c r="MR168" s="348">
        <f t="shared" si="525"/>
        <v>0</v>
      </c>
      <c r="MS168" s="348">
        <f t="shared" si="526"/>
        <v>0</v>
      </c>
      <c r="MT168" s="348">
        <f t="shared" si="527"/>
        <v>0</v>
      </c>
      <c r="MU168" s="348">
        <f t="shared" si="528"/>
        <v>0</v>
      </c>
      <c r="MV168" s="348">
        <f t="shared" si="529"/>
        <v>0</v>
      </c>
      <c r="MW168" s="348">
        <f t="shared" si="530"/>
        <v>0</v>
      </c>
      <c r="MX168" s="348">
        <f t="shared" si="531"/>
        <v>0</v>
      </c>
      <c r="MZ168" s="550">
        <f t="shared" si="532"/>
        <v>0</v>
      </c>
      <c r="NA168" s="550">
        <f t="shared" si="533"/>
        <v>0</v>
      </c>
      <c r="NB168" s="550">
        <f t="shared" si="534"/>
        <v>0</v>
      </c>
      <c r="NC168" s="550">
        <f t="shared" si="535"/>
        <v>0</v>
      </c>
      <c r="ND168" s="550">
        <f t="shared" si="536"/>
        <v>0</v>
      </c>
      <c r="NE168" s="550">
        <f t="shared" si="537"/>
        <v>0</v>
      </c>
      <c r="NF168" s="550">
        <f t="shared" si="538"/>
        <v>0</v>
      </c>
      <c r="NG168" s="550">
        <f t="shared" si="539"/>
        <v>0</v>
      </c>
    </row>
    <row r="169" spans="1:371" s="136" customFormat="1" ht="21" customHeight="1">
      <c r="A169" s="452">
        <f t="shared" si="412"/>
        <v>0</v>
      </c>
      <c r="B169" s="452">
        <f t="shared" si="601"/>
        <v>0</v>
      </c>
      <c r="C169" s="452">
        <f t="shared" si="413"/>
        <v>0</v>
      </c>
      <c r="D169" s="452">
        <f t="shared" si="414"/>
        <v>0</v>
      </c>
      <c r="E169" s="452">
        <f t="shared" si="415"/>
        <v>0</v>
      </c>
      <c r="F169" s="452">
        <f t="shared" si="602"/>
        <v>0</v>
      </c>
      <c r="G169" s="452">
        <f t="shared" si="603"/>
        <v>0</v>
      </c>
      <c r="H169" s="452">
        <f t="shared" si="604"/>
        <v>0</v>
      </c>
      <c r="I169" s="267">
        <f t="shared" si="540"/>
        <v>0</v>
      </c>
      <c r="J169" s="268"/>
      <c r="K169" s="112"/>
      <c r="L169" s="112"/>
      <c r="M169" s="106"/>
      <c r="N169" s="106"/>
      <c r="O169" s="106"/>
      <c r="P169" s="106"/>
      <c r="Q169" s="112"/>
      <c r="R169" s="263" t="str">
        <f>IFERROR(VLOOKUP(Q169,'４整理番号表'!$T$27:$U$30,2,TRUE),"")</f>
        <v/>
      </c>
      <c r="S169" s="263">
        <f t="shared" si="541"/>
        <v>0</v>
      </c>
      <c r="T169" s="266">
        <f t="shared" si="542"/>
        <v>0</v>
      </c>
      <c r="U169" s="112"/>
      <c r="V169" s="108"/>
      <c r="W169" s="269" t="str">
        <f>IFERROR(VLOOKUP(V169,'４整理番号表'!$B$6:$G$7,2,TRUE),"")</f>
        <v/>
      </c>
      <c r="X169" s="270"/>
      <c r="Y169" s="108"/>
      <c r="Z169" s="269" t="str">
        <f>IFERROR(VLOOKUP(Y169,'４整理番号表'!$B$39:$H$45,2,TRUE),"")</f>
        <v/>
      </c>
      <c r="AA169" s="108"/>
      <c r="AB169" s="271" t="str">
        <f>IFERROR(VLOOKUP(AA169,'４整理番号表'!$J$5:$K$59,2,TRUE),"")</f>
        <v/>
      </c>
      <c r="AC169" s="365"/>
      <c r="AD169" s="624"/>
      <c r="AE169" s="107"/>
      <c r="AF169" s="272" t="str">
        <f>IFERROR(VLOOKUP(AE169,'４整理番号表'!$P$6:$Q$39,2,TRUE),"")</f>
        <v/>
      </c>
      <c r="AG169" s="273">
        <f t="shared" si="416"/>
        <v>0</v>
      </c>
      <c r="AH169" s="106"/>
      <c r="AI169" s="112"/>
      <c r="AJ169" s="111"/>
      <c r="AK169" s="282"/>
      <c r="AL169" s="283"/>
      <c r="AM169" s="280"/>
      <c r="AN169" s="26"/>
      <c r="AO169" s="291">
        <f t="shared" si="417"/>
        <v>0</v>
      </c>
      <c r="AP169" s="290">
        <f t="shared" si="543"/>
        <v>0</v>
      </c>
      <c r="AQ169" s="30"/>
      <c r="AR169" s="30"/>
      <c r="AS169" s="30"/>
      <c r="AT169" s="289"/>
      <c r="AU169" s="291">
        <f t="shared" si="610"/>
        <v>0</v>
      </c>
      <c r="AV169" s="291" t="str">
        <f t="shared" si="605"/>
        <v/>
      </c>
      <c r="AW169" s="27"/>
      <c r="AX169" s="33"/>
      <c r="AY169" s="33"/>
      <c r="AZ169" s="28"/>
      <c r="BA169" s="27"/>
      <c r="BB169" s="202"/>
      <c r="BC169" s="315">
        <f t="shared" si="544"/>
        <v>0</v>
      </c>
      <c r="BD169" s="349" t="str">
        <f t="shared" si="418"/>
        <v/>
      </c>
      <c r="BE169" s="350"/>
      <c r="BF169" s="350"/>
      <c r="BG169" s="349">
        <f t="shared" si="611"/>
        <v>0</v>
      </c>
      <c r="BH169" s="350"/>
      <c r="BI169" s="349">
        <f t="shared" si="545"/>
        <v>0</v>
      </c>
      <c r="BJ169" s="202"/>
      <c r="BK169" s="202"/>
      <c r="BL169" s="653" t="str">
        <f t="shared" si="419"/>
        <v/>
      </c>
      <c r="BM169" s="654" t="str">
        <f t="shared" si="420"/>
        <v/>
      </c>
      <c r="BN169" s="266" t="str">
        <f t="shared" si="421"/>
        <v/>
      </c>
      <c r="BO169" s="793"/>
      <c r="BP169" s="323"/>
      <c r="BQ169" s="323"/>
      <c r="BR169" s="323"/>
      <c r="BS169" s="323"/>
      <c r="BT169" s="324" t="str">
        <f t="shared" si="422"/>
        <v/>
      </c>
      <c r="BU169" s="325" t="str">
        <f t="shared" si="546"/>
        <v/>
      </c>
      <c r="BV169" s="393">
        <f t="shared" si="547"/>
        <v>0</v>
      </c>
      <c r="BW169" s="326"/>
      <c r="BX169" s="329"/>
      <c r="BY169" s="454"/>
      <c r="BZ169" s="455"/>
      <c r="CA169" s="455"/>
      <c r="CB169" s="455"/>
      <c r="CC169" s="455"/>
      <c r="CD169" s="322">
        <f>IFERROR(VLOOKUP(BX169,'４整理番号表'!$X$23:$Z$31,3,FALSE),)</f>
        <v>0</v>
      </c>
      <c r="CE169" s="605" t="str">
        <f>IF(BX169='４整理番号表'!$X$24,IF(CC169&lt;&gt;"",IF(BZ169&gt;0,IF(BY169=6,ROUNDDOWN((CC169-BZ169)/ABS(BZ169),3),IF(BY169=5,ROUNDDOWN((CC169-BZ169)/ABS(BZ169)*3/4,3),"")),"-")),IF(CC169&lt;&gt;"",IF(BZ169&gt;0,ROUNDDOWN((CC169-BZ169)/ABS(BZ169),3),"-"),""))</f>
        <v/>
      </c>
      <c r="CF169" s="610"/>
      <c r="CG169" s="329"/>
      <c r="CH169" s="454"/>
      <c r="CI169" s="322"/>
      <c r="CJ169" s="322"/>
      <c r="CK169" s="322"/>
      <c r="CL169" s="322"/>
      <c r="CM169" s="322">
        <f>IFERROR(VLOOKUP(CG169,'４整理番号表'!$X$23:$Z$31,3,FALSE),)</f>
        <v>0</v>
      </c>
      <c r="CN169" s="325" t="str">
        <f t="shared" si="548"/>
        <v/>
      </c>
      <c r="CO169" s="610"/>
      <c r="CP169" s="329"/>
      <c r="CQ169" s="454"/>
      <c r="CR169" s="322"/>
      <c r="CS169" s="322"/>
      <c r="CT169" s="322"/>
      <c r="CU169" s="322"/>
      <c r="CV169" s="322">
        <f>IFERROR(VLOOKUP(CP169,'４整理番号表'!$X$23:$Z$31,3,FALSE),)</f>
        <v>0</v>
      </c>
      <c r="CW169" s="325" t="str">
        <f t="shared" si="549"/>
        <v/>
      </c>
      <c r="CX169" s="619"/>
      <c r="CY169" s="329"/>
      <c r="CZ169" s="454"/>
      <c r="DA169" s="322"/>
      <c r="DB169" s="322"/>
      <c r="DC169" s="322"/>
      <c r="DD169" s="322"/>
      <c r="DE169" s="322">
        <f>IFERROR(VLOOKUP(CY169,'４整理番号表'!$X$23:$Z$31,3,FALSE),)</f>
        <v>0</v>
      </c>
      <c r="DF169" s="325" t="str">
        <f t="shared" si="550"/>
        <v/>
      </c>
      <c r="DG169" s="610"/>
      <c r="DH169" s="329"/>
      <c r="DI169" s="454"/>
      <c r="DJ169" s="322"/>
      <c r="DK169" s="322"/>
      <c r="DL169" s="322"/>
      <c r="DM169" s="322"/>
      <c r="DN169" s="322">
        <f>IFERROR(VLOOKUP(DH169,'４整理番号表'!$X$23:$Z$31,3,FALSE),)</f>
        <v>0</v>
      </c>
      <c r="DO169" s="325" t="str">
        <f t="shared" si="551"/>
        <v/>
      </c>
      <c r="DP169" s="610"/>
      <c r="DQ169" s="329"/>
      <c r="DR169" s="454"/>
      <c r="DS169" s="322"/>
      <c r="DT169" s="322"/>
      <c r="DU169" s="322"/>
      <c r="DV169" s="322"/>
      <c r="DW169" s="322">
        <f>IFERROR(VLOOKUP(DQ169,'４整理番号表'!$X$23:$Z$31,3,FALSE),)</f>
        <v>0</v>
      </c>
      <c r="DX169" s="325" t="str">
        <f t="shared" si="552"/>
        <v/>
      </c>
      <c r="DY169" s="610"/>
      <c r="DZ169" s="329"/>
      <c r="EA169" s="454"/>
      <c r="EB169" s="322"/>
      <c r="EC169" s="322"/>
      <c r="ED169" s="322"/>
      <c r="EE169" s="322"/>
      <c r="EF169" s="322">
        <f>IFERROR(VLOOKUP(DZ169,'４整理番号表'!$X$23:$Z$31,3,FALSE),)</f>
        <v>0</v>
      </c>
      <c r="EG169" s="325" t="str">
        <f t="shared" si="553"/>
        <v/>
      </c>
      <c r="EH169" s="610"/>
      <c r="EI169" s="329"/>
      <c r="EJ169" s="454"/>
      <c r="EK169" s="322"/>
      <c r="EL169" s="322"/>
      <c r="EM169" s="322"/>
      <c r="EN169" s="322"/>
      <c r="EO169" s="322">
        <f>IFERROR(VLOOKUP(EI169,'４整理番号表'!$X$23:$Z$31,3,FALSE),)</f>
        <v>0</v>
      </c>
      <c r="EP169" s="325" t="str">
        <f t="shared" si="554"/>
        <v/>
      </c>
      <c r="EQ169" s="619"/>
      <c r="ER169" s="203" t="s">
        <v>101</v>
      </c>
      <c r="ES169" s="266">
        <f t="shared" si="423"/>
        <v>0</v>
      </c>
      <c r="ET169" s="272">
        <f t="shared" si="424"/>
        <v>0</v>
      </c>
      <c r="EU169" s="272">
        <f t="shared" si="425"/>
        <v>0</v>
      </c>
      <c r="EV169" s="272">
        <f t="shared" si="426"/>
        <v>0</v>
      </c>
      <c r="EW169" s="272">
        <f t="shared" si="427"/>
        <v>0</v>
      </c>
      <c r="EX169" s="272">
        <f t="shared" si="428"/>
        <v>0</v>
      </c>
      <c r="EY169" s="272">
        <f t="shared" si="429"/>
        <v>0</v>
      </c>
      <c r="EZ169" s="272">
        <f t="shared" si="430"/>
        <v>0</v>
      </c>
      <c r="FA169" s="272">
        <f t="shared" si="431"/>
        <v>0</v>
      </c>
      <c r="FB169" s="272">
        <f t="shared" si="432"/>
        <v>0</v>
      </c>
      <c r="FC169" s="272">
        <f t="shared" si="433"/>
        <v>0</v>
      </c>
      <c r="FD169" s="272">
        <f t="shared" si="434"/>
        <v>0</v>
      </c>
      <c r="FE169" s="272">
        <f t="shared" si="435"/>
        <v>0</v>
      </c>
      <c r="FF169" s="272">
        <f t="shared" si="436"/>
        <v>0</v>
      </c>
      <c r="FG169" s="272">
        <f t="shared" si="437"/>
        <v>0</v>
      </c>
      <c r="FH169" s="272">
        <f t="shared" si="438"/>
        <v>0</v>
      </c>
      <c r="FI169" s="109" t="s">
        <v>100</v>
      </c>
      <c r="FJ169" s="109" t="s">
        <v>100</v>
      </c>
      <c r="FK169" s="109" t="s">
        <v>100</v>
      </c>
      <c r="FL169" s="109" t="s">
        <v>100</v>
      </c>
      <c r="FM169" s="109" t="s">
        <v>100</v>
      </c>
      <c r="FN169" s="272">
        <f t="shared" si="555"/>
        <v>0</v>
      </c>
      <c r="FO169" s="272">
        <f t="shared" si="556"/>
        <v>0</v>
      </c>
      <c r="FP169" s="272">
        <f t="shared" si="557"/>
        <v>0</v>
      </c>
      <c r="FQ169" s="272">
        <f t="shared" si="558"/>
        <v>0</v>
      </c>
      <c r="FR169" s="272">
        <f t="shared" si="559"/>
        <v>0</v>
      </c>
      <c r="FS169" s="272">
        <f t="shared" si="560"/>
        <v>0</v>
      </c>
      <c r="FT169" s="272">
        <f t="shared" si="561"/>
        <v>0</v>
      </c>
      <c r="FU169" s="113"/>
      <c r="FV169" s="113"/>
      <c r="FW169" s="109"/>
      <c r="FX169" s="109"/>
      <c r="FY169" s="109"/>
      <c r="FZ169" s="272">
        <f t="shared" si="562"/>
        <v>0</v>
      </c>
      <c r="GA169" s="272">
        <f t="shared" si="439"/>
        <v>0</v>
      </c>
      <c r="GB169" s="109"/>
      <c r="GC169" s="109"/>
      <c r="GD169" s="109"/>
      <c r="GE169" s="109"/>
      <c r="GF169" s="109"/>
      <c r="GG169" s="109"/>
      <c r="GH169" s="109"/>
      <c r="GI169" s="109"/>
      <c r="GJ169" s="109"/>
      <c r="GK169" s="109"/>
      <c r="GL169" s="109"/>
      <c r="GM169" s="109"/>
      <c r="GN169" s="109"/>
      <c r="GO169" s="109"/>
      <c r="GP169" s="109"/>
      <c r="GQ169" s="109"/>
      <c r="GR169" s="109"/>
      <c r="GS169" s="109"/>
      <c r="GT169" s="110"/>
      <c r="GV169" s="413">
        <f t="shared" si="440"/>
        <v>0</v>
      </c>
      <c r="GW169" s="414">
        <f t="shared" si="441"/>
        <v>0</v>
      </c>
      <c r="GX169" s="415"/>
      <c r="GY169" s="416">
        <f t="shared" si="606"/>
        <v>0</v>
      </c>
      <c r="GZ169" s="417">
        <f t="shared" si="607"/>
        <v>0</v>
      </c>
      <c r="HA169" s="385"/>
      <c r="HB169" s="421"/>
      <c r="HC169" s="422"/>
      <c r="HD169" s="422"/>
      <c r="HE169" s="423">
        <f t="shared" si="608"/>
        <v>0</v>
      </c>
      <c r="HF169" s="424">
        <f t="shared" si="609"/>
        <v>0</v>
      </c>
      <c r="HG169" s="426"/>
      <c r="HH169" s="426"/>
      <c r="HI169" s="426"/>
      <c r="HJ169" s="345" t="str">
        <f t="shared" si="442"/>
        <v/>
      </c>
      <c r="HK169" s="402">
        <f>IF(OR(AND(1&lt;=HJ169,HJ169&lt;=3),HJ169=6),VLOOKUP(HJ169,'４整理番号表'!$J$5:$K$59,2,FALSE),0)</f>
        <v>0</v>
      </c>
      <c r="HL169" s="402">
        <f>IF(OR(HJ169=4,HJ169=7),VLOOKUP(HJ169,'４整理番号表'!$J$5:$K$59,2,FALSE),0)</f>
        <v>0</v>
      </c>
      <c r="HM169" s="402">
        <f>IF(HJ169=5,VLOOKUP(HJ169,'４整理番号表'!$J$5:$K$59,2,FALSE),0)</f>
        <v>0</v>
      </c>
      <c r="HN169" s="402">
        <f>IF(AND(8&lt;=HJ169,HJ169&lt;=13),VLOOKUP(HJ169,'４整理番号表'!$J$5:$K$59,2,FALSE),0)</f>
        <v>0</v>
      </c>
      <c r="HO169" s="397">
        <f t="shared" si="563"/>
        <v>0</v>
      </c>
      <c r="HP169" s="345">
        <f t="shared" si="564"/>
        <v>0</v>
      </c>
      <c r="HQ169" s="345">
        <f t="shared" si="565"/>
        <v>0</v>
      </c>
      <c r="HR169" s="344">
        <f t="shared" si="566"/>
        <v>0</v>
      </c>
      <c r="HS169" s="344">
        <f t="shared" si="567"/>
        <v>0</v>
      </c>
      <c r="HT169" s="345">
        <f t="shared" si="568"/>
        <v>0</v>
      </c>
      <c r="HU169" s="345">
        <f t="shared" si="569"/>
        <v>0</v>
      </c>
      <c r="HV169" s="345">
        <f t="shared" si="570"/>
        <v>0</v>
      </c>
      <c r="HW169" s="345">
        <f t="shared" si="571"/>
        <v>0</v>
      </c>
      <c r="HX169" s="345">
        <f t="shared" si="572"/>
        <v>0</v>
      </c>
      <c r="HY169" s="344">
        <f t="shared" si="573"/>
        <v>0</v>
      </c>
      <c r="HZ169" s="344">
        <f t="shared" si="574"/>
        <v>0</v>
      </c>
      <c r="IA169" s="345">
        <f t="shared" si="575"/>
        <v>0</v>
      </c>
      <c r="IB169" s="345">
        <f t="shared" si="576"/>
        <v>0</v>
      </c>
      <c r="IC169" s="345">
        <f t="shared" si="577"/>
        <v>0</v>
      </c>
      <c r="ID169" s="345">
        <f t="shared" si="578"/>
        <v>0</v>
      </c>
      <c r="IE169" s="345">
        <f t="shared" si="579"/>
        <v>0</v>
      </c>
      <c r="IF169" s="344">
        <f>IF(AND($HO169=3,SUM($ID169:IE169)=0),IF(AND($HB169=1,$HF169&gt;=0.1),1,),)</f>
        <v>0</v>
      </c>
      <c r="IG169" s="344">
        <f>IF(AND($HO169=3,SUM($ID169:IF169)=0),IF(AND($HB169=1,$HF169&gt;=0.05,$HF169&lt;0.1),1,),)</f>
        <v>0</v>
      </c>
      <c r="IH169" s="345">
        <f t="shared" si="580"/>
        <v>0</v>
      </c>
      <c r="II169" s="345">
        <f t="shared" si="581"/>
        <v>0</v>
      </c>
      <c r="IJ169" s="345">
        <f t="shared" si="582"/>
        <v>0</v>
      </c>
      <c r="IK169" s="345">
        <f t="shared" si="583"/>
        <v>0</v>
      </c>
      <c r="IL169" s="345">
        <f t="shared" si="584"/>
        <v>0</v>
      </c>
      <c r="IM169" s="345">
        <f t="shared" si="585"/>
        <v>0</v>
      </c>
      <c r="IN169" s="345">
        <f t="shared" si="586"/>
        <v>0</v>
      </c>
      <c r="IO169" s="345">
        <f t="shared" si="587"/>
        <v>0</v>
      </c>
      <c r="IP169" s="345">
        <f t="shared" si="588"/>
        <v>0</v>
      </c>
      <c r="IQ169" s="345">
        <f t="shared" si="589"/>
        <v>0</v>
      </c>
      <c r="IR169" s="345">
        <f t="shared" si="590"/>
        <v>0</v>
      </c>
      <c r="IS169" s="392">
        <f t="shared" si="591"/>
        <v>0</v>
      </c>
      <c r="IT169" s="385"/>
      <c r="IU169" s="440">
        <f t="shared" si="443"/>
        <v>0</v>
      </c>
      <c r="IV169" s="344">
        <f t="shared" si="444"/>
        <v>0</v>
      </c>
      <c r="IW169" s="344">
        <f t="shared" si="445"/>
        <v>0</v>
      </c>
      <c r="IX169" s="344">
        <f t="shared" si="446"/>
        <v>0</v>
      </c>
      <c r="IY169" s="344">
        <f t="shared" si="447"/>
        <v>0</v>
      </c>
      <c r="IZ169" s="344">
        <f t="shared" si="448"/>
        <v>0</v>
      </c>
      <c r="JA169" s="344">
        <f t="shared" si="449"/>
        <v>0</v>
      </c>
      <c r="JB169" s="344">
        <f t="shared" si="450"/>
        <v>0</v>
      </c>
      <c r="JC169" s="344">
        <f t="shared" si="451"/>
        <v>0</v>
      </c>
      <c r="JD169" s="344">
        <f t="shared" si="452"/>
        <v>0</v>
      </c>
      <c r="JE169" s="344">
        <f t="shared" si="453"/>
        <v>0</v>
      </c>
      <c r="JF169" s="344">
        <f t="shared" si="454"/>
        <v>0</v>
      </c>
      <c r="JG169" s="344">
        <f t="shared" si="455"/>
        <v>0</v>
      </c>
      <c r="JH169" s="344">
        <f t="shared" si="456"/>
        <v>0</v>
      </c>
      <c r="JI169" s="344">
        <f t="shared" si="457"/>
        <v>0</v>
      </c>
      <c r="JJ169" s="344">
        <f t="shared" si="458"/>
        <v>0</v>
      </c>
      <c r="JK169" s="344">
        <f t="shared" si="459"/>
        <v>0</v>
      </c>
      <c r="JL169" s="344">
        <f t="shared" si="460"/>
        <v>0</v>
      </c>
      <c r="JM169" s="344">
        <f t="shared" si="461"/>
        <v>0</v>
      </c>
      <c r="JN169" s="344">
        <f t="shared" si="462"/>
        <v>0</v>
      </c>
      <c r="JO169" s="344">
        <f t="shared" si="463"/>
        <v>0</v>
      </c>
      <c r="JP169" s="344">
        <f t="shared" si="464"/>
        <v>0</v>
      </c>
      <c r="JQ169" s="344">
        <f t="shared" si="465"/>
        <v>0</v>
      </c>
      <c r="JR169" s="344">
        <f t="shared" si="466"/>
        <v>0</v>
      </c>
      <c r="JS169" s="344">
        <f t="shared" si="467"/>
        <v>0</v>
      </c>
      <c r="JT169" s="344">
        <f t="shared" si="468"/>
        <v>0</v>
      </c>
      <c r="JU169" s="344">
        <f t="shared" si="469"/>
        <v>0</v>
      </c>
      <c r="JV169" s="344">
        <f t="shared" si="470"/>
        <v>0</v>
      </c>
      <c r="JW169" s="344">
        <f t="shared" si="471"/>
        <v>0</v>
      </c>
      <c r="JX169" s="344">
        <f t="shared" si="472"/>
        <v>0</v>
      </c>
      <c r="JY169" s="344">
        <f t="shared" si="473"/>
        <v>0</v>
      </c>
      <c r="JZ169" s="344">
        <f t="shared" si="474"/>
        <v>0</v>
      </c>
      <c r="KA169" s="344">
        <f t="shared" si="475"/>
        <v>0</v>
      </c>
      <c r="KB169" s="344">
        <f t="shared" si="476"/>
        <v>0</v>
      </c>
      <c r="KC169" s="344">
        <f t="shared" si="477"/>
        <v>0</v>
      </c>
      <c r="KD169" s="344">
        <f t="shared" si="478"/>
        <v>0</v>
      </c>
      <c r="KE169" s="344">
        <f t="shared" si="479"/>
        <v>0</v>
      </c>
      <c r="KF169" s="344">
        <f t="shared" si="480"/>
        <v>0</v>
      </c>
      <c r="KG169" s="344">
        <f t="shared" si="481"/>
        <v>0</v>
      </c>
      <c r="KH169" s="344">
        <f t="shared" si="482"/>
        <v>0</v>
      </c>
      <c r="KI169" s="344">
        <f t="shared" si="483"/>
        <v>0</v>
      </c>
      <c r="KJ169" s="344">
        <f t="shared" si="484"/>
        <v>0</v>
      </c>
      <c r="KK169" s="344">
        <f t="shared" si="485"/>
        <v>0</v>
      </c>
      <c r="KL169" s="344">
        <f t="shared" si="486"/>
        <v>0</v>
      </c>
      <c r="KM169" s="344">
        <f t="shared" si="487"/>
        <v>0</v>
      </c>
      <c r="KN169" s="344">
        <f t="shared" si="488"/>
        <v>0</v>
      </c>
      <c r="KO169" s="344">
        <f t="shared" si="489"/>
        <v>0</v>
      </c>
      <c r="KP169" s="344">
        <f t="shared" si="490"/>
        <v>0</v>
      </c>
      <c r="KQ169" s="344">
        <f t="shared" si="491"/>
        <v>0</v>
      </c>
      <c r="KR169" s="344">
        <f t="shared" si="492"/>
        <v>0</v>
      </c>
      <c r="KS169" s="344">
        <f t="shared" si="493"/>
        <v>0</v>
      </c>
      <c r="KT169" s="383">
        <f t="shared" si="494"/>
        <v>0</v>
      </c>
      <c r="KU169" s="701"/>
      <c r="KV169" s="109"/>
      <c r="KW169" s="109"/>
      <c r="KX169" s="110"/>
      <c r="KZ169" s="472">
        <f t="shared" si="495"/>
        <v>0</v>
      </c>
      <c r="LA169" s="348">
        <f t="shared" si="496"/>
        <v>0</v>
      </c>
      <c r="LB169" s="348">
        <f t="shared" si="497"/>
        <v>0</v>
      </c>
      <c r="LC169" s="473">
        <f t="shared" si="498"/>
        <v>0</v>
      </c>
      <c r="LE169" s="467">
        <f t="shared" si="499"/>
        <v>0</v>
      </c>
      <c r="LF169" s="467" t="str">
        <f t="shared" si="500"/>
        <v/>
      </c>
      <c r="LG169" s="467">
        <f t="shared" si="501"/>
        <v>0</v>
      </c>
      <c r="LH169" s="467">
        <f t="shared" si="502"/>
        <v>0</v>
      </c>
      <c r="LI169" s="467">
        <f t="shared" si="503"/>
        <v>0</v>
      </c>
      <c r="LJ169" s="467">
        <f t="shared" si="504"/>
        <v>0</v>
      </c>
      <c r="LK169" s="467">
        <f t="shared" si="505"/>
        <v>0</v>
      </c>
      <c r="LL169" s="467">
        <f t="shared" si="506"/>
        <v>0</v>
      </c>
      <c r="LM169" s="467">
        <f t="shared" si="507"/>
        <v>0</v>
      </c>
      <c r="LN169" s="468">
        <f t="shared" si="508"/>
        <v>0</v>
      </c>
      <c r="LO169" s="468" t="str">
        <f t="shared" si="592"/>
        <v>○</v>
      </c>
      <c r="LP169" s="451"/>
      <c r="LQ169" s="414">
        <f t="shared" si="593"/>
        <v>0</v>
      </c>
      <c r="LR169" s="414">
        <f t="shared" si="594"/>
        <v>0</v>
      </c>
      <c r="LS169" s="414" t="str">
        <f t="shared" si="509"/>
        <v/>
      </c>
      <c r="LT169" s="414" t="str">
        <f t="shared" si="595"/>
        <v/>
      </c>
      <c r="LU169" s="414">
        <f t="shared" si="510"/>
        <v>0</v>
      </c>
      <c r="LV169" s="414">
        <f t="shared" si="511"/>
        <v>0</v>
      </c>
      <c r="LW169" s="414">
        <f t="shared" si="512"/>
        <v>0</v>
      </c>
      <c r="LX169" s="448">
        <f t="shared" si="513"/>
        <v>0</v>
      </c>
      <c r="LY169" s="414">
        <f t="shared" si="596"/>
        <v>0</v>
      </c>
      <c r="LZ169" s="414">
        <f t="shared" si="597"/>
        <v>0</v>
      </c>
      <c r="MA169" s="414">
        <f t="shared" si="598"/>
        <v>0</v>
      </c>
      <c r="MB169" s="448">
        <f t="shared" si="599"/>
        <v>0</v>
      </c>
      <c r="MC169" s="414">
        <f t="shared" si="514"/>
        <v>0</v>
      </c>
      <c r="MD169" s="414">
        <f t="shared" si="515"/>
        <v>0</v>
      </c>
      <c r="ME169" s="414">
        <f t="shared" si="516"/>
        <v>0</v>
      </c>
      <c r="MF169" s="448">
        <f t="shared" si="517"/>
        <v>0</v>
      </c>
      <c r="MG169" s="414">
        <f t="shared" si="518"/>
        <v>0</v>
      </c>
      <c r="MH169" s="414">
        <f t="shared" si="519"/>
        <v>0</v>
      </c>
      <c r="MI169" s="414">
        <f t="shared" si="520"/>
        <v>0</v>
      </c>
      <c r="MJ169" s="448">
        <f t="shared" si="600"/>
        <v>0</v>
      </c>
      <c r="MK169" s="462"/>
      <c r="ML169" s="477" cm="1">
        <f t="array" ref="ML169">IF(MX169=1,INDEX($BX169:$EQ169,1,MATCH("Ⅱ⑧",$BX169:$EQ169,0)+7),0)</f>
        <v>0</v>
      </c>
      <c r="MM169" s="478">
        <f t="shared" si="521"/>
        <v>0</v>
      </c>
      <c r="MN169" s="468">
        <f t="shared" si="522"/>
        <v>0</v>
      </c>
      <c r="MP169" s="348">
        <f t="shared" si="523"/>
        <v>0</v>
      </c>
      <c r="MQ169" s="348">
        <f t="shared" si="524"/>
        <v>0</v>
      </c>
      <c r="MR169" s="348">
        <f t="shared" si="525"/>
        <v>0</v>
      </c>
      <c r="MS169" s="348">
        <f t="shared" si="526"/>
        <v>0</v>
      </c>
      <c r="MT169" s="348">
        <f t="shared" si="527"/>
        <v>0</v>
      </c>
      <c r="MU169" s="348">
        <f t="shared" si="528"/>
        <v>0</v>
      </c>
      <c r="MV169" s="348">
        <f t="shared" si="529"/>
        <v>0</v>
      </c>
      <c r="MW169" s="348">
        <f t="shared" si="530"/>
        <v>0</v>
      </c>
      <c r="MX169" s="348">
        <f t="shared" si="531"/>
        <v>0</v>
      </c>
      <c r="MZ169" s="550">
        <f t="shared" si="532"/>
        <v>0</v>
      </c>
      <c r="NA169" s="550">
        <f t="shared" si="533"/>
        <v>0</v>
      </c>
      <c r="NB169" s="550">
        <f t="shared" si="534"/>
        <v>0</v>
      </c>
      <c r="NC169" s="550">
        <f t="shared" si="535"/>
        <v>0</v>
      </c>
      <c r="ND169" s="550">
        <f t="shared" si="536"/>
        <v>0</v>
      </c>
      <c r="NE169" s="550">
        <f t="shared" si="537"/>
        <v>0</v>
      </c>
      <c r="NF169" s="550">
        <f t="shared" si="538"/>
        <v>0</v>
      </c>
      <c r="NG169" s="550">
        <f t="shared" si="539"/>
        <v>0</v>
      </c>
    </row>
    <row r="170" spans="1:371" s="136" customFormat="1" ht="21" customHeight="1">
      <c r="A170" s="452">
        <f t="shared" si="412"/>
        <v>0</v>
      </c>
      <c r="B170" s="452">
        <f t="shared" si="601"/>
        <v>0</v>
      </c>
      <c r="C170" s="452">
        <f t="shared" si="413"/>
        <v>0</v>
      </c>
      <c r="D170" s="452">
        <f t="shared" si="414"/>
        <v>0</v>
      </c>
      <c r="E170" s="452">
        <f t="shared" si="415"/>
        <v>0</v>
      </c>
      <c r="F170" s="452">
        <f t="shared" si="602"/>
        <v>0</v>
      </c>
      <c r="G170" s="452">
        <f t="shared" si="603"/>
        <v>0</v>
      </c>
      <c r="H170" s="452">
        <f t="shared" si="604"/>
        <v>0</v>
      </c>
      <c r="I170" s="267">
        <f t="shared" si="540"/>
        <v>0</v>
      </c>
      <c r="J170" s="268"/>
      <c r="K170" s="112"/>
      <c r="L170" s="112"/>
      <c r="M170" s="106"/>
      <c r="N170" s="106"/>
      <c r="O170" s="106"/>
      <c r="P170" s="106"/>
      <c r="Q170" s="112"/>
      <c r="R170" s="263" t="str">
        <f>IFERROR(VLOOKUP(Q170,'４整理番号表'!$T$27:$U$30,2,TRUE),"")</f>
        <v/>
      </c>
      <c r="S170" s="263">
        <f t="shared" si="541"/>
        <v>0</v>
      </c>
      <c r="T170" s="266">
        <f t="shared" si="542"/>
        <v>0</v>
      </c>
      <c r="U170" s="112"/>
      <c r="V170" s="108"/>
      <c r="W170" s="269" t="str">
        <f>IFERROR(VLOOKUP(V170,'４整理番号表'!$B$6:$G$7,2,TRUE),"")</f>
        <v/>
      </c>
      <c r="X170" s="270"/>
      <c r="Y170" s="108"/>
      <c r="Z170" s="269" t="str">
        <f>IFERROR(VLOOKUP(Y170,'４整理番号表'!$B$39:$H$45,2,TRUE),"")</f>
        <v/>
      </c>
      <c r="AA170" s="108"/>
      <c r="AB170" s="271" t="str">
        <f>IFERROR(VLOOKUP(AA170,'４整理番号表'!$J$5:$K$59,2,TRUE),"")</f>
        <v/>
      </c>
      <c r="AC170" s="365"/>
      <c r="AD170" s="624"/>
      <c r="AE170" s="107"/>
      <c r="AF170" s="272" t="str">
        <f>IFERROR(VLOOKUP(AE170,'４整理番号表'!$P$6:$Q$39,2,TRUE),"")</f>
        <v/>
      </c>
      <c r="AG170" s="273">
        <f t="shared" si="416"/>
        <v>0</v>
      </c>
      <c r="AH170" s="106"/>
      <c r="AI170" s="112"/>
      <c r="AJ170" s="111"/>
      <c r="AK170" s="282"/>
      <c r="AL170" s="283"/>
      <c r="AM170" s="280"/>
      <c r="AN170" s="29"/>
      <c r="AO170" s="291">
        <f t="shared" si="417"/>
        <v>0</v>
      </c>
      <c r="AP170" s="290">
        <f t="shared" si="543"/>
        <v>0</v>
      </c>
      <c r="AQ170" s="30"/>
      <c r="AR170" s="30"/>
      <c r="AS170" s="30"/>
      <c r="AT170" s="289"/>
      <c r="AU170" s="291">
        <f t="shared" si="610"/>
        <v>0</v>
      </c>
      <c r="AV170" s="291" t="str">
        <f t="shared" si="605"/>
        <v/>
      </c>
      <c r="AW170" s="27"/>
      <c r="AX170" s="33"/>
      <c r="AY170" s="33"/>
      <c r="AZ170" s="28"/>
      <c r="BA170" s="27"/>
      <c r="BB170" s="202"/>
      <c r="BC170" s="315">
        <f t="shared" si="544"/>
        <v>0</v>
      </c>
      <c r="BD170" s="349" t="str">
        <f t="shared" si="418"/>
        <v/>
      </c>
      <c r="BE170" s="350"/>
      <c r="BF170" s="350"/>
      <c r="BG170" s="349">
        <f t="shared" si="611"/>
        <v>0</v>
      </c>
      <c r="BH170" s="350"/>
      <c r="BI170" s="349">
        <f t="shared" si="545"/>
        <v>0</v>
      </c>
      <c r="BJ170" s="202"/>
      <c r="BK170" s="202"/>
      <c r="BL170" s="653" t="str">
        <f t="shared" si="419"/>
        <v/>
      </c>
      <c r="BM170" s="654" t="str">
        <f t="shared" si="420"/>
        <v/>
      </c>
      <c r="BN170" s="266" t="str">
        <f t="shared" si="421"/>
        <v/>
      </c>
      <c r="BO170" s="793"/>
      <c r="BP170" s="323"/>
      <c r="BQ170" s="323"/>
      <c r="BR170" s="323"/>
      <c r="BS170" s="323"/>
      <c r="BT170" s="324" t="str">
        <f t="shared" si="422"/>
        <v/>
      </c>
      <c r="BU170" s="325" t="str">
        <f t="shared" si="546"/>
        <v/>
      </c>
      <c r="BV170" s="393">
        <f t="shared" si="547"/>
        <v>0</v>
      </c>
      <c r="BW170" s="326"/>
      <c r="BX170" s="329"/>
      <c r="BY170" s="454"/>
      <c r="BZ170" s="455"/>
      <c r="CA170" s="455"/>
      <c r="CB170" s="455"/>
      <c r="CC170" s="455"/>
      <c r="CD170" s="322">
        <f>IFERROR(VLOOKUP(BX170,'４整理番号表'!$X$23:$Z$31,3,FALSE),)</f>
        <v>0</v>
      </c>
      <c r="CE170" s="605" t="str">
        <f>IF(BX170='４整理番号表'!$X$24,IF(CC170&lt;&gt;"",IF(BZ170&gt;0,IF(BY170=6,ROUNDDOWN((CC170-BZ170)/ABS(BZ170),3),IF(BY170=5,ROUNDDOWN((CC170-BZ170)/ABS(BZ170)*3/4,3),"")),"-")),IF(CC170&lt;&gt;"",IF(BZ170&gt;0,ROUNDDOWN((CC170-BZ170)/ABS(BZ170),3),"-"),""))</f>
        <v/>
      </c>
      <c r="CF170" s="610"/>
      <c r="CG170" s="329"/>
      <c r="CH170" s="454"/>
      <c r="CI170" s="322"/>
      <c r="CJ170" s="322"/>
      <c r="CK170" s="322"/>
      <c r="CL170" s="322"/>
      <c r="CM170" s="322">
        <f>IFERROR(VLOOKUP(CG170,'４整理番号表'!$X$23:$Z$31,3,FALSE),)</f>
        <v>0</v>
      </c>
      <c r="CN170" s="325" t="str">
        <f t="shared" si="548"/>
        <v/>
      </c>
      <c r="CO170" s="610"/>
      <c r="CP170" s="329"/>
      <c r="CQ170" s="454"/>
      <c r="CR170" s="322"/>
      <c r="CS170" s="322"/>
      <c r="CT170" s="322"/>
      <c r="CU170" s="322"/>
      <c r="CV170" s="322">
        <f>IFERROR(VLOOKUP(CP170,'４整理番号表'!$X$23:$Z$31,3,FALSE),)</f>
        <v>0</v>
      </c>
      <c r="CW170" s="325" t="str">
        <f t="shared" si="549"/>
        <v/>
      </c>
      <c r="CX170" s="619"/>
      <c r="CY170" s="329"/>
      <c r="CZ170" s="454"/>
      <c r="DA170" s="322"/>
      <c r="DB170" s="322"/>
      <c r="DC170" s="322"/>
      <c r="DD170" s="322"/>
      <c r="DE170" s="322">
        <f>IFERROR(VLOOKUP(CY170,'４整理番号表'!$X$23:$Z$31,3,FALSE),)</f>
        <v>0</v>
      </c>
      <c r="DF170" s="325" t="str">
        <f t="shared" si="550"/>
        <v/>
      </c>
      <c r="DG170" s="610"/>
      <c r="DH170" s="329"/>
      <c r="DI170" s="454"/>
      <c r="DJ170" s="322"/>
      <c r="DK170" s="322"/>
      <c r="DL170" s="322"/>
      <c r="DM170" s="322"/>
      <c r="DN170" s="322">
        <f>IFERROR(VLOOKUP(DH170,'４整理番号表'!$X$23:$Z$31,3,FALSE),)</f>
        <v>0</v>
      </c>
      <c r="DO170" s="325" t="str">
        <f t="shared" si="551"/>
        <v/>
      </c>
      <c r="DP170" s="610"/>
      <c r="DQ170" s="329"/>
      <c r="DR170" s="454"/>
      <c r="DS170" s="322"/>
      <c r="DT170" s="322"/>
      <c r="DU170" s="322"/>
      <c r="DV170" s="322"/>
      <c r="DW170" s="322">
        <f>IFERROR(VLOOKUP(DQ170,'４整理番号表'!$X$23:$Z$31,3,FALSE),)</f>
        <v>0</v>
      </c>
      <c r="DX170" s="325" t="str">
        <f t="shared" si="552"/>
        <v/>
      </c>
      <c r="DY170" s="610"/>
      <c r="DZ170" s="329"/>
      <c r="EA170" s="454"/>
      <c r="EB170" s="322"/>
      <c r="EC170" s="322"/>
      <c r="ED170" s="322"/>
      <c r="EE170" s="322"/>
      <c r="EF170" s="322">
        <f>IFERROR(VLOOKUP(DZ170,'４整理番号表'!$X$23:$Z$31,3,FALSE),)</f>
        <v>0</v>
      </c>
      <c r="EG170" s="325" t="str">
        <f t="shared" si="553"/>
        <v/>
      </c>
      <c r="EH170" s="610"/>
      <c r="EI170" s="329"/>
      <c r="EJ170" s="454"/>
      <c r="EK170" s="322"/>
      <c r="EL170" s="322"/>
      <c r="EM170" s="322"/>
      <c r="EN170" s="322"/>
      <c r="EO170" s="322">
        <f>IFERROR(VLOOKUP(EI170,'４整理番号表'!$X$23:$Z$31,3,FALSE),)</f>
        <v>0</v>
      </c>
      <c r="EP170" s="325" t="str">
        <f t="shared" si="554"/>
        <v/>
      </c>
      <c r="EQ170" s="619"/>
      <c r="ER170" s="203" t="s">
        <v>101</v>
      </c>
      <c r="ES170" s="266">
        <f t="shared" si="423"/>
        <v>0</v>
      </c>
      <c r="ET170" s="272">
        <f t="shared" si="424"/>
        <v>0</v>
      </c>
      <c r="EU170" s="272">
        <f t="shared" si="425"/>
        <v>0</v>
      </c>
      <c r="EV170" s="272">
        <f t="shared" si="426"/>
        <v>0</v>
      </c>
      <c r="EW170" s="272">
        <f t="shared" si="427"/>
        <v>0</v>
      </c>
      <c r="EX170" s="272">
        <f t="shared" si="428"/>
        <v>0</v>
      </c>
      <c r="EY170" s="272">
        <f t="shared" si="429"/>
        <v>0</v>
      </c>
      <c r="EZ170" s="272">
        <f t="shared" si="430"/>
        <v>0</v>
      </c>
      <c r="FA170" s="272">
        <f t="shared" si="431"/>
        <v>0</v>
      </c>
      <c r="FB170" s="272">
        <f t="shared" si="432"/>
        <v>0</v>
      </c>
      <c r="FC170" s="272">
        <f t="shared" si="433"/>
        <v>0</v>
      </c>
      <c r="FD170" s="272">
        <f t="shared" si="434"/>
        <v>0</v>
      </c>
      <c r="FE170" s="272">
        <f t="shared" si="435"/>
        <v>0</v>
      </c>
      <c r="FF170" s="272">
        <f t="shared" si="436"/>
        <v>0</v>
      </c>
      <c r="FG170" s="272">
        <f t="shared" si="437"/>
        <v>0</v>
      </c>
      <c r="FH170" s="272">
        <f t="shared" si="438"/>
        <v>0</v>
      </c>
      <c r="FI170" s="109" t="s">
        <v>100</v>
      </c>
      <c r="FJ170" s="109" t="s">
        <v>100</v>
      </c>
      <c r="FK170" s="109" t="s">
        <v>100</v>
      </c>
      <c r="FL170" s="109" t="s">
        <v>100</v>
      </c>
      <c r="FM170" s="109" t="s">
        <v>100</v>
      </c>
      <c r="FN170" s="272">
        <f t="shared" si="555"/>
        <v>0</v>
      </c>
      <c r="FO170" s="272">
        <f t="shared" si="556"/>
        <v>0</v>
      </c>
      <c r="FP170" s="272">
        <f t="shared" si="557"/>
        <v>0</v>
      </c>
      <c r="FQ170" s="272">
        <f t="shared" si="558"/>
        <v>0</v>
      </c>
      <c r="FR170" s="272">
        <f t="shared" si="559"/>
        <v>0</v>
      </c>
      <c r="FS170" s="272">
        <f t="shared" si="560"/>
        <v>0</v>
      </c>
      <c r="FT170" s="272">
        <f t="shared" si="561"/>
        <v>0</v>
      </c>
      <c r="FU170" s="113"/>
      <c r="FV170" s="113"/>
      <c r="FW170" s="109"/>
      <c r="FX170" s="109"/>
      <c r="FY170" s="109"/>
      <c r="FZ170" s="272">
        <f t="shared" si="562"/>
        <v>0</v>
      </c>
      <c r="GA170" s="272">
        <f t="shared" si="439"/>
        <v>0</v>
      </c>
      <c r="GB170" s="109"/>
      <c r="GC170" s="109"/>
      <c r="GD170" s="109"/>
      <c r="GE170" s="109"/>
      <c r="GF170" s="109"/>
      <c r="GG170" s="109"/>
      <c r="GH170" s="109"/>
      <c r="GI170" s="109"/>
      <c r="GJ170" s="109"/>
      <c r="GK170" s="109"/>
      <c r="GL170" s="109"/>
      <c r="GM170" s="109"/>
      <c r="GN170" s="109"/>
      <c r="GO170" s="109"/>
      <c r="GP170" s="109"/>
      <c r="GQ170" s="109"/>
      <c r="GR170" s="109"/>
      <c r="GS170" s="109"/>
      <c r="GT170" s="110"/>
      <c r="GV170" s="413">
        <f t="shared" si="440"/>
        <v>0</v>
      </c>
      <c r="GW170" s="414">
        <f t="shared" si="441"/>
        <v>0</v>
      </c>
      <c r="GX170" s="415"/>
      <c r="GY170" s="416">
        <f t="shared" si="606"/>
        <v>0</v>
      </c>
      <c r="GZ170" s="417">
        <f t="shared" si="607"/>
        <v>0</v>
      </c>
      <c r="HA170" s="385"/>
      <c r="HB170" s="421"/>
      <c r="HC170" s="422"/>
      <c r="HD170" s="422"/>
      <c r="HE170" s="423">
        <f t="shared" si="608"/>
        <v>0</v>
      </c>
      <c r="HF170" s="424">
        <f t="shared" si="609"/>
        <v>0</v>
      </c>
      <c r="HG170" s="426"/>
      <c r="HH170" s="426"/>
      <c r="HI170" s="426"/>
      <c r="HJ170" s="345" t="str">
        <f t="shared" si="442"/>
        <v/>
      </c>
      <c r="HK170" s="402">
        <f>IF(OR(AND(1&lt;=HJ170,HJ170&lt;=3),HJ170=6),VLOOKUP(HJ170,'４整理番号表'!$J$5:$K$59,2,FALSE),0)</f>
        <v>0</v>
      </c>
      <c r="HL170" s="402">
        <f>IF(OR(HJ170=4,HJ170=7),VLOOKUP(HJ170,'４整理番号表'!$J$5:$K$59,2,FALSE),0)</f>
        <v>0</v>
      </c>
      <c r="HM170" s="402">
        <f>IF(HJ170=5,VLOOKUP(HJ170,'４整理番号表'!$J$5:$K$59,2,FALSE),0)</f>
        <v>0</v>
      </c>
      <c r="HN170" s="402">
        <f>IF(AND(8&lt;=HJ170,HJ170&lt;=13),VLOOKUP(HJ170,'４整理番号表'!$J$5:$K$59,2,FALSE),0)</f>
        <v>0</v>
      </c>
      <c r="HO170" s="397">
        <f t="shared" si="563"/>
        <v>0</v>
      </c>
      <c r="HP170" s="345">
        <f t="shared" si="564"/>
        <v>0</v>
      </c>
      <c r="HQ170" s="345">
        <f t="shared" si="565"/>
        <v>0</v>
      </c>
      <c r="HR170" s="344">
        <f t="shared" si="566"/>
        <v>0</v>
      </c>
      <c r="HS170" s="344">
        <f t="shared" si="567"/>
        <v>0</v>
      </c>
      <c r="HT170" s="345">
        <f t="shared" si="568"/>
        <v>0</v>
      </c>
      <c r="HU170" s="345">
        <f t="shared" si="569"/>
        <v>0</v>
      </c>
      <c r="HV170" s="345">
        <f t="shared" si="570"/>
        <v>0</v>
      </c>
      <c r="HW170" s="345">
        <f t="shared" si="571"/>
        <v>0</v>
      </c>
      <c r="HX170" s="345">
        <f t="shared" si="572"/>
        <v>0</v>
      </c>
      <c r="HY170" s="344">
        <f t="shared" si="573"/>
        <v>0</v>
      </c>
      <c r="HZ170" s="344">
        <f t="shared" si="574"/>
        <v>0</v>
      </c>
      <c r="IA170" s="345">
        <f t="shared" si="575"/>
        <v>0</v>
      </c>
      <c r="IB170" s="345">
        <f t="shared" si="576"/>
        <v>0</v>
      </c>
      <c r="IC170" s="345">
        <f t="shared" si="577"/>
        <v>0</v>
      </c>
      <c r="ID170" s="345">
        <f t="shared" si="578"/>
        <v>0</v>
      </c>
      <c r="IE170" s="345">
        <f t="shared" si="579"/>
        <v>0</v>
      </c>
      <c r="IF170" s="344">
        <f>IF(AND($HO170=3,SUM($ID170:IE170)=0),IF(AND($HB170=1,$HF170&gt;=0.1),1,),)</f>
        <v>0</v>
      </c>
      <c r="IG170" s="344">
        <f>IF(AND($HO170=3,SUM($ID170:IF170)=0),IF(AND($HB170=1,$HF170&gt;=0.05,$HF170&lt;0.1),1,),)</f>
        <v>0</v>
      </c>
      <c r="IH170" s="345">
        <f t="shared" si="580"/>
        <v>0</v>
      </c>
      <c r="II170" s="345">
        <f t="shared" si="581"/>
        <v>0</v>
      </c>
      <c r="IJ170" s="345">
        <f t="shared" si="582"/>
        <v>0</v>
      </c>
      <c r="IK170" s="345">
        <f t="shared" si="583"/>
        <v>0</v>
      </c>
      <c r="IL170" s="345">
        <f t="shared" si="584"/>
        <v>0</v>
      </c>
      <c r="IM170" s="345">
        <f t="shared" si="585"/>
        <v>0</v>
      </c>
      <c r="IN170" s="345">
        <f t="shared" si="586"/>
        <v>0</v>
      </c>
      <c r="IO170" s="345">
        <f t="shared" si="587"/>
        <v>0</v>
      </c>
      <c r="IP170" s="345">
        <f t="shared" si="588"/>
        <v>0</v>
      </c>
      <c r="IQ170" s="345">
        <f t="shared" si="589"/>
        <v>0</v>
      </c>
      <c r="IR170" s="345">
        <f t="shared" si="590"/>
        <v>0</v>
      </c>
      <c r="IS170" s="392">
        <f t="shared" si="591"/>
        <v>0</v>
      </c>
      <c r="IT170" s="385"/>
      <c r="IU170" s="440">
        <f t="shared" si="443"/>
        <v>0</v>
      </c>
      <c r="IV170" s="344">
        <f t="shared" si="444"/>
        <v>0</v>
      </c>
      <c r="IW170" s="344">
        <f t="shared" si="445"/>
        <v>0</v>
      </c>
      <c r="IX170" s="344">
        <f t="shared" si="446"/>
        <v>0</v>
      </c>
      <c r="IY170" s="344">
        <f t="shared" si="447"/>
        <v>0</v>
      </c>
      <c r="IZ170" s="344">
        <f t="shared" si="448"/>
        <v>0</v>
      </c>
      <c r="JA170" s="344">
        <f t="shared" si="449"/>
        <v>0</v>
      </c>
      <c r="JB170" s="344">
        <f t="shared" si="450"/>
        <v>0</v>
      </c>
      <c r="JC170" s="344">
        <f t="shared" si="451"/>
        <v>0</v>
      </c>
      <c r="JD170" s="344">
        <f t="shared" si="452"/>
        <v>0</v>
      </c>
      <c r="JE170" s="344">
        <f t="shared" si="453"/>
        <v>0</v>
      </c>
      <c r="JF170" s="344">
        <f t="shared" si="454"/>
        <v>0</v>
      </c>
      <c r="JG170" s="344">
        <f t="shared" si="455"/>
        <v>0</v>
      </c>
      <c r="JH170" s="344">
        <f t="shared" si="456"/>
        <v>0</v>
      </c>
      <c r="JI170" s="344">
        <f t="shared" si="457"/>
        <v>0</v>
      </c>
      <c r="JJ170" s="344">
        <f t="shared" si="458"/>
        <v>0</v>
      </c>
      <c r="JK170" s="344">
        <f t="shared" si="459"/>
        <v>0</v>
      </c>
      <c r="JL170" s="344">
        <f t="shared" si="460"/>
        <v>0</v>
      </c>
      <c r="JM170" s="344">
        <f t="shared" si="461"/>
        <v>0</v>
      </c>
      <c r="JN170" s="344">
        <f t="shared" si="462"/>
        <v>0</v>
      </c>
      <c r="JO170" s="344">
        <f t="shared" si="463"/>
        <v>0</v>
      </c>
      <c r="JP170" s="344">
        <f t="shared" si="464"/>
        <v>0</v>
      </c>
      <c r="JQ170" s="344">
        <f t="shared" si="465"/>
        <v>0</v>
      </c>
      <c r="JR170" s="344">
        <f t="shared" si="466"/>
        <v>0</v>
      </c>
      <c r="JS170" s="344">
        <f t="shared" si="467"/>
        <v>0</v>
      </c>
      <c r="JT170" s="344">
        <f t="shared" si="468"/>
        <v>0</v>
      </c>
      <c r="JU170" s="344">
        <f t="shared" si="469"/>
        <v>0</v>
      </c>
      <c r="JV170" s="344">
        <f t="shared" si="470"/>
        <v>0</v>
      </c>
      <c r="JW170" s="344">
        <f t="shared" si="471"/>
        <v>0</v>
      </c>
      <c r="JX170" s="344">
        <f t="shared" si="472"/>
        <v>0</v>
      </c>
      <c r="JY170" s="344">
        <f t="shared" si="473"/>
        <v>0</v>
      </c>
      <c r="JZ170" s="344">
        <f t="shared" si="474"/>
        <v>0</v>
      </c>
      <c r="KA170" s="344">
        <f t="shared" si="475"/>
        <v>0</v>
      </c>
      <c r="KB170" s="344">
        <f t="shared" si="476"/>
        <v>0</v>
      </c>
      <c r="KC170" s="344">
        <f t="shared" si="477"/>
        <v>0</v>
      </c>
      <c r="KD170" s="344">
        <f t="shared" si="478"/>
        <v>0</v>
      </c>
      <c r="KE170" s="344">
        <f t="shared" si="479"/>
        <v>0</v>
      </c>
      <c r="KF170" s="344">
        <f t="shared" si="480"/>
        <v>0</v>
      </c>
      <c r="KG170" s="344">
        <f t="shared" si="481"/>
        <v>0</v>
      </c>
      <c r="KH170" s="344">
        <f t="shared" si="482"/>
        <v>0</v>
      </c>
      <c r="KI170" s="344">
        <f t="shared" si="483"/>
        <v>0</v>
      </c>
      <c r="KJ170" s="344">
        <f t="shared" si="484"/>
        <v>0</v>
      </c>
      <c r="KK170" s="344">
        <f t="shared" si="485"/>
        <v>0</v>
      </c>
      <c r="KL170" s="344">
        <f t="shared" si="486"/>
        <v>0</v>
      </c>
      <c r="KM170" s="344">
        <f t="shared" si="487"/>
        <v>0</v>
      </c>
      <c r="KN170" s="344">
        <f t="shared" si="488"/>
        <v>0</v>
      </c>
      <c r="KO170" s="344">
        <f t="shared" si="489"/>
        <v>0</v>
      </c>
      <c r="KP170" s="344">
        <f t="shared" si="490"/>
        <v>0</v>
      </c>
      <c r="KQ170" s="344">
        <f t="shared" si="491"/>
        <v>0</v>
      </c>
      <c r="KR170" s="344">
        <f t="shared" si="492"/>
        <v>0</v>
      </c>
      <c r="KS170" s="344">
        <f t="shared" si="493"/>
        <v>0</v>
      </c>
      <c r="KT170" s="383">
        <f t="shared" si="494"/>
        <v>0</v>
      </c>
      <c r="KU170" s="701"/>
      <c r="KV170" s="109"/>
      <c r="KW170" s="109"/>
      <c r="KX170" s="110"/>
      <c r="KZ170" s="472">
        <f t="shared" si="495"/>
        <v>0</v>
      </c>
      <c r="LA170" s="348">
        <f t="shared" si="496"/>
        <v>0</v>
      </c>
      <c r="LB170" s="348">
        <f t="shared" si="497"/>
        <v>0</v>
      </c>
      <c r="LC170" s="473">
        <f t="shared" si="498"/>
        <v>0</v>
      </c>
      <c r="LE170" s="467">
        <f t="shared" si="499"/>
        <v>0</v>
      </c>
      <c r="LF170" s="467" t="str">
        <f t="shared" si="500"/>
        <v/>
      </c>
      <c r="LG170" s="467">
        <f t="shared" si="501"/>
        <v>0</v>
      </c>
      <c r="LH170" s="467">
        <f t="shared" si="502"/>
        <v>0</v>
      </c>
      <c r="LI170" s="467">
        <f t="shared" si="503"/>
        <v>0</v>
      </c>
      <c r="LJ170" s="467">
        <f t="shared" si="504"/>
        <v>0</v>
      </c>
      <c r="LK170" s="467">
        <f t="shared" si="505"/>
        <v>0</v>
      </c>
      <c r="LL170" s="467">
        <f t="shared" si="506"/>
        <v>0</v>
      </c>
      <c r="LM170" s="467">
        <f t="shared" si="507"/>
        <v>0</v>
      </c>
      <c r="LN170" s="468">
        <f t="shared" si="508"/>
        <v>0</v>
      </c>
      <c r="LO170" s="468" t="str">
        <f t="shared" si="592"/>
        <v>○</v>
      </c>
      <c r="LP170" s="451"/>
      <c r="LQ170" s="414">
        <f t="shared" si="593"/>
        <v>0</v>
      </c>
      <c r="LR170" s="414">
        <f t="shared" si="594"/>
        <v>0</v>
      </c>
      <c r="LS170" s="414" t="str">
        <f t="shared" si="509"/>
        <v/>
      </c>
      <c r="LT170" s="414" t="str">
        <f t="shared" si="595"/>
        <v/>
      </c>
      <c r="LU170" s="414">
        <f t="shared" si="510"/>
        <v>0</v>
      </c>
      <c r="LV170" s="414">
        <f t="shared" si="511"/>
        <v>0</v>
      </c>
      <c r="LW170" s="414">
        <f t="shared" si="512"/>
        <v>0</v>
      </c>
      <c r="LX170" s="448">
        <f t="shared" si="513"/>
        <v>0</v>
      </c>
      <c r="LY170" s="414">
        <f t="shared" si="596"/>
        <v>0</v>
      </c>
      <c r="LZ170" s="414">
        <f t="shared" si="597"/>
        <v>0</v>
      </c>
      <c r="MA170" s="414">
        <f t="shared" si="598"/>
        <v>0</v>
      </c>
      <c r="MB170" s="448">
        <f t="shared" si="599"/>
        <v>0</v>
      </c>
      <c r="MC170" s="414">
        <f t="shared" si="514"/>
        <v>0</v>
      </c>
      <c r="MD170" s="414">
        <f t="shared" si="515"/>
        <v>0</v>
      </c>
      <c r="ME170" s="414">
        <f t="shared" si="516"/>
        <v>0</v>
      </c>
      <c r="MF170" s="448">
        <f t="shared" si="517"/>
        <v>0</v>
      </c>
      <c r="MG170" s="414">
        <f t="shared" si="518"/>
        <v>0</v>
      </c>
      <c r="MH170" s="414">
        <f t="shared" si="519"/>
        <v>0</v>
      </c>
      <c r="MI170" s="414">
        <f t="shared" si="520"/>
        <v>0</v>
      </c>
      <c r="MJ170" s="448">
        <f t="shared" si="600"/>
        <v>0</v>
      </c>
      <c r="MK170" s="462"/>
      <c r="ML170" s="477" cm="1">
        <f t="array" ref="ML170">IF(MX170=1,INDEX($BX170:$EQ170,1,MATCH("Ⅱ⑧",$BX170:$EQ170,0)+7),0)</f>
        <v>0</v>
      </c>
      <c r="MM170" s="478">
        <f t="shared" si="521"/>
        <v>0</v>
      </c>
      <c r="MN170" s="468">
        <f t="shared" si="522"/>
        <v>0</v>
      </c>
      <c r="MP170" s="348">
        <f t="shared" si="523"/>
        <v>0</v>
      </c>
      <c r="MQ170" s="348">
        <f t="shared" si="524"/>
        <v>0</v>
      </c>
      <c r="MR170" s="348">
        <f t="shared" si="525"/>
        <v>0</v>
      </c>
      <c r="MS170" s="348">
        <f t="shared" si="526"/>
        <v>0</v>
      </c>
      <c r="MT170" s="348">
        <f t="shared" si="527"/>
        <v>0</v>
      </c>
      <c r="MU170" s="348">
        <f t="shared" si="528"/>
        <v>0</v>
      </c>
      <c r="MV170" s="348">
        <f t="shared" si="529"/>
        <v>0</v>
      </c>
      <c r="MW170" s="348">
        <f t="shared" si="530"/>
        <v>0</v>
      </c>
      <c r="MX170" s="348">
        <f t="shared" si="531"/>
        <v>0</v>
      </c>
      <c r="MZ170" s="550">
        <f t="shared" si="532"/>
        <v>0</v>
      </c>
      <c r="NA170" s="550">
        <f t="shared" si="533"/>
        <v>0</v>
      </c>
      <c r="NB170" s="550">
        <f t="shared" si="534"/>
        <v>0</v>
      </c>
      <c r="NC170" s="550">
        <f t="shared" si="535"/>
        <v>0</v>
      </c>
      <c r="ND170" s="550">
        <f t="shared" si="536"/>
        <v>0</v>
      </c>
      <c r="NE170" s="550">
        <f t="shared" si="537"/>
        <v>0</v>
      </c>
      <c r="NF170" s="550">
        <f t="shared" si="538"/>
        <v>0</v>
      </c>
      <c r="NG170" s="550">
        <f t="shared" si="539"/>
        <v>0</v>
      </c>
    </row>
    <row r="171" spans="1:371" s="136" customFormat="1" ht="21" customHeight="1">
      <c r="A171" s="452">
        <f t="shared" si="412"/>
        <v>0</v>
      </c>
      <c r="B171" s="452">
        <f t="shared" si="601"/>
        <v>0</v>
      </c>
      <c r="C171" s="452">
        <f t="shared" si="413"/>
        <v>0</v>
      </c>
      <c r="D171" s="452">
        <f t="shared" si="414"/>
        <v>0</v>
      </c>
      <c r="E171" s="452">
        <f t="shared" si="415"/>
        <v>0</v>
      </c>
      <c r="F171" s="452">
        <f t="shared" si="602"/>
        <v>0</v>
      </c>
      <c r="G171" s="452">
        <f t="shared" si="603"/>
        <v>0</v>
      </c>
      <c r="H171" s="452">
        <f t="shared" si="604"/>
        <v>0</v>
      </c>
      <c r="I171" s="267">
        <f t="shared" si="540"/>
        <v>0</v>
      </c>
      <c r="J171" s="268"/>
      <c r="K171" s="112"/>
      <c r="L171" s="112"/>
      <c r="M171" s="106"/>
      <c r="N171" s="106"/>
      <c r="O171" s="106"/>
      <c r="P171" s="106"/>
      <c r="Q171" s="112"/>
      <c r="R171" s="263" t="str">
        <f>IFERROR(VLOOKUP(Q171,'４整理番号表'!$T$27:$U$30,2,TRUE),"")</f>
        <v/>
      </c>
      <c r="S171" s="263">
        <f t="shared" si="541"/>
        <v>0</v>
      </c>
      <c r="T171" s="266">
        <f t="shared" si="542"/>
        <v>0</v>
      </c>
      <c r="U171" s="112"/>
      <c r="V171" s="108"/>
      <c r="W171" s="269" t="str">
        <f>IFERROR(VLOOKUP(V171,'４整理番号表'!$B$6:$G$7,2,TRUE),"")</f>
        <v/>
      </c>
      <c r="X171" s="270"/>
      <c r="Y171" s="108"/>
      <c r="Z171" s="269" t="str">
        <f>IFERROR(VLOOKUP(Y171,'４整理番号表'!$B$39:$H$45,2,TRUE),"")</f>
        <v/>
      </c>
      <c r="AA171" s="108"/>
      <c r="AB171" s="271" t="str">
        <f>IFERROR(VLOOKUP(AA171,'４整理番号表'!$J$5:$K$59,2,TRUE),"")</f>
        <v/>
      </c>
      <c r="AC171" s="365"/>
      <c r="AD171" s="624"/>
      <c r="AE171" s="107"/>
      <c r="AF171" s="272" t="str">
        <f>IFERROR(VLOOKUP(AE171,'４整理番号表'!$P$6:$Q$39,2,TRUE),"")</f>
        <v/>
      </c>
      <c r="AG171" s="273">
        <f t="shared" si="416"/>
        <v>0</v>
      </c>
      <c r="AH171" s="106"/>
      <c r="AI171" s="112"/>
      <c r="AJ171" s="111"/>
      <c r="AK171" s="282"/>
      <c r="AL171" s="283"/>
      <c r="AM171" s="280"/>
      <c r="AN171" s="26"/>
      <c r="AO171" s="291">
        <f t="shared" si="417"/>
        <v>0</v>
      </c>
      <c r="AP171" s="290">
        <f t="shared" si="543"/>
        <v>0</v>
      </c>
      <c r="AQ171" s="30"/>
      <c r="AR171" s="30"/>
      <c r="AS171" s="30"/>
      <c r="AT171" s="289"/>
      <c r="AU171" s="291">
        <f t="shared" si="610"/>
        <v>0</v>
      </c>
      <c r="AV171" s="291" t="str">
        <f t="shared" si="605"/>
        <v/>
      </c>
      <c r="AW171" s="27"/>
      <c r="AX171" s="33"/>
      <c r="AY171" s="33"/>
      <c r="AZ171" s="28"/>
      <c r="BA171" s="27"/>
      <c r="BB171" s="202"/>
      <c r="BC171" s="315">
        <f t="shared" si="544"/>
        <v>0</v>
      </c>
      <c r="BD171" s="349" t="str">
        <f t="shared" si="418"/>
        <v/>
      </c>
      <c r="BE171" s="350"/>
      <c r="BF171" s="350"/>
      <c r="BG171" s="349">
        <f t="shared" si="611"/>
        <v>0</v>
      </c>
      <c r="BH171" s="350"/>
      <c r="BI171" s="349">
        <f t="shared" si="545"/>
        <v>0</v>
      </c>
      <c r="BJ171" s="202"/>
      <c r="BK171" s="202"/>
      <c r="BL171" s="653" t="str">
        <f t="shared" si="419"/>
        <v/>
      </c>
      <c r="BM171" s="654" t="str">
        <f t="shared" si="420"/>
        <v/>
      </c>
      <c r="BN171" s="266" t="str">
        <f t="shared" si="421"/>
        <v/>
      </c>
      <c r="BO171" s="793"/>
      <c r="BP171" s="323"/>
      <c r="BQ171" s="323"/>
      <c r="BR171" s="323"/>
      <c r="BS171" s="323"/>
      <c r="BT171" s="324" t="str">
        <f t="shared" si="422"/>
        <v/>
      </c>
      <c r="BU171" s="325" t="str">
        <f t="shared" si="546"/>
        <v/>
      </c>
      <c r="BV171" s="393">
        <f t="shared" si="547"/>
        <v>0</v>
      </c>
      <c r="BW171" s="326"/>
      <c r="BX171" s="329"/>
      <c r="BY171" s="454"/>
      <c r="BZ171" s="455"/>
      <c r="CA171" s="455"/>
      <c r="CB171" s="455"/>
      <c r="CC171" s="455"/>
      <c r="CD171" s="322">
        <f>IFERROR(VLOOKUP(BX171,'４整理番号表'!$X$23:$Z$31,3,FALSE),)</f>
        <v>0</v>
      </c>
      <c r="CE171" s="605" t="str">
        <f>IF(BX171='４整理番号表'!$X$24,IF(CC171&lt;&gt;"",IF(BZ171&gt;0,IF(BY171=6,ROUNDDOWN((CC171-BZ171)/ABS(BZ171),3),IF(BY171=5,ROUNDDOWN((CC171-BZ171)/ABS(BZ171)*3/4,3),"")),"-")),IF(CC171&lt;&gt;"",IF(BZ171&gt;0,ROUNDDOWN((CC171-BZ171)/ABS(BZ171),3),"-"),""))</f>
        <v/>
      </c>
      <c r="CF171" s="610"/>
      <c r="CG171" s="329"/>
      <c r="CH171" s="454"/>
      <c r="CI171" s="322"/>
      <c r="CJ171" s="322"/>
      <c r="CK171" s="322"/>
      <c r="CL171" s="322"/>
      <c r="CM171" s="322">
        <f>IFERROR(VLOOKUP(CG171,'４整理番号表'!$X$23:$Z$31,3,FALSE),)</f>
        <v>0</v>
      </c>
      <c r="CN171" s="325" t="str">
        <f t="shared" si="548"/>
        <v/>
      </c>
      <c r="CO171" s="610"/>
      <c r="CP171" s="329"/>
      <c r="CQ171" s="454"/>
      <c r="CR171" s="322"/>
      <c r="CS171" s="322"/>
      <c r="CT171" s="322"/>
      <c r="CU171" s="322"/>
      <c r="CV171" s="322">
        <f>IFERROR(VLOOKUP(CP171,'４整理番号表'!$X$23:$Z$31,3,FALSE),)</f>
        <v>0</v>
      </c>
      <c r="CW171" s="325" t="str">
        <f t="shared" si="549"/>
        <v/>
      </c>
      <c r="CX171" s="619"/>
      <c r="CY171" s="329"/>
      <c r="CZ171" s="454"/>
      <c r="DA171" s="322"/>
      <c r="DB171" s="322"/>
      <c r="DC171" s="322"/>
      <c r="DD171" s="322"/>
      <c r="DE171" s="322">
        <f>IFERROR(VLOOKUP(CY171,'４整理番号表'!$X$23:$Z$31,3,FALSE),)</f>
        <v>0</v>
      </c>
      <c r="DF171" s="325" t="str">
        <f t="shared" si="550"/>
        <v/>
      </c>
      <c r="DG171" s="610"/>
      <c r="DH171" s="329"/>
      <c r="DI171" s="454"/>
      <c r="DJ171" s="322"/>
      <c r="DK171" s="322"/>
      <c r="DL171" s="322"/>
      <c r="DM171" s="322"/>
      <c r="DN171" s="322">
        <f>IFERROR(VLOOKUP(DH171,'４整理番号表'!$X$23:$Z$31,3,FALSE),)</f>
        <v>0</v>
      </c>
      <c r="DO171" s="325" t="str">
        <f t="shared" si="551"/>
        <v/>
      </c>
      <c r="DP171" s="610"/>
      <c r="DQ171" s="329"/>
      <c r="DR171" s="454"/>
      <c r="DS171" s="322"/>
      <c r="DT171" s="322"/>
      <c r="DU171" s="322"/>
      <c r="DV171" s="322"/>
      <c r="DW171" s="322">
        <f>IFERROR(VLOOKUP(DQ171,'４整理番号表'!$X$23:$Z$31,3,FALSE),)</f>
        <v>0</v>
      </c>
      <c r="DX171" s="325" t="str">
        <f t="shared" si="552"/>
        <v/>
      </c>
      <c r="DY171" s="610"/>
      <c r="DZ171" s="329"/>
      <c r="EA171" s="454"/>
      <c r="EB171" s="322"/>
      <c r="EC171" s="322"/>
      <c r="ED171" s="322"/>
      <c r="EE171" s="322"/>
      <c r="EF171" s="322">
        <f>IFERROR(VLOOKUP(DZ171,'４整理番号表'!$X$23:$Z$31,3,FALSE),)</f>
        <v>0</v>
      </c>
      <c r="EG171" s="325" t="str">
        <f t="shared" si="553"/>
        <v/>
      </c>
      <c r="EH171" s="610"/>
      <c r="EI171" s="329"/>
      <c r="EJ171" s="454"/>
      <c r="EK171" s="322"/>
      <c r="EL171" s="322"/>
      <c r="EM171" s="322"/>
      <c r="EN171" s="322"/>
      <c r="EO171" s="322">
        <f>IFERROR(VLOOKUP(EI171,'４整理番号表'!$X$23:$Z$31,3,FALSE),)</f>
        <v>0</v>
      </c>
      <c r="EP171" s="325" t="str">
        <f t="shared" si="554"/>
        <v/>
      </c>
      <c r="EQ171" s="619"/>
      <c r="ER171" s="203" t="s">
        <v>101</v>
      </c>
      <c r="ES171" s="266">
        <f t="shared" si="423"/>
        <v>0</v>
      </c>
      <c r="ET171" s="272">
        <f t="shared" si="424"/>
        <v>0</v>
      </c>
      <c r="EU171" s="272">
        <f t="shared" si="425"/>
        <v>0</v>
      </c>
      <c r="EV171" s="272">
        <f t="shared" si="426"/>
        <v>0</v>
      </c>
      <c r="EW171" s="272">
        <f t="shared" si="427"/>
        <v>0</v>
      </c>
      <c r="EX171" s="272">
        <f t="shared" si="428"/>
        <v>0</v>
      </c>
      <c r="EY171" s="272">
        <f t="shared" si="429"/>
        <v>0</v>
      </c>
      <c r="EZ171" s="272">
        <f t="shared" si="430"/>
        <v>0</v>
      </c>
      <c r="FA171" s="272">
        <f t="shared" si="431"/>
        <v>0</v>
      </c>
      <c r="FB171" s="272">
        <f t="shared" si="432"/>
        <v>0</v>
      </c>
      <c r="FC171" s="272">
        <f t="shared" si="433"/>
        <v>0</v>
      </c>
      <c r="FD171" s="272">
        <f t="shared" si="434"/>
        <v>0</v>
      </c>
      <c r="FE171" s="272">
        <f t="shared" si="435"/>
        <v>0</v>
      </c>
      <c r="FF171" s="272">
        <f t="shared" si="436"/>
        <v>0</v>
      </c>
      <c r="FG171" s="272">
        <f t="shared" si="437"/>
        <v>0</v>
      </c>
      <c r="FH171" s="272">
        <f t="shared" si="438"/>
        <v>0</v>
      </c>
      <c r="FI171" s="109" t="s">
        <v>100</v>
      </c>
      <c r="FJ171" s="109" t="s">
        <v>100</v>
      </c>
      <c r="FK171" s="109" t="s">
        <v>100</v>
      </c>
      <c r="FL171" s="109" t="s">
        <v>100</v>
      </c>
      <c r="FM171" s="109" t="s">
        <v>100</v>
      </c>
      <c r="FN171" s="272">
        <f t="shared" si="555"/>
        <v>0</v>
      </c>
      <c r="FO171" s="272">
        <f t="shared" si="556"/>
        <v>0</v>
      </c>
      <c r="FP171" s="272">
        <f t="shared" si="557"/>
        <v>0</v>
      </c>
      <c r="FQ171" s="272">
        <f t="shared" si="558"/>
        <v>0</v>
      </c>
      <c r="FR171" s="272">
        <f t="shared" si="559"/>
        <v>0</v>
      </c>
      <c r="FS171" s="272">
        <f t="shared" si="560"/>
        <v>0</v>
      </c>
      <c r="FT171" s="272">
        <f t="shared" si="561"/>
        <v>0</v>
      </c>
      <c r="FU171" s="113"/>
      <c r="FV171" s="113"/>
      <c r="FW171" s="109"/>
      <c r="FX171" s="109"/>
      <c r="FY171" s="109"/>
      <c r="FZ171" s="272">
        <f t="shared" si="562"/>
        <v>0</v>
      </c>
      <c r="GA171" s="272">
        <f t="shared" si="439"/>
        <v>0</v>
      </c>
      <c r="GB171" s="109"/>
      <c r="GC171" s="109"/>
      <c r="GD171" s="109"/>
      <c r="GE171" s="109"/>
      <c r="GF171" s="109"/>
      <c r="GG171" s="109"/>
      <c r="GH171" s="109"/>
      <c r="GI171" s="109"/>
      <c r="GJ171" s="109"/>
      <c r="GK171" s="109"/>
      <c r="GL171" s="109"/>
      <c r="GM171" s="109"/>
      <c r="GN171" s="109"/>
      <c r="GO171" s="109"/>
      <c r="GP171" s="109"/>
      <c r="GQ171" s="109"/>
      <c r="GR171" s="109"/>
      <c r="GS171" s="109"/>
      <c r="GT171" s="110"/>
      <c r="GV171" s="413">
        <f t="shared" si="440"/>
        <v>0</v>
      </c>
      <c r="GW171" s="414">
        <f t="shared" si="441"/>
        <v>0</v>
      </c>
      <c r="GX171" s="415"/>
      <c r="GY171" s="416">
        <f t="shared" si="606"/>
        <v>0</v>
      </c>
      <c r="GZ171" s="417">
        <f t="shared" si="607"/>
        <v>0</v>
      </c>
      <c r="HA171" s="385"/>
      <c r="HB171" s="421"/>
      <c r="HC171" s="422"/>
      <c r="HD171" s="422"/>
      <c r="HE171" s="423">
        <f t="shared" si="608"/>
        <v>0</v>
      </c>
      <c r="HF171" s="424">
        <f t="shared" si="609"/>
        <v>0</v>
      </c>
      <c r="HG171" s="426"/>
      <c r="HH171" s="426"/>
      <c r="HI171" s="426"/>
      <c r="HJ171" s="345" t="str">
        <f t="shared" si="442"/>
        <v/>
      </c>
      <c r="HK171" s="402">
        <f>IF(OR(AND(1&lt;=HJ171,HJ171&lt;=3),HJ171=6),VLOOKUP(HJ171,'４整理番号表'!$J$5:$K$59,2,FALSE),0)</f>
        <v>0</v>
      </c>
      <c r="HL171" s="402">
        <f>IF(OR(HJ171=4,HJ171=7),VLOOKUP(HJ171,'４整理番号表'!$J$5:$K$59,2,FALSE),0)</f>
        <v>0</v>
      </c>
      <c r="HM171" s="402">
        <f>IF(HJ171=5,VLOOKUP(HJ171,'４整理番号表'!$J$5:$K$59,2,FALSE),0)</f>
        <v>0</v>
      </c>
      <c r="HN171" s="402">
        <f>IF(AND(8&lt;=HJ171,HJ171&lt;=13),VLOOKUP(HJ171,'４整理番号表'!$J$5:$K$59,2,FALSE),0)</f>
        <v>0</v>
      </c>
      <c r="HO171" s="397">
        <f t="shared" si="563"/>
        <v>0</v>
      </c>
      <c r="HP171" s="345">
        <f t="shared" si="564"/>
        <v>0</v>
      </c>
      <c r="HQ171" s="345">
        <f t="shared" si="565"/>
        <v>0</v>
      </c>
      <c r="HR171" s="344">
        <f t="shared" si="566"/>
        <v>0</v>
      </c>
      <c r="HS171" s="344">
        <f t="shared" si="567"/>
        <v>0</v>
      </c>
      <c r="HT171" s="345">
        <f t="shared" si="568"/>
        <v>0</v>
      </c>
      <c r="HU171" s="345">
        <f t="shared" si="569"/>
        <v>0</v>
      </c>
      <c r="HV171" s="345">
        <f t="shared" si="570"/>
        <v>0</v>
      </c>
      <c r="HW171" s="345">
        <f t="shared" si="571"/>
        <v>0</v>
      </c>
      <c r="HX171" s="345">
        <f t="shared" si="572"/>
        <v>0</v>
      </c>
      <c r="HY171" s="344">
        <f t="shared" si="573"/>
        <v>0</v>
      </c>
      <c r="HZ171" s="344">
        <f t="shared" si="574"/>
        <v>0</v>
      </c>
      <c r="IA171" s="345">
        <f t="shared" si="575"/>
        <v>0</v>
      </c>
      <c r="IB171" s="345">
        <f t="shared" si="576"/>
        <v>0</v>
      </c>
      <c r="IC171" s="345">
        <f t="shared" si="577"/>
        <v>0</v>
      </c>
      <c r="ID171" s="345">
        <f t="shared" si="578"/>
        <v>0</v>
      </c>
      <c r="IE171" s="345">
        <f t="shared" si="579"/>
        <v>0</v>
      </c>
      <c r="IF171" s="344">
        <f>IF(AND($HO171=3,SUM($ID171:IE171)=0),IF(AND($HB171=1,$HF171&gt;=0.1),1,),)</f>
        <v>0</v>
      </c>
      <c r="IG171" s="344">
        <f>IF(AND($HO171=3,SUM($ID171:IF171)=0),IF(AND($HB171=1,$HF171&gt;=0.05,$HF171&lt;0.1),1,),)</f>
        <v>0</v>
      </c>
      <c r="IH171" s="345">
        <f t="shared" si="580"/>
        <v>0</v>
      </c>
      <c r="II171" s="345">
        <f t="shared" si="581"/>
        <v>0</v>
      </c>
      <c r="IJ171" s="345">
        <f t="shared" si="582"/>
        <v>0</v>
      </c>
      <c r="IK171" s="345">
        <f t="shared" si="583"/>
        <v>0</v>
      </c>
      <c r="IL171" s="345">
        <f t="shared" si="584"/>
        <v>0</v>
      </c>
      <c r="IM171" s="345">
        <f t="shared" si="585"/>
        <v>0</v>
      </c>
      <c r="IN171" s="345">
        <f t="shared" si="586"/>
        <v>0</v>
      </c>
      <c r="IO171" s="345">
        <f t="shared" si="587"/>
        <v>0</v>
      </c>
      <c r="IP171" s="345">
        <f t="shared" si="588"/>
        <v>0</v>
      </c>
      <c r="IQ171" s="345">
        <f t="shared" si="589"/>
        <v>0</v>
      </c>
      <c r="IR171" s="345">
        <f t="shared" si="590"/>
        <v>0</v>
      </c>
      <c r="IS171" s="392">
        <f t="shared" si="591"/>
        <v>0</v>
      </c>
      <c r="IT171" s="385"/>
      <c r="IU171" s="440">
        <f t="shared" si="443"/>
        <v>0</v>
      </c>
      <c r="IV171" s="344">
        <f t="shared" si="444"/>
        <v>0</v>
      </c>
      <c r="IW171" s="344">
        <f t="shared" si="445"/>
        <v>0</v>
      </c>
      <c r="IX171" s="344">
        <f t="shared" si="446"/>
        <v>0</v>
      </c>
      <c r="IY171" s="344">
        <f t="shared" si="447"/>
        <v>0</v>
      </c>
      <c r="IZ171" s="344">
        <f t="shared" si="448"/>
        <v>0</v>
      </c>
      <c r="JA171" s="344">
        <f t="shared" si="449"/>
        <v>0</v>
      </c>
      <c r="JB171" s="344">
        <f t="shared" si="450"/>
        <v>0</v>
      </c>
      <c r="JC171" s="344">
        <f t="shared" si="451"/>
        <v>0</v>
      </c>
      <c r="JD171" s="344">
        <f t="shared" si="452"/>
        <v>0</v>
      </c>
      <c r="JE171" s="344">
        <f t="shared" si="453"/>
        <v>0</v>
      </c>
      <c r="JF171" s="344">
        <f t="shared" si="454"/>
        <v>0</v>
      </c>
      <c r="JG171" s="344">
        <f t="shared" si="455"/>
        <v>0</v>
      </c>
      <c r="JH171" s="344">
        <f t="shared" si="456"/>
        <v>0</v>
      </c>
      <c r="JI171" s="344">
        <f t="shared" si="457"/>
        <v>0</v>
      </c>
      <c r="JJ171" s="344">
        <f t="shared" si="458"/>
        <v>0</v>
      </c>
      <c r="JK171" s="344">
        <f t="shared" si="459"/>
        <v>0</v>
      </c>
      <c r="JL171" s="344">
        <f t="shared" si="460"/>
        <v>0</v>
      </c>
      <c r="JM171" s="344">
        <f t="shared" si="461"/>
        <v>0</v>
      </c>
      <c r="JN171" s="344">
        <f t="shared" si="462"/>
        <v>0</v>
      </c>
      <c r="JO171" s="344">
        <f t="shared" si="463"/>
        <v>0</v>
      </c>
      <c r="JP171" s="344">
        <f t="shared" si="464"/>
        <v>0</v>
      </c>
      <c r="JQ171" s="344">
        <f t="shared" si="465"/>
        <v>0</v>
      </c>
      <c r="JR171" s="344">
        <f t="shared" si="466"/>
        <v>0</v>
      </c>
      <c r="JS171" s="344">
        <f t="shared" si="467"/>
        <v>0</v>
      </c>
      <c r="JT171" s="344">
        <f t="shared" si="468"/>
        <v>0</v>
      </c>
      <c r="JU171" s="344">
        <f t="shared" si="469"/>
        <v>0</v>
      </c>
      <c r="JV171" s="344">
        <f t="shared" si="470"/>
        <v>0</v>
      </c>
      <c r="JW171" s="344">
        <f t="shared" si="471"/>
        <v>0</v>
      </c>
      <c r="JX171" s="344">
        <f t="shared" si="472"/>
        <v>0</v>
      </c>
      <c r="JY171" s="344">
        <f t="shared" si="473"/>
        <v>0</v>
      </c>
      <c r="JZ171" s="344">
        <f t="shared" si="474"/>
        <v>0</v>
      </c>
      <c r="KA171" s="344">
        <f t="shared" si="475"/>
        <v>0</v>
      </c>
      <c r="KB171" s="344">
        <f t="shared" si="476"/>
        <v>0</v>
      </c>
      <c r="KC171" s="344">
        <f t="shared" si="477"/>
        <v>0</v>
      </c>
      <c r="KD171" s="344">
        <f t="shared" si="478"/>
        <v>0</v>
      </c>
      <c r="KE171" s="344">
        <f t="shared" si="479"/>
        <v>0</v>
      </c>
      <c r="KF171" s="344">
        <f t="shared" si="480"/>
        <v>0</v>
      </c>
      <c r="KG171" s="344">
        <f t="shared" si="481"/>
        <v>0</v>
      </c>
      <c r="KH171" s="344">
        <f t="shared" si="482"/>
        <v>0</v>
      </c>
      <c r="KI171" s="344">
        <f t="shared" si="483"/>
        <v>0</v>
      </c>
      <c r="KJ171" s="344">
        <f t="shared" si="484"/>
        <v>0</v>
      </c>
      <c r="KK171" s="344">
        <f t="shared" si="485"/>
        <v>0</v>
      </c>
      <c r="KL171" s="344">
        <f t="shared" si="486"/>
        <v>0</v>
      </c>
      <c r="KM171" s="344">
        <f t="shared" si="487"/>
        <v>0</v>
      </c>
      <c r="KN171" s="344">
        <f t="shared" si="488"/>
        <v>0</v>
      </c>
      <c r="KO171" s="344">
        <f t="shared" si="489"/>
        <v>0</v>
      </c>
      <c r="KP171" s="344">
        <f t="shared" si="490"/>
        <v>0</v>
      </c>
      <c r="KQ171" s="344">
        <f t="shared" si="491"/>
        <v>0</v>
      </c>
      <c r="KR171" s="344">
        <f t="shared" si="492"/>
        <v>0</v>
      </c>
      <c r="KS171" s="344">
        <f t="shared" si="493"/>
        <v>0</v>
      </c>
      <c r="KT171" s="383">
        <f t="shared" si="494"/>
        <v>0</v>
      </c>
      <c r="KU171" s="701"/>
      <c r="KV171" s="109"/>
      <c r="KW171" s="109"/>
      <c r="KX171" s="110"/>
      <c r="KZ171" s="472">
        <f t="shared" si="495"/>
        <v>0</v>
      </c>
      <c r="LA171" s="348">
        <f t="shared" si="496"/>
        <v>0</v>
      </c>
      <c r="LB171" s="348">
        <f t="shared" si="497"/>
        <v>0</v>
      </c>
      <c r="LC171" s="473">
        <f t="shared" si="498"/>
        <v>0</v>
      </c>
      <c r="LE171" s="467">
        <f t="shared" si="499"/>
        <v>0</v>
      </c>
      <c r="LF171" s="467" t="str">
        <f t="shared" si="500"/>
        <v/>
      </c>
      <c r="LG171" s="467">
        <f t="shared" si="501"/>
        <v>0</v>
      </c>
      <c r="LH171" s="467">
        <f t="shared" si="502"/>
        <v>0</v>
      </c>
      <c r="LI171" s="467">
        <f t="shared" si="503"/>
        <v>0</v>
      </c>
      <c r="LJ171" s="467">
        <f t="shared" si="504"/>
        <v>0</v>
      </c>
      <c r="LK171" s="467">
        <f t="shared" si="505"/>
        <v>0</v>
      </c>
      <c r="LL171" s="467">
        <f t="shared" si="506"/>
        <v>0</v>
      </c>
      <c r="LM171" s="467">
        <f t="shared" si="507"/>
        <v>0</v>
      </c>
      <c r="LN171" s="468">
        <f t="shared" si="508"/>
        <v>0</v>
      </c>
      <c r="LO171" s="468" t="str">
        <f t="shared" si="592"/>
        <v>○</v>
      </c>
      <c r="LP171" s="451"/>
      <c r="LQ171" s="414">
        <f t="shared" si="593"/>
        <v>0</v>
      </c>
      <c r="LR171" s="414">
        <f t="shared" si="594"/>
        <v>0</v>
      </c>
      <c r="LS171" s="414" t="str">
        <f t="shared" si="509"/>
        <v/>
      </c>
      <c r="LT171" s="414" t="str">
        <f t="shared" si="595"/>
        <v/>
      </c>
      <c r="LU171" s="414">
        <f t="shared" si="510"/>
        <v>0</v>
      </c>
      <c r="LV171" s="414">
        <f t="shared" si="511"/>
        <v>0</v>
      </c>
      <c r="LW171" s="414">
        <f t="shared" si="512"/>
        <v>0</v>
      </c>
      <c r="LX171" s="448">
        <f t="shared" si="513"/>
        <v>0</v>
      </c>
      <c r="LY171" s="414">
        <f t="shared" si="596"/>
        <v>0</v>
      </c>
      <c r="LZ171" s="414">
        <f t="shared" si="597"/>
        <v>0</v>
      </c>
      <c r="MA171" s="414">
        <f t="shared" si="598"/>
        <v>0</v>
      </c>
      <c r="MB171" s="448">
        <f t="shared" si="599"/>
        <v>0</v>
      </c>
      <c r="MC171" s="414">
        <f t="shared" si="514"/>
        <v>0</v>
      </c>
      <c r="MD171" s="414">
        <f t="shared" si="515"/>
        <v>0</v>
      </c>
      <c r="ME171" s="414">
        <f t="shared" si="516"/>
        <v>0</v>
      </c>
      <c r="MF171" s="448">
        <f t="shared" si="517"/>
        <v>0</v>
      </c>
      <c r="MG171" s="414">
        <f t="shared" si="518"/>
        <v>0</v>
      </c>
      <c r="MH171" s="414">
        <f t="shared" si="519"/>
        <v>0</v>
      </c>
      <c r="MI171" s="414">
        <f t="shared" si="520"/>
        <v>0</v>
      </c>
      <c r="MJ171" s="448">
        <f t="shared" si="600"/>
        <v>0</v>
      </c>
      <c r="MK171" s="462"/>
      <c r="ML171" s="477" cm="1">
        <f t="array" ref="ML171">IF(MX171=1,INDEX($BX171:$EQ171,1,MATCH("Ⅱ⑧",$BX171:$EQ171,0)+7),0)</f>
        <v>0</v>
      </c>
      <c r="MM171" s="478">
        <f t="shared" si="521"/>
        <v>0</v>
      </c>
      <c r="MN171" s="468">
        <f t="shared" si="522"/>
        <v>0</v>
      </c>
      <c r="MP171" s="348">
        <f t="shared" si="523"/>
        <v>0</v>
      </c>
      <c r="MQ171" s="348">
        <f t="shared" si="524"/>
        <v>0</v>
      </c>
      <c r="MR171" s="348">
        <f t="shared" si="525"/>
        <v>0</v>
      </c>
      <c r="MS171" s="348">
        <f t="shared" si="526"/>
        <v>0</v>
      </c>
      <c r="MT171" s="348">
        <f t="shared" si="527"/>
        <v>0</v>
      </c>
      <c r="MU171" s="348">
        <f t="shared" si="528"/>
        <v>0</v>
      </c>
      <c r="MV171" s="348">
        <f t="shared" si="529"/>
        <v>0</v>
      </c>
      <c r="MW171" s="348">
        <f t="shared" si="530"/>
        <v>0</v>
      </c>
      <c r="MX171" s="348">
        <f t="shared" si="531"/>
        <v>0</v>
      </c>
      <c r="MZ171" s="550">
        <f t="shared" si="532"/>
        <v>0</v>
      </c>
      <c r="NA171" s="550">
        <f t="shared" si="533"/>
        <v>0</v>
      </c>
      <c r="NB171" s="550">
        <f t="shared" si="534"/>
        <v>0</v>
      </c>
      <c r="NC171" s="550">
        <f t="shared" si="535"/>
        <v>0</v>
      </c>
      <c r="ND171" s="550">
        <f t="shared" si="536"/>
        <v>0</v>
      </c>
      <c r="NE171" s="550">
        <f t="shared" si="537"/>
        <v>0</v>
      </c>
      <c r="NF171" s="550">
        <f t="shared" si="538"/>
        <v>0</v>
      </c>
      <c r="NG171" s="550">
        <f t="shared" si="539"/>
        <v>0</v>
      </c>
    </row>
    <row r="172" spans="1:371" s="136" customFormat="1" ht="21" customHeight="1">
      <c r="A172" s="452">
        <f t="shared" si="412"/>
        <v>0</v>
      </c>
      <c r="B172" s="452">
        <f t="shared" si="601"/>
        <v>0</v>
      </c>
      <c r="C172" s="452">
        <f t="shared" si="413"/>
        <v>0</v>
      </c>
      <c r="D172" s="452">
        <f t="shared" si="414"/>
        <v>0</v>
      </c>
      <c r="E172" s="452">
        <f t="shared" si="415"/>
        <v>0</v>
      </c>
      <c r="F172" s="452">
        <f t="shared" si="602"/>
        <v>0</v>
      </c>
      <c r="G172" s="452">
        <f t="shared" si="603"/>
        <v>0</v>
      </c>
      <c r="H172" s="452">
        <f t="shared" si="604"/>
        <v>0</v>
      </c>
      <c r="I172" s="267">
        <f t="shared" si="540"/>
        <v>0</v>
      </c>
      <c r="J172" s="268"/>
      <c r="K172" s="112"/>
      <c r="L172" s="112"/>
      <c r="M172" s="106"/>
      <c r="N172" s="106"/>
      <c r="O172" s="106"/>
      <c r="P172" s="106"/>
      <c r="Q172" s="112"/>
      <c r="R172" s="263" t="str">
        <f>IFERROR(VLOOKUP(Q172,'４整理番号表'!$T$27:$U$30,2,TRUE),"")</f>
        <v/>
      </c>
      <c r="S172" s="263">
        <f t="shared" si="541"/>
        <v>0</v>
      </c>
      <c r="T172" s="266">
        <f t="shared" si="542"/>
        <v>0</v>
      </c>
      <c r="U172" s="112"/>
      <c r="V172" s="108"/>
      <c r="W172" s="269" t="str">
        <f>IFERROR(VLOOKUP(V172,'４整理番号表'!$B$6:$G$7,2,TRUE),"")</f>
        <v/>
      </c>
      <c r="X172" s="270"/>
      <c r="Y172" s="108"/>
      <c r="Z172" s="269" t="str">
        <f>IFERROR(VLOOKUP(Y172,'４整理番号表'!$B$39:$H$45,2,TRUE),"")</f>
        <v/>
      </c>
      <c r="AA172" s="108"/>
      <c r="AB172" s="271" t="str">
        <f>IFERROR(VLOOKUP(AA172,'４整理番号表'!$J$5:$K$59,2,TRUE),"")</f>
        <v/>
      </c>
      <c r="AC172" s="365"/>
      <c r="AD172" s="624"/>
      <c r="AE172" s="107"/>
      <c r="AF172" s="272" t="str">
        <f>IFERROR(VLOOKUP(AE172,'４整理番号表'!$P$6:$Q$39,2,TRUE),"")</f>
        <v/>
      </c>
      <c r="AG172" s="273">
        <f t="shared" si="416"/>
        <v>0</v>
      </c>
      <c r="AH172" s="106"/>
      <c r="AI172" s="112"/>
      <c r="AJ172" s="111"/>
      <c r="AK172" s="282"/>
      <c r="AL172" s="283"/>
      <c r="AM172" s="280"/>
      <c r="AN172" s="29"/>
      <c r="AO172" s="291">
        <f t="shared" si="417"/>
        <v>0</v>
      </c>
      <c r="AP172" s="290">
        <f t="shared" si="543"/>
        <v>0</v>
      </c>
      <c r="AQ172" s="30"/>
      <c r="AR172" s="30"/>
      <c r="AS172" s="30"/>
      <c r="AT172" s="289"/>
      <c r="AU172" s="291">
        <f t="shared" si="610"/>
        <v>0</v>
      </c>
      <c r="AV172" s="291" t="str">
        <f t="shared" si="605"/>
        <v/>
      </c>
      <c r="AW172" s="27"/>
      <c r="AX172" s="33"/>
      <c r="AY172" s="33"/>
      <c r="AZ172" s="28"/>
      <c r="BA172" s="27"/>
      <c r="BB172" s="202"/>
      <c r="BC172" s="315">
        <f t="shared" si="544"/>
        <v>0</v>
      </c>
      <c r="BD172" s="349" t="str">
        <f t="shared" si="418"/>
        <v/>
      </c>
      <c r="BE172" s="350"/>
      <c r="BF172" s="350"/>
      <c r="BG172" s="349">
        <f t="shared" si="611"/>
        <v>0</v>
      </c>
      <c r="BH172" s="350"/>
      <c r="BI172" s="349">
        <f t="shared" si="545"/>
        <v>0</v>
      </c>
      <c r="BJ172" s="202"/>
      <c r="BK172" s="202"/>
      <c r="BL172" s="653" t="str">
        <f t="shared" si="419"/>
        <v/>
      </c>
      <c r="BM172" s="654" t="str">
        <f t="shared" si="420"/>
        <v/>
      </c>
      <c r="BN172" s="266" t="str">
        <f t="shared" si="421"/>
        <v/>
      </c>
      <c r="BO172" s="793"/>
      <c r="BP172" s="323"/>
      <c r="BQ172" s="323"/>
      <c r="BR172" s="323"/>
      <c r="BS172" s="323"/>
      <c r="BT172" s="324" t="str">
        <f t="shared" si="422"/>
        <v/>
      </c>
      <c r="BU172" s="325" t="str">
        <f t="shared" si="546"/>
        <v/>
      </c>
      <c r="BV172" s="393">
        <f t="shared" si="547"/>
        <v>0</v>
      </c>
      <c r="BW172" s="326"/>
      <c r="BX172" s="329"/>
      <c r="BY172" s="454"/>
      <c r="BZ172" s="455"/>
      <c r="CA172" s="455"/>
      <c r="CB172" s="455"/>
      <c r="CC172" s="455"/>
      <c r="CD172" s="322">
        <f>IFERROR(VLOOKUP(BX172,'４整理番号表'!$X$23:$Z$31,3,FALSE),)</f>
        <v>0</v>
      </c>
      <c r="CE172" s="605" t="str">
        <f>IF(BX172='４整理番号表'!$X$24,IF(CC172&lt;&gt;"",IF(BZ172&gt;0,IF(BY172=6,ROUNDDOWN((CC172-BZ172)/ABS(BZ172),3),IF(BY172=5,ROUNDDOWN((CC172-BZ172)/ABS(BZ172)*3/4,3),"")),"-")),IF(CC172&lt;&gt;"",IF(BZ172&gt;0,ROUNDDOWN((CC172-BZ172)/ABS(BZ172),3),"-"),""))</f>
        <v/>
      </c>
      <c r="CF172" s="610"/>
      <c r="CG172" s="329"/>
      <c r="CH172" s="454"/>
      <c r="CI172" s="322"/>
      <c r="CJ172" s="322"/>
      <c r="CK172" s="322"/>
      <c r="CL172" s="322"/>
      <c r="CM172" s="322">
        <f>IFERROR(VLOOKUP(CG172,'４整理番号表'!$X$23:$Z$31,3,FALSE),)</f>
        <v>0</v>
      </c>
      <c r="CN172" s="325" t="str">
        <f t="shared" si="548"/>
        <v/>
      </c>
      <c r="CO172" s="610"/>
      <c r="CP172" s="329"/>
      <c r="CQ172" s="454"/>
      <c r="CR172" s="322"/>
      <c r="CS172" s="322"/>
      <c r="CT172" s="322"/>
      <c r="CU172" s="322"/>
      <c r="CV172" s="322">
        <f>IFERROR(VLOOKUP(CP172,'４整理番号表'!$X$23:$Z$31,3,FALSE),)</f>
        <v>0</v>
      </c>
      <c r="CW172" s="325" t="str">
        <f t="shared" si="549"/>
        <v/>
      </c>
      <c r="CX172" s="619"/>
      <c r="CY172" s="329"/>
      <c r="CZ172" s="454"/>
      <c r="DA172" s="322"/>
      <c r="DB172" s="322"/>
      <c r="DC172" s="322"/>
      <c r="DD172" s="322"/>
      <c r="DE172" s="322">
        <f>IFERROR(VLOOKUP(CY172,'４整理番号表'!$X$23:$Z$31,3,FALSE),)</f>
        <v>0</v>
      </c>
      <c r="DF172" s="325" t="str">
        <f t="shared" si="550"/>
        <v/>
      </c>
      <c r="DG172" s="610"/>
      <c r="DH172" s="329"/>
      <c r="DI172" s="454"/>
      <c r="DJ172" s="322"/>
      <c r="DK172" s="322"/>
      <c r="DL172" s="322"/>
      <c r="DM172" s="322"/>
      <c r="DN172" s="322">
        <f>IFERROR(VLOOKUP(DH172,'４整理番号表'!$X$23:$Z$31,3,FALSE),)</f>
        <v>0</v>
      </c>
      <c r="DO172" s="325" t="str">
        <f t="shared" si="551"/>
        <v/>
      </c>
      <c r="DP172" s="610"/>
      <c r="DQ172" s="329"/>
      <c r="DR172" s="454"/>
      <c r="DS172" s="322"/>
      <c r="DT172" s="322"/>
      <c r="DU172" s="322"/>
      <c r="DV172" s="322"/>
      <c r="DW172" s="322">
        <f>IFERROR(VLOOKUP(DQ172,'４整理番号表'!$X$23:$Z$31,3,FALSE),)</f>
        <v>0</v>
      </c>
      <c r="DX172" s="325" t="str">
        <f t="shared" si="552"/>
        <v/>
      </c>
      <c r="DY172" s="610"/>
      <c r="DZ172" s="329"/>
      <c r="EA172" s="454"/>
      <c r="EB172" s="322"/>
      <c r="EC172" s="322"/>
      <c r="ED172" s="322"/>
      <c r="EE172" s="322"/>
      <c r="EF172" s="322">
        <f>IFERROR(VLOOKUP(DZ172,'４整理番号表'!$X$23:$Z$31,3,FALSE),)</f>
        <v>0</v>
      </c>
      <c r="EG172" s="325" t="str">
        <f t="shared" si="553"/>
        <v/>
      </c>
      <c r="EH172" s="610"/>
      <c r="EI172" s="329"/>
      <c r="EJ172" s="454"/>
      <c r="EK172" s="322"/>
      <c r="EL172" s="322"/>
      <c r="EM172" s="322"/>
      <c r="EN172" s="322"/>
      <c r="EO172" s="322">
        <f>IFERROR(VLOOKUP(EI172,'４整理番号表'!$X$23:$Z$31,3,FALSE),)</f>
        <v>0</v>
      </c>
      <c r="EP172" s="325" t="str">
        <f t="shared" si="554"/>
        <v/>
      </c>
      <c r="EQ172" s="619"/>
      <c r="ER172" s="203" t="s">
        <v>101</v>
      </c>
      <c r="ES172" s="266">
        <f t="shared" si="423"/>
        <v>0</v>
      </c>
      <c r="ET172" s="272">
        <f t="shared" si="424"/>
        <v>0</v>
      </c>
      <c r="EU172" s="272">
        <f t="shared" si="425"/>
        <v>0</v>
      </c>
      <c r="EV172" s="272">
        <f t="shared" si="426"/>
        <v>0</v>
      </c>
      <c r="EW172" s="272">
        <f t="shared" si="427"/>
        <v>0</v>
      </c>
      <c r="EX172" s="272">
        <f t="shared" si="428"/>
        <v>0</v>
      </c>
      <c r="EY172" s="272">
        <f t="shared" si="429"/>
        <v>0</v>
      </c>
      <c r="EZ172" s="272">
        <f t="shared" si="430"/>
        <v>0</v>
      </c>
      <c r="FA172" s="272">
        <f t="shared" si="431"/>
        <v>0</v>
      </c>
      <c r="FB172" s="272">
        <f t="shared" si="432"/>
        <v>0</v>
      </c>
      <c r="FC172" s="272">
        <f t="shared" si="433"/>
        <v>0</v>
      </c>
      <c r="FD172" s="272">
        <f t="shared" si="434"/>
        <v>0</v>
      </c>
      <c r="FE172" s="272">
        <f t="shared" si="435"/>
        <v>0</v>
      </c>
      <c r="FF172" s="272">
        <f t="shared" si="436"/>
        <v>0</v>
      </c>
      <c r="FG172" s="272">
        <f t="shared" si="437"/>
        <v>0</v>
      </c>
      <c r="FH172" s="272">
        <f t="shared" si="438"/>
        <v>0</v>
      </c>
      <c r="FI172" s="109" t="s">
        <v>100</v>
      </c>
      <c r="FJ172" s="109" t="s">
        <v>100</v>
      </c>
      <c r="FK172" s="109" t="s">
        <v>100</v>
      </c>
      <c r="FL172" s="109" t="s">
        <v>100</v>
      </c>
      <c r="FM172" s="109" t="s">
        <v>100</v>
      </c>
      <c r="FN172" s="272">
        <f t="shared" si="555"/>
        <v>0</v>
      </c>
      <c r="FO172" s="272">
        <f t="shared" si="556"/>
        <v>0</v>
      </c>
      <c r="FP172" s="272">
        <f t="shared" si="557"/>
        <v>0</v>
      </c>
      <c r="FQ172" s="272">
        <f t="shared" si="558"/>
        <v>0</v>
      </c>
      <c r="FR172" s="272">
        <f t="shared" si="559"/>
        <v>0</v>
      </c>
      <c r="FS172" s="272">
        <f t="shared" si="560"/>
        <v>0</v>
      </c>
      <c r="FT172" s="272">
        <f t="shared" si="561"/>
        <v>0</v>
      </c>
      <c r="FU172" s="113"/>
      <c r="FV172" s="113"/>
      <c r="FW172" s="109"/>
      <c r="FX172" s="109"/>
      <c r="FY172" s="109"/>
      <c r="FZ172" s="272">
        <f t="shared" si="562"/>
        <v>0</v>
      </c>
      <c r="GA172" s="272">
        <f t="shared" si="439"/>
        <v>0</v>
      </c>
      <c r="GB172" s="109"/>
      <c r="GC172" s="109"/>
      <c r="GD172" s="109"/>
      <c r="GE172" s="109"/>
      <c r="GF172" s="109"/>
      <c r="GG172" s="109"/>
      <c r="GH172" s="109"/>
      <c r="GI172" s="109"/>
      <c r="GJ172" s="109"/>
      <c r="GK172" s="109"/>
      <c r="GL172" s="109"/>
      <c r="GM172" s="109"/>
      <c r="GN172" s="109"/>
      <c r="GO172" s="109"/>
      <c r="GP172" s="109"/>
      <c r="GQ172" s="109"/>
      <c r="GR172" s="109"/>
      <c r="GS172" s="109"/>
      <c r="GT172" s="110"/>
      <c r="GV172" s="413">
        <f t="shared" si="440"/>
        <v>0</v>
      </c>
      <c r="GW172" s="414">
        <f t="shared" si="441"/>
        <v>0</v>
      </c>
      <c r="GX172" s="415"/>
      <c r="GY172" s="416">
        <f t="shared" si="606"/>
        <v>0</v>
      </c>
      <c r="GZ172" s="417">
        <f t="shared" si="607"/>
        <v>0</v>
      </c>
      <c r="HA172" s="385"/>
      <c r="HB172" s="421"/>
      <c r="HC172" s="422"/>
      <c r="HD172" s="422"/>
      <c r="HE172" s="423">
        <f t="shared" si="608"/>
        <v>0</v>
      </c>
      <c r="HF172" s="424">
        <f t="shared" si="609"/>
        <v>0</v>
      </c>
      <c r="HG172" s="426"/>
      <c r="HH172" s="426"/>
      <c r="HI172" s="426"/>
      <c r="HJ172" s="345" t="str">
        <f t="shared" si="442"/>
        <v/>
      </c>
      <c r="HK172" s="402">
        <f>IF(OR(AND(1&lt;=HJ172,HJ172&lt;=3),HJ172=6),VLOOKUP(HJ172,'４整理番号表'!$J$5:$K$59,2,FALSE),0)</f>
        <v>0</v>
      </c>
      <c r="HL172" s="402">
        <f>IF(OR(HJ172=4,HJ172=7),VLOOKUP(HJ172,'４整理番号表'!$J$5:$K$59,2,FALSE),0)</f>
        <v>0</v>
      </c>
      <c r="HM172" s="402">
        <f>IF(HJ172=5,VLOOKUP(HJ172,'４整理番号表'!$J$5:$K$59,2,FALSE),0)</f>
        <v>0</v>
      </c>
      <c r="HN172" s="402">
        <f>IF(AND(8&lt;=HJ172,HJ172&lt;=13),VLOOKUP(HJ172,'４整理番号表'!$J$5:$K$59,2,FALSE),0)</f>
        <v>0</v>
      </c>
      <c r="HO172" s="397">
        <f t="shared" si="563"/>
        <v>0</v>
      </c>
      <c r="HP172" s="345">
        <f t="shared" si="564"/>
        <v>0</v>
      </c>
      <c r="HQ172" s="345">
        <f t="shared" si="565"/>
        <v>0</v>
      </c>
      <c r="HR172" s="344">
        <f t="shared" si="566"/>
        <v>0</v>
      </c>
      <c r="HS172" s="344">
        <f t="shared" si="567"/>
        <v>0</v>
      </c>
      <c r="HT172" s="345">
        <f t="shared" si="568"/>
        <v>0</v>
      </c>
      <c r="HU172" s="345">
        <f t="shared" si="569"/>
        <v>0</v>
      </c>
      <c r="HV172" s="345">
        <f t="shared" si="570"/>
        <v>0</v>
      </c>
      <c r="HW172" s="345">
        <f t="shared" si="571"/>
        <v>0</v>
      </c>
      <c r="HX172" s="345">
        <f t="shared" si="572"/>
        <v>0</v>
      </c>
      <c r="HY172" s="344">
        <f t="shared" si="573"/>
        <v>0</v>
      </c>
      <c r="HZ172" s="344">
        <f t="shared" si="574"/>
        <v>0</v>
      </c>
      <c r="IA172" s="345">
        <f t="shared" si="575"/>
        <v>0</v>
      </c>
      <c r="IB172" s="345">
        <f t="shared" si="576"/>
        <v>0</v>
      </c>
      <c r="IC172" s="345">
        <f t="shared" si="577"/>
        <v>0</v>
      </c>
      <c r="ID172" s="345">
        <f t="shared" si="578"/>
        <v>0</v>
      </c>
      <c r="IE172" s="345">
        <f t="shared" si="579"/>
        <v>0</v>
      </c>
      <c r="IF172" s="344">
        <f>IF(AND($HO172=3,SUM($ID172:IE172)=0),IF(AND($HB172=1,$HF172&gt;=0.1),1,),)</f>
        <v>0</v>
      </c>
      <c r="IG172" s="344">
        <f>IF(AND($HO172=3,SUM($ID172:IF172)=0),IF(AND($HB172=1,$HF172&gt;=0.05,$HF172&lt;0.1),1,),)</f>
        <v>0</v>
      </c>
      <c r="IH172" s="345">
        <f t="shared" si="580"/>
        <v>0</v>
      </c>
      <c r="II172" s="345">
        <f t="shared" si="581"/>
        <v>0</v>
      </c>
      <c r="IJ172" s="345">
        <f t="shared" si="582"/>
        <v>0</v>
      </c>
      <c r="IK172" s="345">
        <f t="shared" si="583"/>
        <v>0</v>
      </c>
      <c r="IL172" s="345">
        <f t="shared" si="584"/>
        <v>0</v>
      </c>
      <c r="IM172" s="345">
        <f t="shared" si="585"/>
        <v>0</v>
      </c>
      <c r="IN172" s="345">
        <f t="shared" si="586"/>
        <v>0</v>
      </c>
      <c r="IO172" s="345">
        <f t="shared" si="587"/>
        <v>0</v>
      </c>
      <c r="IP172" s="345">
        <f t="shared" si="588"/>
        <v>0</v>
      </c>
      <c r="IQ172" s="345">
        <f t="shared" si="589"/>
        <v>0</v>
      </c>
      <c r="IR172" s="345">
        <f t="shared" si="590"/>
        <v>0</v>
      </c>
      <c r="IS172" s="392">
        <f t="shared" si="591"/>
        <v>0</v>
      </c>
      <c r="IT172" s="385"/>
      <c r="IU172" s="440">
        <f t="shared" si="443"/>
        <v>0</v>
      </c>
      <c r="IV172" s="344">
        <f t="shared" si="444"/>
        <v>0</v>
      </c>
      <c r="IW172" s="344">
        <f t="shared" si="445"/>
        <v>0</v>
      </c>
      <c r="IX172" s="344">
        <f t="shared" si="446"/>
        <v>0</v>
      </c>
      <c r="IY172" s="344">
        <f t="shared" si="447"/>
        <v>0</v>
      </c>
      <c r="IZ172" s="344">
        <f t="shared" si="448"/>
        <v>0</v>
      </c>
      <c r="JA172" s="344">
        <f t="shared" si="449"/>
        <v>0</v>
      </c>
      <c r="JB172" s="344">
        <f t="shared" si="450"/>
        <v>0</v>
      </c>
      <c r="JC172" s="344">
        <f t="shared" si="451"/>
        <v>0</v>
      </c>
      <c r="JD172" s="344">
        <f t="shared" si="452"/>
        <v>0</v>
      </c>
      <c r="JE172" s="344">
        <f t="shared" si="453"/>
        <v>0</v>
      </c>
      <c r="JF172" s="344">
        <f t="shared" si="454"/>
        <v>0</v>
      </c>
      <c r="JG172" s="344">
        <f t="shared" si="455"/>
        <v>0</v>
      </c>
      <c r="JH172" s="344">
        <f t="shared" si="456"/>
        <v>0</v>
      </c>
      <c r="JI172" s="344">
        <f t="shared" si="457"/>
        <v>0</v>
      </c>
      <c r="JJ172" s="344">
        <f t="shared" si="458"/>
        <v>0</v>
      </c>
      <c r="JK172" s="344">
        <f t="shared" si="459"/>
        <v>0</v>
      </c>
      <c r="JL172" s="344">
        <f t="shared" si="460"/>
        <v>0</v>
      </c>
      <c r="JM172" s="344">
        <f t="shared" si="461"/>
        <v>0</v>
      </c>
      <c r="JN172" s="344">
        <f t="shared" si="462"/>
        <v>0</v>
      </c>
      <c r="JO172" s="344">
        <f t="shared" si="463"/>
        <v>0</v>
      </c>
      <c r="JP172" s="344">
        <f t="shared" si="464"/>
        <v>0</v>
      </c>
      <c r="JQ172" s="344">
        <f t="shared" si="465"/>
        <v>0</v>
      </c>
      <c r="JR172" s="344">
        <f t="shared" si="466"/>
        <v>0</v>
      </c>
      <c r="JS172" s="344">
        <f t="shared" si="467"/>
        <v>0</v>
      </c>
      <c r="JT172" s="344">
        <f t="shared" si="468"/>
        <v>0</v>
      </c>
      <c r="JU172" s="344">
        <f t="shared" si="469"/>
        <v>0</v>
      </c>
      <c r="JV172" s="344">
        <f t="shared" si="470"/>
        <v>0</v>
      </c>
      <c r="JW172" s="344">
        <f t="shared" si="471"/>
        <v>0</v>
      </c>
      <c r="JX172" s="344">
        <f t="shared" si="472"/>
        <v>0</v>
      </c>
      <c r="JY172" s="344">
        <f t="shared" si="473"/>
        <v>0</v>
      </c>
      <c r="JZ172" s="344">
        <f t="shared" si="474"/>
        <v>0</v>
      </c>
      <c r="KA172" s="344">
        <f t="shared" si="475"/>
        <v>0</v>
      </c>
      <c r="KB172" s="344">
        <f t="shared" si="476"/>
        <v>0</v>
      </c>
      <c r="KC172" s="344">
        <f t="shared" si="477"/>
        <v>0</v>
      </c>
      <c r="KD172" s="344">
        <f t="shared" si="478"/>
        <v>0</v>
      </c>
      <c r="KE172" s="344">
        <f t="shared" si="479"/>
        <v>0</v>
      </c>
      <c r="KF172" s="344">
        <f t="shared" si="480"/>
        <v>0</v>
      </c>
      <c r="KG172" s="344">
        <f t="shared" si="481"/>
        <v>0</v>
      </c>
      <c r="KH172" s="344">
        <f t="shared" si="482"/>
        <v>0</v>
      </c>
      <c r="KI172" s="344">
        <f t="shared" si="483"/>
        <v>0</v>
      </c>
      <c r="KJ172" s="344">
        <f t="shared" si="484"/>
        <v>0</v>
      </c>
      <c r="KK172" s="344">
        <f t="shared" si="485"/>
        <v>0</v>
      </c>
      <c r="KL172" s="344">
        <f t="shared" si="486"/>
        <v>0</v>
      </c>
      <c r="KM172" s="344">
        <f t="shared" si="487"/>
        <v>0</v>
      </c>
      <c r="KN172" s="344">
        <f t="shared" si="488"/>
        <v>0</v>
      </c>
      <c r="KO172" s="344">
        <f t="shared" si="489"/>
        <v>0</v>
      </c>
      <c r="KP172" s="344">
        <f t="shared" si="490"/>
        <v>0</v>
      </c>
      <c r="KQ172" s="344">
        <f t="shared" si="491"/>
        <v>0</v>
      </c>
      <c r="KR172" s="344">
        <f t="shared" si="492"/>
        <v>0</v>
      </c>
      <c r="KS172" s="344">
        <f t="shared" si="493"/>
        <v>0</v>
      </c>
      <c r="KT172" s="383">
        <f t="shared" si="494"/>
        <v>0</v>
      </c>
      <c r="KU172" s="701"/>
      <c r="KV172" s="109"/>
      <c r="KW172" s="109"/>
      <c r="KX172" s="110"/>
      <c r="KZ172" s="472">
        <f t="shared" si="495"/>
        <v>0</v>
      </c>
      <c r="LA172" s="348">
        <f t="shared" si="496"/>
        <v>0</v>
      </c>
      <c r="LB172" s="348">
        <f t="shared" si="497"/>
        <v>0</v>
      </c>
      <c r="LC172" s="473">
        <f t="shared" si="498"/>
        <v>0</v>
      </c>
      <c r="LE172" s="467">
        <f t="shared" si="499"/>
        <v>0</v>
      </c>
      <c r="LF172" s="467" t="str">
        <f t="shared" si="500"/>
        <v/>
      </c>
      <c r="LG172" s="467">
        <f t="shared" si="501"/>
        <v>0</v>
      </c>
      <c r="LH172" s="467">
        <f t="shared" si="502"/>
        <v>0</v>
      </c>
      <c r="LI172" s="467">
        <f t="shared" si="503"/>
        <v>0</v>
      </c>
      <c r="LJ172" s="467">
        <f t="shared" si="504"/>
        <v>0</v>
      </c>
      <c r="LK172" s="467">
        <f t="shared" si="505"/>
        <v>0</v>
      </c>
      <c r="LL172" s="467">
        <f t="shared" si="506"/>
        <v>0</v>
      </c>
      <c r="LM172" s="467">
        <f t="shared" si="507"/>
        <v>0</v>
      </c>
      <c r="LN172" s="468">
        <f t="shared" si="508"/>
        <v>0</v>
      </c>
      <c r="LO172" s="468" t="str">
        <f t="shared" si="592"/>
        <v>○</v>
      </c>
      <c r="LP172" s="451"/>
      <c r="LQ172" s="414">
        <f t="shared" si="593"/>
        <v>0</v>
      </c>
      <c r="LR172" s="414">
        <f t="shared" si="594"/>
        <v>0</v>
      </c>
      <c r="LS172" s="414" t="str">
        <f t="shared" si="509"/>
        <v/>
      </c>
      <c r="LT172" s="414" t="str">
        <f t="shared" si="595"/>
        <v/>
      </c>
      <c r="LU172" s="414">
        <f t="shared" si="510"/>
        <v>0</v>
      </c>
      <c r="LV172" s="414">
        <f t="shared" si="511"/>
        <v>0</v>
      </c>
      <c r="LW172" s="414">
        <f t="shared" si="512"/>
        <v>0</v>
      </c>
      <c r="LX172" s="448">
        <f t="shared" si="513"/>
        <v>0</v>
      </c>
      <c r="LY172" s="414">
        <f t="shared" si="596"/>
        <v>0</v>
      </c>
      <c r="LZ172" s="414">
        <f t="shared" si="597"/>
        <v>0</v>
      </c>
      <c r="MA172" s="414">
        <f t="shared" si="598"/>
        <v>0</v>
      </c>
      <c r="MB172" s="448">
        <f t="shared" si="599"/>
        <v>0</v>
      </c>
      <c r="MC172" s="414">
        <f t="shared" si="514"/>
        <v>0</v>
      </c>
      <c r="MD172" s="414">
        <f t="shared" si="515"/>
        <v>0</v>
      </c>
      <c r="ME172" s="414">
        <f t="shared" si="516"/>
        <v>0</v>
      </c>
      <c r="MF172" s="448">
        <f t="shared" si="517"/>
        <v>0</v>
      </c>
      <c r="MG172" s="414">
        <f t="shared" si="518"/>
        <v>0</v>
      </c>
      <c r="MH172" s="414">
        <f t="shared" si="519"/>
        <v>0</v>
      </c>
      <c r="MI172" s="414">
        <f t="shared" si="520"/>
        <v>0</v>
      </c>
      <c r="MJ172" s="448">
        <f t="shared" si="600"/>
        <v>0</v>
      </c>
      <c r="MK172" s="462"/>
      <c r="ML172" s="477" cm="1">
        <f t="array" ref="ML172">IF(MX172=1,INDEX($BX172:$EQ172,1,MATCH("Ⅱ⑧",$BX172:$EQ172,0)+7),0)</f>
        <v>0</v>
      </c>
      <c r="MM172" s="478">
        <f t="shared" si="521"/>
        <v>0</v>
      </c>
      <c r="MN172" s="468">
        <f t="shared" si="522"/>
        <v>0</v>
      </c>
      <c r="MP172" s="348">
        <f t="shared" si="523"/>
        <v>0</v>
      </c>
      <c r="MQ172" s="348">
        <f t="shared" si="524"/>
        <v>0</v>
      </c>
      <c r="MR172" s="348">
        <f t="shared" si="525"/>
        <v>0</v>
      </c>
      <c r="MS172" s="348">
        <f t="shared" si="526"/>
        <v>0</v>
      </c>
      <c r="MT172" s="348">
        <f t="shared" si="527"/>
        <v>0</v>
      </c>
      <c r="MU172" s="348">
        <f t="shared" si="528"/>
        <v>0</v>
      </c>
      <c r="MV172" s="348">
        <f t="shared" si="529"/>
        <v>0</v>
      </c>
      <c r="MW172" s="348">
        <f t="shared" si="530"/>
        <v>0</v>
      </c>
      <c r="MX172" s="348">
        <f t="shared" si="531"/>
        <v>0</v>
      </c>
      <c r="MZ172" s="550">
        <f t="shared" si="532"/>
        <v>0</v>
      </c>
      <c r="NA172" s="550">
        <f t="shared" si="533"/>
        <v>0</v>
      </c>
      <c r="NB172" s="550">
        <f t="shared" si="534"/>
        <v>0</v>
      </c>
      <c r="NC172" s="550">
        <f t="shared" si="535"/>
        <v>0</v>
      </c>
      <c r="ND172" s="550">
        <f t="shared" si="536"/>
        <v>0</v>
      </c>
      <c r="NE172" s="550">
        <f t="shared" si="537"/>
        <v>0</v>
      </c>
      <c r="NF172" s="550">
        <f t="shared" si="538"/>
        <v>0</v>
      </c>
      <c r="NG172" s="550">
        <f t="shared" si="539"/>
        <v>0</v>
      </c>
    </row>
    <row r="173" spans="1:371" s="136" customFormat="1" ht="21" customHeight="1">
      <c r="A173" s="452">
        <f t="shared" si="412"/>
        <v>0</v>
      </c>
      <c r="B173" s="452">
        <f t="shared" si="601"/>
        <v>0</v>
      </c>
      <c r="C173" s="452">
        <f t="shared" si="413"/>
        <v>0</v>
      </c>
      <c r="D173" s="452">
        <f t="shared" si="414"/>
        <v>0</v>
      </c>
      <c r="E173" s="452">
        <f t="shared" si="415"/>
        <v>0</v>
      </c>
      <c r="F173" s="452">
        <f t="shared" si="602"/>
        <v>0</v>
      </c>
      <c r="G173" s="452">
        <f t="shared" si="603"/>
        <v>0</v>
      </c>
      <c r="H173" s="452">
        <f t="shared" si="604"/>
        <v>0</v>
      </c>
      <c r="I173" s="267">
        <f t="shared" si="540"/>
        <v>0</v>
      </c>
      <c r="J173" s="268"/>
      <c r="K173" s="112"/>
      <c r="L173" s="112"/>
      <c r="M173" s="106"/>
      <c r="N173" s="106"/>
      <c r="O173" s="106"/>
      <c r="P173" s="106"/>
      <c r="Q173" s="112"/>
      <c r="R173" s="263" t="str">
        <f>IFERROR(VLOOKUP(Q173,'４整理番号表'!$T$27:$U$30,2,TRUE),"")</f>
        <v/>
      </c>
      <c r="S173" s="263">
        <f t="shared" si="541"/>
        <v>0</v>
      </c>
      <c r="T173" s="266">
        <f t="shared" si="542"/>
        <v>0</v>
      </c>
      <c r="U173" s="112"/>
      <c r="V173" s="108"/>
      <c r="W173" s="269" t="str">
        <f>IFERROR(VLOOKUP(V173,'４整理番号表'!$B$6:$G$7,2,TRUE),"")</f>
        <v/>
      </c>
      <c r="X173" s="270"/>
      <c r="Y173" s="108"/>
      <c r="Z173" s="269" t="str">
        <f>IFERROR(VLOOKUP(Y173,'４整理番号表'!$B$39:$H$45,2,TRUE),"")</f>
        <v/>
      </c>
      <c r="AA173" s="108"/>
      <c r="AB173" s="271" t="str">
        <f>IFERROR(VLOOKUP(AA173,'４整理番号表'!$J$5:$K$59,2,TRUE),"")</f>
        <v/>
      </c>
      <c r="AC173" s="365"/>
      <c r="AD173" s="624"/>
      <c r="AE173" s="107"/>
      <c r="AF173" s="272" t="str">
        <f>IFERROR(VLOOKUP(AE173,'４整理番号表'!$P$6:$Q$39,2,TRUE),"")</f>
        <v/>
      </c>
      <c r="AG173" s="273">
        <f t="shared" si="416"/>
        <v>0</v>
      </c>
      <c r="AH173" s="106"/>
      <c r="AI173" s="112"/>
      <c r="AJ173" s="111"/>
      <c r="AK173" s="282"/>
      <c r="AL173" s="283"/>
      <c r="AM173" s="280"/>
      <c r="AN173" s="26"/>
      <c r="AO173" s="291">
        <f t="shared" si="417"/>
        <v>0</v>
      </c>
      <c r="AP173" s="290">
        <f t="shared" si="543"/>
        <v>0</v>
      </c>
      <c r="AQ173" s="30"/>
      <c r="AR173" s="30"/>
      <c r="AS173" s="30"/>
      <c r="AT173" s="289"/>
      <c r="AU173" s="291">
        <f t="shared" si="610"/>
        <v>0</v>
      </c>
      <c r="AV173" s="291" t="str">
        <f t="shared" si="605"/>
        <v/>
      </c>
      <c r="AW173" s="27"/>
      <c r="AX173" s="33"/>
      <c r="AY173" s="33"/>
      <c r="AZ173" s="28"/>
      <c r="BA173" s="27"/>
      <c r="BB173" s="202"/>
      <c r="BC173" s="315">
        <f t="shared" si="544"/>
        <v>0</v>
      </c>
      <c r="BD173" s="349" t="str">
        <f t="shared" si="418"/>
        <v/>
      </c>
      <c r="BE173" s="350"/>
      <c r="BF173" s="350"/>
      <c r="BG173" s="349">
        <f t="shared" si="611"/>
        <v>0</v>
      </c>
      <c r="BH173" s="350"/>
      <c r="BI173" s="349">
        <f t="shared" si="545"/>
        <v>0</v>
      </c>
      <c r="BJ173" s="202"/>
      <c r="BK173" s="202"/>
      <c r="BL173" s="653" t="str">
        <f t="shared" si="419"/>
        <v/>
      </c>
      <c r="BM173" s="654" t="str">
        <f t="shared" si="420"/>
        <v/>
      </c>
      <c r="BN173" s="266" t="str">
        <f t="shared" si="421"/>
        <v/>
      </c>
      <c r="BO173" s="793"/>
      <c r="BP173" s="323"/>
      <c r="BQ173" s="323"/>
      <c r="BR173" s="323"/>
      <c r="BS173" s="323"/>
      <c r="BT173" s="324" t="str">
        <f t="shared" si="422"/>
        <v/>
      </c>
      <c r="BU173" s="325" t="str">
        <f t="shared" si="546"/>
        <v/>
      </c>
      <c r="BV173" s="393">
        <f t="shared" si="547"/>
        <v>0</v>
      </c>
      <c r="BW173" s="326"/>
      <c r="BX173" s="329"/>
      <c r="BY173" s="454"/>
      <c r="BZ173" s="455"/>
      <c r="CA173" s="455"/>
      <c r="CB173" s="455"/>
      <c r="CC173" s="455"/>
      <c r="CD173" s="322">
        <f>IFERROR(VLOOKUP(BX173,'４整理番号表'!$X$23:$Z$31,3,FALSE),)</f>
        <v>0</v>
      </c>
      <c r="CE173" s="605" t="str">
        <f>IF(BX173='４整理番号表'!$X$24,IF(CC173&lt;&gt;"",IF(BZ173&gt;0,IF(BY173=6,ROUNDDOWN((CC173-BZ173)/ABS(BZ173),3),IF(BY173=5,ROUNDDOWN((CC173-BZ173)/ABS(BZ173)*3/4,3),"")),"-")),IF(CC173&lt;&gt;"",IF(BZ173&gt;0,ROUNDDOWN((CC173-BZ173)/ABS(BZ173),3),"-"),""))</f>
        <v/>
      </c>
      <c r="CF173" s="610"/>
      <c r="CG173" s="329"/>
      <c r="CH173" s="454"/>
      <c r="CI173" s="322"/>
      <c r="CJ173" s="322"/>
      <c r="CK173" s="322"/>
      <c r="CL173" s="322"/>
      <c r="CM173" s="322">
        <f>IFERROR(VLOOKUP(CG173,'４整理番号表'!$X$23:$Z$31,3,FALSE),)</f>
        <v>0</v>
      </c>
      <c r="CN173" s="325" t="str">
        <f t="shared" si="548"/>
        <v/>
      </c>
      <c r="CO173" s="610"/>
      <c r="CP173" s="329"/>
      <c r="CQ173" s="454"/>
      <c r="CR173" s="322"/>
      <c r="CS173" s="322"/>
      <c r="CT173" s="322"/>
      <c r="CU173" s="322"/>
      <c r="CV173" s="322">
        <f>IFERROR(VLOOKUP(CP173,'４整理番号表'!$X$23:$Z$31,3,FALSE),)</f>
        <v>0</v>
      </c>
      <c r="CW173" s="325" t="str">
        <f t="shared" si="549"/>
        <v/>
      </c>
      <c r="CX173" s="619"/>
      <c r="CY173" s="329"/>
      <c r="CZ173" s="454"/>
      <c r="DA173" s="322"/>
      <c r="DB173" s="322"/>
      <c r="DC173" s="322"/>
      <c r="DD173" s="322"/>
      <c r="DE173" s="322">
        <f>IFERROR(VLOOKUP(CY173,'４整理番号表'!$X$23:$Z$31,3,FALSE),)</f>
        <v>0</v>
      </c>
      <c r="DF173" s="325" t="str">
        <f t="shared" si="550"/>
        <v/>
      </c>
      <c r="DG173" s="610"/>
      <c r="DH173" s="329"/>
      <c r="DI173" s="454"/>
      <c r="DJ173" s="322"/>
      <c r="DK173" s="322"/>
      <c r="DL173" s="322"/>
      <c r="DM173" s="322"/>
      <c r="DN173" s="322">
        <f>IFERROR(VLOOKUP(DH173,'４整理番号表'!$X$23:$Z$31,3,FALSE),)</f>
        <v>0</v>
      </c>
      <c r="DO173" s="325" t="str">
        <f t="shared" si="551"/>
        <v/>
      </c>
      <c r="DP173" s="610"/>
      <c r="DQ173" s="329"/>
      <c r="DR173" s="454"/>
      <c r="DS173" s="322"/>
      <c r="DT173" s="322"/>
      <c r="DU173" s="322"/>
      <c r="DV173" s="322"/>
      <c r="DW173" s="322">
        <f>IFERROR(VLOOKUP(DQ173,'４整理番号表'!$X$23:$Z$31,3,FALSE),)</f>
        <v>0</v>
      </c>
      <c r="DX173" s="325" t="str">
        <f t="shared" si="552"/>
        <v/>
      </c>
      <c r="DY173" s="610"/>
      <c r="DZ173" s="329"/>
      <c r="EA173" s="454"/>
      <c r="EB173" s="322"/>
      <c r="EC173" s="322"/>
      <c r="ED173" s="322"/>
      <c r="EE173" s="322"/>
      <c r="EF173" s="322">
        <f>IFERROR(VLOOKUP(DZ173,'４整理番号表'!$X$23:$Z$31,3,FALSE),)</f>
        <v>0</v>
      </c>
      <c r="EG173" s="325" t="str">
        <f t="shared" si="553"/>
        <v/>
      </c>
      <c r="EH173" s="610"/>
      <c r="EI173" s="329"/>
      <c r="EJ173" s="454"/>
      <c r="EK173" s="322"/>
      <c r="EL173" s="322"/>
      <c r="EM173" s="322"/>
      <c r="EN173" s="322"/>
      <c r="EO173" s="322">
        <f>IFERROR(VLOOKUP(EI173,'４整理番号表'!$X$23:$Z$31,3,FALSE),)</f>
        <v>0</v>
      </c>
      <c r="EP173" s="325" t="str">
        <f t="shared" si="554"/>
        <v/>
      </c>
      <c r="EQ173" s="619"/>
      <c r="ER173" s="203" t="s">
        <v>101</v>
      </c>
      <c r="ES173" s="266">
        <f t="shared" si="423"/>
        <v>0</v>
      </c>
      <c r="ET173" s="272">
        <f t="shared" si="424"/>
        <v>0</v>
      </c>
      <c r="EU173" s="272">
        <f t="shared" si="425"/>
        <v>0</v>
      </c>
      <c r="EV173" s="272">
        <f t="shared" si="426"/>
        <v>0</v>
      </c>
      <c r="EW173" s="272">
        <f t="shared" si="427"/>
        <v>0</v>
      </c>
      <c r="EX173" s="272">
        <f t="shared" si="428"/>
        <v>0</v>
      </c>
      <c r="EY173" s="272">
        <f t="shared" si="429"/>
        <v>0</v>
      </c>
      <c r="EZ173" s="272">
        <f t="shared" si="430"/>
        <v>0</v>
      </c>
      <c r="FA173" s="272">
        <f t="shared" si="431"/>
        <v>0</v>
      </c>
      <c r="FB173" s="272">
        <f t="shared" si="432"/>
        <v>0</v>
      </c>
      <c r="FC173" s="272">
        <f t="shared" si="433"/>
        <v>0</v>
      </c>
      <c r="FD173" s="272">
        <f t="shared" si="434"/>
        <v>0</v>
      </c>
      <c r="FE173" s="272">
        <f t="shared" si="435"/>
        <v>0</v>
      </c>
      <c r="FF173" s="272">
        <f t="shared" si="436"/>
        <v>0</v>
      </c>
      <c r="FG173" s="272">
        <f t="shared" si="437"/>
        <v>0</v>
      </c>
      <c r="FH173" s="272">
        <f t="shared" si="438"/>
        <v>0</v>
      </c>
      <c r="FI173" s="109" t="s">
        <v>100</v>
      </c>
      <c r="FJ173" s="109" t="s">
        <v>100</v>
      </c>
      <c r="FK173" s="109" t="s">
        <v>100</v>
      </c>
      <c r="FL173" s="109" t="s">
        <v>100</v>
      </c>
      <c r="FM173" s="109" t="s">
        <v>100</v>
      </c>
      <c r="FN173" s="272">
        <f t="shared" si="555"/>
        <v>0</v>
      </c>
      <c r="FO173" s="272">
        <f t="shared" si="556"/>
        <v>0</v>
      </c>
      <c r="FP173" s="272">
        <f t="shared" si="557"/>
        <v>0</v>
      </c>
      <c r="FQ173" s="272">
        <f t="shared" si="558"/>
        <v>0</v>
      </c>
      <c r="FR173" s="272">
        <f t="shared" si="559"/>
        <v>0</v>
      </c>
      <c r="FS173" s="272">
        <f t="shared" si="560"/>
        <v>0</v>
      </c>
      <c r="FT173" s="272">
        <f t="shared" si="561"/>
        <v>0</v>
      </c>
      <c r="FU173" s="113"/>
      <c r="FV173" s="113"/>
      <c r="FW173" s="109"/>
      <c r="FX173" s="109"/>
      <c r="FY173" s="109"/>
      <c r="FZ173" s="272">
        <f t="shared" si="562"/>
        <v>0</v>
      </c>
      <c r="GA173" s="272">
        <f t="shared" si="439"/>
        <v>0</v>
      </c>
      <c r="GB173" s="109"/>
      <c r="GC173" s="109"/>
      <c r="GD173" s="109"/>
      <c r="GE173" s="109"/>
      <c r="GF173" s="109"/>
      <c r="GG173" s="109"/>
      <c r="GH173" s="109"/>
      <c r="GI173" s="109"/>
      <c r="GJ173" s="109"/>
      <c r="GK173" s="109"/>
      <c r="GL173" s="109"/>
      <c r="GM173" s="109"/>
      <c r="GN173" s="109"/>
      <c r="GO173" s="109"/>
      <c r="GP173" s="109"/>
      <c r="GQ173" s="109"/>
      <c r="GR173" s="109"/>
      <c r="GS173" s="109"/>
      <c r="GT173" s="110"/>
      <c r="GV173" s="413">
        <f t="shared" si="440"/>
        <v>0</v>
      </c>
      <c r="GW173" s="414">
        <f t="shared" si="441"/>
        <v>0</v>
      </c>
      <c r="GX173" s="415"/>
      <c r="GY173" s="416">
        <f t="shared" si="606"/>
        <v>0</v>
      </c>
      <c r="GZ173" s="417">
        <f t="shared" si="607"/>
        <v>0</v>
      </c>
      <c r="HA173" s="385"/>
      <c r="HB173" s="421"/>
      <c r="HC173" s="422"/>
      <c r="HD173" s="422"/>
      <c r="HE173" s="423">
        <f t="shared" si="608"/>
        <v>0</v>
      </c>
      <c r="HF173" s="424">
        <f t="shared" si="609"/>
        <v>0</v>
      </c>
      <c r="HG173" s="426"/>
      <c r="HH173" s="426"/>
      <c r="HI173" s="426"/>
      <c r="HJ173" s="345" t="str">
        <f t="shared" si="442"/>
        <v/>
      </c>
      <c r="HK173" s="402">
        <f>IF(OR(AND(1&lt;=HJ173,HJ173&lt;=3),HJ173=6),VLOOKUP(HJ173,'４整理番号表'!$J$5:$K$59,2,FALSE),0)</f>
        <v>0</v>
      </c>
      <c r="HL173" s="402">
        <f>IF(OR(HJ173=4,HJ173=7),VLOOKUP(HJ173,'４整理番号表'!$J$5:$K$59,2,FALSE),0)</f>
        <v>0</v>
      </c>
      <c r="HM173" s="402">
        <f>IF(HJ173=5,VLOOKUP(HJ173,'４整理番号表'!$J$5:$K$59,2,FALSE),0)</f>
        <v>0</v>
      </c>
      <c r="HN173" s="402">
        <f>IF(AND(8&lt;=HJ173,HJ173&lt;=13),VLOOKUP(HJ173,'４整理番号表'!$J$5:$K$59,2,FALSE),0)</f>
        <v>0</v>
      </c>
      <c r="HO173" s="397">
        <f t="shared" si="563"/>
        <v>0</v>
      </c>
      <c r="HP173" s="345">
        <f t="shared" si="564"/>
        <v>0</v>
      </c>
      <c r="HQ173" s="345">
        <f t="shared" si="565"/>
        <v>0</v>
      </c>
      <c r="HR173" s="344">
        <f t="shared" si="566"/>
        <v>0</v>
      </c>
      <c r="HS173" s="344">
        <f t="shared" si="567"/>
        <v>0</v>
      </c>
      <c r="HT173" s="345">
        <f t="shared" si="568"/>
        <v>0</v>
      </c>
      <c r="HU173" s="345">
        <f t="shared" si="569"/>
        <v>0</v>
      </c>
      <c r="HV173" s="345">
        <f t="shared" si="570"/>
        <v>0</v>
      </c>
      <c r="HW173" s="345">
        <f t="shared" si="571"/>
        <v>0</v>
      </c>
      <c r="HX173" s="345">
        <f t="shared" si="572"/>
        <v>0</v>
      </c>
      <c r="HY173" s="344">
        <f t="shared" si="573"/>
        <v>0</v>
      </c>
      <c r="HZ173" s="344">
        <f t="shared" si="574"/>
        <v>0</v>
      </c>
      <c r="IA173" s="345">
        <f t="shared" si="575"/>
        <v>0</v>
      </c>
      <c r="IB173" s="345">
        <f t="shared" si="576"/>
        <v>0</v>
      </c>
      <c r="IC173" s="345">
        <f t="shared" si="577"/>
        <v>0</v>
      </c>
      <c r="ID173" s="345">
        <f t="shared" si="578"/>
        <v>0</v>
      </c>
      <c r="IE173" s="345">
        <f t="shared" si="579"/>
        <v>0</v>
      </c>
      <c r="IF173" s="344">
        <f>IF(AND($HO173=3,SUM($ID173:IE173)=0),IF(AND($HB173=1,$HF173&gt;=0.1),1,),)</f>
        <v>0</v>
      </c>
      <c r="IG173" s="344">
        <f>IF(AND($HO173=3,SUM($ID173:IF173)=0),IF(AND($HB173=1,$HF173&gt;=0.05,$HF173&lt;0.1),1,),)</f>
        <v>0</v>
      </c>
      <c r="IH173" s="345">
        <f t="shared" si="580"/>
        <v>0</v>
      </c>
      <c r="II173" s="345">
        <f t="shared" si="581"/>
        <v>0</v>
      </c>
      <c r="IJ173" s="345">
        <f t="shared" si="582"/>
        <v>0</v>
      </c>
      <c r="IK173" s="345">
        <f t="shared" si="583"/>
        <v>0</v>
      </c>
      <c r="IL173" s="345">
        <f t="shared" si="584"/>
        <v>0</v>
      </c>
      <c r="IM173" s="345">
        <f t="shared" si="585"/>
        <v>0</v>
      </c>
      <c r="IN173" s="345">
        <f t="shared" si="586"/>
        <v>0</v>
      </c>
      <c r="IO173" s="345">
        <f t="shared" si="587"/>
        <v>0</v>
      </c>
      <c r="IP173" s="345">
        <f t="shared" si="588"/>
        <v>0</v>
      </c>
      <c r="IQ173" s="345">
        <f t="shared" si="589"/>
        <v>0</v>
      </c>
      <c r="IR173" s="345">
        <f t="shared" si="590"/>
        <v>0</v>
      </c>
      <c r="IS173" s="392">
        <f t="shared" si="591"/>
        <v>0</v>
      </c>
      <c r="IT173" s="385"/>
      <c r="IU173" s="440">
        <f t="shared" si="443"/>
        <v>0</v>
      </c>
      <c r="IV173" s="344">
        <f t="shared" si="444"/>
        <v>0</v>
      </c>
      <c r="IW173" s="344">
        <f t="shared" si="445"/>
        <v>0</v>
      </c>
      <c r="IX173" s="344">
        <f t="shared" si="446"/>
        <v>0</v>
      </c>
      <c r="IY173" s="344">
        <f t="shared" si="447"/>
        <v>0</v>
      </c>
      <c r="IZ173" s="344">
        <f t="shared" si="448"/>
        <v>0</v>
      </c>
      <c r="JA173" s="344">
        <f t="shared" si="449"/>
        <v>0</v>
      </c>
      <c r="JB173" s="344">
        <f t="shared" si="450"/>
        <v>0</v>
      </c>
      <c r="JC173" s="344">
        <f t="shared" si="451"/>
        <v>0</v>
      </c>
      <c r="JD173" s="344">
        <f t="shared" si="452"/>
        <v>0</v>
      </c>
      <c r="JE173" s="344">
        <f t="shared" si="453"/>
        <v>0</v>
      </c>
      <c r="JF173" s="344">
        <f t="shared" si="454"/>
        <v>0</v>
      </c>
      <c r="JG173" s="344">
        <f t="shared" si="455"/>
        <v>0</v>
      </c>
      <c r="JH173" s="344">
        <f t="shared" si="456"/>
        <v>0</v>
      </c>
      <c r="JI173" s="344">
        <f t="shared" si="457"/>
        <v>0</v>
      </c>
      <c r="JJ173" s="344">
        <f t="shared" si="458"/>
        <v>0</v>
      </c>
      <c r="JK173" s="344">
        <f t="shared" si="459"/>
        <v>0</v>
      </c>
      <c r="JL173" s="344">
        <f t="shared" si="460"/>
        <v>0</v>
      </c>
      <c r="JM173" s="344">
        <f t="shared" si="461"/>
        <v>0</v>
      </c>
      <c r="JN173" s="344">
        <f t="shared" si="462"/>
        <v>0</v>
      </c>
      <c r="JO173" s="344">
        <f t="shared" si="463"/>
        <v>0</v>
      </c>
      <c r="JP173" s="344">
        <f t="shared" si="464"/>
        <v>0</v>
      </c>
      <c r="JQ173" s="344">
        <f t="shared" si="465"/>
        <v>0</v>
      </c>
      <c r="JR173" s="344">
        <f t="shared" si="466"/>
        <v>0</v>
      </c>
      <c r="JS173" s="344">
        <f t="shared" si="467"/>
        <v>0</v>
      </c>
      <c r="JT173" s="344">
        <f t="shared" si="468"/>
        <v>0</v>
      </c>
      <c r="JU173" s="344">
        <f t="shared" si="469"/>
        <v>0</v>
      </c>
      <c r="JV173" s="344">
        <f t="shared" si="470"/>
        <v>0</v>
      </c>
      <c r="JW173" s="344">
        <f t="shared" si="471"/>
        <v>0</v>
      </c>
      <c r="JX173" s="344">
        <f t="shared" si="472"/>
        <v>0</v>
      </c>
      <c r="JY173" s="344">
        <f t="shared" si="473"/>
        <v>0</v>
      </c>
      <c r="JZ173" s="344">
        <f t="shared" si="474"/>
        <v>0</v>
      </c>
      <c r="KA173" s="344">
        <f t="shared" si="475"/>
        <v>0</v>
      </c>
      <c r="KB173" s="344">
        <f t="shared" si="476"/>
        <v>0</v>
      </c>
      <c r="KC173" s="344">
        <f t="shared" si="477"/>
        <v>0</v>
      </c>
      <c r="KD173" s="344">
        <f t="shared" si="478"/>
        <v>0</v>
      </c>
      <c r="KE173" s="344">
        <f t="shared" si="479"/>
        <v>0</v>
      </c>
      <c r="KF173" s="344">
        <f t="shared" si="480"/>
        <v>0</v>
      </c>
      <c r="KG173" s="344">
        <f t="shared" si="481"/>
        <v>0</v>
      </c>
      <c r="KH173" s="344">
        <f t="shared" si="482"/>
        <v>0</v>
      </c>
      <c r="KI173" s="344">
        <f t="shared" si="483"/>
        <v>0</v>
      </c>
      <c r="KJ173" s="344">
        <f t="shared" si="484"/>
        <v>0</v>
      </c>
      <c r="KK173" s="344">
        <f t="shared" si="485"/>
        <v>0</v>
      </c>
      <c r="KL173" s="344">
        <f t="shared" si="486"/>
        <v>0</v>
      </c>
      <c r="KM173" s="344">
        <f t="shared" si="487"/>
        <v>0</v>
      </c>
      <c r="KN173" s="344">
        <f t="shared" si="488"/>
        <v>0</v>
      </c>
      <c r="KO173" s="344">
        <f t="shared" si="489"/>
        <v>0</v>
      </c>
      <c r="KP173" s="344">
        <f t="shared" si="490"/>
        <v>0</v>
      </c>
      <c r="KQ173" s="344">
        <f t="shared" si="491"/>
        <v>0</v>
      </c>
      <c r="KR173" s="344">
        <f t="shared" si="492"/>
        <v>0</v>
      </c>
      <c r="KS173" s="344">
        <f t="shared" si="493"/>
        <v>0</v>
      </c>
      <c r="KT173" s="383">
        <f t="shared" si="494"/>
        <v>0</v>
      </c>
      <c r="KU173" s="701"/>
      <c r="KV173" s="109"/>
      <c r="KW173" s="109"/>
      <c r="KX173" s="110"/>
      <c r="KZ173" s="472">
        <f t="shared" si="495"/>
        <v>0</v>
      </c>
      <c r="LA173" s="348">
        <f t="shared" si="496"/>
        <v>0</v>
      </c>
      <c r="LB173" s="348">
        <f t="shared" si="497"/>
        <v>0</v>
      </c>
      <c r="LC173" s="473">
        <f t="shared" si="498"/>
        <v>0</v>
      </c>
      <c r="LE173" s="467">
        <f t="shared" si="499"/>
        <v>0</v>
      </c>
      <c r="LF173" s="467" t="str">
        <f t="shared" si="500"/>
        <v/>
      </c>
      <c r="LG173" s="467">
        <f t="shared" si="501"/>
        <v>0</v>
      </c>
      <c r="LH173" s="467">
        <f t="shared" si="502"/>
        <v>0</v>
      </c>
      <c r="LI173" s="467">
        <f t="shared" si="503"/>
        <v>0</v>
      </c>
      <c r="LJ173" s="467">
        <f t="shared" si="504"/>
        <v>0</v>
      </c>
      <c r="LK173" s="467">
        <f t="shared" si="505"/>
        <v>0</v>
      </c>
      <c r="LL173" s="467">
        <f t="shared" si="506"/>
        <v>0</v>
      </c>
      <c r="LM173" s="467">
        <f t="shared" si="507"/>
        <v>0</v>
      </c>
      <c r="LN173" s="468">
        <f t="shared" si="508"/>
        <v>0</v>
      </c>
      <c r="LO173" s="468" t="str">
        <f t="shared" si="592"/>
        <v>○</v>
      </c>
      <c r="LP173" s="451"/>
      <c r="LQ173" s="414">
        <f t="shared" si="593"/>
        <v>0</v>
      </c>
      <c r="LR173" s="414">
        <f t="shared" si="594"/>
        <v>0</v>
      </c>
      <c r="LS173" s="414" t="str">
        <f t="shared" si="509"/>
        <v/>
      </c>
      <c r="LT173" s="414" t="str">
        <f t="shared" si="595"/>
        <v/>
      </c>
      <c r="LU173" s="414">
        <f t="shared" si="510"/>
        <v>0</v>
      </c>
      <c r="LV173" s="414">
        <f t="shared" si="511"/>
        <v>0</v>
      </c>
      <c r="LW173" s="414">
        <f t="shared" si="512"/>
        <v>0</v>
      </c>
      <c r="LX173" s="448">
        <f t="shared" si="513"/>
        <v>0</v>
      </c>
      <c r="LY173" s="414">
        <f t="shared" si="596"/>
        <v>0</v>
      </c>
      <c r="LZ173" s="414">
        <f t="shared" si="597"/>
        <v>0</v>
      </c>
      <c r="MA173" s="414">
        <f t="shared" si="598"/>
        <v>0</v>
      </c>
      <c r="MB173" s="448">
        <f t="shared" si="599"/>
        <v>0</v>
      </c>
      <c r="MC173" s="414">
        <f t="shared" si="514"/>
        <v>0</v>
      </c>
      <c r="MD173" s="414">
        <f t="shared" si="515"/>
        <v>0</v>
      </c>
      <c r="ME173" s="414">
        <f t="shared" si="516"/>
        <v>0</v>
      </c>
      <c r="MF173" s="448">
        <f t="shared" si="517"/>
        <v>0</v>
      </c>
      <c r="MG173" s="414">
        <f t="shared" si="518"/>
        <v>0</v>
      </c>
      <c r="MH173" s="414">
        <f t="shared" si="519"/>
        <v>0</v>
      </c>
      <c r="MI173" s="414">
        <f t="shared" si="520"/>
        <v>0</v>
      </c>
      <c r="MJ173" s="448">
        <f t="shared" si="600"/>
        <v>0</v>
      </c>
      <c r="MK173" s="462"/>
      <c r="ML173" s="477" cm="1">
        <f t="array" ref="ML173">IF(MX173=1,INDEX($BX173:$EQ173,1,MATCH("Ⅱ⑧",$BX173:$EQ173,0)+7),0)</f>
        <v>0</v>
      </c>
      <c r="MM173" s="478">
        <f t="shared" si="521"/>
        <v>0</v>
      </c>
      <c r="MN173" s="468">
        <f t="shared" si="522"/>
        <v>0</v>
      </c>
      <c r="MP173" s="348">
        <f t="shared" si="523"/>
        <v>0</v>
      </c>
      <c r="MQ173" s="348">
        <f t="shared" si="524"/>
        <v>0</v>
      </c>
      <c r="MR173" s="348">
        <f t="shared" si="525"/>
        <v>0</v>
      </c>
      <c r="MS173" s="348">
        <f t="shared" si="526"/>
        <v>0</v>
      </c>
      <c r="MT173" s="348">
        <f t="shared" si="527"/>
        <v>0</v>
      </c>
      <c r="MU173" s="348">
        <f t="shared" si="528"/>
        <v>0</v>
      </c>
      <c r="MV173" s="348">
        <f t="shared" si="529"/>
        <v>0</v>
      </c>
      <c r="MW173" s="348">
        <f t="shared" si="530"/>
        <v>0</v>
      </c>
      <c r="MX173" s="348">
        <f t="shared" si="531"/>
        <v>0</v>
      </c>
      <c r="MZ173" s="550">
        <f t="shared" si="532"/>
        <v>0</v>
      </c>
      <c r="NA173" s="550">
        <f t="shared" si="533"/>
        <v>0</v>
      </c>
      <c r="NB173" s="550">
        <f t="shared" si="534"/>
        <v>0</v>
      </c>
      <c r="NC173" s="550">
        <f t="shared" si="535"/>
        <v>0</v>
      </c>
      <c r="ND173" s="550">
        <f t="shared" si="536"/>
        <v>0</v>
      </c>
      <c r="NE173" s="550">
        <f t="shared" si="537"/>
        <v>0</v>
      </c>
      <c r="NF173" s="550">
        <f t="shared" si="538"/>
        <v>0</v>
      </c>
      <c r="NG173" s="550">
        <f t="shared" si="539"/>
        <v>0</v>
      </c>
    </row>
    <row r="174" spans="1:371" s="136" customFormat="1" ht="21" customHeight="1">
      <c r="A174" s="452">
        <f t="shared" si="412"/>
        <v>0</v>
      </c>
      <c r="B174" s="452">
        <f t="shared" si="601"/>
        <v>0</v>
      </c>
      <c r="C174" s="452">
        <f t="shared" si="413"/>
        <v>0</v>
      </c>
      <c r="D174" s="452">
        <f t="shared" si="414"/>
        <v>0</v>
      </c>
      <c r="E174" s="452">
        <f t="shared" si="415"/>
        <v>0</v>
      </c>
      <c r="F174" s="452">
        <f t="shared" si="602"/>
        <v>0</v>
      </c>
      <c r="G174" s="452">
        <f t="shared" si="603"/>
        <v>0</v>
      </c>
      <c r="H174" s="452">
        <f t="shared" si="604"/>
        <v>0</v>
      </c>
      <c r="I174" s="267">
        <f t="shared" si="540"/>
        <v>0</v>
      </c>
      <c r="J174" s="268"/>
      <c r="K174" s="112"/>
      <c r="L174" s="112"/>
      <c r="M174" s="106"/>
      <c r="N174" s="106"/>
      <c r="O174" s="106"/>
      <c r="P174" s="106"/>
      <c r="Q174" s="112"/>
      <c r="R174" s="263" t="str">
        <f>IFERROR(VLOOKUP(Q174,'４整理番号表'!$T$27:$U$30,2,TRUE),"")</f>
        <v/>
      </c>
      <c r="S174" s="263">
        <f t="shared" si="541"/>
        <v>0</v>
      </c>
      <c r="T174" s="266">
        <f t="shared" si="542"/>
        <v>0</v>
      </c>
      <c r="U174" s="112"/>
      <c r="V174" s="108"/>
      <c r="W174" s="269" t="str">
        <f>IFERROR(VLOOKUP(V174,'４整理番号表'!$B$6:$G$7,2,TRUE),"")</f>
        <v/>
      </c>
      <c r="X174" s="270"/>
      <c r="Y174" s="108"/>
      <c r="Z174" s="269" t="str">
        <f>IFERROR(VLOOKUP(Y174,'４整理番号表'!$B$39:$H$45,2,TRUE),"")</f>
        <v/>
      </c>
      <c r="AA174" s="108"/>
      <c r="AB174" s="271" t="str">
        <f>IFERROR(VLOOKUP(AA174,'４整理番号表'!$J$5:$K$59,2,TRUE),"")</f>
        <v/>
      </c>
      <c r="AC174" s="365"/>
      <c r="AD174" s="624"/>
      <c r="AE174" s="107"/>
      <c r="AF174" s="272" t="str">
        <f>IFERROR(VLOOKUP(AE174,'４整理番号表'!$P$6:$Q$39,2,TRUE),"")</f>
        <v/>
      </c>
      <c r="AG174" s="273">
        <f t="shared" si="416"/>
        <v>0</v>
      </c>
      <c r="AH174" s="106"/>
      <c r="AI174" s="112"/>
      <c r="AJ174" s="111"/>
      <c r="AK174" s="282"/>
      <c r="AL174" s="283"/>
      <c r="AM174" s="280"/>
      <c r="AN174" s="29"/>
      <c r="AO174" s="291">
        <f t="shared" si="417"/>
        <v>0</v>
      </c>
      <c r="AP174" s="290">
        <f t="shared" si="543"/>
        <v>0</v>
      </c>
      <c r="AQ174" s="30"/>
      <c r="AR174" s="30"/>
      <c r="AS174" s="30"/>
      <c r="AT174" s="289"/>
      <c r="AU174" s="291">
        <f t="shared" si="610"/>
        <v>0</v>
      </c>
      <c r="AV174" s="291" t="str">
        <f t="shared" si="605"/>
        <v/>
      </c>
      <c r="AW174" s="27"/>
      <c r="AX174" s="33"/>
      <c r="AY174" s="33"/>
      <c r="AZ174" s="28"/>
      <c r="BA174" s="27"/>
      <c r="BB174" s="202"/>
      <c r="BC174" s="315">
        <f t="shared" si="544"/>
        <v>0</v>
      </c>
      <c r="BD174" s="349" t="str">
        <f t="shared" si="418"/>
        <v/>
      </c>
      <c r="BE174" s="350"/>
      <c r="BF174" s="350"/>
      <c r="BG174" s="349">
        <f t="shared" si="611"/>
        <v>0</v>
      </c>
      <c r="BH174" s="350"/>
      <c r="BI174" s="349">
        <f t="shared" si="545"/>
        <v>0</v>
      </c>
      <c r="BJ174" s="202"/>
      <c r="BK174" s="202"/>
      <c r="BL174" s="653" t="str">
        <f t="shared" si="419"/>
        <v/>
      </c>
      <c r="BM174" s="654" t="str">
        <f t="shared" si="420"/>
        <v/>
      </c>
      <c r="BN174" s="266" t="str">
        <f t="shared" si="421"/>
        <v/>
      </c>
      <c r="BO174" s="793"/>
      <c r="BP174" s="323"/>
      <c r="BQ174" s="323"/>
      <c r="BR174" s="323"/>
      <c r="BS174" s="323"/>
      <c r="BT174" s="324" t="str">
        <f t="shared" si="422"/>
        <v/>
      </c>
      <c r="BU174" s="325" t="str">
        <f t="shared" si="546"/>
        <v/>
      </c>
      <c r="BV174" s="393">
        <f t="shared" si="547"/>
        <v>0</v>
      </c>
      <c r="BW174" s="326"/>
      <c r="BX174" s="329"/>
      <c r="BY174" s="454"/>
      <c r="BZ174" s="455"/>
      <c r="CA174" s="455"/>
      <c r="CB174" s="455"/>
      <c r="CC174" s="455"/>
      <c r="CD174" s="322">
        <f>IFERROR(VLOOKUP(BX174,'４整理番号表'!$X$23:$Z$31,3,FALSE),)</f>
        <v>0</v>
      </c>
      <c r="CE174" s="605" t="str">
        <f>IF(BX174='４整理番号表'!$X$24,IF(CC174&lt;&gt;"",IF(BZ174&gt;0,IF(BY174=6,ROUNDDOWN((CC174-BZ174)/ABS(BZ174),3),IF(BY174=5,ROUNDDOWN((CC174-BZ174)/ABS(BZ174)*3/4,3),"")),"-")),IF(CC174&lt;&gt;"",IF(BZ174&gt;0,ROUNDDOWN((CC174-BZ174)/ABS(BZ174),3),"-"),""))</f>
        <v/>
      </c>
      <c r="CF174" s="610"/>
      <c r="CG174" s="329"/>
      <c r="CH174" s="454"/>
      <c r="CI174" s="322"/>
      <c r="CJ174" s="322"/>
      <c r="CK174" s="322"/>
      <c r="CL174" s="322"/>
      <c r="CM174" s="322">
        <f>IFERROR(VLOOKUP(CG174,'４整理番号表'!$X$23:$Z$31,3,FALSE),)</f>
        <v>0</v>
      </c>
      <c r="CN174" s="325" t="str">
        <f t="shared" si="548"/>
        <v/>
      </c>
      <c r="CO174" s="610"/>
      <c r="CP174" s="329"/>
      <c r="CQ174" s="454"/>
      <c r="CR174" s="322"/>
      <c r="CS174" s="322"/>
      <c r="CT174" s="322"/>
      <c r="CU174" s="322"/>
      <c r="CV174" s="322">
        <f>IFERROR(VLOOKUP(CP174,'４整理番号表'!$X$23:$Z$31,3,FALSE),)</f>
        <v>0</v>
      </c>
      <c r="CW174" s="325" t="str">
        <f t="shared" si="549"/>
        <v/>
      </c>
      <c r="CX174" s="619"/>
      <c r="CY174" s="329"/>
      <c r="CZ174" s="454"/>
      <c r="DA174" s="322"/>
      <c r="DB174" s="322"/>
      <c r="DC174" s="322"/>
      <c r="DD174" s="322"/>
      <c r="DE174" s="322">
        <f>IFERROR(VLOOKUP(CY174,'４整理番号表'!$X$23:$Z$31,3,FALSE),)</f>
        <v>0</v>
      </c>
      <c r="DF174" s="325" t="str">
        <f t="shared" si="550"/>
        <v/>
      </c>
      <c r="DG174" s="610"/>
      <c r="DH174" s="329"/>
      <c r="DI174" s="454"/>
      <c r="DJ174" s="322"/>
      <c r="DK174" s="322"/>
      <c r="DL174" s="322"/>
      <c r="DM174" s="322"/>
      <c r="DN174" s="322">
        <f>IFERROR(VLOOKUP(DH174,'４整理番号表'!$X$23:$Z$31,3,FALSE),)</f>
        <v>0</v>
      </c>
      <c r="DO174" s="325" t="str">
        <f t="shared" si="551"/>
        <v/>
      </c>
      <c r="DP174" s="610"/>
      <c r="DQ174" s="329"/>
      <c r="DR174" s="454"/>
      <c r="DS174" s="322"/>
      <c r="DT174" s="322"/>
      <c r="DU174" s="322"/>
      <c r="DV174" s="322"/>
      <c r="DW174" s="322">
        <f>IFERROR(VLOOKUP(DQ174,'４整理番号表'!$X$23:$Z$31,3,FALSE),)</f>
        <v>0</v>
      </c>
      <c r="DX174" s="325" t="str">
        <f t="shared" si="552"/>
        <v/>
      </c>
      <c r="DY174" s="610"/>
      <c r="DZ174" s="329"/>
      <c r="EA174" s="454"/>
      <c r="EB174" s="322"/>
      <c r="EC174" s="322"/>
      <c r="ED174" s="322"/>
      <c r="EE174" s="322"/>
      <c r="EF174" s="322">
        <f>IFERROR(VLOOKUP(DZ174,'４整理番号表'!$X$23:$Z$31,3,FALSE),)</f>
        <v>0</v>
      </c>
      <c r="EG174" s="325" t="str">
        <f t="shared" si="553"/>
        <v/>
      </c>
      <c r="EH174" s="610"/>
      <c r="EI174" s="329"/>
      <c r="EJ174" s="454"/>
      <c r="EK174" s="322"/>
      <c r="EL174" s="322"/>
      <c r="EM174" s="322"/>
      <c r="EN174" s="322"/>
      <c r="EO174" s="322">
        <f>IFERROR(VLOOKUP(EI174,'４整理番号表'!$X$23:$Z$31,3,FALSE),)</f>
        <v>0</v>
      </c>
      <c r="EP174" s="325" t="str">
        <f t="shared" si="554"/>
        <v/>
      </c>
      <c r="EQ174" s="619"/>
      <c r="ER174" s="203" t="s">
        <v>101</v>
      </c>
      <c r="ES174" s="266">
        <f t="shared" si="423"/>
        <v>0</v>
      </c>
      <c r="ET174" s="272">
        <f t="shared" si="424"/>
        <v>0</v>
      </c>
      <c r="EU174" s="272">
        <f t="shared" si="425"/>
        <v>0</v>
      </c>
      <c r="EV174" s="272">
        <f t="shared" si="426"/>
        <v>0</v>
      </c>
      <c r="EW174" s="272">
        <f t="shared" si="427"/>
        <v>0</v>
      </c>
      <c r="EX174" s="272">
        <f t="shared" si="428"/>
        <v>0</v>
      </c>
      <c r="EY174" s="272">
        <f t="shared" si="429"/>
        <v>0</v>
      </c>
      <c r="EZ174" s="272">
        <f t="shared" si="430"/>
        <v>0</v>
      </c>
      <c r="FA174" s="272">
        <f t="shared" si="431"/>
        <v>0</v>
      </c>
      <c r="FB174" s="272">
        <f t="shared" si="432"/>
        <v>0</v>
      </c>
      <c r="FC174" s="272">
        <f t="shared" si="433"/>
        <v>0</v>
      </c>
      <c r="FD174" s="272">
        <f t="shared" si="434"/>
        <v>0</v>
      </c>
      <c r="FE174" s="272">
        <f t="shared" si="435"/>
        <v>0</v>
      </c>
      <c r="FF174" s="272">
        <f t="shared" si="436"/>
        <v>0</v>
      </c>
      <c r="FG174" s="272">
        <f t="shared" si="437"/>
        <v>0</v>
      </c>
      <c r="FH174" s="272">
        <f t="shared" si="438"/>
        <v>0</v>
      </c>
      <c r="FI174" s="109" t="s">
        <v>100</v>
      </c>
      <c r="FJ174" s="109" t="s">
        <v>100</v>
      </c>
      <c r="FK174" s="109" t="s">
        <v>100</v>
      </c>
      <c r="FL174" s="109" t="s">
        <v>100</v>
      </c>
      <c r="FM174" s="109" t="s">
        <v>100</v>
      </c>
      <c r="FN174" s="272">
        <f t="shared" si="555"/>
        <v>0</v>
      </c>
      <c r="FO174" s="272">
        <f t="shared" si="556"/>
        <v>0</v>
      </c>
      <c r="FP174" s="272">
        <f t="shared" si="557"/>
        <v>0</v>
      </c>
      <c r="FQ174" s="272">
        <f t="shared" si="558"/>
        <v>0</v>
      </c>
      <c r="FR174" s="272">
        <f t="shared" si="559"/>
        <v>0</v>
      </c>
      <c r="FS174" s="272">
        <f t="shared" si="560"/>
        <v>0</v>
      </c>
      <c r="FT174" s="272">
        <f t="shared" si="561"/>
        <v>0</v>
      </c>
      <c r="FU174" s="113"/>
      <c r="FV174" s="113"/>
      <c r="FW174" s="109"/>
      <c r="FX174" s="109"/>
      <c r="FY174" s="109"/>
      <c r="FZ174" s="272">
        <f t="shared" si="562"/>
        <v>0</v>
      </c>
      <c r="GA174" s="272">
        <f t="shared" si="439"/>
        <v>0</v>
      </c>
      <c r="GB174" s="109"/>
      <c r="GC174" s="109"/>
      <c r="GD174" s="109"/>
      <c r="GE174" s="109"/>
      <c r="GF174" s="109"/>
      <c r="GG174" s="109"/>
      <c r="GH174" s="109"/>
      <c r="GI174" s="109"/>
      <c r="GJ174" s="109"/>
      <c r="GK174" s="109"/>
      <c r="GL174" s="109"/>
      <c r="GM174" s="109"/>
      <c r="GN174" s="109"/>
      <c r="GO174" s="109"/>
      <c r="GP174" s="109"/>
      <c r="GQ174" s="109"/>
      <c r="GR174" s="109"/>
      <c r="GS174" s="109"/>
      <c r="GT174" s="110"/>
      <c r="GV174" s="413">
        <f t="shared" si="440"/>
        <v>0</v>
      </c>
      <c r="GW174" s="414">
        <f t="shared" si="441"/>
        <v>0</v>
      </c>
      <c r="GX174" s="415"/>
      <c r="GY174" s="416">
        <f t="shared" si="606"/>
        <v>0</v>
      </c>
      <c r="GZ174" s="417">
        <f t="shared" si="607"/>
        <v>0</v>
      </c>
      <c r="HA174" s="385"/>
      <c r="HB174" s="421"/>
      <c r="HC174" s="422"/>
      <c r="HD174" s="422"/>
      <c r="HE174" s="423">
        <f t="shared" si="608"/>
        <v>0</v>
      </c>
      <c r="HF174" s="424">
        <f t="shared" si="609"/>
        <v>0</v>
      </c>
      <c r="HG174" s="426"/>
      <c r="HH174" s="426"/>
      <c r="HI174" s="426"/>
      <c r="HJ174" s="345" t="str">
        <f t="shared" si="442"/>
        <v/>
      </c>
      <c r="HK174" s="402">
        <f>IF(OR(AND(1&lt;=HJ174,HJ174&lt;=3),HJ174=6),VLOOKUP(HJ174,'４整理番号表'!$J$5:$K$59,2,FALSE),0)</f>
        <v>0</v>
      </c>
      <c r="HL174" s="402">
        <f>IF(OR(HJ174=4,HJ174=7),VLOOKUP(HJ174,'４整理番号表'!$J$5:$K$59,2,FALSE),0)</f>
        <v>0</v>
      </c>
      <c r="HM174" s="402">
        <f>IF(HJ174=5,VLOOKUP(HJ174,'４整理番号表'!$J$5:$K$59,2,FALSE),0)</f>
        <v>0</v>
      </c>
      <c r="HN174" s="402">
        <f>IF(AND(8&lt;=HJ174,HJ174&lt;=13),VLOOKUP(HJ174,'４整理番号表'!$J$5:$K$59,2,FALSE),0)</f>
        <v>0</v>
      </c>
      <c r="HO174" s="397">
        <f t="shared" si="563"/>
        <v>0</v>
      </c>
      <c r="HP174" s="345">
        <f t="shared" si="564"/>
        <v>0</v>
      </c>
      <c r="HQ174" s="345">
        <f t="shared" si="565"/>
        <v>0</v>
      </c>
      <c r="HR174" s="344">
        <f t="shared" si="566"/>
        <v>0</v>
      </c>
      <c r="HS174" s="344">
        <f t="shared" si="567"/>
        <v>0</v>
      </c>
      <c r="HT174" s="345">
        <f t="shared" si="568"/>
        <v>0</v>
      </c>
      <c r="HU174" s="345">
        <f t="shared" si="569"/>
        <v>0</v>
      </c>
      <c r="HV174" s="345">
        <f t="shared" si="570"/>
        <v>0</v>
      </c>
      <c r="HW174" s="345">
        <f t="shared" si="571"/>
        <v>0</v>
      </c>
      <c r="HX174" s="345">
        <f t="shared" si="572"/>
        <v>0</v>
      </c>
      <c r="HY174" s="344">
        <f t="shared" si="573"/>
        <v>0</v>
      </c>
      <c r="HZ174" s="344">
        <f t="shared" si="574"/>
        <v>0</v>
      </c>
      <c r="IA174" s="345">
        <f t="shared" si="575"/>
        <v>0</v>
      </c>
      <c r="IB174" s="345">
        <f t="shared" si="576"/>
        <v>0</v>
      </c>
      <c r="IC174" s="345">
        <f t="shared" si="577"/>
        <v>0</v>
      </c>
      <c r="ID174" s="345">
        <f t="shared" si="578"/>
        <v>0</v>
      </c>
      <c r="IE174" s="345">
        <f t="shared" si="579"/>
        <v>0</v>
      </c>
      <c r="IF174" s="344">
        <f>IF(AND($HO174=3,SUM($ID174:IE174)=0),IF(AND($HB174=1,$HF174&gt;=0.1),1,),)</f>
        <v>0</v>
      </c>
      <c r="IG174" s="344">
        <f>IF(AND($HO174=3,SUM($ID174:IF174)=0),IF(AND($HB174=1,$HF174&gt;=0.05,$HF174&lt;0.1),1,),)</f>
        <v>0</v>
      </c>
      <c r="IH174" s="345">
        <f t="shared" si="580"/>
        <v>0</v>
      </c>
      <c r="II174" s="345">
        <f t="shared" si="581"/>
        <v>0</v>
      </c>
      <c r="IJ174" s="345">
        <f t="shared" si="582"/>
        <v>0</v>
      </c>
      <c r="IK174" s="345">
        <f t="shared" si="583"/>
        <v>0</v>
      </c>
      <c r="IL174" s="345">
        <f t="shared" si="584"/>
        <v>0</v>
      </c>
      <c r="IM174" s="345">
        <f t="shared" si="585"/>
        <v>0</v>
      </c>
      <c r="IN174" s="345">
        <f t="shared" si="586"/>
        <v>0</v>
      </c>
      <c r="IO174" s="345">
        <f t="shared" si="587"/>
        <v>0</v>
      </c>
      <c r="IP174" s="345">
        <f t="shared" si="588"/>
        <v>0</v>
      </c>
      <c r="IQ174" s="345">
        <f t="shared" si="589"/>
        <v>0</v>
      </c>
      <c r="IR174" s="345">
        <f t="shared" si="590"/>
        <v>0</v>
      </c>
      <c r="IS174" s="392">
        <f t="shared" si="591"/>
        <v>0</v>
      </c>
      <c r="IT174" s="385"/>
      <c r="IU174" s="440">
        <f t="shared" si="443"/>
        <v>0</v>
      </c>
      <c r="IV174" s="344">
        <f t="shared" si="444"/>
        <v>0</v>
      </c>
      <c r="IW174" s="344">
        <f t="shared" si="445"/>
        <v>0</v>
      </c>
      <c r="IX174" s="344">
        <f t="shared" si="446"/>
        <v>0</v>
      </c>
      <c r="IY174" s="344">
        <f t="shared" si="447"/>
        <v>0</v>
      </c>
      <c r="IZ174" s="344">
        <f t="shared" si="448"/>
        <v>0</v>
      </c>
      <c r="JA174" s="344">
        <f t="shared" si="449"/>
        <v>0</v>
      </c>
      <c r="JB174" s="344">
        <f t="shared" si="450"/>
        <v>0</v>
      </c>
      <c r="JC174" s="344">
        <f t="shared" si="451"/>
        <v>0</v>
      </c>
      <c r="JD174" s="344">
        <f t="shared" si="452"/>
        <v>0</v>
      </c>
      <c r="JE174" s="344">
        <f t="shared" si="453"/>
        <v>0</v>
      </c>
      <c r="JF174" s="344">
        <f t="shared" si="454"/>
        <v>0</v>
      </c>
      <c r="JG174" s="344">
        <f t="shared" si="455"/>
        <v>0</v>
      </c>
      <c r="JH174" s="344">
        <f t="shared" si="456"/>
        <v>0</v>
      </c>
      <c r="JI174" s="344">
        <f t="shared" si="457"/>
        <v>0</v>
      </c>
      <c r="JJ174" s="344">
        <f t="shared" si="458"/>
        <v>0</v>
      </c>
      <c r="JK174" s="344">
        <f t="shared" si="459"/>
        <v>0</v>
      </c>
      <c r="JL174" s="344">
        <f t="shared" si="460"/>
        <v>0</v>
      </c>
      <c r="JM174" s="344">
        <f t="shared" si="461"/>
        <v>0</v>
      </c>
      <c r="JN174" s="344">
        <f t="shared" si="462"/>
        <v>0</v>
      </c>
      <c r="JO174" s="344">
        <f t="shared" si="463"/>
        <v>0</v>
      </c>
      <c r="JP174" s="344">
        <f t="shared" si="464"/>
        <v>0</v>
      </c>
      <c r="JQ174" s="344">
        <f t="shared" si="465"/>
        <v>0</v>
      </c>
      <c r="JR174" s="344">
        <f t="shared" si="466"/>
        <v>0</v>
      </c>
      <c r="JS174" s="344">
        <f t="shared" si="467"/>
        <v>0</v>
      </c>
      <c r="JT174" s="344">
        <f t="shared" si="468"/>
        <v>0</v>
      </c>
      <c r="JU174" s="344">
        <f t="shared" si="469"/>
        <v>0</v>
      </c>
      <c r="JV174" s="344">
        <f t="shared" si="470"/>
        <v>0</v>
      </c>
      <c r="JW174" s="344">
        <f t="shared" si="471"/>
        <v>0</v>
      </c>
      <c r="JX174" s="344">
        <f t="shared" si="472"/>
        <v>0</v>
      </c>
      <c r="JY174" s="344">
        <f t="shared" si="473"/>
        <v>0</v>
      </c>
      <c r="JZ174" s="344">
        <f t="shared" si="474"/>
        <v>0</v>
      </c>
      <c r="KA174" s="344">
        <f t="shared" si="475"/>
        <v>0</v>
      </c>
      <c r="KB174" s="344">
        <f t="shared" si="476"/>
        <v>0</v>
      </c>
      <c r="KC174" s="344">
        <f t="shared" si="477"/>
        <v>0</v>
      </c>
      <c r="KD174" s="344">
        <f t="shared" si="478"/>
        <v>0</v>
      </c>
      <c r="KE174" s="344">
        <f t="shared" si="479"/>
        <v>0</v>
      </c>
      <c r="KF174" s="344">
        <f t="shared" si="480"/>
        <v>0</v>
      </c>
      <c r="KG174" s="344">
        <f t="shared" si="481"/>
        <v>0</v>
      </c>
      <c r="KH174" s="344">
        <f t="shared" si="482"/>
        <v>0</v>
      </c>
      <c r="KI174" s="344">
        <f t="shared" si="483"/>
        <v>0</v>
      </c>
      <c r="KJ174" s="344">
        <f t="shared" si="484"/>
        <v>0</v>
      </c>
      <c r="KK174" s="344">
        <f t="shared" si="485"/>
        <v>0</v>
      </c>
      <c r="KL174" s="344">
        <f t="shared" si="486"/>
        <v>0</v>
      </c>
      <c r="KM174" s="344">
        <f t="shared" si="487"/>
        <v>0</v>
      </c>
      <c r="KN174" s="344">
        <f t="shared" si="488"/>
        <v>0</v>
      </c>
      <c r="KO174" s="344">
        <f t="shared" si="489"/>
        <v>0</v>
      </c>
      <c r="KP174" s="344">
        <f t="shared" si="490"/>
        <v>0</v>
      </c>
      <c r="KQ174" s="344">
        <f t="shared" si="491"/>
        <v>0</v>
      </c>
      <c r="KR174" s="344">
        <f t="shared" si="492"/>
        <v>0</v>
      </c>
      <c r="KS174" s="344">
        <f t="shared" si="493"/>
        <v>0</v>
      </c>
      <c r="KT174" s="383">
        <f t="shared" si="494"/>
        <v>0</v>
      </c>
      <c r="KU174" s="701"/>
      <c r="KV174" s="109"/>
      <c r="KW174" s="109"/>
      <c r="KX174" s="110"/>
      <c r="KZ174" s="472">
        <f t="shared" si="495"/>
        <v>0</v>
      </c>
      <c r="LA174" s="348">
        <f t="shared" si="496"/>
        <v>0</v>
      </c>
      <c r="LB174" s="348">
        <f t="shared" si="497"/>
        <v>0</v>
      </c>
      <c r="LC174" s="473">
        <f t="shared" si="498"/>
        <v>0</v>
      </c>
      <c r="LE174" s="467">
        <f t="shared" si="499"/>
        <v>0</v>
      </c>
      <c r="LF174" s="467" t="str">
        <f t="shared" si="500"/>
        <v/>
      </c>
      <c r="LG174" s="467">
        <f t="shared" si="501"/>
        <v>0</v>
      </c>
      <c r="LH174" s="467">
        <f t="shared" si="502"/>
        <v>0</v>
      </c>
      <c r="LI174" s="467">
        <f t="shared" si="503"/>
        <v>0</v>
      </c>
      <c r="LJ174" s="467">
        <f t="shared" si="504"/>
        <v>0</v>
      </c>
      <c r="LK174" s="467">
        <f t="shared" si="505"/>
        <v>0</v>
      </c>
      <c r="LL174" s="467">
        <f t="shared" si="506"/>
        <v>0</v>
      </c>
      <c r="LM174" s="467">
        <f t="shared" si="507"/>
        <v>0</v>
      </c>
      <c r="LN174" s="468">
        <f t="shared" si="508"/>
        <v>0</v>
      </c>
      <c r="LO174" s="468" t="str">
        <f t="shared" si="592"/>
        <v>○</v>
      </c>
      <c r="LP174" s="451"/>
      <c r="LQ174" s="414">
        <f t="shared" si="593"/>
        <v>0</v>
      </c>
      <c r="LR174" s="414">
        <f t="shared" si="594"/>
        <v>0</v>
      </c>
      <c r="LS174" s="414" t="str">
        <f t="shared" si="509"/>
        <v/>
      </c>
      <c r="LT174" s="414" t="str">
        <f t="shared" si="595"/>
        <v/>
      </c>
      <c r="LU174" s="414">
        <f t="shared" si="510"/>
        <v>0</v>
      </c>
      <c r="LV174" s="414">
        <f t="shared" si="511"/>
        <v>0</v>
      </c>
      <c r="LW174" s="414">
        <f t="shared" si="512"/>
        <v>0</v>
      </c>
      <c r="LX174" s="448">
        <f t="shared" si="513"/>
        <v>0</v>
      </c>
      <c r="LY174" s="414">
        <f t="shared" si="596"/>
        <v>0</v>
      </c>
      <c r="LZ174" s="414">
        <f t="shared" si="597"/>
        <v>0</v>
      </c>
      <c r="MA174" s="414">
        <f t="shared" si="598"/>
        <v>0</v>
      </c>
      <c r="MB174" s="448">
        <f t="shared" si="599"/>
        <v>0</v>
      </c>
      <c r="MC174" s="414">
        <f t="shared" si="514"/>
        <v>0</v>
      </c>
      <c r="MD174" s="414">
        <f t="shared" si="515"/>
        <v>0</v>
      </c>
      <c r="ME174" s="414">
        <f t="shared" si="516"/>
        <v>0</v>
      </c>
      <c r="MF174" s="448">
        <f t="shared" si="517"/>
        <v>0</v>
      </c>
      <c r="MG174" s="414">
        <f t="shared" si="518"/>
        <v>0</v>
      </c>
      <c r="MH174" s="414">
        <f t="shared" si="519"/>
        <v>0</v>
      </c>
      <c r="MI174" s="414">
        <f t="shared" si="520"/>
        <v>0</v>
      </c>
      <c r="MJ174" s="448">
        <f t="shared" si="600"/>
        <v>0</v>
      </c>
      <c r="MK174" s="462"/>
      <c r="ML174" s="477" cm="1">
        <f t="array" ref="ML174">IF(MX174=1,INDEX($BX174:$EQ174,1,MATCH("Ⅱ⑧",$BX174:$EQ174,0)+7),0)</f>
        <v>0</v>
      </c>
      <c r="MM174" s="478">
        <f t="shared" si="521"/>
        <v>0</v>
      </c>
      <c r="MN174" s="468">
        <f t="shared" si="522"/>
        <v>0</v>
      </c>
      <c r="MP174" s="348">
        <f t="shared" si="523"/>
        <v>0</v>
      </c>
      <c r="MQ174" s="348">
        <f t="shared" si="524"/>
        <v>0</v>
      </c>
      <c r="MR174" s="348">
        <f t="shared" si="525"/>
        <v>0</v>
      </c>
      <c r="MS174" s="348">
        <f t="shared" si="526"/>
        <v>0</v>
      </c>
      <c r="MT174" s="348">
        <f t="shared" si="527"/>
        <v>0</v>
      </c>
      <c r="MU174" s="348">
        <f t="shared" si="528"/>
        <v>0</v>
      </c>
      <c r="MV174" s="348">
        <f t="shared" si="529"/>
        <v>0</v>
      </c>
      <c r="MW174" s="348">
        <f t="shared" si="530"/>
        <v>0</v>
      </c>
      <c r="MX174" s="348">
        <f t="shared" si="531"/>
        <v>0</v>
      </c>
      <c r="MZ174" s="550">
        <f t="shared" si="532"/>
        <v>0</v>
      </c>
      <c r="NA174" s="550">
        <f t="shared" si="533"/>
        <v>0</v>
      </c>
      <c r="NB174" s="550">
        <f t="shared" si="534"/>
        <v>0</v>
      </c>
      <c r="NC174" s="550">
        <f t="shared" si="535"/>
        <v>0</v>
      </c>
      <c r="ND174" s="550">
        <f t="shared" si="536"/>
        <v>0</v>
      </c>
      <c r="NE174" s="550">
        <f t="shared" si="537"/>
        <v>0</v>
      </c>
      <c r="NF174" s="550">
        <f t="shared" si="538"/>
        <v>0</v>
      </c>
      <c r="NG174" s="550">
        <f t="shared" si="539"/>
        <v>0</v>
      </c>
    </row>
    <row r="175" spans="1:371" s="136" customFormat="1" ht="21" customHeight="1">
      <c r="A175" s="452">
        <f t="shared" si="412"/>
        <v>0</v>
      </c>
      <c r="B175" s="452">
        <f t="shared" si="601"/>
        <v>0</v>
      </c>
      <c r="C175" s="452">
        <f t="shared" si="413"/>
        <v>0</v>
      </c>
      <c r="D175" s="452">
        <f t="shared" si="414"/>
        <v>0</v>
      </c>
      <c r="E175" s="452">
        <f t="shared" si="415"/>
        <v>0</v>
      </c>
      <c r="F175" s="452">
        <f t="shared" si="602"/>
        <v>0</v>
      </c>
      <c r="G175" s="452">
        <f t="shared" si="603"/>
        <v>0</v>
      </c>
      <c r="H175" s="452">
        <f t="shared" si="604"/>
        <v>0</v>
      </c>
      <c r="I175" s="267">
        <f t="shared" si="540"/>
        <v>0</v>
      </c>
      <c r="J175" s="268"/>
      <c r="K175" s="112"/>
      <c r="L175" s="112"/>
      <c r="M175" s="106"/>
      <c r="N175" s="106"/>
      <c r="O175" s="106"/>
      <c r="P175" s="106"/>
      <c r="Q175" s="112"/>
      <c r="R175" s="263" t="str">
        <f>IFERROR(VLOOKUP(Q175,'４整理番号表'!$T$27:$U$30,2,TRUE),"")</f>
        <v/>
      </c>
      <c r="S175" s="263">
        <f t="shared" si="541"/>
        <v>0</v>
      </c>
      <c r="T175" s="266">
        <f t="shared" si="542"/>
        <v>0</v>
      </c>
      <c r="U175" s="112"/>
      <c r="V175" s="108"/>
      <c r="W175" s="269" t="str">
        <f>IFERROR(VLOOKUP(V175,'４整理番号表'!$B$6:$G$7,2,TRUE),"")</f>
        <v/>
      </c>
      <c r="X175" s="270"/>
      <c r="Y175" s="108"/>
      <c r="Z175" s="269" t="str">
        <f>IFERROR(VLOOKUP(Y175,'４整理番号表'!$B$39:$H$45,2,TRUE),"")</f>
        <v/>
      </c>
      <c r="AA175" s="108"/>
      <c r="AB175" s="271" t="str">
        <f>IFERROR(VLOOKUP(AA175,'４整理番号表'!$J$5:$K$59,2,TRUE),"")</f>
        <v/>
      </c>
      <c r="AC175" s="365"/>
      <c r="AD175" s="624"/>
      <c r="AE175" s="107"/>
      <c r="AF175" s="272" t="str">
        <f>IFERROR(VLOOKUP(AE175,'４整理番号表'!$P$6:$Q$39,2,TRUE),"")</f>
        <v/>
      </c>
      <c r="AG175" s="273">
        <f t="shared" si="416"/>
        <v>0</v>
      </c>
      <c r="AH175" s="106"/>
      <c r="AI175" s="112"/>
      <c r="AJ175" s="111"/>
      <c r="AK175" s="282"/>
      <c r="AL175" s="283"/>
      <c r="AM175" s="280"/>
      <c r="AN175" s="26"/>
      <c r="AO175" s="291">
        <f t="shared" si="417"/>
        <v>0</v>
      </c>
      <c r="AP175" s="290">
        <f t="shared" si="543"/>
        <v>0</v>
      </c>
      <c r="AQ175" s="30"/>
      <c r="AR175" s="30"/>
      <c r="AS175" s="30"/>
      <c r="AT175" s="289"/>
      <c r="AU175" s="291">
        <f t="shared" si="610"/>
        <v>0</v>
      </c>
      <c r="AV175" s="291" t="str">
        <f t="shared" si="605"/>
        <v/>
      </c>
      <c r="AW175" s="27"/>
      <c r="AX175" s="33"/>
      <c r="AY175" s="33"/>
      <c r="AZ175" s="28"/>
      <c r="BA175" s="27"/>
      <c r="BB175" s="202"/>
      <c r="BC175" s="315">
        <f t="shared" si="544"/>
        <v>0</v>
      </c>
      <c r="BD175" s="349" t="str">
        <f t="shared" si="418"/>
        <v/>
      </c>
      <c r="BE175" s="350"/>
      <c r="BF175" s="350"/>
      <c r="BG175" s="349">
        <f t="shared" si="611"/>
        <v>0</v>
      </c>
      <c r="BH175" s="350"/>
      <c r="BI175" s="349">
        <f t="shared" si="545"/>
        <v>0</v>
      </c>
      <c r="BJ175" s="202"/>
      <c r="BK175" s="202"/>
      <c r="BL175" s="653" t="str">
        <f t="shared" si="419"/>
        <v/>
      </c>
      <c r="BM175" s="654" t="str">
        <f t="shared" si="420"/>
        <v/>
      </c>
      <c r="BN175" s="266" t="str">
        <f t="shared" si="421"/>
        <v/>
      </c>
      <c r="BO175" s="793"/>
      <c r="BP175" s="323"/>
      <c r="BQ175" s="323"/>
      <c r="BR175" s="323"/>
      <c r="BS175" s="323"/>
      <c r="BT175" s="324" t="str">
        <f t="shared" si="422"/>
        <v/>
      </c>
      <c r="BU175" s="325" t="str">
        <f t="shared" si="546"/>
        <v/>
      </c>
      <c r="BV175" s="393">
        <f t="shared" si="547"/>
        <v>0</v>
      </c>
      <c r="BW175" s="326"/>
      <c r="BX175" s="329"/>
      <c r="BY175" s="454"/>
      <c r="BZ175" s="455"/>
      <c r="CA175" s="455"/>
      <c r="CB175" s="455"/>
      <c r="CC175" s="455"/>
      <c r="CD175" s="322">
        <f>IFERROR(VLOOKUP(BX175,'４整理番号表'!$X$23:$Z$31,3,FALSE),)</f>
        <v>0</v>
      </c>
      <c r="CE175" s="605" t="str">
        <f>IF(BX175='４整理番号表'!$X$24,IF(CC175&lt;&gt;"",IF(BZ175&gt;0,IF(BY175=6,ROUNDDOWN((CC175-BZ175)/ABS(BZ175),3),IF(BY175=5,ROUNDDOWN((CC175-BZ175)/ABS(BZ175)*3/4,3),"")),"-")),IF(CC175&lt;&gt;"",IF(BZ175&gt;0,ROUNDDOWN((CC175-BZ175)/ABS(BZ175),3),"-"),""))</f>
        <v/>
      </c>
      <c r="CF175" s="610"/>
      <c r="CG175" s="329"/>
      <c r="CH175" s="454"/>
      <c r="CI175" s="322"/>
      <c r="CJ175" s="322"/>
      <c r="CK175" s="322"/>
      <c r="CL175" s="322"/>
      <c r="CM175" s="322">
        <f>IFERROR(VLOOKUP(CG175,'４整理番号表'!$X$23:$Z$31,3,FALSE),)</f>
        <v>0</v>
      </c>
      <c r="CN175" s="325" t="str">
        <f t="shared" si="548"/>
        <v/>
      </c>
      <c r="CO175" s="610"/>
      <c r="CP175" s="329"/>
      <c r="CQ175" s="454"/>
      <c r="CR175" s="322"/>
      <c r="CS175" s="322"/>
      <c r="CT175" s="322"/>
      <c r="CU175" s="322"/>
      <c r="CV175" s="322">
        <f>IFERROR(VLOOKUP(CP175,'４整理番号表'!$X$23:$Z$31,3,FALSE),)</f>
        <v>0</v>
      </c>
      <c r="CW175" s="325" t="str">
        <f t="shared" si="549"/>
        <v/>
      </c>
      <c r="CX175" s="619"/>
      <c r="CY175" s="329"/>
      <c r="CZ175" s="454"/>
      <c r="DA175" s="322"/>
      <c r="DB175" s="322"/>
      <c r="DC175" s="322"/>
      <c r="DD175" s="322"/>
      <c r="DE175" s="322">
        <f>IFERROR(VLOOKUP(CY175,'４整理番号表'!$X$23:$Z$31,3,FALSE),)</f>
        <v>0</v>
      </c>
      <c r="DF175" s="325" t="str">
        <f t="shared" si="550"/>
        <v/>
      </c>
      <c r="DG175" s="610"/>
      <c r="DH175" s="329"/>
      <c r="DI175" s="454"/>
      <c r="DJ175" s="322"/>
      <c r="DK175" s="322"/>
      <c r="DL175" s="322"/>
      <c r="DM175" s="322"/>
      <c r="DN175" s="322">
        <f>IFERROR(VLOOKUP(DH175,'４整理番号表'!$X$23:$Z$31,3,FALSE),)</f>
        <v>0</v>
      </c>
      <c r="DO175" s="325" t="str">
        <f t="shared" si="551"/>
        <v/>
      </c>
      <c r="DP175" s="610"/>
      <c r="DQ175" s="329"/>
      <c r="DR175" s="454"/>
      <c r="DS175" s="322"/>
      <c r="DT175" s="322"/>
      <c r="DU175" s="322"/>
      <c r="DV175" s="322"/>
      <c r="DW175" s="322">
        <f>IFERROR(VLOOKUP(DQ175,'４整理番号表'!$X$23:$Z$31,3,FALSE),)</f>
        <v>0</v>
      </c>
      <c r="DX175" s="325" t="str">
        <f t="shared" si="552"/>
        <v/>
      </c>
      <c r="DY175" s="610"/>
      <c r="DZ175" s="329"/>
      <c r="EA175" s="454"/>
      <c r="EB175" s="322"/>
      <c r="EC175" s="322"/>
      <c r="ED175" s="322"/>
      <c r="EE175" s="322"/>
      <c r="EF175" s="322">
        <f>IFERROR(VLOOKUP(DZ175,'４整理番号表'!$X$23:$Z$31,3,FALSE),)</f>
        <v>0</v>
      </c>
      <c r="EG175" s="325" t="str">
        <f t="shared" si="553"/>
        <v/>
      </c>
      <c r="EH175" s="610"/>
      <c r="EI175" s="329"/>
      <c r="EJ175" s="454"/>
      <c r="EK175" s="322"/>
      <c r="EL175" s="322"/>
      <c r="EM175" s="322"/>
      <c r="EN175" s="322"/>
      <c r="EO175" s="322">
        <f>IFERROR(VLOOKUP(EI175,'４整理番号表'!$X$23:$Z$31,3,FALSE),)</f>
        <v>0</v>
      </c>
      <c r="EP175" s="325" t="str">
        <f t="shared" si="554"/>
        <v/>
      </c>
      <c r="EQ175" s="619"/>
      <c r="ER175" s="203" t="s">
        <v>101</v>
      </c>
      <c r="ES175" s="266">
        <f t="shared" si="423"/>
        <v>0</v>
      </c>
      <c r="ET175" s="272">
        <f t="shared" si="424"/>
        <v>0</v>
      </c>
      <c r="EU175" s="272">
        <f t="shared" si="425"/>
        <v>0</v>
      </c>
      <c r="EV175" s="272">
        <f t="shared" si="426"/>
        <v>0</v>
      </c>
      <c r="EW175" s="272">
        <f t="shared" si="427"/>
        <v>0</v>
      </c>
      <c r="EX175" s="272">
        <f t="shared" si="428"/>
        <v>0</v>
      </c>
      <c r="EY175" s="272">
        <f t="shared" si="429"/>
        <v>0</v>
      </c>
      <c r="EZ175" s="272">
        <f t="shared" si="430"/>
        <v>0</v>
      </c>
      <c r="FA175" s="272">
        <f t="shared" si="431"/>
        <v>0</v>
      </c>
      <c r="FB175" s="272">
        <f t="shared" si="432"/>
        <v>0</v>
      </c>
      <c r="FC175" s="272">
        <f t="shared" si="433"/>
        <v>0</v>
      </c>
      <c r="FD175" s="272">
        <f t="shared" si="434"/>
        <v>0</v>
      </c>
      <c r="FE175" s="272">
        <f t="shared" si="435"/>
        <v>0</v>
      </c>
      <c r="FF175" s="272">
        <f t="shared" si="436"/>
        <v>0</v>
      </c>
      <c r="FG175" s="272">
        <f t="shared" si="437"/>
        <v>0</v>
      </c>
      <c r="FH175" s="272">
        <f t="shared" si="438"/>
        <v>0</v>
      </c>
      <c r="FI175" s="109" t="s">
        <v>100</v>
      </c>
      <c r="FJ175" s="109" t="s">
        <v>100</v>
      </c>
      <c r="FK175" s="109" t="s">
        <v>100</v>
      </c>
      <c r="FL175" s="109" t="s">
        <v>100</v>
      </c>
      <c r="FM175" s="109" t="s">
        <v>100</v>
      </c>
      <c r="FN175" s="272">
        <f t="shared" si="555"/>
        <v>0</v>
      </c>
      <c r="FO175" s="272">
        <f t="shared" si="556"/>
        <v>0</v>
      </c>
      <c r="FP175" s="272">
        <f t="shared" si="557"/>
        <v>0</v>
      </c>
      <c r="FQ175" s="272">
        <f t="shared" si="558"/>
        <v>0</v>
      </c>
      <c r="FR175" s="272">
        <f t="shared" si="559"/>
        <v>0</v>
      </c>
      <c r="FS175" s="272">
        <f t="shared" si="560"/>
        <v>0</v>
      </c>
      <c r="FT175" s="272">
        <f t="shared" si="561"/>
        <v>0</v>
      </c>
      <c r="FU175" s="113"/>
      <c r="FV175" s="113"/>
      <c r="FW175" s="109"/>
      <c r="FX175" s="109"/>
      <c r="FY175" s="109"/>
      <c r="FZ175" s="272">
        <f t="shared" si="562"/>
        <v>0</v>
      </c>
      <c r="GA175" s="272">
        <f t="shared" si="439"/>
        <v>0</v>
      </c>
      <c r="GB175" s="109"/>
      <c r="GC175" s="109"/>
      <c r="GD175" s="109"/>
      <c r="GE175" s="109"/>
      <c r="GF175" s="109"/>
      <c r="GG175" s="109"/>
      <c r="GH175" s="109"/>
      <c r="GI175" s="109"/>
      <c r="GJ175" s="109"/>
      <c r="GK175" s="109"/>
      <c r="GL175" s="109"/>
      <c r="GM175" s="109"/>
      <c r="GN175" s="109"/>
      <c r="GO175" s="109"/>
      <c r="GP175" s="109"/>
      <c r="GQ175" s="109"/>
      <c r="GR175" s="109"/>
      <c r="GS175" s="109"/>
      <c r="GT175" s="110"/>
      <c r="GV175" s="413">
        <f t="shared" si="440"/>
        <v>0</v>
      </c>
      <c r="GW175" s="414">
        <f t="shared" si="441"/>
        <v>0</v>
      </c>
      <c r="GX175" s="415"/>
      <c r="GY175" s="416">
        <f t="shared" si="606"/>
        <v>0</v>
      </c>
      <c r="GZ175" s="417">
        <f t="shared" si="607"/>
        <v>0</v>
      </c>
      <c r="HA175" s="385"/>
      <c r="HB175" s="421"/>
      <c r="HC175" s="422"/>
      <c r="HD175" s="422"/>
      <c r="HE175" s="423">
        <f t="shared" si="608"/>
        <v>0</v>
      </c>
      <c r="HF175" s="424">
        <f t="shared" si="609"/>
        <v>0</v>
      </c>
      <c r="HG175" s="426"/>
      <c r="HH175" s="426"/>
      <c r="HI175" s="426"/>
      <c r="HJ175" s="345" t="str">
        <f t="shared" si="442"/>
        <v/>
      </c>
      <c r="HK175" s="402">
        <f>IF(OR(AND(1&lt;=HJ175,HJ175&lt;=3),HJ175=6),VLOOKUP(HJ175,'４整理番号表'!$J$5:$K$59,2,FALSE),0)</f>
        <v>0</v>
      </c>
      <c r="HL175" s="402">
        <f>IF(OR(HJ175=4,HJ175=7),VLOOKUP(HJ175,'４整理番号表'!$J$5:$K$59,2,FALSE),0)</f>
        <v>0</v>
      </c>
      <c r="HM175" s="402">
        <f>IF(HJ175=5,VLOOKUP(HJ175,'４整理番号表'!$J$5:$K$59,2,FALSE),0)</f>
        <v>0</v>
      </c>
      <c r="HN175" s="402">
        <f>IF(AND(8&lt;=HJ175,HJ175&lt;=13),VLOOKUP(HJ175,'４整理番号表'!$J$5:$K$59,2,FALSE),0)</f>
        <v>0</v>
      </c>
      <c r="HO175" s="397">
        <f t="shared" si="563"/>
        <v>0</v>
      </c>
      <c r="HP175" s="345">
        <f t="shared" si="564"/>
        <v>0</v>
      </c>
      <c r="HQ175" s="345">
        <f t="shared" si="565"/>
        <v>0</v>
      </c>
      <c r="HR175" s="344">
        <f t="shared" si="566"/>
        <v>0</v>
      </c>
      <c r="HS175" s="344">
        <f t="shared" si="567"/>
        <v>0</v>
      </c>
      <c r="HT175" s="345">
        <f t="shared" si="568"/>
        <v>0</v>
      </c>
      <c r="HU175" s="345">
        <f t="shared" si="569"/>
        <v>0</v>
      </c>
      <c r="HV175" s="345">
        <f t="shared" si="570"/>
        <v>0</v>
      </c>
      <c r="HW175" s="345">
        <f t="shared" si="571"/>
        <v>0</v>
      </c>
      <c r="HX175" s="345">
        <f t="shared" si="572"/>
        <v>0</v>
      </c>
      <c r="HY175" s="344">
        <f t="shared" si="573"/>
        <v>0</v>
      </c>
      <c r="HZ175" s="344">
        <f t="shared" si="574"/>
        <v>0</v>
      </c>
      <c r="IA175" s="345">
        <f t="shared" si="575"/>
        <v>0</v>
      </c>
      <c r="IB175" s="345">
        <f t="shared" si="576"/>
        <v>0</v>
      </c>
      <c r="IC175" s="345">
        <f t="shared" si="577"/>
        <v>0</v>
      </c>
      <c r="ID175" s="345">
        <f t="shared" si="578"/>
        <v>0</v>
      </c>
      <c r="IE175" s="345">
        <f t="shared" si="579"/>
        <v>0</v>
      </c>
      <c r="IF175" s="344">
        <f>IF(AND($HO175=3,SUM($ID175:IE175)=0),IF(AND($HB175=1,$HF175&gt;=0.1),1,),)</f>
        <v>0</v>
      </c>
      <c r="IG175" s="344">
        <f>IF(AND($HO175=3,SUM($ID175:IF175)=0),IF(AND($HB175=1,$HF175&gt;=0.05,$HF175&lt;0.1),1,),)</f>
        <v>0</v>
      </c>
      <c r="IH175" s="345">
        <f t="shared" si="580"/>
        <v>0</v>
      </c>
      <c r="II175" s="345">
        <f t="shared" si="581"/>
        <v>0</v>
      </c>
      <c r="IJ175" s="345">
        <f t="shared" si="582"/>
        <v>0</v>
      </c>
      <c r="IK175" s="345">
        <f t="shared" si="583"/>
        <v>0</v>
      </c>
      <c r="IL175" s="345">
        <f t="shared" si="584"/>
        <v>0</v>
      </c>
      <c r="IM175" s="345">
        <f t="shared" si="585"/>
        <v>0</v>
      </c>
      <c r="IN175" s="345">
        <f t="shared" si="586"/>
        <v>0</v>
      </c>
      <c r="IO175" s="345">
        <f t="shared" si="587"/>
        <v>0</v>
      </c>
      <c r="IP175" s="345">
        <f t="shared" si="588"/>
        <v>0</v>
      </c>
      <c r="IQ175" s="345">
        <f t="shared" si="589"/>
        <v>0</v>
      </c>
      <c r="IR175" s="345">
        <f t="shared" si="590"/>
        <v>0</v>
      </c>
      <c r="IS175" s="392">
        <f t="shared" si="591"/>
        <v>0</v>
      </c>
      <c r="IT175" s="385"/>
      <c r="IU175" s="440">
        <f t="shared" si="443"/>
        <v>0</v>
      </c>
      <c r="IV175" s="344">
        <f t="shared" si="444"/>
        <v>0</v>
      </c>
      <c r="IW175" s="344">
        <f t="shared" si="445"/>
        <v>0</v>
      </c>
      <c r="IX175" s="344">
        <f t="shared" si="446"/>
        <v>0</v>
      </c>
      <c r="IY175" s="344">
        <f t="shared" si="447"/>
        <v>0</v>
      </c>
      <c r="IZ175" s="344">
        <f t="shared" si="448"/>
        <v>0</v>
      </c>
      <c r="JA175" s="344">
        <f t="shared" si="449"/>
        <v>0</v>
      </c>
      <c r="JB175" s="344">
        <f t="shared" si="450"/>
        <v>0</v>
      </c>
      <c r="JC175" s="344">
        <f t="shared" si="451"/>
        <v>0</v>
      </c>
      <c r="JD175" s="344">
        <f t="shared" si="452"/>
        <v>0</v>
      </c>
      <c r="JE175" s="344">
        <f t="shared" si="453"/>
        <v>0</v>
      </c>
      <c r="JF175" s="344">
        <f t="shared" si="454"/>
        <v>0</v>
      </c>
      <c r="JG175" s="344">
        <f t="shared" si="455"/>
        <v>0</v>
      </c>
      <c r="JH175" s="344">
        <f t="shared" si="456"/>
        <v>0</v>
      </c>
      <c r="JI175" s="344">
        <f t="shared" si="457"/>
        <v>0</v>
      </c>
      <c r="JJ175" s="344">
        <f t="shared" si="458"/>
        <v>0</v>
      </c>
      <c r="JK175" s="344">
        <f t="shared" si="459"/>
        <v>0</v>
      </c>
      <c r="JL175" s="344">
        <f t="shared" si="460"/>
        <v>0</v>
      </c>
      <c r="JM175" s="344">
        <f t="shared" si="461"/>
        <v>0</v>
      </c>
      <c r="JN175" s="344">
        <f t="shared" si="462"/>
        <v>0</v>
      </c>
      <c r="JO175" s="344">
        <f t="shared" si="463"/>
        <v>0</v>
      </c>
      <c r="JP175" s="344">
        <f t="shared" si="464"/>
        <v>0</v>
      </c>
      <c r="JQ175" s="344">
        <f t="shared" si="465"/>
        <v>0</v>
      </c>
      <c r="JR175" s="344">
        <f t="shared" si="466"/>
        <v>0</v>
      </c>
      <c r="JS175" s="344">
        <f t="shared" si="467"/>
        <v>0</v>
      </c>
      <c r="JT175" s="344">
        <f t="shared" si="468"/>
        <v>0</v>
      </c>
      <c r="JU175" s="344">
        <f t="shared" si="469"/>
        <v>0</v>
      </c>
      <c r="JV175" s="344">
        <f t="shared" si="470"/>
        <v>0</v>
      </c>
      <c r="JW175" s="344">
        <f t="shared" si="471"/>
        <v>0</v>
      </c>
      <c r="JX175" s="344">
        <f t="shared" si="472"/>
        <v>0</v>
      </c>
      <c r="JY175" s="344">
        <f t="shared" si="473"/>
        <v>0</v>
      </c>
      <c r="JZ175" s="344">
        <f t="shared" si="474"/>
        <v>0</v>
      </c>
      <c r="KA175" s="344">
        <f t="shared" si="475"/>
        <v>0</v>
      </c>
      <c r="KB175" s="344">
        <f t="shared" si="476"/>
        <v>0</v>
      </c>
      <c r="KC175" s="344">
        <f t="shared" si="477"/>
        <v>0</v>
      </c>
      <c r="KD175" s="344">
        <f t="shared" si="478"/>
        <v>0</v>
      </c>
      <c r="KE175" s="344">
        <f t="shared" si="479"/>
        <v>0</v>
      </c>
      <c r="KF175" s="344">
        <f t="shared" si="480"/>
        <v>0</v>
      </c>
      <c r="KG175" s="344">
        <f t="shared" si="481"/>
        <v>0</v>
      </c>
      <c r="KH175" s="344">
        <f t="shared" si="482"/>
        <v>0</v>
      </c>
      <c r="KI175" s="344">
        <f t="shared" si="483"/>
        <v>0</v>
      </c>
      <c r="KJ175" s="344">
        <f t="shared" si="484"/>
        <v>0</v>
      </c>
      <c r="KK175" s="344">
        <f t="shared" si="485"/>
        <v>0</v>
      </c>
      <c r="KL175" s="344">
        <f t="shared" si="486"/>
        <v>0</v>
      </c>
      <c r="KM175" s="344">
        <f t="shared" si="487"/>
        <v>0</v>
      </c>
      <c r="KN175" s="344">
        <f t="shared" si="488"/>
        <v>0</v>
      </c>
      <c r="KO175" s="344">
        <f t="shared" si="489"/>
        <v>0</v>
      </c>
      <c r="KP175" s="344">
        <f t="shared" si="490"/>
        <v>0</v>
      </c>
      <c r="KQ175" s="344">
        <f t="shared" si="491"/>
        <v>0</v>
      </c>
      <c r="KR175" s="344">
        <f t="shared" si="492"/>
        <v>0</v>
      </c>
      <c r="KS175" s="344">
        <f t="shared" si="493"/>
        <v>0</v>
      </c>
      <c r="KT175" s="383">
        <f t="shared" si="494"/>
        <v>0</v>
      </c>
      <c r="KU175" s="701"/>
      <c r="KV175" s="109"/>
      <c r="KW175" s="109"/>
      <c r="KX175" s="110"/>
      <c r="KZ175" s="472">
        <f t="shared" si="495"/>
        <v>0</v>
      </c>
      <c r="LA175" s="348">
        <f t="shared" si="496"/>
        <v>0</v>
      </c>
      <c r="LB175" s="348">
        <f t="shared" si="497"/>
        <v>0</v>
      </c>
      <c r="LC175" s="473">
        <f t="shared" si="498"/>
        <v>0</v>
      </c>
      <c r="LE175" s="467">
        <f t="shared" si="499"/>
        <v>0</v>
      </c>
      <c r="LF175" s="467" t="str">
        <f t="shared" si="500"/>
        <v/>
      </c>
      <c r="LG175" s="467">
        <f t="shared" si="501"/>
        <v>0</v>
      </c>
      <c r="LH175" s="467">
        <f t="shared" si="502"/>
        <v>0</v>
      </c>
      <c r="LI175" s="467">
        <f t="shared" si="503"/>
        <v>0</v>
      </c>
      <c r="LJ175" s="467">
        <f t="shared" si="504"/>
        <v>0</v>
      </c>
      <c r="LK175" s="467">
        <f t="shared" si="505"/>
        <v>0</v>
      </c>
      <c r="LL175" s="467">
        <f t="shared" si="506"/>
        <v>0</v>
      </c>
      <c r="LM175" s="467">
        <f t="shared" si="507"/>
        <v>0</v>
      </c>
      <c r="LN175" s="468">
        <f t="shared" si="508"/>
        <v>0</v>
      </c>
      <c r="LO175" s="468" t="str">
        <f t="shared" si="592"/>
        <v>○</v>
      </c>
      <c r="LP175" s="451"/>
      <c r="LQ175" s="414">
        <f t="shared" si="593"/>
        <v>0</v>
      </c>
      <c r="LR175" s="414">
        <f t="shared" si="594"/>
        <v>0</v>
      </c>
      <c r="LS175" s="414" t="str">
        <f t="shared" si="509"/>
        <v/>
      </c>
      <c r="LT175" s="414" t="str">
        <f t="shared" si="595"/>
        <v/>
      </c>
      <c r="LU175" s="414">
        <f t="shared" si="510"/>
        <v>0</v>
      </c>
      <c r="LV175" s="414">
        <f t="shared" si="511"/>
        <v>0</v>
      </c>
      <c r="LW175" s="414">
        <f t="shared" si="512"/>
        <v>0</v>
      </c>
      <c r="LX175" s="448">
        <f t="shared" si="513"/>
        <v>0</v>
      </c>
      <c r="LY175" s="414">
        <f t="shared" si="596"/>
        <v>0</v>
      </c>
      <c r="LZ175" s="414">
        <f t="shared" si="597"/>
        <v>0</v>
      </c>
      <c r="MA175" s="414">
        <f t="shared" si="598"/>
        <v>0</v>
      </c>
      <c r="MB175" s="448">
        <f t="shared" si="599"/>
        <v>0</v>
      </c>
      <c r="MC175" s="414">
        <f t="shared" si="514"/>
        <v>0</v>
      </c>
      <c r="MD175" s="414">
        <f t="shared" si="515"/>
        <v>0</v>
      </c>
      <c r="ME175" s="414">
        <f t="shared" si="516"/>
        <v>0</v>
      </c>
      <c r="MF175" s="448">
        <f t="shared" si="517"/>
        <v>0</v>
      </c>
      <c r="MG175" s="414">
        <f t="shared" si="518"/>
        <v>0</v>
      </c>
      <c r="MH175" s="414">
        <f t="shared" si="519"/>
        <v>0</v>
      </c>
      <c r="MI175" s="414">
        <f t="shared" si="520"/>
        <v>0</v>
      </c>
      <c r="MJ175" s="448">
        <f t="shared" si="600"/>
        <v>0</v>
      </c>
      <c r="MK175" s="462"/>
      <c r="ML175" s="477" cm="1">
        <f t="array" ref="ML175">IF(MX175=1,INDEX($BX175:$EQ175,1,MATCH("Ⅱ⑧",$BX175:$EQ175,0)+7),0)</f>
        <v>0</v>
      </c>
      <c r="MM175" s="478">
        <f t="shared" si="521"/>
        <v>0</v>
      </c>
      <c r="MN175" s="468">
        <f t="shared" si="522"/>
        <v>0</v>
      </c>
      <c r="MP175" s="348">
        <f t="shared" si="523"/>
        <v>0</v>
      </c>
      <c r="MQ175" s="348">
        <f t="shared" si="524"/>
        <v>0</v>
      </c>
      <c r="MR175" s="348">
        <f t="shared" si="525"/>
        <v>0</v>
      </c>
      <c r="MS175" s="348">
        <f t="shared" si="526"/>
        <v>0</v>
      </c>
      <c r="MT175" s="348">
        <f t="shared" si="527"/>
        <v>0</v>
      </c>
      <c r="MU175" s="348">
        <f t="shared" si="528"/>
        <v>0</v>
      </c>
      <c r="MV175" s="348">
        <f t="shared" si="529"/>
        <v>0</v>
      </c>
      <c r="MW175" s="348">
        <f t="shared" si="530"/>
        <v>0</v>
      </c>
      <c r="MX175" s="348">
        <f t="shared" si="531"/>
        <v>0</v>
      </c>
      <c r="MZ175" s="550">
        <f t="shared" si="532"/>
        <v>0</v>
      </c>
      <c r="NA175" s="550">
        <f t="shared" si="533"/>
        <v>0</v>
      </c>
      <c r="NB175" s="550">
        <f t="shared" si="534"/>
        <v>0</v>
      </c>
      <c r="NC175" s="550">
        <f t="shared" si="535"/>
        <v>0</v>
      </c>
      <c r="ND175" s="550">
        <f t="shared" si="536"/>
        <v>0</v>
      </c>
      <c r="NE175" s="550">
        <f t="shared" si="537"/>
        <v>0</v>
      </c>
      <c r="NF175" s="550">
        <f t="shared" si="538"/>
        <v>0</v>
      </c>
      <c r="NG175" s="550">
        <f t="shared" si="539"/>
        <v>0</v>
      </c>
    </row>
    <row r="176" spans="1:371" s="136" customFormat="1" ht="21" customHeight="1">
      <c r="A176" s="452">
        <f t="shared" si="412"/>
        <v>0</v>
      </c>
      <c r="B176" s="452">
        <f t="shared" si="601"/>
        <v>0</v>
      </c>
      <c r="C176" s="452">
        <f t="shared" si="413"/>
        <v>0</v>
      </c>
      <c r="D176" s="452">
        <f t="shared" si="414"/>
        <v>0</v>
      </c>
      <c r="E176" s="452">
        <f t="shared" si="415"/>
        <v>0</v>
      </c>
      <c r="F176" s="452">
        <f t="shared" si="602"/>
        <v>0</v>
      </c>
      <c r="G176" s="452">
        <f t="shared" si="603"/>
        <v>0</v>
      </c>
      <c r="H176" s="452">
        <f t="shared" si="604"/>
        <v>0</v>
      </c>
      <c r="I176" s="267">
        <f t="shared" si="540"/>
        <v>0</v>
      </c>
      <c r="J176" s="268"/>
      <c r="K176" s="112"/>
      <c r="L176" s="112"/>
      <c r="M176" s="106"/>
      <c r="N176" s="106"/>
      <c r="O176" s="106"/>
      <c r="P176" s="106"/>
      <c r="Q176" s="112"/>
      <c r="R176" s="263" t="str">
        <f>IFERROR(VLOOKUP(Q176,'４整理番号表'!$T$27:$U$30,2,TRUE),"")</f>
        <v/>
      </c>
      <c r="S176" s="263">
        <f t="shared" si="541"/>
        <v>0</v>
      </c>
      <c r="T176" s="266">
        <f t="shared" si="542"/>
        <v>0</v>
      </c>
      <c r="U176" s="112"/>
      <c r="V176" s="108"/>
      <c r="W176" s="269" t="str">
        <f>IFERROR(VLOOKUP(V176,'４整理番号表'!$B$6:$G$7,2,TRUE),"")</f>
        <v/>
      </c>
      <c r="X176" s="270"/>
      <c r="Y176" s="108"/>
      <c r="Z176" s="269" t="str">
        <f>IFERROR(VLOOKUP(Y176,'４整理番号表'!$B$39:$H$45,2,TRUE),"")</f>
        <v/>
      </c>
      <c r="AA176" s="108"/>
      <c r="AB176" s="271" t="str">
        <f>IFERROR(VLOOKUP(AA176,'４整理番号表'!$J$5:$K$59,2,TRUE),"")</f>
        <v/>
      </c>
      <c r="AC176" s="365"/>
      <c r="AD176" s="624"/>
      <c r="AE176" s="107"/>
      <c r="AF176" s="272" t="str">
        <f>IFERROR(VLOOKUP(AE176,'４整理番号表'!$P$6:$Q$39,2,TRUE),"")</f>
        <v/>
      </c>
      <c r="AG176" s="273">
        <f t="shared" si="416"/>
        <v>0</v>
      </c>
      <c r="AH176" s="106"/>
      <c r="AI176" s="112"/>
      <c r="AJ176" s="111"/>
      <c r="AK176" s="282"/>
      <c r="AL176" s="283"/>
      <c r="AM176" s="280"/>
      <c r="AN176" s="29"/>
      <c r="AO176" s="291">
        <f t="shared" si="417"/>
        <v>0</v>
      </c>
      <c r="AP176" s="290">
        <f t="shared" si="543"/>
        <v>0</v>
      </c>
      <c r="AQ176" s="30"/>
      <c r="AR176" s="30"/>
      <c r="AS176" s="30"/>
      <c r="AT176" s="289"/>
      <c r="AU176" s="291">
        <f t="shared" si="610"/>
        <v>0</v>
      </c>
      <c r="AV176" s="291" t="str">
        <f t="shared" si="605"/>
        <v/>
      </c>
      <c r="AW176" s="27"/>
      <c r="AX176" s="33"/>
      <c r="AY176" s="33"/>
      <c r="AZ176" s="28"/>
      <c r="BA176" s="27"/>
      <c r="BB176" s="202"/>
      <c r="BC176" s="315">
        <f t="shared" si="544"/>
        <v>0</v>
      </c>
      <c r="BD176" s="349" t="str">
        <f t="shared" si="418"/>
        <v/>
      </c>
      <c r="BE176" s="350"/>
      <c r="BF176" s="350"/>
      <c r="BG176" s="349">
        <f t="shared" si="611"/>
        <v>0</v>
      </c>
      <c r="BH176" s="350"/>
      <c r="BI176" s="349">
        <f t="shared" si="545"/>
        <v>0</v>
      </c>
      <c r="BJ176" s="202"/>
      <c r="BK176" s="202"/>
      <c r="BL176" s="653" t="str">
        <f t="shared" si="419"/>
        <v/>
      </c>
      <c r="BM176" s="654" t="str">
        <f t="shared" si="420"/>
        <v/>
      </c>
      <c r="BN176" s="266" t="str">
        <f t="shared" si="421"/>
        <v/>
      </c>
      <c r="BO176" s="793"/>
      <c r="BP176" s="323"/>
      <c r="BQ176" s="323"/>
      <c r="BR176" s="323"/>
      <c r="BS176" s="323"/>
      <c r="BT176" s="324" t="str">
        <f t="shared" si="422"/>
        <v/>
      </c>
      <c r="BU176" s="325" t="str">
        <f t="shared" si="546"/>
        <v/>
      </c>
      <c r="BV176" s="393">
        <f t="shared" si="547"/>
        <v>0</v>
      </c>
      <c r="BW176" s="326"/>
      <c r="BX176" s="329"/>
      <c r="BY176" s="454"/>
      <c r="BZ176" s="455"/>
      <c r="CA176" s="455"/>
      <c r="CB176" s="455"/>
      <c r="CC176" s="455"/>
      <c r="CD176" s="322">
        <f>IFERROR(VLOOKUP(BX176,'４整理番号表'!$X$23:$Z$31,3,FALSE),)</f>
        <v>0</v>
      </c>
      <c r="CE176" s="605" t="str">
        <f>IF(BX176='４整理番号表'!$X$24,IF(CC176&lt;&gt;"",IF(BZ176&gt;0,IF(BY176=6,ROUNDDOWN((CC176-BZ176)/ABS(BZ176),3),IF(BY176=5,ROUNDDOWN((CC176-BZ176)/ABS(BZ176)*3/4,3),"")),"-")),IF(CC176&lt;&gt;"",IF(BZ176&gt;0,ROUNDDOWN((CC176-BZ176)/ABS(BZ176),3),"-"),""))</f>
        <v/>
      </c>
      <c r="CF176" s="610"/>
      <c r="CG176" s="329"/>
      <c r="CH176" s="454"/>
      <c r="CI176" s="322"/>
      <c r="CJ176" s="322"/>
      <c r="CK176" s="322"/>
      <c r="CL176" s="322"/>
      <c r="CM176" s="322">
        <f>IFERROR(VLOOKUP(CG176,'４整理番号表'!$X$23:$Z$31,3,FALSE),)</f>
        <v>0</v>
      </c>
      <c r="CN176" s="325" t="str">
        <f t="shared" si="548"/>
        <v/>
      </c>
      <c r="CO176" s="610"/>
      <c r="CP176" s="329"/>
      <c r="CQ176" s="454"/>
      <c r="CR176" s="322"/>
      <c r="CS176" s="322"/>
      <c r="CT176" s="322"/>
      <c r="CU176" s="322"/>
      <c r="CV176" s="322">
        <f>IFERROR(VLOOKUP(CP176,'４整理番号表'!$X$23:$Z$31,3,FALSE),)</f>
        <v>0</v>
      </c>
      <c r="CW176" s="325" t="str">
        <f t="shared" si="549"/>
        <v/>
      </c>
      <c r="CX176" s="619"/>
      <c r="CY176" s="329"/>
      <c r="CZ176" s="454"/>
      <c r="DA176" s="322"/>
      <c r="DB176" s="322"/>
      <c r="DC176" s="322"/>
      <c r="DD176" s="322"/>
      <c r="DE176" s="322">
        <f>IFERROR(VLOOKUP(CY176,'４整理番号表'!$X$23:$Z$31,3,FALSE),)</f>
        <v>0</v>
      </c>
      <c r="DF176" s="325" t="str">
        <f t="shared" si="550"/>
        <v/>
      </c>
      <c r="DG176" s="610"/>
      <c r="DH176" s="329"/>
      <c r="DI176" s="454"/>
      <c r="DJ176" s="322"/>
      <c r="DK176" s="322"/>
      <c r="DL176" s="322"/>
      <c r="DM176" s="322"/>
      <c r="DN176" s="322">
        <f>IFERROR(VLOOKUP(DH176,'４整理番号表'!$X$23:$Z$31,3,FALSE),)</f>
        <v>0</v>
      </c>
      <c r="DO176" s="325" t="str">
        <f t="shared" si="551"/>
        <v/>
      </c>
      <c r="DP176" s="610"/>
      <c r="DQ176" s="329"/>
      <c r="DR176" s="454"/>
      <c r="DS176" s="322"/>
      <c r="DT176" s="322"/>
      <c r="DU176" s="322"/>
      <c r="DV176" s="322"/>
      <c r="DW176" s="322">
        <f>IFERROR(VLOOKUP(DQ176,'４整理番号表'!$X$23:$Z$31,3,FALSE),)</f>
        <v>0</v>
      </c>
      <c r="DX176" s="325" t="str">
        <f t="shared" si="552"/>
        <v/>
      </c>
      <c r="DY176" s="610"/>
      <c r="DZ176" s="329"/>
      <c r="EA176" s="454"/>
      <c r="EB176" s="322"/>
      <c r="EC176" s="322"/>
      <c r="ED176" s="322"/>
      <c r="EE176" s="322"/>
      <c r="EF176" s="322">
        <f>IFERROR(VLOOKUP(DZ176,'４整理番号表'!$X$23:$Z$31,3,FALSE),)</f>
        <v>0</v>
      </c>
      <c r="EG176" s="325" t="str">
        <f t="shared" si="553"/>
        <v/>
      </c>
      <c r="EH176" s="610"/>
      <c r="EI176" s="329"/>
      <c r="EJ176" s="454"/>
      <c r="EK176" s="322"/>
      <c r="EL176" s="322"/>
      <c r="EM176" s="322"/>
      <c r="EN176" s="322"/>
      <c r="EO176" s="322">
        <f>IFERROR(VLOOKUP(EI176,'４整理番号表'!$X$23:$Z$31,3,FALSE),)</f>
        <v>0</v>
      </c>
      <c r="EP176" s="325" t="str">
        <f t="shared" si="554"/>
        <v/>
      </c>
      <c r="EQ176" s="619"/>
      <c r="ER176" s="203" t="s">
        <v>101</v>
      </c>
      <c r="ES176" s="266">
        <f t="shared" si="423"/>
        <v>0</v>
      </c>
      <c r="ET176" s="272">
        <f t="shared" si="424"/>
        <v>0</v>
      </c>
      <c r="EU176" s="272">
        <f t="shared" si="425"/>
        <v>0</v>
      </c>
      <c r="EV176" s="272">
        <f t="shared" si="426"/>
        <v>0</v>
      </c>
      <c r="EW176" s="272">
        <f t="shared" si="427"/>
        <v>0</v>
      </c>
      <c r="EX176" s="272">
        <f t="shared" si="428"/>
        <v>0</v>
      </c>
      <c r="EY176" s="272">
        <f t="shared" si="429"/>
        <v>0</v>
      </c>
      <c r="EZ176" s="272">
        <f t="shared" si="430"/>
        <v>0</v>
      </c>
      <c r="FA176" s="272">
        <f t="shared" si="431"/>
        <v>0</v>
      </c>
      <c r="FB176" s="272">
        <f t="shared" si="432"/>
        <v>0</v>
      </c>
      <c r="FC176" s="272">
        <f t="shared" si="433"/>
        <v>0</v>
      </c>
      <c r="FD176" s="272">
        <f t="shared" si="434"/>
        <v>0</v>
      </c>
      <c r="FE176" s="272">
        <f t="shared" si="435"/>
        <v>0</v>
      </c>
      <c r="FF176" s="272">
        <f t="shared" si="436"/>
        <v>0</v>
      </c>
      <c r="FG176" s="272">
        <f t="shared" si="437"/>
        <v>0</v>
      </c>
      <c r="FH176" s="272">
        <f t="shared" si="438"/>
        <v>0</v>
      </c>
      <c r="FI176" s="109" t="s">
        <v>100</v>
      </c>
      <c r="FJ176" s="109" t="s">
        <v>100</v>
      </c>
      <c r="FK176" s="109" t="s">
        <v>100</v>
      </c>
      <c r="FL176" s="109" t="s">
        <v>100</v>
      </c>
      <c r="FM176" s="109" t="s">
        <v>100</v>
      </c>
      <c r="FN176" s="272">
        <f t="shared" si="555"/>
        <v>0</v>
      </c>
      <c r="FO176" s="272">
        <f t="shared" si="556"/>
        <v>0</v>
      </c>
      <c r="FP176" s="272">
        <f t="shared" si="557"/>
        <v>0</v>
      </c>
      <c r="FQ176" s="272">
        <f t="shared" si="558"/>
        <v>0</v>
      </c>
      <c r="FR176" s="272">
        <f t="shared" si="559"/>
        <v>0</v>
      </c>
      <c r="FS176" s="272">
        <f t="shared" si="560"/>
        <v>0</v>
      </c>
      <c r="FT176" s="272">
        <f t="shared" si="561"/>
        <v>0</v>
      </c>
      <c r="FU176" s="113"/>
      <c r="FV176" s="113"/>
      <c r="FW176" s="109"/>
      <c r="FX176" s="109"/>
      <c r="FY176" s="109"/>
      <c r="FZ176" s="272">
        <f t="shared" si="562"/>
        <v>0</v>
      </c>
      <c r="GA176" s="272">
        <f t="shared" si="439"/>
        <v>0</v>
      </c>
      <c r="GB176" s="109"/>
      <c r="GC176" s="109"/>
      <c r="GD176" s="109"/>
      <c r="GE176" s="109"/>
      <c r="GF176" s="109"/>
      <c r="GG176" s="109"/>
      <c r="GH176" s="109"/>
      <c r="GI176" s="109"/>
      <c r="GJ176" s="109"/>
      <c r="GK176" s="109"/>
      <c r="GL176" s="109"/>
      <c r="GM176" s="109"/>
      <c r="GN176" s="109"/>
      <c r="GO176" s="109"/>
      <c r="GP176" s="109"/>
      <c r="GQ176" s="109"/>
      <c r="GR176" s="109"/>
      <c r="GS176" s="109"/>
      <c r="GT176" s="110"/>
      <c r="GV176" s="413">
        <f t="shared" si="440"/>
        <v>0</v>
      </c>
      <c r="GW176" s="414">
        <f t="shared" si="441"/>
        <v>0</v>
      </c>
      <c r="GX176" s="415"/>
      <c r="GY176" s="416">
        <f t="shared" si="606"/>
        <v>0</v>
      </c>
      <c r="GZ176" s="417">
        <f t="shared" si="607"/>
        <v>0</v>
      </c>
      <c r="HA176" s="385"/>
      <c r="HB176" s="421"/>
      <c r="HC176" s="422"/>
      <c r="HD176" s="422"/>
      <c r="HE176" s="423">
        <f t="shared" si="608"/>
        <v>0</v>
      </c>
      <c r="HF176" s="424">
        <f t="shared" si="609"/>
        <v>0</v>
      </c>
      <c r="HG176" s="426"/>
      <c r="HH176" s="426"/>
      <c r="HI176" s="426"/>
      <c r="HJ176" s="345" t="str">
        <f t="shared" si="442"/>
        <v/>
      </c>
      <c r="HK176" s="402">
        <f>IF(OR(AND(1&lt;=HJ176,HJ176&lt;=3),HJ176=6),VLOOKUP(HJ176,'４整理番号表'!$J$5:$K$59,2,FALSE),0)</f>
        <v>0</v>
      </c>
      <c r="HL176" s="402">
        <f>IF(OR(HJ176=4,HJ176=7),VLOOKUP(HJ176,'４整理番号表'!$J$5:$K$59,2,FALSE),0)</f>
        <v>0</v>
      </c>
      <c r="HM176" s="402">
        <f>IF(HJ176=5,VLOOKUP(HJ176,'４整理番号表'!$J$5:$K$59,2,FALSE),0)</f>
        <v>0</v>
      </c>
      <c r="HN176" s="402">
        <f>IF(AND(8&lt;=HJ176,HJ176&lt;=13),VLOOKUP(HJ176,'４整理番号表'!$J$5:$K$59,2,FALSE),0)</f>
        <v>0</v>
      </c>
      <c r="HO176" s="397">
        <f t="shared" si="563"/>
        <v>0</v>
      </c>
      <c r="HP176" s="345">
        <f t="shared" si="564"/>
        <v>0</v>
      </c>
      <c r="HQ176" s="345">
        <f t="shared" si="565"/>
        <v>0</v>
      </c>
      <c r="HR176" s="344">
        <f t="shared" si="566"/>
        <v>0</v>
      </c>
      <c r="HS176" s="344">
        <f t="shared" si="567"/>
        <v>0</v>
      </c>
      <c r="HT176" s="345">
        <f t="shared" si="568"/>
        <v>0</v>
      </c>
      <c r="HU176" s="345">
        <f t="shared" si="569"/>
        <v>0</v>
      </c>
      <c r="HV176" s="345">
        <f t="shared" si="570"/>
        <v>0</v>
      </c>
      <c r="HW176" s="345">
        <f t="shared" si="571"/>
        <v>0</v>
      </c>
      <c r="HX176" s="345">
        <f t="shared" si="572"/>
        <v>0</v>
      </c>
      <c r="HY176" s="344">
        <f t="shared" si="573"/>
        <v>0</v>
      </c>
      <c r="HZ176" s="344">
        <f t="shared" si="574"/>
        <v>0</v>
      </c>
      <c r="IA176" s="345">
        <f t="shared" si="575"/>
        <v>0</v>
      </c>
      <c r="IB176" s="345">
        <f t="shared" si="576"/>
        <v>0</v>
      </c>
      <c r="IC176" s="345">
        <f t="shared" si="577"/>
        <v>0</v>
      </c>
      <c r="ID176" s="345">
        <f t="shared" si="578"/>
        <v>0</v>
      </c>
      <c r="IE176" s="345">
        <f t="shared" si="579"/>
        <v>0</v>
      </c>
      <c r="IF176" s="344">
        <f>IF(AND($HO176=3,SUM($ID176:IE176)=0),IF(AND($HB176=1,$HF176&gt;=0.1),1,),)</f>
        <v>0</v>
      </c>
      <c r="IG176" s="344">
        <f>IF(AND($HO176=3,SUM($ID176:IF176)=0),IF(AND($HB176=1,$HF176&gt;=0.05,$HF176&lt;0.1),1,),)</f>
        <v>0</v>
      </c>
      <c r="IH176" s="345">
        <f t="shared" si="580"/>
        <v>0</v>
      </c>
      <c r="II176" s="345">
        <f t="shared" si="581"/>
        <v>0</v>
      </c>
      <c r="IJ176" s="345">
        <f t="shared" si="582"/>
        <v>0</v>
      </c>
      <c r="IK176" s="345">
        <f t="shared" si="583"/>
        <v>0</v>
      </c>
      <c r="IL176" s="345">
        <f t="shared" si="584"/>
        <v>0</v>
      </c>
      <c r="IM176" s="345">
        <f t="shared" si="585"/>
        <v>0</v>
      </c>
      <c r="IN176" s="345">
        <f t="shared" si="586"/>
        <v>0</v>
      </c>
      <c r="IO176" s="345">
        <f t="shared" si="587"/>
        <v>0</v>
      </c>
      <c r="IP176" s="345">
        <f t="shared" si="588"/>
        <v>0</v>
      </c>
      <c r="IQ176" s="345">
        <f t="shared" si="589"/>
        <v>0</v>
      </c>
      <c r="IR176" s="345">
        <f t="shared" si="590"/>
        <v>0</v>
      </c>
      <c r="IS176" s="392">
        <f t="shared" si="591"/>
        <v>0</v>
      </c>
      <c r="IT176" s="385"/>
      <c r="IU176" s="440">
        <f t="shared" si="443"/>
        <v>0</v>
      </c>
      <c r="IV176" s="344">
        <f t="shared" si="444"/>
        <v>0</v>
      </c>
      <c r="IW176" s="344">
        <f t="shared" si="445"/>
        <v>0</v>
      </c>
      <c r="IX176" s="344">
        <f t="shared" si="446"/>
        <v>0</v>
      </c>
      <c r="IY176" s="344">
        <f t="shared" si="447"/>
        <v>0</v>
      </c>
      <c r="IZ176" s="344">
        <f t="shared" si="448"/>
        <v>0</v>
      </c>
      <c r="JA176" s="344">
        <f t="shared" si="449"/>
        <v>0</v>
      </c>
      <c r="JB176" s="344">
        <f t="shared" si="450"/>
        <v>0</v>
      </c>
      <c r="JC176" s="344">
        <f t="shared" si="451"/>
        <v>0</v>
      </c>
      <c r="JD176" s="344">
        <f t="shared" si="452"/>
        <v>0</v>
      </c>
      <c r="JE176" s="344">
        <f t="shared" si="453"/>
        <v>0</v>
      </c>
      <c r="JF176" s="344">
        <f t="shared" si="454"/>
        <v>0</v>
      </c>
      <c r="JG176" s="344">
        <f t="shared" si="455"/>
        <v>0</v>
      </c>
      <c r="JH176" s="344">
        <f t="shared" si="456"/>
        <v>0</v>
      </c>
      <c r="JI176" s="344">
        <f t="shared" si="457"/>
        <v>0</v>
      </c>
      <c r="JJ176" s="344">
        <f t="shared" si="458"/>
        <v>0</v>
      </c>
      <c r="JK176" s="344">
        <f t="shared" si="459"/>
        <v>0</v>
      </c>
      <c r="JL176" s="344">
        <f t="shared" si="460"/>
        <v>0</v>
      </c>
      <c r="JM176" s="344">
        <f t="shared" si="461"/>
        <v>0</v>
      </c>
      <c r="JN176" s="344">
        <f t="shared" si="462"/>
        <v>0</v>
      </c>
      <c r="JO176" s="344">
        <f t="shared" si="463"/>
        <v>0</v>
      </c>
      <c r="JP176" s="344">
        <f t="shared" si="464"/>
        <v>0</v>
      </c>
      <c r="JQ176" s="344">
        <f t="shared" si="465"/>
        <v>0</v>
      </c>
      <c r="JR176" s="344">
        <f t="shared" si="466"/>
        <v>0</v>
      </c>
      <c r="JS176" s="344">
        <f t="shared" si="467"/>
        <v>0</v>
      </c>
      <c r="JT176" s="344">
        <f t="shared" si="468"/>
        <v>0</v>
      </c>
      <c r="JU176" s="344">
        <f t="shared" si="469"/>
        <v>0</v>
      </c>
      <c r="JV176" s="344">
        <f t="shared" si="470"/>
        <v>0</v>
      </c>
      <c r="JW176" s="344">
        <f t="shared" si="471"/>
        <v>0</v>
      </c>
      <c r="JX176" s="344">
        <f t="shared" si="472"/>
        <v>0</v>
      </c>
      <c r="JY176" s="344">
        <f t="shared" si="473"/>
        <v>0</v>
      </c>
      <c r="JZ176" s="344">
        <f t="shared" si="474"/>
        <v>0</v>
      </c>
      <c r="KA176" s="344">
        <f t="shared" si="475"/>
        <v>0</v>
      </c>
      <c r="KB176" s="344">
        <f t="shared" si="476"/>
        <v>0</v>
      </c>
      <c r="KC176" s="344">
        <f t="shared" si="477"/>
        <v>0</v>
      </c>
      <c r="KD176" s="344">
        <f t="shared" si="478"/>
        <v>0</v>
      </c>
      <c r="KE176" s="344">
        <f t="shared" si="479"/>
        <v>0</v>
      </c>
      <c r="KF176" s="344">
        <f t="shared" si="480"/>
        <v>0</v>
      </c>
      <c r="KG176" s="344">
        <f t="shared" si="481"/>
        <v>0</v>
      </c>
      <c r="KH176" s="344">
        <f t="shared" si="482"/>
        <v>0</v>
      </c>
      <c r="KI176" s="344">
        <f t="shared" si="483"/>
        <v>0</v>
      </c>
      <c r="KJ176" s="344">
        <f t="shared" si="484"/>
        <v>0</v>
      </c>
      <c r="KK176" s="344">
        <f t="shared" si="485"/>
        <v>0</v>
      </c>
      <c r="KL176" s="344">
        <f t="shared" si="486"/>
        <v>0</v>
      </c>
      <c r="KM176" s="344">
        <f t="shared" si="487"/>
        <v>0</v>
      </c>
      <c r="KN176" s="344">
        <f t="shared" si="488"/>
        <v>0</v>
      </c>
      <c r="KO176" s="344">
        <f t="shared" si="489"/>
        <v>0</v>
      </c>
      <c r="KP176" s="344">
        <f t="shared" si="490"/>
        <v>0</v>
      </c>
      <c r="KQ176" s="344">
        <f t="shared" si="491"/>
        <v>0</v>
      </c>
      <c r="KR176" s="344">
        <f t="shared" si="492"/>
        <v>0</v>
      </c>
      <c r="KS176" s="344">
        <f t="shared" si="493"/>
        <v>0</v>
      </c>
      <c r="KT176" s="383">
        <f t="shared" si="494"/>
        <v>0</v>
      </c>
      <c r="KU176" s="701"/>
      <c r="KV176" s="109"/>
      <c r="KW176" s="109"/>
      <c r="KX176" s="110"/>
      <c r="KZ176" s="472">
        <f t="shared" si="495"/>
        <v>0</v>
      </c>
      <c r="LA176" s="348">
        <f t="shared" si="496"/>
        <v>0</v>
      </c>
      <c r="LB176" s="348">
        <f t="shared" si="497"/>
        <v>0</v>
      </c>
      <c r="LC176" s="473">
        <f t="shared" si="498"/>
        <v>0</v>
      </c>
      <c r="LE176" s="467">
        <f t="shared" si="499"/>
        <v>0</v>
      </c>
      <c r="LF176" s="467" t="str">
        <f t="shared" si="500"/>
        <v/>
      </c>
      <c r="LG176" s="467">
        <f t="shared" si="501"/>
        <v>0</v>
      </c>
      <c r="LH176" s="467">
        <f t="shared" si="502"/>
        <v>0</v>
      </c>
      <c r="LI176" s="467">
        <f t="shared" si="503"/>
        <v>0</v>
      </c>
      <c r="LJ176" s="467">
        <f t="shared" si="504"/>
        <v>0</v>
      </c>
      <c r="LK176" s="467">
        <f t="shared" si="505"/>
        <v>0</v>
      </c>
      <c r="LL176" s="467">
        <f t="shared" si="506"/>
        <v>0</v>
      </c>
      <c r="LM176" s="467">
        <f t="shared" si="507"/>
        <v>0</v>
      </c>
      <c r="LN176" s="468">
        <f t="shared" si="508"/>
        <v>0</v>
      </c>
      <c r="LO176" s="468" t="str">
        <f t="shared" si="592"/>
        <v>○</v>
      </c>
      <c r="LP176" s="451"/>
      <c r="LQ176" s="414">
        <f t="shared" si="593"/>
        <v>0</v>
      </c>
      <c r="LR176" s="414">
        <f t="shared" si="594"/>
        <v>0</v>
      </c>
      <c r="LS176" s="414" t="str">
        <f t="shared" si="509"/>
        <v/>
      </c>
      <c r="LT176" s="414" t="str">
        <f t="shared" si="595"/>
        <v/>
      </c>
      <c r="LU176" s="414">
        <f t="shared" si="510"/>
        <v>0</v>
      </c>
      <c r="LV176" s="414">
        <f t="shared" si="511"/>
        <v>0</v>
      </c>
      <c r="LW176" s="414">
        <f t="shared" si="512"/>
        <v>0</v>
      </c>
      <c r="LX176" s="448">
        <f t="shared" si="513"/>
        <v>0</v>
      </c>
      <c r="LY176" s="414">
        <f t="shared" si="596"/>
        <v>0</v>
      </c>
      <c r="LZ176" s="414">
        <f t="shared" si="597"/>
        <v>0</v>
      </c>
      <c r="MA176" s="414">
        <f t="shared" si="598"/>
        <v>0</v>
      </c>
      <c r="MB176" s="448">
        <f t="shared" si="599"/>
        <v>0</v>
      </c>
      <c r="MC176" s="414">
        <f t="shared" si="514"/>
        <v>0</v>
      </c>
      <c r="MD176" s="414">
        <f t="shared" si="515"/>
        <v>0</v>
      </c>
      <c r="ME176" s="414">
        <f t="shared" si="516"/>
        <v>0</v>
      </c>
      <c r="MF176" s="448">
        <f t="shared" si="517"/>
        <v>0</v>
      </c>
      <c r="MG176" s="414">
        <f t="shared" si="518"/>
        <v>0</v>
      </c>
      <c r="MH176" s="414">
        <f t="shared" si="519"/>
        <v>0</v>
      </c>
      <c r="MI176" s="414">
        <f t="shared" si="520"/>
        <v>0</v>
      </c>
      <c r="MJ176" s="448">
        <f t="shared" si="600"/>
        <v>0</v>
      </c>
      <c r="MK176" s="462"/>
      <c r="ML176" s="477" cm="1">
        <f t="array" ref="ML176">IF(MX176=1,INDEX($BX176:$EQ176,1,MATCH("Ⅱ⑧",$BX176:$EQ176,0)+7),0)</f>
        <v>0</v>
      </c>
      <c r="MM176" s="478">
        <f t="shared" si="521"/>
        <v>0</v>
      </c>
      <c r="MN176" s="468">
        <f t="shared" si="522"/>
        <v>0</v>
      </c>
      <c r="MP176" s="348">
        <f t="shared" si="523"/>
        <v>0</v>
      </c>
      <c r="MQ176" s="348">
        <f t="shared" si="524"/>
        <v>0</v>
      </c>
      <c r="MR176" s="348">
        <f t="shared" si="525"/>
        <v>0</v>
      </c>
      <c r="MS176" s="348">
        <f t="shared" si="526"/>
        <v>0</v>
      </c>
      <c r="MT176" s="348">
        <f t="shared" si="527"/>
        <v>0</v>
      </c>
      <c r="MU176" s="348">
        <f t="shared" si="528"/>
        <v>0</v>
      </c>
      <c r="MV176" s="348">
        <f t="shared" si="529"/>
        <v>0</v>
      </c>
      <c r="MW176" s="348">
        <f t="shared" si="530"/>
        <v>0</v>
      </c>
      <c r="MX176" s="348">
        <f t="shared" si="531"/>
        <v>0</v>
      </c>
      <c r="MZ176" s="550">
        <f t="shared" si="532"/>
        <v>0</v>
      </c>
      <c r="NA176" s="550">
        <f t="shared" si="533"/>
        <v>0</v>
      </c>
      <c r="NB176" s="550">
        <f t="shared" si="534"/>
        <v>0</v>
      </c>
      <c r="NC176" s="550">
        <f t="shared" si="535"/>
        <v>0</v>
      </c>
      <c r="ND176" s="550">
        <f t="shared" si="536"/>
        <v>0</v>
      </c>
      <c r="NE176" s="550">
        <f t="shared" si="537"/>
        <v>0</v>
      </c>
      <c r="NF176" s="550">
        <f t="shared" si="538"/>
        <v>0</v>
      </c>
      <c r="NG176" s="550">
        <f t="shared" si="539"/>
        <v>0</v>
      </c>
    </row>
    <row r="177" spans="1:371" s="136" customFormat="1" ht="21" customHeight="1">
      <c r="A177" s="452">
        <f t="shared" si="412"/>
        <v>0</v>
      </c>
      <c r="B177" s="452">
        <f t="shared" si="601"/>
        <v>0</v>
      </c>
      <c r="C177" s="452">
        <f t="shared" si="413"/>
        <v>0</v>
      </c>
      <c r="D177" s="452">
        <f t="shared" si="414"/>
        <v>0</v>
      </c>
      <c r="E177" s="452">
        <f t="shared" si="415"/>
        <v>0</v>
      </c>
      <c r="F177" s="452">
        <f t="shared" si="602"/>
        <v>0</v>
      </c>
      <c r="G177" s="452">
        <f t="shared" si="603"/>
        <v>0</v>
      </c>
      <c r="H177" s="452">
        <f t="shared" si="604"/>
        <v>0</v>
      </c>
      <c r="I177" s="267">
        <f t="shared" si="540"/>
        <v>0</v>
      </c>
      <c r="J177" s="268"/>
      <c r="K177" s="112"/>
      <c r="L177" s="112"/>
      <c r="M177" s="106"/>
      <c r="N177" s="106"/>
      <c r="O177" s="106"/>
      <c r="P177" s="106"/>
      <c r="Q177" s="112"/>
      <c r="R177" s="263" t="str">
        <f>IFERROR(VLOOKUP(Q177,'４整理番号表'!$T$27:$U$30,2,TRUE),"")</f>
        <v/>
      </c>
      <c r="S177" s="263">
        <f t="shared" si="541"/>
        <v>0</v>
      </c>
      <c r="T177" s="266">
        <f t="shared" si="542"/>
        <v>0</v>
      </c>
      <c r="U177" s="112"/>
      <c r="V177" s="108"/>
      <c r="W177" s="269" t="str">
        <f>IFERROR(VLOOKUP(V177,'４整理番号表'!$B$6:$G$7,2,TRUE),"")</f>
        <v/>
      </c>
      <c r="X177" s="270"/>
      <c r="Y177" s="108"/>
      <c r="Z177" s="269" t="str">
        <f>IFERROR(VLOOKUP(Y177,'４整理番号表'!$B$39:$H$45,2,TRUE),"")</f>
        <v/>
      </c>
      <c r="AA177" s="108"/>
      <c r="AB177" s="271" t="str">
        <f>IFERROR(VLOOKUP(AA177,'４整理番号表'!$J$5:$K$59,2,TRUE),"")</f>
        <v/>
      </c>
      <c r="AC177" s="365"/>
      <c r="AD177" s="624"/>
      <c r="AE177" s="107"/>
      <c r="AF177" s="272" t="str">
        <f>IFERROR(VLOOKUP(AE177,'４整理番号表'!$P$6:$Q$39,2,TRUE),"")</f>
        <v/>
      </c>
      <c r="AG177" s="273">
        <f t="shared" si="416"/>
        <v>0</v>
      </c>
      <c r="AH177" s="106"/>
      <c r="AI177" s="112"/>
      <c r="AJ177" s="111"/>
      <c r="AK177" s="282"/>
      <c r="AL177" s="283"/>
      <c r="AM177" s="280"/>
      <c r="AN177" s="26"/>
      <c r="AO177" s="291">
        <f t="shared" si="417"/>
        <v>0</v>
      </c>
      <c r="AP177" s="290">
        <f t="shared" si="543"/>
        <v>0</v>
      </c>
      <c r="AQ177" s="30"/>
      <c r="AR177" s="30"/>
      <c r="AS177" s="30"/>
      <c r="AT177" s="289"/>
      <c r="AU177" s="291">
        <f t="shared" si="610"/>
        <v>0</v>
      </c>
      <c r="AV177" s="291" t="str">
        <f t="shared" si="605"/>
        <v/>
      </c>
      <c r="AW177" s="27"/>
      <c r="AX177" s="33"/>
      <c r="AY177" s="33"/>
      <c r="AZ177" s="28"/>
      <c r="BA177" s="27"/>
      <c r="BB177" s="202"/>
      <c r="BC177" s="315">
        <f t="shared" si="544"/>
        <v>0</v>
      </c>
      <c r="BD177" s="349" t="str">
        <f t="shared" si="418"/>
        <v/>
      </c>
      <c r="BE177" s="350"/>
      <c r="BF177" s="350"/>
      <c r="BG177" s="349">
        <f t="shared" si="611"/>
        <v>0</v>
      </c>
      <c r="BH177" s="350"/>
      <c r="BI177" s="349">
        <f t="shared" si="545"/>
        <v>0</v>
      </c>
      <c r="BJ177" s="202"/>
      <c r="BK177" s="202"/>
      <c r="BL177" s="653" t="str">
        <f t="shared" si="419"/>
        <v/>
      </c>
      <c r="BM177" s="654" t="str">
        <f t="shared" si="420"/>
        <v/>
      </c>
      <c r="BN177" s="266" t="str">
        <f t="shared" si="421"/>
        <v/>
      </c>
      <c r="BO177" s="793"/>
      <c r="BP177" s="323"/>
      <c r="BQ177" s="323"/>
      <c r="BR177" s="323"/>
      <c r="BS177" s="323"/>
      <c r="BT177" s="324" t="str">
        <f t="shared" si="422"/>
        <v/>
      </c>
      <c r="BU177" s="325" t="str">
        <f t="shared" si="546"/>
        <v/>
      </c>
      <c r="BV177" s="393">
        <f t="shared" si="547"/>
        <v>0</v>
      </c>
      <c r="BW177" s="326"/>
      <c r="BX177" s="329"/>
      <c r="BY177" s="454"/>
      <c r="BZ177" s="455"/>
      <c r="CA177" s="455"/>
      <c r="CB177" s="455"/>
      <c r="CC177" s="455"/>
      <c r="CD177" s="322">
        <f>IFERROR(VLOOKUP(BX177,'４整理番号表'!$X$23:$Z$31,3,FALSE),)</f>
        <v>0</v>
      </c>
      <c r="CE177" s="605" t="str">
        <f>IF(BX177='４整理番号表'!$X$24,IF(CC177&lt;&gt;"",IF(BZ177&gt;0,IF(BY177=6,ROUNDDOWN((CC177-BZ177)/ABS(BZ177),3),IF(BY177=5,ROUNDDOWN((CC177-BZ177)/ABS(BZ177)*3/4,3),"")),"-")),IF(CC177&lt;&gt;"",IF(BZ177&gt;0,ROUNDDOWN((CC177-BZ177)/ABS(BZ177),3),"-"),""))</f>
        <v/>
      </c>
      <c r="CF177" s="610"/>
      <c r="CG177" s="329"/>
      <c r="CH177" s="454"/>
      <c r="CI177" s="322"/>
      <c r="CJ177" s="322"/>
      <c r="CK177" s="322"/>
      <c r="CL177" s="322"/>
      <c r="CM177" s="322">
        <f>IFERROR(VLOOKUP(CG177,'４整理番号表'!$X$23:$Z$31,3,FALSE),)</f>
        <v>0</v>
      </c>
      <c r="CN177" s="325" t="str">
        <f t="shared" si="548"/>
        <v/>
      </c>
      <c r="CO177" s="610"/>
      <c r="CP177" s="329"/>
      <c r="CQ177" s="454"/>
      <c r="CR177" s="322"/>
      <c r="CS177" s="322"/>
      <c r="CT177" s="322"/>
      <c r="CU177" s="322"/>
      <c r="CV177" s="322">
        <f>IFERROR(VLOOKUP(CP177,'４整理番号表'!$X$23:$Z$31,3,FALSE),)</f>
        <v>0</v>
      </c>
      <c r="CW177" s="325" t="str">
        <f t="shared" si="549"/>
        <v/>
      </c>
      <c r="CX177" s="619"/>
      <c r="CY177" s="329"/>
      <c r="CZ177" s="454"/>
      <c r="DA177" s="322"/>
      <c r="DB177" s="322"/>
      <c r="DC177" s="322"/>
      <c r="DD177" s="322"/>
      <c r="DE177" s="322">
        <f>IFERROR(VLOOKUP(CY177,'４整理番号表'!$X$23:$Z$31,3,FALSE),)</f>
        <v>0</v>
      </c>
      <c r="DF177" s="325" t="str">
        <f t="shared" si="550"/>
        <v/>
      </c>
      <c r="DG177" s="610"/>
      <c r="DH177" s="329"/>
      <c r="DI177" s="454"/>
      <c r="DJ177" s="322"/>
      <c r="DK177" s="322"/>
      <c r="DL177" s="322"/>
      <c r="DM177" s="322"/>
      <c r="DN177" s="322">
        <f>IFERROR(VLOOKUP(DH177,'４整理番号表'!$X$23:$Z$31,3,FALSE),)</f>
        <v>0</v>
      </c>
      <c r="DO177" s="325" t="str">
        <f t="shared" si="551"/>
        <v/>
      </c>
      <c r="DP177" s="610"/>
      <c r="DQ177" s="329"/>
      <c r="DR177" s="454"/>
      <c r="DS177" s="322"/>
      <c r="DT177" s="322"/>
      <c r="DU177" s="322"/>
      <c r="DV177" s="322"/>
      <c r="DW177" s="322">
        <f>IFERROR(VLOOKUP(DQ177,'４整理番号表'!$X$23:$Z$31,3,FALSE),)</f>
        <v>0</v>
      </c>
      <c r="DX177" s="325" t="str">
        <f t="shared" si="552"/>
        <v/>
      </c>
      <c r="DY177" s="610"/>
      <c r="DZ177" s="329"/>
      <c r="EA177" s="454"/>
      <c r="EB177" s="322"/>
      <c r="EC177" s="322"/>
      <c r="ED177" s="322"/>
      <c r="EE177" s="322"/>
      <c r="EF177" s="322">
        <f>IFERROR(VLOOKUP(DZ177,'４整理番号表'!$X$23:$Z$31,3,FALSE),)</f>
        <v>0</v>
      </c>
      <c r="EG177" s="325" t="str">
        <f t="shared" si="553"/>
        <v/>
      </c>
      <c r="EH177" s="610"/>
      <c r="EI177" s="329"/>
      <c r="EJ177" s="454"/>
      <c r="EK177" s="322"/>
      <c r="EL177" s="322"/>
      <c r="EM177" s="322"/>
      <c r="EN177" s="322"/>
      <c r="EO177" s="322">
        <f>IFERROR(VLOOKUP(EI177,'４整理番号表'!$X$23:$Z$31,3,FALSE),)</f>
        <v>0</v>
      </c>
      <c r="EP177" s="325" t="str">
        <f t="shared" si="554"/>
        <v/>
      </c>
      <c r="EQ177" s="619"/>
      <c r="ER177" s="203" t="s">
        <v>101</v>
      </c>
      <c r="ES177" s="266">
        <f t="shared" si="423"/>
        <v>0</v>
      </c>
      <c r="ET177" s="272">
        <f t="shared" si="424"/>
        <v>0</v>
      </c>
      <c r="EU177" s="272">
        <f t="shared" si="425"/>
        <v>0</v>
      </c>
      <c r="EV177" s="272">
        <f t="shared" si="426"/>
        <v>0</v>
      </c>
      <c r="EW177" s="272">
        <f t="shared" si="427"/>
        <v>0</v>
      </c>
      <c r="EX177" s="272">
        <f t="shared" si="428"/>
        <v>0</v>
      </c>
      <c r="EY177" s="272">
        <f t="shared" si="429"/>
        <v>0</v>
      </c>
      <c r="EZ177" s="272">
        <f t="shared" si="430"/>
        <v>0</v>
      </c>
      <c r="FA177" s="272">
        <f t="shared" si="431"/>
        <v>0</v>
      </c>
      <c r="FB177" s="272">
        <f t="shared" si="432"/>
        <v>0</v>
      </c>
      <c r="FC177" s="272">
        <f t="shared" si="433"/>
        <v>0</v>
      </c>
      <c r="FD177" s="272">
        <f t="shared" si="434"/>
        <v>0</v>
      </c>
      <c r="FE177" s="272">
        <f t="shared" si="435"/>
        <v>0</v>
      </c>
      <c r="FF177" s="272">
        <f t="shared" si="436"/>
        <v>0</v>
      </c>
      <c r="FG177" s="272">
        <f t="shared" si="437"/>
        <v>0</v>
      </c>
      <c r="FH177" s="272">
        <f t="shared" si="438"/>
        <v>0</v>
      </c>
      <c r="FI177" s="109" t="s">
        <v>100</v>
      </c>
      <c r="FJ177" s="109" t="s">
        <v>100</v>
      </c>
      <c r="FK177" s="109" t="s">
        <v>100</v>
      </c>
      <c r="FL177" s="109" t="s">
        <v>100</v>
      </c>
      <c r="FM177" s="109" t="s">
        <v>100</v>
      </c>
      <c r="FN177" s="272">
        <f t="shared" si="555"/>
        <v>0</v>
      </c>
      <c r="FO177" s="272">
        <f t="shared" si="556"/>
        <v>0</v>
      </c>
      <c r="FP177" s="272">
        <f t="shared" si="557"/>
        <v>0</v>
      </c>
      <c r="FQ177" s="272">
        <f t="shared" si="558"/>
        <v>0</v>
      </c>
      <c r="FR177" s="272">
        <f t="shared" si="559"/>
        <v>0</v>
      </c>
      <c r="FS177" s="272">
        <f t="shared" si="560"/>
        <v>0</v>
      </c>
      <c r="FT177" s="272">
        <f t="shared" si="561"/>
        <v>0</v>
      </c>
      <c r="FU177" s="113"/>
      <c r="FV177" s="113"/>
      <c r="FW177" s="109"/>
      <c r="FX177" s="109"/>
      <c r="FY177" s="109"/>
      <c r="FZ177" s="272">
        <f t="shared" si="562"/>
        <v>0</v>
      </c>
      <c r="GA177" s="272">
        <f t="shared" si="439"/>
        <v>0</v>
      </c>
      <c r="GB177" s="109"/>
      <c r="GC177" s="109"/>
      <c r="GD177" s="109"/>
      <c r="GE177" s="109"/>
      <c r="GF177" s="109"/>
      <c r="GG177" s="109"/>
      <c r="GH177" s="109"/>
      <c r="GI177" s="109"/>
      <c r="GJ177" s="109"/>
      <c r="GK177" s="109"/>
      <c r="GL177" s="109"/>
      <c r="GM177" s="109"/>
      <c r="GN177" s="109"/>
      <c r="GO177" s="109"/>
      <c r="GP177" s="109"/>
      <c r="GQ177" s="109"/>
      <c r="GR177" s="109"/>
      <c r="GS177" s="109"/>
      <c r="GT177" s="110"/>
      <c r="GV177" s="413">
        <f t="shared" si="440"/>
        <v>0</v>
      </c>
      <c r="GW177" s="414">
        <f t="shared" si="441"/>
        <v>0</v>
      </c>
      <c r="GX177" s="415"/>
      <c r="GY177" s="416">
        <f t="shared" si="606"/>
        <v>0</v>
      </c>
      <c r="GZ177" s="417">
        <f t="shared" si="607"/>
        <v>0</v>
      </c>
      <c r="HA177" s="385"/>
      <c r="HB177" s="421"/>
      <c r="HC177" s="422"/>
      <c r="HD177" s="422"/>
      <c r="HE177" s="423">
        <f t="shared" si="608"/>
        <v>0</v>
      </c>
      <c r="HF177" s="424">
        <f t="shared" si="609"/>
        <v>0</v>
      </c>
      <c r="HG177" s="426"/>
      <c r="HH177" s="426"/>
      <c r="HI177" s="426"/>
      <c r="HJ177" s="345" t="str">
        <f t="shared" si="442"/>
        <v/>
      </c>
      <c r="HK177" s="402">
        <f>IF(OR(AND(1&lt;=HJ177,HJ177&lt;=3),HJ177=6),VLOOKUP(HJ177,'４整理番号表'!$J$5:$K$59,2,FALSE),0)</f>
        <v>0</v>
      </c>
      <c r="HL177" s="402">
        <f>IF(OR(HJ177=4,HJ177=7),VLOOKUP(HJ177,'４整理番号表'!$J$5:$K$59,2,FALSE),0)</f>
        <v>0</v>
      </c>
      <c r="HM177" s="402">
        <f>IF(HJ177=5,VLOOKUP(HJ177,'４整理番号表'!$J$5:$K$59,2,FALSE),0)</f>
        <v>0</v>
      </c>
      <c r="HN177" s="402">
        <f>IF(AND(8&lt;=HJ177,HJ177&lt;=13),VLOOKUP(HJ177,'４整理番号表'!$J$5:$K$59,2,FALSE),0)</f>
        <v>0</v>
      </c>
      <c r="HO177" s="397">
        <f t="shared" si="563"/>
        <v>0</v>
      </c>
      <c r="HP177" s="345">
        <f t="shared" si="564"/>
        <v>0</v>
      </c>
      <c r="HQ177" s="345">
        <f t="shared" si="565"/>
        <v>0</v>
      </c>
      <c r="HR177" s="344">
        <f t="shared" si="566"/>
        <v>0</v>
      </c>
      <c r="HS177" s="344">
        <f t="shared" si="567"/>
        <v>0</v>
      </c>
      <c r="HT177" s="345">
        <f t="shared" si="568"/>
        <v>0</v>
      </c>
      <c r="HU177" s="345">
        <f t="shared" si="569"/>
        <v>0</v>
      </c>
      <c r="HV177" s="345">
        <f t="shared" si="570"/>
        <v>0</v>
      </c>
      <c r="HW177" s="345">
        <f t="shared" si="571"/>
        <v>0</v>
      </c>
      <c r="HX177" s="345">
        <f t="shared" si="572"/>
        <v>0</v>
      </c>
      <c r="HY177" s="344">
        <f t="shared" si="573"/>
        <v>0</v>
      </c>
      <c r="HZ177" s="344">
        <f t="shared" si="574"/>
        <v>0</v>
      </c>
      <c r="IA177" s="345">
        <f t="shared" si="575"/>
        <v>0</v>
      </c>
      <c r="IB177" s="345">
        <f t="shared" si="576"/>
        <v>0</v>
      </c>
      <c r="IC177" s="345">
        <f t="shared" si="577"/>
        <v>0</v>
      </c>
      <c r="ID177" s="345">
        <f t="shared" si="578"/>
        <v>0</v>
      </c>
      <c r="IE177" s="345">
        <f t="shared" si="579"/>
        <v>0</v>
      </c>
      <c r="IF177" s="344">
        <f>IF(AND($HO177=3,SUM($ID177:IE177)=0),IF(AND($HB177=1,$HF177&gt;=0.1),1,),)</f>
        <v>0</v>
      </c>
      <c r="IG177" s="344">
        <f>IF(AND($HO177=3,SUM($ID177:IF177)=0),IF(AND($HB177=1,$HF177&gt;=0.05,$HF177&lt;0.1),1,),)</f>
        <v>0</v>
      </c>
      <c r="IH177" s="345">
        <f t="shared" si="580"/>
        <v>0</v>
      </c>
      <c r="II177" s="345">
        <f t="shared" si="581"/>
        <v>0</v>
      </c>
      <c r="IJ177" s="345">
        <f t="shared" si="582"/>
        <v>0</v>
      </c>
      <c r="IK177" s="345">
        <f t="shared" si="583"/>
        <v>0</v>
      </c>
      <c r="IL177" s="345">
        <f t="shared" si="584"/>
        <v>0</v>
      </c>
      <c r="IM177" s="345">
        <f t="shared" si="585"/>
        <v>0</v>
      </c>
      <c r="IN177" s="345">
        <f t="shared" si="586"/>
        <v>0</v>
      </c>
      <c r="IO177" s="345">
        <f t="shared" si="587"/>
        <v>0</v>
      </c>
      <c r="IP177" s="345">
        <f t="shared" si="588"/>
        <v>0</v>
      </c>
      <c r="IQ177" s="345">
        <f t="shared" si="589"/>
        <v>0</v>
      </c>
      <c r="IR177" s="345">
        <f t="shared" si="590"/>
        <v>0</v>
      </c>
      <c r="IS177" s="392">
        <f t="shared" si="591"/>
        <v>0</v>
      </c>
      <c r="IT177" s="385"/>
      <c r="IU177" s="440">
        <f t="shared" si="443"/>
        <v>0</v>
      </c>
      <c r="IV177" s="344">
        <f t="shared" si="444"/>
        <v>0</v>
      </c>
      <c r="IW177" s="344">
        <f t="shared" si="445"/>
        <v>0</v>
      </c>
      <c r="IX177" s="344">
        <f t="shared" si="446"/>
        <v>0</v>
      </c>
      <c r="IY177" s="344">
        <f t="shared" si="447"/>
        <v>0</v>
      </c>
      <c r="IZ177" s="344">
        <f t="shared" si="448"/>
        <v>0</v>
      </c>
      <c r="JA177" s="344">
        <f t="shared" si="449"/>
        <v>0</v>
      </c>
      <c r="JB177" s="344">
        <f t="shared" si="450"/>
        <v>0</v>
      </c>
      <c r="JC177" s="344">
        <f t="shared" si="451"/>
        <v>0</v>
      </c>
      <c r="JD177" s="344">
        <f t="shared" si="452"/>
        <v>0</v>
      </c>
      <c r="JE177" s="344">
        <f t="shared" si="453"/>
        <v>0</v>
      </c>
      <c r="JF177" s="344">
        <f t="shared" si="454"/>
        <v>0</v>
      </c>
      <c r="JG177" s="344">
        <f t="shared" si="455"/>
        <v>0</v>
      </c>
      <c r="JH177" s="344">
        <f t="shared" si="456"/>
        <v>0</v>
      </c>
      <c r="JI177" s="344">
        <f t="shared" si="457"/>
        <v>0</v>
      </c>
      <c r="JJ177" s="344">
        <f t="shared" si="458"/>
        <v>0</v>
      </c>
      <c r="JK177" s="344">
        <f t="shared" si="459"/>
        <v>0</v>
      </c>
      <c r="JL177" s="344">
        <f t="shared" si="460"/>
        <v>0</v>
      </c>
      <c r="JM177" s="344">
        <f t="shared" si="461"/>
        <v>0</v>
      </c>
      <c r="JN177" s="344">
        <f t="shared" si="462"/>
        <v>0</v>
      </c>
      <c r="JO177" s="344">
        <f t="shared" si="463"/>
        <v>0</v>
      </c>
      <c r="JP177" s="344">
        <f t="shared" si="464"/>
        <v>0</v>
      </c>
      <c r="JQ177" s="344">
        <f t="shared" si="465"/>
        <v>0</v>
      </c>
      <c r="JR177" s="344">
        <f t="shared" si="466"/>
        <v>0</v>
      </c>
      <c r="JS177" s="344">
        <f t="shared" si="467"/>
        <v>0</v>
      </c>
      <c r="JT177" s="344">
        <f t="shared" si="468"/>
        <v>0</v>
      </c>
      <c r="JU177" s="344">
        <f t="shared" si="469"/>
        <v>0</v>
      </c>
      <c r="JV177" s="344">
        <f t="shared" si="470"/>
        <v>0</v>
      </c>
      <c r="JW177" s="344">
        <f t="shared" si="471"/>
        <v>0</v>
      </c>
      <c r="JX177" s="344">
        <f t="shared" si="472"/>
        <v>0</v>
      </c>
      <c r="JY177" s="344">
        <f t="shared" si="473"/>
        <v>0</v>
      </c>
      <c r="JZ177" s="344">
        <f t="shared" si="474"/>
        <v>0</v>
      </c>
      <c r="KA177" s="344">
        <f t="shared" si="475"/>
        <v>0</v>
      </c>
      <c r="KB177" s="344">
        <f t="shared" si="476"/>
        <v>0</v>
      </c>
      <c r="KC177" s="344">
        <f t="shared" si="477"/>
        <v>0</v>
      </c>
      <c r="KD177" s="344">
        <f t="shared" si="478"/>
        <v>0</v>
      </c>
      <c r="KE177" s="344">
        <f t="shared" si="479"/>
        <v>0</v>
      </c>
      <c r="KF177" s="344">
        <f t="shared" si="480"/>
        <v>0</v>
      </c>
      <c r="KG177" s="344">
        <f t="shared" si="481"/>
        <v>0</v>
      </c>
      <c r="KH177" s="344">
        <f t="shared" si="482"/>
        <v>0</v>
      </c>
      <c r="KI177" s="344">
        <f t="shared" si="483"/>
        <v>0</v>
      </c>
      <c r="KJ177" s="344">
        <f t="shared" si="484"/>
        <v>0</v>
      </c>
      <c r="KK177" s="344">
        <f t="shared" si="485"/>
        <v>0</v>
      </c>
      <c r="KL177" s="344">
        <f t="shared" si="486"/>
        <v>0</v>
      </c>
      <c r="KM177" s="344">
        <f t="shared" si="487"/>
        <v>0</v>
      </c>
      <c r="KN177" s="344">
        <f t="shared" si="488"/>
        <v>0</v>
      </c>
      <c r="KO177" s="344">
        <f t="shared" si="489"/>
        <v>0</v>
      </c>
      <c r="KP177" s="344">
        <f t="shared" si="490"/>
        <v>0</v>
      </c>
      <c r="KQ177" s="344">
        <f t="shared" si="491"/>
        <v>0</v>
      </c>
      <c r="KR177" s="344">
        <f t="shared" si="492"/>
        <v>0</v>
      </c>
      <c r="KS177" s="344">
        <f t="shared" si="493"/>
        <v>0</v>
      </c>
      <c r="KT177" s="383">
        <f t="shared" si="494"/>
        <v>0</v>
      </c>
      <c r="KU177" s="701"/>
      <c r="KV177" s="109"/>
      <c r="KW177" s="109"/>
      <c r="KX177" s="110"/>
      <c r="KZ177" s="472">
        <f t="shared" si="495"/>
        <v>0</v>
      </c>
      <c r="LA177" s="348">
        <f t="shared" si="496"/>
        <v>0</v>
      </c>
      <c r="LB177" s="348">
        <f t="shared" si="497"/>
        <v>0</v>
      </c>
      <c r="LC177" s="473">
        <f t="shared" si="498"/>
        <v>0</v>
      </c>
      <c r="LE177" s="467">
        <f t="shared" si="499"/>
        <v>0</v>
      </c>
      <c r="LF177" s="467" t="str">
        <f t="shared" si="500"/>
        <v/>
      </c>
      <c r="LG177" s="467">
        <f t="shared" si="501"/>
        <v>0</v>
      </c>
      <c r="LH177" s="467">
        <f t="shared" si="502"/>
        <v>0</v>
      </c>
      <c r="LI177" s="467">
        <f t="shared" si="503"/>
        <v>0</v>
      </c>
      <c r="LJ177" s="467">
        <f t="shared" si="504"/>
        <v>0</v>
      </c>
      <c r="LK177" s="467">
        <f t="shared" si="505"/>
        <v>0</v>
      </c>
      <c r="LL177" s="467">
        <f t="shared" si="506"/>
        <v>0</v>
      </c>
      <c r="LM177" s="467">
        <f t="shared" si="507"/>
        <v>0</v>
      </c>
      <c r="LN177" s="468">
        <f t="shared" si="508"/>
        <v>0</v>
      </c>
      <c r="LO177" s="468" t="str">
        <f t="shared" si="592"/>
        <v>○</v>
      </c>
      <c r="LP177" s="451"/>
      <c r="LQ177" s="414">
        <f t="shared" si="593"/>
        <v>0</v>
      </c>
      <c r="LR177" s="414">
        <f t="shared" si="594"/>
        <v>0</v>
      </c>
      <c r="LS177" s="414" t="str">
        <f t="shared" si="509"/>
        <v/>
      </c>
      <c r="LT177" s="414" t="str">
        <f t="shared" si="595"/>
        <v/>
      </c>
      <c r="LU177" s="414">
        <f t="shared" si="510"/>
        <v>0</v>
      </c>
      <c r="LV177" s="414">
        <f t="shared" si="511"/>
        <v>0</v>
      </c>
      <c r="LW177" s="414">
        <f t="shared" si="512"/>
        <v>0</v>
      </c>
      <c r="LX177" s="448">
        <f t="shared" si="513"/>
        <v>0</v>
      </c>
      <c r="LY177" s="414">
        <f t="shared" si="596"/>
        <v>0</v>
      </c>
      <c r="LZ177" s="414">
        <f t="shared" si="597"/>
        <v>0</v>
      </c>
      <c r="MA177" s="414">
        <f t="shared" si="598"/>
        <v>0</v>
      </c>
      <c r="MB177" s="448">
        <f t="shared" si="599"/>
        <v>0</v>
      </c>
      <c r="MC177" s="414">
        <f t="shared" si="514"/>
        <v>0</v>
      </c>
      <c r="MD177" s="414">
        <f t="shared" si="515"/>
        <v>0</v>
      </c>
      <c r="ME177" s="414">
        <f t="shared" si="516"/>
        <v>0</v>
      </c>
      <c r="MF177" s="448">
        <f t="shared" si="517"/>
        <v>0</v>
      </c>
      <c r="MG177" s="414">
        <f t="shared" si="518"/>
        <v>0</v>
      </c>
      <c r="MH177" s="414">
        <f t="shared" si="519"/>
        <v>0</v>
      </c>
      <c r="MI177" s="414">
        <f t="shared" si="520"/>
        <v>0</v>
      </c>
      <c r="MJ177" s="448">
        <f t="shared" si="600"/>
        <v>0</v>
      </c>
      <c r="MK177" s="462"/>
      <c r="ML177" s="477" cm="1">
        <f t="array" ref="ML177">IF(MX177=1,INDEX($BX177:$EQ177,1,MATCH("Ⅱ⑧",$BX177:$EQ177,0)+7),0)</f>
        <v>0</v>
      </c>
      <c r="MM177" s="478">
        <f t="shared" si="521"/>
        <v>0</v>
      </c>
      <c r="MN177" s="468">
        <f t="shared" si="522"/>
        <v>0</v>
      </c>
      <c r="MP177" s="348">
        <f t="shared" si="523"/>
        <v>0</v>
      </c>
      <c r="MQ177" s="348">
        <f t="shared" si="524"/>
        <v>0</v>
      </c>
      <c r="MR177" s="348">
        <f t="shared" si="525"/>
        <v>0</v>
      </c>
      <c r="MS177" s="348">
        <f t="shared" si="526"/>
        <v>0</v>
      </c>
      <c r="MT177" s="348">
        <f t="shared" si="527"/>
        <v>0</v>
      </c>
      <c r="MU177" s="348">
        <f t="shared" si="528"/>
        <v>0</v>
      </c>
      <c r="MV177" s="348">
        <f t="shared" si="529"/>
        <v>0</v>
      </c>
      <c r="MW177" s="348">
        <f t="shared" si="530"/>
        <v>0</v>
      </c>
      <c r="MX177" s="348">
        <f t="shared" si="531"/>
        <v>0</v>
      </c>
      <c r="MZ177" s="550">
        <f t="shared" si="532"/>
        <v>0</v>
      </c>
      <c r="NA177" s="550">
        <f t="shared" si="533"/>
        <v>0</v>
      </c>
      <c r="NB177" s="550">
        <f t="shared" si="534"/>
        <v>0</v>
      </c>
      <c r="NC177" s="550">
        <f t="shared" si="535"/>
        <v>0</v>
      </c>
      <c r="ND177" s="550">
        <f t="shared" si="536"/>
        <v>0</v>
      </c>
      <c r="NE177" s="550">
        <f t="shared" si="537"/>
        <v>0</v>
      </c>
      <c r="NF177" s="550">
        <f t="shared" si="538"/>
        <v>0</v>
      </c>
      <c r="NG177" s="550">
        <f t="shared" si="539"/>
        <v>0</v>
      </c>
    </row>
    <row r="178" spans="1:371" s="136" customFormat="1" ht="21" customHeight="1">
      <c r="A178" s="452">
        <f t="shared" si="412"/>
        <v>0</v>
      </c>
      <c r="B178" s="452">
        <f t="shared" si="601"/>
        <v>0</v>
      </c>
      <c r="C178" s="452">
        <f t="shared" si="413"/>
        <v>0</v>
      </c>
      <c r="D178" s="452">
        <f t="shared" si="414"/>
        <v>0</v>
      </c>
      <c r="E178" s="452">
        <f t="shared" si="415"/>
        <v>0</v>
      </c>
      <c r="F178" s="452">
        <f t="shared" si="602"/>
        <v>0</v>
      </c>
      <c r="G178" s="452">
        <f t="shared" si="603"/>
        <v>0</v>
      </c>
      <c r="H178" s="452">
        <f t="shared" si="604"/>
        <v>0</v>
      </c>
      <c r="I178" s="267">
        <f t="shared" si="540"/>
        <v>0</v>
      </c>
      <c r="J178" s="268"/>
      <c r="K178" s="112"/>
      <c r="L178" s="112"/>
      <c r="M178" s="106"/>
      <c r="N178" s="106"/>
      <c r="O178" s="106"/>
      <c r="P178" s="106"/>
      <c r="Q178" s="112"/>
      <c r="R178" s="263" t="str">
        <f>IFERROR(VLOOKUP(Q178,'４整理番号表'!$T$27:$U$30,2,TRUE),"")</f>
        <v/>
      </c>
      <c r="S178" s="263">
        <f t="shared" si="541"/>
        <v>0</v>
      </c>
      <c r="T178" s="266">
        <f t="shared" si="542"/>
        <v>0</v>
      </c>
      <c r="U178" s="112"/>
      <c r="V178" s="108"/>
      <c r="W178" s="269" t="str">
        <f>IFERROR(VLOOKUP(V178,'４整理番号表'!$B$6:$G$7,2,TRUE),"")</f>
        <v/>
      </c>
      <c r="X178" s="270"/>
      <c r="Y178" s="108"/>
      <c r="Z178" s="269" t="str">
        <f>IFERROR(VLOOKUP(Y178,'４整理番号表'!$B$39:$H$45,2,TRUE),"")</f>
        <v/>
      </c>
      <c r="AA178" s="108"/>
      <c r="AB178" s="271" t="str">
        <f>IFERROR(VLOOKUP(AA178,'４整理番号表'!$J$5:$K$59,2,TRUE),"")</f>
        <v/>
      </c>
      <c r="AC178" s="365"/>
      <c r="AD178" s="624"/>
      <c r="AE178" s="107"/>
      <c r="AF178" s="272" t="str">
        <f>IFERROR(VLOOKUP(AE178,'４整理番号表'!$P$6:$Q$39,2,TRUE),"")</f>
        <v/>
      </c>
      <c r="AG178" s="273">
        <f t="shared" si="416"/>
        <v>0</v>
      </c>
      <c r="AH178" s="106"/>
      <c r="AI178" s="112"/>
      <c r="AJ178" s="111"/>
      <c r="AK178" s="282"/>
      <c r="AL178" s="283"/>
      <c r="AM178" s="280"/>
      <c r="AN178" s="29"/>
      <c r="AO178" s="291">
        <f t="shared" si="417"/>
        <v>0</v>
      </c>
      <c r="AP178" s="290">
        <f t="shared" si="543"/>
        <v>0</v>
      </c>
      <c r="AQ178" s="30"/>
      <c r="AR178" s="30"/>
      <c r="AS178" s="30"/>
      <c r="AT178" s="289"/>
      <c r="AU178" s="291">
        <f t="shared" si="610"/>
        <v>0</v>
      </c>
      <c r="AV178" s="291" t="str">
        <f t="shared" si="605"/>
        <v/>
      </c>
      <c r="AW178" s="27"/>
      <c r="AX178" s="33"/>
      <c r="AY178" s="33"/>
      <c r="AZ178" s="28"/>
      <c r="BA178" s="27"/>
      <c r="BB178" s="202"/>
      <c r="BC178" s="315">
        <f t="shared" si="544"/>
        <v>0</v>
      </c>
      <c r="BD178" s="349" t="str">
        <f t="shared" si="418"/>
        <v/>
      </c>
      <c r="BE178" s="350"/>
      <c r="BF178" s="350"/>
      <c r="BG178" s="349">
        <f t="shared" si="611"/>
        <v>0</v>
      </c>
      <c r="BH178" s="350"/>
      <c r="BI178" s="349">
        <f t="shared" si="545"/>
        <v>0</v>
      </c>
      <c r="BJ178" s="202"/>
      <c r="BK178" s="202"/>
      <c r="BL178" s="653" t="str">
        <f t="shared" si="419"/>
        <v/>
      </c>
      <c r="BM178" s="654" t="str">
        <f t="shared" si="420"/>
        <v/>
      </c>
      <c r="BN178" s="266" t="str">
        <f t="shared" si="421"/>
        <v/>
      </c>
      <c r="BO178" s="793"/>
      <c r="BP178" s="323"/>
      <c r="BQ178" s="323"/>
      <c r="BR178" s="323"/>
      <c r="BS178" s="323"/>
      <c r="BT178" s="324" t="str">
        <f t="shared" si="422"/>
        <v/>
      </c>
      <c r="BU178" s="325" t="str">
        <f t="shared" si="546"/>
        <v/>
      </c>
      <c r="BV178" s="393">
        <f t="shared" si="547"/>
        <v>0</v>
      </c>
      <c r="BW178" s="326"/>
      <c r="BX178" s="329"/>
      <c r="BY178" s="454"/>
      <c r="BZ178" s="455"/>
      <c r="CA178" s="455"/>
      <c r="CB178" s="455"/>
      <c r="CC178" s="455"/>
      <c r="CD178" s="322">
        <f>IFERROR(VLOOKUP(BX178,'４整理番号表'!$X$23:$Z$31,3,FALSE),)</f>
        <v>0</v>
      </c>
      <c r="CE178" s="605" t="str">
        <f>IF(BX178='４整理番号表'!$X$24,IF(CC178&lt;&gt;"",IF(BZ178&gt;0,IF(BY178=6,ROUNDDOWN((CC178-BZ178)/ABS(BZ178),3),IF(BY178=5,ROUNDDOWN((CC178-BZ178)/ABS(BZ178)*3/4,3),"")),"-")),IF(CC178&lt;&gt;"",IF(BZ178&gt;0,ROUNDDOWN((CC178-BZ178)/ABS(BZ178),3),"-"),""))</f>
        <v/>
      </c>
      <c r="CF178" s="610"/>
      <c r="CG178" s="329"/>
      <c r="CH178" s="454"/>
      <c r="CI178" s="322"/>
      <c r="CJ178" s="322"/>
      <c r="CK178" s="322"/>
      <c r="CL178" s="322"/>
      <c r="CM178" s="322">
        <f>IFERROR(VLOOKUP(CG178,'４整理番号表'!$X$23:$Z$31,3,FALSE),)</f>
        <v>0</v>
      </c>
      <c r="CN178" s="325" t="str">
        <f t="shared" si="548"/>
        <v/>
      </c>
      <c r="CO178" s="610"/>
      <c r="CP178" s="329"/>
      <c r="CQ178" s="454"/>
      <c r="CR178" s="322"/>
      <c r="CS178" s="322"/>
      <c r="CT178" s="322"/>
      <c r="CU178" s="322"/>
      <c r="CV178" s="322">
        <f>IFERROR(VLOOKUP(CP178,'４整理番号表'!$X$23:$Z$31,3,FALSE),)</f>
        <v>0</v>
      </c>
      <c r="CW178" s="325" t="str">
        <f t="shared" si="549"/>
        <v/>
      </c>
      <c r="CX178" s="619"/>
      <c r="CY178" s="329"/>
      <c r="CZ178" s="454"/>
      <c r="DA178" s="322"/>
      <c r="DB178" s="322"/>
      <c r="DC178" s="322"/>
      <c r="DD178" s="322"/>
      <c r="DE178" s="322">
        <f>IFERROR(VLOOKUP(CY178,'４整理番号表'!$X$23:$Z$31,3,FALSE),)</f>
        <v>0</v>
      </c>
      <c r="DF178" s="325" t="str">
        <f t="shared" si="550"/>
        <v/>
      </c>
      <c r="DG178" s="610"/>
      <c r="DH178" s="329"/>
      <c r="DI178" s="454"/>
      <c r="DJ178" s="322"/>
      <c r="DK178" s="322"/>
      <c r="DL178" s="322"/>
      <c r="DM178" s="322"/>
      <c r="DN178" s="322">
        <f>IFERROR(VLOOKUP(DH178,'４整理番号表'!$X$23:$Z$31,3,FALSE),)</f>
        <v>0</v>
      </c>
      <c r="DO178" s="325" t="str">
        <f t="shared" si="551"/>
        <v/>
      </c>
      <c r="DP178" s="610"/>
      <c r="DQ178" s="329"/>
      <c r="DR178" s="454"/>
      <c r="DS178" s="322"/>
      <c r="DT178" s="322"/>
      <c r="DU178" s="322"/>
      <c r="DV178" s="322"/>
      <c r="DW178" s="322">
        <f>IFERROR(VLOOKUP(DQ178,'４整理番号表'!$X$23:$Z$31,3,FALSE),)</f>
        <v>0</v>
      </c>
      <c r="DX178" s="325" t="str">
        <f t="shared" si="552"/>
        <v/>
      </c>
      <c r="DY178" s="610"/>
      <c r="DZ178" s="329"/>
      <c r="EA178" s="454"/>
      <c r="EB178" s="322"/>
      <c r="EC178" s="322"/>
      <c r="ED178" s="322"/>
      <c r="EE178" s="322"/>
      <c r="EF178" s="322">
        <f>IFERROR(VLOOKUP(DZ178,'４整理番号表'!$X$23:$Z$31,3,FALSE),)</f>
        <v>0</v>
      </c>
      <c r="EG178" s="325" t="str">
        <f t="shared" si="553"/>
        <v/>
      </c>
      <c r="EH178" s="610"/>
      <c r="EI178" s="329"/>
      <c r="EJ178" s="454"/>
      <c r="EK178" s="322"/>
      <c r="EL178" s="322"/>
      <c r="EM178" s="322"/>
      <c r="EN178" s="322"/>
      <c r="EO178" s="322">
        <f>IFERROR(VLOOKUP(EI178,'４整理番号表'!$X$23:$Z$31,3,FALSE),)</f>
        <v>0</v>
      </c>
      <c r="EP178" s="325" t="str">
        <f t="shared" si="554"/>
        <v/>
      </c>
      <c r="EQ178" s="619"/>
      <c r="ER178" s="203" t="s">
        <v>101</v>
      </c>
      <c r="ES178" s="266">
        <f t="shared" si="423"/>
        <v>0</v>
      </c>
      <c r="ET178" s="272">
        <f t="shared" si="424"/>
        <v>0</v>
      </c>
      <c r="EU178" s="272">
        <f t="shared" si="425"/>
        <v>0</v>
      </c>
      <c r="EV178" s="272">
        <f t="shared" si="426"/>
        <v>0</v>
      </c>
      <c r="EW178" s="272">
        <f t="shared" si="427"/>
        <v>0</v>
      </c>
      <c r="EX178" s="272">
        <f t="shared" si="428"/>
        <v>0</v>
      </c>
      <c r="EY178" s="272">
        <f t="shared" si="429"/>
        <v>0</v>
      </c>
      <c r="EZ178" s="272">
        <f t="shared" si="430"/>
        <v>0</v>
      </c>
      <c r="FA178" s="272">
        <f t="shared" si="431"/>
        <v>0</v>
      </c>
      <c r="FB178" s="272">
        <f t="shared" si="432"/>
        <v>0</v>
      </c>
      <c r="FC178" s="272">
        <f t="shared" si="433"/>
        <v>0</v>
      </c>
      <c r="FD178" s="272">
        <f t="shared" si="434"/>
        <v>0</v>
      </c>
      <c r="FE178" s="272">
        <f t="shared" si="435"/>
        <v>0</v>
      </c>
      <c r="FF178" s="272">
        <f t="shared" si="436"/>
        <v>0</v>
      </c>
      <c r="FG178" s="272">
        <f t="shared" si="437"/>
        <v>0</v>
      </c>
      <c r="FH178" s="272">
        <f t="shared" si="438"/>
        <v>0</v>
      </c>
      <c r="FI178" s="109" t="s">
        <v>100</v>
      </c>
      <c r="FJ178" s="109" t="s">
        <v>100</v>
      </c>
      <c r="FK178" s="109" t="s">
        <v>100</v>
      </c>
      <c r="FL178" s="109" t="s">
        <v>100</v>
      </c>
      <c r="FM178" s="109" t="s">
        <v>100</v>
      </c>
      <c r="FN178" s="272">
        <f t="shared" si="555"/>
        <v>0</v>
      </c>
      <c r="FO178" s="272">
        <f t="shared" si="556"/>
        <v>0</v>
      </c>
      <c r="FP178" s="272">
        <f t="shared" si="557"/>
        <v>0</v>
      </c>
      <c r="FQ178" s="272">
        <f t="shared" si="558"/>
        <v>0</v>
      </c>
      <c r="FR178" s="272">
        <f t="shared" si="559"/>
        <v>0</v>
      </c>
      <c r="FS178" s="272">
        <f t="shared" si="560"/>
        <v>0</v>
      </c>
      <c r="FT178" s="272">
        <f t="shared" si="561"/>
        <v>0</v>
      </c>
      <c r="FU178" s="113"/>
      <c r="FV178" s="113"/>
      <c r="FW178" s="109"/>
      <c r="FX178" s="109"/>
      <c r="FY178" s="109"/>
      <c r="FZ178" s="272">
        <f t="shared" si="562"/>
        <v>0</v>
      </c>
      <c r="GA178" s="272">
        <f t="shared" si="439"/>
        <v>0</v>
      </c>
      <c r="GB178" s="109"/>
      <c r="GC178" s="109"/>
      <c r="GD178" s="109"/>
      <c r="GE178" s="109"/>
      <c r="GF178" s="109"/>
      <c r="GG178" s="109"/>
      <c r="GH178" s="109"/>
      <c r="GI178" s="109"/>
      <c r="GJ178" s="109"/>
      <c r="GK178" s="109"/>
      <c r="GL178" s="109"/>
      <c r="GM178" s="109"/>
      <c r="GN178" s="109"/>
      <c r="GO178" s="109"/>
      <c r="GP178" s="109"/>
      <c r="GQ178" s="109"/>
      <c r="GR178" s="109"/>
      <c r="GS178" s="109"/>
      <c r="GT178" s="110"/>
      <c r="GV178" s="413">
        <f t="shared" si="440"/>
        <v>0</v>
      </c>
      <c r="GW178" s="414">
        <f t="shared" si="441"/>
        <v>0</v>
      </c>
      <c r="GX178" s="415"/>
      <c r="GY178" s="416">
        <f t="shared" si="606"/>
        <v>0</v>
      </c>
      <c r="GZ178" s="417">
        <f t="shared" si="607"/>
        <v>0</v>
      </c>
      <c r="HA178" s="385"/>
      <c r="HB178" s="421"/>
      <c r="HC178" s="422"/>
      <c r="HD178" s="422"/>
      <c r="HE178" s="423">
        <f t="shared" si="608"/>
        <v>0</v>
      </c>
      <c r="HF178" s="424">
        <f t="shared" si="609"/>
        <v>0</v>
      </c>
      <c r="HG178" s="426"/>
      <c r="HH178" s="426"/>
      <c r="HI178" s="426"/>
      <c r="HJ178" s="345" t="str">
        <f t="shared" si="442"/>
        <v/>
      </c>
      <c r="HK178" s="402">
        <f>IF(OR(AND(1&lt;=HJ178,HJ178&lt;=3),HJ178=6),VLOOKUP(HJ178,'４整理番号表'!$J$5:$K$59,2,FALSE),0)</f>
        <v>0</v>
      </c>
      <c r="HL178" s="402">
        <f>IF(OR(HJ178=4,HJ178=7),VLOOKUP(HJ178,'４整理番号表'!$J$5:$K$59,2,FALSE),0)</f>
        <v>0</v>
      </c>
      <c r="HM178" s="402">
        <f>IF(HJ178=5,VLOOKUP(HJ178,'４整理番号表'!$J$5:$K$59,2,FALSE),0)</f>
        <v>0</v>
      </c>
      <c r="HN178" s="402">
        <f>IF(AND(8&lt;=HJ178,HJ178&lt;=13),VLOOKUP(HJ178,'４整理番号表'!$J$5:$K$59,2,FALSE),0)</f>
        <v>0</v>
      </c>
      <c r="HO178" s="397">
        <f t="shared" si="563"/>
        <v>0</v>
      </c>
      <c r="HP178" s="345">
        <f t="shared" si="564"/>
        <v>0</v>
      </c>
      <c r="HQ178" s="345">
        <f t="shared" si="565"/>
        <v>0</v>
      </c>
      <c r="HR178" s="344">
        <f t="shared" si="566"/>
        <v>0</v>
      </c>
      <c r="HS178" s="344">
        <f t="shared" si="567"/>
        <v>0</v>
      </c>
      <c r="HT178" s="345">
        <f t="shared" si="568"/>
        <v>0</v>
      </c>
      <c r="HU178" s="345">
        <f t="shared" si="569"/>
        <v>0</v>
      </c>
      <c r="HV178" s="345">
        <f t="shared" si="570"/>
        <v>0</v>
      </c>
      <c r="HW178" s="345">
        <f t="shared" si="571"/>
        <v>0</v>
      </c>
      <c r="HX178" s="345">
        <f t="shared" si="572"/>
        <v>0</v>
      </c>
      <c r="HY178" s="344">
        <f t="shared" si="573"/>
        <v>0</v>
      </c>
      <c r="HZ178" s="344">
        <f t="shared" si="574"/>
        <v>0</v>
      </c>
      <c r="IA178" s="345">
        <f t="shared" si="575"/>
        <v>0</v>
      </c>
      <c r="IB178" s="345">
        <f t="shared" si="576"/>
        <v>0</v>
      </c>
      <c r="IC178" s="345">
        <f t="shared" si="577"/>
        <v>0</v>
      </c>
      <c r="ID178" s="345">
        <f t="shared" si="578"/>
        <v>0</v>
      </c>
      <c r="IE178" s="345">
        <f t="shared" si="579"/>
        <v>0</v>
      </c>
      <c r="IF178" s="344">
        <f>IF(AND($HO178=3,SUM($ID178:IE178)=0),IF(AND($HB178=1,$HF178&gt;=0.1),1,),)</f>
        <v>0</v>
      </c>
      <c r="IG178" s="344">
        <f>IF(AND($HO178=3,SUM($ID178:IF178)=0),IF(AND($HB178=1,$HF178&gt;=0.05,$HF178&lt;0.1),1,),)</f>
        <v>0</v>
      </c>
      <c r="IH178" s="345">
        <f t="shared" si="580"/>
        <v>0</v>
      </c>
      <c r="II178" s="345">
        <f t="shared" si="581"/>
        <v>0</v>
      </c>
      <c r="IJ178" s="345">
        <f t="shared" si="582"/>
        <v>0</v>
      </c>
      <c r="IK178" s="345">
        <f t="shared" si="583"/>
        <v>0</v>
      </c>
      <c r="IL178" s="345">
        <f t="shared" si="584"/>
        <v>0</v>
      </c>
      <c r="IM178" s="345">
        <f t="shared" si="585"/>
        <v>0</v>
      </c>
      <c r="IN178" s="345">
        <f t="shared" si="586"/>
        <v>0</v>
      </c>
      <c r="IO178" s="345">
        <f t="shared" si="587"/>
        <v>0</v>
      </c>
      <c r="IP178" s="345">
        <f t="shared" si="588"/>
        <v>0</v>
      </c>
      <c r="IQ178" s="345">
        <f t="shared" si="589"/>
        <v>0</v>
      </c>
      <c r="IR178" s="345">
        <f t="shared" si="590"/>
        <v>0</v>
      </c>
      <c r="IS178" s="392">
        <f t="shared" si="591"/>
        <v>0</v>
      </c>
      <c r="IT178" s="385"/>
      <c r="IU178" s="440">
        <f t="shared" si="443"/>
        <v>0</v>
      </c>
      <c r="IV178" s="344">
        <f t="shared" si="444"/>
        <v>0</v>
      </c>
      <c r="IW178" s="344">
        <f t="shared" si="445"/>
        <v>0</v>
      </c>
      <c r="IX178" s="344">
        <f t="shared" si="446"/>
        <v>0</v>
      </c>
      <c r="IY178" s="344">
        <f t="shared" si="447"/>
        <v>0</v>
      </c>
      <c r="IZ178" s="344">
        <f t="shared" si="448"/>
        <v>0</v>
      </c>
      <c r="JA178" s="344">
        <f t="shared" si="449"/>
        <v>0</v>
      </c>
      <c r="JB178" s="344">
        <f t="shared" si="450"/>
        <v>0</v>
      </c>
      <c r="JC178" s="344">
        <f t="shared" si="451"/>
        <v>0</v>
      </c>
      <c r="JD178" s="344">
        <f t="shared" si="452"/>
        <v>0</v>
      </c>
      <c r="JE178" s="344">
        <f t="shared" si="453"/>
        <v>0</v>
      </c>
      <c r="JF178" s="344">
        <f t="shared" si="454"/>
        <v>0</v>
      </c>
      <c r="JG178" s="344">
        <f t="shared" si="455"/>
        <v>0</v>
      </c>
      <c r="JH178" s="344">
        <f t="shared" si="456"/>
        <v>0</v>
      </c>
      <c r="JI178" s="344">
        <f t="shared" si="457"/>
        <v>0</v>
      </c>
      <c r="JJ178" s="344">
        <f t="shared" si="458"/>
        <v>0</v>
      </c>
      <c r="JK178" s="344">
        <f t="shared" si="459"/>
        <v>0</v>
      </c>
      <c r="JL178" s="344">
        <f t="shared" si="460"/>
        <v>0</v>
      </c>
      <c r="JM178" s="344">
        <f t="shared" si="461"/>
        <v>0</v>
      </c>
      <c r="JN178" s="344">
        <f t="shared" si="462"/>
        <v>0</v>
      </c>
      <c r="JO178" s="344">
        <f t="shared" si="463"/>
        <v>0</v>
      </c>
      <c r="JP178" s="344">
        <f t="shared" si="464"/>
        <v>0</v>
      </c>
      <c r="JQ178" s="344">
        <f t="shared" si="465"/>
        <v>0</v>
      </c>
      <c r="JR178" s="344">
        <f t="shared" si="466"/>
        <v>0</v>
      </c>
      <c r="JS178" s="344">
        <f t="shared" si="467"/>
        <v>0</v>
      </c>
      <c r="JT178" s="344">
        <f t="shared" si="468"/>
        <v>0</v>
      </c>
      <c r="JU178" s="344">
        <f t="shared" si="469"/>
        <v>0</v>
      </c>
      <c r="JV178" s="344">
        <f t="shared" si="470"/>
        <v>0</v>
      </c>
      <c r="JW178" s="344">
        <f t="shared" si="471"/>
        <v>0</v>
      </c>
      <c r="JX178" s="344">
        <f t="shared" si="472"/>
        <v>0</v>
      </c>
      <c r="JY178" s="344">
        <f t="shared" si="473"/>
        <v>0</v>
      </c>
      <c r="JZ178" s="344">
        <f t="shared" si="474"/>
        <v>0</v>
      </c>
      <c r="KA178" s="344">
        <f t="shared" si="475"/>
        <v>0</v>
      </c>
      <c r="KB178" s="344">
        <f t="shared" si="476"/>
        <v>0</v>
      </c>
      <c r="KC178" s="344">
        <f t="shared" si="477"/>
        <v>0</v>
      </c>
      <c r="KD178" s="344">
        <f t="shared" si="478"/>
        <v>0</v>
      </c>
      <c r="KE178" s="344">
        <f t="shared" si="479"/>
        <v>0</v>
      </c>
      <c r="KF178" s="344">
        <f t="shared" si="480"/>
        <v>0</v>
      </c>
      <c r="KG178" s="344">
        <f t="shared" si="481"/>
        <v>0</v>
      </c>
      <c r="KH178" s="344">
        <f t="shared" si="482"/>
        <v>0</v>
      </c>
      <c r="KI178" s="344">
        <f t="shared" si="483"/>
        <v>0</v>
      </c>
      <c r="KJ178" s="344">
        <f t="shared" si="484"/>
        <v>0</v>
      </c>
      <c r="KK178" s="344">
        <f t="shared" si="485"/>
        <v>0</v>
      </c>
      <c r="KL178" s="344">
        <f t="shared" si="486"/>
        <v>0</v>
      </c>
      <c r="KM178" s="344">
        <f t="shared" si="487"/>
        <v>0</v>
      </c>
      <c r="KN178" s="344">
        <f t="shared" si="488"/>
        <v>0</v>
      </c>
      <c r="KO178" s="344">
        <f t="shared" si="489"/>
        <v>0</v>
      </c>
      <c r="KP178" s="344">
        <f t="shared" si="490"/>
        <v>0</v>
      </c>
      <c r="KQ178" s="344">
        <f t="shared" si="491"/>
        <v>0</v>
      </c>
      <c r="KR178" s="344">
        <f t="shared" si="492"/>
        <v>0</v>
      </c>
      <c r="KS178" s="344">
        <f t="shared" si="493"/>
        <v>0</v>
      </c>
      <c r="KT178" s="383">
        <f t="shared" si="494"/>
        <v>0</v>
      </c>
      <c r="KU178" s="701"/>
      <c r="KV178" s="109"/>
      <c r="KW178" s="109"/>
      <c r="KX178" s="110"/>
      <c r="KZ178" s="472">
        <f t="shared" si="495"/>
        <v>0</v>
      </c>
      <c r="LA178" s="348">
        <f t="shared" si="496"/>
        <v>0</v>
      </c>
      <c r="LB178" s="348">
        <f t="shared" si="497"/>
        <v>0</v>
      </c>
      <c r="LC178" s="473">
        <f t="shared" si="498"/>
        <v>0</v>
      </c>
      <c r="LE178" s="467">
        <f t="shared" si="499"/>
        <v>0</v>
      </c>
      <c r="LF178" s="467" t="str">
        <f t="shared" si="500"/>
        <v/>
      </c>
      <c r="LG178" s="467">
        <f t="shared" si="501"/>
        <v>0</v>
      </c>
      <c r="LH178" s="467">
        <f t="shared" si="502"/>
        <v>0</v>
      </c>
      <c r="LI178" s="467">
        <f t="shared" si="503"/>
        <v>0</v>
      </c>
      <c r="LJ178" s="467">
        <f t="shared" si="504"/>
        <v>0</v>
      </c>
      <c r="LK178" s="467">
        <f t="shared" si="505"/>
        <v>0</v>
      </c>
      <c r="LL178" s="467">
        <f t="shared" si="506"/>
        <v>0</v>
      </c>
      <c r="LM178" s="467">
        <f t="shared" si="507"/>
        <v>0</v>
      </c>
      <c r="LN178" s="468">
        <f t="shared" si="508"/>
        <v>0</v>
      </c>
      <c r="LO178" s="468" t="str">
        <f t="shared" si="592"/>
        <v>○</v>
      </c>
      <c r="LP178" s="451"/>
      <c r="LQ178" s="414">
        <f t="shared" si="593"/>
        <v>0</v>
      </c>
      <c r="LR178" s="414">
        <f t="shared" si="594"/>
        <v>0</v>
      </c>
      <c r="LS178" s="414" t="str">
        <f t="shared" si="509"/>
        <v/>
      </c>
      <c r="LT178" s="414" t="str">
        <f t="shared" si="595"/>
        <v/>
      </c>
      <c r="LU178" s="414">
        <f t="shared" si="510"/>
        <v>0</v>
      </c>
      <c r="LV178" s="414">
        <f t="shared" si="511"/>
        <v>0</v>
      </c>
      <c r="LW178" s="414">
        <f t="shared" si="512"/>
        <v>0</v>
      </c>
      <c r="LX178" s="448">
        <f t="shared" si="513"/>
        <v>0</v>
      </c>
      <c r="LY178" s="414">
        <f t="shared" si="596"/>
        <v>0</v>
      </c>
      <c r="LZ178" s="414">
        <f t="shared" si="597"/>
        <v>0</v>
      </c>
      <c r="MA178" s="414">
        <f t="shared" si="598"/>
        <v>0</v>
      </c>
      <c r="MB178" s="448">
        <f t="shared" si="599"/>
        <v>0</v>
      </c>
      <c r="MC178" s="414">
        <f t="shared" si="514"/>
        <v>0</v>
      </c>
      <c r="MD178" s="414">
        <f t="shared" si="515"/>
        <v>0</v>
      </c>
      <c r="ME178" s="414">
        <f t="shared" si="516"/>
        <v>0</v>
      </c>
      <c r="MF178" s="448">
        <f t="shared" si="517"/>
        <v>0</v>
      </c>
      <c r="MG178" s="414">
        <f t="shared" si="518"/>
        <v>0</v>
      </c>
      <c r="MH178" s="414">
        <f t="shared" si="519"/>
        <v>0</v>
      </c>
      <c r="MI178" s="414">
        <f t="shared" si="520"/>
        <v>0</v>
      </c>
      <c r="MJ178" s="448">
        <f t="shared" si="600"/>
        <v>0</v>
      </c>
      <c r="MK178" s="462"/>
      <c r="ML178" s="477" cm="1">
        <f t="array" ref="ML178">IF(MX178=1,INDEX($BX178:$EQ178,1,MATCH("Ⅱ⑧",$BX178:$EQ178,0)+7),0)</f>
        <v>0</v>
      </c>
      <c r="MM178" s="478">
        <f t="shared" si="521"/>
        <v>0</v>
      </c>
      <c r="MN178" s="468">
        <f t="shared" si="522"/>
        <v>0</v>
      </c>
      <c r="MP178" s="348">
        <f t="shared" si="523"/>
        <v>0</v>
      </c>
      <c r="MQ178" s="348">
        <f t="shared" si="524"/>
        <v>0</v>
      </c>
      <c r="MR178" s="348">
        <f t="shared" si="525"/>
        <v>0</v>
      </c>
      <c r="MS178" s="348">
        <f t="shared" si="526"/>
        <v>0</v>
      </c>
      <c r="MT178" s="348">
        <f t="shared" si="527"/>
        <v>0</v>
      </c>
      <c r="MU178" s="348">
        <f t="shared" si="528"/>
        <v>0</v>
      </c>
      <c r="MV178" s="348">
        <f t="shared" si="529"/>
        <v>0</v>
      </c>
      <c r="MW178" s="348">
        <f t="shared" si="530"/>
        <v>0</v>
      </c>
      <c r="MX178" s="348">
        <f t="shared" si="531"/>
        <v>0</v>
      </c>
      <c r="MZ178" s="550">
        <f t="shared" si="532"/>
        <v>0</v>
      </c>
      <c r="NA178" s="550">
        <f t="shared" si="533"/>
        <v>0</v>
      </c>
      <c r="NB178" s="550">
        <f t="shared" si="534"/>
        <v>0</v>
      </c>
      <c r="NC178" s="550">
        <f t="shared" si="535"/>
        <v>0</v>
      </c>
      <c r="ND178" s="550">
        <f t="shared" si="536"/>
        <v>0</v>
      </c>
      <c r="NE178" s="550">
        <f t="shared" si="537"/>
        <v>0</v>
      </c>
      <c r="NF178" s="550">
        <f t="shared" si="538"/>
        <v>0</v>
      </c>
      <c r="NG178" s="550">
        <f t="shared" si="539"/>
        <v>0</v>
      </c>
    </row>
    <row r="179" spans="1:371" s="136" customFormat="1" ht="21" customHeight="1">
      <c r="A179" s="452">
        <f t="shared" si="412"/>
        <v>0</v>
      </c>
      <c r="B179" s="452">
        <f t="shared" si="601"/>
        <v>0</v>
      </c>
      <c r="C179" s="452">
        <f t="shared" si="413"/>
        <v>0</v>
      </c>
      <c r="D179" s="452">
        <f t="shared" si="414"/>
        <v>0</v>
      </c>
      <c r="E179" s="452">
        <f t="shared" si="415"/>
        <v>0</v>
      </c>
      <c r="F179" s="452">
        <f t="shared" si="602"/>
        <v>0</v>
      </c>
      <c r="G179" s="452">
        <f t="shared" si="603"/>
        <v>0</v>
      </c>
      <c r="H179" s="452">
        <f t="shared" si="604"/>
        <v>0</v>
      </c>
      <c r="I179" s="267">
        <f t="shared" si="540"/>
        <v>0</v>
      </c>
      <c r="J179" s="268"/>
      <c r="K179" s="112"/>
      <c r="L179" s="112"/>
      <c r="M179" s="106"/>
      <c r="N179" s="106"/>
      <c r="O179" s="106"/>
      <c r="P179" s="106"/>
      <c r="Q179" s="112"/>
      <c r="R179" s="263" t="str">
        <f>IFERROR(VLOOKUP(Q179,'４整理番号表'!$T$27:$U$30,2,TRUE),"")</f>
        <v/>
      </c>
      <c r="S179" s="263">
        <f t="shared" si="541"/>
        <v>0</v>
      </c>
      <c r="T179" s="266">
        <f t="shared" si="542"/>
        <v>0</v>
      </c>
      <c r="U179" s="112"/>
      <c r="V179" s="108"/>
      <c r="W179" s="269" t="str">
        <f>IFERROR(VLOOKUP(V179,'４整理番号表'!$B$6:$G$7,2,TRUE),"")</f>
        <v/>
      </c>
      <c r="X179" s="270"/>
      <c r="Y179" s="108"/>
      <c r="Z179" s="269" t="str">
        <f>IFERROR(VLOOKUP(Y179,'４整理番号表'!$B$39:$H$45,2,TRUE),"")</f>
        <v/>
      </c>
      <c r="AA179" s="108"/>
      <c r="AB179" s="271" t="str">
        <f>IFERROR(VLOOKUP(AA179,'４整理番号表'!$J$5:$K$59,2,TRUE),"")</f>
        <v/>
      </c>
      <c r="AC179" s="365"/>
      <c r="AD179" s="624"/>
      <c r="AE179" s="107"/>
      <c r="AF179" s="272" t="str">
        <f>IFERROR(VLOOKUP(AE179,'４整理番号表'!$P$6:$Q$39,2,TRUE),"")</f>
        <v/>
      </c>
      <c r="AG179" s="273">
        <f t="shared" si="416"/>
        <v>0</v>
      </c>
      <c r="AH179" s="106"/>
      <c r="AI179" s="112"/>
      <c r="AJ179" s="111"/>
      <c r="AK179" s="282"/>
      <c r="AL179" s="283"/>
      <c r="AM179" s="280"/>
      <c r="AN179" s="26"/>
      <c r="AO179" s="291">
        <f t="shared" si="417"/>
        <v>0</v>
      </c>
      <c r="AP179" s="290">
        <f t="shared" si="543"/>
        <v>0</v>
      </c>
      <c r="AQ179" s="30"/>
      <c r="AR179" s="30"/>
      <c r="AS179" s="30"/>
      <c r="AT179" s="289"/>
      <c r="AU179" s="291">
        <f t="shared" si="610"/>
        <v>0</v>
      </c>
      <c r="AV179" s="291" t="str">
        <f t="shared" si="605"/>
        <v/>
      </c>
      <c r="AW179" s="27"/>
      <c r="AX179" s="33"/>
      <c r="AY179" s="33"/>
      <c r="AZ179" s="28"/>
      <c r="BA179" s="27"/>
      <c r="BB179" s="202"/>
      <c r="BC179" s="315">
        <f t="shared" si="544"/>
        <v>0</v>
      </c>
      <c r="BD179" s="349" t="str">
        <f t="shared" si="418"/>
        <v/>
      </c>
      <c r="BE179" s="350"/>
      <c r="BF179" s="350"/>
      <c r="BG179" s="349">
        <f t="shared" si="611"/>
        <v>0</v>
      </c>
      <c r="BH179" s="350"/>
      <c r="BI179" s="349">
        <f t="shared" si="545"/>
        <v>0</v>
      </c>
      <c r="BJ179" s="202"/>
      <c r="BK179" s="202"/>
      <c r="BL179" s="653" t="str">
        <f t="shared" si="419"/>
        <v/>
      </c>
      <c r="BM179" s="654" t="str">
        <f t="shared" si="420"/>
        <v/>
      </c>
      <c r="BN179" s="266" t="str">
        <f t="shared" si="421"/>
        <v/>
      </c>
      <c r="BO179" s="793"/>
      <c r="BP179" s="323"/>
      <c r="BQ179" s="323"/>
      <c r="BR179" s="323"/>
      <c r="BS179" s="323"/>
      <c r="BT179" s="324" t="str">
        <f t="shared" si="422"/>
        <v/>
      </c>
      <c r="BU179" s="325" t="str">
        <f t="shared" si="546"/>
        <v/>
      </c>
      <c r="BV179" s="393">
        <f t="shared" si="547"/>
        <v>0</v>
      </c>
      <c r="BW179" s="326"/>
      <c r="BX179" s="329"/>
      <c r="BY179" s="454"/>
      <c r="BZ179" s="455"/>
      <c r="CA179" s="455"/>
      <c r="CB179" s="455"/>
      <c r="CC179" s="455"/>
      <c r="CD179" s="322">
        <f>IFERROR(VLOOKUP(BX179,'４整理番号表'!$X$23:$Z$31,3,FALSE),)</f>
        <v>0</v>
      </c>
      <c r="CE179" s="605" t="str">
        <f>IF(BX179='４整理番号表'!$X$24,IF(CC179&lt;&gt;"",IF(BZ179&gt;0,IF(BY179=6,ROUNDDOWN((CC179-BZ179)/ABS(BZ179),3),IF(BY179=5,ROUNDDOWN((CC179-BZ179)/ABS(BZ179)*3/4,3),"")),"-")),IF(CC179&lt;&gt;"",IF(BZ179&gt;0,ROUNDDOWN((CC179-BZ179)/ABS(BZ179),3),"-"),""))</f>
        <v/>
      </c>
      <c r="CF179" s="610"/>
      <c r="CG179" s="329"/>
      <c r="CH179" s="454"/>
      <c r="CI179" s="322"/>
      <c r="CJ179" s="322"/>
      <c r="CK179" s="322"/>
      <c r="CL179" s="322"/>
      <c r="CM179" s="322">
        <f>IFERROR(VLOOKUP(CG179,'４整理番号表'!$X$23:$Z$31,3,FALSE),)</f>
        <v>0</v>
      </c>
      <c r="CN179" s="325" t="str">
        <f t="shared" si="548"/>
        <v/>
      </c>
      <c r="CO179" s="610"/>
      <c r="CP179" s="329"/>
      <c r="CQ179" s="454"/>
      <c r="CR179" s="322"/>
      <c r="CS179" s="322"/>
      <c r="CT179" s="322"/>
      <c r="CU179" s="322"/>
      <c r="CV179" s="322">
        <f>IFERROR(VLOOKUP(CP179,'４整理番号表'!$X$23:$Z$31,3,FALSE),)</f>
        <v>0</v>
      </c>
      <c r="CW179" s="325" t="str">
        <f t="shared" si="549"/>
        <v/>
      </c>
      <c r="CX179" s="619"/>
      <c r="CY179" s="329"/>
      <c r="CZ179" s="454"/>
      <c r="DA179" s="322"/>
      <c r="DB179" s="322"/>
      <c r="DC179" s="322"/>
      <c r="DD179" s="322"/>
      <c r="DE179" s="322">
        <f>IFERROR(VLOOKUP(CY179,'４整理番号表'!$X$23:$Z$31,3,FALSE),)</f>
        <v>0</v>
      </c>
      <c r="DF179" s="325" t="str">
        <f t="shared" si="550"/>
        <v/>
      </c>
      <c r="DG179" s="610"/>
      <c r="DH179" s="329"/>
      <c r="DI179" s="454"/>
      <c r="DJ179" s="322"/>
      <c r="DK179" s="322"/>
      <c r="DL179" s="322"/>
      <c r="DM179" s="322"/>
      <c r="DN179" s="322">
        <f>IFERROR(VLOOKUP(DH179,'４整理番号表'!$X$23:$Z$31,3,FALSE),)</f>
        <v>0</v>
      </c>
      <c r="DO179" s="325" t="str">
        <f t="shared" si="551"/>
        <v/>
      </c>
      <c r="DP179" s="610"/>
      <c r="DQ179" s="329"/>
      <c r="DR179" s="454"/>
      <c r="DS179" s="322"/>
      <c r="DT179" s="322"/>
      <c r="DU179" s="322"/>
      <c r="DV179" s="322"/>
      <c r="DW179" s="322">
        <f>IFERROR(VLOOKUP(DQ179,'４整理番号表'!$X$23:$Z$31,3,FALSE),)</f>
        <v>0</v>
      </c>
      <c r="DX179" s="325" t="str">
        <f t="shared" si="552"/>
        <v/>
      </c>
      <c r="DY179" s="610"/>
      <c r="DZ179" s="329"/>
      <c r="EA179" s="454"/>
      <c r="EB179" s="322"/>
      <c r="EC179" s="322"/>
      <c r="ED179" s="322"/>
      <c r="EE179" s="322"/>
      <c r="EF179" s="322">
        <f>IFERROR(VLOOKUP(DZ179,'４整理番号表'!$X$23:$Z$31,3,FALSE),)</f>
        <v>0</v>
      </c>
      <c r="EG179" s="325" t="str">
        <f t="shared" si="553"/>
        <v/>
      </c>
      <c r="EH179" s="610"/>
      <c r="EI179" s="329"/>
      <c r="EJ179" s="454"/>
      <c r="EK179" s="322"/>
      <c r="EL179" s="322"/>
      <c r="EM179" s="322"/>
      <c r="EN179" s="322"/>
      <c r="EO179" s="322">
        <f>IFERROR(VLOOKUP(EI179,'４整理番号表'!$X$23:$Z$31,3,FALSE),)</f>
        <v>0</v>
      </c>
      <c r="EP179" s="325" t="str">
        <f t="shared" si="554"/>
        <v/>
      </c>
      <c r="EQ179" s="619"/>
      <c r="ER179" s="203" t="s">
        <v>101</v>
      </c>
      <c r="ES179" s="266">
        <f t="shared" si="423"/>
        <v>0</v>
      </c>
      <c r="ET179" s="272">
        <f t="shared" si="424"/>
        <v>0</v>
      </c>
      <c r="EU179" s="272">
        <f t="shared" si="425"/>
        <v>0</v>
      </c>
      <c r="EV179" s="272">
        <f t="shared" si="426"/>
        <v>0</v>
      </c>
      <c r="EW179" s="272">
        <f t="shared" si="427"/>
        <v>0</v>
      </c>
      <c r="EX179" s="272">
        <f t="shared" si="428"/>
        <v>0</v>
      </c>
      <c r="EY179" s="272">
        <f t="shared" si="429"/>
        <v>0</v>
      </c>
      <c r="EZ179" s="272">
        <f t="shared" si="430"/>
        <v>0</v>
      </c>
      <c r="FA179" s="272">
        <f t="shared" si="431"/>
        <v>0</v>
      </c>
      <c r="FB179" s="272">
        <f t="shared" si="432"/>
        <v>0</v>
      </c>
      <c r="FC179" s="272">
        <f t="shared" si="433"/>
        <v>0</v>
      </c>
      <c r="FD179" s="272">
        <f t="shared" si="434"/>
        <v>0</v>
      </c>
      <c r="FE179" s="272">
        <f t="shared" si="435"/>
        <v>0</v>
      </c>
      <c r="FF179" s="272">
        <f t="shared" si="436"/>
        <v>0</v>
      </c>
      <c r="FG179" s="272">
        <f t="shared" si="437"/>
        <v>0</v>
      </c>
      <c r="FH179" s="272">
        <f t="shared" si="438"/>
        <v>0</v>
      </c>
      <c r="FI179" s="109" t="s">
        <v>100</v>
      </c>
      <c r="FJ179" s="109" t="s">
        <v>100</v>
      </c>
      <c r="FK179" s="109" t="s">
        <v>100</v>
      </c>
      <c r="FL179" s="109" t="s">
        <v>100</v>
      </c>
      <c r="FM179" s="109" t="s">
        <v>100</v>
      </c>
      <c r="FN179" s="272">
        <f t="shared" si="555"/>
        <v>0</v>
      </c>
      <c r="FO179" s="272">
        <f t="shared" si="556"/>
        <v>0</v>
      </c>
      <c r="FP179" s="272">
        <f t="shared" si="557"/>
        <v>0</v>
      </c>
      <c r="FQ179" s="272">
        <f t="shared" si="558"/>
        <v>0</v>
      </c>
      <c r="FR179" s="272">
        <f t="shared" si="559"/>
        <v>0</v>
      </c>
      <c r="FS179" s="272">
        <f t="shared" si="560"/>
        <v>0</v>
      </c>
      <c r="FT179" s="272">
        <f t="shared" si="561"/>
        <v>0</v>
      </c>
      <c r="FU179" s="113"/>
      <c r="FV179" s="113"/>
      <c r="FW179" s="109"/>
      <c r="FX179" s="109"/>
      <c r="FY179" s="109"/>
      <c r="FZ179" s="272">
        <f t="shared" si="562"/>
        <v>0</v>
      </c>
      <c r="GA179" s="272">
        <f t="shared" si="439"/>
        <v>0</v>
      </c>
      <c r="GB179" s="109"/>
      <c r="GC179" s="109"/>
      <c r="GD179" s="109"/>
      <c r="GE179" s="109"/>
      <c r="GF179" s="109"/>
      <c r="GG179" s="109"/>
      <c r="GH179" s="109"/>
      <c r="GI179" s="109"/>
      <c r="GJ179" s="109"/>
      <c r="GK179" s="109"/>
      <c r="GL179" s="109"/>
      <c r="GM179" s="109"/>
      <c r="GN179" s="109"/>
      <c r="GO179" s="109"/>
      <c r="GP179" s="109"/>
      <c r="GQ179" s="109"/>
      <c r="GR179" s="109"/>
      <c r="GS179" s="109"/>
      <c r="GT179" s="110"/>
      <c r="GV179" s="413">
        <f t="shared" si="440"/>
        <v>0</v>
      </c>
      <c r="GW179" s="414">
        <f t="shared" si="441"/>
        <v>0</v>
      </c>
      <c r="GX179" s="415"/>
      <c r="GY179" s="416">
        <f t="shared" si="606"/>
        <v>0</v>
      </c>
      <c r="GZ179" s="417">
        <f t="shared" si="607"/>
        <v>0</v>
      </c>
      <c r="HA179" s="385"/>
      <c r="HB179" s="421"/>
      <c r="HC179" s="422"/>
      <c r="HD179" s="422"/>
      <c r="HE179" s="423">
        <f t="shared" si="608"/>
        <v>0</v>
      </c>
      <c r="HF179" s="424">
        <f t="shared" si="609"/>
        <v>0</v>
      </c>
      <c r="HG179" s="426"/>
      <c r="HH179" s="426"/>
      <c r="HI179" s="426"/>
      <c r="HJ179" s="345" t="str">
        <f t="shared" si="442"/>
        <v/>
      </c>
      <c r="HK179" s="402">
        <f>IF(OR(AND(1&lt;=HJ179,HJ179&lt;=3),HJ179=6),VLOOKUP(HJ179,'４整理番号表'!$J$5:$K$59,2,FALSE),0)</f>
        <v>0</v>
      </c>
      <c r="HL179" s="402">
        <f>IF(OR(HJ179=4,HJ179=7),VLOOKUP(HJ179,'４整理番号表'!$J$5:$K$59,2,FALSE),0)</f>
        <v>0</v>
      </c>
      <c r="HM179" s="402">
        <f>IF(HJ179=5,VLOOKUP(HJ179,'４整理番号表'!$J$5:$K$59,2,FALSE),0)</f>
        <v>0</v>
      </c>
      <c r="HN179" s="402">
        <f>IF(AND(8&lt;=HJ179,HJ179&lt;=13),VLOOKUP(HJ179,'４整理番号表'!$J$5:$K$59,2,FALSE),0)</f>
        <v>0</v>
      </c>
      <c r="HO179" s="397">
        <f t="shared" si="563"/>
        <v>0</v>
      </c>
      <c r="HP179" s="345">
        <f t="shared" si="564"/>
        <v>0</v>
      </c>
      <c r="HQ179" s="345">
        <f t="shared" si="565"/>
        <v>0</v>
      </c>
      <c r="HR179" s="344">
        <f t="shared" si="566"/>
        <v>0</v>
      </c>
      <c r="HS179" s="344">
        <f t="shared" si="567"/>
        <v>0</v>
      </c>
      <c r="HT179" s="345">
        <f t="shared" si="568"/>
        <v>0</v>
      </c>
      <c r="HU179" s="345">
        <f t="shared" si="569"/>
        <v>0</v>
      </c>
      <c r="HV179" s="345">
        <f t="shared" si="570"/>
        <v>0</v>
      </c>
      <c r="HW179" s="345">
        <f t="shared" si="571"/>
        <v>0</v>
      </c>
      <c r="HX179" s="345">
        <f t="shared" si="572"/>
        <v>0</v>
      </c>
      <c r="HY179" s="344">
        <f t="shared" si="573"/>
        <v>0</v>
      </c>
      <c r="HZ179" s="344">
        <f t="shared" si="574"/>
        <v>0</v>
      </c>
      <c r="IA179" s="345">
        <f t="shared" si="575"/>
        <v>0</v>
      </c>
      <c r="IB179" s="345">
        <f t="shared" si="576"/>
        <v>0</v>
      </c>
      <c r="IC179" s="345">
        <f t="shared" si="577"/>
        <v>0</v>
      </c>
      <c r="ID179" s="345">
        <f t="shared" si="578"/>
        <v>0</v>
      </c>
      <c r="IE179" s="345">
        <f t="shared" si="579"/>
        <v>0</v>
      </c>
      <c r="IF179" s="344">
        <f>IF(AND($HO179=3,SUM($ID179:IE179)=0),IF(AND($HB179=1,$HF179&gt;=0.1),1,),)</f>
        <v>0</v>
      </c>
      <c r="IG179" s="344">
        <f>IF(AND($HO179=3,SUM($ID179:IF179)=0),IF(AND($HB179=1,$HF179&gt;=0.05,$HF179&lt;0.1),1,),)</f>
        <v>0</v>
      </c>
      <c r="IH179" s="345">
        <f t="shared" si="580"/>
        <v>0</v>
      </c>
      <c r="II179" s="345">
        <f t="shared" si="581"/>
        <v>0</v>
      </c>
      <c r="IJ179" s="345">
        <f t="shared" si="582"/>
        <v>0</v>
      </c>
      <c r="IK179" s="345">
        <f t="shared" si="583"/>
        <v>0</v>
      </c>
      <c r="IL179" s="345">
        <f t="shared" si="584"/>
        <v>0</v>
      </c>
      <c r="IM179" s="345">
        <f t="shared" si="585"/>
        <v>0</v>
      </c>
      <c r="IN179" s="345">
        <f t="shared" si="586"/>
        <v>0</v>
      </c>
      <c r="IO179" s="345">
        <f t="shared" si="587"/>
        <v>0</v>
      </c>
      <c r="IP179" s="345">
        <f t="shared" si="588"/>
        <v>0</v>
      </c>
      <c r="IQ179" s="345">
        <f t="shared" si="589"/>
        <v>0</v>
      </c>
      <c r="IR179" s="345">
        <f t="shared" si="590"/>
        <v>0</v>
      </c>
      <c r="IS179" s="392">
        <f t="shared" si="591"/>
        <v>0</v>
      </c>
      <c r="IT179" s="385"/>
      <c r="IU179" s="440">
        <f t="shared" si="443"/>
        <v>0</v>
      </c>
      <c r="IV179" s="344">
        <f t="shared" si="444"/>
        <v>0</v>
      </c>
      <c r="IW179" s="344">
        <f t="shared" si="445"/>
        <v>0</v>
      </c>
      <c r="IX179" s="344">
        <f t="shared" si="446"/>
        <v>0</v>
      </c>
      <c r="IY179" s="344">
        <f t="shared" si="447"/>
        <v>0</v>
      </c>
      <c r="IZ179" s="344">
        <f t="shared" si="448"/>
        <v>0</v>
      </c>
      <c r="JA179" s="344">
        <f t="shared" si="449"/>
        <v>0</v>
      </c>
      <c r="JB179" s="344">
        <f t="shared" si="450"/>
        <v>0</v>
      </c>
      <c r="JC179" s="344">
        <f t="shared" si="451"/>
        <v>0</v>
      </c>
      <c r="JD179" s="344">
        <f t="shared" si="452"/>
        <v>0</v>
      </c>
      <c r="JE179" s="344">
        <f t="shared" si="453"/>
        <v>0</v>
      </c>
      <c r="JF179" s="344">
        <f t="shared" si="454"/>
        <v>0</v>
      </c>
      <c r="JG179" s="344">
        <f t="shared" si="455"/>
        <v>0</v>
      </c>
      <c r="JH179" s="344">
        <f t="shared" si="456"/>
        <v>0</v>
      </c>
      <c r="JI179" s="344">
        <f t="shared" si="457"/>
        <v>0</v>
      </c>
      <c r="JJ179" s="344">
        <f t="shared" si="458"/>
        <v>0</v>
      </c>
      <c r="JK179" s="344">
        <f t="shared" si="459"/>
        <v>0</v>
      </c>
      <c r="JL179" s="344">
        <f t="shared" si="460"/>
        <v>0</v>
      </c>
      <c r="JM179" s="344">
        <f t="shared" si="461"/>
        <v>0</v>
      </c>
      <c r="JN179" s="344">
        <f t="shared" si="462"/>
        <v>0</v>
      </c>
      <c r="JO179" s="344">
        <f t="shared" si="463"/>
        <v>0</v>
      </c>
      <c r="JP179" s="344">
        <f t="shared" si="464"/>
        <v>0</v>
      </c>
      <c r="JQ179" s="344">
        <f t="shared" si="465"/>
        <v>0</v>
      </c>
      <c r="JR179" s="344">
        <f t="shared" si="466"/>
        <v>0</v>
      </c>
      <c r="JS179" s="344">
        <f t="shared" si="467"/>
        <v>0</v>
      </c>
      <c r="JT179" s="344">
        <f t="shared" si="468"/>
        <v>0</v>
      </c>
      <c r="JU179" s="344">
        <f t="shared" si="469"/>
        <v>0</v>
      </c>
      <c r="JV179" s="344">
        <f t="shared" si="470"/>
        <v>0</v>
      </c>
      <c r="JW179" s="344">
        <f t="shared" si="471"/>
        <v>0</v>
      </c>
      <c r="JX179" s="344">
        <f t="shared" si="472"/>
        <v>0</v>
      </c>
      <c r="JY179" s="344">
        <f t="shared" si="473"/>
        <v>0</v>
      </c>
      <c r="JZ179" s="344">
        <f t="shared" si="474"/>
        <v>0</v>
      </c>
      <c r="KA179" s="344">
        <f t="shared" si="475"/>
        <v>0</v>
      </c>
      <c r="KB179" s="344">
        <f t="shared" si="476"/>
        <v>0</v>
      </c>
      <c r="KC179" s="344">
        <f t="shared" si="477"/>
        <v>0</v>
      </c>
      <c r="KD179" s="344">
        <f t="shared" si="478"/>
        <v>0</v>
      </c>
      <c r="KE179" s="344">
        <f t="shared" si="479"/>
        <v>0</v>
      </c>
      <c r="KF179" s="344">
        <f t="shared" si="480"/>
        <v>0</v>
      </c>
      <c r="KG179" s="344">
        <f t="shared" si="481"/>
        <v>0</v>
      </c>
      <c r="KH179" s="344">
        <f t="shared" si="482"/>
        <v>0</v>
      </c>
      <c r="KI179" s="344">
        <f t="shared" si="483"/>
        <v>0</v>
      </c>
      <c r="KJ179" s="344">
        <f t="shared" si="484"/>
        <v>0</v>
      </c>
      <c r="KK179" s="344">
        <f t="shared" si="485"/>
        <v>0</v>
      </c>
      <c r="KL179" s="344">
        <f t="shared" si="486"/>
        <v>0</v>
      </c>
      <c r="KM179" s="344">
        <f t="shared" si="487"/>
        <v>0</v>
      </c>
      <c r="KN179" s="344">
        <f t="shared" si="488"/>
        <v>0</v>
      </c>
      <c r="KO179" s="344">
        <f t="shared" si="489"/>
        <v>0</v>
      </c>
      <c r="KP179" s="344">
        <f t="shared" si="490"/>
        <v>0</v>
      </c>
      <c r="KQ179" s="344">
        <f t="shared" si="491"/>
        <v>0</v>
      </c>
      <c r="KR179" s="344">
        <f t="shared" si="492"/>
        <v>0</v>
      </c>
      <c r="KS179" s="344">
        <f t="shared" si="493"/>
        <v>0</v>
      </c>
      <c r="KT179" s="383">
        <f t="shared" si="494"/>
        <v>0</v>
      </c>
      <c r="KU179" s="701"/>
      <c r="KV179" s="109"/>
      <c r="KW179" s="109"/>
      <c r="KX179" s="110"/>
      <c r="KZ179" s="472">
        <f t="shared" si="495"/>
        <v>0</v>
      </c>
      <c r="LA179" s="348">
        <f t="shared" si="496"/>
        <v>0</v>
      </c>
      <c r="LB179" s="348">
        <f t="shared" si="497"/>
        <v>0</v>
      </c>
      <c r="LC179" s="473">
        <f t="shared" si="498"/>
        <v>0</v>
      </c>
      <c r="LE179" s="467">
        <f t="shared" si="499"/>
        <v>0</v>
      </c>
      <c r="LF179" s="467" t="str">
        <f t="shared" si="500"/>
        <v/>
      </c>
      <c r="LG179" s="467">
        <f t="shared" si="501"/>
        <v>0</v>
      </c>
      <c r="LH179" s="467">
        <f t="shared" si="502"/>
        <v>0</v>
      </c>
      <c r="LI179" s="467">
        <f t="shared" si="503"/>
        <v>0</v>
      </c>
      <c r="LJ179" s="467">
        <f t="shared" si="504"/>
        <v>0</v>
      </c>
      <c r="LK179" s="467">
        <f t="shared" si="505"/>
        <v>0</v>
      </c>
      <c r="LL179" s="467">
        <f t="shared" si="506"/>
        <v>0</v>
      </c>
      <c r="LM179" s="467">
        <f t="shared" si="507"/>
        <v>0</v>
      </c>
      <c r="LN179" s="468">
        <f t="shared" si="508"/>
        <v>0</v>
      </c>
      <c r="LO179" s="468" t="str">
        <f t="shared" si="592"/>
        <v>○</v>
      </c>
      <c r="LP179" s="451"/>
      <c r="LQ179" s="414">
        <f t="shared" si="593"/>
        <v>0</v>
      </c>
      <c r="LR179" s="414">
        <f t="shared" si="594"/>
        <v>0</v>
      </c>
      <c r="LS179" s="414" t="str">
        <f t="shared" si="509"/>
        <v/>
      </c>
      <c r="LT179" s="414" t="str">
        <f t="shared" si="595"/>
        <v/>
      </c>
      <c r="LU179" s="414">
        <f t="shared" si="510"/>
        <v>0</v>
      </c>
      <c r="LV179" s="414">
        <f t="shared" si="511"/>
        <v>0</v>
      </c>
      <c r="LW179" s="414">
        <f t="shared" si="512"/>
        <v>0</v>
      </c>
      <c r="LX179" s="448">
        <f t="shared" si="513"/>
        <v>0</v>
      </c>
      <c r="LY179" s="414">
        <f t="shared" si="596"/>
        <v>0</v>
      </c>
      <c r="LZ179" s="414">
        <f t="shared" si="597"/>
        <v>0</v>
      </c>
      <c r="MA179" s="414">
        <f t="shared" si="598"/>
        <v>0</v>
      </c>
      <c r="MB179" s="448">
        <f t="shared" si="599"/>
        <v>0</v>
      </c>
      <c r="MC179" s="414">
        <f t="shared" si="514"/>
        <v>0</v>
      </c>
      <c r="MD179" s="414">
        <f t="shared" si="515"/>
        <v>0</v>
      </c>
      <c r="ME179" s="414">
        <f t="shared" si="516"/>
        <v>0</v>
      </c>
      <c r="MF179" s="448">
        <f t="shared" si="517"/>
        <v>0</v>
      </c>
      <c r="MG179" s="414">
        <f t="shared" si="518"/>
        <v>0</v>
      </c>
      <c r="MH179" s="414">
        <f t="shared" si="519"/>
        <v>0</v>
      </c>
      <c r="MI179" s="414">
        <f t="shared" si="520"/>
        <v>0</v>
      </c>
      <c r="MJ179" s="448">
        <f t="shared" si="600"/>
        <v>0</v>
      </c>
      <c r="MK179" s="462"/>
      <c r="ML179" s="477" cm="1">
        <f t="array" ref="ML179">IF(MX179=1,INDEX($BX179:$EQ179,1,MATCH("Ⅱ⑧",$BX179:$EQ179,0)+7),0)</f>
        <v>0</v>
      </c>
      <c r="MM179" s="478">
        <f t="shared" si="521"/>
        <v>0</v>
      </c>
      <c r="MN179" s="468">
        <f t="shared" si="522"/>
        <v>0</v>
      </c>
      <c r="MP179" s="348">
        <f t="shared" si="523"/>
        <v>0</v>
      </c>
      <c r="MQ179" s="348">
        <f t="shared" si="524"/>
        <v>0</v>
      </c>
      <c r="MR179" s="348">
        <f t="shared" si="525"/>
        <v>0</v>
      </c>
      <c r="MS179" s="348">
        <f t="shared" si="526"/>
        <v>0</v>
      </c>
      <c r="MT179" s="348">
        <f t="shared" si="527"/>
        <v>0</v>
      </c>
      <c r="MU179" s="348">
        <f t="shared" si="528"/>
        <v>0</v>
      </c>
      <c r="MV179" s="348">
        <f t="shared" si="529"/>
        <v>0</v>
      </c>
      <c r="MW179" s="348">
        <f t="shared" si="530"/>
        <v>0</v>
      </c>
      <c r="MX179" s="348">
        <f t="shared" si="531"/>
        <v>0</v>
      </c>
      <c r="MZ179" s="550">
        <f t="shared" si="532"/>
        <v>0</v>
      </c>
      <c r="NA179" s="550">
        <f t="shared" si="533"/>
        <v>0</v>
      </c>
      <c r="NB179" s="550">
        <f t="shared" si="534"/>
        <v>0</v>
      </c>
      <c r="NC179" s="550">
        <f t="shared" si="535"/>
        <v>0</v>
      </c>
      <c r="ND179" s="550">
        <f t="shared" si="536"/>
        <v>0</v>
      </c>
      <c r="NE179" s="550">
        <f t="shared" si="537"/>
        <v>0</v>
      </c>
      <c r="NF179" s="550">
        <f t="shared" si="538"/>
        <v>0</v>
      </c>
      <c r="NG179" s="550">
        <f t="shared" si="539"/>
        <v>0</v>
      </c>
    </row>
    <row r="180" spans="1:371" s="136" customFormat="1" ht="21" customHeight="1">
      <c r="A180" s="452">
        <f t="shared" si="412"/>
        <v>0</v>
      </c>
      <c r="B180" s="452">
        <f t="shared" si="601"/>
        <v>0</v>
      </c>
      <c r="C180" s="452">
        <f t="shared" si="413"/>
        <v>0</v>
      </c>
      <c r="D180" s="452">
        <f t="shared" si="414"/>
        <v>0</v>
      </c>
      <c r="E180" s="452">
        <f t="shared" si="415"/>
        <v>0</v>
      </c>
      <c r="F180" s="452">
        <f t="shared" si="602"/>
        <v>0</v>
      </c>
      <c r="G180" s="452">
        <f t="shared" si="603"/>
        <v>0</v>
      </c>
      <c r="H180" s="452">
        <f t="shared" si="604"/>
        <v>0</v>
      </c>
      <c r="I180" s="267">
        <f t="shared" si="540"/>
        <v>0</v>
      </c>
      <c r="J180" s="268"/>
      <c r="K180" s="112"/>
      <c r="L180" s="112"/>
      <c r="M180" s="106"/>
      <c r="N180" s="106"/>
      <c r="O180" s="106"/>
      <c r="P180" s="106"/>
      <c r="Q180" s="112"/>
      <c r="R180" s="263" t="str">
        <f>IFERROR(VLOOKUP(Q180,'４整理番号表'!$T$27:$U$30,2,TRUE),"")</f>
        <v/>
      </c>
      <c r="S180" s="263">
        <f t="shared" si="541"/>
        <v>0</v>
      </c>
      <c r="T180" s="266">
        <f t="shared" si="542"/>
        <v>0</v>
      </c>
      <c r="U180" s="112"/>
      <c r="V180" s="108"/>
      <c r="W180" s="269" t="str">
        <f>IFERROR(VLOOKUP(V180,'４整理番号表'!$B$6:$G$7,2,TRUE),"")</f>
        <v/>
      </c>
      <c r="X180" s="270"/>
      <c r="Y180" s="108"/>
      <c r="Z180" s="269" t="str">
        <f>IFERROR(VLOOKUP(Y180,'４整理番号表'!$B$39:$H$45,2,TRUE),"")</f>
        <v/>
      </c>
      <c r="AA180" s="108"/>
      <c r="AB180" s="271" t="str">
        <f>IFERROR(VLOOKUP(AA180,'４整理番号表'!$J$5:$K$59,2,TRUE),"")</f>
        <v/>
      </c>
      <c r="AC180" s="365"/>
      <c r="AD180" s="624"/>
      <c r="AE180" s="107"/>
      <c r="AF180" s="272" t="str">
        <f>IFERROR(VLOOKUP(AE180,'４整理番号表'!$P$6:$Q$39,2,TRUE),"")</f>
        <v/>
      </c>
      <c r="AG180" s="273">
        <f t="shared" si="416"/>
        <v>0</v>
      </c>
      <c r="AH180" s="106"/>
      <c r="AI180" s="112"/>
      <c r="AJ180" s="111"/>
      <c r="AK180" s="282"/>
      <c r="AL180" s="283"/>
      <c r="AM180" s="280"/>
      <c r="AN180" s="29"/>
      <c r="AO180" s="291">
        <f t="shared" si="417"/>
        <v>0</v>
      </c>
      <c r="AP180" s="290">
        <f t="shared" si="543"/>
        <v>0</v>
      </c>
      <c r="AQ180" s="30"/>
      <c r="AR180" s="30"/>
      <c r="AS180" s="30"/>
      <c r="AT180" s="289"/>
      <c r="AU180" s="291">
        <f t="shared" si="610"/>
        <v>0</v>
      </c>
      <c r="AV180" s="291" t="str">
        <f t="shared" si="605"/>
        <v/>
      </c>
      <c r="AW180" s="27"/>
      <c r="AX180" s="33"/>
      <c r="AY180" s="33"/>
      <c r="AZ180" s="28"/>
      <c r="BA180" s="27"/>
      <c r="BB180" s="202"/>
      <c r="BC180" s="315">
        <f t="shared" si="544"/>
        <v>0</v>
      </c>
      <c r="BD180" s="349" t="str">
        <f t="shared" si="418"/>
        <v/>
      </c>
      <c r="BE180" s="350"/>
      <c r="BF180" s="350"/>
      <c r="BG180" s="349">
        <f t="shared" si="611"/>
        <v>0</v>
      </c>
      <c r="BH180" s="350"/>
      <c r="BI180" s="349">
        <f t="shared" si="545"/>
        <v>0</v>
      </c>
      <c r="BJ180" s="202"/>
      <c r="BK180" s="202"/>
      <c r="BL180" s="653" t="str">
        <f t="shared" si="419"/>
        <v/>
      </c>
      <c r="BM180" s="654" t="str">
        <f t="shared" si="420"/>
        <v/>
      </c>
      <c r="BN180" s="266" t="str">
        <f t="shared" si="421"/>
        <v/>
      </c>
      <c r="BO180" s="793"/>
      <c r="BP180" s="323"/>
      <c r="BQ180" s="323"/>
      <c r="BR180" s="323"/>
      <c r="BS180" s="323"/>
      <c r="BT180" s="324" t="str">
        <f t="shared" si="422"/>
        <v/>
      </c>
      <c r="BU180" s="325" t="str">
        <f t="shared" si="546"/>
        <v/>
      </c>
      <c r="BV180" s="393">
        <f t="shared" si="547"/>
        <v>0</v>
      </c>
      <c r="BW180" s="326"/>
      <c r="BX180" s="329"/>
      <c r="BY180" s="454"/>
      <c r="BZ180" s="455"/>
      <c r="CA180" s="455"/>
      <c r="CB180" s="455"/>
      <c r="CC180" s="455"/>
      <c r="CD180" s="322">
        <f>IFERROR(VLOOKUP(BX180,'４整理番号表'!$X$23:$Z$31,3,FALSE),)</f>
        <v>0</v>
      </c>
      <c r="CE180" s="605" t="str">
        <f>IF(BX180='４整理番号表'!$X$24,IF(CC180&lt;&gt;"",IF(BZ180&gt;0,IF(BY180=6,ROUNDDOWN((CC180-BZ180)/ABS(BZ180),3),IF(BY180=5,ROUNDDOWN((CC180-BZ180)/ABS(BZ180)*3/4,3),"")),"-")),IF(CC180&lt;&gt;"",IF(BZ180&gt;0,ROUNDDOWN((CC180-BZ180)/ABS(BZ180),3),"-"),""))</f>
        <v/>
      </c>
      <c r="CF180" s="610"/>
      <c r="CG180" s="329"/>
      <c r="CH180" s="454"/>
      <c r="CI180" s="322"/>
      <c r="CJ180" s="322"/>
      <c r="CK180" s="322"/>
      <c r="CL180" s="322"/>
      <c r="CM180" s="322">
        <f>IFERROR(VLOOKUP(CG180,'４整理番号表'!$X$23:$Z$31,3,FALSE),)</f>
        <v>0</v>
      </c>
      <c r="CN180" s="325" t="str">
        <f t="shared" si="548"/>
        <v/>
      </c>
      <c r="CO180" s="610"/>
      <c r="CP180" s="329"/>
      <c r="CQ180" s="454"/>
      <c r="CR180" s="322"/>
      <c r="CS180" s="322"/>
      <c r="CT180" s="322"/>
      <c r="CU180" s="322"/>
      <c r="CV180" s="322">
        <f>IFERROR(VLOOKUP(CP180,'４整理番号表'!$X$23:$Z$31,3,FALSE),)</f>
        <v>0</v>
      </c>
      <c r="CW180" s="325" t="str">
        <f t="shared" si="549"/>
        <v/>
      </c>
      <c r="CX180" s="619"/>
      <c r="CY180" s="329"/>
      <c r="CZ180" s="454"/>
      <c r="DA180" s="322"/>
      <c r="DB180" s="322"/>
      <c r="DC180" s="322"/>
      <c r="DD180" s="322"/>
      <c r="DE180" s="322">
        <f>IFERROR(VLOOKUP(CY180,'４整理番号表'!$X$23:$Z$31,3,FALSE),)</f>
        <v>0</v>
      </c>
      <c r="DF180" s="325" t="str">
        <f t="shared" si="550"/>
        <v/>
      </c>
      <c r="DG180" s="610"/>
      <c r="DH180" s="329"/>
      <c r="DI180" s="454"/>
      <c r="DJ180" s="322"/>
      <c r="DK180" s="322"/>
      <c r="DL180" s="322"/>
      <c r="DM180" s="322"/>
      <c r="DN180" s="322">
        <f>IFERROR(VLOOKUP(DH180,'４整理番号表'!$X$23:$Z$31,3,FALSE),)</f>
        <v>0</v>
      </c>
      <c r="DO180" s="325" t="str">
        <f t="shared" si="551"/>
        <v/>
      </c>
      <c r="DP180" s="610"/>
      <c r="DQ180" s="329"/>
      <c r="DR180" s="454"/>
      <c r="DS180" s="322"/>
      <c r="DT180" s="322"/>
      <c r="DU180" s="322"/>
      <c r="DV180" s="322"/>
      <c r="DW180" s="322">
        <f>IFERROR(VLOOKUP(DQ180,'４整理番号表'!$X$23:$Z$31,3,FALSE),)</f>
        <v>0</v>
      </c>
      <c r="DX180" s="325" t="str">
        <f t="shared" si="552"/>
        <v/>
      </c>
      <c r="DY180" s="610"/>
      <c r="DZ180" s="329"/>
      <c r="EA180" s="454"/>
      <c r="EB180" s="322"/>
      <c r="EC180" s="322"/>
      <c r="ED180" s="322"/>
      <c r="EE180" s="322"/>
      <c r="EF180" s="322">
        <f>IFERROR(VLOOKUP(DZ180,'４整理番号表'!$X$23:$Z$31,3,FALSE),)</f>
        <v>0</v>
      </c>
      <c r="EG180" s="325" t="str">
        <f t="shared" si="553"/>
        <v/>
      </c>
      <c r="EH180" s="610"/>
      <c r="EI180" s="329"/>
      <c r="EJ180" s="454"/>
      <c r="EK180" s="322"/>
      <c r="EL180" s="322"/>
      <c r="EM180" s="322"/>
      <c r="EN180" s="322"/>
      <c r="EO180" s="322">
        <f>IFERROR(VLOOKUP(EI180,'４整理番号表'!$X$23:$Z$31,3,FALSE),)</f>
        <v>0</v>
      </c>
      <c r="EP180" s="325" t="str">
        <f t="shared" si="554"/>
        <v/>
      </c>
      <c r="EQ180" s="619"/>
      <c r="ER180" s="203" t="s">
        <v>101</v>
      </c>
      <c r="ES180" s="266">
        <f t="shared" si="423"/>
        <v>0</v>
      </c>
      <c r="ET180" s="272">
        <f t="shared" si="424"/>
        <v>0</v>
      </c>
      <c r="EU180" s="272">
        <f t="shared" si="425"/>
        <v>0</v>
      </c>
      <c r="EV180" s="272">
        <f t="shared" si="426"/>
        <v>0</v>
      </c>
      <c r="EW180" s="272">
        <f t="shared" si="427"/>
        <v>0</v>
      </c>
      <c r="EX180" s="272">
        <f t="shared" si="428"/>
        <v>0</v>
      </c>
      <c r="EY180" s="272">
        <f t="shared" si="429"/>
        <v>0</v>
      </c>
      <c r="EZ180" s="272">
        <f t="shared" si="430"/>
        <v>0</v>
      </c>
      <c r="FA180" s="272">
        <f t="shared" si="431"/>
        <v>0</v>
      </c>
      <c r="FB180" s="272">
        <f t="shared" si="432"/>
        <v>0</v>
      </c>
      <c r="FC180" s="272">
        <f t="shared" si="433"/>
        <v>0</v>
      </c>
      <c r="FD180" s="272">
        <f t="shared" si="434"/>
        <v>0</v>
      </c>
      <c r="FE180" s="272">
        <f t="shared" si="435"/>
        <v>0</v>
      </c>
      <c r="FF180" s="272">
        <f t="shared" si="436"/>
        <v>0</v>
      </c>
      <c r="FG180" s="272">
        <f t="shared" si="437"/>
        <v>0</v>
      </c>
      <c r="FH180" s="272">
        <f t="shared" si="438"/>
        <v>0</v>
      </c>
      <c r="FI180" s="109" t="s">
        <v>100</v>
      </c>
      <c r="FJ180" s="109" t="s">
        <v>100</v>
      </c>
      <c r="FK180" s="109" t="s">
        <v>100</v>
      </c>
      <c r="FL180" s="109" t="s">
        <v>100</v>
      </c>
      <c r="FM180" s="109" t="s">
        <v>100</v>
      </c>
      <c r="FN180" s="272">
        <f t="shared" si="555"/>
        <v>0</v>
      </c>
      <c r="FO180" s="272">
        <f t="shared" si="556"/>
        <v>0</v>
      </c>
      <c r="FP180" s="272">
        <f t="shared" si="557"/>
        <v>0</v>
      </c>
      <c r="FQ180" s="272">
        <f t="shared" si="558"/>
        <v>0</v>
      </c>
      <c r="FR180" s="272">
        <f t="shared" si="559"/>
        <v>0</v>
      </c>
      <c r="FS180" s="272">
        <f t="shared" si="560"/>
        <v>0</v>
      </c>
      <c r="FT180" s="272">
        <f t="shared" si="561"/>
        <v>0</v>
      </c>
      <c r="FU180" s="113"/>
      <c r="FV180" s="113"/>
      <c r="FW180" s="109"/>
      <c r="FX180" s="109"/>
      <c r="FY180" s="109"/>
      <c r="FZ180" s="272">
        <f t="shared" si="562"/>
        <v>0</v>
      </c>
      <c r="GA180" s="272">
        <f t="shared" si="439"/>
        <v>0</v>
      </c>
      <c r="GB180" s="109"/>
      <c r="GC180" s="109"/>
      <c r="GD180" s="109"/>
      <c r="GE180" s="109"/>
      <c r="GF180" s="109"/>
      <c r="GG180" s="109"/>
      <c r="GH180" s="109"/>
      <c r="GI180" s="109"/>
      <c r="GJ180" s="109"/>
      <c r="GK180" s="109"/>
      <c r="GL180" s="109"/>
      <c r="GM180" s="109"/>
      <c r="GN180" s="109"/>
      <c r="GO180" s="109"/>
      <c r="GP180" s="109"/>
      <c r="GQ180" s="109"/>
      <c r="GR180" s="109"/>
      <c r="GS180" s="109"/>
      <c r="GT180" s="110"/>
      <c r="GV180" s="413">
        <f t="shared" si="440"/>
        <v>0</v>
      </c>
      <c r="GW180" s="414">
        <f t="shared" si="441"/>
        <v>0</v>
      </c>
      <c r="GX180" s="415"/>
      <c r="GY180" s="416">
        <f t="shared" si="606"/>
        <v>0</v>
      </c>
      <c r="GZ180" s="417">
        <f t="shared" si="607"/>
        <v>0</v>
      </c>
      <c r="HA180" s="385"/>
      <c r="HB180" s="421"/>
      <c r="HC180" s="422"/>
      <c r="HD180" s="422"/>
      <c r="HE180" s="423">
        <f t="shared" si="608"/>
        <v>0</v>
      </c>
      <c r="HF180" s="424">
        <f t="shared" si="609"/>
        <v>0</v>
      </c>
      <c r="HG180" s="426"/>
      <c r="HH180" s="426"/>
      <c r="HI180" s="426"/>
      <c r="HJ180" s="345" t="str">
        <f t="shared" si="442"/>
        <v/>
      </c>
      <c r="HK180" s="402">
        <f>IF(OR(AND(1&lt;=HJ180,HJ180&lt;=3),HJ180=6),VLOOKUP(HJ180,'４整理番号表'!$J$5:$K$59,2,FALSE),0)</f>
        <v>0</v>
      </c>
      <c r="HL180" s="402">
        <f>IF(OR(HJ180=4,HJ180=7),VLOOKUP(HJ180,'４整理番号表'!$J$5:$K$59,2,FALSE),0)</f>
        <v>0</v>
      </c>
      <c r="HM180" s="402">
        <f>IF(HJ180=5,VLOOKUP(HJ180,'４整理番号表'!$J$5:$K$59,2,FALSE),0)</f>
        <v>0</v>
      </c>
      <c r="HN180" s="402">
        <f>IF(AND(8&lt;=HJ180,HJ180&lt;=13),VLOOKUP(HJ180,'４整理番号表'!$J$5:$K$59,2,FALSE),0)</f>
        <v>0</v>
      </c>
      <c r="HO180" s="397">
        <f t="shared" si="563"/>
        <v>0</v>
      </c>
      <c r="HP180" s="345">
        <f t="shared" si="564"/>
        <v>0</v>
      </c>
      <c r="HQ180" s="345">
        <f t="shared" si="565"/>
        <v>0</v>
      </c>
      <c r="HR180" s="344">
        <f t="shared" si="566"/>
        <v>0</v>
      </c>
      <c r="HS180" s="344">
        <f t="shared" si="567"/>
        <v>0</v>
      </c>
      <c r="HT180" s="345">
        <f t="shared" si="568"/>
        <v>0</v>
      </c>
      <c r="HU180" s="345">
        <f t="shared" si="569"/>
        <v>0</v>
      </c>
      <c r="HV180" s="345">
        <f t="shared" si="570"/>
        <v>0</v>
      </c>
      <c r="HW180" s="345">
        <f t="shared" si="571"/>
        <v>0</v>
      </c>
      <c r="HX180" s="345">
        <f t="shared" si="572"/>
        <v>0</v>
      </c>
      <c r="HY180" s="344">
        <f t="shared" si="573"/>
        <v>0</v>
      </c>
      <c r="HZ180" s="344">
        <f t="shared" si="574"/>
        <v>0</v>
      </c>
      <c r="IA180" s="345">
        <f t="shared" si="575"/>
        <v>0</v>
      </c>
      <c r="IB180" s="345">
        <f t="shared" si="576"/>
        <v>0</v>
      </c>
      <c r="IC180" s="345">
        <f t="shared" si="577"/>
        <v>0</v>
      </c>
      <c r="ID180" s="345">
        <f t="shared" si="578"/>
        <v>0</v>
      </c>
      <c r="IE180" s="345">
        <f t="shared" si="579"/>
        <v>0</v>
      </c>
      <c r="IF180" s="344">
        <f>IF(AND($HO180=3,SUM($ID180:IE180)=0),IF(AND($HB180=1,$HF180&gt;=0.1),1,),)</f>
        <v>0</v>
      </c>
      <c r="IG180" s="344">
        <f>IF(AND($HO180=3,SUM($ID180:IF180)=0),IF(AND($HB180=1,$HF180&gt;=0.05,$HF180&lt;0.1),1,),)</f>
        <v>0</v>
      </c>
      <c r="IH180" s="345">
        <f t="shared" si="580"/>
        <v>0</v>
      </c>
      <c r="II180" s="345">
        <f t="shared" si="581"/>
        <v>0</v>
      </c>
      <c r="IJ180" s="345">
        <f t="shared" si="582"/>
        <v>0</v>
      </c>
      <c r="IK180" s="345">
        <f t="shared" si="583"/>
        <v>0</v>
      </c>
      <c r="IL180" s="345">
        <f t="shared" si="584"/>
        <v>0</v>
      </c>
      <c r="IM180" s="345">
        <f t="shared" si="585"/>
        <v>0</v>
      </c>
      <c r="IN180" s="345">
        <f t="shared" si="586"/>
        <v>0</v>
      </c>
      <c r="IO180" s="345">
        <f t="shared" si="587"/>
        <v>0</v>
      </c>
      <c r="IP180" s="345">
        <f t="shared" si="588"/>
        <v>0</v>
      </c>
      <c r="IQ180" s="345">
        <f t="shared" si="589"/>
        <v>0</v>
      </c>
      <c r="IR180" s="345">
        <f t="shared" si="590"/>
        <v>0</v>
      </c>
      <c r="IS180" s="392">
        <f t="shared" si="591"/>
        <v>0</v>
      </c>
      <c r="IT180" s="385"/>
      <c r="IU180" s="440">
        <f t="shared" si="443"/>
        <v>0</v>
      </c>
      <c r="IV180" s="344">
        <f t="shared" si="444"/>
        <v>0</v>
      </c>
      <c r="IW180" s="344">
        <f t="shared" si="445"/>
        <v>0</v>
      </c>
      <c r="IX180" s="344">
        <f t="shared" si="446"/>
        <v>0</v>
      </c>
      <c r="IY180" s="344">
        <f t="shared" si="447"/>
        <v>0</v>
      </c>
      <c r="IZ180" s="344">
        <f t="shared" si="448"/>
        <v>0</v>
      </c>
      <c r="JA180" s="344">
        <f t="shared" si="449"/>
        <v>0</v>
      </c>
      <c r="JB180" s="344">
        <f t="shared" si="450"/>
        <v>0</v>
      </c>
      <c r="JC180" s="344">
        <f t="shared" si="451"/>
        <v>0</v>
      </c>
      <c r="JD180" s="344">
        <f t="shared" si="452"/>
        <v>0</v>
      </c>
      <c r="JE180" s="344">
        <f t="shared" si="453"/>
        <v>0</v>
      </c>
      <c r="JF180" s="344">
        <f t="shared" si="454"/>
        <v>0</v>
      </c>
      <c r="JG180" s="344">
        <f t="shared" si="455"/>
        <v>0</v>
      </c>
      <c r="JH180" s="344">
        <f t="shared" si="456"/>
        <v>0</v>
      </c>
      <c r="JI180" s="344">
        <f t="shared" si="457"/>
        <v>0</v>
      </c>
      <c r="JJ180" s="344">
        <f t="shared" si="458"/>
        <v>0</v>
      </c>
      <c r="JK180" s="344">
        <f t="shared" si="459"/>
        <v>0</v>
      </c>
      <c r="JL180" s="344">
        <f t="shared" si="460"/>
        <v>0</v>
      </c>
      <c r="JM180" s="344">
        <f t="shared" si="461"/>
        <v>0</v>
      </c>
      <c r="JN180" s="344">
        <f t="shared" si="462"/>
        <v>0</v>
      </c>
      <c r="JO180" s="344">
        <f t="shared" si="463"/>
        <v>0</v>
      </c>
      <c r="JP180" s="344">
        <f t="shared" si="464"/>
        <v>0</v>
      </c>
      <c r="JQ180" s="344">
        <f t="shared" si="465"/>
        <v>0</v>
      </c>
      <c r="JR180" s="344">
        <f t="shared" si="466"/>
        <v>0</v>
      </c>
      <c r="JS180" s="344">
        <f t="shared" si="467"/>
        <v>0</v>
      </c>
      <c r="JT180" s="344">
        <f t="shared" si="468"/>
        <v>0</v>
      </c>
      <c r="JU180" s="344">
        <f t="shared" si="469"/>
        <v>0</v>
      </c>
      <c r="JV180" s="344">
        <f t="shared" si="470"/>
        <v>0</v>
      </c>
      <c r="JW180" s="344">
        <f t="shared" si="471"/>
        <v>0</v>
      </c>
      <c r="JX180" s="344">
        <f t="shared" si="472"/>
        <v>0</v>
      </c>
      <c r="JY180" s="344">
        <f t="shared" si="473"/>
        <v>0</v>
      </c>
      <c r="JZ180" s="344">
        <f t="shared" si="474"/>
        <v>0</v>
      </c>
      <c r="KA180" s="344">
        <f t="shared" si="475"/>
        <v>0</v>
      </c>
      <c r="KB180" s="344">
        <f t="shared" si="476"/>
        <v>0</v>
      </c>
      <c r="KC180" s="344">
        <f t="shared" si="477"/>
        <v>0</v>
      </c>
      <c r="KD180" s="344">
        <f t="shared" si="478"/>
        <v>0</v>
      </c>
      <c r="KE180" s="344">
        <f t="shared" si="479"/>
        <v>0</v>
      </c>
      <c r="KF180" s="344">
        <f t="shared" si="480"/>
        <v>0</v>
      </c>
      <c r="KG180" s="344">
        <f t="shared" si="481"/>
        <v>0</v>
      </c>
      <c r="KH180" s="344">
        <f t="shared" si="482"/>
        <v>0</v>
      </c>
      <c r="KI180" s="344">
        <f t="shared" si="483"/>
        <v>0</v>
      </c>
      <c r="KJ180" s="344">
        <f t="shared" si="484"/>
        <v>0</v>
      </c>
      <c r="KK180" s="344">
        <f t="shared" si="485"/>
        <v>0</v>
      </c>
      <c r="KL180" s="344">
        <f t="shared" si="486"/>
        <v>0</v>
      </c>
      <c r="KM180" s="344">
        <f t="shared" si="487"/>
        <v>0</v>
      </c>
      <c r="KN180" s="344">
        <f t="shared" si="488"/>
        <v>0</v>
      </c>
      <c r="KO180" s="344">
        <f t="shared" si="489"/>
        <v>0</v>
      </c>
      <c r="KP180" s="344">
        <f t="shared" si="490"/>
        <v>0</v>
      </c>
      <c r="KQ180" s="344">
        <f t="shared" si="491"/>
        <v>0</v>
      </c>
      <c r="KR180" s="344">
        <f t="shared" si="492"/>
        <v>0</v>
      </c>
      <c r="KS180" s="344">
        <f t="shared" si="493"/>
        <v>0</v>
      </c>
      <c r="KT180" s="383">
        <f t="shared" si="494"/>
        <v>0</v>
      </c>
      <c r="KU180" s="701"/>
      <c r="KV180" s="109"/>
      <c r="KW180" s="109"/>
      <c r="KX180" s="110"/>
      <c r="KZ180" s="472">
        <f t="shared" si="495"/>
        <v>0</v>
      </c>
      <c r="LA180" s="348">
        <f t="shared" si="496"/>
        <v>0</v>
      </c>
      <c r="LB180" s="348">
        <f t="shared" si="497"/>
        <v>0</v>
      </c>
      <c r="LC180" s="473">
        <f t="shared" si="498"/>
        <v>0</v>
      </c>
      <c r="LE180" s="467">
        <f t="shared" si="499"/>
        <v>0</v>
      </c>
      <c r="LF180" s="467" t="str">
        <f t="shared" si="500"/>
        <v/>
      </c>
      <c r="LG180" s="467">
        <f t="shared" si="501"/>
        <v>0</v>
      </c>
      <c r="LH180" s="467">
        <f t="shared" si="502"/>
        <v>0</v>
      </c>
      <c r="LI180" s="467">
        <f t="shared" si="503"/>
        <v>0</v>
      </c>
      <c r="LJ180" s="467">
        <f t="shared" si="504"/>
        <v>0</v>
      </c>
      <c r="LK180" s="467">
        <f t="shared" si="505"/>
        <v>0</v>
      </c>
      <c r="LL180" s="467">
        <f t="shared" si="506"/>
        <v>0</v>
      </c>
      <c r="LM180" s="467">
        <f t="shared" si="507"/>
        <v>0</v>
      </c>
      <c r="LN180" s="468">
        <f t="shared" si="508"/>
        <v>0</v>
      </c>
      <c r="LO180" s="468" t="str">
        <f t="shared" si="592"/>
        <v>○</v>
      </c>
      <c r="LP180" s="451"/>
      <c r="LQ180" s="414">
        <f t="shared" si="593"/>
        <v>0</v>
      </c>
      <c r="LR180" s="414">
        <f t="shared" si="594"/>
        <v>0</v>
      </c>
      <c r="LS180" s="414" t="str">
        <f t="shared" si="509"/>
        <v/>
      </c>
      <c r="LT180" s="414" t="str">
        <f t="shared" si="595"/>
        <v/>
      </c>
      <c r="LU180" s="414">
        <f t="shared" si="510"/>
        <v>0</v>
      </c>
      <c r="LV180" s="414">
        <f t="shared" si="511"/>
        <v>0</v>
      </c>
      <c r="LW180" s="414">
        <f t="shared" si="512"/>
        <v>0</v>
      </c>
      <c r="LX180" s="448">
        <f t="shared" si="513"/>
        <v>0</v>
      </c>
      <c r="LY180" s="414">
        <f t="shared" si="596"/>
        <v>0</v>
      </c>
      <c r="LZ180" s="414">
        <f t="shared" si="597"/>
        <v>0</v>
      </c>
      <c r="MA180" s="414">
        <f t="shared" si="598"/>
        <v>0</v>
      </c>
      <c r="MB180" s="448">
        <f t="shared" si="599"/>
        <v>0</v>
      </c>
      <c r="MC180" s="414">
        <f t="shared" si="514"/>
        <v>0</v>
      </c>
      <c r="MD180" s="414">
        <f t="shared" si="515"/>
        <v>0</v>
      </c>
      <c r="ME180" s="414">
        <f t="shared" si="516"/>
        <v>0</v>
      </c>
      <c r="MF180" s="448">
        <f t="shared" si="517"/>
        <v>0</v>
      </c>
      <c r="MG180" s="414">
        <f t="shared" si="518"/>
        <v>0</v>
      </c>
      <c r="MH180" s="414">
        <f t="shared" si="519"/>
        <v>0</v>
      </c>
      <c r="MI180" s="414">
        <f t="shared" si="520"/>
        <v>0</v>
      </c>
      <c r="MJ180" s="448">
        <f t="shared" si="600"/>
        <v>0</v>
      </c>
      <c r="MK180" s="462"/>
      <c r="ML180" s="477" cm="1">
        <f t="array" ref="ML180">IF(MX180=1,INDEX($BX180:$EQ180,1,MATCH("Ⅱ⑧",$BX180:$EQ180,0)+7),0)</f>
        <v>0</v>
      </c>
      <c r="MM180" s="478">
        <f t="shared" si="521"/>
        <v>0</v>
      </c>
      <c r="MN180" s="468">
        <f t="shared" si="522"/>
        <v>0</v>
      </c>
      <c r="MP180" s="348">
        <f t="shared" si="523"/>
        <v>0</v>
      </c>
      <c r="MQ180" s="348">
        <f t="shared" si="524"/>
        <v>0</v>
      </c>
      <c r="MR180" s="348">
        <f t="shared" si="525"/>
        <v>0</v>
      </c>
      <c r="MS180" s="348">
        <f t="shared" si="526"/>
        <v>0</v>
      </c>
      <c r="MT180" s="348">
        <f t="shared" si="527"/>
        <v>0</v>
      </c>
      <c r="MU180" s="348">
        <f t="shared" si="528"/>
        <v>0</v>
      </c>
      <c r="MV180" s="348">
        <f t="shared" si="529"/>
        <v>0</v>
      </c>
      <c r="MW180" s="348">
        <f t="shared" si="530"/>
        <v>0</v>
      </c>
      <c r="MX180" s="348">
        <f t="shared" si="531"/>
        <v>0</v>
      </c>
      <c r="MZ180" s="550">
        <f t="shared" si="532"/>
        <v>0</v>
      </c>
      <c r="NA180" s="550">
        <f t="shared" si="533"/>
        <v>0</v>
      </c>
      <c r="NB180" s="550">
        <f t="shared" si="534"/>
        <v>0</v>
      </c>
      <c r="NC180" s="550">
        <f t="shared" si="535"/>
        <v>0</v>
      </c>
      <c r="ND180" s="550">
        <f t="shared" si="536"/>
        <v>0</v>
      </c>
      <c r="NE180" s="550">
        <f t="shared" si="537"/>
        <v>0</v>
      </c>
      <c r="NF180" s="550">
        <f t="shared" si="538"/>
        <v>0</v>
      </c>
      <c r="NG180" s="550">
        <f t="shared" si="539"/>
        <v>0</v>
      </c>
    </row>
    <row r="181" spans="1:371" s="136" customFormat="1" ht="21" customHeight="1">
      <c r="A181" s="452">
        <f t="shared" si="412"/>
        <v>0</v>
      </c>
      <c r="B181" s="452">
        <f t="shared" si="601"/>
        <v>0</v>
      </c>
      <c r="C181" s="452">
        <f t="shared" si="413"/>
        <v>0</v>
      </c>
      <c r="D181" s="452">
        <f t="shared" si="414"/>
        <v>0</v>
      </c>
      <c r="E181" s="452">
        <f t="shared" si="415"/>
        <v>0</v>
      </c>
      <c r="F181" s="452">
        <f t="shared" si="602"/>
        <v>0</v>
      </c>
      <c r="G181" s="452">
        <f t="shared" si="603"/>
        <v>0</v>
      </c>
      <c r="H181" s="452">
        <f t="shared" si="604"/>
        <v>0</v>
      </c>
      <c r="I181" s="267">
        <f t="shared" si="540"/>
        <v>0</v>
      </c>
      <c r="J181" s="268"/>
      <c r="K181" s="112"/>
      <c r="L181" s="112"/>
      <c r="M181" s="106"/>
      <c r="N181" s="106"/>
      <c r="O181" s="106"/>
      <c r="P181" s="106"/>
      <c r="Q181" s="112"/>
      <c r="R181" s="263" t="str">
        <f>IFERROR(VLOOKUP(Q181,'４整理番号表'!$T$27:$U$30,2,TRUE),"")</f>
        <v/>
      </c>
      <c r="S181" s="263">
        <f t="shared" si="541"/>
        <v>0</v>
      </c>
      <c r="T181" s="266">
        <f t="shared" si="542"/>
        <v>0</v>
      </c>
      <c r="U181" s="112"/>
      <c r="V181" s="108"/>
      <c r="W181" s="269" t="str">
        <f>IFERROR(VLOOKUP(V181,'４整理番号表'!$B$6:$G$7,2,TRUE),"")</f>
        <v/>
      </c>
      <c r="X181" s="270"/>
      <c r="Y181" s="108"/>
      <c r="Z181" s="269" t="str">
        <f>IFERROR(VLOOKUP(Y181,'４整理番号表'!$B$39:$H$45,2,TRUE),"")</f>
        <v/>
      </c>
      <c r="AA181" s="108"/>
      <c r="AB181" s="271" t="str">
        <f>IFERROR(VLOOKUP(AA181,'４整理番号表'!$J$5:$K$59,2,TRUE),"")</f>
        <v/>
      </c>
      <c r="AC181" s="365"/>
      <c r="AD181" s="624"/>
      <c r="AE181" s="107"/>
      <c r="AF181" s="272" t="str">
        <f>IFERROR(VLOOKUP(AE181,'４整理番号表'!$P$6:$Q$39,2,TRUE),"")</f>
        <v/>
      </c>
      <c r="AG181" s="273">
        <f t="shared" si="416"/>
        <v>0</v>
      </c>
      <c r="AH181" s="106"/>
      <c r="AI181" s="112"/>
      <c r="AJ181" s="111"/>
      <c r="AK181" s="282"/>
      <c r="AL181" s="283"/>
      <c r="AM181" s="280"/>
      <c r="AN181" s="26"/>
      <c r="AO181" s="291">
        <f t="shared" si="417"/>
        <v>0</v>
      </c>
      <c r="AP181" s="290">
        <f t="shared" si="543"/>
        <v>0</v>
      </c>
      <c r="AQ181" s="30"/>
      <c r="AR181" s="30"/>
      <c r="AS181" s="30"/>
      <c r="AT181" s="289"/>
      <c r="AU181" s="291">
        <f t="shared" si="610"/>
        <v>0</v>
      </c>
      <c r="AV181" s="291" t="str">
        <f t="shared" si="605"/>
        <v/>
      </c>
      <c r="AW181" s="27"/>
      <c r="AX181" s="33"/>
      <c r="AY181" s="33"/>
      <c r="AZ181" s="28"/>
      <c r="BA181" s="27"/>
      <c r="BB181" s="202"/>
      <c r="BC181" s="315">
        <f t="shared" si="544"/>
        <v>0</v>
      </c>
      <c r="BD181" s="349" t="str">
        <f t="shared" si="418"/>
        <v/>
      </c>
      <c r="BE181" s="350"/>
      <c r="BF181" s="350"/>
      <c r="BG181" s="349">
        <f t="shared" si="611"/>
        <v>0</v>
      </c>
      <c r="BH181" s="350"/>
      <c r="BI181" s="349">
        <f t="shared" si="545"/>
        <v>0</v>
      </c>
      <c r="BJ181" s="202"/>
      <c r="BK181" s="202"/>
      <c r="BL181" s="653" t="str">
        <f t="shared" si="419"/>
        <v/>
      </c>
      <c r="BM181" s="654" t="str">
        <f t="shared" si="420"/>
        <v/>
      </c>
      <c r="BN181" s="266" t="str">
        <f t="shared" si="421"/>
        <v/>
      </c>
      <c r="BO181" s="793"/>
      <c r="BP181" s="323"/>
      <c r="BQ181" s="323"/>
      <c r="BR181" s="323"/>
      <c r="BS181" s="323"/>
      <c r="BT181" s="324" t="str">
        <f t="shared" si="422"/>
        <v/>
      </c>
      <c r="BU181" s="325" t="str">
        <f t="shared" si="546"/>
        <v/>
      </c>
      <c r="BV181" s="393">
        <f t="shared" si="547"/>
        <v>0</v>
      </c>
      <c r="BW181" s="326"/>
      <c r="BX181" s="329"/>
      <c r="BY181" s="454"/>
      <c r="BZ181" s="455"/>
      <c r="CA181" s="455"/>
      <c r="CB181" s="455"/>
      <c r="CC181" s="455"/>
      <c r="CD181" s="322">
        <f>IFERROR(VLOOKUP(BX181,'４整理番号表'!$X$23:$Z$31,3,FALSE),)</f>
        <v>0</v>
      </c>
      <c r="CE181" s="605" t="str">
        <f>IF(BX181='４整理番号表'!$X$24,IF(CC181&lt;&gt;"",IF(BZ181&gt;0,IF(BY181=6,ROUNDDOWN((CC181-BZ181)/ABS(BZ181),3),IF(BY181=5,ROUNDDOWN((CC181-BZ181)/ABS(BZ181)*3/4,3),"")),"-")),IF(CC181&lt;&gt;"",IF(BZ181&gt;0,ROUNDDOWN((CC181-BZ181)/ABS(BZ181),3),"-"),""))</f>
        <v/>
      </c>
      <c r="CF181" s="610"/>
      <c r="CG181" s="329"/>
      <c r="CH181" s="454"/>
      <c r="CI181" s="322"/>
      <c r="CJ181" s="322"/>
      <c r="CK181" s="322"/>
      <c r="CL181" s="322"/>
      <c r="CM181" s="322">
        <f>IFERROR(VLOOKUP(CG181,'４整理番号表'!$X$23:$Z$31,3,FALSE),)</f>
        <v>0</v>
      </c>
      <c r="CN181" s="325" t="str">
        <f t="shared" si="548"/>
        <v/>
      </c>
      <c r="CO181" s="610"/>
      <c r="CP181" s="329"/>
      <c r="CQ181" s="454"/>
      <c r="CR181" s="322"/>
      <c r="CS181" s="322"/>
      <c r="CT181" s="322"/>
      <c r="CU181" s="322"/>
      <c r="CV181" s="322">
        <f>IFERROR(VLOOKUP(CP181,'４整理番号表'!$X$23:$Z$31,3,FALSE),)</f>
        <v>0</v>
      </c>
      <c r="CW181" s="325" t="str">
        <f t="shared" si="549"/>
        <v/>
      </c>
      <c r="CX181" s="619"/>
      <c r="CY181" s="329"/>
      <c r="CZ181" s="454"/>
      <c r="DA181" s="322"/>
      <c r="DB181" s="322"/>
      <c r="DC181" s="322"/>
      <c r="DD181" s="322"/>
      <c r="DE181" s="322">
        <f>IFERROR(VLOOKUP(CY181,'４整理番号表'!$X$23:$Z$31,3,FALSE),)</f>
        <v>0</v>
      </c>
      <c r="DF181" s="325" t="str">
        <f t="shared" si="550"/>
        <v/>
      </c>
      <c r="DG181" s="610"/>
      <c r="DH181" s="329"/>
      <c r="DI181" s="454"/>
      <c r="DJ181" s="322"/>
      <c r="DK181" s="322"/>
      <c r="DL181" s="322"/>
      <c r="DM181" s="322"/>
      <c r="DN181" s="322">
        <f>IFERROR(VLOOKUP(DH181,'４整理番号表'!$X$23:$Z$31,3,FALSE),)</f>
        <v>0</v>
      </c>
      <c r="DO181" s="325" t="str">
        <f t="shared" si="551"/>
        <v/>
      </c>
      <c r="DP181" s="610"/>
      <c r="DQ181" s="329"/>
      <c r="DR181" s="454"/>
      <c r="DS181" s="322"/>
      <c r="DT181" s="322"/>
      <c r="DU181" s="322"/>
      <c r="DV181" s="322"/>
      <c r="DW181" s="322">
        <f>IFERROR(VLOOKUP(DQ181,'４整理番号表'!$X$23:$Z$31,3,FALSE),)</f>
        <v>0</v>
      </c>
      <c r="DX181" s="325" t="str">
        <f t="shared" si="552"/>
        <v/>
      </c>
      <c r="DY181" s="610"/>
      <c r="DZ181" s="329"/>
      <c r="EA181" s="454"/>
      <c r="EB181" s="322"/>
      <c r="EC181" s="322"/>
      <c r="ED181" s="322"/>
      <c r="EE181" s="322"/>
      <c r="EF181" s="322">
        <f>IFERROR(VLOOKUP(DZ181,'４整理番号表'!$X$23:$Z$31,3,FALSE),)</f>
        <v>0</v>
      </c>
      <c r="EG181" s="325" t="str">
        <f t="shared" si="553"/>
        <v/>
      </c>
      <c r="EH181" s="610"/>
      <c r="EI181" s="329"/>
      <c r="EJ181" s="454"/>
      <c r="EK181" s="322"/>
      <c r="EL181" s="322"/>
      <c r="EM181" s="322"/>
      <c r="EN181" s="322"/>
      <c r="EO181" s="322">
        <f>IFERROR(VLOOKUP(EI181,'４整理番号表'!$X$23:$Z$31,3,FALSE),)</f>
        <v>0</v>
      </c>
      <c r="EP181" s="325" t="str">
        <f t="shared" si="554"/>
        <v/>
      </c>
      <c r="EQ181" s="619"/>
      <c r="ER181" s="203" t="s">
        <v>101</v>
      </c>
      <c r="ES181" s="266">
        <f t="shared" si="423"/>
        <v>0</v>
      </c>
      <c r="ET181" s="272">
        <f t="shared" si="424"/>
        <v>0</v>
      </c>
      <c r="EU181" s="272">
        <f t="shared" si="425"/>
        <v>0</v>
      </c>
      <c r="EV181" s="272">
        <f t="shared" si="426"/>
        <v>0</v>
      </c>
      <c r="EW181" s="272">
        <f t="shared" si="427"/>
        <v>0</v>
      </c>
      <c r="EX181" s="272">
        <f t="shared" si="428"/>
        <v>0</v>
      </c>
      <c r="EY181" s="272">
        <f t="shared" si="429"/>
        <v>0</v>
      </c>
      <c r="EZ181" s="272">
        <f t="shared" si="430"/>
        <v>0</v>
      </c>
      <c r="FA181" s="272">
        <f t="shared" si="431"/>
        <v>0</v>
      </c>
      <c r="FB181" s="272">
        <f t="shared" si="432"/>
        <v>0</v>
      </c>
      <c r="FC181" s="272">
        <f t="shared" si="433"/>
        <v>0</v>
      </c>
      <c r="FD181" s="272">
        <f t="shared" si="434"/>
        <v>0</v>
      </c>
      <c r="FE181" s="272">
        <f t="shared" si="435"/>
        <v>0</v>
      </c>
      <c r="FF181" s="272">
        <f t="shared" si="436"/>
        <v>0</v>
      </c>
      <c r="FG181" s="272">
        <f t="shared" si="437"/>
        <v>0</v>
      </c>
      <c r="FH181" s="272">
        <f t="shared" si="438"/>
        <v>0</v>
      </c>
      <c r="FI181" s="109" t="s">
        <v>100</v>
      </c>
      <c r="FJ181" s="109" t="s">
        <v>100</v>
      </c>
      <c r="FK181" s="109" t="s">
        <v>100</v>
      </c>
      <c r="FL181" s="109" t="s">
        <v>100</v>
      </c>
      <c r="FM181" s="109" t="s">
        <v>100</v>
      </c>
      <c r="FN181" s="272">
        <f t="shared" si="555"/>
        <v>0</v>
      </c>
      <c r="FO181" s="272">
        <f t="shared" si="556"/>
        <v>0</v>
      </c>
      <c r="FP181" s="272">
        <f t="shared" si="557"/>
        <v>0</v>
      </c>
      <c r="FQ181" s="272">
        <f t="shared" si="558"/>
        <v>0</v>
      </c>
      <c r="FR181" s="272">
        <f t="shared" si="559"/>
        <v>0</v>
      </c>
      <c r="FS181" s="272">
        <f t="shared" si="560"/>
        <v>0</v>
      </c>
      <c r="FT181" s="272">
        <f t="shared" si="561"/>
        <v>0</v>
      </c>
      <c r="FU181" s="113"/>
      <c r="FV181" s="113"/>
      <c r="FW181" s="109"/>
      <c r="FX181" s="109"/>
      <c r="FY181" s="109"/>
      <c r="FZ181" s="272">
        <f t="shared" si="562"/>
        <v>0</v>
      </c>
      <c r="GA181" s="272">
        <f t="shared" si="439"/>
        <v>0</v>
      </c>
      <c r="GB181" s="109"/>
      <c r="GC181" s="109"/>
      <c r="GD181" s="109"/>
      <c r="GE181" s="109"/>
      <c r="GF181" s="109"/>
      <c r="GG181" s="109"/>
      <c r="GH181" s="109"/>
      <c r="GI181" s="109"/>
      <c r="GJ181" s="109"/>
      <c r="GK181" s="109"/>
      <c r="GL181" s="109"/>
      <c r="GM181" s="109"/>
      <c r="GN181" s="109"/>
      <c r="GO181" s="109"/>
      <c r="GP181" s="109"/>
      <c r="GQ181" s="109"/>
      <c r="GR181" s="109"/>
      <c r="GS181" s="109"/>
      <c r="GT181" s="110"/>
      <c r="GV181" s="413">
        <f t="shared" si="440"/>
        <v>0</v>
      </c>
      <c r="GW181" s="414">
        <f t="shared" si="441"/>
        <v>0</v>
      </c>
      <c r="GX181" s="415"/>
      <c r="GY181" s="416">
        <f t="shared" si="606"/>
        <v>0</v>
      </c>
      <c r="GZ181" s="417">
        <f t="shared" si="607"/>
        <v>0</v>
      </c>
      <c r="HA181" s="385"/>
      <c r="HB181" s="421"/>
      <c r="HC181" s="422"/>
      <c r="HD181" s="422"/>
      <c r="HE181" s="423">
        <f t="shared" si="608"/>
        <v>0</v>
      </c>
      <c r="HF181" s="424">
        <f t="shared" si="609"/>
        <v>0</v>
      </c>
      <c r="HG181" s="426"/>
      <c r="HH181" s="426"/>
      <c r="HI181" s="426"/>
      <c r="HJ181" s="345" t="str">
        <f t="shared" si="442"/>
        <v/>
      </c>
      <c r="HK181" s="402">
        <f>IF(OR(AND(1&lt;=HJ181,HJ181&lt;=3),HJ181=6),VLOOKUP(HJ181,'４整理番号表'!$J$5:$K$59,2,FALSE),0)</f>
        <v>0</v>
      </c>
      <c r="HL181" s="402">
        <f>IF(OR(HJ181=4,HJ181=7),VLOOKUP(HJ181,'４整理番号表'!$J$5:$K$59,2,FALSE),0)</f>
        <v>0</v>
      </c>
      <c r="HM181" s="402">
        <f>IF(HJ181=5,VLOOKUP(HJ181,'４整理番号表'!$J$5:$K$59,2,FALSE),0)</f>
        <v>0</v>
      </c>
      <c r="HN181" s="402">
        <f>IF(AND(8&lt;=HJ181,HJ181&lt;=13),VLOOKUP(HJ181,'４整理番号表'!$J$5:$K$59,2,FALSE),0)</f>
        <v>0</v>
      </c>
      <c r="HO181" s="397">
        <f t="shared" si="563"/>
        <v>0</v>
      </c>
      <c r="HP181" s="345">
        <f t="shared" si="564"/>
        <v>0</v>
      </c>
      <c r="HQ181" s="345">
        <f t="shared" si="565"/>
        <v>0</v>
      </c>
      <c r="HR181" s="344">
        <f t="shared" si="566"/>
        <v>0</v>
      </c>
      <c r="HS181" s="344">
        <f t="shared" si="567"/>
        <v>0</v>
      </c>
      <c r="HT181" s="345">
        <f t="shared" si="568"/>
        <v>0</v>
      </c>
      <c r="HU181" s="345">
        <f t="shared" si="569"/>
        <v>0</v>
      </c>
      <c r="HV181" s="345">
        <f t="shared" si="570"/>
        <v>0</v>
      </c>
      <c r="HW181" s="345">
        <f t="shared" si="571"/>
        <v>0</v>
      </c>
      <c r="HX181" s="345">
        <f t="shared" si="572"/>
        <v>0</v>
      </c>
      <c r="HY181" s="344">
        <f t="shared" si="573"/>
        <v>0</v>
      </c>
      <c r="HZ181" s="344">
        <f t="shared" si="574"/>
        <v>0</v>
      </c>
      <c r="IA181" s="345">
        <f t="shared" si="575"/>
        <v>0</v>
      </c>
      <c r="IB181" s="345">
        <f t="shared" si="576"/>
        <v>0</v>
      </c>
      <c r="IC181" s="345">
        <f t="shared" si="577"/>
        <v>0</v>
      </c>
      <c r="ID181" s="345">
        <f t="shared" si="578"/>
        <v>0</v>
      </c>
      <c r="IE181" s="345">
        <f t="shared" si="579"/>
        <v>0</v>
      </c>
      <c r="IF181" s="344">
        <f>IF(AND($HO181=3,SUM($ID181:IE181)=0),IF(AND($HB181=1,$HF181&gt;=0.1),1,),)</f>
        <v>0</v>
      </c>
      <c r="IG181" s="344">
        <f>IF(AND($HO181=3,SUM($ID181:IF181)=0),IF(AND($HB181=1,$HF181&gt;=0.05,$HF181&lt;0.1),1,),)</f>
        <v>0</v>
      </c>
      <c r="IH181" s="345">
        <f t="shared" si="580"/>
        <v>0</v>
      </c>
      <c r="II181" s="345">
        <f t="shared" si="581"/>
        <v>0</v>
      </c>
      <c r="IJ181" s="345">
        <f t="shared" si="582"/>
        <v>0</v>
      </c>
      <c r="IK181" s="345">
        <f t="shared" si="583"/>
        <v>0</v>
      </c>
      <c r="IL181" s="345">
        <f t="shared" si="584"/>
        <v>0</v>
      </c>
      <c r="IM181" s="345">
        <f t="shared" si="585"/>
        <v>0</v>
      </c>
      <c r="IN181" s="345">
        <f t="shared" si="586"/>
        <v>0</v>
      </c>
      <c r="IO181" s="345">
        <f t="shared" si="587"/>
        <v>0</v>
      </c>
      <c r="IP181" s="345">
        <f t="shared" si="588"/>
        <v>0</v>
      </c>
      <c r="IQ181" s="345">
        <f t="shared" si="589"/>
        <v>0</v>
      </c>
      <c r="IR181" s="345">
        <f t="shared" si="590"/>
        <v>0</v>
      </c>
      <c r="IS181" s="392">
        <f t="shared" si="591"/>
        <v>0</v>
      </c>
      <c r="IT181" s="385"/>
      <c r="IU181" s="440">
        <f t="shared" si="443"/>
        <v>0</v>
      </c>
      <c r="IV181" s="344">
        <f t="shared" si="444"/>
        <v>0</v>
      </c>
      <c r="IW181" s="344">
        <f t="shared" si="445"/>
        <v>0</v>
      </c>
      <c r="IX181" s="344">
        <f t="shared" si="446"/>
        <v>0</v>
      </c>
      <c r="IY181" s="344">
        <f t="shared" si="447"/>
        <v>0</v>
      </c>
      <c r="IZ181" s="344">
        <f t="shared" si="448"/>
        <v>0</v>
      </c>
      <c r="JA181" s="344">
        <f t="shared" si="449"/>
        <v>0</v>
      </c>
      <c r="JB181" s="344">
        <f t="shared" si="450"/>
        <v>0</v>
      </c>
      <c r="JC181" s="344">
        <f t="shared" si="451"/>
        <v>0</v>
      </c>
      <c r="JD181" s="344">
        <f t="shared" si="452"/>
        <v>0</v>
      </c>
      <c r="JE181" s="344">
        <f t="shared" si="453"/>
        <v>0</v>
      </c>
      <c r="JF181" s="344">
        <f t="shared" si="454"/>
        <v>0</v>
      </c>
      <c r="JG181" s="344">
        <f t="shared" si="455"/>
        <v>0</v>
      </c>
      <c r="JH181" s="344">
        <f t="shared" si="456"/>
        <v>0</v>
      </c>
      <c r="JI181" s="344">
        <f t="shared" si="457"/>
        <v>0</v>
      </c>
      <c r="JJ181" s="344">
        <f t="shared" si="458"/>
        <v>0</v>
      </c>
      <c r="JK181" s="344">
        <f t="shared" si="459"/>
        <v>0</v>
      </c>
      <c r="JL181" s="344">
        <f t="shared" si="460"/>
        <v>0</v>
      </c>
      <c r="JM181" s="344">
        <f t="shared" si="461"/>
        <v>0</v>
      </c>
      <c r="JN181" s="344">
        <f t="shared" si="462"/>
        <v>0</v>
      </c>
      <c r="JO181" s="344">
        <f t="shared" si="463"/>
        <v>0</v>
      </c>
      <c r="JP181" s="344">
        <f t="shared" si="464"/>
        <v>0</v>
      </c>
      <c r="JQ181" s="344">
        <f t="shared" si="465"/>
        <v>0</v>
      </c>
      <c r="JR181" s="344">
        <f t="shared" si="466"/>
        <v>0</v>
      </c>
      <c r="JS181" s="344">
        <f t="shared" si="467"/>
        <v>0</v>
      </c>
      <c r="JT181" s="344">
        <f t="shared" si="468"/>
        <v>0</v>
      </c>
      <c r="JU181" s="344">
        <f t="shared" si="469"/>
        <v>0</v>
      </c>
      <c r="JV181" s="344">
        <f t="shared" si="470"/>
        <v>0</v>
      </c>
      <c r="JW181" s="344">
        <f t="shared" si="471"/>
        <v>0</v>
      </c>
      <c r="JX181" s="344">
        <f t="shared" si="472"/>
        <v>0</v>
      </c>
      <c r="JY181" s="344">
        <f t="shared" si="473"/>
        <v>0</v>
      </c>
      <c r="JZ181" s="344">
        <f t="shared" si="474"/>
        <v>0</v>
      </c>
      <c r="KA181" s="344">
        <f t="shared" si="475"/>
        <v>0</v>
      </c>
      <c r="KB181" s="344">
        <f t="shared" si="476"/>
        <v>0</v>
      </c>
      <c r="KC181" s="344">
        <f t="shared" si="477"/>
        <v>0</v>
      </c>
      <c r="KD181" s="344">
        <f t="shared" si="478"/>
        <v>0</v>
      </c>
      <c r="KE181" s="344">
        <f t="shared" si="479"/>
        <v>0</v>
      </c>
      <c r="KF181" s="344">
        <f t="shared" si="480"/>
        <v>0</v>
      </c>
      <c r="KG181" s="344">
        <f t="shared" si="481"/>
        <v>0</v>
      </c>
      <c r="KH181" s="344">
        <f t="shared" si="482"/>
        <v>0</v>
      </c>
      <c r="KI181" s="344">
        <f t="shared" si="483"/>
        <v>0</v>
      </c>
      <c r="KJ181" s="344">
        <f t="shared" si="484"/>
        <v>0</v>
      </c>
      <c r="KK181" s="344">
        <f t="shared" si="485"/>
        <v>0</v>
      </c>
      <c r="KL181" s="344">
        <f t="shared" si="486"/>
        <v>0</v>
      </c>
      <c r="KM181" s="344">
        <f t="shared" si="487"/>
        <v>0</v>
      </c>
      <c r="KN181" s="344">
        <f t="shared" si="488"/>
        <v>0</v>
      </c>
      <c r="KO181" s="344">
        <f t="shared" si="489"/>
        <v>0</v>
      </c>
      <c r="KP181" s="344">
        <f t="shared" si="490"/>
        <v>0</v>
      </c>
      <c r="KQ181" s="344">
        <f t="shared" si="491"/>
        <v>0</v>
      </c>
      <c r="KR181" s="344">
        <f t="shared" si="492"/>
        <v>0</v>
      </c>
      <c r="KS181" s="344">
        <f t="shared" si="493"/>
        <v>0</v>
      </c>
      <c r="KT181" s="383">
        <f t="shared" si="494"/>
        <v>0</v>
      </c>
      <c r="KU181" s="701"/>
      <c r="KV181" s="109"/>
      <c r="KW181" s="109"/>
      <c r="KX181" s="110"/>
      <c r="KZ181" s="472">
        <f t="shared" si="495"/>
        <v>0</v>
      </c>
      <c r="LA181" s="348">
        <f t="shared" si="496"/>
        <v>0</v>
      </c>
      <c r="LB181" s="348">
        <f t="shared" si="497"/>
        <v>0</v>
      </c>
      <c r="LC181" s="473">
        <f t="shared" si="498"/>
        <v>0</v>
      </c>
      <c r="LE181" s="467">
        <f t="shared" si="499"/>
        <v>0</v>
      </c>
      <c r="LF181" s="467" t="str">
        <f t="shared" si="500"/>
        <v/>
      </c>
      <c r="LG181" s="467">
        <f t="shared" si="501"/>
        <v>0</v>
      </c>
      <c r="LH181" s="467">
        <f t="shared" si="502"/>
        <v>0</v>
      </c>
      <c r="LI181" s="467">
        <f t="shared" si="503"/>
        <v>0</v>
      </c>
      <c r="LJ181" s="467">
        <f t="shared" si="504"/>
        <v>0</v>
      </c>
      <c r="LK181" s="467">
        <f t="shared" si="505"/>
        <v>0</v>
      </c>
      <c r="LL181" s="467">
        <f t="shared" si="506"/>
        <v>0</v>
      </c>
      <c r="LM181" s="467">
        <f t="shared" si="507"/>
        <v>0</v>
      </c>
      <c r="LN181" s="468">
        <f t="shared" si="508"/>
        <v>0</v>
      </c>
      <c r="LO181" s="468" t="str">
        <f t="shared" si="592"/>
        <v>○</v>
      </c>
      <c r="LP181" s="451"/>
      <c r="LQ181" s="414">
        <f t="shared" si="593"/>
        <v>0</v>
      </c>
      <c r="LR181" s="414">
        <f t="shared" si="594"/>
        <v>0</v>
      </c>
      <c r="LS181" s="414" t="str">
        <f t="shared" si="509"/>
        <v/>
      </c>
      <c r="LT181" s="414" t="str">
        <f t="shared" si="595"/>
        <v/>
      </c>
      <c r="LU181" s="414">
        <f t="shared" si="510"/>
        <v>0</v>
      </c>
      <c r="LV181" s="414">
        <f t="shared" si="511"/>
        <v>0</v>
      </c>
      <c r="LW181" s="414">
        <f t="shared" si="512"/>
        <v>0</v>
      </c>
      <c r="LX181" s="448">
        <f t="shared" si="513"/>
        <v>0</v>
      </c>
      <c r="LY181" s="414">
        <f t="shared" si="596"/>
        <v>0</v>
      </c>
      <c r="LZ181" s="414">
        <f t="shared" si="597"/>
        <v>0</v>
      </c>
      <c r="MA181" s="414">
        <f t="shared" si="598"/>
        <v>0</v>
      </c>
      <c r="MB181" s="448">
        <f t="shared" si="599"/>
        <v>0</v>
      </c>
      <c r="MC181" s="414">
        <f t="shared" si="514"/>
        <v>0</v>
      </c>
      <c r="MD181" s="414">
        <f t="shared" si="515"/>
        <v>0</v>
      </c>
      <c r="ME181" s="414">
        <f t="shared" si="516"/>
        <v>0</v>
      </c>
      <c r="MF181" s="448">
        <f t="shared" si="517"/>
        <v>0</v>
      </c>
      <c r="MG181" s="414">
        <f t="shared" si="518"/>
        <v>0</v>
      </c>
      <c r="MH181" s="414">
        <f t="shared" si="519"/>
        <v>0</v>
      </c>
      <c r="MI181" s="414">
        <f t="shared" si="520"/>
        <v>0</v>
      </c>
      <c r="MJ181" s="448">
        <f t="shared" si="600"/>
        <v>0</v>
      </c>
      <c r="MK181" s="462"/>
      <c r="ML181" s="477" cm="1">
        <f t="array" ref="ML181">IF(MX181=1,INDEX($BX181:$EQ181,1,MATCH("Ⅱ⑧",$BX181:$EQ181,0)+7),0)</f>
        <v>0</v>
      </c>
      <c r="MM181" s="478">
        <f t="shared" si="521"/>
        <v>0</v>
      </c>
      <c r="MN181" s="468">
        <f t="shared" si="522"/>
        <v>0</v>
      </c>
      <c r="MP181" s="348">
        <f t="shared" si="523"/>
        <v>0</v>
      </c>
      <c r="MQ181" s="348">
        <f t="shared" si="524"/>
        <v>0</v>
      </c>
      <c r="MR181" s="348">
        <f t="shared" si="525"/>
        <v>0</v>
      </c>
      <c r="MS181" s="348">
        <f t="shared" si="526"/>
        <v>0</v>
      </c>
      <c r="MT181" s="348">
        <f t="shared" si="527"/>
        <v>0</v>
      </c>
      <c r="MU181" s="348">
        <f t="shared" si="528"/>
        <v>0</v>
      </c>
      <c r="MV181" s="348">
        <f t="shared" si="529"/>
        <v>0</v>
      </c>
      <c r="MW181" s="348">
        <f t="shared" si="530"/>
        <v>0</v>
      </c>
      <c r="MX181" s="348">
        <f t="shared" si="531"/>
        <v>0</v>
      </c>
      <c r="MZ181" s="550">
        <f t="shared" si="532"/>
        <v>0</v>
      </c>
      <c r="NA181" s="550">
        <f t="shared" si="533"/>
        <v>0</v>
      </c>
      <c r="NB181" s="550">
        <f t="shared" si="534"/>
        <v>0</v>
      </c>
      <c r="NC181" s="550">
        <f t="shared" si="535"/>
        <v>0</v>
      </c>
      <c r="ND181" s="550">
        <f t="shared" si="536"/>
        <v>0</v>
      </c>
      <c r="NE181" s="550">
        <f t="shared" si="537"/>
        <v>0</v>
      </c>
      <c r="NF181" s="550">
        <f t="shared" si="538"/>
        <v>0</v>
      </c>
      <c r="NG181" s="550">
        <f t="shared" si="539"/>
        <v>0</v>
      </c>
    </row>
    <row r="182" spans="1:371" s="136" customFormat="1" ht="21" customHeight="1">
      <c r="A182" s="452">
        <f t="shared" si="412"/>
        <v>0</v>
      </c>
      <c r="B182" s="452">
        <f t="shared" si="601"/>
        <v>0</v>
      </c>
      <c r="C182" s="452">
        <f t="shared" si="413"/>
        <v>0</v>
      </c>
      <c r="D182" s="452">
        <f t="shared" si="414"/>
        <v>0</v>
      </c>
      <c r="E182" s="452">
        <f t="shared" si="415"/>
        <v>0</v>
      </c>
      <c r="F182" s="452">
        <f t="shared" si="602"/>
        <v>0</v>
      </c>
      <c r="G182" s="452">
        <f t="shared" si="603"/>
        <v>0</v>
      </c>
      <c r="H182" s="452">
        <f t="shared" si="604"/>
        <v>0</v>
      </c>
      <c r="I182" s="267">
        <f t="shared" si="540"/>
        <v>0</v>
      </c>
      <c r="J182" s="268"/>
      <c r="K182" s="112"/>
      <c r="L182" s="112"/>
      <c r="M182" s="106"/>
      <c r="N182" s="106"/>
      <c r="O182" s="106"/>
      <c r="P182" s="106"/>
      <c r="Q182" s="112"/>
      <c r="R182" s="263" t="str">
        <f>IFERROR(VLOOKUP(Q182,'４整理番号表'!$T$27:$U$30,2,TRUE),"")</f>
        <v/>
      </c>
      <c r="S182" s="263">
        <f t="shared" si="541"/>
        <v>0</v>
      </c>
      <c r="T182" s="266">
        <f t="shared" si="542"/>
        <v>0</v>
      </c>
      <c r="U182" s="112"/>
      <c r="V182" s="108"/>
      <c r="W182" s="269" t="str">
        <f>IFERROR(VLOOKUP(V182,'４整理番号表'!$B$6:$G$7,2,TRUE),"")</f>
        <v/>
      </c>
      <c r="X182" s="270"/>
      <c r="Y182" s="108"/>
      <c r="Z182" s="269" t="str">
        <f>IFERROR(VLOOKUP(Y182,'４整理番号表'!$B$39:$H$45,2,TRUE),"")</f>
        <v/>
      </c>
      <c r="AA182" s="108"/>
      <c r="AB182" s="271" t="str">
        <f>IFERROR(VLOOKUP(AA182,'４整理番号表'!$J$5:$K$59,2,TRUE),"")</f>
        <v/>
      </c>
      <c r="AC182" s="365"/>
      <c r="AD182" s="624"/>
      <c r="AE182" s="107"/>
      <c r="AF182" s="272" t="str">
        <f>IFERROR(VLOOKUP(AE182,'４整理番号表'!$P$6:$Q$39,2,TRUE),"")</f>
        <v/>
      </c>
      <c r="AG182" s="273">
        <f t="shared" si="416"/>
        <v>0</v>
      </c>
      <c r="AH182" s="106"/>
      <c r="AI182" s="112"/>
      <c r="AJ182" s="111"/>
      <c r="AK182" s="282"/>
      <c r="AL182" s="283"/>
      <c r="AM182" s="280"/>
      <c r="AN182" s="29"/>
      <c r="AO182" s="291">
        <f t="shared" si="417"/>
        <v>0</v>
      </c>
      <c r="AP182" s="290">
        <f t="shared" si="543"/>
        <v>0</v>
      </c>
      <c r="AQ182" s="30"/>
      <c r="AR182" s="30"/>
      <c r="AS182" s="30"/>
      <c r="AT182" s="289"/>
      <c r="AU182" s="291">
        <f t="shared" si="610"/>
        <v>0</v>
      </c>
      <c r="AV182" s="291" t="str">
        <f t="shared" si="605"/>
        <v/>
      </c>
      <c r="AW182" s="27"/>
      <c r="AX182" s="33"/>
      <c r="AY182" s="33"/>
      <c r="AZ182" s="28"/>
      <c r="BA182" s="27"/>
      <c r="BB182" s="202"/>
      <c r="BC182" s="315">
        <f t="shared" si="544"/>
        <v>0</v>
      </c>
      <c r="BD182" s="349" t="str">
        <f t="shared" si="418"/>
        <v/>
      </c>
      <c r="BE182" s="350"/>
      <c r="BF182" s="350"/>
      <c r="BG182" s="349">
        <f t="shared" si="611"/>
        <v>0</v>
      </c>
      <c r="BH182" s="350"/>
      <c r="BI182" s="349">
        <f t="shared" si="545"/>
        <v>0</v>
      </c>
      <c r="BJ182" s="202"/>
      <c r="BK182" s="202"/>
      <c r="BL182" s="653" t="str">
        <f t="shared" si="419"/>
        <v/>
      </c>
      <c r="BM182" s="654" t="str">
        <f t="shared" si="420"/>
        <v/>
      </c>
      <c r="BN182" s="266" t="str">
        <f t="shared" si="421"/>
        <v/>
      </c>
      <c r="BO182" s="793"/>
      <c r="BP182" s="323"/>
      <c r="BQ182" s="323"/>
      <c r="BR182" s="323"/>
      <c r="BS182" s="323"/>
      <c r="BT182" s="324" t="str">
        <f t="shared" si="422"/>
        <v/>
      </c>
      <c r="BU182" s="325" t="str">
        <f t="shared" si="546"/>
        <v/>
      </c>
      <c r="BV182" s="393">
        <f t="shared" si="547"/>
        <v>0</v>
      </c>
      <c r="BW182" s="326"/>
      <c r="BX182" s="329"/>
      <c r="BY182" s="454"/>
      <c r="BZ182" s="455"/>
      <c r="CA182" s="455"/>
      <c r="CB182" s="455"/>
      <c r="CC182" s="455"/>
      <c r="CD182" s="322">
        <f>IFERROR(VLOOKUP(BX182,'４整理番号表'!$X$23:$Z$31,3,FALSE),)</f>
        <v>0</v>
      </c>
      <c r="CE182" s="605" t="str">
        <f>IF(BX182='４整理番号表'!$X$24,IF(CC182&lt;&gt;"",IF(BZ182&gt;0,IF(BY182=6,ROUNDDOWN((CC182-BZ182)/ABS(BZ182),3),IF(BY182=5,ROUNDDOWN((CC182-BZ182)/ABS(BZ182)*3/4,3),"")),"-")),IF(CC182&lt;&gt;"",IF(BZ182&gt;0,ROUNDDOWN((CC182-BZ182)/ABS(BZ182),3),"-"),""))</f>
        <v/>
      </c>
      <c r="CF182" s="610"/>
      <c r="CG182" s="329"/>
      <c r="CH182" s="454"/>
      <c r="CI182" s="322"/>
      <c r="CJ182" s="322"/>
      <c r="CK182" s="322"/>
      <c r="CL182" s="322"/>
      <c r="CM182" s="322">
        <f>IFERROR(VLOOKUP(CG182,'４整理番号表'!$X$23:$Z$31,3,FALSE),)</f>
        <v>0</v>
      </c>
      <c r="CN182" s="325" t="str">
        <f t="shared" si="548"/>
        <v/>
      </c>
      <c r="CO182" s="610"/>
      <c r="CP182" s="329"/>
      <c r="CQ182" s="454"/>
      <c r="CR182" s="322"/>
      <c r="CS182" s="322"/>
      <c r="CT182" s="322"/>
      <c r="CU182" s="322"/>
      <c r="CV182" s="322">
        <f>IFERROR(VLOOKUP(CP182,'４整理番号表'!$X$23:$Z$31,3,FALSE),)</f>
        <v>0</v>
      </c>
      <c r="CW182" s="325" t="str">
        <f t="shared" si="549"/>
        <v/>
      </c>
      <c r="CX182" s="619"/>
      <c r="CY182" s="329"/>
      <c r="CZ182" s="454"/>
      <c r="DA182" s="322"/>
      <c r="DB182" s="322"/>
      <c r="DC182" s="322"/>
      <c r="DD182" s="322"/>
      <c r="DE182" s="322">
        <f>IFERROR(VLOOKUP(CY182,'４整理番号表'!$X$23:$Z$31,3,FALSE),)</f>
        <v>0</v>
      </c>
      <c r="DF182" s="325" t="str">
        <f t="shared" si="550"/>
        <v/>
      </c>
      <c r="DG182" s="610"/>
      <c r="DH182" s="329"/>
      <c r="DI182" s="454"/>
      <c r="DJ182" s="322"/>
      <c r="DK182" s="322"/>
      <c r="DL182" s="322"/>
      <c r="DM182" s="322"/>
      <c r="DN182" s="322">
        <f>IFERROR(VLOOKUP(DH182,'４整理番号表'!$X$23:$Z$31,3,FALSE),)</f>
        <v>0</v>
      </c>
      <c r="DO182" s="325" t="str">
        <f t="shared" si="551"/>
        <v/>
      </c>
      <c r="DP182" s="610"/>
      <c r="DQ182" s="329"/>
      <c r="DR182" s="454"/>
      <c r="DS182" s="322"/>
      <c r="DT182" s="322"/>
      <c r="DU182" s="322"/>
      <c r="DV182" s="322"/>
      <c r="DW182" s="322">
        <f>IFERROR(VLOOKUP(DQ182,'４整理番号表'!$X$23:$Z$31,3,FALSE),)</f>
        <v>0</v>
      </c>
      <c r="DX182" s="325" t="str">
        <f t="shared" si="552"/>
        <v/>
      </c>
      <c r="DY182" s="610"/>
      <c r="DZ182" s="329"/>
      <c r="EA182" s="454"/>
      <c r="EB182" s="322"/>
      <c r="EC182" s="322"/>
      <c r="ED182" s="322"/>
      <c r="EE182" s="322"/>
      <c r="EF182" s="322">
        <f>IFERROR(VLOOKUP(DZ182,'４整理番号表'!$X$23:$Z$31,3,FALSE),)</f>
        <v>0</v>
      </c>
      <c r="EG182" s="325" t="str">
        <f t="shared" si="553"/>
        <v/>
      </c>
      <c r="EH182" s="610"/>
      <c r="EI182" s="329"/>
      <c r="EJ182" s="454"/>
      <c r="EK182" s="322"/>
      <c r="EL182" s="322"/>
      <c r="EM182" s="322"/>
      <c r="EN182" s="322"/>
      <c r="EO182" s="322">
        <f>IFERROR(VLOOKUP(EI182,'４整理番号表'!$X$23:$Z$31,3,FALSE),)</f>
        <v>0</v>
      </c>
      <c r="EP182" s="325" t="str">
        <f t="shared" si="554"/>
        <v/>
      </c>
      <c r="EQ182" s="619"/>
      <c r="ER182" s="203" t="s">
        <v>101</v>
      </c>
      <c r="ES182" s="266">
        <f t="shared" si="423"/>
        <v>0</v>
      </c>
      <c r="ET182" s="272">
        <f t="shared" si="424"/>
        <v>0</v>
      </c>
      <c r="EU182" s="272">
        <f t="shared" si="425"/>
        <v>0</v>
      </c>
      <c r="EV182" s="272">
        <f t="shared" si="426"/>
        <v>0</v>
      </c>
      <c r="EW182" s="272">
        <f t="shared" si="427"/>
        <v>0</v>
      </c>
      <c r="EX182" s="272">
        <f t="shared" si="428"/>
        <v>0</v>
      </c>
      <c r="EY182" s="272">
        <f t="shared" si="429"/>
        <v>0</v>
      </c>
      <c r="EZ182" s="272">
        <f t="shared" si="430"/>
        <v>0</v>
      </c>
      <c r="FA182" s="272">
        <f t="shared" si="431"/>
        <v>0</v>
      </c>
      <c r="FB182" s="272">
        <f t="shared" si="432"/>
        <v>0</v>
      </c>
      <c r="FC182" s="272">
        <f t="shared" si="433"/>
        <v>0</v>
      </c>
      <c r="FD182" s="272">
        <f t="shared" si="434"/>
        <v>0</v>
      </c>
      <c r="FE182" s="272">
        <f t="shared" si="435"/>
        <v>0</v>
      </c>
      <c r="FF182" s="272">
        <f t="shared" si="436"/>
        <v>0</v>
      </c>
      <c r="FG182" s="272">
        <f t="shared" si="437"/>
        <v>0</v>
      </c>
      <c r="FH182" s="272">
        <f t="shared" si="438"/>
        <v>0</v>
      </c>
      <c r="FI182" s="109" t="s">
        <v>100</v>
      </c>
      <c r="FJ182" s="109" t="s">
        <v>100</v>
      </c>
      <c r="FK182" s="109" t="s">
        <v>100</v>
      </c>
      <c r="FL182" s="109" t="s">
        <v>100</v>
      </c>
      <c r="FM182" s="109" t="s">
        <v>100</v>
      </c>
      <c r="FN182" s="272">
        <f t="shared" si="555"/>
        <v>0</v>
      </c>
      <c r="FO182" s="272">
        <f t="shared" si="556"/>
        <v>0</v>
      </c>
      <c r="FP182" s="272">
        <f t="shared" si="557"/>
        <v>0</v>
      </c>
      <c r="FQ182" s="272">
        <f t="shared" si="558"/>
        <v>0</v>
      </c>
      <c r="FR182" s="272">
        <f t="shared" si="559"/>
        <v>0</v>
      </c>
      <c r="FS182" s="272">
        <f t="shared" si="560"/>
        <v>0</v>
      </c>
      <c r="FT182" s="272">
        <f t="shared" si="561"/>
        <v>0</v>
      </c>
      <c r="FU182" s="113"/>
      <c r="FV182" s="113"/>
      <c r="FW182" s="109"/>
      <c r="FX182" s="109"/>
      <c r="FY182" s="109"/>
      <c r="FZ182" s="272">
        <f t="shared" si="562"/>
        <v>0</v>
      </c>
      <c r="GA182" s="272">
        <f t="shared" si="439"/>
        <v>0</v>
      </c>
      <c r="GB182" s="109"/>
      <c r="GC182" s="109"/>
      <c r="GD182" s="109"/>
      <c r="GE182" s="109"/>
      <c r="GF182" s="109"/>
      <c r="GG182" s="109"/>
      <c r="GH182" s="109"/>
      <c r="GI182" s="109"/>
      <c r="GJ182" s="109"/>
      <c r="GK182" s="109"/>
      <c r="GL182" s="109"/>
      <c r="GM182" s="109"/>
      <c r="GN182" s="109"/>
      <c r="GO182" s="109"/>
      <c r="GP182" s="109"/>
      <c r="GQ182" s="109"/>
      <c r="GR182" s="109"/>
      <c r="GS182" s="109"/>
      <c r="GT182" s="110"/>
      <c r="GV182" s="413">
        <f t="shared" si="440"/>
        <v>0</v>
      </c>
      <c r="GW182" s="414">
        <f t="shared" si="441"/>
        <v>0</v>
      </c>
      <c r="GX182" s="415"/>
      <c r="GY182" s="416">
        <f t="shared" si="606"/>
        <v>0</v>
      </c>
      <c r="GZ182" s="417">
        <f t="shared" si="607"/>
        <v>0</v>
      </c>
      <c r="HA182" s="385"/>
      <c r="HB182" s="421"/>
      <c r="HC182" s="422"/>
      <c r="HD182" s="422"/>
      <c r="HE182" s="423">
        <f t="shared" si="608"/>
        <v>0</v>
      </c>
      <c r="HF182" s="424">
        <f t="shared" si="609"/>
        <v>0</v>
      </c>
      <c r="HG182" s="426"/>
      <c r="HH182" s="426"/>
      <c r="HI182" s="426"/>
      <c r="HJ182" s="345" t="str">
        <f t="shared" si="442"/>
        <v/>
      </c>
      <c r="HK182" s="402">
        <f>IF(OR(AND(1&lt;=HJ182,HJ182&lt;=3),HJ182=6),VLOOKUP(HJ182,'４整理番号表'!$J$5:$K$59,2,FALSE),0)</f>
        <v>0</v>
      </c>
      <c r="HL182" s="402">
        <f>IF(OR(HJ182=4,HJ182=7),VLOOKUP(HJ182,'４整理番号表'!$J$5:$K$59,2,FALSE),0)</f>
        <v>0</v>
      </c>
      <c r="HM182" s="402">
        <f>IF(HJ182=5,VLOOKUP(HJ182,'４整理番号表'!$J$5:$K$59,2,FALSE),0)</f>
        <v>0</v>
      </c>
      <c r="HN182" s="402">
        <f>IF(AND(8&lt;=HJ182,HJ182&lt;=13),VLOOKUP(HJ182,'４整理番号表'!$J$5:$K$59,2,FALSE),0)</f>
        <v>0</v>
      </c>
      <c r="HO182" s="397">
        <f t="shared" si="563"/>
        <v>0</v>
      </c>
      <c r="HP182" s="345">
        <f t="shared" si="564"/>
        <v>0</v>
      </c>
      <c r="HQ182" s="345">
        <f t="shared" si="565"/>
        <v>0</v>
      </c>
      <c r="HR182" s="344">
        <f t="shared" si="566"/>
        <v>0</v>
      </c>
      <c r="HS182" s="344">
        <f t="shared" si="567"/>
        <v>0</v>
      </c>
      <c r="HT182" s="345">
        <f t="shared" si="568"/>
        <v>0</v>
      </c>
      <c r="HU182" s="345">
        <f t="shared" si="569"/>
        <v>0</v>
      </c>
      <c r="HV182" s="345">
        <f t="shared" si="570"/>
        <v>0</v>
      </c>
      <c r="HW182" s="345">
        <f t="shared" si="571"/>
        <v>0</v>
      </c>
      <c r="HX182" s="345">
        <f t="shared" si="572"/>
        <v>0</v>
      </c>
      <c r="HY182" s="344">
        <f t="shared" si="573"/>
        <v>0</v>
      </c>
      <c r="HZ182" s="344">
        <f t="shared" si="574"/>
        <v>0</v>
      </c>
      <c r="IA182" s="345">
        <f t="shared" si="575"/>
        <v>0</v>
      </c>
      <c r="IB182" s="345">
        <f t="shared" si="576"/>
        <v>0</v>
      </c>
      <c r="IC182" s="345">
        <f t="shared" si="577"/>
        <v>0</v>
      </c>
      <c r="ID182" s="345">
        <f t="shared" si="578"/>
        <v>0</v>
      </c>
      <c r="IE182" s="345">
        <f t="shared" si="579"/>
        <v>0</v>
      </c>
      <c r="IF182" s="344">
        <f>IF(AND($HO182=3,SUM($ID182:IE182)=0),IF(AND($HB182=1,$HF182&gt;=0.1),1,),)</f>
        <v>0</v>
      </c>
      <c r="IG182" s="344">
        <f>IF(AND($HO182=3,SUM($ID182:IF182)=0),IF(AND($HB182=1,$HF182&gt;=0.05,$HF182&lt;0.1),1,),)</f>
        <v>0</v>
      </c>
      <c r="IH182" s="345">
        <f t="shared" si="580"/>
        <v>0</v>
      </c>
      <c r="II182" s="345">
        <f t="shared" si="581"/>
        <v>0</v>
      </c>
      <c r="IJ182" s="345">
        <f t="shared" si="582"/>
        <v>0</v>
      </c>
      <c r="IK182" s="345">
        <f t="shared" si="583"/>
        <v>0</v>
      </c>
      <c r="IL182" s="345">
        <f t="shared" si="584"/>
        <v>0</v>
      </c>
      <c r="IM182" s="345">
        <f t="shared" si="585"/>
        <v>0</v>
      </c>
      <c r="IN182" s="345">
        <f t="shared" si="586"/>
        <v>0</v>
      </c>
      <c r="IO182" s="345">
        <f t="shared" si="587"/>
        <v>0</v>
      </c>
      <c r="IP182" s="345">
        <f t="shared" si="588"/>
        <v>0</v>
      </c>
      <c r="IQ182" s="345">
        <f t="shared" si="589"/>
        <v>0</v>
      </c>
      <c r="IR182" s="345">
        <f t="shared" si="590"/>
        <v>0</v>
      </c>
      <c r="IS182" s="392">
        <f t="shared" si="591"/>
        <v>0</v>
      </c>
      <c r="IT182" s="385"/>
      <c r="IU182" s="440">
        <f t="shared" si="443"/>
        <v>0</v>
      </c>
      <c r="IV182" s="344">
        <f t="shared" si="444"/>
        <v>0</v>
      </c>
      <c r="IW182" s="344">
        <f t="shared" si="445"/>
        <v>0</v>
      </c>
      <c r="IX182" s="344">
        <f t="shared" si="446"/>
        <v>0</v>
      </c>
      <c r="IY182" s="344">
        <f t="shared" si="447"/>
        <v>0</v>
      </c>
      <c r="IZ182" s="344">
        <f t="shared" si="448"/>
        <v>0</v>
      </c>
      <c r="JA182" s="344">
        <f t="shared" si="449"/>
        <v>0</v>
      </c>
      <c r="JB182" s="344">
        <f t="shared" si="450"/>
        <v>0</v>
      </c>
      <c r="JC182" s="344">
        <f t="shared" si="451"/>
        <v>0</v>
      </c>
      <c r="JD182" s="344">
        <f t="shared" si="452"/>
        <v>0</v>
      </c>
      <c r="JE182" s="344">
        <f t="shared" si="453"/>
        <v>0</v>
      </c>
      <c r="JF182" s="344">
        <f t="shared" si="454"/>
        <v>0</v>
      </c>
      <c r="JG182" s="344">
        <f t="shared" si="455"/>
        <v>0</v>
      </c>
      <c r="JH182" s="344">
        <f t="shared" si="456"/>
        <v>0</v>
      </c>
      <c r="JI182" s="344">
        <f t="shared" si="457"/>
        <v>0</v>
      </c>
      <c r="JJ182" s="344">
        <f t="shared" si="458"/>
        <v>0</v>
      </c>
      <c r="JK182" s="344">
        <f t="shared" si="459"/>
        <v>0</v>
      </c>
      <c r="JL182" s="344">
        <f t="shared" si="460"/>
        <v>0</v>
      </c>
      <c r="JM182" s="344">
        <f t="shared" si="461"/>
        <v>0</v>
      </c>
      <c r="JN182" s="344">
        <f t="shared" si="462"/>
        <v>0</v>
      </c>
      <c r="JO182" s="344">
        <f t="shared" si="463"/>
        <v>0</v>
      </c>
      <c r="JP182" s="344">
        <f t="shared" si="464"/>
        <v>0</v>
      </c>
      <c r="JQ182" s="344">
        <f t="shared" si="465"/>
        <v>0</v>
      </c>
      <c r="JR182" s="344">
        <f t="shared" si="466"/>
        <v>0</v>
      </c>
      <c r="JS182" s="344">
        <f t="shared" si="467"/>
        <v>0</v>
      </c>
      <c r="JT182" s="344">
        <f t="shared" si="468"/>
        <v>0</v>
      </c>
      <c r="JU182" s="344">
        <f t="shared" si="469"/>
        <v>0</v>
      </c>
      <c r="JV182" s="344">
        <f t="shared" si="470"/>
        <v>0</v>
      </c>
      <c r="JW182" s="344">
        <f t="shared" si="471"/>
        <v>0</v>
      </c>
      <c r="JX182" s="344">
        <f t="shared" si="472"/>
        <v>0</v>
      </c>
      <c r="JY182" s="344">
        <f t="shared" si="473"/>
        <v>0</v>
      </c>
      <c r="JZ182" s="344">
        <f t="shared" si="474"/>
        <v>0</v>
      </c>
      <c r="KA182" s="344">
        <f t="shared" si="475"/>
        <v>0</v>
      </c>
      <c r="KB182" s="344">
        <f t="shared" si="476"/>
        <v>0</v>
      </c>
      <c r="KC182" s="344">
        <f t="shared" si="477"/>
        <v>0</v>
      </c>
      <c r="KD182" s="344">
        <f t="shared" si="478"/>
        <v>0</v>
      </c>
      <c r="KE182" s="344">
        <f t="shared" si="479"/>
        <v>0</v>
      </c>
      <c r="KF182" s="344">
        <f t="shared" si="480"/>
        <v>0</v>
      </c>
      <c r="KG182" s="344">
        <f t="shared" si="481"/>
        <v>0</v>
      </c>
      <c r="KH182" s="344">
        <f t="shared" si="482"/>
        <v>0</v>
      </c>
      <c r="KI182" s="344">
        <f t="shared" si="483"/>
        <v>0</v>
      </c>
      <c r="KJ182" s="344">
        <f t="shared" si="484"/>
        <v>0</v>
      </c>
      <c r="KK182" s="344">
        <f t="shared" si="485"/>
        <v>0</v>
      </c>
      <c r="KL182" s="344">
        <f t="shared" si="486"/>
        <v>0</v>
      </c>
      <c r="KM182" s="344">
        <f t="shared" si="487"/>
        <v>0</v>
      </c>
      <c r="KN182" s="344">
        <f t="shared" si="488"/>
        <v>0</v>
      </c>
      <c r="KO182" s="344">
        <f t="shared" si="489"/>
        <v>0</v>
      </c>
      <c r="KP182" s="344">
        <f t="shared" si="490"/>
        <v>0</v>
      </c>
      <c r="KQ182" s="344">
        <f t="shared" si="491"/>
        <v>0</v>
      </c>
      <c r="KR182" s="344">
        <f t="shared" si="492"/>
        <v>0</v>
      </c>
      <c r="KS182" s="344">
        <f t="shared" si="493"/>
        <v>0</v>
      </c>
      <c r="KT182" s="383">
        <f t="shared" si="494"/>
        <v>0</v>
      </c>
      <c r="KU182" s="701"/>
      <c r="KV182" s="109"/>
      <c r="KW182" s="109"/>
      <c r="KX182" s="110"/>
      <c r="KZ182" s="472">
        <f t="shared" si="495"/>
        <v>0</v>
      </c>
      <c r="LA182" s="348">
        <f t="shared" si="496"/>
        <v>0</v>
      </c>
      <c r="LB182" s="348">
        <f t="shared" si="497"/>
        <v>0</v>
      </c>
      <c r="LC182" s="473">
        <f t="shared" si="498"/>
        <v>0</v>
      </c>
      <c r="LE182" s="467">
        <f t="shared" si="499"/>
        <v>0</v>
      </c>
      <c r="LF182" s="467" t="str">
        <f t="shared" si="500"/>
        <v/>
      </c>
      <c r="LG182" s="467">
        <f t="shared" si="501"/>
        <v>0</v>
      </c>
      <c r="LH182" s="467">
        <f t="shared" si="502"/>
        <v>0</v>
      </c>
      <c r="LI182" s="467">
        <f t="shared" si="503"/>
        <v>0</v>
      </c>
      <c r="LJ182" s="467">
        <f t="shared" si="504"/>
        <v>0</v>
      </c>
      <c r="LK182" s="467">
        <f t="shared" si="505"/>
        <v>0</v>
      </c>
      <c r="LL182" s="467">
        <f t="shared" si="506"/>
        <v>0</v>
      </c>
      <c r="LM182" s="467">
        <f t="shared" si="507"/>
        <v>0</v>
      </c>
      <c r="LN182" s="468">
        <f t="shared" si="508"/>
        <v>0</v>
      </c>
      <c r="LO182" s="468" t="str">
        <f t="shared" si="592"/>
        <v>○</v>
      </c>
      <c r="LP182" s="451"/>
      <c r="LQ182" s="414">
        <f t="shared" si="593"/>
        <v>0</v>
      </c>
      <c r="LR182" s="414">
        <f t="shared" si="594"/>
        <v>0</v>
      </c>
      <c r="LS182" s="414" t="str">
        <f t="shared" si="509"/>
        <v/>
      </c>
      <c r="LT182" s="414" t="str">
        <f t="shared" si="595"/>
        <v/>
      </c>
      <c r="LU182" s="414">
        <f t="shared" si="510"/>
        <v>0</v>
      </c>
      <c r="LV182" s="414">
        <f t="shared" si="511"/>
        <v>0</v>
      </c>
      <c r="LW182" s="414">
        <f t="shared" si="512"/>
        <v>0</v>
      </c>
      <c r="LX182" s="448">
        <f t="shared" si="513"/>
        <v>0</v>
      </c>
      <c r="LY182" s="414">
        <f t="shared" si="596"/>
        <v>0</v>
      </c>
      <c r="LZ182" s="414">
        <f t="shared" si="597"/>
        <v>0</v>
      </c>
      <c r="MA182" s="414">
        <f t="shared" si="598"/>
        <v>0</v>
      </c>
      <c r="MB182" s="448">
        <f t="shared" si="599"/>
        <v>0</v>
      </c>
      <c r="MC182" s="414">
        <f t="shared" si="514"/>
        <v>0</v>
      </c>
      <c r="MD182" s="414">
        <f t="shared" si="515"/>
        <v>0</v>
      </c>
      <c r="ME182" s="414">
        <f t="shared" si="516"/>
        <v>0</v>
      </c>
      <c r="MF182" s="448">
        <f t="shared" si="517"/>
        <v>0</v>
      </c>
      <c r="MG182" s="414">
        <f t="shared" si="518"/>
        <v>0</v>
      </c>
      <c r="MH182" s="414">
        <f t="shared" si="519"/>
        <v>0</v>
      </c>
      <c r="MI182" s="414">
        <f t="shared" si="520"/>
        <v>0</v>
      </c>
      <c r="MJ182" s="448">
        <f t="shared" si="600"/>
        <v>0</v>
      </c>
      <c r="MK182" s="462"/>
      <c r="ML182" s="477" cm="1">
        <f t="array" ref="ML182">IF(MX182=1,INDEX($BX182:$EQ182,1,MATCH("Ⅱ⑧",$BX182:$EQ182,0)+7),0)</f>
        <v>0</v>
      </c>
      <c r="MM182" s="478">
        <f t="shared" si="521"/>
        <v>0</v>
      </c>
      <c r="MN182" s="468">
        <f t="shared" si="522"/>
        <v>0</v>
      </c>
      <c r="MP182" s="348">
        <f t="shared" si="523"/>
        <v>0</v>
      </c>
      <c r="MQ182" s="348">
        <f t="shared" si="524"/>
        <v>0</v>
      </c>
      <c r="MR182" s="348">
        <f t="shared" si="525"/>
        <v>0</v>
      </c>
      <c r="MS182" s="348">
        <f t="shared" si="526"/>
        <v>0</v>
      </c>
      <c r="MT182" s="348">
        <f t="shared" si="527"/>
        <v>0</v>
      </c>
      <c r="MU182" s="348">
        <f t="shared" si="528"/>
        <v>0</v>
      </c>
      <c r="MV182" s="348">
        <f t="shared" si="529"/>
        <v>0</v>
      </c>
      <c r="MW182" s="348">
        <f t="shared" si="530"/>
        <v>0</v>
      </c>
      <c r="MX182" s="348">
        <f t="shared" si="531"/>
        <v>0</v>
      </c>
      <c r="MZ182" s="550">
        <f t="shared" si="532"/>
        <v>0</v>
      </c>
      <c r="NA182" s="550">
        <f t="shared" si="533"/>
        <v>0</v>
      </c>
      <c r="NB182" s="550">
        <f t="shared" si="534"/>
        <v>0</v>
      </c>
      <c r="NC182" s="550">
        <f t="shared" si="535"/>
        <v>0</v>
      </c>
      <c r="ND182" s="550">
        <f t="shared" si="536"/>
        <v>0</v>
      </c>
      <c r="NE182" s="550">
        <f t="shared" si="537"/>
        <v>0</v>
      </c>
      <c r="NF182" s="550">
        <f t="shared" si="538"/>
        <v>0</v>
      </c>
      <c r="NG182" s="550">
        <f t="shared" si="539"/>
        <v>0</v>
      </c>
    </row>
    <row r="183" spans="1:371" s="136" customFormat="1" ht="21" customHeight="1">
      <c r="A183" s="452">
        <f t="shared" si="412"/>
        <v>0</v>
      </c>
      <c r="B183" s="452">
        <f t="shared" si="601"/>
        <v>0</v>
      </c>
      <c r="C183" s="452">
        <f t="shared" si="413"/>
        <v>0</v>
      </c>
      <c r="D183" s="452">
        <f t="shared" si="414"/>
        <v>0</v>
      </c>
      <c r="E183" s="452">
        <f t="shared" si="415"/>
        <v>0</v>
      </c>
      <c r="F183" s="452">
        <f t="shared" si="602"/>
        <v>0</v>
      </c>
      <c r="G183" s="452">
        <f t="shared" si="603"/>
        <v>0</v>
      </c>
      <c r="H183" s="452">
        <f t="shared" si="604"/>
        <v>0</v>
      </c>
      <c r="I183" s="267">
        <f t="shared" si="540"/>
        <v>0</v>
      </c>
      <c r="J183" s="268"/>
      <c r="K183" s="112"/>
      <c r="L183" s="112"/>
      <c r="M183" s="106"/>
      <c r="N183" s="106"/>
      <c r="O183" s="106"/>
      <c r="P183" s="106"/>
      <c r="Q183" s="112"/>
      <c r="R183" s="263" t="str">
        <f>IFERROR(VLOOKUP(Q183,'４整理番号表'!$T$27:$U$30,2,TRUE),"")</f>
        <v/>
      </c>
      <c r="S183" s="263">
        <f t="shared" si="541"/>
        <v>0</v>
      </c>
      <c r="T183" s="266">
        <f t="shared" si="542"/>
        <v>0</v>
      </c>
      <c r="U183" s="112"/>
      <c r="V183" s="108"/>
      <c r="W183" s="269" t="str">
        <f>IFERROR(VLOOKUP(V183,'４整理番号表'!$B$6:$G$7,2,TRUE),"")</f>
        <v/>
      </c>
      <c r="X183" s="270"/>
      <c r="Y183" s="108"/>
      <c r="Z183" s="269" t="str">
        <f>IFERROR(VLOOKUP(Y183,'４整理番号表'!$B$39:$H$45,2,TRUE),"")</f>
        <v/>
      </c>
      <c r="AA183" s="108"/>
      <c r="AB183" s="271" t="str">
        <f>IFERROR(VLOOKUP(AA183,'４整理番号表'!$J$5:$K$59,2,TRUE),"")</f>
        <v/>
      </c>
      <c r="AC183" s="365"/>
      <c r="AD183" s="624"/>
      <c r="AE183" s="107"/>
      <c r="AF183" s="272" t="str">
        <f>IFERROR(VLOOKUP(AE183,'４整理番号表'!$P$6:$Q$39,2,TRUE),"")</f>
        <v/>
      </c>
      <c r="AG183" s="273">
        <f t="shared" si="416"/>
        <v>0</v>
      </c>
      <c r="AH183" s="106"/>
      <c r="AI183" s="112"/>
      <c r="AJ183" s="111"/>
      <c r="AK183" s="282"/>
      <c r="AL183" s="283"/>
      <c r="AM183" s="280"/>
      <c r="AN183" s="26"/>
      <c r="AO183" s="291">
        <f t="shared" si="417"/>
        <v>0</v>
      </c>
      <c r="AP183" s="290">
        <f t="shared" si="543"/>
        <v>0</v>
      </c>
      <c r="AQ183" s="30"/>
      <c r="AR183" s="30"/>
      <c r="AS183" s="30"/>
      <c r="AT183" s="289"/>
      <c r="AU183" s="291">
        <f t="shared" si="610"/>
        <v>0</v>
      </c>
      <c r="AV183" s="291" t="str">
        <f t="shared" si="605"/>
        <v/>
      </c>
      <c r="AW183" s="27"/>
      <c r="AX183" s="33"/>
      <c r="AY183" s="33"/>
      <c r="AZ183" s="28"/>
      <c r="BA183" s="27"/>
      <c r="BB183" s="202"/>
      <c r="BC183" s="315">
        <f t="shared" si="544"/>
        <v>0</v>
      </c>
      <c r="BD183" s="349" t="str">
        <f t="shared" si="418"/>
        <v/>
      </c>
      <c r="BE183" s="350"/>
      <c r="BF183" s="350"/>
      <c r="BG183" s="349">
        <f t="shared" si="611"/>
        <v>0</v>
      </c>
      <c r="BH183" s="350"/>
      <c r="BI183" s="349">
        <f t="shared" si="545"/>
        <v>0</v>
      </c>
      <c r="BJ183" s="202"/>
      <c r="BK183" s="202"/>
      <c r="BL183" s="653" t="str">
        <f t="shared" si="419"/>
        <v/>
      </c>
      <c r="BM183" s="654" t="str">
        <f t="shared" si="420"/>
        <v/>
      </c>
      <c r="BN183" s="266" t="str">
        <f t="shared" si="421"/>
        <v/>
      </c>
      <c r="BO183" s="793"/>
      <c r="BP183" s="323"/>
      <c r="BQ183" s="323"/>
      <c r="BR183" s="323"/>
      <c r="BS183" s="323"/>
      <c r="BT183" s="324" t="str">
        <f t="shared" si="422"/>
        <v/>
      </c>
      <c r="BU183" s="325" t="str">
        <f t="shared" si="546"/>
        <v/>
      </c>
      <c r="BV183" s="393">
        <f t="shared" si="547"/>
        <v>0</v>
      </c>
      <c r="BW183" s="326"/>
      <c r="BX183" s="329"/>
      <c r="BY183" s="454"/>
      <c r="BZ183" s="455"/>
      <c r="CA183" s="455"/>
      <c r="CB183" s="455"/>
      <c r="CC183" s="455"/>
      <c r="CD183" s="322">
        <f>IFERROR(VLOOKUP(BX183,'４整理番号表'!$X$23:$Z$31,3,FALSE),)</f>
        <v>0</v>
      </c>
      <c r="CE183" s="605" t="str">
        <f>IF(BX183='４整理番号表'!$X$24,IF(CC183&lt;&gt;"",IF(BZ183&gt;0,IF(BY183=6,ROUNDDOWN((CC183-BZ183)/ABS(BZ183),3),IF(BY183=5,ROUNDDOWN((CC183-BZ183)/ABS(BZ183)*3/4,3),"")),"-")),IF(CC183&lt;&gt;"",IF(BZ183&gt;0,ROUNDDOWN((CC183-BZ183)/ABS(BZ183),3),"-"),""))</f>
        <v/>
      </c>
      <c r="CF183" s="610"/>
      <c r="CG183" s="329"/>
      <c r="CH183" s="454"/>
      <c r="CI183" s="322"/>
      <c r="CJ183" s="322"/>
      <c r="CK183" s="322"/>
      <c r="CL183" s="322"/>
      <c r="CM183" s="322">
        <f>IFERROR(VLOOKUP(CG183,'４整理番号表'!$X$23:$Z$31,3,FALSE),)</f>
        <v>0</v>
      </c>
      <c r="CN183" s="325" t="str">
        <f t="shared" si="548"/>
        <v/>
      </c>
      <c r="CO183" s="610"/>
      <c r="CP183" s="329"/>
      <c r="CQ183" s="454"/>
      <c r="CR183" s="322"/>
      <c r="CS183" s="322"/>
      <c r="CT183" s="322"/>
      <c r="CU183" s="322"/>
      <c r="CV183" s="322">
        <f>IFERROR(VLOOKUP(CP183,'４整理番号表'!$X$23:$Z$31,3,FALSE),)</f>
        <v>0</v>
      </c>
      <c r="CW183" s="325" t="str">
        <f t="shared" si="549"/>
        <v/>
      </c>
      <c r="CX183" s="619"/>
      <c r="CY183" s="329"/>
      <c r="CZ183" s="454"/>
      <c r="DA183" s="322"/>
      <c r="DB183" s="322"/>
      <c r="DC183" s="322"/>
      <c r="DD183" s="322"/>
      <c r="DE183" s="322">
        <f>IFERROR(VLOOKUP(CY183,'４整理番号表'!$X$23:$Z$31,3,FALSE),)</f>
        <v>0</v>
      </c>
      <c r="DF183" s="325" t="str">
        <f t="shared" si="550"/>
        <v/>
      </c>
      <c r="DG183" s="610"/>
      <c r="DH183" s="329"/>
      <c r="DI183" s="454"/>
      <c r="DJ183" s="322"/>
      <c r="DK183" s="322"/>
      <c r="DL183" s="322"/>
      <c r="DM183" s="322"/>
      <c r="DN183" s="322">
        <f>IFERROR(VLOOKUP(DH183,'４整理番号表'!$X$23:$Z$31,3,FALSE),)</f>
        <v>0</v>
      </c>
      <c r="DO183" s="325" t="str">
        <f t="shared" si="551"/>
        <v/>
      </c>
      <c r="DP183" s="610"/>
      <c r="DQ183" s="329"/>
      <c r="DR183" s="454"/>
      <c r="DS183" s="322"/>
      <c r="DT183" s="322"/>
      <c r="DU183" s="322"/>
      <c r="DV183" s="322"/>
      <c r="DW183" s="322">
        <f>IFERROR(VLOOKUP(DQ183,'４整理番号表'!$X$23:$Z$31,3,FALSE),)</f>
        <v>0</v>
      </c>
      <c r="DX183" s="325" t="str">
        <f t="shared" si="552"/>
        <v/>
      </c>
      <c r="DY183" s="610"/>
      <c r="DZ183" s="329"/>
      <c r="EA183" s="454"/>
      <c r="EB183" s="322"/>
      <c r="EC183" s="322"/>
      <c r="ED183" s="322"/>
      <c r="EE183" s="322"/>
      <c r="EF183" s="322">
        <f>IFERROR(VLOOKUP(DZ183,'４整理番号表'!$X$23:$Z$31,3,FALSE),)</f>
        <v>0</v>
      </c>
      <c r="EG183" s="325" t="str">
        <f t="shared" si="553"/>
        <v/>
      </c>
      <c r="EH183" s="610"/>
      <c r="EI183" s="329"/>
      <c r="EJ183" s="454"/>
      <c r="EK183" s="322"/>
      <c r="EL183" s="322"/>
      <c r="EM183" s="322"/>
      <c r="EN183" s="322"/>
      <c r="EO183" s="322">
        <f>IFERROR(VLOOKUP(EI183,'４整理番号表'!$X$23:$Z$31,3,FALSE),)</f>
        <v>0</v>
      </c>
      <c r="EP183" s="325" t="str">
        <f t="shared" si="554"/>
        <v/>
      </c>
      <c r="EQ183" s="619"/>
      <c r="ER183" s="203" t="s">
        <v>101</v>
      </c>
      <c r="ES183" s="266">
        <f t="shared" si="423"/>
        <v>0</v>
      </c>
      <c r="ET183" s="272">
        <f t="shared" si="424"/>
        <v>0</v>
      </c>
      <c r="EU183" s="272">
        <f t="shared" si="425"/>
        <v>0</v>
      </c>
      <c r="EV183" s="272">
        <f t="shared" si="426"/>
        <v>0</v>
      </c>
      <c r="EW183" s="272">
        <f t="shared" si="427"/>
        <v>0</v>
      </c>
      <c r="EX183" s="272">
        <f t="shared" si="428"/>
        <v>0</v>
      </c>
      <c r="EY183" s="272">
        <f t="shared" si="429"/>
        <v>0</v>
      </c>
      <c r="EZ183" s="272">
        <f t="shared" si="430"/>
        <v>0</v>
      </c>
      <c r="FA183" s="272">
        <f t="shared" si="431"/>
        <v>0</v>
      </c>
      <c r="FB183" s="272">
        <f t="shared" si="432"/>
        <v>0</v>
      </c>
      <c r="FC183" s="272">
        <f t="shared" si="433"/>
        <v>0</v>
      </c>
      <c r="FD183" s="272">
        <f t="shared" si="434"/>
        <v>0</v>
      </c>
      <c r="FE183" s="272">
        <f t="shared" si="435"/>
        <v>0</v>
      </c>
      <c r="FF183" s="272">
        <f t="shared" si="436"/>
        <v>0</v>
      </c>
      <c r="FG183" s="272">
        <f t="shared" si="437"/>
        <v>0</v>
      </c>
      <c r="FH183" s="272">
        <f t="shared" si="438"/>
        <v>0</v>
      </c>
      <c r="FI183" s="109" t="s">
        <v>100</v>
      </c>
      <c r="FJ183" s="109" t="s">
        <v>100</v>
      </c>
      <c r="FK183" s="109" t="s">
        <v>100</v>
      </c>
      <c r="FL183" s="109" t="s">
        <v>100</v>
      </c>
      <c r="FM183" s="109" t="s">
        <v>100</v>
      </c>
      <c r="FN183" s="272">
        <f t="shared" si="555"/>
        <v>0</v>
      </c>
      <c r="FO183" s="272">
        <f t="shared" si="556"/>
        <v>0</v>
      </c>
      <c r="FP183" s="272">
        <f t="shared" si="557"/>
        <v>0</v>
      </c>
      <c r="FQ183" s="272">
        <f t="shared" si="558"/>
        <v>0</v>
      </c>
      <c r="FR183" s="272">
        <f t="shared" si="559"/>
        <v>0</v>
      </c>
      <c r="FS183" s="272">
        <f t="shared" si="560"/>
        <v>0</v>
      </c>
      <c r="FT183" s="272">
        <f t="shared" si="561"/>
        <v>0</v>
      </c>
      <c r="FU183" s="113"/>
      <c r="FV183" s="113"/>
      <c r="FW183" s="109"/>
      <c r="FX183" s="109"/>
      <c r="FY183" s="109"/>
      <c r="FZ183" s="272">
        <f t="shared" si="562"/>
        <v>0</v>
      </c>
      <c r="GA183" s="272">
        <f t="shared" si="439"/>
        <v>0</v>
      </c>
      <c r="GB183" s="109"/>
      <c r="GC183" s="109"/>
      <c r="GD183" s="109"/>
      <c r="GE183" s="109"/>
      <c r="GF183" s="109"/>
      <c r="GG183" s="109"/>
      <c r="GH183" s="109"/>
      <c r="GI183" s="109"/>
      <c r="GJ183" s="109"/>
      <c r="GK183" s="109"/>
      <c r="GL183" s="109"/>
      <c r="GM183" s="109"/>
      <c r="GN183" s="109"/>
      <c r="GO183" s="109"/>
      <c r="GP183" s="109"/>
      <c r="GQ183" s="109"/>
      <c r="GR183" s="109"/>
      <c r="GS183" s="109"/>
      <c r="GT183" s="110"/>
      <c r="GV183" s="413">
        <f t="shared" si="440"/>
        <v>0</v>
      </c>
      <c r="GW183" s="414">
        <f t="shared" si="441"/>
        <v>0</v>
      </c>
      <c r="GX183" s="415"/>
      <c r="GY183" s="416">
        <f t="shared" si="606"/>
        <v>0</v>
      </c>
      <c r="GZ183" s="417">
        <f t="shared" si="607"/>
        <v>0</v>
      </c>
      <c r="HA183" s="385"/>
      <c r="HB183" s="421"/>
      <c r="HC183" s="422"/>
      <c r="HD183" s="422"/>
      <c r="HE183" s="423">
        <f t="shared" si="608"/>
        <v>0</v>
      </c>
      <c r="HF183" s="424">
        <f t="shared" si="609"/>
        <v>0</v>
      </c>
      <c r="HG183" s="426"/>
      <c r="HH183" s="426"/>
      <c r="HI183" s="426"/>
      <c r="HJ183" s="345" t="str">
        <f t="shared" si="442"/>
        <v/>
      </c>
      <c r="HK183" s="402">
        <f>IF(OR(AND(1&lt;=HJ183,HJ183&lt;=3),HJ183=6),VLOOKUP(HJ183,'４整理番号表'!$J$5:$K$59,2,FALSE),0)</f>
        <v>0</v>
      </c>
      <c r="HL183" s="402">
        <f>IF(OR(HJ183=4,HJ183=7),VLOOKUP(HJ183,'４整理番号表'!$J$5:$K$59,2,FALSE),0)</f>
        <v>0</v>
      </c>
      <c r="HM183" s="402">
        <f>IF(HJ183=5,VLOOKUP(HJ183,'４整理番号表'!$J$5:$K$59,2,FALSE),0)</f>
        <v>0</v>
      </c>
      <c r="HN183" s="402">
        <f>IF(AND(8&lt;=HJ183,HJ183&lt;=13),VLOOKUP(HJ183,'４整理番号表'!$J$5:$K$59,2,FALSE),0)</f>
        <v>0</v>
      </c>
      <c r="HO183" s="397">
        <f t="shared" si="563"/>
        <v>0</v>
      </c>
      <c r="HP183" s="345">
        <f t="shared" si="564"/>
        <v>0</v>
      </c>
      <c r="HQ183" s="345">
        <f t="shared" si="565"/>
        <v>0</v>
      </c>
      <c r="HR183" s="344">
        <f t="shared" si="566"/>
        <v>0</v>
      </c>
      <c r="HS183" s="344">
        <f t="shared" si="567"/>
        <v>0</v>
      </c>
      <c r="HT183" s="345">
        <f t="shared" si="568"/>
        <v>0</v>
      </c>
      <c r="HU183" s="345">
        <f t="shared" si="569"/>
        <v>0</v>
      </c>
      <c r="HV183" s="345">
        <f t="shared" si="570"/>
        <v>0</v>
      </c>
      <c r="HW183" s="345">
        <f t="shared" si="571"/>
        <v>0</v>
      </c>
      <c r="HX183" s="345">
        <f t="shared" si="572"/>
        <v>0</v>
      </c>
      <c r="HY183" s="344">
        <f t="shared" si="573"/>
        <v>0</v>
      </c>
      <c r="HZ183" s="344">
        <f t="shared" si="574"/>
        <v>0</v>
      </c>
      <c r="IA183" s="345">
        <f t="shared" si="575"/>
        <v>0</v>
      </c>
      <c r="IB183" s="345">
        <f t="shared" si="576"/>
        <v>0</v>
      </c>
      <c r="IC183" s="345">
        <f t="shared" si="577"/>
        <v>0</v>
      </c>
      <c r="ID183" s="345">
        <f t="shared" si="578"/>
        <v>0</v>
      </c>
      <c r="IE183" s="345">
        <f t="shared" si="579"/>
        <v>0</v>
      </c>
      <c r="IF183" s="344">
        <f>IF(AND($HO183=3,SUM($ID183:IE183)=0),IF(AND($HB183=1,$HF183&gt;=0.1),1,),)</f>
        <v>0</v>
      </c>
      <c r="IG183" s="344">
        <f>IF(AND($HO183=3,SUM($ID183:IF183)=0),IF(AND($HB183=1,$HF183&gt;=0.05,$HF183&lt;0.1),1,),)</f>
        <v>0</v>
      </c>
      <c r="IH183" s="345">
        <f t="shared" si="580"/>
        <v>0</v>
      </c>
      <c r="II183" s="345">
        <f t="shared" si="581"/>
        <v>0</v>
      </c>
      <c r="IJ183" s="345">
        <f t="shared" si="582"/>
        <v>0</v>
      </c>
      <c r="IK183" s="345">
        <f t="shared" si="583"/>
        <v>0</v>
      </c>
      <c r="IL183" s="345">
        <f t="shared" si="584"/>
        <v>0</v>
      </c>
      <c r="IM183" s="345">
        <f t="shared" si="585"/>
        <v>0</v>
      </c>
      <c r="IN183" s="345">
        <f t="shared" si="586"/>
        <v>0</v>
      </c>
      <c r="IO183" s="345">
        <f t="shared" si="587"/>
        <v>0</v>
      </c>
      <c r="IP183" s="345">
        <f t="shared" si="588"/>
        <v>0</v>
      </c>
      <c r="IQ183" s="345">
        <f t="shared" si="589"/>
        <v>0</v>
      </c>
      <c r="IR183" s="345">
        <f t="shared" si="590"/>
        <v>0</v>
      </c>
      <c r="IS183" s="392">
        <f t="shared" si="591"/>
        <v>0</v>
      </c>
      <c r="IT183" s="385"/>
      <c r="IU183" s="440">
        <f t="shared" si="443"/>
        <v>0</v>
      </c>
      <c r="IV183" s="344">
        <f t="shared" si="444"/>
        <v>0</v>
      </c>
      <c r="IW183" s="344">
        <f t="shared" si="445"/>
        <v>0</v>
      </c>
      <c r="IX183" s="344">
        <f t="shared" si="446"/>
        <v>0</v>
      </c>
      <c r="IY183" s="344">
        <f t="shared" si="447"/>
        <v>0</v>
      </c>
      <c r="IZ183" s="344">
        <f t="shared" si="448"/>
        <v>0</v>
      </c>
      <c r="JA183" s="344">
        <f t="shared" si="449"/>
        <v>0</v>
      </c>
      <c r="JB183" s="344">
        <f t="shared" si="450"/>
        <v>0</v>
      </c>
      <c r="JC183" s="344">
        <f t="shared" si="451"/>
        <v>0</v>
      </c>
      <c r="JD183" s="344">
        <f t="shared" si="452"/>
        <v>0</v>
      </c>
      <c r="JE183" s="344">
        <f t="shared" si="453"/>
        <v>0</v>
      </c>
      <c r="JF183" s="344">
        <f t="shared" si="454"/>
        <v>0</v>
      </c>
      <c r="JG183" s="344">
        <f t="shared" si="455"/>
        <v>0</v>
      </c>
      <c r="JH183" s="344">
        <f t="shared" si="456"/>
        <v>0</v>
      </c>
      <c r="JI183" s="344">
        <f t="shared" si="457"/>
        <v>0</v>
      </c>
      <c r="JJ183" s="344">
        <f t="shared" si="458"/>
        <v>0</v>
      </c>
      <c r="JK183" s="344">
        <f t="shared" si="459"/>
        <v>0</v>
      </c>
      <c r="JL183" s="344">
        <f t="shared" si="460"/>
        <v>0</v>
      </c>
      <c r="JM183" s="344">
        <f t="shared" si="461"/>
        <v>0</v>
      </c>
      <c r="JN183" s="344">
        <f t="shared" si="462"/>
        <v>0</v>
      </c>
      <c r="JO183" s="344">
        <f t="shared" si="463"/>
        <v>0</v>
      </c>
      <c r="JP183" s="344">
        <f t="shared" si="464"/>
        <v>0</v>
      </c>
      <c r="JQ183" s="344">
        <f t="shared" si="465"/>
        <v>0</v>
      </c>
      <c r="JR183" s="344">
        <f t="shared" si="466"/>
        <v>0</v>
      </c>
      <c r="JS183" s="344">
        <f t="shared" si="467"/>
        <v>0</v>
      </c>
      <c r="JT183" s="344">
        <f t="shared" si="468"/>
        <v>0</v>
      </c>
      <c r="JU183" s="344">
        <f t="shared" si="469"/>
        <v>0</v>
      </c>
      <c r="JV183" s="344">
        <f t="shared" si="470"/>
        <v>0</v>
      </c>
      <c r="JW183" s="344">
        <f t="shared" si="471"/>
        <v>0</v>
      </c>
      <c r="JX183" s="344">
        <f t="shared" si="472"/>
        <v>0</v>
      </c>
      <c r="JY183" s="344">
        <f t="shared" si="473"/>
        <v>0</v>
      </c>
      <c r="JZ183" s="344">
        <f t="shared" si="474"/>
        <v>0</v>
      </c>
      <c r="KA183" s="344">
        <f t="shared" si="475"/>
        <v>0</v>
      </c>
      <c r="KB183" s="344">
        <f t="shared" si="476"/>
        <v>0</v>
      </c>
      <c r="KC183" s="344">
        <f t="shared" si="477"/>
        <v>0</v>
      </c>
      <c r="KD183" s="344">
        <f t="shared" si="478"/>
        <v>0</v>
      </c>
      <c r="KE183" s="344">
        <f t="shared" si="479"/>
        <v>0</v>
      </c>
      <c r="KF183" s="344">
        <f t="shared" si="480"/>
        <v>0</v>
      </c>
      <c r="KG183" s="344">
        <f t="shared" si="481"/>
        <v>0</v>
      </c>
      <c r="KH183" s="344">
        <f t="shared" si="482"/>
        <v>0</v>
      </c>
      <c r="KI183" s="344">
        <f t="shared" si="483"/>
        <v>0</v>
      </c>
      <c r="KJ183" s="344">
        <f t="shared" si="484"/>
        <v>0</v>
      </c>
      <c r="KK183" s="344">
        <f t="shared" si="485"/>
        <v>0</v>
      </c>
      <c r="KL183" s="344">
        <f t="shared" si="486"/>
        <v>0</v>
      </c>
      <c r="KM183" s="344">
        <f t="shared" si="487"/>
        <v>0</v>
      </c>
      <c r="KN183" s="344">
        <f t="shared" si="488"/>
        <v>0</v>
      </c>
      <c r="KO183" s="344">
        <f t="shared" si="489"/>
        <v>0</v>
      </c>
      <c r="KP183" s="344">
        <f t="shared" si="490"/>
        <v>0</v>
      </c>
      <c r="KQ183" s="344">
        <f t="shared" si="491"/>
        <v>0</v>
      </c>
      <c r="KR183" s="344">
        <f t="shared" si="492"/>
        <v>0</v>
      </c>
      <c r="KS183" s="344">
        <f t="shared" si="493"/>
        <v>0</v>
      </c>
      <c r="KT183" s="383">
        <f t="shared" si="494"/>
        <v>0</v>
      </c>
      <c r="KU183" s="701"/>
      <c r="KV183" s="109"/>
      <c r="KW183" s="109"/>
      <c r="KX183" s="110"/>
      <c r="KZ183" s="472">
        <f t="shared" si="495"/>
        <v>0</v>
      </c>
      <c r="LA183" s="348">
        <f t="shared" si="496"/>
        <v>0</v>
      </c>
      <c r="LB183" s="348">
        <f t="shared" si="497"/>
        <v>0</v>
      </c>
      <c r="LC183" s="473">
        <f t="shared" si="498"/>
        <v>0</v>
      </c>
      <c r="LE183" s="467">
        <f t="shared" si="499"/>
        <v>0</v>
      </c>
      <c r="LF183" s="467" t="str">
        <f t="shared" si="500"/>
        <v/>
      </c>
      <c r="LG183" s="467">
        <f t="shared" si="501"/>
        <v>0</v>
      </c>
      <c r="LH183" s="467">
        <f t="shared" si="502"/>
        <v>0</v>
      </c>
      <c r="LI183" s="467">
        <f t="shared" si="503"/>
        <v>0</v>
      </c>
      <c r="LJ183" s="467">
        <f t="shared" si="504"/>
        <v>0</v>
      </c>
      <c r="LK183" s="467">
        <f t="shared" si="505"/>
        <v>0</v>
      </c>
      <c r="LL183" s="467">
        <f t="shared" si="506"/>
        <v>0</v>
      </c>
      <c r="LM183" s="467">
        <f t="shared" si="507"/>
        <v>0</v>
      </c>
      <c r="LN183" s="468">
        <f t="shared" si="508"/>
        <v>0</v>
      </c>
      <c r="LO183" s="468" t="str">
        <f t="shared" si="592"/>
        <v>○</v>
      </c>
      <c r="LP183" s="451"/>
      <c r="LQ183" s="414">
        <f t="shared" si="593"/>
        <v>0</v>
      </c>
      <c r="LR183" s="414">
        <f t="shared" si="594"/>
        <v>0</v>
      </c>
      <c r="LS183" s="414" t="str">
        <f t="shared" si="509"/>
        <v/>
      </c>
      <c r="LT183" s="414" t="str">
        <f t="shared" si="595"/>
        <v/>
      </c>
      <c r="LU183" s="414">
        <f t="shared" si="510"/>
        <v>0</v>
      </c>
      <c r="LV183" s="414">
        <f t="shared" si="511"/>
        <v>0</v>
      </c>
      <c r="LW183" s="414">
        <f t="shared" si="512"/>
        <v>0</v>
      </c>
      <c r="LX183" s="448">
        <f t="shared" si="513"/>
        <v>0</v>
      </c>
      <c r="LY183" s="414">
        <f t="shared" si="596"/>
        <v>0</v>
      </c>
      <c r="LZ183" s="414">
        <f t="shared" si="597"/>
        <v>0</v>
      </c>
      <c r="MA183" s="414">
        <f t="shared" si="598"/>
        <v>0</v>
      </c>
      <c r="MB183" s="448">
        <f t="shared" si="599"/>
        <v>0</v>
      </c>
      <c r="MC183" s="414">
        <f t="shared" si="514"/>
        <v>0</v>
      </c>
      <c r="MD183" s="414">
        <f t="shared" si="515"/>
        <v>0</v>
      </c>
      <c r="ME183" s="414">
        <f t="shared" si="516"/>
        <v>0</v>
      </c>
      <c r="MF183" s="448">
        <f t="shared" si="517"/>
        <v>0</v>
      </c>
      <c r="MG183" s="414">
        <f t="shared" si="518"/>
        <v>0</v>
      </c>
      <c r="MH183" s="414">
        <f t="shared" si="519"/>
        <v>0</v>
      </c>
      <c r="MI183" s="414">
        <f t="shared" si="520"/>
        <v>0</v>
      </c>
      <c r="MJ183" s="448">
        <f t="shared" si="600"/>
        <v>0</v>
      </c>
      <c r="MK183" s="462"/>
      <c r="ML183" s="477" cm="1">
        <f t="array" ref="ML183">IF(MX183=1,INDEX($BX183:$EQ183,1,MATCH("Ⅱ⑧",$BX183:$EQ183,0)+7),0)</f>
        <v>0</v>
      </c>
      <c r="MM183" s="478">
        <f t="shared" si="521"/>
        <v>0</v>
      </c>
      <c r="MN183" s="468">
        <f t="shared" si="522"/>
        <v>0</v>
      </c>
      <c r="MP183" s="348">
        <f t="shared" si="523"/>
        <v>0</v>
      </c>
      <c r="MQ183" s="348">
        <f t="shared" si="524"/>
        <v>0</v>
      </c>
      <c r="MR183" s="348">
        <f t="shared" si="525"/>
        <v>0</v>
      </c>
      <c r="MS183" s="348">
        <f t="shared" si="526"/>
        <v>0</v>
      </c>
      <c r="MT183" s="348">
        <f t="shared" si="527"/>
        <v>0</v>
      </c>
      <c r="MU183" s="348">
        <f t="shared" si="528"/>
        <v>0</v>
      </c>
      <c r="MV183" s="348">
        <f t="shared" si="529"/>
        <v>0</v>
      </c>
      <c r="MW183" s="348">
        <f t="shared" si="530"/>
        <v>0</v>
      </c>
      <c r="MX183" s="348">
        <f t="shared" si="531"/>
        <v>0</v>
      </c>
      <c r="MZ183" s="550">
        <f t="shared" si="532"/>
        <v>0</v>
      </c>
      <c r="NA183" s="550">
        <f t="shared" si="533"/>
        <v>0</v>
      </c>
      <c r="NB183" s="550">
        <f t="shared" si="534"/>
        <v>0</v>
      </c>
      <c r="NC183" s="550">
        <f t="shared" si="535"/>
        <v>0</v>
      </c>
      <c r="ND183" s="550">
        <f t="shared" si="536"/>
        <v>0</v>
      </c>
      <c r="NE183" s="550">
        <f t="shared" si="537"/>
        <v>0</v>
      </c>
      <c r="NF183" s="550">
        <f t="shared" si="538"/>
        <v>0</v>
      </c>
      <c r="NG183" s="550">
        <f t="shared" si="539"/>
        <v>0</v>
      </c>
    </row>
    <row r="184" spans="1:371" s="136" customFormat="1" ht="21" customHeight="1">
      <c r="A184" s="452">
        <f t="shared" si="412"/>
        <v>0</v>
      </c>
      <c r="B184" s="452">
        <f t="shared" si="601"/>
        <v>0</v>
      </c>
      <c r="C184" s="452">
        <f t="shared" si="413"/>
        <v>0</v>
      </c>
      <c r="D184" s="452">
        <f t="shared" si="414"/>
        <v>0</v>
      </c>
      <c r="E184" s="452">
        <f t="shared" si="415"/>
        <v>0</v>
      </c>
      <c r="F184" s="452">
        <f t="shared" si="602"/>
        <v>0</v>
      </c>
      <c r="G184" s="452">
        <f t="shared" si="603"/>
        <v>0</v>
      </c>
      <c r="H184" s="452">
        <f t="shared" si="604"/>
        <v>0</v>
      </c>
      <c r="I184" s="267">
        <f t="shared" si="540"/>
        <v>0</v>
      </c>
      <c r="J184" s="268"/>
      <c r="K184" s="112"/>
      <c r="L184" s="112"/>
      <c r="M184" s="106"/>
      <c r="N184" s="106"/>
      <c r="O184" s="106"/>
      <c r="P184" s="106"/>
      <c r="Q184" s="112"/>
      <c r="R184" s="263" t="str">
        <f>IFERROR(VLOOKUP(Q184,'４整理番号表'!$T$27:$U$30,2,TRUE),"")</f>
        <v/>
      </c>
      <c r="S184" s="263">
        <f t="shared" si="541"/>
        <v>0</v>
      </c>
      <c r="T184" s="266">
        <f t="shared" si="542"/>
        <v>0</v>
      </c>
      <c r="U184" s="112"/>
      <c r="V184" s="108"/>
      <c r="W184" s="269" t="str">
        <f>IFERROR(VLOOKUP(V184,'４整理番号表'!$B$6:$G$7,2,TRUE),"")</f>
        <v/>
      </c>
      <c r="X184" s="270"/>
      <c r="Y184" s="108"/>
      <c r="Z184" s="269" t="str">
        <f>IFERROR(VLOOKUP(Y184,'４整理番号表'!$B$39:$H$45,2,TRUE),"")</f>
        <v/>
      </c>
      <c r="AA184" s="108"/>
      <c r="AB184" s="271" t="str">
        <f>IFERROR(VLOOKUP(AA184,'４整理番号表'!$J$5:$K$59,2,TRUE),"")</f>
        <v/>
      </c>
      <c r="AC184" s="365"/>
      <c r="AD184" s="624"/>
      <c r="AE184" s="107"/>
      <c r="AF184" s="272" t="str">
        <f>IFERROR(VLOOKUP(AE184,'４整理番号表'!$P$6:$Q$39,2,TRUE),"")</f>
        <v/>
      </c>
      <c r="AG184" s="273">
        <f t="shared" si="416"/>
        <v>0</v>
      </c>
      <c r="AH184" s="106"/>
      <c r="AI184" s="112"/>
      <c r="AJ184" s="111"/>
      <c r="AK184" s="282"/>
      <c r="AL184" s="283"/>
      <c r="AM184" s="280"/>
      <c r="AN184" s="29"/>
      <c r="AO184" s="291">
        <f t="shared" si="417"/>
        <v>0</v>
      </c>
      <c r="AP184" s="290">
        <f t="shared" si="543"/>
        <v>0</v>
      </c>
      <c r="AQ184" s="30"/>
      <c r="AR184" s="30"/>
      <c r="AS184" s="30"/>
      <c r="AT184" s="289"/>
      <c r="AU184" s="291">
        <f t="shared" si="610"/>
        <v>0</v>
      </c>
      <c r="AV184" s="291" t="str">
        <f t="shared" si="605"/>
        <v/>
      </c>
      <c r="AW184" s="27"/>
      <c r="AX184" s="33"/>
      <c r="AY184" s="33"/>
      <c r="AZ184" s="28"/>
      <c r="BA184" s="27"/>
      <c r="BB184" s="202"/>
      <c r="BC184" s="315">
        <f t="shared" si="544"/>
        <v>0</v>
      </c>
      <c r="BD184" s="349" t="str">
        <f t="shared" si="418"/>
        <v/>
      </c>
      <c r="BE184" s="350"/>
      <c r="BF184" s="350"/>
      <c r="BG184" s="349">
        <f t="shared" si="611"/>
        <v>0</v>
      </c>
      <c r="BH184" s="350"/>
      <c r="BI184" s="349">
        <f t="shared" si="545"/>
        <v>0</v>
      </c>
      <c r="BJ184" s="202"/>
      <c r="BK184" s="202"/>
      <c r="BL184" s="653" t="str">
        <f t="shared" si="419"/>
        <v/>
      </c>
      <c r="BM184" s="654" t="str">
        <f t="shared" si="420"/>
        <v/>
      </c>
      <c r="BN184" s="266" t="str">
        <f t="shared" si="421"/>
        <v/>
      </c>
      <c r="BO184" s="793"/>
      <c r="BP184" s="323"/>
      <c r="BQ184" s="323"/>
      <c r="BR184" s="323"/>
      <c r="BS184" s="323"/>
      <c r="BT184" s="324" t="str">
        <f t="shared" si="422"/>
        <v/>
      </c>
      <c r="BU184" s="325" t="str">
        <f t="shared" si="546"/>
        <v/>
      </c>
      <c r="BV184" s="393">
        <f t="shared" si="547"/>
        <v>0</v>
      </c>
      <c r="BW184" s="326"/>
      <c r="BX184" s="329"/>
      <c r="BY184" s="454"/>
      <c r="BZ184" s="455"/>
      <c r="CA184" s="455"/>
      <c r="CB184" s="455"/>
      <c r="CC184" s="455"/>
      <c r="CD184" s="322">
        <f>IFERROR(VLOOKUP(BX184,'４整理番号表'!$X$23:$Z$31,3,FALSE),)</f>
        <v>0</v>
      </c>
      <c r="CE184" s="605" t="str">
        <f>IF(BX184='４整理番号表'!$X$24,IF(CC184&lt;&gt;"",IF(BZ184&gt;0,IF(BY184=6,ROUNDDOWN((CC184-BZ184)/ABS(BZ184),3),IF(BY184=5,ROUNDDOWN((CC184-BZ184)/ABS(BZ184)*3/4,3),"")),"-")),IF(CC184&lt;&gt;"",IF(BZ184&gt;0,ROUNDDOWN((CC184-BZ184)/ABS(BZ184),3),"-"),""))</f>
        <v/>
      </c>
      <c r="CF184" s="610"/>
      <c r="CG184" s="329"/>
      <c r="CH184" s="454"/>
      <c r="CI184" s="322"/>
      <c r="CJ184" s="322"/>
      <c r="CK184" s="322"/>
      <c r="CL184" s="322"/>
      <c r="CM184" s="322">
        <f>IFERROR(VLOOKUP(CG184,'４整理番号表'!$X$23:$Z$31,3,FALSE),)</f>
        <v>0</v>
      </c>
      <c r="CN184" s="325" t="str">
        <f t="shared" si="548"/>
        <v/>
      </c>
      <c r="CO184" s="610"/>
      <c r="CP184" s="329"/>
      <c r="CQ184" s="454"/>
      <c r="CR184" s="322"/>
      <c r="CS184" s="322"/>
      <c r="CT184" s="322"/>
      <c r="CU184" s="322"/>
      <c r="CV184" s="322">
        <f>IFERROR(VLOOKUP(CP184,'４整理番号表'!$X$23:$Z$31,3,FALSE),)</f>
        <v>0</v>
      </c>
      <c r="CW184" s="325" t="str">
        <f t="shared" si="549"/>
        <v/>
      </c>
      <c r="CX184" s="619"/>
      <c r="CY184" s="329"/>
      <c r="CZ184" s="454"/>
      <c r="DA184" s="322"/>
      <c r="DB184" s="322"/>
      <c r="DC184" s="322"/>
      <c r="DD184" s="322"/>
      <c r="DE184" s="322">
        <f>IFERROR(VLOOKUP(CY184,'４整理番号表'!$X$23:$Z$31,3,FALSE),)</f>
        <v>0</v>
      </c>
      <c r="DF184" s="325" t="str">
        <f t="shared" si="550"/>
        <v/>
      </c>
      <c r="DG184" s="610"/>
      <c r="DH184" s="329"/>
      <c r="DI184" s="454"/>
      <c r="DJ184" s="322"/>
      <c r="DK184" s="322"/>
      <c r="DL184" s="322"/>
      <c r="DM184" s="322"/>
      <c r="DN184" s="322">
        <f>IFERROR(VLOOKUP(DH184,'４整理番号表'!$X$23:$Z$31,3,FALSE),)</f>
        <v>0</v>
      </c>
      <c r="DO184" s="325" t="str">
        <f t="shared" si="551"/>
        <v/>
      </c>
      <c r="DP184" s="610"/>
      <c r="DQ184" s="329"/>
      <c r="DR184" s="454"/>
      <c r="DS184" s="322"/>
      <c r="DT184" s="322"/>
      <c r="DU184" s="322"/>
      <c r="DV184" s="322"/>
      <c r="DW184" s="322">
        <f>IFERROR(VLOOKUP(DQ184,'４整理番号表'!$X$23:$Z$31,3,FALSE),)</f>
        <v>0</v>
      </c>
      <c r="DX184" s="325" t="str">
        <f t="shared" si="552"/>
        <v/>
      </c>
      <c r="DY184" s="610"/>
      <c r="DZ184" s="329"/>
      <c r="EA184" s="454"/>
      <c r="EB184" s="322"/>
      <c r="EC184" s="322"/>
      <c r="ED184" s="322"/>
      <c r="EE184" s="322"/>
      <c r="EF184" s="322">
        <f>IFERROR(VLOOKUP(DZ184,'４整理番号表'!$X$23:$Z$31,3,FALSE),)</f>
        <v>0</v>
      </c>
      <c r="EG184" s="325" t="str">
        <f t="shared" si="553"/>
        <v/>
      </c>
      <c r="EH184" s="610"/>
      <c r="EI184" s="329"/>
      <c r="EJ184" s="454"/>
      <c r="EK184" s="322"/>
      <c r="EL184" s="322"/>
      <c r="EM184" s="322"/>
      <c r="EN184" s="322"/>
      <c r="EO184" s="322">
        <f>IFERROR(VLOOKUP(EI184,'４整理番号表'!$X$23:$Z$31,3,FALSE),)</f>
        <v>0</v>
      </c>
      <c r="EP184" s="325" t="str">
        <f t="shared" si="554"/>
        <v/>
      </c>
      <c r="EQ184" s="619"/>
      <c r="ER184" s="203" t="s">
        <v>101</v>
      </c>
      <c r="ES184" s="266">
        <f t="shared" si="423"/>
        <v>0</v>
      </c>
      <c r="ET184" s="272">
        <f t="shared" si="424"/>
        <v>0</v>
      </c>
      <c r="EU184" s="272">
        <f t="shared" si="425"/>
        <v>0</v>
      </c>
      <c r="EV184" s="272">
        <f t="shared" si="426"/>
        <v>0</v>
      </c>
      <c r="EW184" s="272">
        <f t="shared" si="427"/>
        <v>0</v>
      </c>
      <c r="EX184" s="272">
        <f t="shared" si="428"/>
        <v>0</v>
      </c>
      <c r="EY184" s="272">
        <f t="shared" si="429"/>
        <v>0</v>
      </c>
      <c r="EZ184" s="272">
        <f t="shared" si="430"/>
        <v>0</v>
      </c>
      <c r="FA184" s="272">
        <f t="shared" si="431"/>
        <v>0</v>
      </c>
      <c r="FB184" s="272">
        <f t="shared" si="432"/>
        <v>0</v>
      </c>
      <c r="FC184" s="272">
        <f t="shared" si="433"/>
        <v>0</v>
      </c>
      <c r="FD184" s="272">
        <f t="shared" si="434"/>
        <v>0</v>
      </c>
      <c r="FE184" s="272">
        <f t="shared" si="435"/>
        <v>0</v>
      </c>
      <c r="FF184" s="272">
        <f t="shared" si="436"/>
        <v>0</v>
      </c>
      <c r="FG184" s="272">
        <f t="shared" si="437"/>
        <v>0</v>
      </c>
      <c r="FH184" s="272">
        <f t="shared" si="438"/>
        <v>0</v>
      </c>
      <c r="FI184" s="109" t="s">
        <v>100</v>
      </c>
      <c r="FJ184" s="109" t="s">
        <v>100</v>
      </c>
      <c r="FK184" s="109" t="s">
        <v>100</v>
      </c>
      <c r="FL184" s="109" t="s">
        <v>100</v>
      </c>
      <c r="FM184" s="109" t="s">
        <v>100</v>
      </c>
      <c r="FN184" s="272">
        <f t="shared" si="555"/>
        <v>0</v>
      </c>
      <c r="FO184" s="272">
        <f t="shared" si="556"/>
        <v>0</v>
      </c>
      <c r="FP184" s="272">
        <f t="shared" si="557"/>
        <v>0</v>
      </c>
      <c r="FQ184" s="272">
        <f t="shared" si="558"/>
        <v>0</v>
      </c>
      <c r="FR184" s="272">
        <f t="shared" si="559"/>
        <v>0</v>
      </c>
      <c r="FS184" s="272">
        <f t="shared" si="560"/>
        <v>0</v>
      </c>
      <c r="FT184" s="272">
        <f t="shared" si="561"/>
        <v>0</v>
      </c>
      <c r="FU184" s="113"/>
      <c r="FV184" s="113"/>
      <c r="FW184" s="109"/>
      <c r="FX184" s="109"/>
      <c r="FY184" s="109"/>
      <c r="FZ184" s="272">
        <f t="shared" si="562"/>
        <v>0</v>
      </c>
      <c r="GA184" s="272">
        <f t="shared" si="439"/>
        <v>0</v>
      </c>
      <c r="GB184" s="109"/>
      <c r="GC184" s="109"/>
      <c r="GD184" s="109"/>
      <c r="GE184" s="109"/>
      <c r="GF184" s="109"/>
      <c r="GG184" s="109"/>
      <c r="GH184" s="109"/>
      <c r="GI184" s="109"/>
      <c r="GJ184" s="109"/>
      <c r="GK184" s="109"/>
      <c r="GL184" s="109"/>
      <c r="GM184" s="109"/>
      <c r="GN184" s="109"/>
      <c r="GO184" s="109"/>
      <c r="GP184" s="109"/>
      <c r="GQ184" s="109"/>
      <c r="GR184" s="109"/>
      <c r="GS184" s="109"/>
      <c r="GT184" s="110"/>
      <c r="GV184" s="413">
        <f t="shared" si="440"/>
        <v>0</v>
      </c>
      <c r="GW184" s="414">
        <f t="shared" si="441"/>
        <v>0</v>
      </c>
      <c r="GX184" s="415"/>
      <c r="GY184" s="416">
        <f t="shared" si="606"/>
        <v>0</v>
      </c>
      <c r="GZ184" s="417">
        <f t="shared" si="607"/>
        <v>0</v>
      </c>
      <c r="HA184" s="385"/>
      <c r="HB184" s="421"/>
      <c r="HC184" s="422"/>
      <c r="HD184" s="422"/>
      <c r="HE184" s="423">
        <f t="shared" si="608"/>
        <v>0</v>
      </c>
      <c r="HF184" s="424">
        <f t="shared" si="609"/>
        <v>0</v>
      </c>
      <c r="HG184" s="426"/>
      <c r="HH184" s="426"/>
      <c r="HI184" s="426"/>
      <c r="HJ184" s="345" t="str">
        <f t="shared" si="442"/>
        <v/>
      </c>
      <c r="HK184" s="402">
        <f>IF(OR(AND(1&lt;=HJ184,HJ184&lt;=3),HJ184=6),VLOOKUP(HJ184,'４整理番号表'!$J$5:$K$59,2,FALSE),0)</f>
        <v>0</v>
      </c>
      <c r="HL184" s="402">
        <f>IF(OR(HJ184=4,HJ184=7),VLOOKUP(HJ184,'４整理番号表'!$J$5:$K$59,2,FALSE),0)</f>
        <v>0</v>
      </c>
      <c r="HM184" s="402">
        <f>IF(HJ184=5,VLOOKUP(HJ184,'４整理番号表'!$J$5:$K$59,2,FALSE),0)</f>
        <v>0</v>
      </c>
      <c r="HN184" s="402">
        <f>IF(AND(8&lt;=HJ184,HJ184&lt;=13),VLOOKUP(HJ184,'４整理番号表'!$J$5:$K$59,2,FALSE),0)</f>
        <v>0</v>
      </c>
      <c r="HO184" s="397">
        <f t="shared" si="563"/>
        <v>0</v>
      </c>
      <c r="HP184" s="345">
        <f t="shared" si="564"/>
        <v>0</v>
      </c>
      <c r="HQ184" s="345">
        <f t="shared" si="565"/>
        <v>0</v>
      </c>
      <c r="HR184" s="344">
        <f t="shared" si="566"/>
        <v>0</v>
      </c>
      <c r="HS184" s="344">
        <f t="shared" si="567"/>
        <v>0</v>
      </c>
      <c r="HT184" s="345">
        <f t="shared" si="568"/>
        <v>0</v>
      </c>
      <c r="HU184" s="345">
        <f t="shared" si="569"/>
        <v>0</v>
      </c>
      <c r="HV184" s="345">
        <f t="shared" si="570"/>
        <v>0</v>
      </c>
      <c r="HW184" s="345">
        <f t="shared" si="571"/>
        <v>0</v>
      </c>
      <c r="HX184" s="345">
        <f t="shared" si="572"/>
        <v>0</v>
      </c>
      <c r="HY184" s="344">
        <f t="shared" si="573"/>
        <v>0</v>
      </c>
      <c r="HZ184" s="344">
        <f t="shared" si="574"/>
        <v>0</v>
      </c>
      <c r="IA184" s="345">
        <f t="shared" si="575"/>
        <v>0</v>
      </c>
      <c r="IB184" s="345">
        <f t="shared" si="576"/>
        <v>0</v>
      </c>
      <c r="IC184" s="345">
        <f t="shared" si="577"/>
        <v>0</v>
      </c>
      <c r="ID184" s="345">
        <f t="shared" si="578"/>
        <v>0</v>
      </c>
      <c r="IE184" s="345">
        <f t="shared" si="579"/>
        <v>0</v>
      </c>
      <c r="IF184" s="344">
        <f>IF(AND($HO184=3,SUM($ID184:IE184)=0),IF(AND($HB184=1,$HF184&gt;=0.1),1,),)</f>
        <v>0</v>
      </c>
      <c r="IG184" s="344">
        <f>IF(AND($HO184=3,SUM($ID184:IF184)=0),IF(AND($HB184=1,$HF184&gt;=0.05,$HF184&lt;0.1),1,),)</f>
        <v>0</v>
      </c>
      <c r="IH184" s="345">
        <f t="shared" si="580"/>
        <v>0</v>
      </c>
      <c r="II184" s="345">
        <f t="shared" si="581"/>
        <v>0</v>
      </c>
      <c r="IJ184" s="345">
        <f t="shared" si="582"/>
        <v>0</v>
      </c>
      <c r="IK184" s="345">
        <f t="shared" si="583"/>
        <v>0</v>
      </c>
      <c r="IL184" s="345">
        <f t="shared" si="584"/>
        <v>0</v>
      </c>
      <c r="IM184" s="345">
        <f t="shared" si="585"/>
        <v>0</v>
      </c>
      <c r="IN184" s="345">
        <f t="shared" si="586"/>
        <v>0</v>
      </c>
      <c r="IO184" s="345">
        <f t="shared" si="587"/>
        <v>0</v>
      </c>
      <c r="IP184" s="345">
        <f t="shared" si="588"/>
        <v>0</v>
      </c>
      <c r="IQ184" s="345">
        <f t="shared" si="589"/>
        <v>0</v>
      </c>
      <c r="IR184" s="345">
        <f t="shared" si="590"/>
        <v>0</v>
      </c>
      <c r="IS184" s="392">
        <f t="shared" si="591"/>
        <v>0</v>
      </c>
      <c r="IT184" s="385"/>
      <c r="IU184" s="440">
        <f t="shared" si="443"/>
        <v>0</v>
      </c>
      <c r="IV184" s="344">
        <f t="shared" si="444"/>
        <v>0</v>
      </c>
      <c r="IW184" s="344">
        <f t="shared" si="445"/>
        <v>0</v>
      </c>
      <c r="IX184" s="344">
        <f t="shared" si="446"/>
        <v>0</v>
      </c>
      <c r="IY184" s="344">
        <f t="shared" si="447"/>
        <v>0</v>
      </c>
      <c r="IZ184" s="344">
        <f t="shared" si="448"/>
        <v>0</v>
      </c>
      <c r="JA184" s="344">
        <f t="shared" si="449"/>
        <v>0</v>
      </c>
      <c r="JB184" s="344">
        <f t="shared" si="450"/>
        <v>0</v>
      </c>
      <c r="JC184" s="344">
        <f t="shared" si="451"/>
        <v>0</v>
      </c>
      <c r="JD184" s="344">
        <f t="shared" si="452"/>
        <v>0</v>
      </c>
      <c r="JE184" s="344">
        <f t="shared" si="453"/>
        <v>0</v>
      </c>
      <c r="JF184" s="344">
        <f t="shared" si="454"/>
        <v>0</v>
      </c>
      <c r="JG184" s="344">
        <f t="shared" si="455"/>
        <v>0</v>
      </c>
      <c r="JH184" s="344">
        <f t="shared" si="456"/>
        <v>0</v>
      </c>
      <c r="JI184" s="344">
        <f t="shared" si="457"/>
        <v>0</v>
      </c>
      <c r="JJ184" s="344">
        <f t="shared" si="458"/>
        <v>0</v>
      </c>
      <c r="JK184" s="344">
        <f t="shared" si="459"/>
        <v>0</v>
      </c>
      <c r="JL184" s="344">
        <f t="shared" si="460"/>
        <v>0</v>
      </c>
      <c r="JM184" s="344">
        <f t="shared" si="461"/>
        <v>0</v>
      </c>
      <c r="JN184" s="344">
        <f t="shared" si="462"/>
        <v>0</v>
      </c>
      <c r="JO184" s="344">
        <f t="shared" si="463"/>
        <v>0</v>
      </c>
      <c r="JP184" s="344">
        <f t="shared" si="464"/>
        <v>0</v>
      </c>
      <c r="JQ184" s="344">
        <f t="shared" si="465"/>
        <v>0</v>
      </c>
      <c r="JR184" s="344">
        <f t="shared" si="466"/>
        <v>0</v>
      </c>
      <c r="JS184" s="344">
        <f t="shared" si="467"/>
        <v>0</v>
      </c>
      <c r="JT184" s="344">
        <f t="shared" si="468"/>
        <v>0</v>
      </c>
      <c r="JU184" s="344">
        <f t="shared" si="469"/>
        <v>0</v>
      </c>
      <c r="JV184" s="344">
        <f t="shared" si="470"/>
        <v>0</v>
      </c>
      <c r="JW184" s="344">
        <f t="shared" si="471"/>
        <v>0</v>
      </c>
      <c r="JX184" s="344">
        <f t="shared" si="472"/>
        <v>0</v>
      </c>
      <c r="JY184" s="344">
        <f t="shared" si="473"/>
        <v>0</v>
      </c>
      <c r="JZ184" s="344">
        <f t="shared" si="474"/>
        <v>0</v>
      </c>
      <c r="KA184" s="344">
        <f t="shared" si="475"/>
        <v>0</v>
      </c>
      <c r="KB184" s="344">
        <f t="shared" si="476"/>
        <v>0</v>
      </c>
      <c r="KC184" s="344">
        <f t="shared" si="477"/>
        <v>0</v>
      </c>
      <c r="KD184" s="344">
        <f t="shared" si="478"/>
        <v>0</v>
      </c>
      <c r="KE184" s="344">
        <f t="shared" si="479"/>
        <v>0</v>
      </c>
      <c r="KF184" s="344">
        <f t="shared" si="480"/>
        <v>0</v>
      </c>
      <c r="KG184" s="344">
        <f t="shared" si="481"/>
        <v>0</v>
      </c>
      <c r="KH184" s="344">
        <f t="shared" si="482"/>
        <v>0</v>
      </c>
      <c r="KI184" s="344">
        <f t="shared" si="483"/>
        <v>0</v>
      </c>
      <c r="KJ184" s="344">
        <f t="shared" si="484"/>
        <v>0</v>
      </c>
      <c r="KK184" s="344">
        <f t="shared" si="485"/>
        <v>0</v>
      </c>
      <c r="KL184" s="344">
        <f t="shared" si="486"/>
        <v>0</v>
      </c>
      <c r="KM184" s="344">
        <f t="shared" si="487"/>
        <v>0</v>
      </c>
      <c r="KN184" s="344">
        <f t="shared" si="488"/>
        <v>0</v>
      </c>
      <c r="KO184" s="344">
        <f t="shared" si="489"/>
        <v>0</v>
      </c>
      <c r="KP184" s="344">
        <f t="shared" si="490"/>
        <v>0</v>
      </c>
      <c r="KQ184" s="344">
        <f t="shared" si="491"/>
        <v>0</v>
      </c>
      <c r="KR184" s="344">
        <f t="shared" si="492"/>
        <v>0</v>
      </c>
      <c r="KS184" s="344">
        <f t="shared" si="493"/>
        <v>0</v>
      </c>
      <c r="KT184" s="383">
        <f t="shared" si="494"/>
        <v>0</v>
      </c>
      <c r="KU184" s="701"/>
      <c r="KV184" s="109"/>
      <c r="KW184" s="109"/>
      <c r="KX184" s="110"/>
      <c r="KZ184" s="472">
        <f t="shared" si="495"/>
        <v>0</v>
      </c>
      <c r="LA184" s="348">
        <f t="shared" si="496"/>
        <v>0</v>
      </c>
      <c r="LB184" s="348">
        <f t="shared" si="497"/>
        <v>0</v>
      </c>
      <c r="LC184" s="473">
        <f t="shared" si="498"/>
        <v>0</v>
      </c>
      <c r="LE184" s="467">
        <f t="shared" si="499"/>
        <v>0</v>
      </c>
      <c r="LF184" s="467" t="str">
        <f t="shared" si="500"/>
        <v/>
      </c>
      <c r="LG184" s="467">
        <f t="shared" si="501"/>
        <v>0</v>
      </c>
      <c r="LH184" s="467">
        <f t="shared" si="502"/>
        <v>0</v>
      </c>
      <c r="LI184" s="467">
        <f t="shared" si="503"/>
        <v>0</v>
      </c>
      <c r="LJ184" s="467">
        <f t="shared" si="504"/>
        <v>0</v>
      </c>
      <c r="LK184" s="467">
        <f t="shared" si="505"/>
        <v>0</v>
      </c>
      <c r="LL184" s="467">
        <f t="shared" si="506"/>
        <v>0</v>
      </c>
      <c r="LM184" s="467">
        <f t="shared" si="507"/>
        <v>0</v>
      </c>
      <c r="LN184" s="468">
        <f t="shared" si="508"/>
        <v>0</v>
      </c>
      <c r="LO184" s="468" t="str">
        <f t="shared" si="592"/>
        <v>○</v>
      </c>
      <c r="LP184" s="451"/>
      <c r="LQ184" s="414">
        <f t="shared" si="593"/>
        <v>0</v>
      </c>
      <c r="LR184" s="414">
        <f t="shared" si="594"/>
        <v>0</v>
      </c>
      <c r="LS184" s="414" t="str">
        <f t="shared" si="509"/>
        <v/>
      </c>
      <c r="LT184" s="414" t="str">
        <f t="shared" si="595"/>
        <v/>
      </c>
      <c r="LU184" s="414">
        <f t="shared" si="510"/>
        <v>0</v>
      </c>
      <c r="LV184" s="414">
        <f t="shared" si="511"/>
        <v>0</v>
      </c>
      <c r="LW184" s="414">
        <f t="shared" si="512"/>
        <v>0</v>
      </c>
      <c r="LX184" s="448">
        <f t="shared" si="513"/>
        <v>0</v>
      </c>
      <c r="LY184" s="414">
        <f t="shared" si="596"/>
        <v>0</v>
      </c>
      <c r="LZ184" s="414">
        <f t="shared" si="597"/>
        <v>0</v>
      </c>
      <c r="MA184" s="414">
        <f t="shared" si="598"/>
        <v>0</v>
      </c>
      <c r="MB184" s="448">
        <f t="shared" si="599"/>
        <v>0</v>
      </c>
      <c r="MC184" s="414">
        <f t="shared" si="514"/>
        <v>0</v>
      </c>
      <c r="MD184" s="414">
        <f t="shared" si="515"/>
        <v>0</v>
      </c>
      <c r="ME184" s="414">
        <f t="shared" si="516"/>
        <v>0</v>
      </c>
      <c r="MF184" s="448">
        <f t="shared" si="517"/>
        <v>0</v>
      </c>
      <c r="MG184" s="414">
        <f t="shared" si="518"/>
        <v>0</v>
      </c>
      <c r="MH184" s="414">
        <f t="shared" si="519"/>
        <v>0</v>
      </c>
      <c r="MI184" s="414">
        <f t="shared" si="520"/>
        <v>0</v>
      </c>
      <c r="MJ184" s="448">
        <f t="shared" si="600"/>
        <v>0</v>
      </c>
      <c r="MK184" s="462"/>
      <c r="ML184" s="477" cm="1">
        <f t="array" ref="ML184">IF(MX184=1,INDEX($BX184:$EQ184,1,MATCH("Ⅱ⑧",$BX184:$EQ184,0)+7),0)</f>
        <v>0</v>
      </c>
      <c r="MM184" s="478">
        <f t="shared" si="521"/>
        <v>0</v>
      </c>
      <c r="MN184" s="468">
        <f t="shared" si="522"/>
        <v>0</v>
      </c>
      <c r="MP184" s="348">
        <f t="shared" si="523"/>
        <v>0</v>
      </c>
      <c r="MQ184" s="348">
        <f t="shared" si="524"/>
        <v>0</v>
      </c>
      <c r="MR184" s="348">
        <f t="shared" si="525"/>
        <v>0</v>
      </c>
      <c r="MS184" s="348">
        <f t="shared" si="526"/>
        <v>0</v>
      </c>
      <c r="MT184" s="348">
        <f t="shared" si="527"/>
        <v>0</v>
      </c>
      <c r="MU184" s="348">
        <f t="shared" si="528"/>
        <v>0</v>
      </c>
      <c r="MV184" s="348">
        <f t="shared" si="529"/>
        <v>0</v>
      </c>
      <c r="MW184" s="348">
        <f t="shared" si="530"/>
        <v>0</v>
      </c>
      <c r="MX184" s="348">
        <f t="shared" si="531"/>
        <v>0</v>
      </c>
      <c r="MZ184" s="550">
        <f t="shared" si="532"/>
        <v>0</v>
      </c>
      <c r="NA184" s="550">
        <f t="shared" si="533"/>
        <v>0</v>
      </c>
      <c r="NB184" s="550">
        <f t="shared" si="534"/>
        <v>0</v>
      </c>
      <c r="NC184" s="550">
        <f t="shared" si="535"/>
        <v>0</v>
      </c>
      <c r="ND184" s="550">
        <f t="shared" si="536"/>
        <v>0</v>
      </c>
      <c r="NE184" s="550">
        <f t="shared" si="537"/>
        <v>0</v>
      </c>
      <c r="NF184" s="550">
        <f t="shared" si="538"/>
        <v>0</v>
      </c>
      <c r="NG184" s="550">
        <f t="shared" si="539"/>
        <v>0</v>
      </c>
    </row>
    <row r="185" spans="1:371" s="136" customFormat="1" ht="21" customHeight="1">
      <c r="A185" s="452">
        <f t="shared" si="412"/>
        <v>0</v>
      </c>
      <c r="B185" s="452">
        <f t="shared" si="601"/>
        <v>0</v>
      </c>
      <c r="C185" s="452">
        <f t="shared" si="413"/>
        <v>0</v>
      </c>
      <c r="D185" s="452">
        <f t="shared" si="414"/>
        <v>0</v>
      </c>
      <c r="E185" s="452">
        <f t="shared" si="415"/>
        <v>0</v>
      </c>
      <c r="F185" s="452">
        <f t="shared" si="602"/>
        <v>0</v>
      </c>
      <c r="G185" s="452">
        <f t="shared" si="603"/>
        <v>0</v>
      </c>
      <c r="H185" s="452">
        <f t="shared" si="604"/>
        <v>0</v>
      </c>
      <c r="I185" s="267">
        <f t="shared" si="540"/>
        <v>0</v>
      </c>
      <c r="J185" s="268"/>
      <c r="K185" s="112"/>
      <c r="L185" s="112"/>
      <c r="M185" s="106"/>
      <c r="N185" s="106"/>
      <c r="O185" s="106"/>
      <c r="P185" s="106"/>
      <c r="Q185" s="112"/>
      <c r="R185" s="263" t="str">
        <f>IFERROR(VLOOKUP(Q185,'４整理番号表'!$T$27:$U$30,2,TRUE),"")</f>
        <v/>
      </c>
      <c r="S185" s="263">
        <f t="shared" si="541"/>
        <v>0</v>
      </c>
      <c r="T185" s="266">
        <f t="shared" si="542"/>
        <v>0</v>
      </c>
      <c r="U185" s="112"/>
      <c r="V185" s="108"/>
      <c r="W185" s="269" t="str">
        <f>IFERROR(VLOOKUP(V185,'４整理番号表'!$B$6:$G$7,2,TRUE),"")</f>
        <v/>
      </c>
      <c r="X185" s="270"/>
      <c r="Y185" s="108"/>
      <c r="Z185" s="269" t="str">
        <f>IFERROR(VLOOKUP(Y185,'４整理番号表'!$B$39:$H$45,2,TRUE),"")</f>
        <v/>
      </c>
      <c r="AA185" s="108"/>
      <c r="AB185" s="271" t="str">
        <f>IFERROR(VLOOKUP(AA185,'４整理番号表'!$J$5:$K$59,2,TRUE),"")</f>
        <v/>
      </c>
      <c r="AC185" s="365"/>
      <c r="AD185" s="624"/>
      <c r="AE185" s="107"/>
      <c r="AF185" s="272" t="str">
        <f>IFERROR(VLOOKUP(AE185,'４整理番号表'!$P$6:$Q$39,2,TRUE),"")</f>
        <v/>
      </c>
      <c r="AG185" s="273">
        <f t="shared" si="416"/>
        <v>0</v>
      </c>
      <c r="AH185" s="106"/>
      <c r="AI185" s="112"/>
      <c r="AJ185" s="111"/>
      <c r="AK185" s="282"/>
      <c r="AL185" s="283"/>
      <c r="AM185" s="280"/>
      <c r="AN185" s="26"/>
      <c r="AO185" s="291">
        <f t="shared" si="417"/>
        <v>0</v>
      </c>
      <c r="AP185" s="290">
        <f t="shared" si="543"/>
        <v>0</v>
      </c>
      <c r="AQ185" s="30"/>
      <c r="AR185" s="30"/>
      <c r="AS185" s="30"/>
      <c r="AT185" s="289"/>
      <c r="AU185" s="291">
        <f t="shared" si="610"/>
        <v>0</v>
      </c>
      <c r="AV185" s="291" t="str">
        <f t="shared" si="605"/>
        <v/>
      </c>
      <c r="AW185" s="27"/>
      <c r="AX185" s="33"/>
      <c r="AY185" s="33"/>
      <c r="AZ185" s="28"/>
      <c r="BA185" s="27"/>
      <c r="BB185" s="202"/>
      <c r="BC185" s="315">
        <f t="shared" si="544"/>
        <v>0</v>
      </c>
      <c r="BD185" s="349" t="str">
        <f t="shared" si="418"/>
        <v/>
      </c>
      <c r="BE185" s="350"/>
      <c r="BF185" s="350"/>
      <c r="BG185" s="349">
        <f t="shared" si="611"/>
        <v>0</v>
      </c>
      <c r="BH185" s="350"/>
      <c r="BI185" s="349">
        <f t="shared" si="545"/>
        <v>0</v>
      </c>
      <c r="BJ185" s="202"/>
      <c r="BK185" s="202"/>
      <c r="BL185" s="653" t="str">
        <f t="shared" si="419"/>
        <v/>
      </c>
      <c r="BM185" s="654" t="str">
        <f t="shared" si="420"/>
        <v/>
      </c>
      <c r="BN185" s="266" t="str">
        <f t="shared" si="421"/>
        <v/>
      </c>
      <c r="BO185" s="793"/>
      <c r="BP185" s="323"/>
      <c r="BQ185" s="323"/>
      <c r="BR185" s="323"/>
      <c r="BS185" s="323"/>
      <c r="BT185" s="324" t="str">
        <f t="shared" si="422"/>
        <v/>
      </c>
      <c r="BU185" s="325" t="str">
        <f t="shared" si="546"/>
        <v/>
      </c>
      <c r="BV185" s="393">
        <f t="shared" si="547"/>
        <v>0</v>
      </c>
      <c r="BW185" s="326"/>
      <c r="BX185" s="329"/>
      <c r="BY185" s="454"/>
      <c r="BZ185" s="455"/>
      <c r="CA185" s="455"/>
      <c r="CB185" s="455"/>
      <c r="CC185" s="455"/>
      <c r="CD185" s="322">
        <f>IFERROR(VLOOKUP(BX185,'４整理番号表'!$X$23:$Z$31,3,FALSE),)</f>
        <v>0</v>
      </c>
      <c r="CE185" s="605" t="str">
        <f>IF(BX185='４整理番号表'!$X$24,IF(CC185&lt;&gt;"",IF(BZ185&gt;0,IF(BY185=6,ROUNDDOWN((CC185-BZ185)/ABS(BZ185),3),IF(BY185=5,ROUNDDOWN((CC185-BZ185)/ABS(BZ185)*3/4,3),"")),"-")),IF(CC185&lt;&gt;"",IF(BZ185&gt;0,ROUNDDOWN((CC185-BZ185)/ABS(BZ185),3),"-"),""))</f>
        <v/>
      </c>
      <c r="CF185" s="610"/>
      <c r="CG185" s="329"/>
      <c r="CH185" s="454"/>
      <c r="CI185" s="322"/>
      <c r="CJ185" s="322"/>
      <c r="CK185" s="322"/>
      <c r="CL185" s="322"/>
      <c r="CM185" s="322">
        <f>IFERROR(VLOOKUP(CG185,'４整理番号表'!$X$23:$Z$31,3,FALSE),)</f>
        <v>0</v>
      </c>
      <c r="CN185" s="325" t="str">
        <f t="shared" si="548"/>
        <v/>
      </c>
      <c r="CO185" s="610"/>
      <c r="CP185" s="329"/>
      <c r="CQ185" s="454"/>
      <c r="CR185" s="322"/>
      <c r="CS185" s="322"/>
      <c r="CT185" s="322"/>
      <c r="CU185" s="322"/>
      <c r="CV185" s="322">
        <f>IFERROR(VLOOKUP(CP185,'４整理番号表'!$X$23:$Z$31,3,FALSE),)</f>
        <v>0</v>
      </c>
      <c r="CW185" s="325" t="str">
        <f t="shared" si="549"/>
        <v/>
      </c>
      <c r="CX185" s="619"/>
      <c r="CY185" s="329"/>
      <c r="CZ185" s="454"/>
      <c r="DA185" s="322"/>
      <c r="DB185" s="322"/>
      <c r="DC185" s="322"/>
      <c r="DD185" s="322"/>
      <c r="DE185" s="322">
        <f>IFERROR(VLOOKUP(CY185,'４整理番号表'!$X$23:$Z$31,3,FALSE),)</f>
        <v>0</v>
      </c>
      <c r="DF185" s="325" t="str">
        <f t="shared" si="550"/>
        <v/>
      </c>
      <c r="DG185" s="610"/>
      <c r="DH185" s="329"/>
      <c r="DI185" s="454"/>
      <c r="DJ185" s="322"/>
      <c r="DK185" s="322"/>
      <c r="DL185" s="322"/>
      <c r="DM185" s="322"/>
      <c r="DN185" s="322">
        <f>IFERROR(VLOOKUP(DH185,'４整理番号表'!$X$23:$Z$31,3,FALSE),)</f>
        <v>0</v>
      </c>
      <c r="DO185" s="325" t="str">
        <f t="shared" si="551"/>
        <v/>
      </c>
      <c r="DP185" s="610"/>
      <c r="DQ185" s="329"/>
      <c r="DR185" s="454"/>
      <c r="DS185" s="322"/>
      <c r="DT185" s="322"/>
      <c r="DU185" s="322"/>
      <c r="DV185" s="322"/>
      <c r="DW185" s="322">
        <f>IFERROR(VLOOKUP(DQ185,'４整理番号表'!$X$23:$Z$31,3,FALSE),)</f>
        <v>0</v>
      </c>
      <c r="DX185" s="325" t="str">
        <f t="shared" si="552"/>
        <v/>
      </c>
      <c r="DY185" s="610"/>
      <c r="DZ185" s="329"/>
      <c r="EA185" s="454"/>
      <c r="EB185" s="322"/>
      <c r="EC185" s="322"/>
      <c r="ED185" s="322"/>
      <c r="EE185" s="322"/>
      <c r="EF185" s="322">
        <f>IFERROR(VLOOKUP(DZ185,'４整理番号表'!$X$23:$Z$31,3,FALSE),)</f>
        <v>0</v>
      </c>
      <c r="EG185" s="325" t="str">
        <f t="shared" si="553"/>
        <v/>
      </c>
      <c r="EH185" s="610"/>
      <c r="EI185" s="329"/>
      <c r="EJ185" s="454"/>
      <c r="EK185" s="322"/>
      <c r="EL185" s="322"/>
      <c r="EM185" s="322"/>
      <c r="EN185" s="322"/>
      <c r="EO185" s="322">
        <f>IFERROR(VLOOKUP(EI185,'４整理番号表'!$X$23:$Z$31,3,FALSE),)</f>
        <v>0</v>
      </c>
      <c r="EP185" s="325" t="str">
        <f t="shared" si="554"/>
        <v/>
      </c>
      <c r="EQ185" s="619"/>
      <c r="ER185" s="203" t="s">
        <v>101</v>
      </c>
      <c r="ES185" s="266">
        <f t="shared" si="423"/>
        <v>0</v>
      </c>
      <c r="ET185" s="272">
        <f t="shared" si="424"/>
        <v>0</v>
      </c>
      <c r="EU185" s="272">
        <f t="shared" si="425"/>
        <v>0</v>
      </c>
      <c r="EV185" s="272">
        <f t="shared" si="426"/>
        <v>0</v>
      </c>
      <c r="EW185" s="272">
        <f t="shared" si="427"/>
        <v>0</v>
      </c>
      <c r="EX185" s="272">
        <f t="shared" si="428"/>
        <v>0</v>
      </c>
      <c r="EY185" s="272">
        <f t="shared" si="429"/>
        <v>0</v>
      </c>
      <c r="EZ185" s="272">
        <f t="shared" si="430"/>
        <v>0</v>
      </c>
      <c r="FA185" s="272">
        <f t="shared" si="431"/>
        <v>0</v>
      </c>
      <c r="FB185" s="272">
        <f t="shared" si="432"/>
        <v>0</v>
      </c>
      <c r="FC185" s="272">
        <f t="shared" si="433"/>
        <v>0</v>
      </c>
      <c r="FD185" s="272">
        <f t="shared" si="434"/>
        <v>0</v>
      </c>
      <c r="FE185" s="272">
        <f t="shared" si="435"/>
        <v>0</v>
      </c>
      <c r="FF185" s="272">
        <f t="shared" si="436"/>
        <v>0</v>
      </c>
      <c r="FG185" s="272">
        <f t="shared" si="437"/>
        <v>0</v>
      </c>
      <c r="FH185" s="272">
        <f t="shared" si="438"/>
        <v>0</v>
      </c>
      <c r="FI185" s="109" t="s">
        <v>100</v>
      </c>
      <c r="FJ185" s="109" t="s">
        <v>100</v>
      </c>
      <c r="FK185" s="109" t="s">
        <v>100</v>
      </c>
      <c r="FL185" s="109" t="s">
        <v>100</v>
      </c>
      <c r="FM185" s="109" t="s">
        <v>100</v>
      </c>
      <c r="FN185" s="272">
        <f t="shared" si="555"/>
        <v>0</v>
      </c>
      <c r="FO185" s="272">
        <f t="shared" si="556"/>
        <v>0</v>
      </c>
      <c r="FP185" s="272">
        <f t="shared" si="557"/>
        <v>0</v>
      </c>
      <c r="FQ185" s="272">
        <f t="shared" si="558"/>
        <v>0</v>
      </c>
      <c r="FR185" s="272">
        <f t="shared" si="559"/>
        <v>0</v>
      </c>
      <c r="FS185" s="272">
        <f t="shared" si="560"/>
        <v>0</v>
      </c>
      <c r="FT185" s="272">
        <f t="shared" si="561"/>
        <v>0</v>
      </c>
      <c r="FU185" s="113"/>
      <c r="FV185" s="113"/>
      <c r="FW185" s="109"/>
      <c r="FX185" s="109"/>
      <c r="FY185" s="109"/>
      <c r="FZ185" s="272">
        <f t="shared" si="562"/>
        <v>0</v>
      </c>
      <c r="GA185" s="272">
        <f t="shared" si="439"/>
        <v>0</v>
      </c>
      <c r="GB185" s="109"/>
      <c r="GC185" s="109"/>
      <c r="GD185" s="109"/>
      <c r="GE185" s="109"/>
      <c r="GF185" s="109"/>
      <c r="GG185" s="109"/>
      <c r="GH185" s="109"/>
      <c r="GI185" s="109"/>
      <c r="GJ185" s="109"/>
      <c r="GK185" s="109"/>
      <c r="GL185" s="109"/>
      <c r="GM185" s="109"/>
      <c r="GN185" s="109"/>
      <c r="GO185" s="109"/>
      <c r="GP185" s="109"/>
      <c r="GQ185" s="109"/>
      <c r="GR185" s="109"/>
      <c r="GS185" s="109"/>
      <c r="GT185" s="110"/>
      <c r="GV185" s="413">
        <f t="shared" si="440"/>
        <v>0</v>
      </c>
      <c r="GW185" s="414">
        <f t="shared" si="441"/>
        <v>0</v>
      </c>
      <c r="GX185" s="415"/>
      <c r="GY185" s="416">
        <f t="shared" si="606"/>
        <v>0</v>
      </c>
      <c r="GZ185" s="417">
        <f t="shared" si="607"/>
        <v>0</v>
      </c>
      <c r="HA185" s="385"/>
      <c r="HB185" s="421"/>
      <c r="HC185" s="422"/>
      <c r="HD185" s="422"/>
      <c r="HE185" s="423">
        <f t="shared" si="608"/>
        <v>0</v>
      </c>
      <c r="HF185" s="424">
        <f t="shared" si="609"/>
        <v>0</v>
      </c>
      <c r="HG185" s="426"/>
      <c r="HH185" s="426"/>
      <c r="HI185" s="426"/>
      <c r="HJ185" s="345" t="str">
        <f t="shared" si="442"/>
        <v/>
      </c>
      <c r="HK185" s="402">
        <f>IF(OR(AND(1&lt;=HJ185,HJ185&lt;=3),HJ185=6),VLOOKUP(HJ185,'４整理番号表'!$J$5:$K$59,2,FALSE),0)</f>
        <v>0</v>
      </c>
      <c r="HL185" s="402">
        <f>IF(OR(HJ185=4,HJ185=7),VLOOKUP(HJ185,'４整理番号表'!$J$5:$K$59,2,FALSE),0)</f>
        <v>0</v>
      </c>
      <c r="HM185" s="402">
        <f>IF(HJ185=5,VLOOKUP(HJ185,'４整理番号表'!$J$5:$K$59,2,FALSE),0)</f>
        <v>0</v>
      </c>
      <c r="HN185" s="402">
        <f>IF(AND(8&lt;=HJ185,HJ185&lt;=13),VLOOKUP(HJ185,'４整理番号表'!$J$5:$K$59,2,FALSE),0)</f>
        <v>0</v>
      </c>
      <c r="HO185" s="397">
        <f t="shared" si="563"/>
        <v>0</v>
      </c>
      <c r="HP185" s="345">
        <f t="shared" si="564"/>
        <v>0</v>
      </c>
      <c r="HQ185" s="345">
        <f t="shared" si="565"/>
        <v>0</v>
      </c>
      <c r="HR185" s="344">
        <f t="shared" si="566"/>
        <v>0</v>
      </c>
      <c r="HS185" s="344">
        <f t="shared" si="567"/>
        <v>0</v>
      </c>
      <c r="HT185" s="345">
        <f t="shared" si="568"/>
        <v>0</v>
      </c>
      <c r="HU185" s="345">
        <f t="shared" si="569"/>
        <v>0</v>
      </c>
      <c r="HV185" s="345">
        <f t="shared" si="570"/>
        <v>0</v>
      </c>
      <c r="HW185" s="345">
        <f t="shared" si="571"/>
        <v>0</v>
      </c>
      <c r="HX185" s="345">
        <f t="shared" si="572"/>
        <v>0</v>
      </c>
      <c r="HY185" s="344">
        <f t="shared" si="573"/>
        <v>0</v>
      </c>
      <c r="HZ185" s="344">
        <f t="shared" si="574"/>
        <v>0</v>
      </c>
      <c r="IA185" s="345">
        <f t="shared" si="575"/>
        <v>0</v>
      </c>
      <c r="IB185" s="345">
        <f t="shared" si="576"/>
        <v>0</v>
      </c>
      <c r="IC185" s="345">
        <f t="shared" si="577"/>
        <v>0</v>
      </c>
      <c r="ID185" s="345">
        <f t="shared" si="578"/>
        <v>0</v>
      </c>
      <c r="IE185" s="345">
        <f t="shared" si="579"/>
        <v>0</v>
      </c>
      <c r="IF185" s="344">
        <f>IF(AND($HO185=3,SUM($ID185:IE185)=0),IF(AND($HB185=1,$HF185&gt;=0.1),1,),)</f>
        <v>0</v>
      </c>
      <c r="IG185" s="344">
        <f>IF(AND($HO185=3,SUM($ID185:IF185)=0),IF(AND($HB185=1,$HF185&gt;=0.05,$HF185&lt;0.1),1,),)</f>
        <v>0</v>
      </c>
      <c r="IH185" s="345">
        <f t="shared" si="580"/>
        <v>0</v>
      </c>
      <c r="II185" s="345">
        <f t="shared" si="581"/>
        <v>0</v>
      </c>
      <c r="IJ185" s="345">
        <f t="shared" si="582"/>
        <v>0</v>
      </c>
      <c r="IK185" s="345">
        <f t="shared" si="583"/>
        <v>0</v>
      </c>
      <c r="IL185" s="345">
        <f t="shared" si="584"/>
        <v>0</v>
      </c>
      <c r="IM185" s="345">
        <f t="shared" si="585"/>
        <v>0</v>
      </c>
      <c r="IN185" s="345">
        <f t="shared" si="586"/>
        <v>0</v>
      </c>
      <c r="IO185" s="345">
        <f t="shared" si="587"/>
        <v>0</v>
      </c>
      <c r="IP185" s="345">
        <f t="shared" si="588"/>
        <v>0</v>
      </c>
      <c r="IQ185" s="345">
        <f t="shared" si="589"/>
        <v>0</v>
      </c>
      <c r="IR185" s="345">
        <f t="shared" si="590"/>
        <v>0</v>
      </c>
      <c r="IS185" s="392">
        <f t="shared" si="591"/>
        <v>0</v>
      </c>
      <c r="IT185" s="385"/>
      <c r="IU185" s="440">
        <f t="shared" si="443"/>
        <v>0</v>
      </c>
      <c r="IV185" s="344">
        <f t="shared" si="444"/>
        <v>0</v>
      </c>
      <c r="IW185" s="344">
        <f t="shared" si="445"/>
        <v>0</v>
      </c>
      <c r="IX185" s="344">
        <f t="shared" si="446"/>
        <v>0</v>
      </c>
      <c r="IY185" s="344">
        <f t="shared" si="447"/>
        <v>0</v>
      </c>
      <c r="IZ185" s="344">
        <f t="shared" si="448"/>
        <v>0</v>
      </c>
      <c r="JA185" s="344">
        <f t="shared" si="449"/>
        <v>0</v>
      </c>
      <c r="JB185" s="344">
        <f t="shared" si="450"/>
        <v>0</v>
      </c>
      <c r="JC185" s="344">
        <f t="shared" si="451"/>
        <v>0</v>
      </c>
      <c r="JD185" s="344">
        <f t="shared" si="452"/>
        <v>0</v>
      </c>
      <c r="JE185" s="344">
        <f t="shared" si="453"/>
        <v>0</v>
      </c>
      <c r="JF185" s="344">
        <f t="shared" si="454"/>
        <v>0</v>
      </c>
      <c r="JG185" s="344">
        <f t="shared" si="455"/>
        <v>0</v>
      </c>
      <c r="JH185" s="344">
        <f t="shared" si="456"/>
        <v>0</v>
      </c>
      <c r="JI185" s="344">
        <f t="shared" si="457"/>
        <v>0</v>
      </c>
      <c r="JJ185" s="344">
        <f t="shared" si="458"/>
        <v>0</v>
      </c>
      <c r="JK185" s="344">
        <f t="shared" si="459"/>
        <v>0</v>
      </c>
      <c r="JL185" s="344">
        <f t="shared" si="460"/>
        <v>0</v>
      </c>
      <c r="JM185" s="344">
        <f t="shared" si="461"/>
        <v>0</v>
      </c>
      <c r="JN185" s="344">
        <f t="shared" si="462"/>
        <v>0</v>
      </c>
      <c r="JO185" s="344">
        <f t="shared" si="463"/>
        <v>0</v>
      </c>
      <c r="JP185" s="344">
        <f t="shared" si="464"/>
        <v>0</v>
      </c>
      <c r="JQ185" s="344">
        <f t="shared" si="465"/>
        <v>0</v>
      </c>
      <c r="JR185" s="344">
        <f t="shared" si="466"/>
        <v>0</v>
      </c>
      <c r="JS185" s="344">
        <f t="shared" si="467"/>
        <v>0</v>
      </c>
      <c r="JT185" s="344">
        <f t="shared" si="468"/>
        <v>0</v>
      </c>
      <c r="JU185" s="344">
        <f t="shared" si="469"/>
        <v>0</v>
      </c>
      <c r="JV185" s="344">
        <f t="shared" si="470"/>
        <v>0</v>
      </c>
      <c r="JW185" s="344">
        <f t="shared" si="471"/>
        <v>0</v>
      </c>
      <c r="JX185" s="344">
        <f t="shared" si="472"/>
        <v>0</v>
      </c>
      <c r="JY185" s="344">
        <f t="shared" si="473"/>
        <v>0</v>
      </c>
      <c r="JZ185" s="344">
        <f t="shared" si="474"/>
        <v>0</v>
      </c>
      <c r="KA185" s="344">
        <f t="shared" si="475"/>
        <v>0</v>
      </c>
      <c r="KB185" s="344">
        <f t="shared" si="476"/>
        <v>0</v>
      </c>
      <c r="KC185" s="344">
        <f t="shared" si="477"/>
        <v>0</v>
      </c>
      <c r="KD185" s="344">
        <f t="shared" si="478"/>
        <v>0</v>
      </c>
      <c r="KE185" s="344">
        <f t="shared" si="479"/>
        <v>0</v>
      </c>
      <c r="KF185" s="344">
        <f t="shared" si="480"/>
        <v>0</v>
      </c>
      <c r="KG185" s="344">
        <f t="shared" si="481"/>
        <v>0</v>
      </c>
      <c r="KH185" s="344">
        <f t="shared" si="482"/>
        <v>0</v>
      </c>
      <c r="KI185" s="344">
        <f t="shared" si="483"/>
        <v>0</v>
      </c>
      <c r="KJ185" s="344">
        <f t="shared" si="484"/>
        <v>0</v>
      </c>
      <c r="KK185" s="344">
        <f t="shared" si="485"/>
        <v>0</v>
      </c>
      <c r="KL185" s="344">
        <f t="shared" si="486"/>
        <v>0</v>
      </c>
      <c r="KM185" s="344">
        <f t="shared" si="487"/>
        <v>0</v>
      </c>
      <c r="KN185" s="344">
        <f t="shared" si="488"/>
        <v>0</v>
      </c>
      <c r="KO185" s="344">
        <f t="shared" si="489"/>
        <v>0</v>
      </c>
      <c r="KP185" s="344">
        <f t="shared" si="490"/>
        <v>0</v>
      </c>
      <c r="KQ185" s="344">
        <f t="shared" si="491"/>
        <v>0</v>
      </c>
      <c r="KR185" s="344">
        <f t="shared" si="492"/>
        <v>0</v>
      </c>
      <c r="KS185" s="344">
        <f t="shared" si="493"/>
        <v>0</v>
      </c>
      <c r="KT185" s="383">
        <f t="shared" si="494"/>
        <v>0</v>
      </c>
      <c r="KU185" s="701"/>
      <c r="KV185" s="109"/>
      <c r="KW185" s="109"/>
      <c r="KX185" s="110"/>
      <c r="KZ185" s="472">
        <f t="shared" si="495"/>
        <v>0</v>
      </c>
      <c r="LA185" s="348">
        <f t="shared" si="496"/>
        <v>0</v>
      </c>
      <c r="LB185" s="348">
        <f t="shared" si="497"/>
        <v>0</v>
      </c>
      <c r="LC185" s="473">
        <f t="shared" si="498"/>
        <v>0</v>
      </c>
      <c r="LE185" s="467">
        <f t="shared" si="499"/>
        <v>0</v>
      </c>
      <c r="LF185" s="467" t="str">
        <f t="shared" si="500"/>
        <v/>
      </c>
      <c r="LG185" s="467">
        <f t="shared" si="501"/>
        <v>0</v>
      </c>
      <c r="LH185" s="467">
        <f t="shared" si="502"/>
        <v>0</v>
      </c>
      <c r="LI185" s="467">
        <f t="shared" si="503"/>
        <v>0</v>
      </c>
      <c r="LJ185" s="467">
        <f t="shared" si="504"/>
        <v>0</v>
      </c>
      <c r="LK185" s="467">
        <f t="shared" si="505"/>
        <v>0</v>
      </c>
      <c r="LL185" s="467">
        <f t="shared" si="506"/>
        <v>0</v>
      </c>
      <c r="LM185" s="467">
        <f t="shared" si="507"/>
        <v>0</v>
      </c>
      <c r="LN185" s="468">
        <f t="shared" si="508"/>
        <v>0</v>
      </c>
      <c r="LO185" s="468" t="str">
        <f t="shared" si="592"/>
        <v>○</v>
      </c>
      <c r="LP185" s="451"/>
      <c r="LQ185" s="414">
        <f t="shared" si="593"/>
        <v>0</v>
      </c>
      <c r="LR185" s="414">
        <f t="shared" si="594"/>
        <v>0</v>
      </c>
      <c r="LS185" s="414" t="str">
        <f t="shared" si="509"/>
        <v/>
      </c>
      <c r="LT185" s="414" t="str">
        <f t="shared" si="595"/>
        <v/>
      </c>
      <c r="LU185" s="414">
        <f t="shared" si="510"/>
        <v>0</v>
      </c>
      <c r="LV185" s="414">
        <f t="shared" si="511"/>
        <v>0</v>
      </c>
      <c r="LW185" s="414">
        <f t="shared" si="512"/>
        <v>0</v>
      </c>
      <c r="LX185" s="448">
        <f t="shared" si="513"/>
        <v>0</v>
      </c>
      <c r="LY185" s="414">
        <f t="shared" si="596"/>
        <v>0</v>
      </c>
      <c r="LZ185" s="414">
        <f t="shared" si="597"/>
        <v>0</v>
      </c>
      <c r="MA185" s="414">
        <f t="shared" si="598"/>
        <v>0</v>
      </c>
      <c r="MB185" s="448">
        <f t="shared" si="599"/>
        <v>0</v>
      </c>
      <c r="MC185" s="414">
        <f t="shared" si="514"/>
        <v>0</v>
      </c>
      <c r="MD185" s="414">
        <f t="shared" si="515"/>
        <v>0</v>
      </c>
      <c r="ME185" s="414">
        <f t="shared" si="516"/>
        <v>0</v>
      </c>
      <c r="MF185" s="448">
        <f t="shared" si="517"/>
        <v>0</v>
      </c>
      <c r="MG185" s="414">
        <f t="shared" si="518"/>
        <v>0</v>
      </c>
      <c r="MH185" s="414">
        <f t="shared" si="519"/>
        <v>0</v>
      </c>
      <c r="MI185" s="414">
        <f t="shared" si="520"/>
        <v>0</v>
      </c>
      <c r="MJ185" s="448">
        <f t="shared" si="600"/>
        <v>0</v>
      </c>
      <c r="MK185" s="462"/>
      <c r="ML185" s="477" cm="1">
        <f t="array" ref="ML185">IF(MX185=1,INDEX($BX185:$EQ185,1,MATCH("Ⅱ⑧",$BX185:$EQ185,0)+7),0)</f>
        <v>0</v>
      </c>
      <c r="MM185" s="478">
        <f t="shared" si="521"/>
        <v>0</v>
      </c>
      <c r="MN185" s="468">
        <f t="shared" si="522"/>
        <v>0</v>
      </c>
      <c r="MP185" s="348">
        <f t="shared" si="523"/>
        <v>0</v>
      </c>
      <c r="MQ185" s="348">
        <f t="shared" si="524"/>
        <v>0</v>
      </c>
      <c r="MR185" s="348">
        <f t="shared" si="525"/>
        <v>0</v>
      </c>
      <c r="MS185" s="348">
        <f t="shared" si="526"/>
        <v>0</v>
      </c>
      <c r="MT185" s="348">
        <f t="shared" si="527"/>
        <v>0</v>
      </c>
      <c r="MU185" s="348">
        <f t="shared" si="528"/>
        <v>0</v>
      </c>
      <c r="MV185" s="348">
        <f t="shared" si="529"/>
        <v>0</v>
      </c>
      <c r="MW185" s="348">
        <f t="shared" si="530"/>
        <v>0</v>
      </c>
      <c r="MX185" s="348">
        <f t="shared" si="531"/>
        <v>0</v>
      </c>
      <c r="MZ185" s="550">
        <f t="shared" si="532"/>
        <v>0</v>
      </c>
      <c r="NA185" s="550">
        <f t="shared" si="533"/>
        <v>0</v>
      </c>
      <c r="NB185" s="550">
        <f t="shared" si="534"/>
        <v>0</v>
      </c>
      <c r="NC185" s="550">
        <f t="shared" si="535"/>
        <v>0</v>
      </c>
      <c r="ND185" s="550">
        <f t="shared" si="536"/>
        <v>0</v>
      </c>
      <c r="NE185" s="550">
        <f t="shared" si="537"/>
        <v>0</v>
      </c>
      <c r="NF185" s="550">
        <f t="shared" si="538"/>
        <v>0</v>
      </c>
      <c r="NG185" s="550">
        <f t="shared" si="539"/>
        <v>0</v>
      </c>
    </row>
    <row r="186" spans="1:371" s="136" customFormat="1" ht="21" customHeight="1">
      <c r="A186" s="452">
        <f t="shared" si="412"/>
        <v>0</v>
      </c>
      <c r="B186" s="452">
        <f t="shared" si="601"/>
        <v>0</v>
      </c>
      <c r="C186" s="452">
        <f t="shared" si="413"/>
        <v>0</v>
      </c>
      <c r="D186" s="452">
        <f t="shared" si="414"/>
        <v>0</v>
      </c>
      <c r="E186" s="452">
        <f t="shared" si="415"/>
        <v>0</v>
      </c>
      <c r="F186" s="452">
        <f t="shared" si="602"/>
        <v>0</v>
      </c>
      <c r="G186" s="452">
        <f t="shared" si="603"/>
        <v>0</v>
      </c>
      <c r="H186" s="452">
        <f t="shared" si="604"/>
        <v>0</v>
      </c>
      <c r="I186" s="267">
        <f t="shared" si="540"/>
        <v>0</v>
      </c>
      <c r="J186" s="268"/>
      <c r="K186" s="112"/>
      <c r="L186" s="112"/>
      <c r="M186" s="106"/>
      <c r="N186" s="106"/>
      <c r="O186" s="106"/>
      <c r="P186" s="106"/>
      <c r="Q186" s="112"/>
      <c r="R186" s="263" t="str">
        <f>IFERROR(VLOOKUP(Q186,'４整理番号表'!$T$27:$U$30,2,TRUE),"")</f>
        <v/>
      </c>
      <c r="S186" s="263">
        <f t="shared" si="541"/>
        <v>0</v>
      </c>
      <c r="T186" s="266">
        <f t="shared" si="542"/>
        <v>0</v>
      </c>
      <c r="U186" s="112"/>
      <c r="V186" s="108"/>
      <c r="W186" s="269" t="str">
        <f>IFERROR(VLOOKUP(V186,'４整理番号表'!$B$6:$G$7,2,TRUE),"")</f>
        <v/>
      </c>
      <c r="X186" s="270"/>
      <c r="Y186" s="108"/>
      <c r="Z186" s="269" t="str">
        <f>IFERROR(VLOOKUP(Y186,'４整理番号表'!$B$39:$H$45,2,TRUE),"")</f>
        <v/>
      </c>
      <c r="AA186" s="108"/>
      <c r="AB186" s="271" t="str">
        <f>IFERROR(VLOOKUP(AA186,'４整理番号表'!$J$5:$K$59,2,TRUE),"")</f>
        <v/>
      </c>
      <c r="AC186" s="365"/>
      <c r="AD186" s="624"/>
      <c r="AE186" s="107"/>
      <c r="AF186" s="272" t="str">
        <f>IFERROR(VLOOKUP(AE186,'４整理番号表'!$P$6:$Q$39,2,TRUE),"")</f>
        <v/>
      </c>
      <c r="AG186" s="273">
        <f t="shared" si="416"/>
        <v>0</v>
      </c>
      <c r="AH186" s="106"/>
      <c r="AI186" s="112"/>
      <c r="AJ186" s="111"/>
      <c r="AK186" s="282"/>
      <c r="AL186" s="283"/>
      <c r="AM186" s="280"/>
      <c r="AN186" s="29"/>
      <c r="AO186" s="291">
        <f t="shared" si="417"/>
        <v>0</v>
      </c>
      <c r="AP186" s="290">
        <f t="shared" si="543"/>
        <v>0</v>
      </c>
      <c r="AQ186" s="30"/>
      <c r="AR186" s="30"/>
      <c r="AS186" s="30"/>
      <c r="AT186" s="289"/>
      <c r="AU186" s="291">
        <f t="shared" si="610"/>
        <v>0</v>
      </c>
      <c r="AV186" s="291" t="str">
        <f t="shared" si="605"/>
        <v/>
      </c>
      <c r="AW186" s="27"/>
      <c r="AX186" s="33"/>
      <c r="AY186" s="33"/>
      <c r="AZ186" s="28"/>
      <c r="BA186" s="27"/>
      <c r="BB186" s="202"/>
      <c r="BC186" s="315">
        <f t="shared" si="544"/>
        <v>0</v>
      </c>
      <c r="BD186" s="349" t="str">
        <f t="shared" si="418"/>
        <v/>
      </c>
      <c r="BE186" s="350"/>
      <c r="BF186" s="350"/>
      <c r="BG186" s="349">
        <f t="shared" si="611"/>
        <v>0</v>
      </c>
      <c r="BH186" s="350"/>
      <c r="BI186" s="349">
        <f t="shared" si="545"/>
        <v>0</v>
      </c>
      <c r="BJ186" s="202"/>
      <c r="BK186" s="202"/>
      <c r="BL186" s="653" t="str">
        <f t="shared" si="419"/>
        <v/>
      </c>
      <c r="BM186" s="654" t="str">
        <f t="shared" si="420"/>
        <v/>
      </c>
      <c r="BN186" s="266" t="str">
        <f t="shared" si="421"/>
        <v/>
      </c>
      <c r="BO186" s="793"/>
      <c r="BP186" s="323"/>
      <c r="BQ186" s="323"/>
      <c r="BR186" s="323"/>
      <c r="BS186" s="323"/>
      <c r="BT186" s="324" t="str">
        <f t="shared" si="422"/>
        <v/>
      </c>
      <c r="BU186" s="325" t="str">
        <f t="shared" si="546"/>
        <v/>
      </c>
      <c r="BV186" s="393">
        <f t="shared" si="547"/>
        <v>0</v>
      </c>
      <c r="BW186" s="326"/>
      <c r="BX186" s="329"/>
      <c r="BY186" s="454"/>
      <c r="BZ186" s="455"/>
      <c r="CA186" s="455"/>
      <c r="CB186" s="455"/>
      <c r="CC186" s="455"/>
      <c r="CD186" s="322">
        <f>IFERROR(VLOOKUP(BX186,'４整理番号表'!$X$23:$Z$31,3,FALSE),)</f>
        <v>0</v>
      </c>
      <c r="CE186" s="605" t="str">
        <f>IF(BX186='４整理番号表'!$X$24,IF(CC186&lt;&gt;"",IF(BZ186&gt;0,IF(BY186=6,ROUNDDOWN((CC186-BZ186)/ABS(BZ186),3),IF(BY186=5,ROUNDDOWN((CC186-BZ186)/ABS(BZ186)*3/4,3),"")),"-")),IF(CC186&lt;&gt;"",IF(BZ186&gt;0,ROUNDDOWN((CC186-BZ186)/ABS(BZ186),3),"-"),""))</f>
        <v/>
      </c>
      <c r="CF186" s="610"/>
      <c r="CG186" s="329"/>
      <c r="CH186" s="454"/>
      <c r="CI186" s="322"/>
      <c r="CJ186" s="322"/>
      <c r="CK186" s="322"/>
      <c r="CL186" s="322"/>
      <c r="CM186" s="322">
        <f>IFERROR(VLOOKUP(CG186,'４整理番号表'!$X$23:$Z$31,3,FALSE),)</f>
        <v>0</v>
      </c>
      <c r="CN186" s="325" t="str">
        <f t="shared" si="548"/>
        <v/>
      </c>
      <c r="CO186" s="610"/>
      <c r="CP186" s="329"/>
      <c r="CQ186" s="454"/>
      <c r="CR186" s="322"/>
      <c r="CS186" s="322"/>
      <c r="CT186" s="322"/>
      <c r="CU186" s="322"/>
      <c r="CV186" s="322">
        <f>IFERROR(VLOOKUP(CP186,'４整理番号表'!$X$23:$Z$31,3,FALSE),)</f>
        <v>0</v>
      </c>
      <c r="CW186" s="325" t="str">
        <f t="shared" si="549"/>
        <v/>
      </c>
      <c r="CX186" s="619"/>
      <c r="CY186" s="329"/>
      <c r="CZ186" s="454"/>
      <c r="DA186" s="322"/>
      <c r="DB186" s="322"/>
      <c r="DC186" s="322"/>
      <c r="DD186" s="322"/>
      <c r="DE186" s="322">
        <f>IFERROR(VLOOKUP(CY186,'４整理番号表'!$X$23:$Z$31,3,FALSE),)</f>
        <v>0</v>
      </c>
      <c r="DF186" s="325" t="str">
        <f t="shared" si="550"/>
        <v/>
      </c>
      <c r="DG186" s="610"/>
      <c r="DH186" s="329"/>
      <c r="DI186" s="454"/>
      <c r="DJ186" s="322"/>
      <c r="DK186" s="322"/>
      <c r="DL186" s="322"/>
      <c r="DM186" s="322"/>
      <c r="DN186" s="322">
        <f>IFERROR(VLOOKUP(DH186,'４整理番号表'!$X$23:$Z$31,3,FALSE),)</f>
        <v>0</v>
      </c>
      <c r="DO186" s="325" t="str">
        <f t="shared" si="551"/>
        <v/>
      </c>
      <c r="DP186" s="610"/>
      <c r="DQ186" s="329"/>
      <c r="DR186" s="454"/>
      <c r="DS186" s="322"/>
      <c r="DT186" s="322"/>
      <c r="DU186" s="322"/>
      <c r="DV186" s="322"/>
      <c r="DW186" s="322">
        <f>IFERROR(VLOOKUP(DQ186,'４整理番号表'!$X$23:$Z$31,3,FALSE),)</f>
        <v>0</v>
      </c>
      <c r="DX186" s="325" t="str">
        <f t="shared" si="552"/>
        <v/>
      </c>
      <c r="DY186" s="610"/>
      <c r="DZ186" s="329"/>
      <c r="EA186" s="454"/>
      <c r="EB186" s="322"/>
      <c r="EC186" s="322"/>
      <c r="ED186" s="322"/>
      <c r="EE186" s="322"/>
      <c r="EF186" s="322">
        <f>IFERROR(VLOOKUP(DZ186,'４整理番号表'!$X$23:$Z$31,3,FALSE),)</f>
        <v>0</v>
      </c>
      <c r="EG186" s="325" t="str">
        <f t="shared" si="553"/>
        <v/>
      </c>
      <c r="EH186" s="610"/>
      <c r="EI186" s="329"/>
      <c r="EJ186" s="454"/>
      <c r="EK186" s="322"/>
      <c r="EL186" s="322"/>
      <c r="EM186" s="322"/>
      <c r="EN186" s="322"/>
      <c r="EO186" s="322">
        <f>IFERROR(VLOOKUP(EI186,'４整理番号表'!$X$23:$Z$31,3,FALSE),)</f>
        <v>0</v>
      </c>
      <c r="EP186" s="325" t="str">
        <f t="shared" si="554"/>
        <v/>
      </c>
      <c r="EQ186" s="619"/>
      <c r="ER186" s="203" t="s">
        <v>101</v>
      </c>
      <c r="ES186" s="266">
        <f t="shared" si="423"/>
        <v>0</v>
      </c>
      <c r="ET186" s="272">
        <f t="shared" si="424"/>
        <v>0</v>
      </c>
      <c r="EU186" s="272">
        <f t="shared" si="425"/>
        <v>0</v>
      </c>
      <c r="EV186" s="272">
        <f t="shared" si="426"/>
        <v>0</v>
      </c>
      <c r="EW186" s="272">
        <f t="shared" si="427"/>
        <v>0</v>
      </c>
      <c r="EX186" s="272">
        <f t="shared" si="428"/>
        <v>0</v>
      </c>
      <c r="EY186" s="272">
        <f t="shared" si="429"/>
        <v>0</v>
      </c>
      <c r="EZ186" s="272">
        <f t="shared" si="430"/>
        <v>0</v>
      </c>
      <c r="FA186" s="272">
        <f t="shared" si="431"/>
        <v>0</v>
      </c>
      <c r="FB186" s="272">
        <f t="shared" si="432"/>
        <v>0</v>
      </c>
      <c r="FC186" s="272">
        <f t="shared" si="433"/>
        <v>0</v>
      </c>
      <c r="FD186" s="272">
        <f t="shared" si="434"/>
        <v>0</v>
      </c>
      <c r="FE186" s="272">
        <f t="shared" si="435"/>
        <v>0</v>
      </c>
      <c r="FF186" s="272">
        <f t="shared" si="436"/>
        <v>0</v>
      </c>
      <c r="FG186" s="272">
        <f t="shared" si="437"/>
        <v>0</v>
      </c>
      <c r="FH186" s="272">
        <f t="shared" si="438"/>
        <v>0</v>
      </c>
      <c r="FI186" s="109" t="s">
        <v>100</v>
      </c>
      <c r="FJ186" s="109" t="s">
        <v>100</v>
      </c>
      <c r="FK186" s="109" t="s">
        <v>100</v>
      </c>
      <c r="FL186" s="109" t="s">
        <v>100</v>
      </c>
      <c r="FM186" s="109" t="s">
        <v>100</v>
      </c>
      <c r="FN186" s="272">
        <f t="shared" si="555"/>
        <v>0</v>
      </c>
      <c r="FO186" s="272">
        <f t="shared" si="556"/>
        <v>0</v>
      </c>
      <c r="FP186" s="272">
        <f t="shared" si="557"/>
        <v>0</v>
      </c>
      <c r="FQ186" s="272">
        <f t="shared" si="558"/>
        <v>0</v>
      </c>
      <c r="FR186" s="272">
        <f t="shared" si="559"/>
        <v>0</v>
      </c>
      <c r="FS186" s="272">
        <f t="shared" si="560"/>
        <v>0</v>
      </c>
      <c r="FT186" s="272">
        <f t="shared" si="561"/>
        <v>0</v>
      </c>
      <c r="FU186" s="113"/>
      <c r="FV186" s="113"/>
      <c r="FW186" s="109"/>
      <c r="FX186" s="109"/>
      <c r="FY186" s="109"/>
      <c r="FZ186" s="272">
        <f t="shared" si="562"/>
        <v>0</v>
      </c>
      <c r="GA186" s="272">
        <f t="shared" si="439"/>
        <v>0</v>
      </c>
      <c r="GB186" s="109"/>
      <c r="GC186" s="109"/>
      <c r="GD186" s="109"/>
      <c r="GE186" s="109"/>
      <c r="GF186" s="109"/>
      <c r="GG186" s="109"/>
      <c r="GH186" s="109"/>
      <c r="GI186" s="109"/>
      <c r="GJ186" s="109"/>
      <c r="GK186" s="109"/>
      <c r="GL186" s="109"/>
      <c r="GM186" s="109"/>
      <c r="GN186" s="109"/>
      <c r="GO186" s="109"/>
      <c r="GP186" s="109"/>
      <c r="GQ186" s="109"/>
      <c r="GR186" s="109"/>
      <c r="GS186" s="109"/>
      <c r="GT186" s="110"/>
      <c r="GV186" s="413">
        <f t="shared" si="440"/>
        <v>0</v>
      </c>
      <c r="GW186" s="414">
        <f t="shared" si="441"/>
        <v>0</v>
      </c>
      <c r="GX186" s="415"/>
      <c r="GY186" s="416">
        <f t="shared" si="606"/>
        <v>0</v>
      </c>
      <c r="GZ186" s="417">
        <f t="shared" si="607"/>
        <v>0</v>
      </c>
      <c r="HA186" s="385"/>
      <c r="HB186" s="421"/>
      <c r="HC186" s="422"/>
      <c r="HD186" s="422"/>
      <c r="HE186" s="423">
        <f t="shared" si="608"/>
        <v>0</v>
      </c>
      <c r="HF186" s="424">
        <f t="shared" si="609"/>
        <v>0</v>
      </c>
      <c r="HG186" s="426"/>
      <c r="HH186" s="426"/>
      <c r="HI186" s="426"/>
      <c r="HJ186" s="345" t="str">
        <f t="shared" si="442"/>
        <v/>
      </c>
      <c r="HK186" s="402">
        <f>IF(OR(AND(1&lt;=HJ186,HJ186&lt;=3),HJ186=6),VLOOKUP(HJ186,'４整理番号表'!$J$5:$K$59,2,FALSE),0)</f>
        <v>0</v>
      </c>
      <c r="HL186" s="402">
        <f>IF(OR(HJ186=4,HJ186=7),VLOOKUP(HJ186,'４整理番号表'!$J$5:$K$59,2,FALSE),0)</f>
        <v>0</v>
      </c>
      <c r="HM186" s="402">
        <f>IF(HJ186=5,VLOOKUP(HJ186,'４整理番号表'!$J$5:$K$59,2,FALSE),0)</f>
        <v>0</v>
      </c>
      <c r="HN186" s="402">
        <f>IF(AND(8&lt;=HJ186,HJ186&lt;=13),VLOOKUP(HJ186,'４整理番号表'!$J$5:$K$59,2,FALSE),0)</f>
        <v>0</v>
      </c>
      <c r="HO186" s="397">
        <f t="shared" si="563"/>
        <v>0</v>
      </c>
      <c r="HP186" s="345">
        <f t="shared" si="564"/>
        <v>0</v>
      </c>
      <c r="HQ186" s="345">
        <f t="shared" si="565"/>
        <v>0</v>
      </c>
      <c r="HR186" s="344">
        <f t="shared" si="566"/>
        <v>0</v>
      </c>
      <c r="HS186" s="344">
        <f t="shared" si="567"/>
        <v>0</v>
      </c>
      <c r="HT186" s="345">
        <f t="shared" si="568"/>
        <v>0</v>
      </c>
      <c r="HU186" s="345">
        <f t="shared" si="569"/>
        <v>0</v>
      </c>
      <c r="HV186" s="345">
        <f t="shared" si="570"/>
        <v>0</v>
      </c>
      <c r="HW186" s="345">
        <f t="shared" si="571"/>
        <v>0</v>
      </c>
      <c r="HX186" s="345">
        <f t="shared" si="572"/>
        <v>0</v>
      </c>
      <c r="HY186" s="344">
        <f t="shared" si="573"/>
        <v>0</v>
      </c>
      <c r="HZ186" s="344">
        <f t="shared" si="574"/>
        <v>0</v>
      </c>
      <c r="IA186" s="345">
        <f t="shared" si="575"/>
        <v>0</v>
      </c>
      <c r="IB186" s="345">
        <f t="shared" si="576"/>
        <v>0</v>
      </c>
      <c r="IC186" s="345">
        <f t="shared" si="577"/>
        <v>0</v>
      </c>
      <c r="ID186" s="345">
        <f t="shared" si="578"/>
        <v>0</v>
      </c>
      <c r="IE186" s="345">
        <f t="shared" si="579"/>
        <v>0</v>
      </c>
      <c r="IF186" s="344">
        <f>IF(AND($HO186=3,SUM($ID186:IE186)=0),IF(AND($HB186=1,$HF186&gt;=0.1),1,),)</f>
        <v>0</v>
      </c>
      <c r="IG186" s="344">
        <f>IF(AND($HO186=3,SUM($ID186:IF186)=0),IF(AND($HB186=1,$HF186&gt;=0.05,$HF186&lt;0.1),1,),)</f>
        <v>0</v>
      </c>
      <c r="IH186" s="345">
        <f t="shared" si="580"/>
        <v>0</v>
      </c>
      <c r="II186" s="345">
        <f t="shared" si="581"/>
        <v>0</v>
      </c>
      <c r="IJ186" s="345">
        <f t="shared" si="582"/>
        <v>0</v>
      </c>
      <c r="IK186" s="345">
        <f t="shared" si="583"/>
        <v>0</v>
      </c>
      <c r="IL186" s="345">
        <f t="shared" si="584"/>
        <v>0</v>
      </c>
      <c r="IM186" s="345">
        <f t="shared" si="585"/>
        <v>0</v>
      </c>
      <c r="IN186" s="345">
        <f t="shared" si="586"/>
        <v>0</v>
      </c>
      <c r="IO186" s="345">
        <f t="shared" si="587"/>
        <v>0</v>
      </c>
      <c r="IP186" s="345">
        <f t="shared" si="588"/>
        <v>0</v>
      </c>
      <c r="IQ186" s="345">
        <f t="shared" si="589"/>
        <v>0</v>
      </c>
      <c r="IR186" s="345">
        <f t="shared" si="590"/>
        <v>0</v>
      </c>
      <c r="IS186" s="392">
        <f t="shared" si="591"/>
        <v>0</v>
      </c>
      <c r="IT186" s="385"/>
      <c r="IU186" s="440">
        <f t="shared" si="443"/>
        <v>0</v>
      </c>
      <c r="IV186" s="344">
        <f t="shared" si="444"/>
        <v>0</v>
      </c>
      <c r="IW186" s="344">
        <f t="shared" si="445"/>
        <v>0</v>
      </c>
      <c r="IX186" s="344">
        <f t="shared" si="446"/>
        <v>0</v>
      </c>
      <c r="IY186" s="344">
        <f t="shared" si="447"/>
        <v>0</v>
      </c>
      <c r="IZ186" s="344">
        <f t="shared" si="448"/>
        <v>0</v>
      </c>
      <c r="JA186" s="344">
        <f t="shared" si="449"/>
        <v>0</v>
      </c>
      <c r="JB186" s="344">
        <f t="shared" si="450"/>
        <v>0</v>
      </c>
      <c r="JC186" s="344">
        <f t="shared" si="451"/>
        <v>0</v>
      </c>
      <c r="JD186" s="344">
        <f t="shared" si="452"/>
        <v>0</v>
      </c>
      <c r="JE186" s="344">
        <f t="shared" si="453"/>
        <v>0</v>
      </c>
      <c r="JF186" s="344">
        <f t="shared" si="454"/>
        <v>0</v>
      </c>
      <c r="JG186" s="344">
        <f t="shared" si="455"/>
        <v>0</v>
      </c>
      <c r="JH186" s="344">
        <f t="shared" si="456"/>
        <v>0</v>
      </c>
      <c r="JI186" s="344">
        <f t="shared" si="457"/>
        <v>0</v>
      </c>
      <c r="JJ186" s="344">
        <f t="shared" si="458"/>
        <v>0</v>
      </c>
      <c r="JK186" s="344">
        <f t="shared" si="459"/>
        <v>0</v>
      </c>
      <c r="JL186" s="344">
        <f t="shared" si="460"/>
        <v>0</v>
      </c>
      <c r="JM186" s="344">
        <f t="shared" si="461"/>
        <v>0</v>
      </c>
      <c r="JN186" s="344">
        <f t="shared" si="462"/>
        <v>0</v>
      </c>
      <c r="JO186" s="344">
        <f t="shared" si="463"/>
        <v>0</v>
      </c>
      <c r="JP186" s="344">
        <f t="shared" si="464"/>
        <v>0</v>
      </c>
      <c r="JQ186" s="344">
        <f t="shared" si="465"/>
        <v>0</v>
      </c>
      <c r="JR186" s="344">
        <f t="shared" si="466"/>
        <v>0</v>
      </c>
      <c r="JS186" s="344">
        <f t="shared" si="467"/>
        <v>0</v>
      </c>
      <c r="JT186" s="344">
        <f t="shared" si="468"/>
        <v>0</v>
      </c>
      <c r="JU186" s="344">
        <f t="shared" si="469"/>
        <v>0</v>
      </c>
      <c r="JV186" s="344">
        <f t="shared" si="470"/>
        <v>0</v>
      </c>
      <c r="JW186" s="344">
        <f t="shared" si="471"/>
        <v>0</v>
      </c>
      <c r="JX186" s="344">
        <f t="shared" si="472"/>
        <v>0</v>
      </c>
      <c r="JY186" s="344">
        <f t="shared" si="473"/>
        <v>0</v>
      </c>
      <c r="JZ186" s="344">
        <f t="shared" si="474"/>
        <v>0</v>
      </c>
      <c r="KA186" s="344">
        <f t="shared" si="475"/>
        <v>0</v>
      </c>
      <c r="KB186" s="344">
        <f t="shared" si="476"/>
        <v>0</v>
      </c>
      <c r="KC186" s="344">
        <f t="shared" si="477"/>
        <v>0</v>
      </c>
      <c r="KD186" s="344">
        <f t="shared" si="478"/>
        <v>0</v>
      </c>
      <c r="KE186" s="344">
        <f t="shared" si="479"/>
        <v>0</v>
      </c>
      <c r="KF186" s="344">
        <f t="shared" si="480"/>
        <v>0</v>
      </c>
      <c r="KG186" s="344">
        <f t="shared" si="481"/>
        <v>0</v>
      </c>
      <c r="KH186" s="344">
        <f t="shared" si="482"/>
        <v>0</v>
      </c>
      <c r="KI186" s="344">
        <f t="shared" si="483"/>
        <v>0</v>
      </c>
      <c r="KJ186" s="344">
        <f t="shared" si="484"/>
        <v>0</v>
      </c>
      <c r="KK186" s="344">
        <f t="shared" si="485"/>
        <v>0</v>
      </c>
      <c r="KL186" s="344">
        <f t="shared" si="486"/>
        <v>0</v>
      </c>
      <c r="KM186" s="344">
        <f t="shared" si="487"/>
        <v>0</v>
      </c>
      <c r="KN186" s="344">
        <f t="shared" si="488"/>
        <v>0</v>
      </c>
      <c r="KO186" s="344">
        <f t="shared" si="489"/>
        <v>0</v>
      </c>
      <c r="KP186" s="344">
        <f t="shared" si="490"/>
        <v>0</v>
      </c>
      <c r="KQ186" s="344">
        <f t="shared" si="491"/>
        <v>0</v>
      </c>
      <c r="KR186" s="344">
        <f t="shared" si="492"/>
        <v>0</v>
      </c>
      <c r="KS186" s="344">
        <f t="shared" si="493"/>
        <v>0</v>
      </c>
      <c r="KT186" s="383">
        <f t="shared" si="494"/>
        <v>0</v>
      </c>
      <c r="KU186" s="701"/>
      <c r="KV186" s="109"/>
      <c r="KW186" s="109"/>
      <c r="KX186" s="110"/>
      <c r="KZ186" s="472">
        <f t="shared" si="495"/>
        <v>0</v>
      </c>
      <c r="LA186" s="348">
        <f t="shared" si="496"/>
        <v>0</v>
      </c>
      <c r="LB186" s="348">
        <f t="shared" si="497"/>
        <v>0</v>
      </c>
      <c r="LC186" s="473">
        <f t="shared" si="498"/>
        <v>0</v>
      </c>
      <c r="LE186" s="467">
        <f t="shared" si="499"/>
        <v>0</v>
      </c>
      <c r="LF186" s="467" t="str">
        <f t="shared" si="500"/>
        <v/>
      </c>
      <c r="LG186" s="467">
        <f t="shared" si="501"/>
        <v>0</v>
      </c>
      <c r="LH186" s="467">
        <f t="shared" si="502"/>
        <v>0</v>
      </c>
      <c r="LI186" s="467">
        <f t="shared" si="503"/>
        <v>0</v>
      </c>
      <c r="LJ186" s="467">
        <f t="shared" si="504"/>
        <v>0</v>
      </c>
      <c r="LK186" s="467">
        <f t="shared" si="505"/>
        <v>0</v>
      </c>
      <c r="LL186" s="467">
        <f t="shared" si="506"/>
        <v>0</v>
      </c>
      <c r="LM186" s="467">
        <f t="shared" si="507"/>
        <v>0</v>
      </c>
      <c r="LN186" s="468">
        <f t="shared" si="508"/>
        <v>0</v>
      </c>
      <c r="LO186" s="468" t="str">
        <f t="shared" si="592"/>
        <v>○</v>
      </c>
      <c r="LP186" s="451"/>
      <c r="LQ186" s="414">
        <f t="shared" si="593"/>
        <v>0</v>
      </c>
      <c r="LR186" s="414">
        <f t="shared" si="594"/>
        <v>0</v>
      </c>
      <c r="LS186" s="414" t="str">
        <f t="shared" si="509"/>
        <v/>
      </c>
      <c r="LT186" s="414" t="str">
        <f t="shared" si="595"/>
        <v/>
      </c>
      <c r="LU186" s="414">
        <f t="shared" si="510"/>
        <v>0</v>
      </c>
      <c r="LV186" s="414">
        <f t="shared" si="511"/>
        <v>0</v>
      </c>
      <c r="LW186" s="414">
        <f t="shared" si="512"/>
        <v>0</v>
      </c>
      <c r="LX186" s="448">
        <f t="shared" si="513"/>
        <v>0</v>
      </c>
      <c r="LY186" s="414">
        <f t="shared" si="596"/>
        <v>0</v>
      </c>
      <c r="LZ186" s="414">
        <f t="shared" si="597"/>
        <v>0</v>
      </c>
      <c r="MA186" s="414">
        <f t="shared" si="598"/>
        <v>0</v>
      </c>
      <c r="MB186" s="448">
        <f t="shared" si="599"/>
        <v>0</v>
      </c>
      <c r="MC186" s="414">
        <f t="shared" si="514"/>
        <v>0</v>
      </c>
      <c r="MD186" s="414">
        <f t="shared" si="515"/>
        <v>0</v>
      </c>
      <c r="ME186" s="414">
        <f t="shared" si="516"/>
        <v>0</v>
      </c>
      <c r="MF186" s="448">
        <f t="shared" si="517"/>
        <v>0</v>
      </c>
      <c r="MG186" s="414">
        <f t="shared" si="518"/>
        <v>0</v>
      </c>
      <c r="MH186" s="414">
        <f t="shared" si="519"/>
        <v>0</v>
      </c>
      <c r="MI186" s="414">
        <f t="shared" si="520"/>
        <v>0</v>
      </c>
      <c r="MJ186" s="448">
        <f t="shared" si="600"/>
        <v>0</v>
      </c>
      <c r="MK186" s="462"/>
      <c r="ML186" s="477" cm="1">
        <f t="array" ref="ML186">IF(MX186=1,INDEX($BX186:$EQ186,1,MATCH("Ⅱ⑧",$BX186:$EQ186,0)+7),0)</f>
        <v>0</v>
      </c>
      <c r="MM186" s="478">
        <f t="shared" si="521"/>
        <v>0</v>
      </c>
      <c r="MN186" s="468">
        <f t="shared" si="522"/>
        <v>0</v>
      </c>
      <c r="MP186" s="348">
        <f t="shared" si="523"/>
        <v>0</v>
      </c>
      <c r="MQ186" s="348">
        <f t="shared" si="524"/>
        <v>0</v>
      </c>
      <c r="MR186" s="348">
        <f t="shared" si="525"/>
        <v>0</v>
      </c>
      <c r="MS186" s="348">
        <f t="shared" si="526"/>
        <v>0</v>
      </c>
      <c r="MT186" s="348">
        <f t="shared" si="527"/>
        <v>0</v>
      </c>
      <c r="MU186" s="348">
        <f t="shared" si="528"/>
        <v>0</v>
      </c>
      <c r="MV186" s="348">
        <f t="shared" si="529"/>
        <v>0</v>
      </c>
      <c r="MW186" s="348">
        <f t="shared" si="530"/>
        <v>0</v>
      </c>
      <c r="MX186" s="348">
        <f t="shared" si="531"/>
        <v>0</v>
      </c>
      <c r="MZ186" s="550">
        <f t="shared" si="532"/>
        <v>0</v>
      </c>
      <c r="NA186" s="550">
        <f t="shared" si="533"/>
        <v>0</v>
      </c>
      <c r="NB186" s="550">
        <f t="shared" si="534"/>
        <v>0</v>
      </c>
      <c r="NC186" s="550">
        <f t="shared" si="535"/>
        <v>0</v>
      </c>
      <c r="ND186" s="550">
        <f t="shared" si="536"/>
        <v>0</v>
      </c>
      <c r="NE186" s="550">
        <f t="shared" si="537"/>
        <v>0</v>
      </c>
      <c r="NF186" s="550">
        <f t="shared" si="538"/>
        <v>0</v>
      </c>
      <c r="NG186" s="550">
        <f t="shared" si="539"/>
        <v>0</v>
      </c>
    </row>
    <row r="187" spans="1:371" s="136" customFormat="1" ht="21" customHeight="1">
      <c r="A187" s="452">
        <f t="shared" si="412"/>
        <v>0</v>
      </c>
      <c r="B187" s="452">
        <f t="shared" si="601"/>
        <v>0</v>
      </c>
      <c r="C187" s="452">
        <f t="shared" si="413"/>
        <v>0</v>
      </c>
      <c r="D187" s="452">
        <f t="shared" si="414"/>
        <v>0</v>
      </c>
      <c r="E187" s="452">
        <f t="shared" si="415"/>
        <v>0</v>
      </c>
      <c r="F187" s="452">
        <f t="shared" si="602"/>
        <v>0</v>
      </c>
      <c r="G187" s="452">
        <f t="shared" si="603"/>
        <v>0</v>
      </c>
      <c r="H187" s="452">
        <f t="shared" si="604"/>
        <v>0</v>
      </c>
      <c r="I187" s="267">
        <f t="shared" si="540"/>
        <v>0</v>
      </c>
      <c r="J187" s="268"/>
      <c r="K187" s="112"/>
      <c r="L187" s="112"/>
      <c r="M187" s="106"/>
      <c r="N187" s="106"/>
      <c r="O187" s="106"/>
      <c r="P187" s="106"/>
      <c r="Q187" s="112"/>
      <c r="R187" s="263" t="str">
        <f>IFERROR(VLOOKUP(Q187,'４整理番号表'!$T$27:$U$30,2,TRUE),"")</f>
        <v/>
      </c>
      <c r="S187" s="263">
        <f t="shared" si="541"/>
        <v>0</v>
      </c>
      <c r="T187" s="266">
        <f t="shared" si="542"/>
        <v>0</v>
      </c>
      <c r="U187" s="112"/>
      <c r="V187" s="108"/>
      <c r="W187" s="269" t="str">
        <f>IFERROR(VLOOKUP(V187,'４整理番号表'!$B$6:$G$7,2,TRUE),"")</f>
        <v/>
      </c>
      <c r="X187" s="270"/>
      <c r="Y187" s="108"/>
      <c r="Z187" s="269" t="str">
        <f>IFERROR(VLOOKUP(Y187,'４整理番号表'!$B$39:$H$45,2,TRUE),"")</f>
        <v/>
      </c>
      <c r="AA187" s="108"/>
      <c r="AB187" s="271" t="str">
        <f>IFERROR(VLOOKUP(AA187,'４整理番号表'!$J$5:$K$59,2,TRUE),"")</f>
        <v/>
      </c>
      <c r="AC187" s="365"/>
      <c r="AD187" s="624"/>
      <c r="AE187" s="107"/>
      <c r="AF187" s="272" t="str">
        <f>IFERROR(VLOOKUP(AE187,'４整理番号表'!$P$6:$Q$39,2,TRUE),"")</f>
        <v/>
      </c>
      <c r="AG187" s="273">
        <f t="shared" si="416"/>
        <v>0</v>
      </c>
      <c r="AH187" s="106"/>
      <c r="AI187" s="112"/>
      <c r="AJ187" s="111"/>
      <c r="AK187" s="282"/>
      <c r="AL187" s="283"/>
      <c r="AM187" s="280"/>
      <c r="AN187" s="26"/>
      <c r="AO187" s="291">
        <f t="shared" si="417"/>
        <v>0</v>
      </c>
      <c r="AP187" s="290">
        <f t="shared" si="543"/>
        <v>0</v>
      </c>
      <c r="AQ187" s="30"/>
      <c r="AR187" s="30"/>
      <c r="AS187" s="30"/>
      <c r="AT187" s="289"/>
      <c r="AU187" s="291">
        <f t="shared" si="610"/>
        <v>0</v>
      </c>
      <c r="AV187" s="291" t="str">
        <f t="shared" si="605"/>
        <v/>
      </c>
      <c r="AW187" s="27"/>
      <c r="AX187" s="33"/>
      <c r="AY187" s="33"/>
      <c r="AZ187" s="28"/>
      <c r="BA187" s="27"/>
      <c r="BB187" s="202"/>
      <c r="BC187" s="315">
        <f t="shared" si="544"/>
        <v>0</v>
      </c>
      <c r="BD187" s="349" t="str">
        <f t="shared" si="418"/>
        <v/>
      </c>
      <c r="BE187" s="350"/>
      <c r="BF187" s="350"/>
      <c r="BG187" s="349">
        <f t="shared" si="611"/>
        <v>0</v>
      </c>
      <c r="BH187" s="350"/>
      <c r="BI187" s="349">
        <f t="shared" si="545"/>
        <v>0</v>
      </c>
      <c r="BJ187" s="202"/>
      <c r="BK187" s="202"/>
      <c r="BL187" s="653" t="str">
        <f t="shared" si="419"/>
        <v/>
      </c>
      <c r="BM187" s="654" t="str">
        <f t="shared" si="420"/>
        <v/>
      </c>
      <c r="BN187" s="266" t="str">
        <f t="shared" si="421"/>
        <v/>
      </c>
      <c r="BO187" s="793"/>
      <c r="BP187" s="323"/>
      <c r="BQ187" s="323"/>
      <c r="BR187" s="323"/>
      <c r="BS187" s="323"/>
      <c r="BT187" s="324" t="str">
        <f t="shared" si="422"/>
        <v/>
      </c>
      <c r="BU187" s="325" t="str">
        <f t="shared" si="546"/>
        <v/>
      </c>
      <c r="BV187" s="393">
        <f t="shared" si="547"/>
        <v>0</v>
      </c>
      <c r="BW187" s="326"/>
      <c r="BX187" s="329"/>
      <c r="BY187" s="454"/>
      <c r="BZ187" s="455"/>
      <c r="CA187" s="455"/>
      <c r="CB187" s="455"/>
      <c r="CC187" s="455"/>
      <c r="CD187" s="322">
        <f>IFERROR(VLOOKUP(BX187,'４整理番号表'!$X$23:$Z$31,3,FALSE),)</f>
        <v>0</v>
      </c>
      <c r="CE187" s="605" t="str">
        <f>IF(BX187='４整理番号表'!$X$24,IF(CC187&lt;&gt;"",IF(BZ187&gt;0,IF(BY187=6,ROUNDDOWN((CC187-BZ187)/ABS(BZ187),3),IF(BY187=5,ROUNDDOWN((CC187-BZ187)/ABS(BZ187)*3/4,3),"")),"-")),IF(CC187&lt;&gt;"",IF(BZ187&gt;0,ROUNDDOWN((CC187-BZ187)/ABS(BZ187),3),"-"),""))</f>
        <v/>
      </c>
      <c r="CF187" s="610"/>
      <c r="CG187" s="329"/>
      <c r="CH187" s="454"/>
      <c r="CI187" s="322"/>
      <c r="CJ187" s="322"/>
      <c r="CK187" s="322"/>
      <c r="CL187" s="322"/>
      <c r="CM187" s="322">
        <f>IFERROR(VLOOKUP(CG187,'４整理番号表'!$X$23:$Z$31,3,FALSE),)</f>
        <v>0</v>
      </c>
      <c r="CN187" s="325" t="str">
        <f t="shared" si="548"/>
        <v/>
      </c>
      <c r="CO187" s="610"/>
      <c r="CP187" s="329"/>
      <c r="CQ187" s="454"/>
      <c r="CR187" s="322"/>
      <c r="CS187" s="322"/>
      <c r="CT187" s="322"/>
      <c r="CU187" s="322"/>
      <c r="CV187" s="322">
        <f>IFERROR(VLOOKUP(CP187,'４整理番号表'!$X$23:$Z$31,3,FALSE),)</f>
        <v>0</v>
      </c>
      <c r="CW187" s="325" t="str">
        <f t="shared" si="549"/>
        <v/>
      </c>
      <c r="CX187" s="619"/>
      <c r="CY187" s="329"/>
      <c r="CZ187" s="454"/>
      <c r="DA187" s="322"/>
      <c r="DB187" s="322"/>
      <c r="DC187" s="322"/>
      <c r="DD187" s="322"/>
      <c r="DE187" s="322">
        <f>IFERROR(VLOOKUP(CY187,'４整理番号表'!$X$23:$Z$31,3,FALSE),)</f>
        <v>0</v>
      </c>
      <c r="DF187" s="325" t="str">
        <f t="shared" si="550"/>
        <v/>
      </c>
      <c r="DG187" s="610"/>
      <c r="DH187" s="329"/>
      <c r="DI187" s="454"/>
      <c r="DJ187" s="322"/>
      <c r="DK187" s="322"/>
      <c r="DL187" s="322"/>
      <c r="DM187" s="322"/>
      <c r="DN187" s="322">
        <f>IFERROR(VLOOKUP(DH187,'４整理番号表'!$X$23:$Z$31,3,FALSE),)</f>
        <v>0</v>
      </c>
      <c r="DO187" s="325" t="str">
        <f t="shared" si="551"/>
        <v/>
      </c>
      <c r="DP187" s="610"/>
      <c r="DQ187" s="329"/>
      <c r="DR187" s="454"/>
      <c r="DS187" s="322"/>
      <c r="DT187" s="322"/>
      <c r="DU187" s="322"/>
      <c r="DV187" s="322"/>
      <c r="DW187" s="322">
        <f>IFERROR(VLOOKUP(DQ187,'４整理番号表'!$X$23:$Z$31,3,FALSE),)</f>
        <v>0</v>
      </c>
      <c r="DX187" s="325" t="str">
        <f t="shared" si="552"/>
        <v/>
      </c>
      <c r="DY187" s="610"/>
      <c r="DZ187" s="329"/>
      <c r="EA187" s="454"/>
      <c r="EB187" s="322"/>
      <c r="EC187" s="322"/>
      <c r="ED187" s="322"/>
      <c r="EE187" s="322"/>
      <c r="EF187" s="322">
        <f>IFERROR(VLOOKUP(DZ187,'４整理番号表'!$X$23:$Z$31,3,FALSE),)</f>
        <v>0</v>
      </c>
      <c r="EG187" s="325" t="str">
        <f t="shared" si="553"/>
        <v/>
      </c>
      <c r="EH187" s="610"/>
      <c r="EI187" s="329"/>
      <c r="EJ187" s="454"/>
      <c r="EK187" s="322"/>
      <c r="EL187" s="322"/>
      <c r="EM187" s="322"/>
      <c r="EN187" s="322"/>
      <c r="EO187" s="322">
        <f>IFERROR(VLOOKUP(EI187,'４整理番号表'!$X$23:$Z$31,3,FALSE),)</f>
        <v>0</v>
      </c>
      <c r="EP187" s="325" t="str">
        <f t="shared" si="554"/>
        <v/>
      </c>
      <c r="EQ187" s="619"/>
      <c r="ER187" s="203" t="s">
        <v>101</v>
      </c>
      <c r="ES187" s="266">
        <f t="shared" si="423"/>
        <v>0</v>
      </c>
      <c r="ET187" s="272">
        <f t="shared" si="424"/>
        <v>0</v>
      </c>
      <c r="EU187" s="272">
        <f t="shared" si="425"/>
        <v>0</v>
      </c>
      <c r="EV187" s="272">
        <f t="shared" si="426"/>
        <v>0</v>
      </c>
      <c r="EW187" s="272">
        <f t="shared" si="427"/>
        <v>0</v>
      </c>
      <c r="EX187" s="272">
        <f t="shared" si="428"/>
        <v>0</v>
      </c>
      <c r="EY187" s="272">
        <f t="shared" si="429"/>
        <v>0</v>
      </c>
      <c r="EZ187" s="272">
        <f t="shared" si="430"/>
        <v>0</v>
      </c>
      <c r="FA187" s="272">
        <f t="shared" si="431"/>
        <v>0</v>
      </c>
      <c r="FB187" s="272">
        <f t="shared" si="432"/>
        <v>0</v>
      </c>
      <c r="FC187" s="272">
        <f t="shared" si="433"/>
        <v>0</v>
      </c>
      <c r="FD187" s="272">
        <f t="shared" si="434"/>
        <v>0</v>
      </c>
      <c r="FE187" s="272">
        <f t="shared" si="435"/>
        <v>0</v>
      </c>
      <c r="FF187" s="272">
        <f t="shared" si="436"/>
        <v>0</v>
      </c>
      <c r="FG187" s="272">
        <f t="shared" si="437"/>
        <v>0</v>
      </c>
      <c r="FH187" s="272">
        <f t="shared" si="438"/>
        <v>0</v>
      </c>
      <c r="FI187" s="109" t="s">
        <v>100</v>
      </c>
      <c r="FJ187" s="109" t="s">
        <v>100</v>
      </c>
      <c r="FK187" s="109" t="s">
        <v>100</v>
      </c>
      <c r="FL187" s="109" t="s">
        <v>100</v>
      </c>
      <c r="FM187" s="109" t="s">
        <v>100</v>
      </c>
      <c r="FN187" s="272">
        <f t="shared" si="555"/>
        <v>0</v>
      </c>
      <c r="FO187" s="272">
        <f t="shared" si="556"/>
        <v>0</v>
      </c>
      <c r="FP187" s="272">
        <f t="shared" si="557"/>
        <v>0</v>
      </c>
      <c r="FQ187" s="272">
        <f t="shared" si="558"/>
        <v>0</v>
      </c>
      <c r="FR187" s="272">
        <f t="shared" si="559"/>
        <v>0</v>
      </c>
      <c r="FS187" s="272">
        <f t="shared" si="560"/>
        <v>0</v>
      </c>
      <c r="FT187" s="272">
        <f t="shared" si="561"/>
        <v>0</v>
      </c>
      <c r="FU187" s="113"/>
      <c r="FV187" s="113"/>
      <c r="FW187" s="109"/>
      <c r="FX187" s="109"/>
      <c r="FY187" s="109"/>
      <c r="FZ187" s="272">
        <f t="shared" si="562"/>
        <v>0</v>
      </c>
      <c r="GA187" s="272">
        <f t="shared" si="439"/>
        <v>0</v>
      </c>
      <c r="GB187" s="109"/>
      <c r="GC187" s="109"/>
      <c r="GD187" s="109"/>
      <c r="GE187" s="109"/>
      <c r="GF187" s="109"/>
      <c r="GG187" s="109"/>
      <c r="GH187" s="109"/>
      <c r="GI187" s="109"/>
      <c r="GJ187" s="109"/>
      <c r="GK187" s="109"/>
      <c r="GL187" s="109"/>
      <c r="GM187" s="109"/>
      <c r="GN187" s="109"/>
      <c r="GO187" s="109"/>
      <c r="GP187" s="109"/>
      <c r="GQ187" s="109"/>
      <c r="GR187" s="109"/>
      <c r="GS187" s="109"/>
      <c r="GT187" s="110"/>
      <c r="GV187" s="413">
        <f t="shared" si="440"/>
        <v>0</v>
      </c>
      <c r="GW187" s="414">
        <f t="shared" si="441"/>
        <v>0</v>
      </c>
      <c r="GX187" s="415"/>
      <c r="GY187" s="416">
        <f t="shared" si="606"/>
        <v>0</v>
      </c>
      <c r="GZ187" s="417">
        <f t="shared" si="607"/>
        <v>0</v>
      </c>
      <c r="HA187" s="385"/>
      <c r="HB187" s="421"/>
      <c r="HC187" s="422"/>
      <c r="HD187" s="422"/>
      <c r="HE187" s="423">
        <f t="shared" si="608"/>
        <v>0</v>
      </c>
      <c r="HF187" s="424">
        <f t="shared" si="609"/>
        <v>0</v>
      </c>
      <c r="HG187" s="426"/>
      <c r="HH187" s="426"/>
      <c r="HI187" s="426"/>
      <c r="HJ187" s="345" t="str">
        <f t="shared" si="442"/>
        <v/>
      </c>
      <c r="HK187" s="402">
        <f>IF(OR(AND(1&lt;=HJ187,HJ187&lt;=3),HJ187=6),VLOOKUP(HJ187,'４整理番号表'!$J$5:$K$59,2,FALSE),0)</f>
        <v>0</v>
      </c>
      <c r="HL187" s="402">
        <f>IF(OR(HJ187=4,HJ187=7),VLOOKUP(HJ187,'４整理番号表'!$J$5:$K$59,2,FALSE),0)</f>
        <v>0</v>
      </c>
      <c r="HM187" s="402">
        <f>IF(HJ187=5,VLOOKUP(HJ187,'４整理番号表'!$J$5:$K$59,2,FALSE),0)</f>
        <v>0</v>
      </c>
      <c r="HN187" s="402">
        <f>IF(AND(8&lt;=HJ187,HJ187&lt;=13),VLOOKUP(HJ187,'４整理番号表'!$J$5:$K$59,2,FALSE),0)</f>
        <v>0</v>
      </c>
      <c r="HO187" s="397">
        <f t="shared" si="563"/>
        <v>0</v>
      </c>
      <c r="HP187" s="345">
        <f t="shared" si="564"/>
        <v>0</v>
      </c>
      <c r="HQ187" s="345">
        <f t="shared" si="565"/>
        <v>0</v>
      </c>
      <c r="HR187" s="344">
        <f t="shared" si="566"/>
        <v>0</v>
      </c>
      <c r="HS187" s="344">
        <f t="shared" si="567"/>
        <v>0</v>
      </c>
      <c r="HT187" s="345">
        <f t="shared" si="568"/>
        <v>0</v>
      </c>
      <c r="HU187" s="345">
        <f t="shared" si="569"/>
        <v>0</v>
      </c>
      <c r="HV187" s="345">
        <f t="shared" si="570"/>
        <v>0</v>
      </c>
      <c r="HW187" s="345">
        <f t="shared" si="571"/>
        <v>0</v>
      </c>
      <c r="HX187" s="345">
        <f t="shared" si="572"/>
        <v>0</v>
      </c>
      <c r="HY187" s="344">
        <f t="shared" si="573"/>
        <v>0</v>
      </c>
      <c r="HZ187" s="344">
        <f t="shared" si="574"/>
        <v>0</v>
      </c>
      <c r="IA187" s="345">
        <f t="shared" si="575"/>
        <v>0</v>
      </c>
      <c r="IB187" s="345">
        <f t="shared" si="576"/>
        <v>0</v>
      </c>
      <c r="IC187" s="345">
        <f t="shared" si="577"/>
        <v>0</v>
      </c>
      <c r="ID187" s="345">
        <f t="shared" si="578"/>
        <v>0</v>
      </c>
      <c r="IE187" s="345">
        <f t="shared" si="579"/>
        <v>0</v>
      </c>
      <c r="IF187" s="344">
        <f>IF(AND($HO187=3,SUM($ID187:IE187)=0),IF(AND($HB187=1,$HF187&gt;=0.1),1,),)</f>
        <v>0</v>
      </c>
      <c r="IG187" s="344">
        <f>IF(AND($HO187=3,SUM($ID187:IF187)=0),IF(AND($HB187=1,$HF187&gt;=0.05,$HF187&lt;0.1),1,),)</f>
        <v>0</v>
      </c>
      <c r="IH187" s="345">
        <f t="shared" si="580"/>
        <v>0</v>
      </c>
      <c r="II187" s="345">
        <f t="shared" si="581"/>
        <v>0</v>
      </c>
      <c r="IJ187" s="345">
        <f t="shared" si="582"/>
        <v>0</v>
      </c>
      <c r="IK187" s="345">
        <f t="shared" si="583"/>
        <v>0</v>
      </c>
      <c r="IL187" s="345">
        <f t="shared" si="584"/>
        <v>0</v>
      </c>
      <c r="IM187" s="345">
        <f t="shared" si="585"/>
        <v>0</v>
      </c>
      <c r="IN187" s="345">
        <f t="shared" si="586"/>
        <v>0</v>
      </c>
      <c r="IO187" s="345">
        <f t="shared" si="587"/>
        <v>0</v>
      </c>
      <c r="IP187" s="345">
        <f t="shared" si="588"/>
        <v>0</v>
      </c>
      <c r="IQ187" s="345">
        <f t="shared" si="589"/>
        <v>0</v>
      </c>
      <c r="IR187" s="345">
        <f t="shared" si="590"/>
        <v>0</v>
      </c>
      <c r="IS187" s="392">
        <f t="shared" si="591"/>
        <v>0</v>
      </c>
      <c r="IT187" s="385"/>
      <c r="IU187" s="440">
        <f t="shared" si="443"/>
        <v>0</v>
      </c>
      <c r="IV187" s="344">
        <f t="shared" si="444"/>
        <v>0</v>
      </c>
      <c r="IW187" s="344">
        <f t="shared" si="445"/>
        <v>0</v>
      </c>
      <c r="IX187" s="344">
        <f t="shared" si="446"/>
        <v>0</v>
      </c>
      <c r="IY187" s="344">
        <f t="shared" si="447"/>
        <v>0</v>
      </c>
      <c r="IZ187" s="344">
        <f t="shared" si="448"/>
        <v>0</v>
      </c>
      <c r="JA187" s="344">
        <f t="shared" si="449"/>
        <v>0</v>
      </c>
      <c r="JB187" s="344">
        <f t="shared" si="450"/>
        <v>0</v>
      </c>
      <c r="JC187" s="344">
        <f t="shared" si="451"/>
        <v>0</v>
      </c>
      <c r="JD187" s="344">
        <f t="shared" si="452"/>
        <v>0</v>
      </c>
      <c r="JE187" s="344">
        <f t="shared" si="453"/>
        <v>0</v>
      </c>
      <c r="JF187" s="344">
        <f t="shared" si="454"/>
        <v>0</v>
      </c>
      <c r="JG187" s="344">
        <f t="shared" si="455"/>
        <v>0</v>
      </c>
      <c r="JH187" s="344">
        <f t="shared" si="456"/>
        <v>0</v>
      </c>
      <c r="JI187" s="344">
        <f t="shared" si="457"/>
        <v>0</v>
      </c>
      <c r="JJ187" s="344">
        <f t="shared" si="458"/>
        <v>0</v>
      </c>
      <c r="JK187" s="344">
        <f t="shared" si="459"/>
        <v>0</v>
      </c>
      <c r="JL187" s="344">
        <f t="shared" si="460"/>
        <v>0</v>
      </c>
      <c r="JM187" s="344">
        <f t="shared" si="461"/>
        <v>0</v>
      </c>
      <c r="JN187" s="344">
        <f t="shared" si="462"/>
        <v>0</v>
      </c>
      <c r="JO187" s="344">
        <f t="shared" si="463"/>
        <v>0</v>
      </c>
      <c r="JP187" s="344">
        <f t="shared" si="464"/>
        <v>0</v>
      </c>
      <c r="JQ187" s="344">
        <f t="shared" si="465"/>
        <v>0</v>
      </c>
      <c r="JR187" s="344">
        <f t="shared" si="466"/>
        <v>0</v>
      </c>
      <c r="JS187" s="344">
        <f t="shared" si="467"/>
        <v>0</v>
      </c>
      <c r="JT187" s="344">
        <f t="shared" si="468"/>
        <v>0</v>
      </c>
      <c r="JU187" s="344">
        <f t="shared" si="469"/>
        <v>0</v>
      </c>
      <c r="JV187" s="344">
        <f t="shared" si="470"/>
        <v>0</v>
      </c>
      <c r="JW187" s="344">
        <f t="shared" si="471"/>
        <v>0</v>
      </c>
      <c r="JX187" s="344">
        <f t="shared" si="472"/>
        <v>0</v>
      </c>
      <c r="JY187" s="344">
        <f t="shared" si="473"/>
        <v>0</v>
      </c>
      <c r="JZ187" s="344">
        <f t="shared" si="474"/>
        <v>0</v>
      </c>
      <c r="KA187" s="344">
        <f t="shared" si="475"/>
        <v>0</v>
      </c>
      <c r="KB187" s="344">
        <f t="shared" si="476"/>
        <v>0</v>
      </c>
      <c r="KC187" s="344">
        <f t="shared" si="477"/>
        <v>0</v>
      </c>
      <c r="KD187" s="344">
        <f t="shared" si="478"/>
        <v>0</v>
      </c>
      <c r="KE187" s="344">
        <f t="shared" si="479"/>
        <v>0</v>
      </c>
      <c r="KF187" s="344">
        <f t="shared" si="480"/>
        <v>0</v>
      </c>
      <c r="KG187" s="344">
        <f t="shared" si="481"/>
        <v>0</v>
      </c>
      <c r="KH187" s="344">
        <f t="shared" si="482"/>
        <v>0</v>
      </c>
      <c r="KI187" s="344">
        <f t="shared" si="483"/>
        <v>0</v>
      </c>
      <c r="KJ187" s="344">
        <f t="shared" si="484"/>
        <v>0</v>
      </c>
      <c r="KK187" s="344">
        <f t="shared" si="485"/>
        <v>0</v>
      </c>
      <c r="KL187" s="344">
        <f t="shared" si="486"/>
        <v>0</v>
      </c>
      <c r="KM187" s="344">
        <f t="shared" si="487"/>
        <v>0</v>
      </c>
      <c r="KN187" s="344">
        <f t="shared" si="488"/>
        <v>0</v>
      </c>
      <c r="KO187" s="344">
        <f t="shared" si="489"/>
        <v>0</v>
      </c>
      <c r="KP187" s="344">
        <f t="shared" si="490"/>
        <v>0</v>
      </c>
      <c r="KQ187" s="344">
        <f t="shared" si="491"/>
        <v>0</v>
      </c>
      <c r="KR187" s="344">
        <f t="shared" si="492"/>
        <v>0</v>
      </c>
      <c r="KS187" s="344">
        <f t="shared" si="493"/>
        <v>0</v>
      </c>
      <c r="KT187" s="383">
        <f t="shared" si="494"/>
        <v>0</v>
      </c>
      <c r="KU187" s="701"/>
      <c r="KV187" s="109"/>
      <c r="KW187" s="109"/>
      <c r="KX187" s="110"/>
      <c r="KZ187" s="472">
        <f t="shared" si="495"/>
        <v>0</v>
      </c>
      <c r="LA187" s="348">
        <f t="shared" si="496"/>
        <v>0</v>
      </c>
      <c r="LB187" s="348">
        <f t="shared" si="497"/>
        <v>0</v>
      </c>
      <c r="LC187" s="473">
        <f t="shared" si="498"/>
        <v>0</v>
      </c>
      <c r="LE187" s="467">
        <f t="shared" si="499"/>
        <v>0</v>
      </c>
      <c r="LF187" s="467" t="str">
        <f t="shared" si="500"/>
        <v/>
      </c>
      <c r="LG187" s="467">
        <f t="shared" si="501"/>
        <v>0</v>
      </c>
      <c r="LH187" s="467">
        <f t="shared" si="502"/>
        <v>0</v>
      </c>
      <c r="LI187" s="467">
        <f t="shared" si="503"/>
        <v>0</v>
      </c>
      <c r="LJ187" s="467">
        <f t="shared" si="504"/>
        <v>0</v>
      </c>
      <c r="LK187" s="467">
        <f t="shared" si="505"/>
        <v>0</v>
      </c>
      <c r="LL187" s="467">
        <f t="shared" si="506"/>
        <v>0</v>
      </c>
      <c r="LM187" s="467">
        <f t="shared" si="507"/>
        <v>0</v>
      </c>
      <c r="LN187" s="468">
        <f t="shared" si="508"/>
        <v>0</v>
      </c>
      <c r="LO187" s="468" t="str">
        <f t="shared" si="592"/>
        <v>○</v>
      </c>
      <c r="LP187" s="451"/>
      <c r="LQ187" s="414">
        <f t="shared" si="593"/>
        <v>0</v>
      </c>
      <c r="LR187" s="414">
        <f t="shared" si="594"/>
        <v>0</v>
      </c>
      <c r="LS187" s="414" t="str">
        <f t="shared" si="509"/>
        <v/>
      </c>
      <c r="LT187" s="414" t="str">
        <f t="shared" si="595"/>
        <v/>
      </c>
      <c r="LU187" s="414">
        <f t="shared" si="510"/>
        <v>0</v>
      </c>
      <c r="LV187" s="414">
        <f t="shared" si="511"/>
        <v>0</v>
      </c>
      <c r="LW187" s="414">
        <f t="shared" si="512"/>
        <v>0</v>
      </c>
      <c r="LX187" s="448">
        <f t="shared" si="513"/>
        <v>0</v>
      </c>
      <c r="LY187" s="414">
        <f t="shared" si="596"/>
        <v>0</v>
      </c>
      <c r="LZ187" s="414">
        <f t="shared" si="597"/>
        <v>0</v>
      </c>
      <c r="MA187" s="414">
        <f t="shared" si="598"/>
        <v>0</v>
      </c>
      <c r="MB187" s="448">
        <f t="shared" si="599"/>
        <v>0</v>
      </c>
      <c r="MC187" s="414">
        <f t="shared" si="514"/>
        <v>0</v>
      </c>
      <c r="MD187" s="414">
        <f t="shared" si="515"/>
        <v>0</v>
      </c>
      <c r="ME187" s="414">
        <f t="shared" si="516"/>
        <v>0</v>
      </c>
      <c r="MF187" s="448">
        <f t="shared" si="517"/>
        <v>0</v>
      </c>
      <c r="MG187" s="414">
        <f t="shared" si="518"/>
        <v>0</v>
      </c>
      <c r="MH187" s="414">
        <f t="shared" si="519"/>
        <v>0</v>
      </c>
      <c r="MI187" s="414">
        <f t="shared" si="520"/>
        <v>0</v>
      </c>
      <c r="MJ187" s="448">
        <f t="shared" si="600"/>
        <v>0</v>
      </c>
      <c r="MK187" s="462"/>
      <c r="ML187" s="477" cm="1">
        <f t="array" ref="ML187">IF(MX187=1,INDEX($BX187:$EQ187,1,MATCH("Ⅱ⑧",$BX187:$EQ187,0)+7),0)</f>
        <v>0</v>
      </c>
      <c r="MM187" s="478">
        <f t="shared" si="521"/>
        <v>0</v>
      </c>
      <c r="MN187" s="468">
        <f t="shared" si="522"/>
        <v>0</v>
      </c>
      <c r="MP187" s="348">
        <f t="shared" si="523"/>
        <v>0</v>
      </c>
      <c r="MQ187" s="348">
        <f t="shared" si="524"/>
        <v>0</v>
      </c>
      <c r="MR187" s="348">
        <f t="shared" si="525"/>
        <v>0</v>
      </c>
      <c r="MS187" s="348">
        <f t="shared" si="526"/>
        <v>0</v>
      </c>
      <c r="MT187" s="348">
        <f t="shared" si="527"/>
        <v>0</v>
      </c>
      <c r="MU187" s="348">
        <f t="shared" si="528"/>
        <v>0</v>
      </c>
      <c r="MV187" s="348">
        <f t="shared" si="529"/>
        <v>0</v>
      </c>
      <c r="MW187" s="348">
        <f t="shared" si="530"/>
        <v>0</v>
      </c>
      <c r="MX187" s="348">
        <f t="shared" si="531"/>
        <v>0</v>
      </c>
      <c r="MZ187" s="550">
        <f t="shared" si="532"/>
        <v>0</v>
      </c>
      <c r="NA187" s="550">
        <f t="shared" si="533"/>
        <v>0</v>
      </c>
      <c r="NB187" s="550">
        <f t="shared" si="534"/>
        <v>0</v>
      </c>
      <c r="NC187" s="550">
        <f t="shared" si="535"/>
        <v>0</v>
      </c>
      <c r="ND187" s="550">
        <f t="shared" si="536"/>
        <v>0</v>
      </c>
      <c r="NE187" s="550">
        <f t="shared" si="537"/>
        <v>0</v>
      </c>
      <c r="NF187" s="550">
        <f t="shared" si="538"/>
        <v>0</v>
      </c>
      <c r="NG187" s="550">
        <f t="shared" si="539"/>
        <v>0</v>
      </c>
    </row>
    <row r="188" spans="1:371" s="136" customFormat="1" ht="21" customHeight="1">
      <c r="A188" s="452">
        <f t="shared" si="412"/>
        <v>0</v>
      </c>
      <c r="B188" s="452">
        <f t="shared" si="601"/>
        <v>0</v>
      </c>
      <c r="C188" s="452">
        <f t="shared" si="413"/>
        <v>0</v>
      </c>
      <c r="D188" s="452">
        <f t="shared" si="414"/>
        <v>0</v>
      </c>
      <c r="E188" s="452">
        <f t="shared" si="415"/>
        <v>0</v>
      </c>
      <c r="F188" s="452">
        <f t="shared" si="602"/>
        <v>0</v>
      </c>
      <c r="G188" s="452">
        <f t="shared" si="603"/>
        <v>0</v>
      </c>
      <c r="H188" s="452">
        <f t="shared" si="604"/>
        <v>0</v>
      </c>
      <c r="I188" s="267">
        <f t="shared" si="540"/>
        <v>0</v>
      </c>
      <c r="J188" s="268"/>
      <c r="K188" s="112"/>
      <c r="L188" s="112"/>
      <c r="M188" s="106"/>
      <c r="N188" s="106"/>
      <c r="O188" s="106"/>
      <c r="P188" s="106"/>
      <c r="Q188" s="112"/>
      <c r="R188" s="263" t="str">
        <f>IFERROR(VLOOKUP(Q188,'４整理番号表'!$T$27:$U$30,2,TRUE),"")</f>
        <v/>
      </c>
      <c r="S188" s="263">
        <f t="shared" si="541"/>
        <v>0</v>
      </c>
      <c r="T188" s="266">
        <f t="shared" si="542"/>
        <v>0</v>
      </c>
      <c r="U188" s="112"/>
      <c r="V188" s="108"/>
      <c r="W188" s="269" t="str">
        <f>IFERROR(VLOOKUP(V188,'４整理番号表'!$B$6:$G$7,2,TRUE),"")</f>
        <v/>
      </c>
      <c r="X188" s="270"/>
      <c r="Y188" s="108"/>
      <c r="Z188" s="269" t="str">
        <f>IFERROR(VLOOKUP(Y188,'４整理番号表'!$B$39:$H$45,2,TRUE),"")</f>
        <v/>
      </c>
      <c r="AA188" s="108"/>
      <c r="AB188" s="271" t="str">
        <f>IFERROR(VLOOKUP(AA188,'４整理番号表'!$J$5:$K$59,2,TRUE),"")</f>
        <v/>
      </c>
      <c r="AC188" s="365"/>
      <c r="AD188" s="624"/>
      <c r="AE188" s="107"/>
      <c r="AF188" s="272" t="str">
        <f>IFERROR(VLOOKUP(AE188,'４整理番号表'!$P$6:$Q$39,2,TRUE),"")</f>
        <v/>
      </c>
      <c r="AG188" s="273">
        <f t="shared" si="416"/>
        <v>0</v>
      </c>
      <c r="AH188" s="106"/>
      <c r="AI188" s="112"/>
      <c r="AJ188" s="111"/>
      <c r="AK188" s="282"/>
      <c r="AL188" s="283"/>
      <c r="AM188" s="280"/>
      <c r="AN188" s="29"/>
      <c r="AO188" s="291">
        <f t="shared" si="417"/>
        <v>0</v>
      </c>
      <c r="AP188" s="290">
        <f t="shared" si="543"/>
        <v>0</v>
      </c>
      <c r="AQ188" s="30"/>
      <c r="AR188" s="30"/>
      <c r="AS188" s="30"/>
      <c r="AT188" s="289"/>
      <c r="AU188" s="291">
        <f t="shared" si="610"/>
        <v>0</v>
      </c>
      <c r="AV188" s="291" t="str">
        <f t="shared" si="605"/>
        <v/>
      </c>
      <c r="AW188" s="27"/>
      <c r="AX188" s="33"/>
      <c r="AY188" s="33"/>
      <c r="AZ188" s="28"/>
      <c r="BA188" s="27"/>
      <c r="BB188" s="202"/>
      <c r="BC188" s="315">
        <f t="shared" si="544"/>
        <v>0</v>
      </c>
      <c r="BD188" s="349" t="str">
        <f t="shared" si="418"/>
        <v/>
      </c>
      <c r="BE188" s="350"/>
      <c r="BF188" s="350"/>
      <c r="BG188" s="349">
        <f t="shared" si="611"/>
        <v>0</v>
      </c>
      <c r="BH188" s="350"/>
      <c r="BI188" s="349">
        <f t="shared" si="545"/>
        <v>0</v>
      </c>
      <c r="BJ188" s="202"/>
      <c r="BK188" s="202"/>
      <c r="BL188" s="653" t="str">
        <f t="shared" si="419"/>
        <v/>
      </c>
      <c r="BM188" s="654" t="str">
        <f t="shared" si="420"/>
        <v/>
      </c>
      <c r="BN188" s="266" t="str">
        <f t="shared" si="421"/>
        <v/>
      </c>
      <c r="BO188" s="793"/>
      <c r="BP188" s="323"/>
      <c r="BQ188" s="323"/>
      <c r="BR188" s="323"/>
      <c r="BS188" s="323"/>
      <c r="BT188" s="324" t="str">
        <f t="shared" si="422"/>
        <v/>
      </c>
      <c r="BU188" s="325" t="str">
        <f t="shared" si="546"/>
        <v/>
      </c>
      <c r="BV188" s="393">
        <f t="shared" si="547"/>
        <v>0</v>
      </c>
      <c r="BW188" s="326"/>
      <c r="BX188" s="329"/>
      <c r="BY188" s="454"/>
      <c r="BZ188" s="455"/>
      <c r="CA188" s="455"/>
      <c r="CB188" s="455"/>
      <c r="CC188" s="455"/>
      <c r="CD188" s="322">
        <f>IFERROR(VLOOKUP(BX188,'４整理番号表'!$X$23:$Z$31,3,FALSE),)</f>
        <v>0</v>
      </c>
      <c r="CE188" s="605" t="str">
        <f>IF(BX188='４整理番号表'!$X$24,IF(CC188&lt;&gt;"",IF(BZ188&gt;0,IF(BY188=6,ROUNDDOWN((CC188-BZ188)/ABS(BZ188),3),IF(BY188=5,ROUNDDOWN((CC188-BZ188)/ABS(BZ188)*3/4,3),"")),"-")),IF(CC188&lt;&gt;"",IF(BZ188&gt;0,ROUNDDOWN((CC188-BZ188)/ABS(BZ188),3),"-"),""))</f>
        <v/>
      </c>
      <c r="CF188" s="610"/>
      <c r="CG188" s="329"/>
      <c r="CH188" s="454"/>
      <c r="CI188" s="322"/>
      <c r="CJ188" s="322"/>
      <c r="CK188" s="322"/>
      <c r="CL188" s="322"/>
      <c r="CM188" s="322">
        <f>IFERROR(VLOOKUP(CG188,'４整理番号表'!$X$23:$Z$31,3,FALSE),)</f>
        <v>0</v>
      </c>
      <c r="CN188" s="325" t="str">
        <f t="shared" si="548"/>
        <v/>
      </c>
      <c r="CO188" s="610"/>
      <c r="CP188" s="329"/>
      <c r="CQ188" s="454"/>
      <c r="CR188" s="322"/>
      <c r="CS188" s="322"/>
      <c r="CT188" s="322"/>
      <c r="CU188" s="322"/>
      <c r="CV188" s="322">
        <f>IFERROR(VLOOKUP(CP188,'４整理番号表'!$X$23:$Z$31,3,FALSE),)</f>
        <v>0</v>
      </c>
      <c r="CW188" s="325" t="str">
        <f t="shared" si="549"/>
        <v/>
      </c>
      <c r="CX188" s="619"/>
      <c r="CY188" s="329"/>
      <c r="CZ188" s="454"/>
      <c r="DA188" s="322"/>
      <c r="DB188" s="322"/>
      <c r="DC188" s="322"/>
      <c r="DD188" s="322"/>
      <c r="DE188" s="322">
        <f>IFERROR(VLOOKUP(CY188,'４整理番号表'!$X$23:$Z$31,3,FALSE),)</f>
        <v>0</v>
      </c>
      <c r="DF188" s="325" t="str">
        <f t="shared" si="550"/>
        <v/>
      </c>
      <c r="DG188" s="610"/>
      <c r="DH188" s="329"/>
      <c r="DI188" s="454"/>
      <c r="DJ188" s="322"/>
      <c r="DK188" s="322"/>
      <c r="DL188" s="322"/>
      <c r="DM188" s="322"/>
      <c r="DN188" s="322">
        <f>IFERROR(VLOOKUP(DH188,'４整理番号表'!$X$23:$Z$31,3,FALSE),)</f>
        <v>0</v>
      </c>
      <c r="DO188" s="325" t="str">
        <f t="shared" si="551"/>
        <v/>
      </c>
      <c r="DP188" s="610"/>
      <c r="DQ188" s="329"/>
      <c r="DR188" s="454"/>
      <c r="DS188" s="322"/>
      <c r="DT188" s="322"/>
      <c r="DU188" s="322"/>
      <c r="DV188" s="322"/>
      <c r="DW188" s="322">
        <f>IFERROR(VLOOKUP(DQ188,'４整理番号表'!$X$23:$Z$31,3,FALSE),)</f>
        <v>0</v>
      </c>
      <c r="DX188" s="325" t="str">
        <f t="shared" si="552"/>
        <v/>
      </c>
      <c r="DY188" s="610"/>
      <c r="DZ188" s="329"/>
      <c r="EA188" s="454"/>
      <c r="EB188" s="322"/>
      <c r="EC188" s="322"/>
      <c r="ED188" s="322"/>
      <c r="EE188" s="322"/>
      <c r="EF188" s="322">
        <f>IFERROR(VLOOKUP(DZ188,'４整理番号表'!$X$23:$Z$31,3,FALSE),)</f>
        <v>0</v>
      </c>
      <c r="EG188" s="325" t="str">
        <f t="shared" si="553"/>
        <v/>
      </c>
      <c r="EH188" s="610"/>
      <c r="EI188" s="329"/>
      <c r="EJ188" s="454"/>
      <c r="EK188" s="322"/>
      <c r="EL188" s="322"/>
      <c r="EM188" s="322"/>
      <c r="EN188" s="322"/>
      <c r="EO188" s="322">
        <f>IFERROR(VLOOKUP(EI188,'４整理番号表'!$X$23:$Z$31,3,FALSE),)</f>
        <v>0</v>
      </c>
      <c r="EP188" s="325" t="str">
        <f t="shared" si="554"/>
        <v/>
      </c>
      <c r="EQ188" s="619"/>
      <c r="ER188" s="203" t="s">
        <v>101</v>
      </c>
      <c r="ES188" s="266">
        <f t="shared" si="423"/>
        <v>0</v>
      </c>
      <c r="ET188" s="272">
        <f t="shared" si="424"/>
        <v>0</v>
      </c>
      <c r="EU188" s="272">
        <f t="shared" si="425"/>
        <v>0</v>
      </c>
      <c r="EV188" s="272">
        <f t="shared" si="426"/>
        <v>0</v>
      </c>
      <c r="EW188" s="272">
        <f t="shared" si="427"/>
        <v>0</v>
      </c>
      <c r="EX188" s="272">
        <f t="shared" si="428"/>
        <v>0</v>
      </c>
      <c r="EY188" s="272">
        <f t="shared" si="429"/>
        <v>0</v>
      </c>
      <c r="EZ188" s="272">
        <f t="shared" si="430"/>
        <v>0</v>
      </c>
      <c r="FA188" s="272">
        <f t="shared" si="431"/>
        <v>0</v>
      </c>
      <c r="FB188" s="272">
        <f t="shared" si="432"/>
        <v>0</v>
      </c>
      <c r="FC188" s="272">
        <f t="shared" si="433"/>
        <v>0</v>
      </c>
      <c r="FD188" s="272">
        <f t="shared" si="434"/>
        <v>0</v>
      </c>
      <c r="FE188" s="272">
        <f t="shared" si="435"/>
        <v>0</v>
      </c>
      <c r="FF188" s="272">
        <f t="shared" si="436"/>
        <v>0</v>
      </c>
      <c r="FG188" s="272">
        <f t="shared" si="437"/>
        <v>0</v>
      </c>
      <c r="FH188" s="272">
        <f t="shared" si="438"/>
        <v>0</v>
      </c>
      <c r="FI188" s="109" t="s">
        <v>100</v>
      </c>
      <c r="FJ188" s="109" t="s">
        <v>100</v>
      </c>
      <c r="FK188" s="109" t="s">
        <v>100</v>
      </c>
      <c r="FL188" s="109" t="s">
        <v>100</v>
      </c>
      <c r="FM188" s="109" t="s">
        <v>100</v>
      </c>
      <c r="FN188" s="272">
        <f t="shared" si="555"/>
        <v>0</v>
      </c>
      <c r="FO188" s="272">
        <f t="shared" si="556"/>
        <v>0</v>
      </c>
      <c r="FP188" s="272">
        <f t="shared" si="557"/>
        <v>0</v>
      </c>
      <c r="FQ188" s="272">
        <f t="shared" si="558"/>
        <v>0</v>
      </c>
      <c r="FR188" s="272">
        <f t="shared" si="559"/>
        <v>0</v>
      </c>
      <c r="FS188" s="272">
        <f t="shared" si="560"/>
        <v>0</v>
      </c>
      <c r="FT188" s="272">
        <f t="shared" si="561"/>
        <v>0</v>
      </c>
      <c r="FU188" s="113"/>
      <c r="FV188" s="113"/>
      <c r="FW188" s="109"/>
      <c r="FX188" s="109"/>
      <c r="FY188" s="109"/>
      <c r="FZ188" s="272">
        <f t="shared" si="562"/>
        <v>0</v>
      </c>
      <c r="GA188" s="272">
        <f t="shared" si="439"/>
        <v>0</v>
      </c>
      <c r="GB188" s="109"/>
      <c r="GC188" s="109"/>
      <c r="GD188" s="109"/>
      <c r="GE188" s="109"/>
      <c r="GF188" s="109"/>
      <c r="GG188" s="109"/>
      <c r="GH188" s="109"/>
      <c r="GI188" s="109"/>
      <c r="GJ188" s="109"/>
      <c r="GK188" s="109"/>
      <c r="GL188" s="109"/>
      <c r="GM188" s="109"/>
      <c r="GN188" s="109"/>
      <c r="GO188" s="109"/>
      <c r="GP188" s="109"/>
      <c r="GQ188" s="109"/>
      <c r="GR188" s="109"/>
      <c r="GS188" s="109"/>
      <c r="GT188" s="110"/>
      <c r="GV188" s="413">
        <f t="shared" si="440"/>
        <v>0</v>
      </c>
      <c r="GW188" s="414">
        <f t="shared" si="441"/>
        <v>0</v>
      </c>
      <c r="GX188" s="415"/>
      <c r="GY188" s="416">
        <f t="shared" si="606"/>
        <v>0</v>
      </c>
      <c r="GZ188" s="417">
        <f t="shared" si="607"/>
        <v>0</v>
      </c>
      <c r="HA188" s="385"/>
      <c r="HB188" s="421"/>
      <c r="HC188" s="422"/>
      <c r="HD188" s="422"/>
      <c r="HE188" s="423">
        <f t="shared" si="608"/>
        <v>0</v>
      </c>
      <c r="HF188" s="424">
        <f t="shared" si="609"/>
        <v>0</v>
      </c>
      <c r="HG188" s="426"/>
      <c r="HH188" s="426"/>
      <c r="HI188" s="426"/>
      <c r="HJ188" s="345" t="str">
        <f t="shared" si="442"/>
        <v/>
      </c>
      <c r="HK188" s="402">
        <f>IF(OR(AND(1&lt;=HJ188,HJ188&lt;=3),HJ188=6),VLOOKUP(HJ188,'４整理番号表'!$J$5:$K$59,2,FALSE),0)</f>
        <v>0</v>
      </c>
      <c r="HL188" s="402">
        <f>IF(OR(HJ188=4,HJ188=7),VLOOKUP(HJ188,'４整理番号表'!$J$5:$K$59,2,FALSE),0)</f>
        <v>0</v>
      </c>
      <c r="HM188" s="402">
        <f>IF(HJ188=5,VLOOKUP(HJ188,'４整理番号表'!$J$5:$K$59,2,FALSE),0)</f>
        <v>0</v>
      </c>
      <c r="HN188" s="402">
        <f>IF(AND(8&lt;=HJ188,HJ188&lt;=13),VLOOKUP(HJ188,'４整理番号表'!$J$5:$K$59,2,FALSE),0)</f>
        <v>0</v>
      </c>
      <c r="HO188" s="397">
        <f t="shared" si="563"/>
        <v>0</v>
      </c>
      <c r="HP188" s="345">
        <f t="shared" si="564"/>
        <v>0</v>
      </c>
      <c r="HQ188" s="345">
        <f t="shared" si="565"/>
        <v>0</v>
      </c>
      <c r="HR188" s="344">
        <f t="shared" si="566"/>
        <v>0</v>
      </c>
      <c r="HS188" s="344">
        <f t="shared" si="567"/>
        <v>0</v>
      </c>
      <c r="HT188" s="345">
        <f t="shared" si="568"/>
        <v>0</v>
      </c>
      <c r="HU188" s="345">
        <f t="shared" si="569"/>
        <v>0</v>
      </c>
      <c r="HV188" s="345">
        <f t="shared" si="570"/>
        <v>0</v>
      </c>
      <c r="HW188" s="345">
        <f t="shared" si="571"/>
        <v>0</v>
      </c>
      <c r="HX188" s="345">
        <f t="shared" si="572"/>
        <v>0</v>
      </c>
      <c r="HY188" s="344">
        <f t="shared" si="573"/>
        <v>0</v>
      </c>
      <c r="HZ188" s="344">
        <f t="shared" si="574"/>
        <v>0</v>
      </c>
      <c r="IA188" s="345">
        <f t="shared" si="575"/>
        <v>0</v>
      </c>
      <c r="IB188" s="345">
        <f t="shared" si="576"/>
        <v>0</v>
      </c>
      <c r="IC188" s="345">
        <f t="shared" si="577"/>
        <v>0</v>
      </c>
      <c r="ID188" s="345">
        <f t="shared" si="578"/>
        <v>0</v>
      </c>
      <c r="IE188" s="345">
        <f t="shared" si="579"/>
        <v>0</v>
      </c>
      <c r="IF188" s="344">
        <f>IF(AND($HO188=3,SUM($ID188:IE188)=0),IF(AND($HB188=1,$HF188&gt;=0.1),1,),)</f>
        <v>0</v>
      </c>
      <c r="IG188" s="344">
        <f>IF(AND($HO188=3,SUM($ID188:IF188)=0),IF(AND($HB188=1,$HF188&gt;=0.05,$HF188&lt;0.1),1,),)</f>
        <v>0</v>
      </c>
      <c r="IH188" s="345">
        <f t="shared" si="580"/>
        <v>0</v>
      </c>
      <c r="II188" s="345">
        <f t="shared" si="581"/>
        <v>0</v>
      </c>
      <c r="IJ188" s="345">
        <f t="shared" si="582"/>
        <v>0</v>
      </c>
      <c r="IK188" s="345">
        <f t="shared" si="583"/>
        <v>0</v>
      </c>
      <c r="IL188" s="345">
        <f t="shared" si="584"/>
        <v>0</v>
      </c>
      <c r="IM188" s="345">
        <f t="shared" si="585"/>
        <v>0</v>
      </c>
      <c r="IN188" s="345">
        <f t="shared" si="586"/>
        <v>0</v>
      </c>
      <c r="IO188" s="345">
        <f t="shared" si="587"/>
        <v>0</v>
      </c>
      <c r="IP188" s="345">
        <f t="shared" si="588"/>
        <v>0</v>
      </c>
      <c r="IQ188" s="345">
        <f t="shared" si="589"/>
        <v>0</v>
      </c>
      <c r="IR188" s="345">
        <f t="shared" si="590"/>
        <v>0</v>
      </c>
      <c r="IS188" s="392">
        <f t="shared" si="591"/>
        <v>0</v>
      </c>
      <c r="IT188" s="385"/>
      <c r="IU188" s="440">
        <f t="shared" si="443"/>
        <v>0</v>
      </c>
      <c r="IV188" s="344">
        <f t="shared" si="444"/>
        <v>0</v>
      </c>
      <c r="IW188" s="344">
        <f t="shared" si="445"/>
        <v>0</v>
      </c>
      <c r="IX188" s="344">
        <f t="shared" si="446"/>
        <v>0</v>
      </c>
      <c r="IY188" s="344">
        <f t="shared" si="447"/>
        <v>0</v>
      </c>
      <c r="IZ188" s="344">
        <f t="shared" si="448"/>
        <v>0</v>
      </c>
      <c r="JA188" s="344">
        <f t="shared" si="449"/>
        <v>0</v>
      </c>
      <c r="JB188" s="344">
        <f t="shared" si="450"/>
        <v>0</v>
      </c>
      <c r="JC188" s="344">
        <f t="shared" si="451"/>
        <v>0</v>
      </c>
      <c r="JD188" s="344">
        <f t="shared" si="452"/>
        <v>0</v>
      </c>
      <c r="JE188" s="344">
        <f t="shared" si="453"/>
        <v>0</v>
      </c>
      <c r="JF188" s="344">
        <f t="shared" si="454"/>
        <v>0</v>
      </c>
      <c r="JG188" s="344">
        <f t="shared" si="455"/>
        <v>0</v>
      </c>
      <c r="JH188" s="344">
        <f t="shared" si="456"/>
        <v>0</v>
      </c>
      <c r="JI188" s="344">
        <f t="shared" si="457"/>
        <v>0</v>
      </c>
      <c r="JJ188" s="344">
        <f t="shared" si="458"/>
        <v>0</v>
      </c>
      <c r="JK188" s="344">
        <f t="shared" si="459"/>
        <v>0</v>
      </c>
      <c r="JL188" s="344">
        <f t="shared" si="460"/>
        <v>0</v>
      </c>
      <c r="JM188" s="344">
        <f t="shared" si="461"/>
        <v>0</v>
      </c>
      <c r="JN188" s="344">
        <f t="shared" si="462"/>
        <v>0</v>
      </c>
      <c r="JO188" s="344">
        <f t="shared" si="463"/>
        <v>0</v>
      </c>
      <c r="JP188" s="344">
        <f t="shared" si="464"/>
        <v>0</v>
      </c>
      <c r="JQ188" s="344">
        <f t="shared" si="465"/>
        <v>0</v>
      </c>
      <c r="JR188" s="344">
        <f t="shared" si="466"/>
        <v>0</v>
      </c>
      <c r="JS188" s="344">
        <f t="shared" si="467"/>
        <v>0</v>
      </c>
      <c r="JT188" s="344">
        <f t="shared" si="468"/>
        <v>0</v>
      </c>
      <c r="JU188" s="344">
        <f t="shared" si="469"/>
        <v>0</v>
      </c>
      <c r="JV188" s="344">
        <f t="shared" si="470"/>
        <v>0</v>
      </c>
      <c r="JW188" s="344">
        <f t="shared" si="471"/>
        <v>0</v>
      </c>
      <c r="JX188" s="344">
        <f t="shared" si="472"/>
        <v>0</v>
      </c>
      <c r="JY188" s="344">
        <f t="shared" si="473"/>
        <v>0</v>
      </c>
      <c r="JZ188" s="344">
        <f t="shared" si="474"/>
        <v>0</v>
      </c>
      <c r="KA188" s="344">
        <f t="shared" si="475"/>
        <v>0</v>
      </c>
      <c r="KB188" s="344">
        <f t="shared" si="476"/>
        <v>0</v>
      </c>
      <c r="KC188" s="344">
        <f t="shared" si="477"/>
        <v>0</v>
      </c>
      <c r="KD188" s="344">
        <f t="shared" si="478"/>
        <v>0</v>
      </c>
      <c r="KE188" s="344">
        <f t="shared" si="479"/>
        <v>0</v>
      </c>
      <c r="KF188" s="344">
        <f t="shared" si="480"/>
        <v>0</v>
      </c>
      <c r="KG188" s="344">
        <f t="shared" si="481"/>
        <v>0</v>
      </c>
      <c r="KH188" s="344">
        <f t="shared" si="482"/>
        <v>0</v>
      </c>
      <c r="KI188" s="344">
        <f t="shared" si="483"/>
        <v>0</v>
      </c>
      <c r="KJ188" s="344">
        <f t="shared" si="484"/>
        <v>0</v>
      </c>
      <c r="KK188" s="344">
        <f t="shared" si="485"/>
        <v>0</v>
      </c>
      <c r="KL188" s="344">
        <f t="shared" si="486"/>
        <v>0</v>
      </c>
      <c r="KM188" s="344">
        <f t="shared" si="487"/>
        <v>0</v>
      </c>
      <c r="KN188" s="344">
        <f t="shared" si="488"/>
        <v>0</v>
      </c>
      <c r="KO188" s="344">
        <f t="shared" si="489"/>
        <v>0</v>
      </c>
      <c r="KP188" s="344">
        <f t="shared" si="490"/>
        <v>0</v>
      </c>
      <c r="KQ188" s="344">
        <f t="shared" si="491"/>
        <v>0</v>
      </c>
      <c r="KR188" s="344">
        <f t="shared" si="492"/>
        <v>0</v>
      </c>
      <c r="KS188" s="344">
        <f t="shared" si="493"/>
        <v>0</v>
      </c>
      <c r="KT188" s="383">
        <f t="shared" si="494"/>
        <v>0</v>
      </c>
      <c r="KU188" s="701"/>
      <c r="KV188" s="109"/>
      <c r="KW188" s="109"/>
      <c r="KX188" s="110"/>
      <c r="KZ188" s="472">
        <f t="shared" si="495"/>
        <v>0</v>
      </c>
      <c r="LA188" s="348">
        <f t="shared" si="496"/>
        <v>0</v>
      </c>
      <c r="LB188" s="348">
        <f t="shared" si="497"/>
        <v>0</v>
      </c>
      <c r="LC188" s="473">
        <f t="shared" si="498"/>
        <v>0</v>
      </c>
      <c r="LE188" s="467">
        <f t="shared" si="499"/>
        <v>0</v>
      </c>
      <c r="LF188" s="467" t="str">
        <f t="shared" si="500"/>
        <v/>
      </c>
      <c r="LG188" s="467">
        <f t="shared" si="501"/>
        <v>0</v>
      </c>
      <c r="LH188" s="467">
        <f t="shared" si="502"/>
        <v>0</v>
      </c>
      <c r="LI188" s="467">
        <f t="shared" si="503"/>
        <v>0</v>
      </c>
      <c r="LJ188" s="467">
        <f t="shared" si="504"/>
        <v>0</v>
      </c>
      <c r="LK188" s="467">
        <f t="shared" si="505"/>
        <v>0</v>
      </c>
      <c r="LL188" s="467">
        <f t="shared" si="506"/>
        <v>0</v>
      </c>
      <c r="LM188" s="467">
        <f t="shared" si="507"/>
        <v>0</v>
      </c>
      <c r="LN188" s="468">
        <f t="shared" si="508"/>
        <v>0</v>
      </c>
      <c r="LO188" s="468" t="str">
        <f t="shared" si="592"/>
        <v>○</v>
      </c>
      <c r="LP188" s="451"/>
      <c r="LQ188" s="414">
        <f t="shared" si="593"/>
        <v>0</v>
      </c>
      <c r="LR188" s="414">
        <f t="shared" si="594"/>
        <v>0</v>
      </c>
      <c r="LS188" s="414" t="str">
        <f t="shared" si="509"/>
        <v/>
      </c>
      <c r="LT188" s="414" t="str">
        <f t="shared" si="595"/>
        <v/>
      </c>
      <c r="LU188" s="414">
        <f t="shared" si="510"/>
        <v>0</v>
      </c>
      <c r="LV188" s="414">
        <f t="shared" si="511"/>
        <v>0</v>
      </c>
      <c r="LW188" s="414">
        <f t="shared" si="512"/>
        <v>0</v>
      </c>
      <c r="LX188" s="448">
        <f t="shared" si="513"/>
        <v>0</v>
      </c>
      <c r="LY188" s="414">
        <f t="shared" si="596"/>
        <v>0</v>
      </c>
      <c r="LZ188" s="414">
        <f t="shared" si="597"/>
        <v>0</v>
      </c>
      <c r="MA188" s="414">
        <f t="shared" si="598"/>
        <v>0</v>
      </c>
      <c r="MB188" s="448">
        <f t="shared" si="599"/>
        <v>0</v>
      </c>
      <c r="MC188" s="414">
        <f t="shared" si="514"/>
        <v>0</v>
      </c>
      <c r="MD188" s="414">
        <f t="shared" si="515"/>
        <v>0</v>
      </c>
      <c r="ME188" s="414">
        <f t="shared" si="516"/>
        <v>0</v>
      </c>
      <c r="MF188" s="448">
        <f t="shared" si="517"/>
        <v>0</v>
      </c>
      <c r="MG188" s="414">
        <f t="shared" si="518"/>
        <v>0</v>
      </c>
      <c r="MH188" s="414">
        <f t="shared" si="519"/>
        <v>0</v>
      </c>
      <c r="MI188" s="414">
        <f t="shared" si="520"/>
        <v>0</v>
      </c>
      <c r="MJ188" s="448">
        <f t="shared" si="600"/>
        <v>0</v>
      </c>
      <c r="MK188" s="462"/>
      <c r="ML188" s="477" cm="1">
        <f t="array" ref="ML188">IF(MX188=1,INDEX($BX188:$EQ188,1,MATCH("Ⅱ⑧",$BX188:$EQ188,0)+7),0)</f>
        <v>0</v>
      </c>
      <c r="MM188" s="478">
        <f t="shared" si="521"/>
        <v>0</v>
      </c>
      <c r="MN188" s="468">
        <f t="shared" si="522"/>
        <v>0</v>
      </c>
      <c r="MP188" s="348">
        <f t="shared" si="523"/>
        <v>0</v>
      </c>
      <c r="MQ188" s="348">
        <f t="shared" si="524"/>
        <v>0</v>
      </c>
      <c r="MR188" s="348">
        <f t="shared" si="525"/>
        <v>0</v>
      </c>
      <c r="MS188" s="348">
        <f t="shared" si="526"/>
        <v>0</v>
      </c>
      <c r="MT188" s="348">
        <f t="shared" si="527"/>
        <v>0</v>
      </c>
      <c r="MU188" s="348">
        <f t="shared" si="528"/>
        <v>0</v>
      </c>
      <c r="MV188" s="348">
        <f t="shared" si="529"/>
        <v>0</v>
      </c>
      <c r="MW188" s="348">
        <f t="shared" si="530"/>
        <v>0</v>
      </c>
      <c r="MX188" s="348">
        <f t="shared" si="531"/>
        <v>0</v>
      </c>
      <c r="MZ188" s="550">
        <f t="shared" si="532"/>
        <v>0</v>
      </c>
      <c r="NA188" s="550">
        <f t="shared" si="533"/>
        <v>0</v>
      </c>
      <c r="NB188" s="550">
        <f t="shared" si="534"/>
        <v>0</v>
      </c>
      <c r="NC188" s="550">
        <f t="shared" si="535"/>
        <v>0</v>
      </c>
      <c r="ND188" s="550">
        <f t="shared" si="536"/>
        <v>0</v>
      </c>
      <c r="NE188" s="550">
        <f t="shared" si="537"/>
        <v>0</v>
      </c>
      <c r="NF188" s="550">
        <f t="shared" si="538"/>
        <v>0</v>
      </c>
      <c r="NG188" s="550">
        <f t="shared" si="539"/>
        <v>0</v>
      </c>
    </row>
    <row r="189" spans="1:371" s="136" customFormat="1" ht="21" customHeight="1">
      <c r="A189" s="452">
        <f t="shared" si="412"/>
        <v>0</v>
      </c>
      <c r="B189" s="452">
        <f t="shared" si="601"/>
        <v>0</v>
      </c>
      <c r="C189" s="452">
        <f t="shared" si="413"/>
        <v>0</v>
      </c>
      <c r="D189" s="452">
        <f t="shared" si="414"/>
        <v>0</v>
      </c>
      <c r="E189" s="452">
        <f t="shared" si="415"/>
        <v>0</v>
      </c>
      <c r="F189" s="452">
        <f t="shared" si="602"/>
        <v>0</v>
      </c>
      <c r="G189" s="452">
        <f t="shared" si="603"/>
        <v>0</v>
      </c>
      <c r="H189" s="452">
        <f t="shared" si="604"/>
        <v>0</v>
      </c>
      <c r="I189" s="267">
        <f t="shared" si="540"/>
        <v>0</v>
      </c>
      <c r="J189" s="268"/>
      <c r="K189" s="112"/>
      <c r="L189" s="112"/>
      <c r="M189" s="106"/>
      <c r="N189" s="106"/>
      <c r="O189" s="106"/>
      <c r="P189" s="106"/>
      <c r="Q189" s="112"/>
      <c r="R189" s="263" t="str">
        <f>IFERROR(VLOOKUP(Q189,'４整理番号表'!$T$27:$U$30,2,TRUE),"")</f>
        <v/>
      </c>
      <c r="S189" s="263">
        <f t="shared" si="541"/>
        <v>0</v>
      </c>
      <c r="T189" s="266">
        <f t="shared" si="542"/>
        <v>0</v>
      </c>
      <c r="U189" s="112"/>
      <c r="V189" s="108"/>
      <c r="W189" s="269" t="str">
        <f>IFERROR(VLOOKUP(V189,'４整理番号表'!$B$6:$G$7,2,TRUE),"")</f>
        <v/>
      </c>
      <c r="X189" s="270"/>
      <c r="Y189" s="108"/>
      <c r="Z189" s="269" t="str">
        <f>IFERROR(VLOOKUP(Y189,'４整理番号表'!$B$39:$H$45,2,TRUE),"")</f>
        <v/>
      </c>
      <c r="AA189" s="108"/>
      <c r="AB189" s="271" t="str">
        <f>IFERROR(VLOOKUP(AA189,'４整理番号表'!$J$5:$K$59,2,TRUE),"")</f>
        <v/>
      </c>
      <c r="AC189" s="365"/>
      <c r="AD189" s="624"/>
      <c r="AE189" s="107"/>
      <c r="AF189" s="272" t="str">
        <f>IFERROR(VLOOKUP(AE189,'４整理番号表'!$P$6:$Q$39,2,TRUE),"")</f>
        <v/>
      </c>
      <c r="AG189" s="273">
        <f t="shared" si="416"/>
        <v>0</v>
      </c>
      <c r="AH189" s="106"/>
      <c r="AI189" s="112"/>
      <c r="AJ189" s="111"/>
      <c r="AK189" s="282"/>
      <c r="AL189" s="283"/>
      <c r="AM189" s="280"/>
      <c r="AN189" s="26"/>
      <c r="AO189" s="291">
        <f t="shared" si="417"/>
        <v>0</v>
      </c>
      <c r="AP189" s="290">
        <f t="shared" si="543"/>
        <v>0</v>
      </c>
      <c r="AQ189" s="30"/>
      <c r="AR189" s="30"/>
      <c r="AS189" s="30"/>
      <c r="AT189" s="289"/>
      <c r="AU189" s="291">
        <f t="shared" si="610"/>
        <v>0</v>
      </c>
      <c r="AV189" s="291" t="str">
        <f t="shared" si="605"/>
        <v/>
      </c>
      <c r="AW189" s="27"/>
      <c r="AX189" s="33"/>
      <c r="AY189" s="33"/>
      <c r="AZ189" s="28"/>
      <c r="BA189" s="27"/>
      <c r="BB189" s="202"/>
      <c r="BC189" s="315">
        <f t="shared" si="544"/>
        <v>0</v>
      </c>
      <c r="BD189" s="349" t="str">
        <f t="shared" si="418"/>
        <v/>
      </c>
      <c r="BE189" s="350"/>
      <c r="BF189" s="350"/>
      <c r="BG189" s="349">
        <f t="shared" si="611"/>
        <v>0</v>
      </c>
      <c r="BH189" s="350"/>
      <c r="BI189" s="349">
        <f t="shared" si="545"/>
        <v>0</v>
      </c>
      <c r="BJ189" s="202"/>
      <c r="BK189" s="202"/>
      <c r="BL189" s="653" t="str">
        <f t="shared" si="419"/>
        <v/>
      </c>
      <c r="BM189" s="654" t="str">
        <f t="shared" si="420"/>
        <v/>
      </c>
      <c r="BN189" s="266" t="str">
        <f t="shared" si="421"/>
        <v/>
      </c>
      <c r="BO189" s="793"/>
      <c r="BP189" s="323"/>
      <c r="BQ189" s="323"/>
      <c r="BR189" s="323"/>
      <c r="BS189" s="323"/>
      <c r="BT189" s="324" t="str">
        <f t="shared" si="422"/>
        <v/>
      </c>
      <c r="BU189" s="325" t="str">
        <f t="shared" si="546"/>
        <v/>
      </c>
      <c r="BV189" s="393">
        <f t="shared" si="547"/>
        <v>0</v>
      </c>
      <c r="BW189" s="326"/>
      <c r="BX189" s="329"/>
      <c r="BY189" s="454"/>
      <c r="BZ189" s="455"/>
      <c r="CA189" s="455"/>
      <c r="CB189" s="455"/>
      <c r="CC189" s="455"/>
      <c r="CD189" s="322">
        <f>IFERROR(VLOOKUP(BX189,'４整理番号表'!$X$23:$Z$31,3,FALSE),)</f>
        <v>0</v>
      </c>
      <c r="CE189" s="605" t="str">
        <f>IF(BX189='４整理番号表'!$X$24,IF(CC189&lt;&gt;"",IF(BZ189&gt;0,IF(BY189=6,ROUNDDOWN((CC189-BZ189)/ABS(BZ189),3),IF(BY189=5,ROUNDDOWN((CC189-BZ189)/ABS(BZ189)*3/4,3),"")),"-")),IF(CC189&lt;&gt;"",IF(BZ189&gt;0,ROUNDDOWN((CC189-BZ189)/ABS(BZ189),3),"-"),""))</f>
        <v/>
      </c>
      <c r="CF189" s="610"/>
      <c r="CG189" s="329"/>
      <c r="CH189" s="454"/>
      <c r="CI189" s="322"/>
      <c r="CJ189" s="322"/>
      <c r="CK189" s="322"/>
      <c r="CL189" s="322"/>
      <c r="CM189" s="322">
        <f>IFERROR(VLOOKUP(CG189,'４整理番号表'!$X$23:$Z$31,3,FALSE),)</f>
        <v>0</v>
      </c>
      <c r="CN189" s="325" t="str">
        <f t="shared" si="548"/>
        <v/>
      </c>
      <c r="CO189" s="610"/>
      <c r="CP189" s="329"/>
      <c r="CQ189" s="454"/>
      <c r="CR189" s="322"/>
      <c r="CS189" s="322"/>
      <c r="CT189" s="322"/>
      <c r="CU189" s="322"/>
      <c r="CV189" s="322">
        <f>IFERROR(VLOOKUP(CP189,'４整理番号表'!$X$23:$Z$31,3,FALSE),)</f>
        <v>0</v>
      </c>
      <c r="CW189" s="325" t="str">
        <f t="shared" si="549"/>
        <v/>
      </c>
      <c r="CX189" s="619"/>
      <c r="CY189" s="329"/>
      <c r="CZ189" s="454"/>
      <c r="DA189" s="322"/>
      <c r="DB189" s="322"/>
      <c r="DC189" s="322"/>
      <c r="DD189" s="322"/>
      <c r="DE189" s="322">
        <f>IFERROR(VLOOKUP(CY189,'４整理番号表'!$X$23:$Z$31,3,FALSE),)</f>
        <v>0</v>
      </c>
      <c r="DF189" s="325" t="str">
        <f t="shared" si="550"/>
        <v/>
      </c>
      <c r="DG189" s="610"/>
      <c r="DH189" s="329"/>
      <c r="DI189" s="454"/>
      <c r="DJ189" s="322"/>
      <c r="DK189" s="322"/>
      <c r="DL189" s="322"/>
      <c r="DM189" s="322"/>
      <c r="DN189" s="322">
        <f>IFERROR(VLOOKUP(DH189,'４整理番号表'!$X$23:$Z$31,3,FALSE),)</f>
        <v>0</v>
      </c>
      <c r="DO189" s="325" t="str">
        <f t="shared" si="551"/>
        <v/>
      </c>
      <c r="DP189" s="610"/>
      <c r="DQ189" s="329"/>
      <c r="DR189" s="454"/>
      <c r="DS189" s="322"/>
      <c r="DT189" s="322"/>
      <c r="DU189" s="322"/>
      <c r="DV189" s="322"/>
      <c r="DW189" s="322">
        <f>IFERROR(VLOOKUP(DQ189,'４整理番号表'!$X$23:$Z$31,3,FALSE),)</f>
        <v>0</v>
      </c>
      <c r="DX189" s="325" t="str">
        <f t="shared" si="552"/>
        <v/>
      </c>
      <c r="DY189" s="610"/>
      <c r="DZ189" s="329"/>
      <c r="EA189" s="454"/>
      <c r="EB189" s="322"/>
      <c r="EC189" s="322"/>
      <c r="ED189" s="322"/>
      <c r="EE189" s="322"/>
      <c r="EF189" s="322">
        <f>IFERROR(VLOOKUP(DZ189,'４整理番号表'!$X$23:$Z$31,3,FALSE),)</f>
        <v>0</v>
      </c>
      <c r="EG189" s="325" t="str">
        <f t="shared" si="553"/>
        <v/>
      </c>
      <c r="EH189" s="610"/>
      <c r="EI189" s="329"/>
      <c r="EJ189" s="454"/>
      <c r="EK189" s="322"/>
      <c r="EL189" s="322"/>
      <c r="EM189" s="322"/>
      <c r="EN189" s="322"/>
      <c r="EO189" s="322">
        <f>IFERROR(VLOOKUP(EI189,'４整理番号表'!$X$23:$Z$31,3,FALSE),)</f>
        <v>0</v>
      </c>
      <c r="EP189" s="325" t="str">
        <f t="shared" si="554"/>
        <v/>
      </c>
      <c r="EQ189" s="619"/>
      <c r="ER189" s="203" t="s">
        <v>101</v>
      </c>
      <c r="ES189" s="266">
        <f t="shared" si="423"/>
        <v>0</v>
      </c>
      <c r="ET189" s="272">
        <f t="shared" si="424"/>
        <v>0</v>
      </c>
      <c r="EU189" s="272">
        <f t="shared" si="425"/>
        <v>0</v>
      </c>
      <c r="EV189" s="272">
        <f t="shared" si="426"/>
        <v>0</v>
      </c>
      <c r="EW189" s="272">
        <f t="shared" si="427"/>
        <v>0</v>
      </c>
      <c r="EX189" s="272">
        <f t="shared" si="428"/>
        <v>0</v>
      </c>
      <c r="EY189" s="272">
        <f t="shared" si="429"/>
        <v>0</v>
      </c>
      <c r="EZ189" s="272">
        <f t="shared" si="430"/>
        <v>0</v>
      </c>
      <c r="FA189" s="272">
        <f t="shared" si="431"/>
        <v>0</v>
      </c>
      <c r="FB189" s="272">
        <f t="shared" si="432"/>
        <v>0</v>
      </c>
      <c r="FC189" s="272">
        <f t="shared" si="433"/>
        <v>0</v>
      </c>
      <c r="FD189" s="272">
        <f t="shared" si="434"/>
        <v>0</v>
      </c>
      <c r="FE189" s="272">
        <f t="shared" si="435"/>
        <v>0</v>
      </c>
      <c r="FF189" s="272">
        <f t="shared" si="436"/>
        <v>0</v>
      </c>
      <c r="FG189" s="272">
        <f t="shared" si="437"/>
        <v>0</v>
      </c>
      <c r="FH189" s="272">
        <f t="shared" si="438"/>
        <v>0</v>
      </c>
      <c r="FI189" s="109" t="s">
        <v>100</v>
      </c>
      <c r="FJ189" s="109" t="s">
        <v>100</v>
      </c>
      <c r="FK189" s="109" t="s">
        <v>100</v>
      </c>
      <c r="FL189" s="109" t="s">
        <v>100</v>
      </c>
      <c r="FM189" s="109" t="s">
        <v>100</v>
      </c>
      <c r="FN189" s="272">
        <f t="shared" si="555"/>
        <v>0</v>
      </c>
      <c r="FO189" s="272">
        <f t="shared" si="556"/>
        <v>0</v>
      </c>
      <c r="FP189" s="272">
        <f t="shared" si="557"/>
        <v>0</v>
      </c>
      <c r="FQ189" s="272">
        <f t="shared" si="558"/>
        <v>0</v>
      </c>
      <c r="FR189" s="272">
        <f t="shared" si="559"/>
        <v>0</v>
      </c>
      <c r="FS189" s="272">
        <f t="shared" si="560"/>
        <v>0</v>
      </c>
      <c r="FT189" s="272">
        <f t="shared" si="561"/>
        <v>0</v>
      </c>
      <c r="FU189" s="113"/>
      <c r="FV189" s="113"/>
      <c r="FW189" s="109"/>
      <c r="FX189" s="109"/>
      <c r="FY189" s="109"/>
      <c r="FZ189" s="272">
        <f t="shared" si="562"/>
        <v>0</v>
      </c>
      <c r="GA189" s="272">
        <f t="shared" si="439"/>
        <v>0</v>
      </c>
      <c r="GB189" s="109"/>
      <c r="GC189" s="109"/>
      <c r="GD189" s="109"/>
      <c r="GE189" s="109"/>
      <c r="GF189" s="109"/>
      <c r="GG189" s="109"/>
      <c r="GH189" s="109"/>
      <c r="GI189" s="109"/>
      <c r="GJ189" s="109"/>
      <c r="GK189" s="109"/>
      <c r="GL189" s="109"/>
      <c r="GM189" s="109"/>
      <c r="GN189" s="109"/>
      <c r="GO189" s="109"/>
      <c r="GP189" s="109"/>
      <c r="GQ189" s="109"/>
      <c r="GR189" s="109"/>
      <c r="GS189" s="109"/>
      <c r="GT189" s="110"/>
      <c r="GV189" s="413">
        <f t="shared" si="440"/>
        <v>0</v>
      </c>
      <c r="GW189" s="414">
        <f t="shared" si="441"/>
        <v>0</v>
      </c>
      <c r="GX189" s="415"/>
      <c r="GY189" s="416">
        <f t="shared" si="606"/>
        <v>0</v>
      </c>
      <c r="GZ189" s="417">
        <f t="shared" si="607"/>
        <v>0</v>
      </c>
      <c r="HA189" s="385"/>
      <c r="HB189" s="421"/>
      <c r="HC189" s="422"/>
      <c r="HD189" s="422"/>
      <c r="HE189" s="423">
        <f t="shared" si="608"/>
        <v>0</v>
      </c>
      <c r="HF189" s="424">
        <f t="shared" si="609"/>
        <v>0</v>
      </c>
      <c r="HG189" s="426"/>
      <c r="HH189" s="426"/>
      <c r="HI189" s="426"/>
      <c r="HJ189" s="345" t="str">
        <f t="shared" si="442"/>
        <v/>
      </c>
      <c r="HK189" s="402">
        <f>IF(OR(AND(1&lt;=HJ189,HJ189&lt;=3),HJ189=6),VLOOKUP(HJ189,'４整理番号表'!$J$5:$K$59,2,FALSE),0)</f>
        <v>0</v>
      </c>
      <c r="HL189" s="402">
        <f>IF(OR(HJ189=4,HJ189=7),VLOOKUP(HJ189,'４整理番号表'!$J$5:$K$59,2,FALSE),0)</f>
        <v>0</v>
      </c>
      <c r="HM189" s="402">
        <f>IF(HJ189=5,VLOOKUP(HJ189,'４整理番号表'!$J$5:$K$59,2,FALSE),0)</f>
        <v>0</v>
      </c>
      <c r="HN189" s="402">
        <f>IF(AND(8&lt;=HJ189,HJ189&lt;=13),VLOOKUP(HJ189,'４整理番号表'!$J$5:$K$59,2,FALSE),0)</f>
        <v>0</v>
      </c>
      <c r="HO189" s="397">
        <f t="shared" si="563"/>
        <v>0</v>
      </c>
      <c r="HP189" s="345">
        <f t="shared" si="564"/>
        <v>0</v>
      </c>
      <c r="HQ189" s="345">
        <f t="shared" si="565"/>
        <v>0</v>
      </c>
      <c r="HR189" s="344">
        <f t="shared" si="566"/>
        <v>0</v>
      </c>
      <c r="HS189" s="344">
        <f t="shared" si="567"/>
        <v>0</v>
      </c>
      <c r="HT189" s="345">
        <f t="shared" si="568"/>
        <v>0</v>
      </c>
      <c r="HU189" s="345">
        <f t="shared" si="569"/>
        <v>0</v>
      </c>
      <c r="HV189" s="345">
        <f t="shared" si="570"/>
        <v>0</v>
      </c>
      <c r="HW189" s="345">
        <f t="shared" si="571"/>
        <v>0</v>
      </c>
      <c r="HX189" s="345">
        <f t="shared" si="572"/>
        <v>0</v>
      </c>
      <c r="HY189" s="344">
        <f t="shared" si="573"/>
        <v>0</v>
      </c>
      <c r="HZ189" s="344">
        <f t="shared" si="574"/>
        <v>0</v>
      </c>
      <c r="IA189" s="345">
        <f t="shared" si="575"/>
        <v>0</v>
      </c>
      <c r="IB189" s="345">
        <f t="shared" si="576"/>
        <v>0</v>
      </c>
      <c r="IC189" s="345">
        <f t="shared" si="577"/>
        <v>0</v>
      </c>
      <c r="ID189" s="345">
        <f t="shared" si="578"/>
        <v>0</v>
      </c>
      <c r="IE189" s="345">
        <f t="shared" si="579"/>
        <v>0</v>
      </c>
      <c r="IF189" s="344">
        <f>IF(AND($HO189=3,SUM($ID189:IE189)=0),IF(AND($HB189=1,$HF189&gt;=0.1),1,),)</f>
        <v>0</v>
      </c>
      <c r="IG189" s="344">
        <f>IF(AND($HO189=3,SUM($ID189:IF189)=0),IF(AND($HB189=1,$HF189&gt;=0.05,$HF189&lt;0.1),1,),)</f>
        <v>0</v>
      </c>
      <c r="IH189" s="345">
        <f t="shared" si="580"/>
        <v>0</v>
      </c>
      <c r="II189" s="345">
        <f t="shared" si="581"/>
        <v>0</v>
      </c>
      <c r="IJ189" s="345">
        <f t="shared" si="582"/>
        <v>0</v>
      </c>
      <c r="IK189" s="345">
        <f t="shared" si="583"/>
        <v>0</v>
      </c>
      <c r="IL189" s="345">
        <f t="shared" si="584"/>
        <v>0</v>
      </c>
      <c r="IM189" s="345">
        <f t="shared" si="585"/>
        <v>0</v>
      </c>
      <c r="IN189" s="345">
        <f t="shared" si="586"/>
        <v>0</v>
      </c>
      <c r="IO189" s="345">
        <f t="shared" si="587"/>
        <v>0</v>
      </c>
      <c r="IP189" s="345">
        <f t="shared" si="588"/>
        <v>0</v>
      </c>
      <c r="IQ189" s="345">
        <f t="shared" si="589"/>
        <v>0</v>
      </c>
      <c r="IR189" s="345">
        <f t="shared" si="590"/>
        <v>0</v>
      </c>
      <c r="IS189" s="392">
        <f t="shared" si="591"/>
        <v>0</v>
      </c>
      <c r="IT189" s="385"/>
      <c r="IU189" s="440">
        <f t="shared" si="443"/>
        <v>0</v>
      </c>
      <c r="IV189" s="344">
        <f t="shared" si="444"/>
        <v>0</v>
      </c>
      <c r="IW189" s="344">
        <f t="shared" si="445"/>
        <v>0</v>
      </c>
      <c r="IX189" s="344">
        <f t="shared" si="446"/>
        <v>0</v>
      </c>
      <c r="IY189" s="344">
        <f t="shared" si="447"/>
        <v>0</v>
      </c>
      <c r="IZ189" s="344">
        <f t="shared" si="448"/>
        <v>0</v>
      </c>
      <c r="JA189" s="344">
        <f t="shared" si="449"/>
        <v>0</v>
      </c>
      <c r="JB189" s="344">
        <f t="shared" si="450"/>
        <v>0</v>
      </c>
      <c r="JC189" s="344">
        <f t="shared" si="451"/>
        <v>0</v>
      </c>
      <c r="JD189" s="344">
        <f t="shared" si="452"/>
        <v>0</v>
      </c>
      <c r="JE189" s="344">
        <f t="shared" si="453"/>
        <v>0</v>
      </c>
      <c r="JF189" s="344">
        <f t="shared" si="454"/>
        <v>0</v>
      </c>
      <c r="JG189" s="344">
        <f t="shared" si="455"/>
        <v>0</v>
      </c>
      <c r="JH189" s="344">
        <f t="shared" si="456"/>
        <v>0</v>
      </c>
      <c r="JI189" s="344">
        <f t="shared" si="457"/>
        <v>0</v>
      </c>
      <c r="JJ189" s="344">
        <f t="shared" si="458"/>
        <v>0</v>
      </c>
      <c r="JK189" s="344">
        <f t="shared" si="459"/>
        <v>0</v>
      </c>
      <c r="JL189" s="344">
        <f t="shared" si="460"/>
        <v>0</v>
      </c>
      <c r="JM189" s="344">
        <f t="shared" si="461"/>
        <v>0</v>
      </c>
      <c r="JN189" s="344">
        <f t="shared" si="462"/>
        <v>0</v>
      </c>
      <c r="JO189" s="344">
        <f t="shared" si="463"/>
        <v>0</v>
      </c>
      <c r="JP189" s="344">
        <f t="shared" si="464"/>
        <v>0</v>
      </c>
      <c r="JQ189" s="344">
        <f t="shared" si="465"/>
        <v>0</v>
      </c>
      <c r="JR189" s="344">
        <f t="shared" si="466"/>
        <v>0</v>
      </c>
      <c r="JS189" s="344">
        <f t="shared" si="467"/>
        <v>0</v>
      </c>
      <c r="JT189" s="344">
        <f t="shared" si="468"/>
        <v>0</v>
      </c>
      <c r="JU189" s="344">
        <f t="shared" si="469"/>
        <v>0</v>
      </c>
      <c r="JV189" s="344">
        <f t="shared" si="470"/>
        <v>0</v>
      </c>
      <c r="JW189" s="344">
        <f t="shared" si="471"/>
        <v>0</v>
      </c>
      <c r="JX189" s="344">
        <f t="shared" si="472"/>
        <v>0</v>
      </c>
      <c r="JY189" s="344">
        <f t="shared" si="473"/>
        <v>0</v>
      </c>
      <c r="JZ189" s="344">
        <f t="shared" si="474"/>
        <v>0</v>
      </c>
      <c r="KA189" s="344">
        <f t="shared" si="475"/>
        <v>0</v>
      </c>
      <c r="KB189" s="344">
        <f t="shared" si="476"/>
        <v>0</v>
      </c>
      <c r="KC189" s="344">
        <f t="shared" si="477"/>
        <v>0</v>
      </c>
      <c r="KD189" s="344">
        <f t="shared" si="478"/>
        <v>0</v>
      </c>
      <c r="KE189" s="344">
        <f t="shared" si="479"/>
        <v>0</v>
      </c>
      <c r="KF189" s="344">
        <f t="shared" si="480"/>
        <v>0</v>
      </c>
      <c r="KG189" s="344">
        <f t="shared" si="481"/>
        <v>0</v>
      </c>
      <c r="KH189" s="344">
        <f t="shared" si="482"/>
        <v>0</v>
      </c>
      <c r="KI189" s="344">
        <f t="shared" si="483"/>
        <v>0</v>
      </c>
      <c r="KJ189" s="344">
        <f t="shared" si="484"/>
        <v>0</v>
      </c>
      <c r="KK189" s="344">
        <f t="shared" si="485"/>
        <v>0</v>
      </c>
      <c r="KL189" s="344">
        <f t="shared" si="486"/>
        <v>0</v>
      </c>
      <c r="KM189" s="344">
        <f t="shared" si="487"/>
        <v>0</v>
      </c>
      <c r="KN189" s="344">
        <f t="shared" si="488"/>
        <v>0</v>
      </c>
      <c r="KO189" s="344">
        <f t="shared" si="489"/>
        <v>0</v>
      </c>
      <c r="KP189" s="344">
        <f t="shared" si="490"/>
        <v>0</v>
      </c>
      <c r="KQ189" s="344">
        <f t="shared" si="491"/>
        <v>0</v>
      </c>
      <c r="KR189" s="344">
        <f t="shared" si="492"/>
        <v>0</v>
      </c>
      <c r="KS189" s="344">
        <f t="shared" si="493"/>
        <v>0</v>
      </c>
      <c r="KT189" s="383">
        <f t="shared" si="494"/>
        <v>0</v>
      </c>
      <c r="KU189" s="701"/>
      <c r="KV189" s="109"/>
      <c r="KW189" s="109"/>
      <c r="KX189" s="110"/>
      <c r="KZ189" s="472">
        <f t="shared" si="495"/>
        <v>0</v>
      </c>
      <c r="LA189" s="348">
        <f t="shared" si="496"/>
        <v>0</v>
      </c>
      <c r="LB189" s="348">
        <f t="shared" si="497"/>
        <v>0</v>
      </c>
      <c r="LC189" s="473">
        <f t="shared" si="498"/>
        <v>0</v>
      </c>
      <c r="LE189" s="467">
        <f t="shared" si="499"/>
        <v>0</v>
      </c>
      <c r="LF189" s="467" t="str">
        <f t="shared" si="500"/>
        <v/>
      </c>
      <c r="LG189" s="467">
        <f t="shared" si="501"/>
        <v>0</v>
      </c>
      <c r="LH189" s="467">
        <f t="shared" si="502"/>
        <v>0</v>
      </c>
      <c r="LI189" s="467">
        <f t="shared" si="503"/>
        <v>0</v>
      </c>
      <c r="LJ189" s="467">
        <f t="shared" si="504"/>
        <v>0</v>
      </c>
      <c r="LK189" s="467">
        <f t="shared" si="505"/>
        <v>0</v>
      </c>
      <c r="LL189" s="467">
        <f t="shared" si="506"/>
        <v>0</v>
      </c>
      <c r="LM189" s="467">
        <f t="shared" si="507"/>
        <v>0</v>
      </c>
      <c r="LN189" s="468">
        <f t="shared" si="508"/>
        <v>0</v>
      </c>
      <c r="LO189" s="468" t="str">
        <f t="shared" si="592"/>
        <v>○</v>
      </c>
      <c r="LP189" s="451"/>
      <c r="LQ189" s="414">
        <f t="shared" si="593"/>
        <v>0</v>
      </c>
      <c r="LR189" s="414">
        <f t="shared" si="594"/>
        <v>0</v>
      </c>
      <c r="LS189" s="414" t="str">
        <f t="shared" si="509"/>
        <v/>
      </c>
      <c r="LT189" s="414" t="str">
        <f t="shared" si="595"/>
        <v/>
      </c>
      <c r="LU189" s="414">
        <f t="shared" si="510"/>
        <v>0</v>
      </c>
      <c r="LV189" s="414">
        <f t="shared" si="511"/>
        <v>0</v>
      </c>
      <c r="LW189" s="414">
        <f t="shared" si="512"/>
        <v>0</v>
      </c>
      <c r="LX189" s="448">
        <f t="shared" si="513"/>
        <v>0</v>
      </c>
      <c r="LY189" s="414">
        <f t="shared" si="596"/>
        <v>0</v>
      </c>
      <c r="LZ189" s="414">
        <f t="shared" si="597"/>
        <v>0</v>
      </c>
      <c r="MA189" s="414">
        <f t="shared" si="598"/>
        <v>0</v>
      </c>
      <c r="MB189" s="448">
        <f t="shared" si="599"/>
        <v>0</v>
      </c>
      <c r="MC189" s="414">
        <f t="shared" si="514"/>
        <v>0</v>
      </c>
      <c r="MD189" s="414">
        <f t="shared" si="515"/>
        <v>0</v>
      </c>
      <c r="ME189" s="414">
        <f t="shared" si="516"/>
        <v>0</v>
      </c>
      <c r="MF189" s="448">
        <f t="shared" si="517"/>
        <v>0</v>
      </c>
      <c r="MG189" s="414">
        <f t="shared" si="518"/>
        <v>0</v>
      </c>
      <c r="MH189" s="414">
        <f t="shared" si="519"/>
        <v>0</v>
      </c>
      <c r="MI189" s="414">
        <f t="shared" si="520"/>
        <v>0</v>
      </c>
      <c r="MJ189" s="448">
        <f t="shared" si="600"/>
        <v>0</v>
      </c>
      <c r="MK189" s="462"/>
      <c r="ML189" s="477" cm="1">
        <f t="array" ref="ML189">IF(MX189=1,INDEX($BX189:$EQ189,1,MATCH("Ⅱ⑧",$BX189:$EQ189,0)+7),0)</f>
        <v>0</v>
      </c>
      <c r="MM189" s="478">
        <f t="shared" si="521"/>
        <v>0</v>
      </c>
      <c r="MN189" s="468">
        <f t="shared" si="522"/>
        <v>0</v>
      </c>
      <c r="MP189" s="348">
        <f t="shared" si="523"/>
        <v>0</v>
      </c>
      <c r="MQ189" s="348">
        <f t="shared" si="524"/>
        <v>0</v>
      </c>
      <c r="MR189" s="348">
        <f t="shared" si="525"/>
        <v>0</v>
      </c>
      <c r="MS189" s="348">
        <f t="shared" si="526"/>
        <v>0</v>
      </c>
      <c r="MT189" s="348">
        <f t="shared" si="527"/>
        <v>0</v>
      </c>
      <c r="MU189" s="348">
        <f t="shared" si="528"/>
        <v>0</v>
      </c>
      <c r="MV189" s="348">
        <f t="shared" si="529"/>
        <v>0</v>
      </c>
      <c r="MW189" s="348">
        <f t="shared" si="530"/>
        <v>0</v>
      </c>
      <c r="MX189" s="348">
        <f t="shared" si="531"/>
        <v>0</v>
      </c>
      <c r="MZ189" s="550">
        <f t="shared" si="532"/>
        <v>0</v>
      </c>
      <c r="NA189" s="550">
        <f t="shared" si="533"/>
        <v>0</v>
      </c>
      <c r="NB189" s="550">
        <f t="shared" si="534"/>
        <v>0</v>
      </c>
      <c r="NC189" s="550">
        <f t="shared" si="535"/>
        <v>0</v>
      </c>
      <c r="ND189" s="550">
        <f t="shared" si="536"/>
        <v>0</v>
      </c>
      <c r="NE189" s="550">
        <f t="shared" si="537"/>
        <v>0</v>
      </c>
      <c r="NF189" s="550">
        <f t="shared" si="538"/>
        <v>0</v>
      </c>
      <c r="NG189" s="550">
        <f t="shared" si="539"/>
        <v>0</v>
      </c>
    </row>
    <row r="190" spans="1:371" s="136" customFormat="1" ht="21" customHeight="1">
      <c r="A190" s="452">
        <f t="shared" si="412"/>
        <v>0</v>
      </c>
      <c r="B190" s="452">
        <f t="shared" si="601"/>
        <v>0</v>
      </c>
      <c r="C190" s="452">
        <f t="shared" si="413"/>
        <v>0</v>
      </c>
      <c r="D190" s="452">
        <f t="shared" si="414"/>
        <v>0</v>
      </c>
      <c r="E190" s="452">
        <f t="shared" si="415"/>
        <v>0</v>
      </c>
      <c r="F190" s="452">
        <f t="shared" si="602"/>
        <v>0</v>
      </c>
      <c r="G190" s="452">
        <f t="shared" si="603"/>
        <v>0</v>
      </c>
      <c r="H190" s="452">
        <f t="shared" si="604"/>
        <v>0</v>
      </c>
      <c r="I190" s="267">
        <f t="shared" si="540"/>
        <v>0</v>
      </c>
      <c r="J190" s="268"/>
      <c r="K190" s="112"/>
      <c r="L190" s="112"/>
      <c r="M190" s="106"/>
      <c r="N190" s="106"/>
      <c r="O190" s="106"/>
      <c r="P190" s="106"/>
      <c r="Q190" s="112"/>
      <c r="R190" s="263" t="str">
        <f>IFERROR(VLOOKUP(Q190,'４整理番号表'!$T$27:$U$30,2,TRUE),"")</f>
        <v/>
      </c>
      <c r="S190" s="263">
        <f t="shared" si="541"/>
        <v>0</v>
      </c>
      <c r="T190" s="266">
        <f t="shared" si="542"/>
        <v>0</v>
      </c>
      <c r="U190" s="112"/>
      <c r="V190" s="108"/>
      <c r="W190" s="269" t="str">
        <f>IFERROR(VLOOKUP(V190,'４整理番号表'!$B$6:$G$7,2,TRUE),"")</f>
        <v/>
      </c>
      <c r="X190" s="270"/>
      <c r="Y190" s="108"/>
      <c r="Z190" s="269" t="str">
        <f>IFERROR(VLOOKUP(Y190,'４整理番号表'!$B$39:$H$45,2,TRUE),"")</f>
        <v/>
      </c>
      <c r="AA190" s="108"/>
      <c r="AB190" s="271" t="str">
        <f>IFERROR(VLOOKUP(AA190,'４整理番号表'!$J$5:$K$59,2,TRUE),"")</f>
        <v/>
      </c>
      <c r="AC190" s="365"/>
      <c r="AD190" s="624"/>
      <c r="AE190" s="107"/>
      <c r="AF190" s="272" t="str">
        <f>IFERROR(VLOOKUP(AE190,'４整理番号表'!$P$6:$Q$39,2,TRUE),"")</f>
        <v/>
      </c>
      <c r="AG190" s="273">
        <f t="shared" si="416"/>
        <v>0</v>
      </c>
      <c r="AH190" s="106"/>
      <c r="AI190" s="112"/>
      <c r="AJ190" s="111"/>
      <c r="AK190" s="282"/>
      <c r="AL190" s="283"/>
      <c r="AM190" s="280"/>
      <c r="AN190" s="29"/>
      <c r="AO190" s="291">
        <f t="shared" si="417"/>
        <v>0</v>
      </c>
      <c r="AP190" s="290">
        <f t="shared" si="543"/>
        <v>0</v>
      </c>
      <c r="AQ190" s="30"/>
      <c r="AR190" s="30"/>
      <c r="AS190" s="30"/>
      <c r="AT190" s="289"/>
      <c r="AU190" s="291">
        <f t="shared" si="610"/>
        <v>0</v>
      </c>
      <c r="AV190" s="291" t="str">
        <f t="shared" si="605"/>
        <v/>
      </c>
      <c r="AW190" s="27"/>
      <c r="AX190" s="33"/>
      <c r="AY190" s="33"/>
      <c r="AZ190" s="28"/>
      <c r="BA190" s="27"/>
      <c r="BB190" s="202"/>
      <c r="BC190" s="315">
        <f t="shared" si="544"/>
        <v>0</v>
      </c>
      <c r="BD190" s="349" t="str">
        <f t="shared" si="418"/>
        <v/>
      </c>
      <c r="BE190" s="350"/>
      <c r="BF190" s="350"/>
      <c r="BG190" s="349">
        <f t="shared" si="611"/>
        <v>0</v>
      </c>
      <c r="BH190" s="350"/>
      <c r="BI190" s="349">
        <f t="shared" si="545"/>
        <v>0</v>
      </c>
      <c r="BJ190" s="202"/>
      <c r="BK190" s="202"/>
      <c r="BL190" s="653" t="str">
        <f t="shared" si="419"/>
        <v/>
      </c>
      <c r="BM190" s="654" t="str">
        <f t="shared" si="420"/>
        <v/>
      </c>
      <c r="BN190" s="266" t="str">
        <f t="shared" si="421"/>
        <v/>
      </c>
      <c r="BO190" s="793"/>
      <c r="BP190" s="323"/>
      <c r="BQ190" s="323"/>
      <c r="BR190" s="323"/>
      <c r="BS190" s="323"/>
      <c r="BT190" s="324" t="str">
        <f t="shared" si="422"/>
        <v/>
      </c>
      <c r="BU190" s="325" t="str">
        <f t="shared" si="546"/>
        <v/>
      </c>
      <c r="BV190" s="393">
        <f t="shared" si="547"/>
        <v>0</v>
      </c>
      <c r="BW190" s="326"/>
      <c r="BX190" s="329"/>
      <c r="BY190" s="454"/>
      <c r="BZ190" s="455"/>
      <c r="CA190" s="455"/>
      <c r="CB190" s="455"/>
      <c r="CC190" s="455"/>
      <c r="CD190" s="322">
        <f>IFERROR(VLOOKUP(BX190,'４整理番号表'!$X$23:$Z$31,3,FALSE),)</f>
        <v>0</v>
      </c>
      <c r="CE190" s="605" t="str">
        <f>IF(BX190='４整理番号表'!$X$24,IF(CC190&lt;&gt;"",IF(BZ190&gt;0,IF(BY190=6,ROUNDDOWN((CC190-BZ190)/ABS(BZ190),3),IF(BY190=5,ROUNDDOWN((CC190-BZ190)/ABS(BZ190)*3/4,3),"")),"-")),IF(CC190&lt;&gt;"",IF(BZ190&gt;0,ROUNDDOWN((CC190-BZ190)/ABS(BZ190),3),"-"),""))</f>
        <v/>
      </c>
      <c r="CF190" s="610"/>
      <c r="CG190" s="329"/>
      <c r="CH190" s="454"/>
      <c r="CI190" s="322"/>
      <c r="CJ190" s="322"/>
      <c r="CK190" s="322"/>
      <c r="CL190" s="322"/>
      <c r="CM190" s="322">
        <f>IFERROR(VLOOKUP(CG190,'４整理番号表'!$X$23:$Z$31,3,FALSE),)</f>
        <v>0</v>
      </c>
      <c r="CN190" s="325" t="str">
        <f t="shared" si="548"/>
        <v/>
      </c>
      <c r="CO190" s="610"/>
      <c r="CP190" s="329"/>
      <c r="CQ190" s="454"/>
      <c r="CR190" s="322"/>
      <c r="CS190" s="322"/>
      <c r="CT190" s="322"/>
      <c r="CU190" s="322"/>
      <c r="CV190" s="322">
        <f>IFERROR(VLOOKUP(CP190,'４整理番号表'!$X$23:$Z$31,3,FALSE),)</f>
        <v>0</v>
      </c>
      <c r="CW190" s="325" t="str">
        <f t="shared" si="549"/>
        <v/>
      </c>
      <c r="CX190" s="619"/>
      <c r="CY190" s="329"/>
      <c r="CZ190" s="454"/>
      <c r="DA190" s="322"/>
      <c r="DB190" s="322"/>
      <c r="DC190" s="322"/>
      <c r="DD190" s="322"/>
      <c r="DE190" s="322">
        <f>IFERROR(VLOOKUP(CY190,'４整理番号表'!$X$23:$Z$31,3,FALSE),)</f>
        <v>0</v>
      </c>
      <c r="DF190" s="325" t="str">
        <f t="shared" si="550"/>
        <v/>
      </c>
      <c r="DG190" s="610"/>
      <c r="DH190" s="329"/>
      <c r="DI190" s="454"/>
      <c r="DJ190" s="322"/>
      <c r="DK190" s="322"/>
      <c r="DL190" s="322"/>
      <c r="DM190" s="322"/>
      <c r="DN190" s="322">
        <f>IFERROR(VLOOKUP(DH190,'４整理番号表'!$X$23:$Z$31,3,FALSE),)</f>
        <v>0</v>
      </c>
      <c r="DO190" s="325" t="str">
        <f t="shared" si="551"/>
        <v/>
      </c>
      <c r="DP190" s="610"/>
      <c r="DQ190" s="329"/>
      <c r="DR190" s="454"/>
      <c r="DS190" s="322"/>
      <c r="DT190" s="322"/>
      <c r="DU190" s="322"/>
      <c r="DV190" s="322"/>
      <c r="DW190" s="322">
        <f>IFERROR(VLOOKUP(DQ190,'４整理番号表'!$X$23:$Z$31,3,FALSE),)</f>
        <v>0</v>
      </c>
      <c r="DX190" s="325" t="str">
        <f t="shared" si="552"/>
        <v/>
      </c>
      <c r="DY190" s="610"/>
      <c r="DZ190" s="329"/>
      <c r="EA190" s="454"/>
      <c r="EB190" s="322"/>
      <c r="EC190" s="322"/>
      <c r="ED190" s="322"/>
      <c r="EE190" s="322"/>
      <c r="EF190" s="322">
        <f>IFERROR(VLOOKUP(DZ190,'４整理番号表'!$X$23:$Z$31,3,FALSE),)</f>
        <v>0</v>
      </c>
      <c r="EG190" s="325" t="str">
        <f t="shared" si="553"/>
        <v/>
      </c>
      <c r="EH190" s="610"/>
      <c r="EI190" s="329"/>
      <c r="EJ190" s="454"/>
      <c r="EK190" s="322"/>
      <c r="EL190" s="322"/>
      <c r="EM190" s="322"/>
      <c r="EN190" s="322"/>
      <c r="EO190" s="322">
        <f>IFERROR(VLOOKUP(EI190,'４整理番号表'!$X$23:$Z$31,3,FALSE),)</f>
        <v>0</v>
      </c>
      <c r="EP190" s="325" t="str">
        <f t="shared" si="554"/>
        <v/>
      </c>
      <c r="EQ190" s="619"/>
      <c r="ER190" s="203" t="s">
        <v>101</v>
      </c>
      <c r="ES190" s="266">
        <f t="shared" si="423"/>
        <v>0</v>
      </c>
      <c r="ET190" s="272">
        <f t="shared" si="424"/>
        <v>0</v>
      </c>
      <c r="EU190" s="272">
        <f t="shared" si="425"/>
        <v>0</v>
      </c>
      <c r="EV190" s="272">
        <f t="shared" si="426"/>
        <v>0</v>
      </c>
      <c r="EW190" s="272">
        <f t="shared" si="427"/>
        <v>0</v>
      </c>
      <c r="EX190" s="272">
        <f t="shared" si="428"/>
        <v>0</v>
      </c>
      <c r="EY190" s="272">
        <f t="shared" si="429"/>
        <v>0</v>
      </c>
      <c r="EZ190" s="272">
        <f t="shared" si="430"/>
        <v>0</v>
      </c>
      <c r="FA190" s="272">
        <f t="shared" si="431"/>
        <v>0</v>
      </c>
      <c r="FB190" s="272">
        <f t="shared" si="432"/>
        <v>0</v>
      </c>
      <c r="FC190" s="272">
        <f t="shared" si="433"/>
        <v>0</v>
      </c>
      <c r="FD190" s="272">
        <f t="shared" si="434"/>
        <v>0</v>
      </c>
      <c r="FE190" s="272">
        <f t="shared" si="435"/>
        <v>0</v>
      </c>
      <c r="FF190" s="272">
        <f t="shared" si="436"/>
        <v>0</v>
      </c>
      <c r="FG190" s="272">
        <f t="shared" si="437"/>
        <v>0</v>
      </c>
      <c r="FH190" s="272">
        <f t="shared" si="438"/>
        <v>0</v>
      </c>
      <c r="FI190" s="109" t="s">
        <v>100</v>
      </c>
      <c r="FJ190" s="109" t="s">
        <v>100</v>
      </c>
      <c r="FK190" s="109" t="s">
        <v>100</v>
      </c>
      <c r="FL190" s="109" t="s">
        <v>100</v>
      </c>
      <c r="FM190" s="109" t="s">
        <v>100</v>
      </c>
      <c r="FN190" s="272">
        <f t="shared" si="555"/>
        <v>0</v>
      </c>
      <c r="FO190" s="272">
        <f t="shared" si="556"/>
        <v>0</v>
      </c>
      <c r="FP190" s="272">
        <f t="shared" si="557"/>
        <v>0</v>
      </c>
      <c r="FQ190" s="272">
        <f t="shared" si="558"/>
        <v>0</v>
      </c>
      <c r="FR190" s="272">
        <f t="shared" si="559"/>
        <v>0</v>
      </c>
      <c r="FS190" s="272">
        <f t="shared" si="560"/>
        <v>0</v>
      </c>
      <c r="FT190" s="272">
        <f t="shared" si="561"/>
        <v>0</v>
      </c>
      <c r="FU190" s="113"/>
      <c r="FV190" s="113"/>
      <c r="FW190" s="109"/>
      <c r="FX190" s="109"/>
      <c r="FY190" s="109"/>
      <c r="FZ190" s="272">
        <f t="shared" si="562"/>
        <v>0</v>
      </c>
      <c r="GA190" s="272">
        <f t="shared" si="439"/>
        <v>0</v>
      </c>
      <c r="GB190" s="109"/>
      <c r="GC190" s="109"/>
      <c r="GD190" s="109"/>
      <c r="GE190" s="109"/>
      <c r="GF190" s="109"/>
      <c r="GG190" s="109"/>
      <c r="GH190" s="109"/>
      <c r="GI190" s="109"/>
      <c r="GJ190" s="109"/>
      <c r="GK190" s="109"/>
      <c r="GL190" s="109"/>
      <c r="GM190" s="109"/>
      <c r="GN190" s="109"/>
      <c r="GO190" s="109"/>
      <c r="GP190" s="109"/>
      <c r="GQ190" s="109"/>
      <c r="GR190" s="109"/>
      <c r="GS190" s="109"/>
      <c r="GT190" s="110"/>
      <c r="GV190" s="413">
        <f t="shared" si="440"/>
        <v>0</v>
      </c>
      <c r="GW190" s="414">
        <f t="shared" si="441"/>
        <v>0</v>
      </c>
      <c r="GX190" s="415"/>
      <c r="GY190" s="416">
        <f t="shared" si="606"/>
        <v>0</v>
      </c>
      <c r="GZ190" s="417">
        <f t="shared" si="607"/>
        <v>0</v>
      </c>
      <c r="HA190" s="385"/>
      <c r="HB190" s="421"/>
      <c r="HC190" s="422"/>
      <c r="HD190" s="422"/>
      <c r="HE190" s="423">
        <f t="shared" si="608"/>
        <v>0</v>
      </c>
      <c r="HF190" s="424">
        <f t="shared" si="609"/>
        <v>0</v>
      </c>
      <c r="HG190" s="426"/>
      <c r="HH190" s="426"/>
      <c r="HI190" s="426"/>
      <c r="HJ190" s="345" t="str">
        <f t="shared" si="442"/>
        <v/>
      </c>
      <c r="HK190" s="402">
        <f>IF(OR(AND(1&lt;=HJ190,HJ190&lt;=3),HJ190=6),VLOOKUP(HJ190,'４整理番号表'!$J$5:$K$59,2,FALSE),0)</f>
        <v>0</v>
      </c>
      <c r="HL190" s="402">
        <f>IF(OR(HJ190=4,HJ190=7),VLOOKUP(HJ190,'４整理番号表'!$J$5:$K$59,2,FALSE),0)</f>
        <v>0</v>
      </c>
      <c r="HM190" s="402">
        <f>IF(HJ190=5,VLOOKUP(HJ190,'４整理番号表'!$J$5:$K$59,2,FALSE),0)</f>
        <v>0</v>
      </c>
      <c r="HN190" s="402">
        <f>IF(AND(8&lt;=HJ190,HJ190&lt;=13),VLOOKUP(HJ190,'４整理番号表'!$J$5:$K$59,2,FALSE),0)</f>
        <v>0</v>
      </c>
      <c r="HO190" s="397">
        <f t="shared" si="563"/>
        <v>0</v>
      </c>
      <c r="HP190" s="345">
        <f t="shared" si="564"/>
        <v>0</v>
      </c>
      <c r="HQ190" s="345">
        <f t="shared" si="565"/>
        <v>0</v>
      </c>
      <c r="HR190" s="344">
        <f t="shared" si="566"/>
        <v>0</v>
      </c>
      <c r="HS190" s="344">
        <f t="shared" si="567"/>
        <v>0</v>
      </c>
      <c r="HT190" s="345">
        <f t="shared" si="568"/>
        <v>0</v>
      </c>
      <c r="HU190" s="345">
        <f t="shared" si="569"/>
        <v>0</v>
      </c>
      <c r="HV190" s="345">
        <f t="shared" si="570"/>
        <v>0</v>
      </c>
      <c r="HW190" s="345">
        <f t="shared" si="571"/>
        <v>0</v>
      </c>
      <c r="HX190" s="345">
        <f t="shared" si="572"/>
        <v>0</v>
      </c>
      <c r="HY190" s="344">
        <f t="shared" si="573"/>
        <v>0</v>
      </c>
      <c r="HZ190" s="344">
        <f t="shared" si="574"/>
        <v>0</v>
      </c>
      <c r="IA190" s="345">
        <f t="shared" si="575"/>
        <v>0</v>
      </c>
      <c r="IB190" s="345">
        <f t="shared" si="576"/>
        <v>0</v>
      </c>
      <c r="IC190" s="345">
        <f t="shared" si="577"/>
        <v>0</v>
      </c>
      <c r="ID190" s="345">
        <f t="shared" si="578"/>
        <v>0</v>
      </c>
      <c r="IE190" s="345">
        <f t="shared" si="579"/>
        <v>0</v>
      </c>
      <c r="IF190" s="344">
        <f>IF(AND($HO190=3,SUM($ID190:IE190)=0),IF(AND($HB190=1,$HF190&gt;=0.1),1,),)</f>
        <v>0</v>
      </c>
      <c r="IG190" s="344">
        <f>IF(AND($HO190=3,SUM($ID190:IF190)=0),IF(AND($HB190=1,$HF190&gt;=0.05,$HF190&lt;0.1),1,),)</f>
        <v>0</v>
      </c>
      <c r="IH190" s="345">
        <f t="shared" si="580"/>
        <v>0</v>
      </c>
      <c r="II190" s="345">
        <f t="shared" si="581"/>
        <v>0</v>
      </c>
      <c r="IJ190" s="345">
        <f t="shared" si="582"/>
        <v>0</v>
      </c>
      <c r="IK190" s="345">
        <f t="shared" si="583"/>
        <v>0</v>
      </c>
      <c r="IL190" s="345">
        <f t="shared" si="584"/>
        <v>0</v>
      </c>
      <c r="IM190" s="345">
        <f t="shared" si="585"/>
        <v>0</v>
      </c>
      <c r="IN190" s="345">
        <f t="shared" si="586"/>
        <v>0</v>
      </c>
      <c r="IO190" s="345">
        <f t="shared" si="587"/>
        <v>0</v>
      </c>
      <c r="IP190" s="345">
        <f t="shared" si="588"/>
        <v>0</v>
      </c>
      <c r="IQ190" s="345">
        <f t="shared" si="589"/>
        <v>0</v>
      </c>
      <c r="IR190" s="345">
        <f t="shared" si="590"/>
        <v>0</v>
      </c>
      <c r="IS190" s="392">
        <f t="shared" si="591"/>
        <v>0</v>
      </c>
      <c r="IT190" s="385"/>
      <c r="IU190" s="440">
        <f t="shared" si="443"/>
        <v>0</v>
      </c>
      <c r="IV190" s="344">
        <f t="shared" si="444"/>
        <v>0</v>
      </c>
      <c r="IW190" s="344">
        <f t="shared" si="445"/>
        <v>0</v>
      </c>
      <c r="IX190" s="344">
        <f t="shared" si="446"/>
        <v>0</v>
      </c>
      <c r="IY190" s="344">
        <f t="shared" si="447"/>
        <v>0</v>
      </c>
      <c r="IZ190" s="344">
        <f t="shared" si="448"/>
        <v>0</v>
      </c>
      <c r="JA190" s="344">
        <f t="shared" si="449"/>
        <v>0</v>
      </c>
      <c r="JB190" s="344">
        <f t="shared" si="450"/>
        <v>0</v>
      </c>
      <c r="JC190" s="344">
        <f t="shared" si="451"/>
        <v>0</v>
      </c>
      <c r="JD190" s="344">
        <f t="shared" si="452"/>
        <v>0</v>
      </c>
      <c r="JE190" s="344">
        <f t="shared" si="453"/>
        <v>0</v>
      </c>
      <c r="JF190" s="344">
        <f t="shared" si="454"/>
        <v>0</v>
      </c>
      <c r="JG190" s="344">
        <f t="shared" si="455"/>
        <v>0</v>
      </c>
      <c r="JH190" s="344">
        <f t="shared" si="456"/>
        <v>0</v>
      </c>
      <c r="JI190" s="344">
        <f t="shared" si="457"/>
        <v>0</v>
      </c>
      <c r="JJ190" s="344">
        <f t="shared" si="458"/>
        <v>0</v>
      </c>
      <c r="JK190" s="344">
        <f t="shared" si="459"/>
        <v>0</v>
      </c>
      <c r="JL190" s="344">
        <f t="shared" si="460"/>
        <v>0</v>
      </c>
      <c r="JM190" s="344">
        <f t="shared" si="461"/>
        <v>0</v>
      </c>
      <c r="JN190" s="344">
        <f t="shared" si="462"/>
        <v>0</v>
      </c>
      <c r="JO190" s="344">
        <f t="shared" si="463"/>
        <v>0</v>
      </c>
      <c r="JP190" s="344">
        <f t="shared" si="464"/>
        <v>0</v>
      </c>
      <c r="JQ190" s="344">
        <f t="shared" si="465"/>
        <v>0</v>
      </c>
      <c r="JR190" s="344">
        <f t="shared" si="466"/>
        <v>0</v>
      </c>
      <c r="JS190" s="344">
        <f t="shared" si="467"/>
        <v>0</v>
      </c>
      <c r="JT190" s="344">
        <f t="shared" si="468"/>
        <v>0</v>
      </c>
      <c r="JU190" s="344">
        <f t="shared" si="469"/>
        <v>0</v>
      </c>
      <c r="JV190" s="344">
        <f t="shared" si="470"/>
        <v>0</v>
      </c>
      <c r="JW190" s="344">
        <f t="shared" si="471"/>
        <v>0</v>
      </c>
      <c r="JX190" s="344">
        <f t="shared" si="472"/>
        <v>0</v>
      </c>
      <c r="JY190" s="344">
        <f t="shared" si="473"/>
        <v>0</v>
      </c>
      <c r="JZ190" s="344">
        <f t="shared" si="474"/>
        <v>0</v>
      </c>
      <c r="KA190" s="344">
        <f t="shared" si="475"/>
        <v>0</v>
      </c>
      <c r="KB190" s="344">
        <f t="shared" si="476"/>
        <v>0</v>
      </c>
      <c r="KC190" s="344">
        <f t="shared" si="477"/>
        <v>0</v>
      </c>
      <c r="KD190" s="344">
        <f t="shared" si="478"/>
        <v>0</v>
      </c>
      <c r="KE190" s="344">
        <f t="shared" si="479"/>
        <v>0</v>
      </c>
      <c r="KF190" s="344">
        <f t="shared" si="480"/>
        <v>0</v>
      </c>
      <c r="KG190" s="344">
        <f t="shared" si="481"/>
        <v>0</v>
      </c>
      <c r="KH190" s="344">
        <f t="shared" si="482"/>
        <v>0</v>
      </c>
      <c r="KI190" s="344">
        <f t="shared" si="483"/>
        <v>0</v>
      </c>
      <c r="KJ190" s="344">
        <f t="shared" si="484"/>
        <v>0</v>
      </c>
      <c r="KK190" s="344">
        <f t="shared" si="485"/>
        <v>0</v>
      </c>
      <c r="KL190" s="344">
        <f t="shared" si="486"/>
        <v>0</v>
      </c>
      <c r="KM190" s="344">
        <f t="shared" si="487"/>
        <v>0</v>
      </c>
      <c r="KN190" s="344">
        <f t="shared" si="488"/>
        <v>0</v>
      </c>
      <c r="KO190" s="344">
        <f t="shared" si="489"/>
        <v>0</v>
      </c>
      <c r="KP190" s="344">
        <f t="shared" si="490"/>
        <v>0</v>
      </c>
      <c r="KQ190" s="344">
        <f t="shared" si="491"/>
        <v>0</v>
      </c>
      <c r="KR190" s="344">
        <f t="shared" si="492"/>
        <v>0</v>
      </c>
      <c r="KS190" s="344">
        <f t="shared" si="493"/>
        <v>0</v>
      </c>
      <c r="KT190" s="383">
        <f t="shared" si="494"/>
        <v>0</v>
      </c>
      <c r="KU190" s="701"/>
      <c r="KV190" s="109"/>
      <c r="KW190" s="109"/>
      <c r="KX190" s="110"/>
      <c r="KZ190" s="472">
        <f t="shared" si="495"/>
        <v>0</v>
      </c>
      <c r="LA190" s="348">
        <f t="shared" si="496"/>
        <v>0</v>
      </c>
      <c r="LB190" s="348">
        <f t="shared" si="497"/>
        <v>0</v>
      </c>
      <c r="LC190" s="473">
        <f t="shared" si="498"/>
        <v>0</v>
      </c>
      <c r="LE190" s="467">
        <f t="shared" si="499"/>
        <v>0</v>
      </c>
      <c r="LF190" s="467" t="str">
        <f t="shared" si="500"/>
        <v/>
      </c>
      <c r="LG190" s="467">
        <f t="shared" si="501"/>
        <v>0</v>
      </c>
      <c r="LH190" s="467">
        <f t="shared" si="502"/>
        <v>0</v>
      </c>
      <c r="LI190" s="467">
        <f t="shared" si="503"/>
        <v>0</v>
      </c>
      <c r="LJ190" s="467">
        <f t="shared" si="504"/>
        <v>0</v>
      </c>
      <c r="LK190" s="467">
        <f t="shared" si="505"/>
        <v>0</v>
      </c>
      <c r="LL190" s="467">
        <f t="shared" si="506"/>
        <v>0</v>
      </c>
      <c r="LM190" s="467">
        <f t="shared" si="507"/>
        <v>0</v>
      </c>
      <c r="LN190" s="468">
        <f t="shared" si="508"/>
        <v>0</v>
      </c>
      <c r="LO190" s="468" t="str">
        <f t="shared" si="592"/>
        <v>○</v>
      </c>
      <c r="LP190" s="451"/>
      <c r="LQ190" s="414">
        <f t="shared" si="593"/>
        <v>0</v>
      </c>
      <c r="LR190" s="414">
        <f t="shared" si="594"/>
        <v>0</v>
      </c>
      <c r="LS190" s="414" t="str">
        <f t="shared" si="509"/>
        <v/>
      </c>
      <c r="LT190" s="414" t="str">
        <f t="shared" si="595"/>
        <v/>
      </c>
      <c r="LU190" s="414">
        <f t="shared" si="510"/>
        <v>0</v>
      </c>
      <c r="LV190" s="414">
        <f t="shared" si="511"/>
        <v>0</v>
      </c>
      <c r="LW190" s="414">
        <f t="shared" si="512"/>
        <v>0</v>
      </c>
      <c r="LX190" s="448">
        <f t="shared" si="513"/>
        <v>0</v>
      </c>
      <c r="LY190" s="414">
        <f t="shared" si="596"/>
        <v>0</v>
      </c>
      <c r="LZ190" s="414">
        <f t="shared" si="597"/>
        <v>0</v>
      </c>
      <c r="MA190" s="414">
        <f t="shared" si="598"/>
        <v>0</v>
      </c>
      <c r="MB190" s="448">
        <f t="shared" si="599"/>
        <v>0</v>
      </c>
      <c r="MC190" s="414">
        <f t="shared" si="514"/>
        <v>0</v>
      </c>
      <c r="MD190" s="414">
        <f t="shared" si="515"/>
        <v>0</v>
      </c>
      <c r="ME190" s="414">
        <f t="shared" si="516"/>
        <v>0</v>
      </c>
      <c r="MF190" s="448">
        <f t="shared" si="517"/>
        <v>0</v>
      </c>
      <c r="MG190" s="414">
        <f t="shared" si="518"/>
        <v>0</v>
      </c>
      <c r="MH190" s="414">
        <f t="shared" si="519"/>
        <v>0</v>
      </c>
      <c r="MI190" s="414">
        <f t="shared" si="520"/>
        <v>0</v>
      </c>
      <c r="MJ190" s="448">
        <f t="shared" si="600"/>
        <v>0</v>
      </c>
      <c r="MK190" s="462"/>
      <c r="ML190" s="477" cm="1">
        <f t="array" ref="ML190">IF(MX190=1,INDEX($BX190:$EQ190,1,MATCH("Ⅱ⑧",$BX190:$EQ190,0)+7),0)</f>
        <v>0</v>
      </c>
      <c r="MM190" s="478">
        <f t="shared" si="521"/>
        <v>0</v>
      </c>
      <c r="MN190" s="468">
        <f t="shared" si="522"/>
        <v>0</v>
      </c>
      <c r="MP190" s="348">
        <f t="shared" si="523"/>
        <v>0</v>
      </c>
      <c r="MQ190" s="348">
        <f t="shared" si="524"/>
        <v>0</v>
      </c>
      <c r="MR190" s="348">
        <f t="shared" si="525"/>
        <v>0</v>
      </c>
      <c r="MS190" s="348">
        <f t="shared" si="526"/>
        <v>0</v>
      </c>
      <c r="MT190" s="348">
        <f t="shared" si="527"/>
        <v>0</v>
      </c>
      <c r="MU190" s="348">
        <f t="shared" si="528"/>
        <v>0</v>
      </c>
      <c r="MV190" s="348">
        <f t="shared" si="529"/>
        <v>0</v>
      </c>
      <c r="MW190" s="348">
        <f t="shared" si="530"/>
        <v>0</v>
      </c>
      <c r="MX190" s="348">
        <f t="shared" si="531"/>
        <v>0</v>
      </c>
      <c r="MZ190" s="550">
        <f t="shared" si="532"/>
        <v>0</v>
      </c>
      <c r="NA190" s="550">
        <f t="shared" si="533"/>
        <v>0</v>
      </c>
      <c r="NB190" s="550">
        <f t="shared" si="534"/>
        <v>0</v>
      </c>
      <c r="NC190" s="550">
        <f t="shared" si="535"/>
        <v>0</v>
      </c>
      <c r="ND190" s="550">
        <f t="shared" si="536"/>
        <v>0</v>
      </c>
      <c r="NE190" s="550">
        <f t="shared" si="537"/>
        <v>0</v>
      </c>
      <c r="NF190" s="550">
        <f t="shared" si="538"/>
        <v>0</v>
      </c>
      <c r="NG190" s="550">
        <f t="shared" si="539"/>
        <v>0</v>
      </c>
    </row>
    <row r="191" spans="1:371" s="136" customFormat="1" ht="21" customHeight="1">
      <c r="A191" s="452">
        <f t="shared" si="412"/>
        <v>0</v>
      </c>
      <c r="B191" s="452">
        <f t="shared" si="601"/>
        <v>0</v>
      </c>
      <c r="C191" s="452">
        <f t="shared" si="413"/>
        <v>0</v>
      </c>
      <c r="D191" s="452">
        <f t="shared" si="414"/>
        <v>0</v>
      </c>
      <c r="E191" s="452">
        <f t="shared" si="415"/>
        <v>0</v>
      </c>
      <c r="F191" s="452">
        <f t="shared" si="602"/>
        <v>0</v>
      </c>
      <c r="G191" s="452">
        <f t="shared" si="603"/>
        <v>0</v>
      </c>
      <c r="H191" s="452">
        <f t="shared" si="604"/>
        <v>0</v>
      </c>
      <c r="I191" s="267">
        <f t="shared" si="540"/>
        <v>0</v>
      </c>
      <c r="J191" s="268"/>
      <c r="K191" s="112"/>
      <c r="L191" s="112"/>
      <c r="M191" s="106"/>
      <c r="N191" s="106"/>
      <c r="O191" s="106"/>
      <c r="P191" s="106"/>
      <c r="Q191" s="112"/>
      <c r="R191" s="263" t="str">
        <f>IFERROR(VLOOKUP(Q191,'４整理番号表'!$T$27:$U$30,2,TRUE),"")</f>
        <v/>
      </c>
      <c r="S191" s="263">
        <f t="shared" si="541"/>
        <v>0</v>
      </c>
      <c r="T191" s="266">
        <f t="shared" si="542"/>
        <v>0</v>
      </c>
      <c r="U191" s="112"/>
      <c r="V191" s="108"/>
      <c r="W191" s="269" t="str">
        <f>IFERROR(VLOOKUP(V191,'４整理番号表'!$B$6:$G$7,2,TRUE),"")</f>
        <v/>
      </c>
      <c r="X191" s="270"/>
      <c r="Y191" s="108"/>
      <c r="Z191" s="269" t="str">
        <f>IFERROR(VLOOKUP(Y191,'４整理番号表'!$B$39:$H$45,2,TRUE),"")</f>
        <v/>
      </c>
      <c r="AA191" s="108"/>
      <c r="AB191" s="271" t="str">
        <f>IFERROR(VLOOKUP(AA191,'４整理番号表'!$J$5:$K$59,2,TRUE),"")</f>
        <v/>
      </c>
      <c r="AC191" s="365"/>
      <c r="AD191" s="624"/>
      <c r="AE191" s="107"/>
      <c r="AF191" s="272" t="str">
        <f>IFERROR(VLOOKUP(AE191,'４整理番号表'!$P$6:$Q$39,2,TRUE),"")</f>
        <v/>
      </c>
      <c r="AG191" s="273">
        <f t="shared" si="416"/>
        <v>0</v>
      </c>
      <c r="AH191" s="106"/>
      <c r="AI191" s="112"/>
      <c r="AJ191" s="111"/>
      <c r="AK191" s="282"/>
      <c r="AL191" s="283"/>
      <c r="AM191" s="280"/>
      <c r="AN191" s="26"/>
      <c r="AO191" s="291">
        <f t="shared" si="417"/>
        <v>0</v>
      </c>
      <c r="AP191" s="290">
        <f t="shared" si="543"/>
        <v>0</v>
      </c>
      <c r="AQ191" s="30"/>
      <c r="AR191" s="30"/>
      <c r="AS191" s="30"/>
      <c r="AT191" s="289"/>
      <c r="AU191" s="291">
        <f t="shared" si="610"/>
        <v>0</v>
      </c>
      <c r="AV191" s="291" t="str">
        <f t="shared" si="605"/>
        <v/>
      </c>
      <c r="AW191" s="27"/>
      <c r="AX191" s="33"/>
      <c r="AY191" s="33"/>
      <c r="AZ191" s="28"/>
      <c r="BA191" s="27"/>
      <c r="BB191" s="202"/>
      <c r="BC191" s="315">
        <f t="shared" si="544"/>
        <v>0</v>
      </c>
      <c r="BD191" s="349" t="str">
        <f t="shared" si="418"/>
        <v/>
      </c>
      <c r="BE191" s="350"/>
      <c r="BF191" s="350"/>
      <c r="BG191" s="349">
        <f t="shared" si="611"/>
        <v>0</v>
      </c>
      <c r="BH191" s="350"/>
      <c r="BI191" s="349">
        <f t="shared" si="545"/>
        <v>0</v>
      </c>
      <c r="BJ191" s="202"/>
      <c r="BK191" s="202"/>
      <c r="BL191" s="653" t="str">
        <f t="shared" si="419"/>
        <v/>
      </c>
      <c r="BM191" s="654" t="str">
        <f t="shared" si="420"/>
        <v/>
      </c>
      <c r="BN191" s="266" t="str">
        <f t="shared" si="421"/>
        <v/>
      </c>
      <c r="BO191" s="793"/>
      <c r="BP191" s="323"/>
      <c r="BQ191" s="323"/>
      <c r="BR191" s="323"/>
      <c r="BS191" s="323"/>
      <c r="BT191" s="324" t="str">
        <f t="shared" si="422"/>
        <v/>
      </c>
      <c r="BU191" s="325" t="str">
        <f t="shared" si="546"/>
        <v/>
      </c>
      <c r="BV191" s="393">
        <f t="shared" si="547"/>
        <v>0</v>
      </c>
      <c r="BW191" s="326"/>
      <c r="BX191" s="329"/>
      <c r="BY191" s="454"/>
      <c r="BZ191" s="455"/>
      <c r="CA191" s="455"/>
      <c r="CB191" s="455"/>
      <c r="CC191" s="455"/>
      <c r="CD191" s="322">
        <f>IFERROR(VLOOKUP(BX191,'４整理番号表'!$X$23:$Z$31,3,FALSE),)</f>
        <v>0</v>
      </c>
      <c r="CE191" s="605" t="str">
        <f>IF(BX191='４整理番号表'!$X$24,IF(CC191&lt;&gt;"",IF(BZ191&gt;0,IF(BY191=6,ROUNDDOWN((CC191-BZ191)/ABS(BZ191),3),IF(BY191=5,ROUNDDOWN((CC191-BZ191)/ABS(BZ191)*3/4,3),"")),"-")),IF(CC191&lt;&gt;"",IF(BZ191&gt;0,ROUNDDOWN((CC191-BZ191)/ABS(BZ191),3),"-"),""))</f>
        <v/>
      </c>
      <c r="CF191" s="610"/>
      <c r="CG191" s="329"/>
      <c r="CH191" s="454"/>
      <c r="CI191" s="322"/>
      <c r="CJ191" s="322"/>
      <c r="CK191" s="322"/>
      <c r="CL191" s="322"/>
      <c r="CM191" s="322">
        <f>IFERROR(VLOOKUP(CG191,'４整理番号表'!$X$23:$Z$31,3,FALSE),)</f>
        <v>0</v>
      </c>
      <c r="CN191" s="325" t="str">
        <f t="shared" si="548"/>
        <v/>
      </c>
      <c r="CO191" s="610"/>
      <c r="CP191" s="329"/>
      <c r="CQ191" s="454"/>
      <c r="CR191" s="322"/>
      <c r="CS191" s="322"/>
      <c r="CT191" s="322"/>
      <c r="CU191" s="322"/>
      <c r="CV191" s="322">
        <f>IFERROR(VLOOKUP(CP191,'４整理番号表'!$X$23:$Z$31,3,FALSE),)</f>
        <v>0</v>
      </c>
      <c r="CW191" s="325" t="str">
        <f t="shared" si="549"/>
        <v/>
      </c>
      <c r="CX191" s="619"/>
      <c r="CY191" s="329"/>
      <c r="CZ191" s="454"/>
      <c r="DA191" s="322"/>
      <c r="DB191" s="322"/>
      <c r="DC191" s="322"/>
      <c r="DD191" s="322"/>
      <c r="DE191" s="322">
        <f>IFERROR(VLOOKUP(CY191,'４整理番号表'!$X$23:$Z$31,3,FALSE),)</f>
        <v>0</v>
      </c>
      <c r="DF191" s="325" t="str">
        <f t="shared" si="550"/>
        <v/>
      </c>
      <c r="DG191" s="610"/>
      <c r="DH191" s="329"/>
      <c r="DI191" s="454"/>
      <c r="DJ191" s="322"/>
      <c r="DK191" s="322"/>
      <c r="DL191" s="322"/>
      <c r="DM191" s="322"/>
      <c r="DN191" s="322">
        <f>IFERROR(VLOOKUP(DH191,'４整理番号表'!$X$23:$Z$31,3,FALSE),)</f>
        <v>0</v>
      </c>
      <c r="DO191" s="325" t="str">
        <f t="shared" si="551"/>
        <v/>
      </c>
      <c r="DP191" s="610"/>
      <c r="DQ191" s="329"/>
      <c r="DR191" s="454"/>
      <c r="DS191" s="322"/>
      <c r="DT191" s="322"/>
      <c r="DU191" s="322"/>
      <c r="DV191" s="322"/>
      <c r="DW191" s="322">
        <f>IFERROR(VLOOKUP(DQ191,'４整理番号表'!$X$23:$Z$31,3,FALSE),)</f>
        <v>0</v>
      </c>
      <c r="DX191" s="325" t="str">
        <f t="shared" si="552"/>
        <v/>
      </c>
      <c r="DY191" s="610"/>
      <c r="DZ191" s="329"/>
      <c r="EA191" s="454"/>
      <c r="EB191" s="322"/>
      <c r="EC191" s="322"/>
      <c r="ED191" s="322"/>
      <c r="EE191" s="322"/>
      <c r="EF191" s="322">
        <f>IFERROR(VLOOKUP(DZ191,'４整理番号表'!$X$23:$Z$31,3,FALSE),)</f>
        <v>0</v>
      </c>
      <c r="EG191" s="325" t="str">
        <f t="shared" si="553"/>
        <v/>
      </c>
      <c r="EH191" s="610"/>
      <c r="EI191" s="329"/>
      <c r="EJ191" s="454"/>
      <c r="EK191" s="322"/>
      <c r="EL191" s="322"/>
      <c r="EM191" s="322"/>
      <c r="EN191" s="322"/>
      <c r="EO191" s="322">
        <f>IFERROR(VLOOKUP(EI191,'４整理番号表'!$X$23:$Z$31,3,FALSE),)</f>
        <v>0</v>
      </c>
      <c r="EP191" s="325" t="str">
        <f t="shared" si="554"/>
        <v/>
      </c>
      <c r="EQ191" s="619"/>
      <c r="ER191" s="203" t="s">
        <v>101</v>
      </c>
      <c r="ES191" s="266">
        <f t="shared" si="423"/>
        <v>0</v>
      </c>
      <c r="ET191" s="272">
        <f t="shared" si="424"/>
        <v>0</v>
      </c>
      <c r="EU191" s="272">
        <f t="shared" si="425"/>
        <v>0</v>
      </c>
      <c r="EV191" s="272">
        <f t="shared" si="426"/>
        <v>0</v>
      </c>
      <c r="EW191" s="272">
        <f t="shared" si="427"/>
        <v>0</v>
      </c>
      <c r="EX191" s="272">
        <f t="shared" si="428"/>
        <v>0</v>
      </c>
      <c r="EY191" s="272">
        <f t="shared" si="429"/>
        <v>0</v>
      </c>
      <c r="EZ191" s="272">
        <f t="shared" si="430"/>
        <v>0</v>
      </c>
      <c r="FA191" s="272">
        <f t="shared" si="431"/>
        <v>0</v>
      </c>
      <c r="FB191" s="272">
        <f t="shared" si="432"/>
        <v>0</v>
      </c>
      <c r="FC191" s="272">
        <f t="shared" si="433"/>
        <v>0</v>
      </c>
      <c r="FD191" s="272">
        <f t="shared" si="434"/>
        <v>0</v>
      </c>
      <c r="FE191" s="272">
        <f t="shared" si="435"/>
        <v>0</v>
      </c>
      <c r="FF191" s="272">
        <f t="shared" si="436"/>
        <v>0</v>
      </c>
      <c r="FG191" s="272">
        <f t="shared" si="437"/>
        <v>0</v>
      </c>
      <c r="FH191" s="272">
        <f t="shared" si="438"/>
        <v>0</v>
      </c>
      <c r="FI191" s="109" t="s">
        <v>100</v>
      </c>
      <c r="FJ191" s="109" t="s">
        <v>100</v>
      </c>
      <c r="FK191" s="109" t="s">
        <v>100</v>
      </c>
      <c r="FL191" s="109" t="s">
        <v>100</v>
      </c>
      <c r="FM191" s="109" t="s">
        <v>100</v>
      </c>
      <c r="FN191" s="272">
        <f t="shared" si="555"/>
        <v>0</v>
      </c>
      <c r="FO191" s="272">
        <f t="shared" si="556"/>
        <v>0</v>
      </c>
      <c r="FP191" s="272">
        <f t="shared" si="557"/>
        <v>0</v>
      </c>
      <c r="FQ191" s="272">
        <f t="shared" si="558"/>
        <v>0</v>
      </c>
      <c r="FR191" s="272">
        <f t="shared" si="559"/>
        <v>0</v>
      </c>
      <c r="FS191" s="272">
        <f t="shared" si="560"/>
        <v>0</v>
      </c>
      <c r="FT191" s="272">
        <f t="shared" si="561"/>
        <v>0</v>
      </c>
      <c r="FU191" s="113"/>
      <c r="FV191" s="113"/>
      <c r="FW191" s="109"/>
      <c r="FX191" s="109"/>
      <c r="FY191" s="109"/>
      <c r="FZ191" s="272">
        <f t="shared" si="562"/>
        <v>0</v>
      </c>
      <c r="GA191" s="272">
        <f t="shared" si="439"/>
        <v>0</v>
      </c>
      <c r="GB191" s="109"/>
      <c r="GC191" s="109"/>
      <c r="GD191" s="109"/>
      <c r="GE191" s="109"/>
      <c r="GF191" s="109"/>
      <c r="GG191" s="109"/>
      <c r="GH191" s="109"/>
      <c r="GI191" s="109"/>
      <c r="GJ191" s="109"/>
      <c r="GK191" s="109"/>
      <c r="GL191" s="109"/>
      <c r="GM191" s="109"/>
      <c r="GN191" s="109"/>
      <c r="GO191" s="109"/>
      <c r="GP191" s="109"/>
      <c r="GQ191" s="109"/>
      <c r="GR191" s="109"/>
      <c r="GS191" s="109"/>
      <c r="GT191" s="110"/>
      <c r="GV191" s="413">
        <f t="shared" si="440"/>
        <v>0</v>
      </c>
      <c r="GW191" s="414">
        <f t="shared" si="441"/>
        <v>0</v>
      </c>
      <c r="GX191" s="415"/>
      <c r="GY191" s="416">
        <f t="shared" si="606"/>
        <v>0</v>
      </c>
      <c r="GZ191" s="417">
        <f t="shared" si="607"/>
        <v>0</v>
      </c>
      <c r="HA191" s="385"/>
      <c r="HB191" s="421"/>
      <c r="HC191" s="422"/>
      <c r="HD191" s="422"/>
      <c r="HE191" s="423">
        <f t="shared" si="608"/>
        <v>0</v>
      </c>
      <c r="HF191" s="424">
        <f t="shared" si="609"/>
        <v>0</v>
      </c>
      <c r="HG191" s="426"/>
      <c r="HH191" s="426"/>
      <c r="HI191" s="426"/>
      <c r="HJ191" s="345" t="str">
        <f t="shared" si="442"/>
        <v/>
      </c>
      <c r="HK191" s="402">
        <f>IF(OR(AND(1&lt;=HJ191,HJ191&lt;=3),HJ191=6),VLOOKUP(HJ191,'４整理番号表'!$J$5:$K$59,2,FALSE),0)</f>
        <v>0</v>
      </c>
      <c r="HL191" s="402">
        <f>IF(OR(HJ191=4,HJ191=7),VLOOKUP(HJ191,'４整理番号表'!$J$5:$K$59,2,FALSE),0)</f>
        <v>0</v>
      </c>
      <c r="HM191" s="402">
        <f>IF(HJ191=5,VLOOKUP(HJ191,'４整理番号表'!$J$5:$K$59,2,FALSE),0)</f>
        <v>0</v>
      </c>
      <c r="HN191" s="402">
        <f>IF(AND(8&lt;=HJ191,HJ191&lt;=13),VLOOKUP(HJ191,'４整理番号表'!$J$5:$K$59,2,FALSE),0)</f>
        <v>0</v>
      </c>
      <c r="HO191" s="397">
        <f t="shared" si="563"/>
        <v>0</v>
      </c>
      <c r="HP191" s="345">
        <f t="shared" si="564"/>
        <v>0</v>
      </c>
      <c r="HQ191" s="345">
        <f t="shared" si="565"/>
        <v>0</v>
      </c>
      <c r="HR191" s="344">
        <f t="shared" si="566"/>
        <v>0</v>
      </c>
      <c r="HS191" s="344">
        <f t="shared" si="567"/>
        <v>0</v>
      </c>
      <c r="HT191" s="345">
        <f t="shared" si="568"/>
        <v>0</v>
      </c>
      <c r="HU191" s="345">
        <f t="shared" si="569"/>
        <v>0</v>
      </c>
      <c r="HV191" s="345">
        <f t="shared" si="570"/>
        <v>0</v>
      </c>
      <c r="HW191" s="345">
        <f t="shared" si="571"/>
        <v>0</v>
      </c>
      <c r="HX191" s="345">
        <f t="shared" si="572"/>
        <v>0</v>
      </c>
      <c r="HY191" s="344">
        <f t="shared" si="573"/>
        <v>0</v>
      </c>
      <c r="HZ191" s="344">
        <f t="shared" si="574"/>
        <v>0</v>
      </c>
      <c r="IA191" s="345">
        <f t="shared" si="575"/>
        <v>0</v>
      </c>
      <c r="IB191" s="345">
        <f t="shared" si="576"/>
        <v>0</v>
      </c>
      <c r="IC191" s="345">
        <f t="shared" si="577"/>
        <v>0</v>
      </c>
      <c r="ID191" s="345">
        <f t="shared" si="578"/>
        <v>0</v>
      </c>
      <c r="IE191" s="345">
        <f t="shared" si="579"/>
        <v>0</v>
      </c>
      <c r="IF191" s="344">
        <f>IF(AND($HO191=3,SUM($ID191:IE191)=0),IF(AND($HB191=1,$HF191&gt;=0.1),1,),)</f>
        <v>0</v>
      </c>
      <c r="IG191" s="344">
        <f>IF(AND($HO191=3,SUM($ID191:IF191)=0),IF(AND($HB191=1,$HF191&gt;=0.05,$HF191&lt;0.1),1,),)</f>
        <v>0</v>
      </c>
      <c r="IH191" s="345">
        <f t="shared" si="580"/>
        <v>0</v>
      </c>
      <c r="II191" s="345">
        <f t="shared" si="581"/>
        <v>0</v>
      </c>
      <c r="IJ191" s="345">
        <f t="shared" si="582"/>
        <v>0</v>
      </c>
      <c r="IK191" s="345">
        <f t="shared" si="583"/>
        <v>0</v>
      </c>
      <c r="IL191" s="345">
        <f t="shared" si="584"/>
        <v>0</v>
      </c>
      <c r="IM191" s="345">
        <f t="shared" si="585"/>
        <v>0</v>
      </c>
      <c r="IN191" s="345">
        <f t="shared" si="586"/>
        <v>0</v>
      </c>
      <c r="IO191" s="345">
        <f t="shared" si="587"/>
        <v>0</v>
      </c>
      <c r="IP191" s="345">
        <f t="shared" si="588"/>
        <v>0</v>
      </c>
      <c r="IQ191" s="345">
        <f t="shared" si="589"/>
        <v>0</v>
      </c>
      <c r="IR191" s="345">
        <f t="shared" si="590"/>
        <v>0</v>
      </c>
      <c r="IS191" s="392">
        <f t="shared" si="591"/>
        <v>0</v>
      </c>
      <c r="IT191" s="385"/>
      <c r="IU191" s="440">
        <f t="shared" si="443"/>
        <v>0</v>
      </c>
      <c r="IV191" s="344">
        <f t="shared" si="444"/>
        <v>0</v>
      </c>
      <c r="IW191" s="344">
        <f t="shared" si="445"/>
        <v>0</v>
      </c>
      <c r="IX191" s="344">
        <f t="shared" si="446"/>
        <v>0</v>
      </c>
      <c r="IY191" s="344">
        <f t="shared" si="447"/>
        <v>0</v>
      </c>
      <c r="IZ191" s="344">
        <f t="shared" si="448"/>
        <v>0</v>
      </c>
      <c r="JA191" s="344">
        <f t="shared" si="449"/>
        <v>0</v>
      </c>
      <c r="JB191" s="344">
        <f t="shared" si="450"/>
        <v>0</v>
      </c>
      <c r="JC191" s="344">
        <f t="shared" si="451"/>
        <v>0</v>
      </c>
      <c r="JD191" s="344">
        <f t="shared" si="452"/>
        <v>0</v>
      </c>
      <c r="JE191" s="344">
        <f t="shared" si="453"/>
        <v>0</v>
      </c>
      <c r="JF191" s="344">
        <f t="shared" si="454"/>
        <v>0</v>
      </c>
      <c r="JG191" s="344">
        <f t="shared" si="455"/>
        <v>0</v>
      </c>
      <c r="JH191" s="344">
        <f t="shared" si="456"/>
        <v>0</v>
      </c>
      <c r="JI191" s="344">
        <f t="shared" si="457"/>
        <v>0</v>
      </c>
      <c r="JJ191" s="344">
        <f t="shared" si="458"/>
        <v>0</v>
      </c>
      <c r="JK191" s="344">
        <f t="shared" si="459"/>
        <v>0</v>
      </c>
      <c r="JL191" s="344">
        <f t="shared" si="460"/>
        <v>0</v>
      </c>
      <c r="JM191" s="344">
        <f t="shared" si="461"/>
        <v>0</v>
      </c>
      <c r="JN191" s="344">
        <f t="shared" si="462"/>
        <v>0</v>
      </c>
      <c r="JO191" s="344">
        <f t="shared" si="463"/>
        <v>0</v>
      </c>
      <c r="JP191" s="344">
        <f t="shared" si="464"/>
        <v>0</v>
      </c>
      <c r="JQ191" s="344">
        <f t="shared" si="465"/>
        <v>0</v>
      </c>
      <c r="JR191" s="344">
        <f t="shared" si="466"/>
        <v>0</v>
      </c>
      <c r="JS191" s="344">
        <f t="shared" si="467"/>
        <v>0</v>
      </c>
      <c r="JT191" s="344">
        <f t="shared" si="468"/>
        <v>0</v>
      </c>
      <c r="JU191" s="344">
        <f t="shared" si="469"/>
        <v>0</v>
      </c>
      <c r="JV191" s="344">
        <f t="shared" si="470"/>
        <v>0</v>
      </c>
      <c r="JW191" s="344">
        <f t="shared" si="471"/>
        <v>0</v>
      </c>
      <c r="JX191" s="344">
        <f t="shared" si="472"/>
        <v>0</v>
      </c>
      <c r="JY191" s="344">
        <f t="shared" si="473"/>
        <v>0</v>
      </c>
      <c r="JZ191" s="344">
        <f t="shared" si="474"/>
        <v>0</v>
      </c>
      <c r="KA191" s="344">
        <f t="shared" si="475"/>
        <v>0</v>
      </c>
      <c r="KB191" s="344">
        <f t="shared" si="476"/>
        <v>0</v>
      </c>
      <c r="KC191" s="344">
        <f t="shared" si="477"/>
        <v>0</v>
      </c>
      <c r="KD191" s="344">
        <f t="shared" si="478"/>
        <v>0</v>
      </c>
      <c r="KE191" s="344">
        <f t="shared" si="479"/>
        <v>0</v>
      </c>
      <c r="KF191" s="344">
        <f t="shared" si="480"/>
        <v>0</v>
      </c>
      <c r="KG191" s="344">
        <f t="shared" si="481"/>
        <v>0</v>
      </c>
      <c r="KH191" s="344">
        <f t="shared" si="482"/>
        <v>0</v>
      </c>
      <c r="KI191" s="344">
        <f t="shared" si="483"/>
        <v>0</v>
      </c>
      <c r="KJ191" s="344">
        <f t="shared" si="484"/>
        <v>0</v>
      </c>
      <c r="KK191" s="344">
        <f t="shared" si="485"/>
        <v>0</v>
      </c>
      <c r="KL191" s="344">
        <f t="shared" si="486"/>
        <v>0</v>
      </c>
      <c r="KM191" s="344">
        <f t="shared" si="487"/>
        <v>0</v>
      </c>
      <c r="KN191" s="344">
        <f t="shared" si="488"/>
        <v>0</v>
      </c>
      <c r="KO191" s="344">
        <f t="shared" si="489"/>
        <v>0</v>
      </c>
      <c r="KP191" s="344">
        <f t="shared" si="490"/>
        <v>0</v>
      </c>
      <c r="KQ191" s="344">
        <f t="shared" si="491"/>
        <v>0</v>
      </c>
      <c r="KR191" s="344">
        <f t="shared" si="492"/>
        <v>0</v>
      </c>
      <c r="KS191" s="344">
        <f t="shared" si="493"/>
        <v>0</v>
      </c>
      <c r="KT191" s="383">
        <f t="shared" si="494"/>
        <v>0</v>
      </c>
      <c r="KU191" s="701"/>
      <c r="KV191" s="109"/>
      <c r="KW191" s="109"/>
      <c r="KX191" s="110"/>
      <c r="KZ191" s="472">
        <f t="shared" si="495"/>
        <v>0</v>
      </c>
      <c r="LA191" s="348">
        <f t="shared" si="496"/>
        <v>0</v>
      </c>
      <c r="LB191" s="348">
        <f t="shared" si="497"/>
        <v>0</v>
      </c>
      <c r="LC191" s="473">
        <f t="shared" si="498"/>
        <v>0</v>
      </c>
      <c r="LE191" s="467">
        <f t="shared" si="499"/>
        <v>0</v>
      </c>
      <c r="LF191" s="467" t="str">
        <f t="shared" si="500"/>
        <v/>
      </c>
      <c r="LG191" s="467">
        <f t="shared" si="501"/>
        <v>0</v>
      </c>
      <c r="LH191" s="467">
        <f t="shared" si="502"/>
        <v>0</v>
      </c>
      <c r="LI191" s="467">
        <f t="shared" si="503"/>
        <v>0</v>
      </c>
      <c r="LJ191" s="467">
        <f t="shared" si="504"/>
        <v>0</v>
      </c>
      <c r="LK191" s="467">
        <f t="shared" si="505"/>
        <v>0</v>
      </c>
      <c r="LL191" s="467">
        <f t="shared" si="506"/>
        <v>0</v>
      </c>
      <c r="LM191" s="467">
        <f t="shared" si="507"/>
        <v>0</v>
      </c>
      <c r="LN191" s="468">
        <f t="shared" si="508"/>
        <v>0</v>
      </c>
      <c r="LO191" s="468" t="str">
        <f t="shared" si="592"/>
        <v>○</v>
      </c>
      <c r="LP191" s="451"/>
      <c r="LQ191" s="414">
        <f t="shared" si="593"/>
        <v>0</v>
      </c>
      <c r="LR191" s="414">
        <f t="shared" si="594"/>
        <v>0</v>
      </c>
      <c r="LS191" s="414" t="str">
        <f t="shared" si="509"/>
        <v/>
      </c>
      <c r="LT191" s="414" t="str">
        <f t="shared" si="595"/>
        <v/>
      </c>
      <c r="LU191" s="414">
        <f t="shared" si="510"/>
        <v>0</v>
      </c>
      <c r="LV191" s="414">
        <f t="shared" si="511"/>
        <v>0</v>
      </c>
      <c r="LW191" s="414">
        <f t="shared" si="512"/>
        <v>0</v>
      </c>
      <c r="LX191" s="448">
        <f t="shared" si="513"/>
        <v>0</v>
      </c>
      <c r="LY191" s="414">
        <f t="shared" si="596"/>
        <v>0</v>
      </c>
      <c r="LZ191" s="414">
        <f t="shared" si="597"/>
        <v>0</v>
      </c>
      <c r="MA191" s="414">
        <f t="shared" si="598"/>
        <v>0</v>
      </c>
      <c r="MB191" s="448">
        <f t="shared" si="599"/>
        <v>0</v>
      </c>
      <c r="MC191" s="414">
        <f t="shared" si="514"/>
        <v>0</v>
      </c>
      <c r="MD191" s="414">
        <f t="shared" si="515"/>
        <v>0</v>
      </c>
      <c r="ME191" s="414">
        <f t="shared" si="516"/>
        <v>0</v>
      </c>
      <c r="MF191" s="448">
        <f t="shared" si="517"/>
        <v>0</v>
      </c>
      <c r="MG191" s="414">
        <f t="shared" si="518"/>
        <v>0</v>
      </c>
      <c r="MH191" s="414">
        <f t="shared" si="519"/>
        <v>0</v>
      </c>
      <c r="MI191" s="414">
        <f t="shared" si="520"/>
        <v>0</v>
      </c>
      <c r="MJ191" s="448">
        <f t="shared" si="600"/>
        <v>0</v>
      </c>
      <c r="MK191" s="462"/>
      <c r="ML191" s="477" cm="1">
        <f t="array" ref="ML191">IF(MX191=1,INDEX($BX191:$EQ191,1,MATCH("Ⅱ⑧",$BX191:$EQ191,0)+7),0)</f>
        <v>0</v>
      </c>
      <c r="MM191" s="478">
        <f t="shared" si="521"/>
        <v>0</v>
      </c>
      <c r="MN191" s="468">
        <f t="shared" si="522"/>
        <v>0</v>
      </c>
      <c r="MP191" s="348">
        <f t="shared" si="523"/>
        <v>0</v>
      </c>
      <c r="MQ191" s="348">
        <f t="shared" si="524"/>
        <v>0</v>
      </c>
      <c r="MR191" s="348">
        <f t="shared" si="525"/>
        <v>0</v>
      </c>
      <c r="MS191" s="348">
        <f t="shared" si="526"/>
        <v>0</v>
      </c>
      <c r="MT191" s="348">
        <f t="shared" si="527"/>
        <v>0</v>
      </c>
      <c r="MU191" s="348">
        <f t="shared" si="528"/>
        <v>0</v>
      </c>
      <c r="MV191" s="348">
        <f t="shared" si="529"/>
        <v>0</v>
      </c>
      <c r="MW191" s="348">
        <f t="shared" si="530"/>
        <v>0</v>
      </c>
      <c r="MX191" s="348">
        <f t="shared" si="531"/>
        <v>0</v>
      </c>
      <c r="MZ191" s="550">
        <f t="shared" si="532"/>
        <v>0</v>
      </c>
      <c r="NA191" s="550">
        <f t="shared" si="533"/>
        <v>0</v>
      </c>
      <c r="NB191" s="550">
        <f t="shared" si="534"/>
        <v>0</v>
      </c>
      <c r="NC191" s="550">
        <f t="shared" si="535"/>
        <v>0</v>
      </c>
      <c r="ND191" s="550">
        <f t="shared" si="536"/>
        <v>0</v>
      </c>
      <c r="NE191" s="550">
        <f t="shared" si="537"/>
        <v>0</v>
      </c>
      <c r="NF191" s="550">
        <f t="shared" si="538"/>
        <v>0</v>
      </c>
      <c r="NG191" s="550">
        <f t="shared" si="539"/>
        <v>0</v>
      </c>
    </row>
    <row r="192" spans="1:371" s="136" customFormat="1" ht="21" customHeight="1">
      <c r="A192" s="452">
        <f t="shared" si="412"/>
        <v>0</v>
      </c>
      <c r="B192" s="452">
        <f t="shared" si="601"/>
        <v>0</v>
      </c>
      <c r="C192" s="452">
        <f t="shared" si="413"/>
        <v>0</v>
      </c>
      <c r="D192" s="452">
        <f t="shared" si="414"/>
        <v>0</v>
      </c>
      <c r="E192" s="452">
        <f t="shared" si="415"/>
        <v>0</v>
      </c>
      <c r="F192" s="452">
        <f t="shared" si="602"/>
        <v>0</v>
      </c>
      <c r="G192" s="452">
        <f t="shared" si="603"/>
        <v>0</v>
      </c>
      <c r="H192" s="452">
        <f t="shared" si="604"/>
        <v>0</v>
      </c>
      <c r="I192" s="267">
        <f t="shared" si="540"/>
        <v>0</v>
      </c>
      <c r="J192" s="268"/>
      <c r="K192" s="112"/>
      <c r="L192" s="112"/>
      <c r="M192" s="106"/>
      <c r="N192" s="106"/>
      <c r="O192" s="106"/>
      <c r="P192" s="106"/>
      <c r="Q192" s="112"/>
      <c r="R192" s="263" t="str">
        <f>IFERROR(VLOOKUP(Q192,'４整理番号表'!$T$27:$U$30,2,TRUE),"")</f>
        <v/>
      </c>
      <c r="S192" s="263">
        <f t="shared" si="541"/>
        <v>0</v>
      </c>
      <c r="T192" s="266">
        <f t="shared" si="542"/>
        <v>0</v>
      </c>
      <c r="U192" s="112"/>
      <c r="V192" s="108"/>
      <c r="W192" s="269" t="str">
        <f>IFERROR(VLOOKUP(V192,'４整理番号表'!$B$6:$G$7,2,TRUE),"")</f>
        <v/>
      </c>
      <c r="X192" s="270"/>
      <c r="Y192" s="108"/>
      <c r="Z192" s="269" t="str">
        <f>IFERROR(VLOOKUP(Y192,'４整理番号表'!$B$39:$H$45,2,TRUE),"")</f>
        <v/>
      </c>
      <c r="AA192" s="108"/>
      <c r="AB192" s="271" t="str">
        <f>IFERROR(VLOOKUP(AA192,'４整理番号表'!$J$5:$K$59,2,TRUE),"")</f>
        <v/>
      </c>
      <c r="AC192" s="365"/>
      <c r="AD192" s="624"/>
      <c r="AE192" s="107"/>
      <c r="AF192" s="272" t="str">
        <f>IFERROR(VLOOKUP(AE192,'４整理番号表'!$P$6:$Q$39,2,TRUE),"")</f>
        <v/>
      </c>
      <c r="AG192" s="273">
        <f t="shared" si="416"/>
        <v>0</v>
      </c>
      <c r="AH192" s="106"/>
      <c r="AI192" s="112"/>
      <c r="AJ192" s="111"/>
      <c r="AK192" s="282"/>
      <c r="AL192" s="283"/>
      <c r="AM192" s="280"/>
      <c r="AN192" s="29"/>
      <c r="AO192" s="291">
        <f t="shared" si="417"/>
        <v>0</v>
      </c>
      <c r="AP192" s="290">
        <f t="shared" si="543"/>
        <v>0</v>
      </c>
      <c r="AQ192" s="30"/>
      <c r="AR192" s="30"/>
      <c r="AS192" s="30"/>
      <c r="AT192" s="289"/>
      <c r="AU192" s="291">
        <f t="shared" si="610"/>
        <v>0</v>
      </c>
      <c r="AV192" s="291" t="str">
        <f t="shared" si="605"/>
        <v/>
      </c>
      <c r="AW192" s="27"/>
      <c r="AX192" s="33"/>
      <c r="AY192" s="33"/>
      <c r="AZ192" s="28"/>
      <c r="BA192" s="27"/>
      <c r="BB192" s="202"/>
      <c r="BC192" s="315">
        <f t="shared" si="544"/>
        <v>0</v>
      </c>
      <c r="BD192" s="349" t="str">
        <f t="shared" si="418"/>
        <v/>
      </c>
      <c r="BE192" s="350"/>
      <c r="BF192" s="350"/>
      <c r="BG192" s="349">
        <f t="shared" si="611"/>
        <v>0</v>
      </c>
      <c r="BH192" s="350"/>
      <c r="BI192" s="349">
        <f t="shared" si="545"/>
        <v>0</v>
      </c>
      <c r="BJ192" s="202"/>
      <c r="BK192" s="202"/>
      <c r="BL192" s="653" t="str">
        <f t="shared" si="419"/>
        <v/>
      </c>
      <c r="BM192" s="654" t="str">
        <f t="shared" si="420"/>
        <v/>
      </c>
      <c r="BN192" s="266" t="str">
        <f t="shared" si="421"/>
        <v/>
      </c>
      <c r="BO192" s="793"/>
      <c r="BP192" s="323"/>
      <c r="BQ192" s="323"/>
      <c r="BR192" s="323"/>
      <c r="BS192" s="323"/>
      <c r="BT192" s="324" t="str">
        <f t="shared" si="422"/>
        <v/>
      </c>
      <c r="BU192" s="325" t="str">
        <f t="shared" si="546"/>
        <v/>
      </c>
      <c r="BV192" s="393">
        <f t="shared" si="547"/>
        <v>0</v>
      </c>
      <c r="BW192" s="326"/>
      <c r="BX192" s="329"/>
      <c r="BY192" s="454"/>
      <c r="BZ192" s="455"/>
      <c r="CA192" s="455"/>
      <c r="CB192" s="455"/>
      <c r="CC192" s="455"/>
      <c r="CD192" s="322">
        <f>IFERROR(VLOOKUP(BX192,'４整理番号表'!$X$23:$Z$31,3,FALSE),)</f>
        <v>0</v>
      </c>
      <c r="CE192" s="605" t="str">
        <f>IF(BX192='４整理番号表'!$X$24,IF(CC192&lt;&gt;"",IF(BZ192&gt;0,IF(BY192=6,ROUNDDOWN((CC192-BZ192)/ABS(BZ192),3),IF(BY192=5,ROUNDDOWN((CC192-BZ192)/ABS(BZ192)*3/4,3),"")),"-")),IF(CC192&lt;&gt;"",IF(BZ192&gt;0,ROUNDDOWN((CC192-BZ192)/ABS(BZ192),3),"-"),""))</f>
        <v/>
      </c>
      <c r="CF192" s="610"/>
      <c r="CG192" s="329"/>
      <c r="CH192" s="454"/>
      <c r="CI192" s="322"/>
      <c r="CJ192" s="322"/>
      <c r="CK192" s="322"/>
      <c r="CL192" s="322"/>
      <c r="CM192" s="322">
        <f>IFERROR(VLOOKUP(CG192,'４整理番号表'!$X$23:$Z$31,3,FALSE),)</f>
        <v>0</v>
      </c>
      <c r="CN192" s="325" t="str">
        <f t="shared" si="548"/>
        <v/>
      </c>
      <c r="CO192" s="610"/>
      <c r="CP192" s="329"/>
      <c r="CQ192" s="454"/>
      <c r="CR192" s="322"/>
      <c r="CS192" s="322"/>
      <c r="CT192" s="322"/>
      <c r="CU192" s="322"/>
      <c r="CV192" s="322">
        <f>IFERROR(VLOOKUP(CP192,'４整理番号表'!$X$23:$Z$31,3,FALSE),)</f>
        <v>0</v>
      </c>
      <c r="CW192" s="325" t="str">
        <f t="shared" si="549"/>
        <v/>
      </c>
      <c r="CX192" s="619"/>
      <c r="CY192" s="329"/>
      <c r="CZ192" s="454"/>
      <c r="DA192" s="322"/>
      <c r="DB192" s="322"/>
      <c r="DC192" s="322"/>
      <c r="DD192" s="322"/>
      <c r="DE192" s="322">
        <f>IFERROR(VLOOKUP(CY192,'４整理番号表'!$X$23:$Z$31,3,FALSE),)</f>
        <v>0</v>
      </c>
      <c r="DF192" s="325" t="str">
        <f t="shared" si="550"/>
        <v/>
      </c>
      <c r="DG192" s="610"/>
      <c r="DH192" s="329"/>
      <c r="DI192" s="454"/>
      <c r="DJ192" s="322"/>
      <c r="DK192" s="322"/>
      <c r="DL192" s="322"/>
      <c r="DM192" s="322"/>
      <c r="DN192" s="322">
        <f>IFERROR(VLOOKUP(DH192,'４整理番号表'!$X$23:$Z$31,3,FALSE),)</f>
        <v>0</v>
      </c>
      <c r="DO192" s="325" t="str">
        <f t="shared" si="551"/>
        <v/>
      </c>
      <c r="DP192" s="610"/>
      <c r="DQ192" s="329"/>
      <c r="DR192" s="454"/>
      <c r="DS192" s="322"/>
      <c r="DT192" s="322"/>
      <c r="DU192" s="322"/>
      <c r="DV192" s="322"/>
      <c r="DW192" s="322">
        <f>IFERROR(VLOOKUP(DQ192,'４整理番号表'!$X$23:$Z$31,3,FALSE),)</f>
        <v>0</v>
      </c>
      <c r="DX192" s="325" t="str">
        <f t="shared" si="552"/>
        <v/>
      </c>
      <c r="DY192" s="610"/>
      <c r="DZ192" s="329"/>
      <c r="EA192" s="454"/>
      <c r="EB192" s="322"/>
      <c r="EC192" s="322"/>
      <c r="ED192" s="322"/>
      <c r="EE192" s="322"/>
      <c r="EF192" s="322">
        <f>IFERROR(VLOOKUP(DZ192,'４整理番号表'!$X$23:$Z$31,3,FALSE),)</f>
        <v>0</v>
      </c>
      <c r="EG192" s="325" t="str">
        <f t="shared" si="553"/>
        <v/>
      </c>
      <c r="EH192" s="610"/>
      <c r="EI192" s="329"/>
      <c r="EJ192" s="454"/>
      <c r="EK192" s="322"/>
      <c r="EL192" s="322"/>
      <c r="EM192" s="322"/>
      <c r="EN192" s="322"/>
      <c r="EO192" s="322">
        <f>IFERROR(VLOOKUP(EI192,'４整理番号表'!$X$23:$Z$31,3,FALSE),)</f>
        <v>0</v>
      </c>
      <c r="EP192" s="325" t="str">
        <f t="shared" si="554"/>
        <v/>
      </c>
      <c r="EQ192" s="619"/>
      <c r="ER192" s="203" t="s">
        <v>101</v>
      </c>
      <c r="ES192" s="266">
        <f t="shared" si="423"/>
        <v>0</v>
      </c>
      <c r="ET192" s="272">
        <f t="shared" si="424"/>
        <v>0</v>
      </c>
      <c r="EU192" s="272">
        <f t="shared" si="425"/>
        <v>0</v>
      </c>
      <c r="EV192" s="272">
        <f t="shared" si="426"/>
        <v>0</v>
      </c>
      <c r="EW192" s="272">
        <f t="shared" si="427"/>
        <v>0</v>
      </c>
      <c r="EX192" s="272">
        <f t="shared" si="428"/>
        <v>0</v>
      </c>
      <c r="EY192" s="272">
        <f t="shared" si="429"/>
        <v>0</v>
      </c>
      <c r="EZ192" s="272">
        <f t="shared" si="430"/>
        <v>0</v>
      </c>
      <c r="FA192" s="272">
        <f t="shared" si="431"/>
        <v>0</v>
      </c>
      <c r="FB192" s="272">
        <f t="shared" si="432"/>
        <v>0</v>
      </c>
      <c r="FC192" s="272">
        <f t="shared" si="433"/>
        <v>0</v>
      </c>
      <c r="FD192" s="272">
        <f t="shared" si="434"/>
        <v>0</v>
      </c>
      <c r="FE192" s="272">
        <f t="shared" si="435"/>
        <v>0</v>
      </c>
      <c r="FF192" s="272">
        <f t="shared" si="436"/>
        <v>0</v>
      </c>
      <c r="FG192" s="272">
        <f t="shared" si="437"/>
        <v>0</v>
      </c>
      <c r="FH192" s="272">
        <f t="shared" si="438"/>
        <v>0</v>
      </c>
      <c r="FI192" s="109" t="s">
        <v>100</v>
      </c>
      <c r="FJ192" s="109" t="s">
        <v>100</v>
      </c>
      <c r="FK192" s="109" t="s">
        <v>100</v>
      </c>
      <c r="FL192" s="109" t="s">
        <v>100</v>
      </c>
      <c r="FM192" s="109" t="s">
        <v>100</v>
      </c>
      <c r="FN192" s="272">
        <f t="shared" si="555"/>
        <v>0</v>
      </c>
      <c r="FO192" s="272">
        <f t="shared" si="556"/>
        <v>0</v>
      </c>
      <c r="FP192" s="272">
        <f t="shared" si="557"/>
        <v>0</v>
      </c>
      <c r="FQ192" s="272">
        <f t="shared" si="558"/>
        <v>0</v>
      </c>
      <c r="FR192" s="272">
        <f t="shared" si="559"/>
        <v>0</v>
      </c>
      <c r="FS192" s="272">
        <f t="shared" si="560"/>
        <v>0</v>
      </c>
      <c r="FT192" s="272">
        <f t="shared" si="561"/>
        <v>0</v>
      </c>
      <c r="FU192" s="113"/>
      <c r="FV192" s="113"/>
      <c r="FW192" s="109"/>
      <c r="FX192" s="109"/>
      <c r="FY192" s="109"/>
      <c r="FZ192" s="272">
        <f t="shared" si="562"/>
        <v>0</v>
      </c>
      <c r="GA192" s="272">
        <f t="shared" si="439"/>
        <v>0</v>
      </c>
      <c r="GB192" s="109"/>
      <c r="GC192" s="109"/>
      <c r="GD192" s="109"/>
      <c r="GE192" s="109"/>
      <c r="GF192" s="109"/>
      <c r="GG192" s="109"/>
      <c r="GH192" s="109"/>
      <c r="GI192" s="109"/>
      <c r="GJ192" s="109"/>
      <c r="GK192" s="109"/>
      <c r="GL192" s="109"/>
      <c r="GM192" s="109"/>
      <c r="GN192" s="109"/>
      <c r="GO192" s="109"/>
      <c r="GP192" s="109"/>
      <c r="GQ192" s="109"/>
      <c r="GR192" s="109"/>
      <c r="GS192" s="109"/>
      <c r="GT192" s="110"/>
      <c r="GV192" s="413">
        <f t="shared" si="440"/>
        <v>0</v>
      </c>
      <c r="GW192" s="414">
        <f t="shared" si="441"/>
        <v>0</v>
      </c>
      <c r="GX192" s="415"/>
      <c r="GY192" s="416">
        <f t="shared" si="606"/>
        <v>0</v>
      </c>
      <c r="GZ192" s="417">
        <f t="shared" si="607"/>
        <v>0</v>
      </c>
      <c r="HA192" s="385"/>
      <c r="HB192" s="421"/>
      <c r="HC192" s="422"/>
      <c r="HD192" s="422"/>
      <c r="HE192" s="423">
        <f t="shared" si="608"/>
        <v>0</v>
      </c>
      <c r="HF192" s="424">
        <f t="shared" si="609"/>
        <v>0</v>
      </c>
      <c r="HG192" s="426"/>
      <c r="HH192" s="426"/>
      <c r="HI192" s="426"/>
      <c r="HJ192" s="345" t="str">
        <f t="shared" si="442"/>
        <v/>
      </c>
      <c r="HK192" s="402">
        <f>IF(OR(AND(1&lt;=HJ192,HJ192&lt;=3),HJ192=6),VLOOKUP(HJ192,'４整理番号表'!$J$5:$K$59,2,FALSE),0)</f>
        <v>0</v>
      </c>
      <c r="HL192" s="402">
        <f>IF(OR(HJ192=4,HJ192=7),VLOOKUP(HJ192,'４整理番号表'!$J$5:$K$59,2,FALSE),0)</f>
        <v>0</v>
      </c>
      <c r="HM192" s="402">
        <f>IF(HJ192=5,VLOOKUP(HJ192,'４整理番号表'!$J$5:$K$59,2,FALSE),0)</f>
        <v>0</v>
      </c>
      <c r="HN192" s="402">
        <f>IF(AND(8&lt;=HJ192,HJ192&lt;=13),VLOOKUP(HJ192,'４整理番号表'!$J$5:$K$59,2,FALSE),0)</f>
        <v>0</v>
      </c>
      <c r="HO192" s="397">
        <f t="shared" si="563"/>
        <v>0</v>
      </c>
      <c r="HP192" s="345">
        <f t="shared" si="564"/>
        <v>0</v>
      </c>
      <c r="HQ192" s="345">
        <f t="shared" si="565"/>
        <v>0</v>
      </c>
      <c r="HR192" s="344">
        <f t="shared" si="566"/>
        <v>0</v>
      </c>
      <c r="HS192" s="344">
        <f t="shared" si="567"/>
        <v>0</v>
      </c>
      <c r="HT192" s="345">
        <f t="shared" si="568"/>
        <v>0</v>
      </c>
      <c r="HU192" s="345">
        <f t="shared" si="569"/>
        <v>0</v>
      </c>
      <c r="HV192" s="345">
        <f t="shared" si="570"/>
        <v>0</v>
      </c>
      <c r="HW192" s="345">
        <f t="shared" si="571"/>
        <v>0</v>
      </c>
      <c r="HX192" s="345">
        <f t="shared" si="572"/>
        <v>0</v>
      </c>
      <c r="HY192" s="344">
        <f t="shared" si="573"/>
        <v>0</v>
      </c>
      <c r="HZ192" s="344">
        <f t="shared" si="574"/>
        <v>0</v>
      </c>
      <c r="IA192" s="345">
        <f t="shared" si="575"/>
        <v>0</v>
      </c>
      <c r="IB192" s="345">
        <f t="shared" si="576"/>
        <v>0</v>
      </c>
      <c r="IC192" s="345">
        <f t="shared" si="577"/>
        <v>0</v>
      </c>
      <c r="ID192" s="345">
        <f t="shared" si="578"/>
        <v>0</v>
      </c>
      <c r="IE192" s="345">
        <f t="shared" si="579"/>
        <v>0</v>
      </c>
      <c r="IF192" s="344">
        <f>IF(AND($HO192=3,SUM($ID192:IE192)=0),IF(AND($HB192=1,$HF192&gt;=0.1),1,),)</f>
        <v>0</v>
      </c>
      <c r="IG192" s="344">
        <f>IF(AND($HO192=3,SUM($ID192:IF192)=0),IF(AND($HB192=1,$HF192&gt;=0.05,$HF192&lt;0.1),1,),)</f>
        <v>0</v>
      </c>
      <c r="IH192" s="345">
        <f t="shared" si="580"/>
        <v>0</v>
      </c>
      <c r="II192" s="345">
        <f t="shared" si="581"/>
        <v>0</v>
      </c>
      <c r="IJ192" s="345">
        <f t="shared" si="582"/>
        <v>0</v>
      </c>
      <c r="IK192" s="345">
        <f t="shared" si="583"/>
        <v>0</v>
      </c>
      <c r="IL192" s="345">
        <f t="shared" si="584"/>
        <v>0</v>
      </c>
      <c r="IM192" s="345">
        <f t="shared" si="585"/>
        <v>0</v>
      </c>
      <c r="IN192" s="345">
        <f t="shared" si="586"/>
        <v>0</v>
      </c>
      <c r="IO192" s="345">
        <f t="shared" si="587"/>
        <v>0</v>
      </c>
      <c r="IP192" s="345">
        <f t="shared" si="588"/>
        <v>0</v>
      </c>
      <c r="IQ192" s="345">
        <f t="shared" si="589"/>
        <v>0</v>
      </c>
      <c r="IR192" s="345">
        <f t="shared" si="590"/>
        <v>0</v>
      </c>
      <c r="IS192" s="392">
        <f t="shared" si="591"/>
        <v>0</v>
      </c>
      <c r="IT192" s="385"/>
      <c r="IU192" s="440">
        <f t="shared" si="443"/>
        <v>0</v>
      </c>
      <c r="IV192" s="344">
        <f t="shared" si="444"/>
        <v>0</v>
      </c>
      <c r="IW192" s="344">
        <f t="shared" si="445"/>
        <v>0</v>
      </c>
      <c r="IX192" s="344">
        <f t="shared" si="446"/>
        <v>0</v>
      </c>
      <c r="IY192" s="344">
        <f t="shared" si="447"/>
        <v>0</v>
      </c>
      <c r="IZ192" s="344">
        <f t="shared" si="448"/>
        <v>0</v>
      </c>
      <c r="JA192" s="344">
        <f t="shared" si="449"/>
        <v>0</v>
      </c>
      <c r="JB192" s="344">
        <f t="shared" si="450"/>
        <v>0</v>
      </c>
      <c r="JC192" s="344">
        <f t="shared" si="451"/>
        <v>0</v>
      </c>
      <c r="JD192" s="344">
        <f t="shared" si="452"/>
        <v>0</v>
      </c>
      <c r="JE192" s="344">
        <f t="shared" si="453"/>
        <v>0</v>
      </c>
      <c r="JF192" s="344">
        <f t="shared" si="454"/>
        <v>0</v>
      </c>
      <c r="JG192" s="344">
        <f t="shared" si="455"/>
        <v>0</v>
      </c>
      <c r="JH192" s="344">
        <f t="shared" si="456"/>
        <v>0</v>
      </c>
      <c r="JI192" s="344">
        <f t="shared" si="457"/>
        <v>0</v>
      </c>
      <c r="JJ192" s="344">
        <f t="shared" si="458"/>
        <v>0</v>
      </c>
      <c r="JK192" s="344">
        <f t="shared" si="459"/>
        <v>0</v>
      </c>
      <c r="JL192" s="344">
        <f t="shared" si="460"/>
        <v>0</v>
      </c>
      <c r="JM192" s="344">
        <f t="shared" si="461"/>
        <v>0</v>
      </c>
      <c r="JN192" s="344">
        <f t="shared" si="462"/>
        <v>0</v>
      </c>
      <c r="JO192" s="344">
        <f t="shared" si="463"/>
        <v>0</v>
      </c>
      <c r="JP192" s="344">
        <f t="shared" si="464"/>
        <v>0</v>
      </c>
      <c r="JQ192" s="344">
        <f t="shared" si="465"/>
        <v>0</v>
      </c>
      <c r="JR192" s="344">
        <f t="shared" si="466"/>
        <v>0</v>
      </c>
      <c r="JS192" s="344">
        <f t="shared" si="467"/>
        <v>0</v>
      </c>
      <c r="JT192" s="344">
        <f t="shared" si="468"/>
        <v>0</v>
      </c>
      <c r="JU192" s="344">
        <f t="shared" si="469"/>
        <v>0</v>
      </c>
      <c r="JV192" s="344">
        <f t="shared" si="470"/>
        <v>0</v>
      </c>
      <c r="JW192" s="344">
        <f t="shared" si="471"/>
        <v>0</v>
      </c>
      <c r="JX192" s="344">
        <f t="shared" si="472"/>
        <v>0</v>
      </c>
      <c r="JY192" s="344">
        <f t="shared" si="473"/>
        <v>0</v>
      </c>
      <c r="JZ192" s="344">
        <f t="shared" si="474"/>
        <v>0</v>
      </c>
      <c r="KA192" s="344">
        <f t="shared" si="475"/>
        <v>0</v>
      </c>
      <c r="KB192" s="344">
        <f t="shared" si="476"/>
        <v>0</v>
      </c>
      <c r="KC192" s="344">
        <f t="shared" si="477"/>
        <v>0</v>
      </c>
      <c r="KD192" s="344">
        <f t="shared" si="478"/>
        <v>0</v>
      </c>
      <c r="KE192" s="344">
        <f t="shared" si="479"/>
        <v>0</v>
      </c>
      <c r="KF192" s="344">
        <f t="shared" si="480"/>
        <v>0</v>
      </c>
      <c r="KG192" s="344">
        <f t="shared" si="481"/>
        <v>0</v>
      </c>
      <c r="KH192" s="344">
        <f t="shared" si="482"/>
        <v>0</v>
      </c>
      <c r="KI192" s="344">
        <f t="shared" si="483"/>
        <v>0</v>
      </c>
      <c r="KJ192" s="344">
        <f t="shared" si="484"/>
        <v>0</v>
      </c>
      <c r="KK192" s="344">
        <f t="shared" si="485"/>
        <v>0</v>
      </c>
      <c r="KL192" s="344">
        <f t="shared" si="486"/>
        <v>0</v>
      </c>
      <c r="KM192" s="344">
        <f t="shared" si="487"/>
        <v>0</v>
      </c>
      <c r="KN192" s="344">
        <f t="shared" si="488"/>
        <v>0</v>
      </c>
      <c r="KO192" s="344">
        <f t="shared" si="489"/>
        <v>0</v>
      </c>
      <c r="KP192" s="344">
        <f t="shared" si="490"/>
        <v>0</v>
      </c>
      <c r="KQ192" s="344">
        <f t="shared" si="491"/>
        <v>0</v>
      </c>
      <c r="KR192" s="344">
        <f t="shared" si="492"/>
        <v>0</v>
      </c>
      <c r="KS192" s="344">
        <f t="shared" si="493"/>
        <v>0</v>
      </c>
      <c r="KT192" s="383">
        <f t="shared" si="494"/>
        <v>0</v>
      </c>
      <c r="KU192" s="701"/>
      <c r="KV192" s="109"/>
      <c r="KW192" s="109"/>
      <c r="KX192" s="110"/>
      <c r="KZ192" s="472">
        <f t="shared" si="495"/>
        <v>0</v>
      </c>
      <c r="LA192" s="348">
        <f t="shared" si="496"/>
        <v>0</v>
      </c>
      <c r="LB192" s="348">
        <f t="shared" si="497"/>
        <v>0</v>
      </c>
      <c r="LC192" s="473">
        <f t="shared" si="498"/>
        <v>0</v>
      </c>
      <c r="LE192" s="467">
        <f t="shared" si="499"/>
        <v>0</v>
      </c>
      <c r="LF192" s="467" t="str">
        <f t="shared" si="500"/>
        <v/>
      </c>
      <c r="LG192" s="467">
        <f t="shared" si="501"/>
        <v>0</v>
      </c>
      <c r="LH192" s="467">
        <f t="shared" si="502"/>
        <v>0</v>
      </c>
      <c r="LI192" s="467">
        <f t="shared" si="503"/>
        <v>0</v>
      </c>
      <c r="LJ192" s="467">
        <f t="shared" si="504"/>
        <v>0</v>
      </c>
      <c r="LK192" s="467">
        <f t="shared" si="505"/>
        <v>0</v>
      </c>
      <c r="LL192" s="467">
        <f t="shared" si="506"/>
        <v>0</v>
      </c>
      <c r="LM192" s="467">
        <f t="shared" si="507"/>
        <v>0</v>
      </c>
      <c r="LN192" s="468">
        <f t="shared" si="508"/>
        <v>0</v>
      </c>
      <c r="LO192" s="468" t="str">
        <f t="shared" si="592"/>
        <v>○</v>
      </c>
      <c r="LP192" s="451"/>
      <c r="LQ192" s="414">
        <f t="shared" si="593"/>
        <v>0</v>
      </c>
      <c r="LR192" s="414">
        <f t="shared" si="594"/>
        <v>0</v>
      </c>
      <c r="LS192" s="414" t="str">
        <f t="shared" si="509"/>
        <v/>
      </c>
      <c r="LT192" s="414" t="str">
        <f t="shared" si="595"/>
        <v/>
      </c>
      <c r="LU192" s="414">
        <f t="shared" si="510"/>
        <v>0</v>
      </c>
      <c r="LV192" s="414">
        <f t="shared" si="511"/>
        <v>0</v>
      </c>
      <c r="LW192" s="414">
        <f t="shared" si="512"/>
        <v>0</v>
      </c>
      <c r="LX192" s="448">
        <f t="shared" si="513"/>
        <v>0</v>
      </c>
      <c r="LY192" s="414">
        <f t="shared" si="596"/>
        <v>0</v>
      </c>
      <c r="LZ192" s="414">
        <f t="shared" si="597"/>
        <v>0</v>
      </c>
      <c r="MA192" s="414">
        <f t="shared" si="598"/>
        <v>0</v>
      </c>
      <c r="MB192" s="448">
        <f t="shared" si="599"/>
        <v>0</v>
      </c>
      <c r="MC192" s="414">
        <f t="shared" si="514"/>
        <v>0</v>
      </c>
      <c r="MD192" s="414">
        <f t="shared" si="515"/>
        <v>0</v>
      </c>
      <c r="ME192" s="414">
        <f t="shared" si="516"/>
        <v>0</v>
      </c>
      <c r="MF192" s="448">
        <f t="shared" si="517"/>
        <v>0</v>
      </c>
      <c r="MG192" s="414">
        <f t="shared" si="518"/>
        <v>0</v>
      </c>
      <c r="MH192" s="414">
        <f t="shared" si="519"/>
        <v>0</v>
      </c>
      <c r="MI192" s="414">
        <f t="shared" si="520"/>
        <v>0</v>
      </c>
      <c r="MJ192" s="448">
        <f t="shared" si="600"/>
        <v>0</v>
      </c>
      <c r="MK192" s="462"/>
      <c r="ML192" s="477" cm="1">
        <f t="array" ref="ML192">IF(MX192=1,INDEX($BX192:$EQ192,1,MATCH("Ⅱ⑧",$BX192:$EQ192,0)+7),0)</f>
        <v>0</v>
      </c>
      <c r="MM192" s="478">
        <f t="shared" si="521"/>
        <v>0</v>
      </c>
      <c r="MN192" s="468">
        <f t="shared" si="522"/>
        <v>0</v>
      </c>
      <c r="MP192" s="348">
        <f t="shared" si="523"/>
        <v>0</v>
      </c>
      <c r="MQ192" s="348">
        <f t="shared" si="524"/>
        <v>0</v>
      </c>
      <c r="MR192" s="348">
        <f t="shared" si="525"/>
        <v>0</v>
      </c>
      <c r="MS192" s="348">
        <f t="shared" si="526"/>
        <v>0</v>
      </c>
      <c r="MT192" s="348">
        <f t="shared" si="527"/>
        <v>0</v>
      </c>
      <c r="MU192" s="348">
        <f t="shared" si="528"/>
        <v>0</v>
      </c>
      <c r="MV192" s="348">
        <f t="shared" si="529"/>
        <v>0</v>
      </c>
      <c r="MW192" s="348">
        <f t="shared" si="530"/>
        <v>0</v>
      </c>
      <c r="MX192" s="348">
        <f t="shared" si="531"/>
        <v>0</v>
      </c>
      <c r="MZ192" s="550">
        <f t="shared" si="532"/>
        <v>0</v>
      </c>
      <c r="NA192" s="550">
        <f t="shared" si="533"/>
        <v>0</v>
      </c>
      <c r="NB192" s="550">
        <f t="shared" si="534"/>
        <v>0</v>
      </c>
      <c r="NC192" s="550">
        <f t="shared" si="535"/>
        <v>0</v>
      </c>
      <c r="ND192" s="550">
        <f t="shared" si="536"/>
        <v>0</v>
      </c>
      <c r="NE192" s="550">
        <f t="shared" si="537"/>
        <v>0</v>
      </c>
      <c r="NF192" s="550">
        <f t="shared" si="538"/>
        <v>0</v>
      </c>
      <c r="NG192" s="550">
        <f t="shared" si="539"/>
        <v>0</v>
      </c>
    </row>
    <row r="193" spans="1:371" s="136" customFormat="1" ht="21" customHeight="1">
      <c r="A193" s="452">
        <f t="shared" si="412"/>
        <v>0</v>
      </c>
      <c r="B193" s="452">
        <f t="shared" si="601"/>
        <v>0</v>
      </c>
      <c r="C193" s="452">
        <f t="shared" si="413"/>
        <v>0</v>
      </c>
      <c r="D193" s="452">
        <f t="shared" si="414"/>
        <v>0</v>
      </c>
      <c r="E193" s="452">
        <f t="shared" si="415"/>
        <v>0</v>
      </c>
      <c r="F193" s="452">
        <f t="shared" si="602"/>
        <v>0</v>
      </c>
      <c r="G193" s="452">
        <f t="shared" si="603"/>
        <v>0</v>
      </c>
      <c r="H193" s="452">
        <f t="shared" si="604"/>
        <v>0</v>
      </c>
      <c r="I193" s="267">
        <f t="shared" si="540"/>
        <v>0</v>
      </c>
      <c r="J193" s="268"/>
      <c r="K193" s="112"/>
      <c r="L193" s="112"/>
      <c r="M193" s="106"/>
      <c r="N193" s="106"/>
      <c r="O193" s="106"/>
      <c r="P193" s="106"/>
      <c r="Q193" s="112"/>
      <c r="R193" s="263" t="str">
        <f>IFERROR(VLOOKUP(Q193,'４整理番号表'!$T$27:$U$30,2,TRUE),"")</f>
        <v/>
      </c>
      <c r="S193" s="263">
        <f t="shared" si="541"/>
        <v>0</v>
      </c>
      <c r="T193" s="266">
        <f t="shared" si="542"/>
        <v>0</v>
      </c>
      <c r="U193" s="112"/>
      <c r="V193" s="108"/>
      <c r="W193" s="269" t="str">
        <f>IFERROR(VLOOKUP(V193,'４整理番号表'!$B$6:$G$7,2,TRUE),"")</f>
        <v/>
      </c>
      <c r="X193" s="270"/>
      <c r="Y193" s="108"/>
      <c r="Z193" s="269" t="str">
        <f>IFERROR(VLOOKUP(Y193,'４整理番号表'!$B$39:$H$45,2,TRUE),"")</f>
        <v/>
      </c>
      <c r="AA193" s="108"/>
      <c r="AB193" s="271" t="str">
        <f>IFERROR(VLOOKUP(AA193,'４整理番号表'!$J$5:$K$59,2,TRUE),"")</f>
        <v/>
      </c>
      <c r="AC193" s="365"/>
      <c r="AD193" s="624"/>
      <c r="AE193" s="107"/>
      <c r="AF193" s="272" t="str">
        <f>IFERROR(VLOOKUP(AE193,'４整理番号表'!$P$6:$Q$39,2,TRUE),"")</f>
        <v/>
      </c>
      <c r="AG193" s="273">
        <f t="shared" si="416"/>
        <v>0</v>
      </c>
      <c r="AH193" s="106"/>
      <c r="AI193" s="112"/>
      <c r="AJ193" s="111"/>
      <c r="AK193" s="282"/>
      <c r="AL193" s="283"/>
      <c r="AM193" s="280"/>
      <c r="AN193" s="26"/>
      <c r="AO193" s="291">
        <f t="shared" si="417"/>
        <v>0</v>
      </c>
      <c r="AP193" s="290">
        <f t="shared" si="543"/>
        <v>0</v>
      </c>
      <c r="AQ193" s="30"/>
      <c r="AR193" s="30"/>
      <c r="AS193" s="30"/>
      <c r="AT193" s="289"/>
      <c r="AU193" s="291">
        <f t="shared" si="610"/>
        <v>0</v>
      </c>
      <c r="AV193" s="291" t="str">
        <f t="shared" si="605"/>
        <v/>
      </c>
      <c r="AW193" s="27"/>
      <c r="AX193" s="33"/>
      <c r="AY193" s="33"/>
      <c r="AZ193" s="28"/>
      <c r="BA193" s="27"/>
      <c r="BB193" s="202"/>
      <c r="BC193" s="315">
        <f t="shared" si="544"/>
        <v>0</v>
      </c>
      <c r="BD193" s="349" t="str">
        <f t="shared" si="418"/>
        <v/>
      </c>
      <c r="BE193" s="350"/>
      <c r="BF193" s="350"/>
      <c r="BG193" s="349">
        <f t="shared" si="611"/>
        <v>0</v>
      </c>
      <c r="BH193" s="350"/>
      <c r="BI193" s="349">
        <f t="shared" si="545"/>
        <v>0</v>
      </c>
      <c r="BJ193" s="202"/>
      <c r="BK193" s="202"/>
      <c r="BL193" s="653" t="str">
        <f t="shared" si="419"/>
        <v/>
      </c>
      <c r="BM193" s="654" t="str">
        <f t="shared" si="420"/>
        <v/>
      </c>
      <c r="BN193" s="266" t="str">
        <f t="shared" si="421"/>
        <v/>
      </c>
      <c r="BO193" s="793"/>
      <c r="BP193" s="323"/>
      <c r="BQ193" s="323"/>
      <c r="BR193" s="323"/>
      <c r="BS193" s="323"/>
      <c r="BT193" s="324" t="str">
        <f t="shared" si="422"/>
        <v/>
      </c>
      <c r="BU193" s="325" t="str">
        <f t="shared" si="546"/>
        <v/>
      </c>
      <c r="BV193" s="393">
        <f t="shared" si="547"/>
        <v>0</v>
      </c>
      <c r="BW193" s="326"/>
      <c r="BX193" s="329"/>
      <c r="BY193" s="454"/>
      <c r="BZ193" s="455"/>
      <c r="CA193" s="455"/>
      <c r="CB193" s="455"/>
      <c r="CC193" s="455"/>
      <c r="CD193" s="322">
        <f>IFERROR(VLOOKUP(BX193,'４整理番号表'!$X$23:$Z$31,3,FALSE),)</f>
        <v>0</v>
      </c>
      <c r="CE193" s="605" t="str">
        <f>IF(BX193='４整理番号表'!$X$24,IF(CC193&lt;&gt;"",IF(BZ193&gt;0,IF(BY193=6,ROUNDDOWN((CC193-BZ193)/ABS(BZ193),3),IF(BY193=5,ROUNDDOWN((CC193-BZ193)/ABS(BZ193)*3/4,3),"")),"-")),IF(CC193&lt;&gt;"",IF(BZ193&gt;0,ROUNDDOWN((CC193-BZ193)/ABS(BZ193),3),"-"),""))</f>
        <v/>
      </c>
      <c r="CF193" s="610"/>
      <c r="CG193" s="329"/>
      <c r="CH193" s="454"/>
      <c r="CI193" s="322"/>
      <c r="CJ193" s="322"/>
      <c r="CK193" s="322"/>
      <c r="CL193" s="322"/>
      <c r="CM193" s="322">
        <f>IFERROR(VLOOKUP(CG193,'４整理番号表'!$X$23:$Z$31,3,FALSE),)</f>
        <v>0</v>
      </c>
      <c r="CN193" s="325" t="str">
        <f t="shared" si="548"/>
        <v/>
      </c>
      <c r="CO193" s="610"/>
      <c r="CP193" s="329"/>
      <c r="CQ193" s="454"/>
      <c r="CR193" s="322"/>
      <c r="CS193" s="322"/>
      <c r="CT193" s="322"/>
      <c r="CU193" s="322"/>
      <c r="CV193" s="322">
        <f>IFERROR(VLOOKUP(CP193,'４整理番号表'!$X$23:$Z$31,3,FALSE),)</f>
        <v>0</v>
      </c>
      <c r="CW193" s="325" t="str">
        <f t="shared" si="549"/>
        <v/>
      </c>
      <c r="CX193" s="619"/>
      <c r="CY193" s="329"/>
      <c r="CZ193" s="454"/>
      <c r="DA193" s="322"/>
      <c r="DB193" s="322"/>
      <c r="DC193" s="322"/>
      <c r="DD193" s="322"/>
      <c r="DE193" s="322">
        <f>IFERROR(VLOOKUP(CY193,'４整理番号表'!$X$23:$Z$31,3,FALSE),)</f>
        <v>0</v>
      </c>
      <c r="DF193" s="325" t="str">
        <f t="shared" si="550"/>
        <v/>
      </c>
      <c r="DG193" s="610"/>
      <c r="DH193" s="329"/>
      <c r="DI193" s="454"/>
      <c r="DJ193" s="322"/>
      <c r="DK193" s="322"/>
      <c r="DL193" s="322"/>
      <c r="DM193" s="322"/>
      <c r="DN193" s="322">
        <f>IFERROR(VLOOKUP(DH193,'４整理番号表'!$X$23:$Z$31,3,FALSE),)</f>
        <v>0</v>
      </c>
      <c r="DO193" s="325" t="str">
        <f t="shared" si="551"/>
        <v/>
      </c>
      <c r="DP193" s="610"/>
      <c r="DQ193" s="329"/>
      <c r="DR193" s="454"/>
      <c r="DS193" s="322"/>
      <c r="DT193" s="322"/>
      <c r="DU193" s="322"/>
      <c r="DV193" s="322"/>
      <c r="DW193" s="322">
        <f>IFERROR(VLOOKUP(DQ193,'４整理番号表'!$X$23:$Z$31,3,FALSE),)</f>
        <v>0</v>
      </c>
      <c r="DX193" s="325" t="str">
        <f t="shared" si="552"/>
        <v/>
      </c>
      <c r="DY193" s="610"/>
      <c r="DZ193" s="329"/>
      <c r="EA193" s="454"/>
      <c r="EB193" s="322"/>
      <c r="EC193" s="322"/>
      <c r="ED193" s="322"/>
      <c r="EE193" s="322"/>
      <c r="EF193" s="322">
        <f>IFERROR(VLOOKUP(DZ193,'４整理番号表'!$X$23:$Z$31,3,FALSE),)</f>
        <v>0</v>
      </c>
      <c r="EG193" s="325" t="str">
        <f t="shared" si="553"/>
        <v/>
      </c>
      <c r="EH193" s="610"/>
      <c r="EI193" s="329"/>
      <c r="EJ193" s="454"/>
      <c r="EK193" s="322"/>
      <c r="EL193" s="322"/>
      <c r="EM193" s="322"/>
      <c r="EN193" s="322"/>
      <c r="EO193" s="322">
        <f>IFERROR(VLOOKUP(EI193,'４整理番号表'!$X$23:$Z$31,3,FALSE),)</f>
        <v>0</v>
      </c>
      <c r="EP193" s="325" t="str">
        <f t="shared" si="554"/>
        <v/>
      </c>
      <c r="EQ193" s="619"/>
      <c r="ER193" s="203" t="s">
        <v>101</v>
      </c>
      <c r="ES193" s="266">
        <f t="shared" si="423"/>
        <v>0</v>
      </c>
      <c r="ET193" s="272">
        <f t="shared" si="424"/>
        <v>0</v>
      </c>
      <c r="EU193" s="272">
        <f t="shared" si="425"/>
        <v>0</v>
      </c>
      <c r="EV193" s="272">
        <f t="shared" si="426"/>
        <v>0</v>
      </c>
      <c r="EW193" s="272">
        <f t="shared" si="427"/>
        <v>0</v>
      </c>
      <c r="EX193" s="272">
        <f t="shared" si="428"/>
        <v>0</v>
      </c>
      <c r="EY193" s="272">
        <f t="shared" si="429"/>
        <v>0</v>
      </c>
      <c r="EZ193" s="272">
        <f t="shared" si="430"/>
        <v>0</v>
      </c>
      <c r="FA193" s="272">
        <f t="shared" si="431"/>
        <v>0</v>
      </c>
      <c r="FB193" s="272">
        <f t="shared" si="432"/>
        <v>0</v>
      </c>
      <c r="FC193" s="272">
        <f t="shared" si="433"/>
        <v>0</v>
      </c>
      <c r="FD193" s="272">
        <f t="shared" si="434"/>
        <v>0</v>
      </c>
      <c r="FE193" s="272">
        <f t="shared" si="435"/>
        <v>0</v>
      </c>
      <c r="FF193" s="272">
        <f t="shared" si="436"/>
        <v>0</v>
      </c>
      <c r="FG193" s="272">
        <f t="shared" si="437"/>
        <v>0</v>
      </c>
      <c r="FH193" s="272">
        <f t="shared" si="438"/>
        <v>0</v>
      </c>
      <c r="FI193" s="109" t="s">
        <v>100</v>
      </c>
      <c r="FJ193" s="109" t="s">
        <v>100</v>
      </c>
      <c r="FK193" s="109" t="s">
        <v>100</v>
      </c>
      <c r="FL193" s="109" t="s">
        <v>100</v>
      </c>
      <c r="FM193" s="109" t="s">
        <v>100</v>
      </c>
      <c r="FN193" s="272">
        <f t="shared" si="555"/>
        <v>0</v>
      </c>
      <c r="FO193" s="272">
        <f t="shared" si="556"/>
        <v>0</v>
      </c>
      <c r="FP193" s="272">
        <f t="shared" si="557"/>
        <v>0</v>
      </c>
      <c r="FQ193" s="272">
        <f t="shared" si="558"/>
        <v>0</v>
      </c>
      <c r="FR193" s="272">
        <f t="shared" si="559"/>
        <v>0</v>
      </c>
      <c r="FS193" s="272">
        <f t="shared" si="560"/>
        <v>0</v>
      </c>
      <c r="FT193" s="272">
        <f t="shared" si="561"/>
        <v>0</v>
      </c>
      <c r="FU193" s="113"/>
      <c r="FV193" s="113"/>
      <c r="FW193" s="109"/>
      <c r="FX193" s="109"/>
      <c r="FY193" s="109"/>
      <c r="FZ193" s="272">
        <f t="shared" si="562"/>
        <v>0</v>
      </c>
      <c r="GA193" s="272">
        <f t="shared" si="439"/>
        <v>0</v>
      </c>
      <c r="GB193" s="109"/>
      <c r="GC193" s="109"/>
      <c r="GD193" s="109"/>
      <c r="GE193" s="109"/>
      <c r="GF193" s="109"/>
      <c r="GG193" s="109"/>
      <c r="GH193" s="109"/>
      <c r="GI193" s="109"/>
      <c r="GJ193" s="109"/>
      <c r="GK193" s="109"/>
      <c r="GL193" s="109"/>
      <c r="GM193" s="109"/>
      <c r="GN193" s="109"/>
      <c r="GO193" s="109"/>
      <c r="GP193" s="109"/>
      <c r="GQ193" s="109"/>
      <c r="GR193" s="109"/>
      <c r="GS193" s="109"/>
      <c r="GT193" s="110"/>
      <c r="GV193" s="413">
        <f t="shared" si="440"/>
        <v>0</v>
      </c>
      <c r="GW193" s="414">
        <f t="shared" si="441"/>
        <v>0</v>
      </c>
      <c r="GX193" s="415"/>
      <c r="GY193" s="416">
        <f t="shared" si="606"/>
        <v>0</v>
      </c>
      <c r="GZ193" s="417">
        <f t="shared" si="607"/>
        <v>0</v>
      </c>
      <c r="HA193" s="385"/>
      <c r="HB193" s="421"/>
      <c r="HC193" s="422"/>
      <c r="HD193" s="422"/>
      <c r="HE193" s="423">
        <f t="shared" si="608"/>
        <v>0</v>
      </c>
      <c r="HF193" s="424">
        <f t="shared" si="609"/>
        <v>0</v>
      </c>
      <c r="HG193" s="426"/>
      <c r="HH193" s="426"/>
      <c r="HI193" s="426"/>
      <c r="HJ193" s="345" t="str">
        <f t="shared" si="442"/>
        <v/>
      </c>
      <c r="HK193" s="402">
        <f>IF(OR(AND(1&lt;=HJ193,HJ193&lt;=3),HJ193=6),VLOOKUP(HJ193,'４整理番号表'!$J$5:$K$59,2,FALSE),0)</f>
        <v>0</v>
      </c>
      <c r="HL193" s="402">
        <f>IF(OR(HJ193=4,HJ193=7),VLOOKUP(HJ193,'４整理番号表'!$J$5:$K$59,2,FALSE),0)</f>
        <v>0</v>
      </c>
      <c r="HM193" s="402">
        <f>IF(HJ193=5,VLOOKUP(HJ193,'４整理番号表'!$J$5:$K$59,2,FALSE),0)</f>
        <v>0</v>
      </c>
      <c r="HN193" s="402">
        <f>IF(AND(8&lt;=HJ193,HJ193&lt;=13),VLOOKUP(HJ193,'４整理番号表'!$J$5:$K$59,2,FALSE),0)</f>
        <v>0</v>
      </c>
      <c r="HO193" s="397">
        <f t="shared" si="563"/>
        <v>0</v>
      </c>
      <c r="HP193" s="345">
        <f t="shared" si="564"/>
        <v>0</v>
      </c>
      <c r="HQ193" s="345">
        <f t="shared" si="565"/>
        <v>0</v>
      </c>
      <c r="HR193" s="344">
        <f t="shared" si="566"/>
        <v>0</v>
      </c>
      <c r="HS193" s="344">
        <f t="shared" si="567"/>
        <v>0</v>
      </c>
      <c r="HT193" s="345">
        <f t="shared" si="568"/>
        <v>0</v>
      </c>
      <c r="HU193" s="345">
        <f t="shared" si="569"/>
        <v>0</v>
      </c>
      <c r="HV193" s="345">
        <f t="shared" si="570"/>
        <v>0</v>
      </c>
      <c r="HW193" s="345">
        <f t="shared" si="571"/>
        <v>0</v>
      </c>
      <c r="HX193" s="345">
        <f t="shared" si="572"/>
        <v>0</v>
      </c>
      <c r="HY193" s="344">
        <f t="shared" si="573"/>
        <v>0</v>
      </c>
      <c r="HZ193" s="344">
        <f t="shared" si="574"/>
        <v>0</v>
      </c>
      <c r="IA193" s="345">
        <f t="shared" si="575"/>
        <v>0</v>
      </c>
      <c r="IB193" s="345">
        <f t="shared" si="576"/>
        <v>0</v>
      </c>
      <c r="IC193" s="345">
        <f t="shared" si="577"/>
        <v>0</v>
      </c>
      <c r="ID193" s="345">
        <f t="shared" si="578"/>
        <v>0</v>
      </c>
      <c r="IE193" s="345">
        <f t="shared" si="579"/>
        <v>0</v>
      </c>
      <c r="IF193" s="344">
        <f>IF(AND($HO193=3,SUM($ID193:IE193)=0),IF(AND($HB193=1,$HF193&gt;=0.1),1,),)</f>
        <v>0</v>
      </c>
      <c r="IG193" s="344">
        <f>IF(AND($HO193=3,SUM($ID193:IF193)=0),IF(AND($HB193=1,$HF193&gt;=0.05,$HF193&lt;0.1),1,),)</f>
        <v>0</v>
      </c>
      <c r="IH193" s="345">
        <f t="shared" si="580"/>
        <v>0</v>
      </c>
      <c r="II193" s="345">
        <f t="shared" si="581"/>
        <v>0</v>
      </c>
      <c r="IJ193" s="345">
        <f t="shared" si="582"/>
        <v>0</v>
      </c>
      <c r="IK193" s="345">
        <f t="shared" si="583"/>
        <v>0</v>
      </c>
      <c r="IL193" s="345">
        <f t="shared" si="584"/>
        <v>0</v>
      </c>
      <c r="IM193" s="345">
        <f t="shared" si="585"/>
        <v>0</v>
      </c>
      <c r="IN193" s="345">
        <f t="shared" si="586"/>
        <v>0</v>
      </c>
      <c r="IO193" s="345">
        <f t="shared" si="587"/>
        <v>0</v>
      </c>
      <c r="IP193" s="345">
        <f t="shared" si="588"/>
        <v>0</v>
      </c>
      <c r="IQ193" s="345">
        <f t="shared" si="589"/>
        <v>0</v>
      </c>
      <c r="IR193" s="345">
        <f t="shared" si="590"/>
        <v>0</v>
      </c>
      <c r="IS193" s="392">
        <f t="shared" si="591"/>
        <v>0</v>
      </c>
      <c r="IT193" s="385"/>
      <c r="IU193" s="440">
        <f t="shared" si="443"/>
        <v>0</v>
      </c>
      <c r="IV193" s="344">
        <f t="shared" si="444"/>
        <v>0</v>
      </c>
      <c r="IW193" s="344">
        <f t="shared" si="445"/>
        <v>0</v>
      </c>
      <c r="IX193" s="344">
        <f t="shared" si="446"/>
        <v>0</v>
      </c>
      <c r="IY193" s="344">
        <f t="shared" si="447"/>
        <v>0</v>
      </c>
      <c r="IZ193" s="344">
        <f t="shared" si="448"/>
        <v>0</v>
      </c>
      <c r="JA193" s="344">
        <f t="shared" si="449"/>
        <v>0</v>
      </c>
      <c r="JB193" s="344">
        <f t="shared" si="450"/>
        <v>0</v>
      </c>
      <c r="JC193" s="344">
        <f t="shared" si="451"/>
        <v>0</v>
      </c>
      <c r="JD193" s="344">
        <f t="shared" si="452"/>
        <v>0</v>
      </c>
      <c r="JE193" s="344">
        <f t="shared" si="453"/>
        <v>0</v>
      </c>
      <c r="JF193" s="344">
        <f t="shared" si="454"/>
        <v>0</v>
      </c>
      <c r="JG193" s="344">
        <f t="shared" si="455"/>
        <v>0</v>
      </c>
      <c r="JH193" s="344">
        <f t="shared" si="456"/>
        <v>0</v>
      </c>
      <c r="JI193" s="344">
        <f t="shared" si="457"/>
        <v>0</v>
      </c>
      <c r="JJ193" s="344">
        <f t="shared" si="458"/>
        <v>0</v>
      </c>
      <c r="JK193" s="344">
        <f t="shared" si="459"/>
        <v>0</v>
      </c>
      <c r="JL193" s="344">
        <f t="shared" si="460"/>
        <v>0</v>
      </c>
      <c r="JM193" s="344">
        <f t="shared" si="461"/>
        <v>0</v>
      </c>
      <c r="JN193" s="344">
        <f t="shared" si="462"/>
        <v>0</v>
      </c>
      <c r="JO193" s="344">
        <f t="shared" si="463"/>
        <v>0</v>
      </c>
      <c r="JP193" s="344">
        <f t="shared" si="464"/>
        <v>0</v>
      </c>
      <c r="JQ193" s="344">
        <f t="shared" si="465"/>
        <v>0</v>
      </c>
      <c r="JR193" s="344">
        <f t="shared" si="466"/>
        <v>0</v>
      </c>
      <c r="JS193" s="344">
        <f t="shared" si="467"/>
        <v>0</v>
      </c>
      <c r="JT193" s="344">
        <f t="shared" si="468"/>
        <v>0</v>
      </c>
      <c r="JU193" s="344">
        <f t="shared" si="469"/>
        <v>0</v>
      </c>
      <c r="JV193" s="344">
        <f t="shared" si="470"/>
        <v>0</v>
      </c>
      <c r="JW193" s="344">
        <f t="shared" si="471"/>
        <v>0</v>
      </c>
      <c r="JX193" s="344">
        <f t="shared" si="472"/>
        <v>0</v>
      </c>
      <c r="JY193" s="344">
        <f t="shared" si="473"/>
        <v>0</v>
      </c>
      <c r="JZ193" s="344">
        <f t="shared" si="474"/>
        <v>0</v>
      </c>
      <c r="KA193" s="344">
        <f t="shared" si="475"/>
        <v>0</v>
      </c>
      <c r="KB193" s="344">
        <f t="shared" si="476"/>
        <v>0</v>
      </c>
      <c r="KC193" s="344">
        <f t="shared" si="477"/>
        <v>0</v>
      </c>
      <c r="KD193" s="344">
        <f t="shared" si="478"/>
        <v>0</v>
      </c>
      <c r="KE193" s="344">
        <f t="shared" si="479"/>
        <v>0</v>
      </c>
      <c r="KF193" s="344">
        <f t="shared" si="480"/>
        <v>0</v>
      </c>
      <c r="KG193" s="344">
        <f t="shared" si="481"/>
        <v>0</v>
      </c>
      <c r="KH193" s="344">
        <f t="shared" si="482"/>
        <v>0</v>
      </c>
      <c r="KI193" s="344">
        <f t="shared" si="483"/>
        <v>0</v>
      </c>
      <c r="KJ193" s="344">
        <f t="shared" si="484"/>
        <v>0</v>
      </c>
      <c r="KK193" s="344">
        <f t="shared" si="485"/>
        <v>0</v>
      </c>
      <c r="KL193" s="344">
        <f t="shared" si="486"/>
        <v>0</v>
      </c>
      <c r="KM193" s="344">
        <f t="shared" si="487"/>
        <v>0</v>
      </c>
      <c r="KN193" s="344">
        <f t="shared" si="488"/>
        <v>0</v>
      </c>
      <c r="KO193" s="344">
        <f t="shared" si="489"/>
        <v>0</v>
      </c>
      <c r="KP193" s="344">
        <f t="shared" si="490"/>
        <v>0</v>
      </c>
      <c r="KQ193" s="344">
        <f t="shared" si="491"/>
        <v>0</v>
      </c>
      <c r="KR193" s="344">
        <f t="shared" si="492"/>
        <v>0</v>
      </c>
      <c r="KS193" s="344">
        <f t="shared" si="493"/>
        <v>0</v>
      </c>
      <c r="KT193" s="383">
        <f t="shared" si="494"/>
        <v>0</v>
      </c>
      <c r="KU193" s="701"/>
      <c r="KV193" s="109"/>
      <c r="KW193" s="109"/>
      <c r="KX193" s="110"/>
      <c r="KZ193" s="472">
        <f t="shared" si="495"/>
        <v>0</v>
      </c>
      <c r="LA193" s="348">
        <f t="shared" si="496"/>
        <v>0</v>
      </c>
      <c r="LB193" s="348">
        <f t="shared" si="497"/>
        <v>0</v>
      </c>
      <c r="LC193" s="473">
        <f t="shared" si="498"/>
        <v>0</v>
      </c>
      <c r="LE193" s="467">
        <f t="shared" si="499"/>
        <v>0</v>
      </c>
      <c r="LF193" s="467" t="str">
        <f t="shared" si="500"/>
        <v/>
      </c>
      <c r="LG193" s="467">
        <f t="shared" si="501"/>
        <v>0</v>
      </c>
      <c r="LH193" s="467">
        <f t="shared" si="502"/>
        <v>0</v>
      </c>
      <c r="LI193" s="467">
        <f t="shared" si="503"/>
        <v>0</v>
      </c>
      <c r="LJ193" s="467">
        <f t="shared" si="504"/>
        <v>0</v>
      </c>
      <c r="LK193" s="467">
        <f t="shared" si="505"/>
        <v>0</v>
      </c>
      <c r="LL193" s="467">
        <f t="shared" si="506"/>
        <v>0</v>
      </c>
      <c r="LM193" s="467">
        <f t="shared" si="507"/>
        <v>0</v>
      </c>
      <c r="LN193" s="468">
        <f t="shared" si="508"/>
        <v>0</v>
      </c>
      <c r="LO193" s="468" t="str">
        <f t="shared" si="592"/>
        <v>○</v>
      </c>
      <c r="LP193" s="451"/>
      <c r="LQ193" s="414">
        <f t="shared" si="593"/>
        <v>0</v>
      </c>
      <c r="LR193" s="414">
        <f t="shared" si="594"/>
        <v>0</v>
      </c>
      <c r="LS193" s="414" t="str">
        <f t="shared" si="509"/>
        <v/>
      </c>
      <c r="LT193" s="414" t="str">
        <f t="shared" si="595"/>
        <v/>
      </c>
      <c r="LU193" s="414">
        <f t="shared" si="510"/>
        <v>0</v>
      </c>
      <c r="LV193" s="414">
        <f t="shared" si="511"/>
        <v>0</v>
      </c>
      <c r="LW193" s="414">
        <f t="shared" si="512"/>
        <v>0</v>
      </c>
      <c r="LX193" s="448">
        <f t="shared" si="513"/>
        <v>0</v>
      </c>
      <c r="LY193" s="414">
        <f t="shared" si="596"/>
        <v>0</v>
      </c>
      <c r="LZ193" s="414">
        <f t="shared" si="597"/>
        <v>0</v>
      </c>
      <c r="MA193" s="414">
        <f t="shared" si="598"/>
        <v>0</v>
      </c>
      <c r="MB193" s="448">
        <f t="shared" si="599"/>
        <v>0</v>
      </c>
      <c r="MC193" s="414">
        <f t="shared" si="514"/>
        <v>0</v>
      </c>
      <c r="MD193" s="414">
        <f t="shared" si="515"/>
        <v>0</v>
      </c>
      <c r="ME193" s="414">
        <f t="shared" si="516"/>
        <v>0</v>
      </c>
      <c r="MF193" s="448">
        <f t="shared" si="517"/>
        <v>0</v>
      </c>
      <c r="MG193" s="414">
        <f t="shared" si="518"/>
        <v>0</v>
      </c>
      <c r="MH193" s="414">
        <f t="shared" si="519"/>
        <v>0</v>
      </c>
      <c r="MI193" s="414">
        <f t="shared" si="520"/>
        <v>0</v>
      </c>
      <c r="MJ193" s="448">
        <f t="shared" si="600"/>
        <v>0</v>
      </c>
      <c r="MK193" s="462"/>
      <c r="ML193" s="477" cm="1">
        <f t="array" ref="ML193">IF(MX193=1,INDEX($BX193:$EQ193,1,MATCH("Ⅱ⑧",$BX193:$EQ193,0)+7),0)</f>
        <v>0</v>
      </c>
      <c r="MM193" s="478">
        <f t="shared" si="521"/>
        <v>0</v>
      </c>
      <c r="MN193" s="468">
        <f t="shared" si="522"/>
        <v>0</v>
      </c>
      <c r="MP193" s="348">
        <f t="shared" si="523"/>
        <v>0</v>
      </c>
      <c r="MQ193" s="348">
        <f t="shared" si="524"/>
        <v>0</v>
      </c>
      <c r="MR193" s="348">
        <f t="shared" si="525"/>
        <v>0</v>
      </c>
      <c r="MS193" s="348">
        <f t="shared" si="526"/>
        <v>0</v>
      </c>
      <c r="MT193" s="348">
        <f t="shared" si="527"/>
        <v>0</v>
      </c>
      <c r="MU193" s="348">
        <f t="shared" si="528"/>
        <v>0</v>
      </c>
      <c r="MV193" s="348">
        <f t="shared" si="529"/>
        <v>0</v>
      </c>
      <c r="MW193" s="348">
        <f t="shared" si="530"/>
        <v>0</v>
      </c>
      <c r="MX193" s="348">
        <f t="shared" si="531"/>
        <v>0</v>
      </c>
      <c r="MZ193" s="550">
        <f t="shared" si="532"/>
        <v>0</v>
      </c>
      <c r="NA193" s="550">
        <f t="shared" si="533"/>
        <v>0</v>
      </c>
      <c r="NB193" s="550">
        <f t="shared" si="534"/>
        <v>0</v>
      </c>
      <c r="NC193" s="550">
        <f t="shared" si="535"/>
        <v>0</v>
      </c>
      <c r="ND193" s="550">
        <f t="shared" si="536"/>
        <v>0</v>
      </c>
      <c r="NE193" s="550">
        <f t="shared" si="537"/>
        <v>0</v>
      </c>
      <c r="NF193" s="550">
        <f t="shared" si="538"/>
        <v>0</v>
      </c>
      <c r="NG193" s="550">
        <f t="shared" si="539"/>
        <v>0</v>
      </c>
    </row>
    <row r="194" spans="1:371" s="136" customFormat="1" ht="21" customHeight="1">
      <c r="A194" s="452">
        <f t="shared" si="412"/>
        <v>0</v>
      </c>
      <c r="B194" s="452">
        <f t="shared" si="601"/>
        <v>0</v>
      </c>
      <c r="C194" s="452">
        <f t="shared" si="413"/>
        <v>0</v>
      </c>
      <c r="D194" s="452">
        <f t="shared" si="414"/>
        <v>0</v>
      </c>
      <c r="E194" s="452">
        <f t="shared" si="415"/>
        <v>0</v>
      </c>
      <c r="F194" s="452">
        <f t="shared" si="602"/>
        <v>0</v>
      </c>
      <c r="G194" s="452">
        <f t="shared" si="603"/>
        <v>0</v>
      </c>
      <c r="H194" s="452">
        <f t="shared" si="604"/>
        <v>0</v>
      </c>
      <c r="I194" s="267">
        <f t="shared" si="540"/>
        <v>0</v>
      </c>
      <c r="J194" s="268"/>
      <c r="K194" s="112"/>
      <c r="L194" s="112"/>
      <c r="M194" s="106"/>
      <c r="N194" s="106"/>
      <c r="O194" s="106"/>
      <c r="P194" s="106"/>
      <c r="Q194" s="112"/>
      <c r="R194" s="263" t="str">
        <f>IFERROR(VLOOKUP(Q194,'４整理番号表'!$T$27:$U$30,2,TRUE),"")</f>
        <v/>
      </c>
      <c r="S194" s="263">
        <f t="shared" si="541"/>
        <v>0</v>
      </c>
      <c r="T194" s="266">
        <f t="shared" si="542"/>
        <v>0</v>
      </c>
      <c r="U194" s="112"/>
      <c r="V194" s="108"/>
      <c r="W194" s="269" t="str">
        <f>IFERROR(VLOOKUP(V194,'４整理番号表'!$B$6:$G$7,2,TRUE),"")</f>
        <v/>
      </c>
      <c r="X194" s="270"/>
      <c r="Y194" s="108"/>
      <c r="Z194" s="269" t="str">
        <f>IFERROR(VLOOKUP(Y194,'４整理番号表'!$B$39:$H$45,2,TRUE),"")</f>
        <v/>
      </c>
      <c r="AA194" s="108"/>
      <c r="AB194" s="271" t="str">
        <f>IFERROR(VLOOKUP(AA194,'４整理番号表'!$J$5:$K$59,2,TRUE),"")</f>
        <v/>
      </c>
      <c r="AC194" s="365"/>
      <c r="AD194" s="624"/>
      <c r="AE194" s="107"/>
      <c r="AF194" s="272" t="str">
        <f>IFERROR(VLOOKUP(AE194,'４整理番号表'!$P$6:$Q$39,2,TRUE),"")</f>
        <v/>
      </c>
      <c r="AG194" s="273">
        <f t="shared" si="416"/>
        <v>0</v>
      </c>
      <c r="AH194" s="106"/>
      <c r="AI194" s="112"/>
      <c r="AJ194" s="111"/>
      <c r="AK194" s="282"/>
      <c r="AL194" s="283"/>
      <c r="AM194" s="280"/>
      <c r="AN194" s="29"/>
      <c r="AO194" s="291">
        <f t="shared" si="417"/>
        <v>0</v>
      </c>
      <c r="AP194" s="290">
        <f t="shared" si="543"/>
        <v>0</v>
      </c>
      <c r="AQ194" s="30"/>
      <c r="AR194" s="30"/>
      <c r="AS194" s="30"/>
      <c r="AT194" s="289"/>
      <c r="AU194" s="291">
        <f t="shared" si="610"/>
        <v>0</v>
      </c>
      <c r="AV194" s="291" t="str">
        <f t="shared" si="605"/>
        <v/>
      </c>
      <c r="AW194" s="27"/>
      <c r="AX194" s="33"/>
      <c r="AY194" s="33"/>
      <c r="AZ194" s="28"/>
      <c r="BA194" s="27"/>
      <c r="BB194" s="202"/>
      <c r="BC194" s="315">
        <f t="shared" si="544"/>
        <v>0</v>
      </c>
      <c r="BD194" s="349" t="str">
        <f t="shared" si="418"/>
        <v/>
      </c>
      <c r="BE194" s="350"/>
      <c r="BF194" s="350"/>
      <c r="BG194" s="349">
        <f t="shared" si="611"/>
        <v>0</v>
      </c>
      <c r="BH194" s="350"/>
      <c r="BI194" s="349">
        <f t="shared" si="545"/>
        <v>0</v>
      </c>
      <c r="BJ194" s="202"/>
      <c r="BK194" s="202"/>
      <c r="BL194" s="653" t="str">
        <f t="shared" si="419"/>
        <v/>
      </c>
      <c r="BM194" s="654" t="str">
        <f t="shared" si="420"/>
        <v/>
      </c>
      <c r="BN194" s="266" t="str">
        <f t="shared" si="421"/>
        <v/>
      </c>
      <c r="BO194" s="793"/>
      <c r="BP194" s="323"/>
      <c r="BQ194" s="323"/>
      <c r="BR194" s="323"/>
      <c r="BS194" s="323"/>
      <c r="BT194" s="324" t="str">
        <f t="shared" si="422"/>
        <v/>
      </c>
      <c r="BU194" s="325" t="str">
        <f t="shared" si="546"/>
        <v/>
      </c>
      <c r="BV194" s="393">
        <f t="shared" si="547"/>
        <v>0</v>
      </c>
      <c r="BW194" s="326"/>
      <c r="BX194" s="329"/>
      <c r="BY194" s="454"/>
      <c r="BZ194" s="455"/>
      <c r="CA194" s="455"/>
      <c r="CB194" s="455"/>
      <c r="CC194" s="455"/>
      <c r="CD194" s="322">
        <f>IFERROR(VLOOKUP(BX194,'４整理番号表'!$X$23:$Z$31,3,FALSE),)</f>
        <v>0</v>
      </c>
      <c r="CE194" s="605" t="str">
        <f>IF(BX194='４整理番号表'!$X$24,IF(CC194&lt;&gt;"",IF(BZ194&gt;0,IF(BY194=6,ROUNDDOWN((CC194-BZ194)/ABS(BZ194),3),IF(BY194=5,ROUNDDOWN((CC194-BZ194)/ABS(BZ194)*3/4,3),"")),"-")),IF(CC194&lt;&gt;"",IF(BZ194&gt;0,ROUNDDOWN((CC194-BZ194)/ABS(BZ194),3),"-"),""))</f>
        <v/>
      </c>
      <c r="CF194" s="610"/>
      <c r="CG194" s="329"/>
      <c r="CH194" s="454"/>
      <c r="CI194" s="322"/>
      <c r="CJ194" s="322"/>
      <c r="CK194" s="322"/>
      <c r="CL194" s="322"/>
      <c r="CM194" s="322">
        <f>IFERROR(VLOOKUP(CG194,'４整理番号表'!$X$23:$Z$31,3,FALSE),)</f>
        <v>0</v>
      </c>
      <c r="CN194" s="325" t="str">
        <f t="shared" si="548"/>
        <v/>
      </c>
      <c r="CO194" s="610"/>
      <c r="CP194" s="329"/>
      <c r="CQ194" s="454"/>
      <c r="CR194" s="322"/>
      <c r="CS194" s="322"/>
      <c r="CT194" s="322"/>
      <c r="CU194" s="322"/>
      <c r="CV194" s="322">
        <f>IFERROR(VLOOKUP(CP194,'４整理番号表'!$X$23:$Z$31,3,FALSE),)</f>
        <v>0</v>
      </c>
      <c r="CW194" s="325" t="str">
        <f t="shared" si="549"/>
        <v/>
      </c>
      <c r="CX194" s="619"/>
      <c r="CY194" s="329"/>
      <c r="CZ194" s="454"/>
      <c r="DA194" s="322"/>
      <c r="DB194" s="322"/>
      <c r="DC194" s="322"/>
      <c r="DD194" s="322"/>
      <c r="DE194" s="322">
        <f>IFERROR(VLOOKUP(CY194,'４整理番号表'!$X$23:$Z$31,3,FALSE),)</f>
        <v>0</v>
      </c>
      <c r="DF194" s="325" t="str">
        <f t="shared" si="550"/>
        <v/>
      </c>
      <c r="DG194" s="610"/>
      <c r="DH194" s="329"/>
      <c r="DI194" s="454"/>
      <c r="DJ194" s="322"/>
      <c r="DK194" s="322"/>
      <c r="DL194" s="322"/>
      <c r="DM194" s="322"/>
      <c r="DN194" s="322">
        <f>IFERROR(VLOOKUP(DH194,'４整理番号表'!$X$23:$Z$31,3,FALSE),)</f>
        <v>0</v>
      </c>
      <c r="DO194" s="325" t="str">
        <f t="shared" si="551"/>
        <v/>
      </c>
      <c r="DP194" s="610"/>
      <c r="DQ194" s="329"/>
      <c r="DR194" s="454"/>
      <c r="DS194" s="322"/>
      <c r="DT194" s="322"/>
      <c r="DU194" s="322"/>
      <c r="DV194" s="322"/>
      <c r="DW194" s="322">
        <f>IFERROR(VLOOKUP(DQ194,'４整理番号表'!$X$23:$Z$31,3,FALSE),)</f>
        <v>0</v>
      </c>
      <c r="DX194" s="325" t="str">
        <f t="shared" si="552"/>
        <v/>
      </c>
      <c r="DY194" s="610"/>
      <c r="DZ194" s="329"/>
      <c r="EA194" s="454"/>
      <c r="EB194" s="322"/>
      <c r="EC194" s="322"/>
      <c r="ED194" s="322"/>
      <c r="EE194" s="322"/>
      <c r="EF194" s="322">
        <f>IFERROR(VLOOKUP(DZ194,'４整理番号表'!$X$23:$Z$31,3,FALSE),)</f>
        <v>0</v>
      </c>
      <c r="EG194" s="325" t="str">
        <f t="shared" si="553"/>
        <v/>
      </c>
      <c r="EH194" s="610"/>
      <c r="EI194" s="329"/>
      <c r="EJ194" s="454"/>
      <c r="EK194" s="322"/>
      <c r="EL194" s="322"/>
      <c r="EM194" s="322"/>
      <c r="EN194" s="322"/>
      <c r="EO194" s="322">
        <f>IFERROR(VLOOKUP(EI194,'４整理番号表'!$X$23:$Z$31,3,FALSE),)</f>
        <v>0</v>
      </c>
      <c r="EP194" s="325" t="str">
        <f t="shared" si="554"/>
        <v/>
      </c>
      <c r="EQ194" s="619"/>
      <c r="ER194" s="203" t="s">
        <v>101</v>
      </c>
      <c r="ES194" s="266">
        <f t="shared" si="423"/>
        <v>0</v>
      </c>
      <c r="ET194" s="272">
        <f t="shared" si="424"/>
        <v>0</v>
      </c>
      <c r="EU194" s="272">
        <f t="shared" si="425"/>
        <v>0</v>
      </c>
      <c r="EV194" s="272">
        <f t="shared" si="426"/>
        <v>0</v>
      </c>
      <c r="EW194" s="272">
        <f t="shared" si="427"/>
        <v>0</v>
      </c>
      <c r="EX194" s="272">
        <f t="shared" si="428"/>
        <v>0</v>
      </c>
      <c r="EY194" s="272">
        <f t="shared" si="429"/>
        <v>0</v>
      </c>
      <c r="EZ194" s="272">
        <f t="shared" si="430"/>
        <v>0</v>
      </c>
      <c r="FA194" s="272">
        <f t="shared" si="431"/>
        <v>0</v>
      </c>
      <c r="FB194" s="272">
        <f t="shared" si="432"/>
        <v>0</v>
      </c>
      <c r="FC194" s="272">
        <f t="shared" si="433"/>
        <v>0</v>
      </c>
      <c r="FD194" s="272">
        <f t="shared" si="434"/>
        <v>0</v>
      </c>
      <c r="FE194" s="272">
        <f t="shared" si="435"/>
        <v>0</v>
      </c>
      <c r="FF194" s="272">
        <f t="shared" si="436"/>
        <v>0</v>
      </c>
      <c r="FG194" s="272">
        <f t="shared" si="437"/>
        <v>0</v>
      </c>
      <c r="FH194" s="272">
        <f t="shared" si="438"/>
        <v>0</v>
      </c>
      <c r="FI194" s="109" t="s">
        <v>100</v>
      </c>
      <c r="FJ194" s="109" t="s">
        <v>100</v>
      </c>
      <c r="FK194" s="109" t="s">
        <v>100</v>
      </c>
      <c r="FL194" s="109" t="s">
        <v>100</v>
      </c>
      <c r="FM194" s="109" t="s">
        <v>100</v>
      </c>
      <c r="FN194" s="272">
        <f t="shared" si="555"/>
        <v>0</v>
      </c>
      <c r="FO194" s="272">
        <f t="shared" si="556"/>
        <v>0</v>
      </c>
      <c r="FP194" s="272">
        <f t="shared" si="557"/>
        <v>0</v>
      </c>
      <c r="FQ194" s="272">
        <f t="shared" si="558"/>
        <v>0</v>
      </c>
      <c r="FR194" s="272">
        <f t="shared" si="559"/>
        <v>0</v>
      </c>
      <c r="FS194" s="272">
        <f t="shared" si="560"/>
        <v>0</v>
      </c>
      <c r="FT194" s="272">
        <f t="shared" si="561"/>
        <v>0</v>
      </c>
      <c r="FU194" s="113"/>
      <c r="FV194" s="113"/>
      <c r="FW194" s="109"/>
      <c r="FX194" s="109"/>
      <c r="FY194" s="109"/>
      <c r="FZ194" s="272">
        <f t="shared" si="562"/>
        <v>0</v>
      </c>
      <c r="GA194" s="272">
        <f t="shared" si="439"/>
        <v>0</v>
      </c>
      <c r="GB194" s="109"/>
      <c r="GC194" s="109"/>
      <c r="GD194" s="109"/>
      <c r="GE194" s="109"/>
      <c r="GF194" s="109"/>
      <c r="GG194" s="109"/>
      <c r="GH194" s="109"/>
      <c r="GI194" s="109"/>
      <c r="GJ194" s="109"/>
      <c r="GK194" s="109"/>
      <c r="GL194" s="109"/>
      <c r="GM194" s="109"/>
      <c r="GN194" s="109"/>
      <c r="GO194" s="109"/>
      <c r="GP194" s="109"/>
      <c r="GQ194" s="109"/>
      <c r="GR194" s="109"/>
      <c r="GS194" s="109"/>
      <c r="GT194" s="110"/>
      <c r="GV194" s="413">
        <f t="shared" si="440"/>
        <v>0</v>
      </c>
      <c r="GW194" s="414">
        <f t="shared" si="441"/>
        <v>0</v>
      </c>
      <c r="GX194" s="415"/>
      <c r="GY194" s="416">
        <f t="shared" si="606"/>
        <v>0</v>
      </c>
      <c r="GZ194" s="417">
        <f t="shared" si="607"/>
        <v>0</v>
      </c>
      <c r="HA194" s="385"/>
      <c r="HB194" s="421"/>
      <c r="HC194" s="422"/>
      <c r="HD194" s="422"/>
      <c r="HE194" s="423">
        <f t="shared" si="608"/>
        <v>0</v>
      </c>
      <c r="HF194" s="424">
        <f t="shared" si="609"/>
        <v>0</v>
      </c>
      <c r="HG194" s="426"/>
      <c r="HH194" s="426"/>
      <c r="HI194" s="426"/>
      <c r="HJ194" s="345" t="str">
        <f t="shared" si="442"/>
        <v/>
      </c>
      <c r="HK194" s="402">
        <f>IF(OR(AND(1&lt;=HJ194,HJ194&lt;=3),HJ194=6),VLOOKUP(HJ194,'４整理番号表'!$J$5:$K$59,2,FALSE),0)</f>
        <v>0</v>
      </c>
      <c r="HL194" s="402">
        <f>IF(OR(HJ194=4,HJ194=7),VLOOKUP(HJ194,'４整理番号表'!$J$5:$K$59,2,FALSE),0)</f>
        <v>0</v>
      </c>
      <c r="HM194" s="402">
        <f>IF(HJ194=5,VLOOKUP(HJ194,'４整理番号表'!$J$5:$K$59,2,FALSE),0)</f>
        <v>0</v>
      </c>
      <c r="HN194" s="402">
        <f>IF(AND(8&lt;=HJ194,HJ194&lt;=13),VLOOKUP(HJ194,'４整理番号表'!$J$5:$K$59,2,FALSE),0)</f>
        <v>0</v>
      </c>
      <c r="HO194" s="397">
        <f t="shared" si="563"/>
        <v>0</v>
      </c>
      <c r="HP194" s="345">
        <f t="shared" si="564"/>
        <v>0</v>
      </c>
      <c r="HQ194" s="345">
        <f t="shared" si="565"/>
        <v>0</v>
      </c>
      <c r="HR194" s="344">
        <f t="shared" si="566"/>
        <v>0</v>
      </c>
      <c r="HS194" s="344">
        <f t="shared" si="567"/>
        <v>0</v>
      </c>
      <c r="HT194" s="345">
        <f t="shared" si="568"/>
        <v>0</v>
      </c>
      <c r="HU194" s="345">
        <f t="shared" si="569"/>
        <v>0</v>
      </c>
      <c r="HV194" s="345">
        <f t="shared" si="570"/>
        <v>0</v>
      </c>
      <c r="HW194" s="345">
        <f t="shared" si="571"/>
        <v>0</v>
      </c>
      <c r="HX194" s="345">
        <f t="shared" si="572"/>
        <v>0</v>
      </c>
      <c r="HY194" s="344">
        <f t="shared" si="573"/>
        <v>0</v>
      </c>
      <c r="HZ194" s="344">
        <f t="shared" si="574"/>
        <v>0</v>
      </c>
      <c r="IA194" s="345">
        <f t="shared" si="575"/>
        <v>0</v>
      </c>
      <c r="IB194" s="345">
        <f t="shared" si="576"/>
        <v>0</v>
      </c>
      <c r="IC194" s="345">
        <f t="shared" si="577"/>
        <v>0</v>
      </c>
      <c r="ID194" s="345">
        <f t="shared" si="578"/>
        <v>0</v>
      </c>
      <c r="IE194" s="345">
        <f t="shared" si="579"/>
        <v>0</v>
      </c>
      <c r="IF194" s="344">
        <f>IF(AND($HO194=3,SUM($ID194:IE194)=0),IF(AND($HB194=1,$HF194&gt;=0.1),1,),)</f>
        <v>0</v>
      </c>
      <c r="IG194" s="344">
        <f>IF(AND($HO194=3,SUM($ID194:IF194)=0),IF(AND($HB194=1,$HF194&gt;=0.05,$HF194&lt;0.1),1,),)</f>
        <v>0</v>
      </c>
      <c r="IH194" s="345">
        <f t="shared" si="580"/>
        <v>0</v>
      </c>
      <c r="II194" s="345">
        <f t="shared" si="581"/>
        <v>0</v>
      </c>
      <c r="IJ194" s="345">
        <f t="shared" si="582"/>
        <v>0</v>
      </c>
      <c r="IK194" s="345">
        <f t="shared" si="583"/>
        <v>0</v>
      </c>
      <c r="IL194" s="345">
        <f t="shared" si="584"/>
        <v>0</v>
      </c>
      <c r="IM194" s="345">
        <f t="shared" si="585"/>
        <v>0</v>
      </c>
      <c r="IN194" s="345">
        <f t="shared" si="586"/>
        <v>0</v>
      </c>
      <c r="IO194" s="345">
        <f t="shared" si="587"/>
        <v>0</v>
      </c>
      <c r="IP194" s="345">
        <f t="shared" si="588"/>
        <v>0</v>
      </c>
      <c r="IQ194" s="345">
        <f t="shared" si="589"/>
        <v>0</v>
      </c>
      <c r="IR194" s="345">
        <f t="shared" si="590"/>
        <v>0</v>
      </c>
      <c r="IS194" s="392">
        <f t="shared" si="591"/>
        <v>0</v>
      </c>
      <c r="IT194" s="385"/>
      <c r="IU194" s="440">
        <f t="shared" si="443"/>
        <v>0</v>
      </c>
      <c r="IV194" s="344">
        <f t="shared" si="444"/>
        <v>0</v>
      </c>
      <c r="IW194" s="344">
        <f t="shared" si="445"/>
        <v>0</v>
      </c>
      <c r="IX194" s="344">
        <f t="shared" si="446"/>
        <v>0</v>
      </c>
      <c r="IY194" s="344">
        <f t="shared" si="447"/>
        <v>0</v>
      </c>
      <c r="IZ194" s="344">
        <f t="shared" si="448"/>
        <v>0</v>
      </c>
      <c r="JA194" s="344">
        <f t="shared" si="449"/>
        <v>0</v>
      </c>
      <c r="JB194" s="344">
        <f t="shared" si="450"/>
        <v>0</v>
      </c>
      <c r="JC194" s="344">
        <f t="shared" si="451"/>
        <v>0</v>
      </c>
      <c r="JD194" s="344">
        <f t="shared" si="452"/>
        <v>0</v>
      </c>
      <c r="JE194" s="344">
        <f t="shared" si="453"/>
        <v>0</v>
      </c>
      <c r="JF194" s="344">
        <f t="shared" si="454"/>
        <v>0</v>
      </c>
      <c r="JG194" s="344">
        <f t="shared" si="455"/>
        <v>0</v>
      </c>
      <c r="JH194" s="344">
        <f t="shared" si="456"/>
        <v>0</v>
      </c>
      <c r="JI194" s="344">
        <f t="shared" si="457"/>
        <v>0</v>
      </c>
      <c r="JJ194" s="344">
        <f t="shared" si="458"/>
        <v>0</v>
      </c>
      <c r="JK194" s="344">
        <f t="shared" si="459"/>
        <v>0</v>
      </c>
      <c r="JL194" s="344">
        <f t="shared" si="460"/>
        <v>0</v>
      </c>
      <c r="JM194" s="344">
        <f t="shared" si="461"/>
        <v>0</v>
      </c>
      <c r="JN194" s="344">
        <f t="shared" si="462"/>
        <v>0</v>
      </c>
      <c r="JO194" s="344">
        <f t="shared" si="463"/>
        <v>0</v>
      </c>
      <c r="JP194" s="344">
        <f t="shared" si="464"/>
        <v>0</v>
      </c>
      <c r="JQ194" s="344">
        <f t="shared" si="465"/>
        <v>0</v>
      </c>
      <c r="JR194" s="344">
        <f t="shared" si="466"/>
        <v>0</v>
      </c>
      <c r="JS194" s="344">
        <f t="shared" si="467"/>
        <v>0</v>
      </c>
      <c r="JT194" s="344">
        <f t="shared" si="468"/>
        <v>0</v>
      </c>
      <c r="JU194" s="344">
        <f t="shared" si="469"/>
        <v>0</v>
      </c>
      <c r="JV194" s="344">
        <f t="shared" si="470"/>
        <v>0</v>
      </c>
      <c r="JW194" s="344">
        <f t="shared" si="471"/>
        <v>0</v>
      </c>
      <c r="JX194" s="344">
        <f t="shared" si="472"/>
        <v>0</v>
      </c>
      <c r="JY194" s="344">
        <f t="shared" si="473"/>
        <v>0</v>
      </c>
      <c r="JZ194" s="344">
        <f t="shared" si="474"/>
        <v>0</v>
      </c>
      <c r="KA194" s="344">
        <f t="shared" si="475"/>
        <v>0</v>
      </c>
      <c r="KB194" s="344">
        <f t="shared" si="476"/>
        <v>0</v>
      </c>
      <c r="KC194" s="344">
        <f t="shared" si="477"/>
        <v>0</v>
      </c>
      <c r="KD194" s="344">
        <f t="shared" si="478"/>
        <v>0</v>
      </c>
      <c r="KE194" s="344">
        <f t="shared" si="479"/>
        <v>0</v>
      </c>
      <c r="KF194" s="344">
        <f t="shared" si="480"/>
        <v>0</v>
      </c>
      <c r="KG194" s="344">
        <f t="shared" si="481"/>
        <v>0</v>
      </c>
      <c r="KH194" s="344">
        <f t="shared" si="482"/>
        <v>0</v>
      </c>
      <c r="KI194" s="344">
        <f t="shared" si="483"/>
        <v>0</v>
      </c>
      <c r="KJ194" s="344">
        <f t="shared" si="484"/>
        <v>0</v>
      </c>
      <c r="KK194" s="344">
        <f t="shared" si="485"/>
        <v>0</v>
      </c>
      <c r="KL194" s="344">
        <f t="shared" si="486"/>
        <v>0</v>
      </c>
      <c r="KM194" s="344">
        <f t="shared" si="487"/>
        <v>0</v>
      </c>
      <c r="KN194" s="344">
        <f t="shared" si="488"/>
        <v>0</v>
      </c>
      <c r="KO194" s="344">
        <f t="shared" si="489"/>
        <v>0</v>
      </c>
      <c r="KP194" s="344">
        <f t="shared" si="490"/>
        <v>0</v>
      </c>
      <c r="KQ194" s="344">
        <f t="shared" si="491"/>
        <v>0</v>
      </c>
      <c r="KR194" s="344">
        <f t="shared" si="492"/>
        <v>0</v>
      </c>
      <c r="KS194" s="344">
        <f t="shared" si="493"/>
        <v>0</v>
      </c>
      <c r="KT194" s="383">
        <f t="shared" si="494"/>
        <v>0</v>
      </c>
      <c r="KU194" s="701"/>
      <c r="KV194" s="109"/>
      <c r="KW194" s="109"/>
      <c r="KX194" s="110"/>
      <c r="KZ194" s="472">
        <f t="shared" si="495"/>
        <v>0</v>
      </c>
      <c r="LA194" s="348">
        <f t="shared" si="496"/>
        <v>0</v>
      </c>
      <c r="LB194" s="348">
        <f t="shared" si="497"/>
        <v>0</v>
      </c>
      <c r="LC194" s="473">
        <f t="shared" si="498"/>
        <v>0</v>
      </c>
      <c r="LE194" s="467">
        <f t="shared" si="499"/>
        <v>0</v>
      </c>
      <c r="LF194" s="467" t="str">
        <f t="shared" si="500"/>
        <v/>
      </c>
      <c r="LG194" s="467">
        <f t="shared" si="501"/>
        <v>0</v>
      </c>
      <c r="LH194" s="467">
        <f t="shared" si="502"/>
        <v>0</v>
      </c>
      <c r="LI194" s="467">
        <f t="shared" si="503"/>
        <v>0</v>
      </c>
      <c r="LJ194" s="467">
        <f t="shared" si="504"/>
        <v>0</v>
      </c>
      <c r="LK194" s="467">
        <f t="shared" si="505"/>
        <v>0</v>
      </c>
      <c r="LL194" s="467">
        <f t="shared" si="506"/>
        <v>0</v>
      </c>
      <c r="LM194" s="467">
        <f t="shared" si="507"/>
        <v>0</v>
      </c>
      <c r="LN194" s="468">
        <f t="shared" si="508"/>
        <v>0</v>
      </c>
      <c r="LO194" s="468" t="str">
        <f t="shared" si="592"/>
        <v>○</v>
      </c>
      <c r="LP194" s="451"/>
      <c r="LQ194" s="414">
        <f t="shared" si="593"/>
        <v>0</v>
      </c>
      <c r="LR194" s="414">
        <f t="shared" si="594"/>
        <v>0</v>
      </c>
      <c r="LS194" s="414" t="str">
        <f t="shared" si="509"/>
        <v/>
      </c>
      <c r="LT194" s="414" t="str">
        <f t="shared" si="595"/>
        <v/>
      </c>
      <c r="LU194" s="414">
        <f t="shared" si="510"/>
        <v>0</v>
      </c>
      <c r="LV194" s="414">
        <f t="shared" si="511"/>
        <v>0</v>
      </c>
      <c r="LW194" s="414">
        <f t="shared" si="512"/>
        <v>0</v>
      </c>
      <c r="LX194" s="448">
        <f t="shared" si="513"/>
        <v>0</v>
      </c>
      <c r="LY194" s="414">
        <f t="shared" si="596"/>
        <v>0</v>
      </c>
      <c r="LZ194" s="414">
        <f t="shared" si="597"/>
        <v>0</v>
      </c>
      <c r="MA194" s="414">
        <f t="shared" si="598"/>
        <v>0</v>
      </c>
      <c r="MB194" s="448">
        <f t="shared" si="599"/>
        <v>0</v>
      </c>
      <c r="MC194" s="414">
        <f t="shared" si="514"/>
        <v>0</v>
      </c>
      <c r="MD194" s="414">
        <f t="shared" si="515"/>
        <v>0</v>
      </c>
      <c r="ME194" s="414">
        <f t="shared" si="516"/>
        <v>0</v>
      </c>
      <c r="MF194" s="448">
        <f t="shared" si="517"/>
        <v>0</v>
      </c>
      <c r="MG194" s="414">
        <f t="shared" si="518"/>
        <v>0</v>
      </c>
      <c r="MH194" s="414">
        <f t="shared" si="519"/>
        <v>0</v>
      </c>
      <c r="MI194" s="414">
        <f t="shared" si="520"/>
        <v>0</v>
      </c>
      <c r="MJ194" s="448">
        <f t="shared" si="600"/>
        <v>0</v>
      </c>
      <c r="MK194" s="462"/>
      <c r="ML194" s="477" cm="1">
        <f t="array" ref="ML194">IF(MX194=1,INDEX($BX194:$EQ194,1,MATCH("Ⅱ⑧",$BX194:$EQ194,0)+7),0)</f>
        <v>0</v>
      </c>
      <c r="MM194" s="478">
        <f t="shared" si="521"/>
        <v>0</v>
      </c>
      <c r="MN194" s="468">
        <f t="shared" si="522"/>
        <v>0</v>
      </c>
      <c r="MP194" s="348">
        <f t="shared" si="523"/>
        <v>0</v>
      </c>
      <c r="MQ194" s="348">
        <f t="shared" si="524"/>
        <v>0</v>
      </c>
      <c r="MR194" s="348">
        <f t="shared" si="525"/>
        <v>0</v>
      </c>
      <c r="MS194" s="348">
        <f t="shared" si="526"/>
        <v>0</v>
      </c>
      <c r="MT194" s="348">
        <f t="shared" si="527"/>
        <v>0</v>
      </c>
      <c r="MU194" s="348">
        <f t="shared" si="528"/>
        <v>0</v>
      </c>
      <c r="MV194" s="348">
        <f t="shared" si="529"/>
        <v>0</v>
      </c>
      <c r="MW194" s="348">
        <f t="shared" si="530"/>
        <v>0</v>
      </c>
      <c r="MX194" s="348">
        <f t="shared" si="531"/>
        <v>0</v>
      </c>
      <c r="MZ194" s="550">
        <f t="shared" si="532"/>
        <v>0</v>
      </c>
      <c r="NA194" s="550">
        <f t="shared" si="533"/>
        <v>0</v>
      </c>
      <c r="NB194" s="550">
        <f t="shared" si="534"/>
        <v>0</v>
      </c>
      <c r="NC194" s="550">
        <f t="shared" si="535"/>
        <v>0</v>
      </c>
      <c r="ND194" s="550">
        <f t="shared" si="536"/>
        <v>0</v>
      </c>
      <c r="NE194" s="550">
        <f t="shared" si="537"/>
        <v>0</v>
      </c>
      <c r="NF194" s="550">
        <f t="shared" si="538"/>
        <v>0</v>
      </c>
      <c r="NG194" s="550">
        <f t="shared" si="539"/>
        <v>0</v>
      </c>
    </row>
    <row r="195" spans="1:371" s="136" customFormat="1" ht="21" customHeight="1">
      <c r="A195" s="452">
        <f t="shared" si="412"/>
        <v>0</v>
      </c>
      <c r="B195" s="452">
        <f t="shared" si="601"/>
        <v>0</v>
      </c>
      <c r="C195" s="452">
        <f t="shared" si="413"/>
        <v>0</v>
      </c>
      <c r="D195" s="452">
        <f t="shared" si="414"/>
        <v>0</v>
      </c>
      <c r="E195" s="452">
        <f t="shared" si="415"/>
        <v>0</v>
      </c>
      <c r="F195" s="452">
        <f t="shared" si="602"/>
        <v>0</v>
      </c>
      <c r="G195" s="452">
        <f t="shared" si="603"/>
        <v>0</v>
      </c>
      <c r="H195" s="452">
        <f t="shared" si="604"/>
        <v>0</v>
      </c>
      <c r="I195" s="267">
        <f t="shared" si="540"/>
        <v>0</v>
      </c>
      <c r="J195" s="268"/>
      <c r="K195" s="112"/>
      <c r="L195" s="112"/>
      <c r="M195" s="106"/>
      <c r="N195" s="106"/>
      <c r="O195" s="106"/>
      <c r="P195" s="106"/>
      <c r="Q195" s="112"/>
      <c r="R195" s="263" t="str">
        <f>IFERROR(VLOOKUP(Q195,'４整理番号表'!$T$27:$U$30,2,TRUE),"")</f>
        <v/>
      </c>
      <c r="S195" s="263">
        <f t="shared" si="541"/>
        <v>0</v>
      </c>
      <c r="T195" s="266">
        <f t="shared" si="542"/>
        <v>0</v>
      </c>
      <c r="U195" s="112"/>
      <c r="V195" s="108"/>
      <c r="W195" s="269" t="str">
        <f>IFERROR(VLOOKUP(V195,'４整理番号表'!$B$6:$G$7,2,TRUE),"")</f>
        <v/>
      </c>
      <c r="X195" s="270"/>
      <c r="Y195" s="108"/>
      <c r="Z195" s="269" t="str">
        <f>IFERROR(VLOOKUP(Y195,'４整理番号表'!$B$39:$H$45,2,TRUE),"")</f>
        <v/>
      </c>
      <c r="AA195" s="108"/>
      <c r="AB195" s="271" t="str">
        <f>IFERROR(VLOOKUP(AA195,'４整理番号表'!$J$5:$K$59,2,TRUE),"")</f>
        <v/>
      </c>
      <c r="AC195" s="365"/>
      <c r="AD195" s="624"/>
      <c r="AE195" s="107"/>
      <c r="AF195" s="272" t="str">
        <f>IFERROR(VLOOKUP(AE195,'４整理番号表'!$P$6:$Q$39,2,TRUE),"")</f>
        <v/>
      </c>
      <c r="AG195" s="273">
        <f t="shared" si="416"/>
        <v>0</v>
      </c>
      <c r="AH195" s="106"/>
      <c r="AI195" s="112"/>
      <c r="AJ195" s="111"/>
      <c r="AK195" s="282"/>
      <c r="AL195" s="283"/>
      <c r="AM195" s="280"/>
      <c r="AN195" s="26"/>
      <c r="AO195" s="291">
        <f t="shared" si="417"/>
        <v>0</v>
      </c>
      <c r="AP195" s="290">
        <f t="shared" si="543"/>
        <v>0</v>
      </c>
      <c r="AQ195" s="30"/>
      <c r="AR195" s="30"/>
      <c r="AS195" s="30"/>
      <c r="AT195" s="289"/>
      <c r="AU195" s="291">
        <f t="shared" si="610"/>
        <v>0</v>
      </c>
      <c r="AV195" s="291" t="str">
        <f t="shared" si="605"/>
        <v/>
      </c>
      <c r="AW195" s="27"/>
      <c r="AX195" s="33"/>
      <c r="AY195" s="33"/>
      <c r="AZ195" s="28"/>
      <c r="BA195" s="27"/>
      <c r="BB195" s="202"/>
      <c r="BC195" s="315">
        <f t="shared" si="544"/>
        <v>0</v>
      </c>
      <c r="BD195" s="349" t="str">
        <f t="shared" si="418"/>
        <v/>
      </c>
      <c r="BE195" s="350"/>
      <c r="BF195" s="350"/>
      <c r="BG195" s="349">
        <f t="shared" si="611"/>
        <v>0</v>
      </c>
      <c r="BH195" s="350"/>
      <c r="BI195" s="349">
        <f t="shared" si="545"/>
        <v>0</v>
      </c>
      <c r="BJ195" s="202"/>
      <c r="BK195" s="202"/>
      <c r="BL195" s="653" t="str">
        <f t="shared" si="419"/>
        <v/>
      </c>
      <c r="BM195" s="654" t="str">
        <f t="shared" si="420"/>
        <v/>
      </c>
      <c r="BN195" s="266" t="str">
        <f t="shared" si="421"/>
        <v/>
      </c>
      <c r="BO195" s="793"/>
      <c r="BP195" s="323"/>
      <c r="BQ195" s="323"/>
      <c r="BR195" s="323"/>
      <c r="BS195" s="323"/>
      <c r="BT195" s="324" t="str">
        <f t="shared" si="422"/>
        <v/>
      </c>
      <c r="BU195" s="325" t="str">
        <f t="shared" si="546"/>
        <v/>
      </c>
      <c r="BV195" s="393">
        <f t="shared" si="547"/>
        <v>0</v>
      </c>
      <c r="BW195" s="326"/>
      <c r="BX195" s="329"/>
      <c r="BY195" s="454"/>
      <c r="BZ195" s="455"/>
      <c r="CA195" s="455"/>
      <c r="CB195" s="455"/>
      <c r="CC195" s="455"/>
      <c r="CD195" s="322">
        <f>IFERROR(VLOOKUP(BX195,'４整理番号表'!$X$23:$Z$31,3,FALSE),)</f>
        <v>0</v>
      </c>
      <c r="CE195" s="605" t="str">
        <f>IF(BX195='４整理番号表'!$X$24,IF(CC195&lt;&gt;"",IF(BZ195&gt;0,IF(BY195=6,ROUNDDOWN((CC195-BZ195)/ABS(BZ195),3),IF(BY195=5,ROUNDDOWN((CC195-BZ195)/ABS(BZ195)*3/4,3),"")),"-")),IF(CC195&lt;&gt;"",IF(BZ195&gt;0,ROUNDDOWN((CC195-BZ195)/ABS(BZ195),3),"-"),""))</f>
        <v/>
      </c>
      <c r="CF195" s="610"/>
      <c r="CG195" s="329"/>
      <c r="CH195" s="454"/>
      <c r="CI195" s="322"/>
      <c r="CJ195" s="322"/>
      <c r="CK195" s="322"/>
      <c r="CL195" s="322"/>
      <c r="CM195" s="322">
        <f>IFERROR(VLOOKUP(CG195,'４整理番号表'!$X$23:$Z$31,3,FALSE),)</f>
        <v>0</v>
      </c>
      <c r="CN195" s="325" t="str">
        <f t="shared" si="548"/>
        <v/>
      </c>
      <c r="CO195" s="610"/>
      <c r="CP195" s="329"/>
      <c r="CQ195" s="454"/>
      <c r="CR195" s="322"/>
      <c r="CS195" s="322"/>
      <c r="CT195" s="322"/>
      <c r="CU195" s="322"/>
      <c r="CV195" s="322">
        <f>IFERROR(VLOOKUP(CP195,'４整理番号表'!$X$23:$Z$31,3,FALSE),)</f>
        <v>0</v>
      </c>
      <c r="CW195" s="325" t="str">
        <f t="shared" si="549"/>
        <v/>
      </c>
      <c r="CX195" s="619"/>
      <c r="CY195" s="329"/>
      <c r="CZ195" s="454"/>
      <c r="DA195" s="322"/>
      <c r="DB195" s="322"/>
      <c r="DC195" s="322"/>
      <c r="DD195" s="322"/>
      <c r="DE195" s="322">
        <f>IFERROR(VLOOKUP(CY195,'４整理番号表'!$X$23:$Z$31,3,FALSE),)</f>
        <v>0</v>
      </c>
      <c r="DF195" s="325" t="str">
        <f t="shared" si="550"/>
        <v/>
      </c>
      <c r="DG195" s="610"/>
      <c r="DH195" s="329"/>
      <c r="DI195" s="454"/>
      <c r="DJ195" s="322"/>
      <c r="DK195" s="322"/>
      <c r="DL195" s="322"/>
      <c r="DM195" s="322"/>
      <c r="DN195" s="322">
        <f>IFERROR(VLOOKUP(DH195,'４整理番号表'!$X$23:$Z$31,3,FALSE),)</f>
        <v>0</v>
      </c>
      <c r="DO195" s="325" t="str">
        <f t="shared" si="551"/>
        <v/>
      </c>
      <c r="DP195" s="610"/>
      <c r="DQ195" s="329"/>
      <c r="DR195" s="454"/>
      <c r="DS195" s="322"/>
      <c r="DT195" s="322"/>
      <c r="DU195" s="322"/>
      <c r="DV195" s="322"/>
      <c r="DW195" s="322">
        <f>IFERROR(VLOOKUP(DQ195,'４整理番号表'!$X$23:$Z$31,3,FALSE),)</f>
        <v>0</v>
      </c>
      <c r="DX195" s="325" t="str">
        <f t="shared" si="552"/>
        <v/>
      </c>
      <c r="DY195" s="610"/>
      <c r="DZ195" s="329"/>
      <c r="EA195" s="454"/>
      <c r="EB195" s="322"/>
      <c r="EC195" s="322"/>
      <c r="ED195" s="322"/>
      <c r="EE195" s="322"/>
      <c r="EF195" s="322">
        <f>IFERROR(VLOOKUP(DZ195,'４整理番号表'!$X$23:$Z$31,3,FALSE),)</f>
        <v>0</v>
      </c>
      <c r="EG195" s="325" t="str">
        <f t="shared" si="553"/>
        <v/>
      </c>
      <c r="EH195" s="610"/>
      <c r="EI195" s="329"/>
      <c r="EJ195" s="454"/>
      <c r="EK195" s="322"/>
      <c r="EL195" s="322"/>
      <c r="EM195" s="322"/>
      <c r="EN195" s="322"/>
      <c r="EO195" s="322">
        <f>IFERROR(VLOOKUP(EI195,'４整理番号表'!$X$23:$Z$31,3,FALSE),)</f>
        <v>0</v>
      </c>
      <c r="EP195" s="325" t="str">
        <f t="shared" si="554"/>
        <v/>
      </c>
      <c r="EQ195" s="619"/>
      <c r="ER195" s="203" t="s">
        <v>101</v>
      </c>
      <c r="ES195" s="266">
        <f t="shared" si="423"/>
        <v>0</v>
      </c>
      <c r="ET195" s="272">
        <f t="shared" si="424"/>
        <v>0</v>
      </c>
      <c r="EU195" s="272">
        <f t="shared" si="425"/>
        <v>0</v>
      </c>
      <c r="EV195" s="272">
        <f t="shared" si="426"/>
        <v>0</v>
      </c>
      <c r="EW195" s="272">
        <f t="shared" si="427"/>
        <v>0</v>
      </c>
      <c r="EX195" s="272">
        <f t="shared" si="428"/>
        <v>0</v>
      </c>
      <c r="EY195" s="272">
        <f t="shared" si="429"/>
        <v>0</v>
      </c>
      <c r="EZ195" s="272">
        <f t="shared" si="430"/>
        <v>0</v>
      </c>
      <c r="FA195" s="272">
        <f t="shared" si="431"/>
        <v>0</v>
      </c>
      <c r="FB195" s="272">
        <f t="shared" si="432"/>
        <v>0</v>
      </c>
      <c r="FC195" s="272">
        <f t="shared" si="433"/>
        <v>0</v>
      </c>
      <c r="FD195" s="272">
        <f t="shared" si="434"/>
        <v>0</v>
      </c>
      <c r="FE195" s="272">
        <f t="shared" si="435"/>
        <v>0</v>
      </c>
      <c r="FF195" s="272">
        <f t="shared" si="436"/>
        <v>0</v>
      </c>
      <c r="FG195" s="272">
        <f t="shared" si="437"/>
        <v>0</v>
      </c>
      <c r="FH195" s="272">
        <f t="shared" si="438"/>
        <v>0</v>
      </c>
      <c r="FI195" s="109" t="s">
        <v>100</v>
      </c>
      <c r="FJ195" s="109" t="s">
        <v>100</v>
      </c>
      <c r="FK195" s="109" t="s">
        <v>100</v>
      </c>
      <c r="FL195" s="109" t="s">
        <v>100</v>
      </c>
      <c r="FM195" s="109" t="s">
        <v>100</v>
      </c>
      <c r="FN195" s="272">
        <f t="shared" si="555"/>
        <v>0</v>
      </c>
      <c r="FO195" s="272">
        <f t="shared" si="556"/>
        <v>0</v>
      </c>
      <c r="FP195" s="272">
        <f t="shared" si="557"/>
        <v>0</v>
      </c>
      <c r="FQ195" s="272">
        <f t="shared" si="558"/>
        <v>0</v>
      </c>
      <c r="FR195" s="272">
        <f t="shared" si="559"/>
        <v>0</v>
      </c>
      <c r="FS195" s="272">
        <f t="shared" si="560"/>
        <v>0</v>
      </c>
      <c r="FT195" s="272">
        <f t="shared" si="561"/>
        <v>0</v>
      </c>
      <c r="FU195" s="113"/>
      <c r="FV195" s="113"/>
      <c r="FW195" s="109"/>
      <c r="FX195" s="109"/>
      <c r="FY195" s="109"/>
      <c r="FZ195" s="272">
        <f t="shared" si="562"/>
        <v>0</v>
      </c>
      <c r="GA195" s="272">
        <f t="shared" si="439"/>
        <v>0</v>
      </c>
      <c r="GB195" s="109"/>
      <c r="GC195" s="109"/>
      <c r="GD195" s="109"/>
      <c r="GE195" s="109"/>
      <c r="GF195" s="109"/>
      <c r="GG195" s="109"/>
      <c r="GH195" s="109"/>
      <c r="GI195" s="109"/>
      <c r="GJ195" s="109"/>
      <c r="GK195" s="109"/>
      <c r="GL195" s="109"/>
      <c r="GM195" s="109"/>
      <c r="GN195" s="109"/>
      <c r="GO195" s="109"/>
      <c r="GP195" s="109"/>
      <c r="GQ195" s="109"/>
      <c r="GR195" s="109"/>
      <c r="GS195" s="109"/>
      <c r="GT195" s="110"/>
      <c r="GV195" s="413">
        <f t="shared" si="440"/>
        <v>0</v>
      </c>
      <c r="GW195" s="414">
        <f t="shared" si="441"/>
        <v>0</v>
      </c>
      <c r="GX195" s="415"/>
      <c r="GY195" s="416">
        <f t="shared" si="606"/>
        <v>0</v>
      </c>
      <c r="GZ195" s="417">
        <f t="shared" si="607"/>
        <v>0</v>
      </c>
      <c r="HA195" s="385"/>
      <c r="HB195" s="421"/>
      <c r="HC195" s="422"/>
      <c r="HD195" s="422"/>
      <c r="HE195" s="423">
        <f t="shared" si="608"/>
        <v>0</v>
      </c>
      <c r="HF195" s="424">
        <f t="shared" si="609"/>
        <v>0</v>
      </c>
      <c r="HG195" s="426"/>
      <c r="HH195" s="426"/>
      <c r="HI195" s="426"/>
      <c r="HJ195" s="345" t="str">
        <f t="shared" si="442"/>
        <v/>
      </c>
      <c r="HK195" s="402">
        <f>IF(OR(AND(1&lt;=HJ195,HJ195&lt;=3),HJ195=6),VLOOKUP(HJ195,'４整理番号表'!$J$5:$K$59,2,FALSE),0)</f>
        <v>0</v>
      </c>
      <c r="HL195" s="402">
        <f>IF(OR(HJ195=4,HJ195=7),VLOOKUP(HJ195,'４整理番号表'!$J$5:$K$59,2,FALSE),0)</f>
        <v>0</v>
      </c>
      <c r="HM195" s="402">
        <f>IF(HJ195=5,VLOOKUP(HJ195,'４整理番号表'!$J$5:$K$59,2,FALSE),0)</f>
        <v>0</v>
      </c>
      <c r="HN195" s="402">
        <f>IF(AND(8&lt;=HJ195,HJ195&lt;=13),VLOOKUP(HJ195,'４整理番号表'!$J$5:$K$59,2,FALSE),0)</f>
        <v>0</v>
      </c>
      <c r="HO195" s="397">
        <f t="shared" si="563"/>
        <v>0</v>
      </c>
      <c r="HP195" s="345">
        <f t="shared" si="564"/>
        <v>0</v>
      </c>
      <c r="HQ195" s="345">
        <f t="shared" si="565"/>
        <v>0</v>
      </c>
      <c r="HR195" s="344">
        <f t="shared" si="566"/>
        <v>0</v>
      </c>
      <c r="HS195" s="344">
        <f t="shared" si="567"/>
        <v>0</v>
      </c>
      <c r="HT195" s="345">
        <f t="shared" si="568"/>
        <v>0</v>
      </c>
      <c r="HU195" s="345">
        <f t="shared" si="569"/>
        <v>0</v>
      </c>
      <c r="HV195" s="345">
        <f t="shared" si="570"/>
        <v>0</v>
      </c>
      <c r="HW195" s="345">
        <f t="shared" si="571"/>
        <v>0</v>
      </c>
      <c r="HX195" s="345">
        <f t="shared" si="572"/>
        <v>0</v>
      </c>
      <c r="HY195" s="344">
        <f t="shared" si="573"/>
        <v>0</v>
      </c>
      <c r="HZ195" s="344">
        <f t="shared" si="574"/>
        <v>0</v>
      </c>
      <c r="IA195" s="345">
        <f t="shared" si="575"/>
        <v>0</v>
      </c>
      <c r="IB195" s="345">
        <f t="shared" si="576"/>
        <v>0</v>
      </c>
      <c r="IC195" s="345">
        <f t="shared" si="577"/>
        <v>0</v>
      </c>
      <c r="ID195" s="345">
        <f t="shared" si="578"/>
        <v>0</v>
      </c>
      <c r="IE195" s="345">
        <f t="shared" si="579"/>
        <v>0</v>
      </c>
      <c r="IF195" s="344">
        <f>IF(AND($HO195=3,SUM($ID195:IE195)=0),IF(AND($HB195=1,$HF195&gt;=0.1),1,),)</f>
        <v>0</v>
      </c>
      <c r="IG195" s="344">
        <f>IF(AND($HO195=3,SUM($ID195:IF195)=0),IF(AND($HB195=1,$HF195&gt;=0.05,$HF195&lt;0.1),1,),)</f>
        <v>0</v>
      </c>
      <c r="IH195" s="345">
        <f t="shared" si="580"/>
        <v>0</v>
      </c>
      <c r="II195" s="345">
        <f t="shared" si="581"/>
        <v>0</v>
      </c>
      <c r="IJ195" s="345">
        <f t="shared" si="582"/>
        <v>0</v>
      </c>
      <c r="IK195" s="345">
        <f t="shared" si="583"/>
        <v>0</v>
      </c>
      <c r="IL195" s="345">
        <f t="shared" si="584"/>
        <v>0</v>
      </c>
      <c r="IM195" s="345">
        <f t="shared" si="585"/>
        <v>0</v>
      </c>
      <c r="IN195" s="345">
        <f t="shared" si="586"/>
        <v>0</v>
      </c>
      <c r="IO195" s="345">
        <f t="shared" si="587"/>
        <v>0</v>
      </c>
      <c r="IP195" s="345">
        <f t="shared" si="588"/>
        <v>0</v>
      </c>
      <c r="IQ195" s="345">
        <f t="shared" si="589"/>
        <v>0</v>
      </c>
      <c r="IR195" s="345">
        <f t="shared" si="590"/>
        <v>0</v>
      </c>
      <c r="IS195" s="392">
        <f t="shared" si="591"/>
        <v>0</v>
      </c>
      <c r="IT195" s="385"/>
      <c r="IU195" s="440">
        <f t="shared" si="443"/>
        <v>0</v>
      </c>
      <c r="IV195" s="344">
        <f t="shared" si="444"/>
        <v>0</v>
      </c>
      <c r="IW195" s="344">
        <f t="shared" si="445"/>
        <v>0</v>
      </c>
      <c r="IX195" s="344">
        <f t="shared" si="446"/>
        <v>0</v>
      </c>
      <c r="IY195" s="344">
        <f t="shared" si="447"/>
        <v>0</v>
      </c>
      <c r="IZ195" s="344">
        <f t="shared" si="448"/>
        <v>0</v>
      </c>
      <c r="JA195" s="344">
        <f t="shared" si="449"/>
        <v>0</v>
      </c>
      <c r="JB195" s="344">
        <f t="shared" si="450"/>
        <v>0</v>
      </c>
      <c r="JC195" s="344">
        <f t="shared" si="451"/>
        <v>0</v>
      </c>
      <c r="JD195" s="344">
        <f t="shared" si="452"/>
        <v>0</v>
      </c>
      <c r="JE195" s="344">
        <f t="shared" si="453"/>
        <v>0</v>
      </c>
      <c r="JF195" s="344">
        <f t="shared" si="454"/>
        <v>0</v>
      </c>
      <c r="JG195" s="344">
        <f t="shared" si="455"/>
        <v>0</v>
      </c>
      <c r="JH195" s="344">
        <f t="shared" si="456"/>
        <v>0</v>
      </c>
      <c r="JI195" s="344">
        <f t="shared" si="457"/>
        <v>0</v>
      </c>
      <c r="JJ195" s="344">
        <f t="shared" si="458"/>
        <v>0</v>
      </c>
      <c r="JK195" s="344">
        <f t="shared" si="459"/>
        <v>0</v>
      </c>
      <c r="JL195" s="344">
        <f t="shared" si="460"/>
        <v>0</v>
      </c>
      <c r="JM195" s="344">
        <f t="shared" si="461"/>
        <v>0</v>
      </c>
      <c r="JN195" s="344">
        <f t="shared" si="462"/>
        <v>0</v>
      </c>
      <c r="JO195" s="344">
        <f t="shared" si="463"/>
        <v>0</v>
      </c>
      <c r="JP195" s="344">
        <f t="shared" si="464"/>
        <v>0</v>
      </c>
      <c r="JQ195" s="344">
        <f t="shared" si="465"/>
        <v>0</v>
      </c>
      <c r="JR195" s="344">
        <f t="shared" si="466"/>
        <v>0</v>
      </c>
      <c r="JS195" s="344">
        <f t="shared" si="467"/>
        <v>0</v>
      </c>
      <c r="JT195" s="344">
        <f t="shared" si="468"/>
        <v>0</v>
      </c>
      <c r="JU195" s="344">
        <f t="shared" si="469"/>
        <v>0</v>
      </c>
      <c r="JV195" s="344">
        <f t="shared" si="470"/>
        <v>0</v>
      </c>
      <c r="JW195" s="344">
        <f t="shared" si="471"/>
        <v>0</v>
      </c>
      <c r="JX195" s="344">
        <f t="shared" si="472"/>
        <v>0</v>
      </c>
      <c r="JY195" s="344">
        <f t="shared" si="473"/>
        <v>0</v>
      </c>
      <c r="JZ195" s="344">
        <f t="shared" si="474"/>
        <v>0</v>
      </c>
      <c r="KA195" s="344">
        <f t="shared" si="475"/>
        <v>0</v>
      </c>
      <c r="KB195" s="344">
        <f t="shared" si="476"/>
        <v>0</v>
      </c>
      <c r="KC195" s="344">
        <f t="shared" si="477"/>
        <v>0</v>
      </c>
      <c r="KD195" s="344">
        <f t="shared" si="478"/>
        <v>0</v>
      </c>
      <c r="KE195" s="344">
        <f t="shared" si="479"/>
        <v>0</v>
      </c>
      <c r="KF195" s="344">
        <f t="shared" si="480"/>
        <v>0</v>
      </c>
      <c r="KG195" s="344">
        <f t="shared" si="481"/>
        <v>0</v>
      </c>
      <c r="KH195" s="344">
        <f t="shared" si="482"/>
        <v>0</v>
      </c>
      <c r="KI195" s="344">
        <f t="shared" si="483"/>
        <v>0</v>
      </c>
      <c r="KJ195" s="344">
        <f t="shared" si="484"/>
        <v>0</v>
      </c>
      <c r="KK195" s="344">
        <f t="shared" si="485"/>
        <v>0</v>
      </c>
      <c r="KL195" s="344">
        <f t="shared" si="486"/>
        <v>0</v>
      </c>
      <c r="KM195" s="344">
        <f t="shared" si="487"/>
        <v>0</v>
      </c>
      <c r="KN195" s="344">
        <f t="shared" si="488"/>
        <v>0</v>
      </c>
      <c r="KO195" s="344">
        <f t="shared" si="489"/>
        <v>0</v>
      </c>
      <c r="KP195" s="344">
        <f t="shared" si="490"/>
        <v>0</v>
      </c>
      <c r="KQ195" s="344">
        <f t="shared" si="491"/>
        <v>0</v>
      </c>
      <c r="KR195" s="344">
        <f t="shared" si="492"/>
        <v>0</v>
      </c>
      <c r="KS195" s="344">
        <f t="shared" si="493"/>
        <v>0</v>
      </c>
      <c r="KT195" s="383">
        <f t="shared" si="494"/>
        <v>0</v>
      </c>
      <c r="KU195" s="701"/>
      <c r="KV195" s="109"/>
      <c r="KW195" s="109"/>
      <c r="KX195" s="110"/>
      <c r="KZ195" s="472">
        <f t="shared" si="495"/>
        <v>0</v>
      </c>
      <c r="LA195" s="348">
        <f t="shared" si="496"/>
        <v>0</v>
      </c>
      <c r="LB195" s="348">
        <f t="shared" si="497"/>
        <v>0</v>
      </c>
      <c r="LC195" s="473">
        <f t="shared" si="498"/>
        <v>0</v>
      </c>
      <c r="LE195" s="467">
        <f t="shared" si="499"/>
        <v>0</v>
      </c>
      <c r="LF195" s="467" t="str">
        <f t="shared" si="500"/>
        <v/>
      </c>
      <c r="LG195" s="467">
        <f t="shared" si="501"/>
        <v>0</v>
      </c>
      <c r="LH195" s="467">
        <f t="shared" si="502"/>
        <v>0</v>
      </c>
      <c r="LI195" s="467">
        <f t="shared" si="503"/>
        <v>0</v>
      </c>
      <c r="LJ195" s="467">
        <f t="shared" si="504"/>
        <v>0</v>
      </c>
      <c r="LK195" s="467">
        <f t="shared" si="505"/>
        <v>0</v>
      </c>
      <c r="LL195" s="467">
        <f t="shared" si="506"/>
        <v>0</v>
      </c>
      <c r="LM195" s="467">
        <f t="shared" si="507"/>
        <v>0</v>
      </c>
      <c r="LN195" s="468">
        <f t="shared" si="508"/>
        <v>0</v>
      </c>
      <c r="LO195" s="468" t="str">
        <f t="shared" si="592"/>
        <v>○</v>
      </c>
      <c r="LP195" s="451"/>
      <c r="LQ195" s="414">
        <f t="shared" si="593"/>
        <v>0</v>
      </c>
      <c r="LR195" s="414">
        <f t="shared" si="594"/>
        <v>0</v>
      </c>
      <c r="LS195" s="414" t="str">
        <f t="shared" si="509"/>
        <v/>
      </c>
      <c r="LT195" s="414" t="str">
        <f t="shared" si="595"/>
        <v/>
      </c>
      <c r="LU195" s="414">
        <f t="shared" si="510"/>
        <v>0</v>
      </c>
      <c r="LV195" s="414">
        <f t="shared" si="511"/>
        <v>0</v>
      </c>
      <c r="LW195" s="414">
        <f t="shared" si="512"/>
        <v>0</v>
      </c>
      <c r="LX195" s="448">
        <f t="shared" si="513"/>
        <v>0</v>
      </c>
      <c r="LY195" s="414">
        <f t="shared" si="596"/>
        <v>0</v>
      </c>
      <c r="LZ195" s="414">
        <f t="shared" si="597"/>
        <v>0</v>
      </c>
      <c r="MA195" s="414">
        <f t="shared" si="598"/>
        <v>0</v>
      </c>
      <c r="MB195" s="448">
        <f t="shared" si="599"/>
        <v>0</v>
      </c>
      <c r="MC195" s="414">
        <f t="shared" si="514"/>
        <v>0</v>
      </c>
      <c r="MD195" s="414">
        <f t="shared" si="515"/>
        <v>0</v>
      </c>
      <c r="ME195" s="414">
        <f t="shared" si="516"/>
        <v>0</v>
      </c>
      <c r="MF195" s="448">
        <f t="shared" si="517"/>
        <v>0</v>
      </c>
      <c r="MG195" s="414">
        <f t="shared" si="518"/>
        <v>0</v>
      </c>
      <c r="MH195" s="414">
        <f t="shared" si="519"/>
        <v>0</v>
      </c>
      <c r="MI195" s="414">
        <f t="shared" si="520"/>
        <v>0</v>
      </c>
      <c r="MJ195" s="448">
        <f t="shared" si="600"/>
        <v>0</v>
      </c>
      <c r="MK195" s="462"/>
      <c r="ML195" s="477" cm="1">
        <f t="array" ref="ML195">IF(MX195=1,INDEX($BX195:$EQ195,1,MATCH("Ⅱ⑧",$BX195:$EQ195,0)+7),0)</f>
        <v>0</v>
      </c>
      <c r="MM195" s="478">
        <f t="shared" si="521"/>
        <v>0</v>
      </c>
      <c r="MN195" s="468">
        <f t="shared" si="522"/>
        <v>0</v>
      </c>
      <c r="MP195" s="348">
        <f t="shared" si="523"/>
        <v>0</v>
      </c>
      <c r="MQ195" s="348">
        <f t="shared" si="524"/>
        <v>0</v>
      </c>
      <c r="MR195" s="348">
        <f t="shared" si="525"/>
        <v>0</v>
      </c>
      <c r="MS195" s="348">
        <f t="shared" si="526"/>
        <v>0</v>
      </c>
      <c r="MT195" s="348">
        <f t="shared" si="527"/>
        <v>0</v>
      </c>
      <c r="MU195" s="348">
        <f t="shared" si="528"/>
        <v>0</v>
      </c>
      <c r="MV195" s="348">
        <f t="shared" si="529"/>
        <v>0</v>
      </c>
      <c r="MW195" s="348">
        <f t="shared" si="530"/>
        <v>0</v>
      </c>
      <c r="MX195" s="348">
        <f t="shared" si="531"/>
        <v>0</v>
      </c>
      <c r="MZ195" s="550">
        <f t="shared" si="532"/>
        <v>0</v>
      </c>
      <c r="NA195" s="550">
        <f t="shared" si="533"/>
        <v>0</v>
      </c>
      <c r="NB195" s="550">
        <f t="shared" si="534"/>
        <v>0</v>
      </c>
      <c r="NC195" s="550">
        <f t="shared" si="535"/>
        <v>0</v>
      </c>
      <c r="ND195" s="550">
        <f t="shared" si="536"/>
        <v>0</v>
      </c>
      <c r="NE195" s="550">
        <f t="shared" si="537"/>
        <v>0</v>
      </c>
      <c r="NF195" s="550">
        <f t="shared" si="538"/>
        <v>0</v>
      </c>
      <c r="NG195" s="550">
        <f t="shared" si="539"/>
        <v>0</v>
      </c>
    </row>
    <row r="196" spans="1:371" s="136" customFormat="1" ht="21" customHeight="1">
      <c r="A196" s="452">
        <f t="shared" si="412"/>
        <v>0</v>
      </c>
      <c r="B196" s="452">
        <f t="shared" si="601"/>
        <v>0</v>
      </c>
      <c r="C196" s="452">
        <f t="shared" si="413"/>
        <v>0</v>
      </c>
      <c r="D196" s="452">
        <f t="shared" si="414"/>
        <v>0</v>
      </c>
      <c r="E196" s="452">
        <f t="shared" si="415"/>
        <v>0</v>
      </c>
      <c r="F196" s="452">
        <f t="shared" si="602"/>
        <v>0</v>
      </c>
      <c r="G196" s="452">
        <f t="shared" si="603"/>
        <v>0</v>
      </c>
      <c r="H196" s="452">
        <f t="shared" si="604"/>
        <v>0</v>
      </c>
      <c r="I196" s="267">
        <f t="shared" si="540"/>
        <v>0</v>
      </c>
      <c r="J196" s="268"/>
      <c r="K196" s="112"/>
      <c r="L196" s="112"/>
      <c r="M196" s="106"/>
      <c r="N196" s="106"/>
      <c r="O196" s="106"/>
      <c r="P196" s="106"/>
      <c r="Q196" s="112"/>
      <c r="R196" s="263" t="str">
        <f>IFERROR(VLOOKUP(Q196,'４整理番号表'!$T$27:$U$30,2,TRUE),"")</f>
        <v/>
      </c>
      <c r="S196" s="263">
        <f t="shared" si="541"/>
        <v>0</v>
      </c>
      <c r="T196" s="266">
        <f t="shared" si="542"/>
        <v>0</v>
      </c>
      <c r="U196" s="112"/>
      <c r="V196" s="108"/>
      <c r="W196" s="269" t="str">
        <f>IFERROR(VLOOKUP(V196,'４整理番号表'!$B$6:$G$7,2,TRUE),"")</f>
        <v/>
      </c>
      <c r="X196" s="270"/>
      <c r="Y196" s="108"/>
      <c r="Z196" s="269" t="str">
        <f>IFERROR(VLOOKUP(Y196,'４整理番号表'!$B$39:$H$45,2,TRUE),"")</f>
        <v/>
      </c>
      <c r="AA196" s="108"/>
      <c r="AB196" s="271" t="str">
        <f>IFERROR(VLOOKUP(AA196,'４整理番号表'!$J$5:$K$59,2,TRUE),"")</f>
        <v/>
      </c>
      <c r="AC196" s="365"/>
      <c r="AD196" s="624"/>
      <c r="AE196" s="107"/>
      <c r="AF196" s="272" t="str">
        <f>IFERROR(VLOOKUP(AE196,'４整理番号表'!$P$6:$Q$39,2,TRUE),"")</f>
        <v/>
      </c>
      <c r="AG196" s="273">
        <f t="shared" si="416"/>
        <v>0</v>
      </c>
      <c r="AH196" s="106"/>
      <c r="AI196" s="112"/>
      <c r="AJ196" s="111"/>
      <c r="AK196" s="282"/>
      <c r="AL196" s="283"/>
      <c r="AM196" s="280"/>
      <c r="AN196" s="29"/>
      <c r="AO196" s="291">
        <f t="shared" si="417"/>
        <v>0</v>
      </c>
      <c r="AP196" s="290">
        <f t="shared" si="543"/>
        <v>0</v>
      </c>
      <c r="AQ196" s="30"/>
      <c r="AR196" s="30"/>
      <c r="AS196" s="30"/>
      <c r="AT196" s="289"/>
      <c r="AU196" s="291">
        <f t="shared" si="610"/>
        <v>0</v>
      </c>
      <c r="AV196" s="291" t="str">
        <f t="shared" si="605"/>
        <v/>
      </c>
      <c r="AW196" s="27"/>
      <c r="AX196" s="33"/>
      <c r="AY196" s="33"/>
      <c r="AZ196" s="28"/>
      <c r="BA196" s="27"/>
      <c r="BB196" s="202"/>
      <c r="BC196" s="315">
        <f t="shared" si="544"/>
        <v>0</v>
      </c>
      <c r="BD196" s="349" t="str">
        <f t="shared" si="418"/>
        <v/>
      </c>
      <c r="BE196" s="350"/>
      <c r="BF196" s="350"/>
      <c r="BG196" s="349">
        <f t="shared" si="611"/>
        <v>0</v>
      </c>
      <c r="BH196" s="350"/>
      <c r="BI196" s="349">
        <f t="shared" si="545"/>
        <v>0</v>
      </c>
      <c r="BJ196" s="202"/>
      <c r="BK196" s="202"/>
      <c r="BL196" s="653" t="str">
        <f t="shared" si="419"/>
        <v/>
      </c>
      <c r="BM196" s="654" t="str">
        <f t="shared" si="420"/>
        <v/>
      </c>
      <c r="BN196" s="266" t="str">
        <f t="shared" si="421"/>
        <v/>
      </c>
      <c r="BO196" s="793"/>
      <c r="BP196" s="323"/>
      <c r="BQ196" s="323"/>
      <c r="BR196" s="323"/>
      <c r="BS196" s="323"/>
      <c r="BT196" s="324" t="str">
        <f t="shared" si="422"/>
        <v/>
      </c>
      <c r="BU196" s="325" t="str">
        <f t="shared" si="546"/>
        <v/>
      </c>
      <c r="BV196" s="393">
        <f t="shared" si="547"/>
        <v>0</v>
      </c>
      <c r="BW196" s="326"/>
      <c r="BX196" s="329"/>
      <c r="BY196" s="454"/>
      <c r="BZ196" s="455"/>
      <c r="CA196" s="455"/>
      <c r="CB196" s="455"/>
      <c r="CC196" s="455"/>
      <c r="CD196" s="322">
        <f>IFERROR(VLOOKUP(BX196,'４整理番号表'!$X$23:$Z$31,3,FALSE),)</f>
        <v>0</v>
      </c>
      <c r="CE196" s="605" t="str">
        <f>IF(BX196='４整理番号表'!$X$24,IF(CC196&lt;&gt;"",IF(BZ196&gt;0,IF(BY196=6,ROUNDDOWN((CC196-BZ196)/ABS(BZ196),3),IF(BY196=5,ROUNDDOWN((CC196-BZ196)/ABS(BZ196)*3/4,3),"")),"-")),IF(CC196&lt;&gt;"",IF(BZ196&gt;0,ROUNDDOWN((CC196-BZ196)/ABS(BZ196),3),"-"),""))</f>
        <v/>
      </c>
      <c r="CF196" s="610"/>
      <c r="CG196" s="329"/>
      <c r="CH196" s="454"/>
      <c r="CI196" s="322"/>
      <c r="CJ196" s="322"/>
      <c r="CK196" s="322"/>
      <c r="CL196" s="322"/>
      <c r="CM196" s="322">
        <f>IFERROR(VLOOKUP(CG196,'４整理番号表'!$X$23:$Z$31,3,FALSE),)</f>
        <v>0</v>
      </c>
      <c r="CN196" s="325" t="str">
        <f t="shared" si="548"/>
        <v/>
      </c>
      <c r="CO196" s="610"/>
      <c r="CP196" s="329"/>
      <c r="CQ196" s="454"/>
      <c r="CR196" s="322"/>
      <c r="CS196" s="322"/>
      <c r="CT196" s="322"/>
      <c r="CU196" s="322"/>
      <c r="CV196" s="322">
        <f>IFERROR(VLOOKUP(CP196,'４整理番号表'!$X$23:$Z$31,3,FALSE),)</f>
        <v>0</v>
      </c>
      <c r="CW196" s="325" t="str">
        <f t="shared" si="549"/>
        <v/>
      </c>
      <c r="CX196" s="619"/>
      <c r="CY196" s="329"/>
      <c r="CZ196" s="454"/>
      <c r="DA196" s="322"/>
      <c r="DB196" s="322"/>
      <c r="DC196" s="322"/>
      <c r="DD196" s="322"/>
      <c r="DE196" s="322">
        <f>IFERROR(VLOOKUP(CY196,'４整理番号表'!$X$23:$Z$31,3,FALSE),)</f>
        <v>0</v>
      </c>
      <c r="DF196" s="325" t="str">
        <f t="shared" si="550"/>
        <v/>
      </c>
      <c r="DG196" s="610"/>
      <c r="DH196" s="329"/>
      <c r="DI196" s="454"/>
      <c r="DJ196" s="322"/>
      <c r="DK196" s="322"/>
      <c r="DL196" s="322"/>
      <c r="DM196" s="322"/>
      <c r="DN196" s="322">
        <f>IFERROR(VLOOKUP(DH196,'４整理番号表'!$X$23:$Z$31,3,FALSE),)</f>
        <v>0</v>
      </c>
      <c r="DO196" s="325" t="str">
        <f t="shared" si="551"/>
        <v/>
      </c>
      <c r="DP196" s="610"/>
      <c r="DQ196" s="329"/>
      <c r="DR196" s="454"/>
      <c r="DS196" s="322"/>
      <c r="DT196" s="322"/>
      <c r="DU196" s="322"/>
      <c r="DV196" s="322"/>
      <c r="DW196" s="322">
        <f>IFERROR(VLOOKUP(DQ196,'４整理番号表'!$X$23:$Z$31,3,FALSE),)</f>
        <v>0</v>
      </c>
      <c r="DX196" s="325" t="str">
        <f t="shared" si="552"/>
        <v/>
      </c>
      <c r="DY196" s="610"/>
      <c r="DZ196" s="329"/>
      <c r="EA196" s="454"/>
      <c r="EB196" s="322"/>
      <c r="EC196" s="322"/>
      <c r="ED196" s="322"/>
      <c r="EE196" s="322"/>
      <c r="EF196" s="322">
        <f>IFERROR(VLOOKUP(DZ196,'４整理番号表'!$X$23:$Z$31,3,FALSE),)</f>
        <v>0</v>
      </c>
      <c r="EG196" s="325" t="str">
        <f t="shared" si="553"/>
        <v/>
      </c>
      <c r="EH196" s="610"/>
      <c r="EI196" s="329"/>
      <c r="EJ196" s="454"/>
      <c r="EK196" s="322"/>
      <c r="EL196" s="322"/>
      <c r="EM196" s="322"/>
      <c r="EN196" s="322"/>
      <c r="EO196" s="322">
        <f>IFERROR(VLOOKUP(EI196,'４整理番号表'!$X$23:$Z$31,3,FALSE),)</f>
        <v>0</v>
      </c>
      <c r="EP196" s="325" t="str">
        <f t="shared" si="554"/>
        <v/>
      </c>
      <c r="EQ196" s="619"/>
      <c r="ER196" s="203" t="s">
        <v>101</v>
      </c>
      <c r="ES196" s="266">
        <f t="shared" si="423"/>
        <v>0</v>
      </c>
      <c r="ET196" s="272">
        <f t="shared" si="424"/>
        <v>0</v>
      </c>
      <c r="EU196" s="272">
        <f t="shared" si="425"/>
        <v>0</v>
      </c>
      <c r="EV196" s="272">
        <f t="shared" si="426"/>
        <v>0</v>
      </c>
      <c r="EW196" s="272">
        <f t="shared" si="427"/>
        <v>0</v>
      </c>
      <c r="EX196" s="272">
        <f t="shared" si="428"/>
        <v>0</v>
      </c>
      <c r="EY196" s="272">
        <f t="shared" si="429"/>
        <v>0</v>
      </c>
      <c r="EZ196" s="272">
        <f t="shared" si="430"/>
        <v>0</v>
      </c>
      <c r="FA196" s="272">
        <f t="shared" si="431"/>
        <v>0</v>
      </c>
      <c r="FB196" s="272">
        <f t="shared" si="432"/>
        <v>0</v>
      </c>
      <c r="FC196" s="272">
        <f t="shared" si="433"/>
        <v>0</v>
      </c>
      <c r="FD196" s="272">
        <f t="shared" si="434"/>
        <v>0</v>
      </c>
      <c r="FE196" s="272">
        <f t="shared" si="435"/>
        <v>0</v>
      </c>
      <c r="FF196" s="272">
        <f t="shared" si="436"/>
        <v>0</v>
      </c>
      <c r="FG196" s="272">
        <f t="shared" si="437"/>
        <v>0</v>
      </c>
      <c r="FH196" s="272">
        <f t="shared" si="438"/>
        <v>0</v>
      </c>
      <c r="FI196" s="109" t="s">
        <v>100</v>
      </c>
      <c r="FJ196" s="109" t="s">
        <v>100</v>
      </c>
      <c r="FK196" s="109" t="s">
        <v>100</v>
      </c>
      <c r="FL196" s="109" t="s">
        <v>100</v>
      </c>
      <c r="FM196" s="109" t="s">
        <v>100</v>
      </c>
      <c r="FN196" s="272">
        <f t="shared" si="555"/>
        <v>0</v>
      </c>
      <c r="FO196" s="272">
        <f t="shared" si="556"/>
        <v>0</v>
      </c>
      <c r="FP196" s="272">
        <f t="shared" si="557"/>
        <v>0</v>
      </c>
      <c r="FQ196" s="272">
        <f t="shared" si="558"/>
        <v>0</v>
      </c>
      <c r="FR196" s="272">
        <f t="shared" si="559"/>
        <v>0</v>
      </c>
      <c r="FS196" s="272">
        <f t="shared" si="560"/>
        <v>0</v>
      </c>
      <c r="FT196" s="272">
        <f t="shared" si="561"/>
        <v>0</v>
      </c>
      <c r="FU196" s="113"/>
      <c r="FV196" s="113"/>
      <c r="FW196" s="109"/>
      <c r="FX196" s="109"/>
      <c r="FY196" s="109"/>
      <c r="FZ196" s="272">
        <f t="shared" si="562"/>
        <v>0</v>
      </c>
      <c r="GA196" s="272">
        <f t="shared" si="439"/>
        <v>0</v>
      </c>
      <c r="GB196" s="109"/>
      <c r="GC196" s="109"/>
      <c r="GD196" s="109"/>
      <c r="GE196" s="109"/>
      <c r="GF196" s="109"/>
      <c r="GG196" s="109"/>
      <c r="GH196" s="109"/>
      <c r="GI196" s="109"/>
      <c r="GJ196" s="109"/>
      <c r="GK196" s="109"/>
      <c r="GL196" s="109"/>
      <c r="GM196" s="109"/>
      <c r="GN196" s="109"/>
      <c r="GO196" s="109"/>
      <c r="GP196" s="109"/>
      <c r="GQ196" s="109"/>
      <c r="GR196" s="109"/>
      <c r="GS196" s="109"/>
      <c r="GT196" s="110"/>
      <c r="GV196" s="413">
        <f t="shared" si="440"/>
        <v>0</v>
      </c>
      <c r="GW196" s="414">
        <f t="shared" si="441"/>
        <v>0</v>
      </c>
      <c r="GX196" s="415"/>
      <c r="GY196" s="416">
        <f t="shared" si="606"/>
        <v>0</v>
      </c>
      <c r="GZ196" s="417">
        <f t="shared" si="607"/>
        <v>0</v>
      </c>
      <c r="HA196" s="385"/>
      <c r="HB196" s="421"/>
      <c r="HC196" s="422"/>
      <c r="HD196" s="422"/>
      <c r="HE196" s="423">
        <f t="shared" si="608"/>
        <v>0</v>
      </c>
      <c r="HF196" s="424">
        <f t="shared" si="609"/>
        <v>0</v>
      </c>
      <c r="HG196" s="426"/>
      <c r="HH196" s="426"/>
      <c r="HI196" s="426"/>
      <c r="HJ196" s="345" t="str">
        <f t="shared" si="442"/>
        <v/>
      </c>
      <c r="HK196" s="402">
        <f>IF(OR(AND(1&lt;=HJ196,HJ196&lt;=3),HJ196=6),VLOOKUP(HJ196,'４整理番号表'!$J$5:$K$59,2,FALSE),0)</f>
        <v>0</v>
      </c>
      <c r="HL196" s="402">
        <f>IF(OR(HJ196=4,HJ196=7),VLOOKUP(HJ196,'４整理番号表'!$J$5:$K$59,2,FALSE),0)</f>
        <v>0</v>
      </c>
      <c r="HM196" s="402">
        <f>IF(HJ196=5,VLOOKUP(HJ196,'４整理番号表'!$J$5:$K$59,2,FALSE),0)</f>
        <v>0</v>
      </c>
      <c r="HN196" s="402">
        <f>IF(AND(8&lt;=HJ196,HJ196&lt;=13),VLOOKUP(HJ196,'４整理番号表'!$J$5:$K$59,2,FALSE),0)</f>
        <v>0</v>
      </c>
      <c r="HO196" s="397">
        <f t="shared" si="563"/>
        <v>0</v>
      </c>
      <c r="HP196" s="345">
        <f t="shared" si="564"/>
        <v>0</v>
      </c>
      <c r="HQ196" s="345">
        <f t="shared" si="565"/>
        <v>0</v>
      </c>
      <c r="HR196" s="344">
        <f t="shared" si="566"/>
        <v>0</v>
      </c>
      <c r="HS196" s="344">
        <f t="shared" si="567"/>
        <v>0</v>
      </c>
      <c r="HT196" s="345">
        <f t="shared" si="568"/>
        <v>0</v>
      </c>
      <c r="HU196" s="345">
        <f t="shared" si="569"/>
        <v>0</v>
      </c>
      <c r="HV196" s="345">
        <f t="shared" si="570"/>
        <v>0</v>
      </c>
      <c r="HW196" s="345">
        <f t="shared" si="571"/>
        <v>0</v>
      </c>
      <c r="HX196" s="345">
        <f t="shared" si="572"/>
        <v>0</v>
      </c>
      <c r="HY196" s="344">
        <f t="shared" si="573"/>
        <v>0</v>
      </c>
      <c r="HZ196" s="344">
        <f t="shared" si="574"/>
        <v>0</v>
      </c>
      <c r="IA196" s="345">
        <f t="shared" si="575"/>
        <v>0</v>
      </c>
      <c r="IB196" s="345">
        <f t="shared" si="576"/>
        <v>0</v>
      </c>
      <c r="IC196" s="345">
        <f t="shared" si="577"/>
        <v>0</v>
      </c>
      <c r="ID196" s="345">
        <f t="shared" si="578"/>
        <v>0</v>
      </c>
      <c r="IE196" s="345">
        <f t="shared" si="579"/>
        <v>0</v>
      </c>
      <c r="IF196" s="344">
        <f>IF(AND($HO196=3,SUM($ID196:IE196)=0),IF(AND($HB196=1,$HF196&gt;=0.1),1,),)</f>
        <v>0</v>
      </c>
      <c r="IG196" s="344">
        <f>IF(AND($HO196=3,SUM($ID196:IF196)=0),IF(AND($HB196=1,$HF196&gt;=0.05,$HF196&lt;0.1),1,),)</f>
        <v>0</v>
      </c>
      <c r="IH196" s="345">
        <f t="shared" si="580"/>
        <v>0</v>
      </c>
      <c r="II196" s="345">
        <f t="shared" si="581"/>
        <v>0</v>
      </c>
      <c r="IJ196" s="345">
        <f t="shared" si="582"/>
        <v>0</v>
      </c>
      <c r="IK196" s="345">
        <f t="shared" si="583"/>
        <v>0</v>
      </c>
      <c r="IL196" s="345">
        <f t="shared" si="584"/>
        <v>0</v>
      </c>
      <c r="IM196" s="345">
        <f t="shared" si="585"/>
        <v>0</v>
      </c>
      <c r="IN196" s="345">
        <f t="shared" si="586"/>
        <v>0</v>
      </c>
      <c r="IO196" s="345">
        <f t="shared" si="587"/>
        <v>0</v>
      </c>
      <c r="IP196" s="345">
        <f t="shared" si="588"/>
        <v>0</v>
      </c>
      <c r="IQ196" s="345">
        <f t="shared" si="589"/>
        <v>0</v>
      </c>
      <c r="IR196" s="345">
        <f t="shared" si="590"/>
        <v>0</v>
      </c>
      <c r="IS196" s="392">
        <f t="shared" si="591"/>
        <v>0</v>
      </c>
      <c r="IT196" s="385"/>
      <c r="IU196" s="440">
        <f t="shared" si="443"/>
        <v>0</v>
      </c>
      <c r="IV196" s="344">
        <f t="shared" si="444"/>
        <v>0</v>
      </c>
      <c r="IW196" s="344">
        <f t="shared" si="445"/>
        <v>0</v>
      </c>
      <c r="IX196" s="344">
        <f t="shared" si="446"/>
        <v>0</v>
      </c>
      <c r="IY196" s="344">
        <f t="shared" si="447"/>
        <v>0</v>
      </c>
      <c r="IZ196" s="344">
        <f t="shared" si="448"/>
        <v>0</v>
      </c>
      <c r="JA196" s="344">
        <f t="shared" si="449"/>
        <v>0</v>
      </c>
      <c r="JB196" s="344">
        <f t="shared" si="450"/>
        <v>0</v>
      </c>
      <c r="JC196" s="344">
        <f t="shared" si="451"/>
        <v>0</v>
      </c>
      <c r="JD196" s="344">
        <f t="shared" si="452"/>
        <v>0</v>
      </c>
      <c r="JE196" s="344">
        <f t="shared" si="453"/>
        <v>0</v>
      </c>
      <c r="JF196" s="344">
        <f t="shared" si="454"/>
        <v>0</v>
      </c>
      <c r="JG196" s="344">
        <f t="shared" si="455"/>
        <v>0</v>
      </c>
      <c r="JH196" s="344">
        <f t="shared" si="456"/>
        <v>0</v>
      </c>
      <c r="JI196" s="344">
        <f t="shared" si="457"/>
        <v>0</v>
      </c>
      <c r="JJ196" s="344">
        <f t="shared" si="458"/>
        <v>0</v>
      </c>
      <c r="JK196" s="344">
        <f t="shared" si="459"/>
        <v>0</v>
      </c>
      <c r="JL196" s="344">
        <f t="shared" si="460"/>
        <v>0</v>
      </c>
      <c r="JM196" s="344">
        <f t="shared" si="461"/>
        <v>0</v>
      </c>
      <c r="JN196" s="344">
        <f t="shared" si="462"/>
        <v>0</v>
      </c>
      <c r="JO196" s="344">
        <f t="shared" si="463"/>
        <v>0</v>
      </c>
      <c r="JP196" s="344">
        <f t="shared" si="464"/>
        <v>0</v>
      </c>
      <c r="JQ196" s="344">
        <f t="shared" si="465"/>
        <v>0</v>
      </c>
      <c r="JR196" s="344">
        <f t="shared" si="466"/>
        <v>0</v>
      </c>
      <c r="JS196" s="344">
        <f t="shared" si="467"/>
        <v>0</v>
      </c>
      <c r="JT196" s="344">
        <f t="shared" si="468"/>
        <v>0</v>
      </c>
      <c r="JU196" s="344">
        <f t="shared" si="469"/>
        <v>0</v>
      </c>
      <c r="JV196" s="344">
        <f t="shared" si="470"/>
        <v>0</v>
      </c>
      <c r="JW196" s="344">
        <f t="shared" si="471"/>
        <v>0</v>
      </c>
      <c r="JX196" s="344">
        <f t="shared" si="472"/>
        <v>0</v>
      </c>
      <c r="JY196" s="344">
        <f t="shared" si="473"/>
        <v>0</v>
      </c>
      <c r="JZ196" s="344">
        <f t="shared" si="474"/>
        <v>0</v>
      </c>
      <c r="KA196" s="344">
        <f t="shared" si="475"/>
        <v>0</v>
      </c>
      <c r="KB196" s="344">
        <f t="shared" si="476"/>
        <v>0</v>
      </c>
      <c r="KC196" s="344">
        <f t="shared" si="477"/>
        <v>0</v>
      </c>
      <c r="KD196" s="344">
        <f t="shared" si="478"/>
        <v>0</v>
      </c>
      <c r="KE196" s="344">
        <f t="shared" si="479"/>
        <v>0</v>
      </c>
      <c r="KF196" s="344">
        <f t="shared" si="480"/>
        <v>0</v>
      </c>
      <c r="KG196" s="344">
        <f t="shared" si="481"/>
        <v>0</v>
      </c>
      <c r="KH196" s="344">
        <f t="shared" si="482"/>
        <v>0</v>
      </c>
      <c r="KI196" s="344">
        <f t="shared" si="483"/>
        <v>0</v>
      </c>
      <c r="KJ196" s="344">
        <f t="shared" si="484"/>
        <v>0</v>
      </c>
      <c r="KK196" s="344">
        <f t="shared" si="485"/>
        <v>0</v>
      </c>
      <c r="KL196" s="344">
        <f t="shared" si="486"/>
        <v>0</v>
      </c>
      <c r="KM196" s="344">
        <f t="shared" si="487"/>
        <v>0</v>
      </c>
      <c r="KN196" s="344">
        <f t="shared" si="488"/>
        <v>0</v>
      </c>
      <c r="KO196" s="344">
        <f t="shared" si="489"/>
        <v>0</v>
      </c>
      <c r="KP196" s="344">
        <f t="shared" si="490"/>
        <v>0</v>
      </c>
      <c r="KQ196" s="344">
        <f t="shared" si="491"/>
        <v>0</v>
      </c>
      <c r="KR196" s="344">
        <f t="shared" si="492"/>
        <v>0</v>
      </c>
      <c r="KS196" s="344">
        <f t="shared" si="493"/>
        <v>0</v>
      </c>
      <c r="KT196" s="383">
        <f t="shared" si="494"/>
        <v>0</v>
      </c>
      <c r="KU196" s="701"/>
      <c r="KV196" s="109"/>
      <c r="KW196" s="109"/>
      <c r="KX196" s="110"/>
      <c r="KZ196" s="472">
        <f t="shared" si="495"/>
        <v>0</v>
      </c>
      <c r="LA196" s="348">
        <f t="shared" si="496"/>
        <v>0</v>
      </c>
      <c r="LB196" s="348">
        <f t="shared" si="497"/>
        <v>0</v>
      </c>
      <c r="LC196" s="473">
        <f t="shared" si="498"/>
        <v>0</v>
      </c>
      <c r="LE196" s="467">
        <f t="shared" si="499"/>
        <v>0</v>
      </c>
      <c r="LF196" s="467" t="str">
        <f t="shared" si="500"/>
        <v/>
      </c>
      <c r="LG196" s="467">
        <f t="shared" si="501"/>
        <v>0</v>
      </c>
      <c r="LH196" s="467">
        <f t="shared" si="502"/>
        <v>0</v>
      </c>
      <c r="LI196" s="467">
        <f t="shared" si="503"/>
        <v>0</v>
      </c>
      <c r="LJ196" s="467">
        <f t="shared" si="504"/>
        <v>0</v>
      </c>
      <c r="LK196" s="467">
        <f t="shared" si="505"/>
        <v>0</v>
      </c>
      <c r="LL196" s="467">
        <f t="shared" si="506"/>
        <v>0</v>
      </c>
      <c r="LM196" s="467">
        <f t="shared" si="507"/>
        <v>0</v>
      </c>
      <c r="LN196" s="468">
        <f t="shared" si="508"/>
        <v>0</v>
      </c>
      <c r="LO196" s="468" t="str">
        <f t="shared" si="592"/>
        <v>○</v>
      </c>
      <c r="LP196" s="451"/>
      <c r="LQ196" s="414">
        <f t="shared" si="593"/>
        <v>0</v>
      </c>
      <c r="LR196" s="414">
        <f t="shared" si="594"/>
        <v>0</v>
      </c>
      <c r="LS196" s="414" t="str">
        <f t="shared" si="509"/>
        <v/>
      </c>
      <c r="LT196" s="414" t="str">
        <f t="shared" si="595"/>
        <v/>
      </c>
      <c r="LU196" s="414">
        <f t="shared" si="510"/>
        <v>0</v>
      </c>
      <c r="LV196" s="414">
        <f t="shared" si="511"/>
        <v>0</v>
      </c>
      <c r="LW196" s="414">
        <f t="shared" si="512"/>
        <v>0</v>
      </c>
      <c r="LX196" s="448">
        <f t="shared" si="513"/>
        <v>0</v>
      </c>
      <c r="LY196" s="414">
        <f t="shared" si="596"/>
        <v>0</v>
      </c>
      <c r="LZ196" s="414">
        <f t="shared" si="597"/>
        <v>0</v>
      </c>
      <c r="MA196" s="414">
        <f t="shared" si="598"/>
        <v>0</v>
      </c>
      <c r="MB196" s="448">
        <f t="shared" si="599"/>
        <v>0</v>
      </c>
      <c r="MC196" s="414">
        <f t="shared" si="514"/>
        <v>0</v>
      </c>
      <c r="MD196" s="414">
        <f t="shared" si="515"/>
        <v>0</v>
      </c>
      <c r="ME196" s="414">
        <f t="shared" si="516"/>
        <v>0</v>
      </c>
      <c r="MF196" s="448">
        <f t="shared" si="517"/>
        <v>0</v>
      </c>
      <c r="MG196" s="414">
        <f t="shared" si="518"/>
        <v>0</v>
      </c>
      <c r="MH196" s="414">
        <f t="shared" si="519"/>
        <v>0</v>
      </c>
      <c r="MI196" s="414">
        <f t="shared" si="520"/>
        <v>0</v>
      </c>
      <c r="MJ196" s="448">
        <f t="shared" si="600"/>
        <v>0</v>
      </c>
      <c r="MK196" s="462"/>
      <c r="ML196" s="477" cm="1">
        <f t="array" ref="ML196">IF(MX196=1,INDEX($BX196:$EQ196,1,MATCH("Ⅱ⑧",$BX196:$EQ196,0)+7),0)</f>
        <v>0</v>
      </c>
      <c r="MM196" s="478">
        <f t="shared" si="521"/>
        <v>0</v>
      </c>
      <c r="MN196" s="468">
        <f t="shared" si="522"/>
        <v>0</v>
      </c>
      <c r="MP196" s="348">
        <f t="shared" si="523"/>
        <v>0</v>
      </c>
      <c r="MQ196" s="348">
        <f t="shared" si="524"/>
        <v>0</v>
      </c>
      <c r="MR196" s="348">
        <f t="shared" si="525"/>
        <v>0</v>
      </c>
      <c r="MS196" s="348">
        <f t="shared" si="526"/>
        <v>0</v>
      </c>
      <c r="MT196" s="348">
        <f t="shared" si="527"/>
        <v>0</v>
      </c>
      <c r="MU196" s="348">
        <f t="shared" si="528"/>
        <v>0</v>
      </c>
      <c r="MV196" s="348">
        <f t="shared" si="529"/>
        <v>0</v>
      </c>
      <c r="MW196" s="348">
        <f t="shared" si="530"/>
        <v>0</v>
      </c>
      <c r="MX196" s="348">
        <f t="shared" si="531"/>
        <v>0</v>
      </c>
      <c r="MZ196" s="550">
        <f t="shared" si="532"/>
        <v>0</v>
      </c>
      <c r="NA196" s="550">
        <f t="shared" si="533"/>
        <v>0</v>
      </c>
      <c r="NB196" s="550">
        <f t="shared" si="534"/>
        <v>0</v>
      </c>
      <c r="NC196" s="550">
        <f t="shared" si="535"/>
        <v>0</v>
      </c>
      <c r="ND196" s="550">
        <f t="shared" si="536"/>
        <v>0</v>
      </c>
      <c r="NE196" s="550">
        <f t="shared" si="537"/>
        <v>0</v>
      </c>
      <c r="NF196" s="550">
        <f t="shared" si="538"/>
        <v>0</v>
      </c>
      <c r="NG196" s="550">
        <f t="shared" si="539"/>
        <v>0</v>
      </c>
    </row>
    <row r="197" spans="1:371" s="136" customFormat="1" ht="21" customHeight="1">
      <c r="A197" s="452">
        <f t="shared" si="412"/>
        <v>0</v>
      </c>
      <c r="B197" s="452">
        <f t="shared" si="601"/>
        <v>0</v>
      </c>
      <c r="C197" s="452">
        <f t="shared" si="413"/>
        <v>0</v>
      </c>
      <c r="D197" s="452">
        <f t="shared" si="414"/>
        <v>0</v>
      </c>
      <c r="E197" s="452">
        <f t="shared" si="415"/>
        <v>0</v>
      </c>
      <c r="F197" s="452">
        <f t="shared" si="602"/>
        <v>0</v>
      </c>
      <c r="G197" s="452">
        <f t="shared" si="603"/>
        <v>0</v>
      </c>
      <c r="H197" s="452">
        <f t="shared" si="604"/>
        <v>0</v>
      </c>
      <c r="I197" s="267">
        <f t="shared" si="540"/>
        <v>0</v>
      </c>
      <c r="J197" s="268"/>
      <c r="K197" s="112"/>
      <c r="L197" s="112"/>
      <c r="M197" s="106"/>
      <c r="N197" s="106"/>
      <c r="O197" s="106"/>
      <c r="P197" s="106"/>
      <c r="Q197" s="112"/>
      <c r="R197" s="263" t="str">
        <f>IFERROR(VLOOKUP(Q197,'４整理番号表'!$T$27:$U$30,2,TRUE),"")</f>
        <v/>
      </c>
      <c r="S197" s="263">
        <f t="shared" si="541"/>
        <v>0</v>
      </c>
      <c r="T197" s="266">
        <f t="shared" si="542"/>
        <v>0</v>
      </c>
      <c r="U197" s="112"/>
      <c r="V197" s="108"/>
      <c r="W197" s="269" t="str">
        <f>IFERROR(VLOOKUP(V197,'４整理番号表'!$B$6:$G$7,2,TRUE),"")</f>
        <v/>
      </c>
      <c r="X197" s="270"/>
      <c r="Y197" s="108"/>
      <c r="Z197" s="269" t="str">
        <f>IFERROR(VLOOKUP(Y197,'４整理番号表'!$B$39:$H$45,2,TRUE),"")</f>
        <v/>
      </c>
      <c r="AA197" s="108"/>
      <c r="AB197" s="271" t="str">
        <f>IFERROR(VLOOKUP(AA197,'４整理番号表'!$J$5:$K$59,2,TRUE),"")</f>
        <v/>
      </c>
      <c r="AC197" s="365"/>
      <c r="AD197" s="624"/>
      <c r="AE197" s="107"/>
      <c r="AF197" s="272" t="str">
        <f>IFERROR(VLOOKUP(AE197,'４整理番号表'!$P$6:$Q$39,2,TRUE),"")</f>
        <v/>
      </c>
      <c r="AG197" s="273">
        <f t="shared" si="416"/>
        <v>0</v>
      </c>
      <c r="AH197" s="106"/>
      <c r="AI197" s="112"/>
      <c r="AJ197" s="111"/>
      <c r="AK197" s="282"/>
      <c r="AL197" s="283"/>
      <c r="AM197" s="280"/>
      <c r="AN197" s="26"/>
      <c r="AO197" s="291">
        <f t="shared" si="417"/>
        <v>0</v>
      </c>
      <c r="AP197" s="290">
        <f t="shared" si="543"/>
        <v>0</v>
      </c>
      <c r="AQ197" s="30"/>
      <c r="AR197" s="30"/>
      <c r="AS197" s="30"/>
      <c r="AT197" s="289"/>
      <c r="AU197" s="291">
        <f t="shared" si="610"/>
        <v>0</v>
      </c>
      <c r="AV197" s="291" t="str">
        <f t="shared" si="605"/>
        <v/>
      </c>
      <c r="AW197" s="27"/>
      <c r="AX197" s="33"/>
      <c r="AY197" s="33"/>
      <c r="AZ197" s="28"/>
      <c r="BA197" s="27"/>
      <c r="BB197" s="202"/>
      <c r="BC197" s="315">
        <f t="shared" si="544"/>
        <v>0</v>
      </c>
      <c r="BD197" s="349" t="str">
        <f t="shared" si="418"/>
        <v/>
      </c>
      <c r="BE197" s="350"/>
      <c r="BF197" s="350"/>
      <c r="BG197" s="349">
        <f t="shared" si="611"/>
        <v>0</v>
      </c>
      <c r="BH197" s="350"/>
      <c r="BI197" s="349">
        <f t="shared" si="545"/>
        <v>0</v>
      </c>
      <c r="BJ197" s="202"/>
      <c r="BK197" s="202"/>
      <c r="BL197" s="653" t="str">
        <f t="shared" si="419"/>
        <v/>
      </c>
      <c r="BM197" s="654" t="str">
        <f t="shared" si="420"/>
        <v/>
      </c>
      <c r="BN197" s="266" t="str">
        <f t="shared" si="421"/>
        <v/>
      </c>
      <c r="BO197" s="793"/>
      <c r="BP197" s="323"/>
      <c r="BQ197" s="323"/>
      <c r="BR197" s="323"/>
      <c r="BS197" s="323"/>
      <c r="BT197" s="324" t="str">
        <f t="shared" si="422"/>
        <v/>
      </c>
      <c r="BU197" s="325" t="str">
        <f t="shared" si="546"/>
        <v/>
      </c>
      <c r="BV197" s="393">
        <f t="shared" si="547"/>
        <v>0</v>
      </c>
      <c r="BW197" s="326"/>
      <c r="BX197" s="329"/>
      <c r="BY197" s="454"/>
      <c r="BZ197" s="455"/>
      <c r="CA197" s="455"/>
      <c r="CB197" s="455"/>
      <c r="CC197" s="455"/>
      <c r="CD197" s="322">
        <f>IFERROR(VLOOKUP(BX197,'４整理番号表'!$X$23:$Z$31,3,FALSE),)</f>
        <v>0</v>
      </c>
      <c r="CE197" s="605" t="str">
        <f>IF(BX197='４整理番号表'!$X$24,IF(CC197&lt;&gt;"",IF(BZ197&gt;0,IF(BY197=6,ROUNDDOWN((CC197-BZ197)/ABS(BZ197),3),IF(BY197=5,ROUNDDOWN((CC197-BZ197)/ABS(BZ197)*3/4,3),"")),"-")),IF(CC197&lt;&gt;"",IF(BZ197&gt;0,ROUNDDOWN((CC197-BZ197)/ABS(BZ197),3),"-"),""))</f>
        <v/>
      </c>
      <c r="CF197" s="610"/>
      <c r="CG197" s="329"/>
      <c r="CH197" s="454"/>
      <c r="CI197" s="322"/>
      <c r="CJ197" s="322"/>
      <c r="CK197" s="322"/>
      <c r="CL197" s="322"/>
      <c r="CM197" s="322">
        <f>IFERROR(VLOOKUP(CG197,'４整理番号表'!$X$23:$Z$31,3,FALSE),)</f>
        <v>0</v>
      </c>
      <c r="CN197" s="325" t="str">
        <f t="shared" si="548"/>
        <v/>
      </c>
      <c r="CO197" s="610"/>
      <c r="CP197" s="329"/>
      <c r="CQ197" s="454"/>
      <c r="CR197" s="322"/>
      <c r="CS197" s="322"/>
      <c r="CT197" s="322"/>
      <c r="CU197" s="322"/>
      <c r="CV197" s="322">
        <f>IFERROR(VLOOKUP(CP197,'４整理番号表'!$X$23:$Z$31,3,FALSE),)</f>
        <v>0</v>
      </c>
      <c r="CW197" s="325" t="str">
        <f t="shared" si="549"/>
        <v/>
      </c>
      <c r="CX197" s="619"/>
      <c r="CY197" s="329"/>
      <c r="CZ197" s="454"/>
      <c r="DA197" s="322"/>
      <c r="DB197" s="322"/>
      <c r="DC197" s="322"/>
      <c r="DD197" s="322"/>
      <c r="DE197" s="322">
        <f>IFERROR(VLOOKUP(CY197,'４整理番号表'!$X$23:$Z$31,3,FALSE),)</f>
        <v>0</v>
      </c>
      <c r="DF197" s="325" t="str">
        <f t="shared" si="550"/>
        <v/>
      </c>
      <c r="DG197" s="610"/>
      <c r="DH197" s="329"/>
      <c r="DI197" s="454"/>
      <c r="DJ197" s="322"/>
      <c r="DK197" s="322"/>
      <c r="DL197" s="322"/>
      <c r="DM197" s="322"/>
      <c r="DN197" s="322">
        <f>IFERROR(VLOOKUP(DH197,'４整理番号表'!$X$23:$Z$31,3,FALSE),)</f>
        <v>0</v>
      </c>
      <c r="DO197" s="325" t="str">
        <f t="shared" si="551"/>
        <v/>
      </c>
      <c r="DP197" s="610"/>
      <c r="DQ197" s="329"/>
      <c r="DR197" s="454"/>
      <c r="DS197" s="322"/>
      <c r="DT197" s="322"/>
      <c r="DU197" s="322"/>
      <c r="DV197" s="322"/>
      <c r="DW197" s="322">
        <f>IFERROR(VLOOKUP(DQ197,'４整理番号表'!$X$23:$Z$31,3,FALSE),)</f>
        <v>0</v>
      </c>
      <c r="DX197" s="325" t="str">
        <f t="shared" si="552"/>
        <v/>
      </c>
      <c r="DY197" s="610"/>
      <c r="DZ197" s="329"/>
      <c r="EA197" s="454"/>
      <c r="EB197" s="322"/>
      <c r="EC197" s="322"/>
      <c r="ED197" s="322"/>
      <c r="EE197" s="322"/>
      <c r="EF197" s="322">
        <f>IFERROR(VLOOKUP(DZ197,'４整理番号表'!$X$23:$Z$31,3,FALSE),)</f>
        <v>0</v>
      </c>
      <c r="EG197" s="325" t="str">
        <f t="shared" si="553"/>
        <v/>
      </c>
      <c r="EH197" s="610"/>
      <c r="EI197" s="329"/>
      <c r="EJ197" s="454"/>
      <c r="EK197" s="322"/>
      <c r="EL197" s="322"/>
      <c r="EM197" s="322"/>
      <c r="EN197" s="322"/>
      <c r="EO197" s="322">
        <f>IFERROR(VLOOKUP(EI197,'４整理番号表'!$X$23:$Z$31,3,FALSE),)</f>
        <v>0</v>
      </c>
      <c r="EP197" s="325" t="str">
        <f t="shared" si="554"/>
        <v/>
      </c>
      <c r="EQ197" s="619"/>
      <c r="ER197" s="203" t="s">
        <v>101</v>
      </c>
      <c r="ES197" s="266">
        <f t="shared" si="423"/>
        <v>0</v>
      </c>
      <c r="ET197" s="272">
        <f t="shared" si="424"/>
        <v>0</v>
      </c>
      <c r="EU197" s="272">
        <f t="shared" si="425"/>
        <v>0</v>
      </c>
      <c r="EV197" s="272">
        <f t="shared" si="426"/>
        <v>0</v>
      </c>
      <c r="EW197" s="272">
        <f t="shared" si="427"/>
        <v>0</v>
      </c>
      <c r="EX197" s="272">
        <f t="shared" si="428"/>
        <v>0</v>
      </c>
      <c r="EY197" s="272">
        <f t="shared" si="429"/>
        <v>0</v>
      </c>
      <c r="EZ197" s="272">
        <f t="shared" si="430"/>
        <v>0</v>
      </c>
      <c r="FA197" s="272">
        <f t="shared" si="431"/>
        <v>0</v>
      </c>
      <c r="FB197" s="272">
        <f t="shared" si="432"/>
        <v>0</v>
      </c>
      <c r="FC197" s="272">
        <f t="shared" si="433"/>
        <v>0</v>
      </c>
      <c r="FD197" s="272">
        <f t="shared" si="434"/>
        <v>0</v>
      </c>
      <c r="FE197" s="272">
        <f t="shared" si="435"/>
        <v>0</v>
      </c>
      <c r="FF197" s="272">
        <f t="shared" si="436"/>
        <v>0</v>
      </c>
      <c r="FG197" s="272">
        <f t="shared" si="437"/>
        <v>0</v>
      </c>
      <c r="FH197" s="272">
        <f t="shared" si="438"/>
        <v>0</v>
      </c>
      <c r="FI197" s="109" t="s">
        <v>100</v>
      </c>
      <c r="FJ197" s="109" t="s">
        <v>100</v>
      </c>
      <c r="FK197" s="109" t="s">
        <v>100</v>
      </c>
      <c r="FL197" s="109" t="s">
        <v>100</v>
      </c>
      <c r="FM197" s="109" t="s">
        <v>100</v>
      </c>
      <c r="FN197" s="272">
        <f t="shared" si="555"/>
        <v>0</v>
      </c>
      <c r="FO197" s="272">
        <f t="shared" si="556"/>
        <v>0</v>
      </c>
      <c r="FP197" s="272">
        <f t="shared" si="557"/>
        <v>0</v>
      </c>
      <c r="FQ197" s="272">
        <f t="shared" si="558"/>
        <v>0</v>
      </c>
      <c r="FR197" s="272">
        <f t="shared" si="559"/>
        <v>0</v>
      </c>
      <c r="FS197" s="272">
        <f t="shared" si="560"/>
        <v>0</v>
      </c>
      <c r="FT197" s="272">
        <f t="shared" si="561"/>
        <v>0</v>
      </c>
      <c r="FU197" s="113"/>
      <c r="FV197" s="113"/>
      <c r="FW197" s="109"/>
      <c r="FX197" s="109"/>
      <c r="FY197" s="109"/>
      <c r="FZ197" s="272">
        <f t="shared" si="562"/>
        <v>0</v>
      </c>
      <c r="GA197" s="272">
        <f t="shared" si="439"/>
        <v>0</v>
      </c>
      <c r="GB197" s="109"/>
      <c r="GC197" s="109"/>
      <c r="GD197" s="109"/>
      <c r="GE197" s="109"/>
      <c r="GF197" s="109"/>
      <c r="GG197" s="109"/>
      <c r="GH197" s="109"/>
      <c r="GI197" s="109"/>
      <c r="GJ197" s="109"/>
      <c r="GK197" s="109"/>
      <c r="GL197" s="109"/>
      <c r="GM197" s="109"/>
      <c r="GN197" s="109"/>
      <c r="GO197" s="109"/>
      <c r="GP197" s="109"/>
      <c r="GQ197" s="109"/>
      <c r="GR197" s="109"/>
      <c r="GS197" s="109"/>
      <c r="GT197" s="110"/>
      <c r="GV197" s="413">
        <f t="shared" si="440"/>
        <v>0</v>
      </c>
      <c r="GW197" s="414">
        <f t="shared" si="441"/>
        <v>0</v>
      </c>
      <c r="GX197" s="415"/>
      <c r="GY197" s="416">
        <f t="shared" si="606"/>
        <v>0</v>
      </c>
      <c r="GZ197" s="417">
        <f t="shared" si="607"/>
        <v>0</v>
      </c>
      <c r="HA197" s="385"/>
      <c r="HB197" s="421"/>
      <c r="HC197" s="422"/>
      <c r="HD197" s="422"/>
      <c r="HE197" s="423">
        <f t="shared" si="608"/>
        <v>0</v>
      </c>
      <c r="HF197" s="424">
        <f t="shared" si="609"/>
        <v>0</v>
      </c>
      <c r="HG197" s="426"/>
      <c r="HH197" s="426"/>
      <c r="HI197" s="426"/>
      <c r="HJ197" s="345" t="str">
        <f t="shared" si="442"/>
        <v/>
      </c>
      <c r="HK197" s="402">
        <f>IF(OR(AND(1&lt;=HJ197,HJ197&lt;=3),HJ197=6),VLOOKUP(HJ197,'４整理番号表'!$J$5:$K$59,2,FALSE),0)</f>
        <v>0</v>
      </c>
      <c r="HL197" s="402">
        <f>IF(OR(HJ197=4,HJ197=7),VLOOKUP(HJ197,'４整理番号表'!$J$5:$K$59,2,FALSE),0)</f>
        <v>0</v>
      </c>
      <c r="HM197" s="402">
        <f>IF(HJ197=5,VLOOKUP(HJ197,'４整理番号表'!$J$5:$K$59,2,FALSE),0)</f>
        <v>0</v>
      </c>
      <c r="HN197" s="402">
        <f>IF(AND(8&lt;=HJ197,HJ197&lt;=13),VLOOKUP(HJ197,'４整理番号表'!$J$5:$K$59,2,FALSE),0)</f>
        <v>0</v>
      </c>
      <c r="HO197" s="397">
        <f t="shared" si="563"/>
        <v>0</v>
      </c>
      <c r="HP197" s="345">
        <f t="shared" si="564"/>
        <v>0</v>
      </c>
      <c r="HQ197" s="345">
        <f t="shared" si="565"/>
        <v>0</v>
      </c>
      <c r="HR197" s="344">
        <f t="shared" si="566"/>
        <v>0</v>
      </c>
      <c r="HS197" s="344">
        <f t="shared" si="567"/>
        <v>0</v>
      </c>
      <c r="HT197" s="345">
        <f t="shared" si="568"/>
        <v>0</v>
      </c>
      <c r="HU197" s="345">
        <f t="shared" si="569"/>
        <v>0</v>
      </c>
      <c r="HV197" s="345">
        <f t="shared" si="570"/>
        <v>0</v>
      </c>
      <c r="HW197" s="345">
        <f t="shared" si="571"/>
        <v>0</v>
      </c>
      <c r="HX197" s="345">
        <f t="shared" si="572"/>
        <v>0</v>
      </c>
      <c r="HY197" s="344">
        <f t="shared" si="573"/>
        <v>0</v>
      </c>
      <c r="HZ197" s="344">
        <f t="shared" si="574"/>
        <v>0</v>
      </c>
      <c r="IA197" s="345">
        <f t="shared" si="575"/>
        <v>0</v>
      </c>
      <c r="IB197" s="345">
        <f t="shared" si="576"/>
        <v>0</v>
      </c>
      <c r="IC197" s="345">
        <f t="shared" si="577"/>
        <v>0</v>
      </c>
      <c r="ID197" s="345">
        <f t="shared" si="578"/>
        <v>0</v>
      </c>
      <c r="IE197" s="345">
        <f t="shared" si="579"/>
        <v>0</v>
      </c>
      <c r="IF197" s="344">
        <f>IF(AND($HO197=3,SUM($ID197:IE197)=0),IF(AND($HB197=1,$HF197&gt;=0.1),1,),)</f>
        <v>0</v>
      </c>
      <c r="IG197" s="344">
        <f>IF(AND($HO197=3,SUM($ID197:IF197)=0),IF(AND($HB197=1,$HF197&gt;=0.05,$HF197&lt;0.1),1,),)</f>
        <v>0</v>
      </c>
      <c r="IH197" s="345">
        <f t="shared" si="580"/>
        <v>0</v>
      </c>
      <c r="II197" s="345">
        <f t="shared" si="581"/>
        <v>0</v>
      </c>
      <c r="IJ197" s="345">
        <f t="shared" si="582"/>
        <v>0</v>
      </c>
      <c r="IK197" s="345">
        <f t="shared" si="583"/>
        <v>0</v>
      </c>
      <c r="IL197" s="345">
        <f t="shared" si="584"/>
        <v>0</v>
      </c>
      <c r="IM197" s="345">
        <f t="shared" si="585"/>
        <v>0</v>
      </c>
      <c r="IN197" s="345">
        <f t="shared" si="586"/>
        <v>0</v>
      </c>
      <c r="IO197" s="345">
        <f t="shared" si="587"/>
        <v>0</v>
      </c>
      <c r="IP197" s="345">
        <f t="shared" si="588"/>
        <v>0</v>
      </c>
      <c r="IQ197" s="345">
        <f t="shared" si="589"/>
        <v>0</v>
      </c>
      <c r="IR197" s="345">
        <f t="shared" si="590"/>
        <v>0</v>
      </c>
      <c r="IS197" s="392">
        <f t="shared" si="591"/>
        <v>0</v>
      </c>
      <c r="IT197" s="385"/>
      <c r="IU197" s="440">
        <f t="shared" si="443"/>
        <v>0</v>
      </c>
      <c r="IV197" s="344">
        <f t="shared" si="444"/>
        <v>0</v>
      </c>
      <c r="IW197" s="344">
        <f t="shared" si="445"/>
        <v>0</v>
      </c>
      <c r="IX197" s="344">
        <f t="shared" si="446"/>
        <v>0</v>
      </c>
      <c r="IY197" s="344">
        <f t="shared" si="447"/>
        <v>0</v>
      </c>
      <c r="IZ197" s="344">
        <f t="shared" si="448"/>
        <v>0</v>
      </c>
      <c r="JA197" s="344">
        <f t="shared" si="449"/>
        <v>0</v>
      </c>
      <c r="JB197" s="344">
        <f t="shared" si="450"/>
        <v>0</v>
      </c>
      <c r="JC197" s="344">
        <f t="shared" si="451"/>
        <v>0</v>
      </c>
      <c r="JD197" s="344">
        <f t="shared" si="452"/>
        <v>0</v>
      </c>
      <c r="JE197" s="344">
        <f t="shared" si="453"/>
        <v>0</v>
      </c>
      <c r="JF197" s="344">
        <f t="shared" si="454"/>
        <v>0</v>
      </c>
      <c r="JG197" s="344">
        <f t="shared" si="455"/>
        <v>0</v>
      </c>
      <c r="JH197" s="344">
        <f t="shared" si="456"/>
        <v>0</v>
      </c>
      <c r="JI197" s="344">
        <f t="shared" si="457"/>
        <v>0</v>
      </c>
      <c r="JJ197" s="344">
        <f t="shared" si="458"/>
        <v>0</v>
      </c>
      <c r="JK197" s="344">
        <f t="shared" si="459"/>
        <v>0</v>
      </c>
      <c r="JL197" s="344">
        <f t="shared" si="460"/>
        <v>0</v>
      </c>
      <c r="JM197" s="344">
        <f t="shared" si="461"/>
        <v>0</v>
      </c>
      <c r="JN197" s="344">
        <f t="shared" si="462"/>
        <v>0</v>
      </c>
      <c r="JO197" s="344">
        <f t="shared" si="463"/>
        <v>0</v>
      </c>
      <c r="JP197" s="344">
        <f t="shared" si="464"/>
        <v>0</v>
      </c>
      <c r="JQ197" s="344">
        <f t="shared" si="465"/>
        <v>0</v>
      </c>
      <c r="JR197" s="344">
        <f t="shared" si="466"/>
        <v>0</v>
      </c>
      <c r="JS197" s="344">
        <f t="shared" si="467"/>
        <v>0</v>
      </c>
      <c r="JT197" s="344">
        <f t="shared" si="468"/>
        <v>0</v>
      </c>
      <c r="JU197" s="344">
        <f t="shared" si="469"/>
        <v>0</v>
      </c>
      <c r="JV197" s="344">
        <f t="shared" si="470"/>
        <v>0</v>
      </c>
      <c r="JW197" s="344">
        <f t="shared" si="471"/>
        <v>0</v>
      </c>
      <c r="JX197" s="344">
        <f t="shared" si="472"/>
        <v>0</v>
      </c>
      <c r="JY197" s="344">
        <f t="shared" si="473"/>
        <v>0</v>
      </c>
      <c r="JZ197" s="344">
        <f t="shared" si="474"/>
        <v>0</v>
      </c>
      <c r="KA197" s="344">
        <f t="shared" si="475"/>
        <v>0</v>
      </c>
      <c r="KB197" s="344">
        <f t="shared" si="476"/>
        <v>0</v>
      </c>
      <c r="KC197" s="344">
        <f t="shared" si="477"/>
        <v>0</v>
      </c>
      <c r="KD197" s="344">
        <f t="shared" si="478"/>
        <v>0</v>
      </c>
      <c r="KE197" s="344">
        <f t="shared" si="479"/>
        <v>0</v>
      </c>
      <c r="KF197" s="344">
        <f t="shared" si="480"/>
        <v>0</v>
      </c>
      <c r="KG197" s="344">
        <f t="shared" si="481"/>
        <v>0</v>
      </c>
      <c r="KH197" s="344">
        <f t="shared" si="482"/>
        <v>0</v>
      </c>
      <c r="KI197" s="344">
        <f t="shared" si="483"/>
        <v>0</v>
      </c>
      <c r="KJ197" s="344">
        <f t="shared" si="484"/>
        <v>0</v>
      </c>
      <c r="KK197" s="344">
        <f t="shared" si="485"/>
        <v>0</v>
      </c>
      <c r="KL197" s="344">
        <f t="shared" si="486"/>
        <v>0</v>
      </c>
      <c r="KM197" s="344">
        <f t="shared" si="487"/>
        <v>0</v>
      </c>
      <c r="KN197" s="344">
        <f t="shared" si="488"/>
        <v>0</v>
      </c>
      <c r="KO197" s="344">
        <f t="shared" si="489"/>
        <v>0</v>
      </c>
      <c r="KP197" s="344">
        <f t="shared" si="490"/>
        <v>0</v>
      </c>
      <c r="KQ197" s="344">
        <f t="shared" si="491"/>
        <v>0</v>
      </c>
      <c r="KR197" s="344">
        <f t="shared" si="492"/>
        <v>0</v>
      </c>
      <c r="KS197" s="344">
        <f t="shared" si="493"/>
        <v>0</v>
      </c>
      <c r="KT197" s="383">
        <f t="shared" si="494"/>
        <v>0</v>
      </c>
      <c r="KU197" s="701"/>
      <c r="KV197" s="109"/>
      <c r="KW197" s="109"/>
      <c r="KX197" s="110"/>
      <c r="KZ197" s="472">
        <f t="shared" si="495"/>
        <v>0</v>
      </c>
      <c r="LA197" s="348">
        <f t="shared" si="496"/>
        <v>0</v>
      </c>
      <c r="LB197" s="348">
        <f t="shared" si="497"/>
        <v>0</v>
      </c>
      <c r="LC197" s="473">
        <f t="shared" si="498"/>
        <v>0</v>
      </c>
      <c r="LE197" s="467">
        <f t="shared" si="499"/>
        <v>0</v>
      </c>
      <c r="LF197" s="467" t="str">
        <f t="shared" si="500"/>
        <v/>
      </c>
      <c r="LG197" s="467">
        <f t="shared" si="501"/>
        <v>0</v>
      </c>
      <c r="LH197" s="467">
        <f t="shared" si="502"/>
        <v>0</v>
      </c>
      <c r="LI197" s="467">
        <f t="shared" si="503"/>
        <v>0</v>
      </c>
      <c r="LJ197" s="467">
        <f t="shared" si="504"/>
        <v>0</v>
      </c>
      <c r="LK197" s="467">
        <f t="shared" si="505"/>
        <v>0</v>
      </c>
      <c r="LL197" s="467">
        <f t="shared" si="506"/>
        <v>0</v>
      </c>
      <c r="LM197" s="467">
        <f t="shared" si="507"/>
        <v>0</v>
      </c>
      <c r="LN197" s="468">
        <f t="shared" si="508"/>
        <v>0</v>
      </c>
      <c r="LO197" s="468" t="str">
        <f t="shared" si="592"/>
        <v>○</v>
      </c>
      <c r="LP197" s="451"/>
      <c r="LQ197" s="414">
        <f t="shared" si="593"/>
        <v>0</v>
      </c>
      <c r="LR197" s="414">
        <f t="shared" si="594"/>
        <v>0</v>
      </c>
      <c r="LS197" s="414" t="str">
        <f t="shared" si="509"/>
        <v/>
      </c>
      <c r="LT197" s="414" t="str">
        <f t="shared" si="595"/>
        <v/>
      </c>
      <c r="LU197" s="414">
        <f t="shared" si="510"/>
        <v>0</v>
      </c>
      <c r="LV197" s="414">
        <f t="shared" si="511"/>
        <v>0</v>
      </c>
      <c r="LW197" s="414">
        <f t="shared" si="512"/>
        <v>0</v>
      </c>
      <c r="LX197" s="448">
        <f t="shared" si="513"/>
        <v>0</v>
      </c>
      <c r="LY197" s="414">
        <f t="shared" si="596"/>
        <v>0</v>
      </c>
      <c r="LZ197" s="414">
        <f t="shared" si="597"/>
        <v>0</v>
      </c>
      <c r="MA197" s="414">
        <f t="shared" si="598"/>
        <v>0</v>
      </c>
      <c r="MB197" s="448">
        <f t="shared" si="599"/>
        <v>0</v>
      </c>
      <c r="MC197" s="414">
        <f t="shared" si="514"/>
        <v>0</v>
      </c>
      <c r="MD197" s="414">
        <f t="shared" si="515"/>
        <v>0</v>
      </c>
      <c r="ME197" s="414">
        <f t="shared" si="516"/>
        <v>0</v>
      </c>
      <c r="MF197" s="448">
        <f t="shared" si="517"/>
        <v>0</v>
      </c>
      <c r="MG197" s="414">
        <f t="shared" si="518"/>
        <v>0</v>
      </c>
      <c r="MH197" s="414">
        <f t="shared" si="519"/>
        <v>0</v>
      </c>
      <c r="MI197" s="414">
        <f t="shared" si="520"/>
        <v>0</v>
      </c>
      <c r="MJ197" s="448">
        <f t="shared" si="600"/>
        <v>0</v>
      </c>
      <c r="MK197" s="462"/>
      <c r="ML197" s="477" cm="1">
        <f t="array" ref="ML197">IF(MX197=1,INDEX($BX197:$EQ197,1,MATCH("Ⅱ⑧",$BX197:$EQ197,0)+7),0)</f>
        <v>0</v>
      </c>
      <c r="MM197" s="478">
        <f t="shared" si="521"/>
        <v>0</v>
      </c>
      <c r="MN197" s="468">
        <f t="shared" si="522"/>
        <v>0</v>
      </c>
      <c r="MP197" s="348">
        <f t="shared" si="523"/>
        <v>0</v>
      </c>
      <c r="MQ197" s="348">
        <f t="shared" si="524"/>
        <v>0</v>
      </c>
      <c r="MR197" s="348">
        <f t="shared" si="525"/>
        <v>0</v>
      </c>
      <c r="MS197" s="348">
        <f t="shared" si="526"/>
        <v>0</v>
      </c>
      <c r="MT197" s="348">
        <f t="shared" si="527"/>
        <v>0</v>
      </c>
      <c r="MU197" s="348">
        <f t="shared" si="528"/>
        <v>0</v>
      </c>
      <c r="MV197" s="348">
        <f t="shared" si="529"/>
        <v>0</v>
      </c>
      <c r="MW197" s="348">
        <f t="shared" si="530"/>
        <v>0</v>
      </c>
      <c r="MX197" s="348">
        <f t="shared" si="531"/>
        <v>0</v>
      </c>
      <c r="MZ197" s="550">
        <f t="shared" si="532"/>
        <v>0</v>
      </c>
      <c r="NA197" s="550">
        <f t="shared" si="533"/>
        <v>0</v>
      </c>
      <c r="NB197" s="550">
        <f t="shared" si="534"/>
        <v>0</v>
      </c>
      <c r="NC197" s="550">
        <f t="shared" si="535"/>
        <v>0</v>
      </c>
      <c r="ND197" s="550">
        <f t="shared" si="536"/>
        <v>0</v>
      </c>
      <c r="NE197" s="550">
        <f t="shared" si="537"/>
        <v>0</v>
      </c>
      <c r="NF197" s="550">
        <f t="shared" si="538"/>
        <v>0</v>
      </c>
      <c r="NG197" s="550">
        <f t="shared" si="539"/>
        <v>0</v>
      </c>
    </row>
    <row r="198" spans="1:371" s="136" customFormat="1" ht="21" customHeight="1">
      <c r="A198" s="452">
        <f t="shared" si="412"/>
        <v>0</v>
      </c>
      <c r="B198" s="452">
        <f t="shared" si="601"/>
        <v>0</v>
      </c>
      <c r="C198" s="452">
        <f t="shared" si="413"/>
        <v>0</v>
      </c>
      <c r="D198" s="452">
        <f t="shared" si="414"/>
        <v>0</v>
      </c>
      <c r="E198" s="452">
        <f t="shared" si="415"/>
        <v>0</v>
      </c>
      <c r="F198" s="452">
        <f t="shared" si="602"/>
        <v>0</v>
      </c>
      <c r="G198" s="452">
        <f t="shared" si="603"/>
        <v>0</v>
      </c>
      <c r="H198" s="452">
        <f t="shared" si="604"/>
        <v>0</v>
      </c>
      <c r="I198" s="267">
        <f t="shared" si="540"/>
        <v>0</v>
      </c>
      <c r="J198" s="268"/>
      <c r="K198" s="112"/>
      <c r="L198" s="112"/>
      <c r="M198" s="106"/>
      <c r="N198" s="106"/>
      <c r="O198" s="106"/>
      <c r="P198" s="106"/>
      <c r="Q198" s="112"/>
      <c r="R198" s="263" t="str">
        <f>IFERROR(VLOOKUP(Q198,'４整理番号表'!$T$27:$U$30,2,TRUE),"")</f>
        <v/>
      </c>
      <c r="S198" s="263">
        <f t="shared" si="541"/>
        <v>0</v>
      </c>
      <c r="T198" s="266">
        <f t="shared" si="542"/>
        <v>0</v>
      </c>
      <c r="U198" s="112"/>
      <c r="V198" s="108"/>
      <c r="W198" s="269" t="str">
        <f>IFERROR(VLOOKUP(V198,'４整理番号表'!$B$6:$G$7,2,TRUE),"")</f>
        <v/>
      </c>
      <c r="X198" s="270"/>
      <c r="Y198" s="108"/>
      <c r="Z198" s="269" t="str">
        <f>IFERROR(VLOOKUP(Y198,'４整理番号表'!$B$39:$H$45,2,TRUE),"")</f>
        <v/>
      </c>
      <c r="AA198" s="108"/>
      <c r="AB198" s="271" t="str">
        <f>IFERROR(VLOOKUP(AA198,'４整理番号表'!$J$5:$K$59,2,TRUE),"")</f>
        <v/>
      </c>
      <c r="AC198" s="365"/>
      <c r="AD198" s="624"/>
      <c r="AE198" s="107"/>
      <c r="AF198" s="272" t="str">
        <f>IFERROR(VLOOKUP(AE198,'４整理番号表'!$P$6:$Q$39,2,TRUE),"")</f>
        <v/>
      </c>
      <c r="AG198" s="273">
        <f t="shared" si="416"/>
        <v>0</v>
      </c>
      <c r="AH198" s="106"/>
      <c r="AI198" s="112"/>
      <c r="AJ198" s="111"/>
      <c r="AK198" s="282"/>
      <c r="AL198" s="283"/>
      <c r="AM198" s="280"/>
      <c r="AN198" s="29"/>
      <c r="AO198" s="291">
        <f t="shared" si="417"/>
        <v>0</v>
      </c>
      <c r="AP198" s="290">
        <f t="shared" si="543"/>
        <v>0</v>
      </c>
      <c r="AQ198" s="30"/>
      <c r="AR198" s="30"/>
      <c r="AS198" s="30"/>
      <c r="AT198" s="289"/>
      <c r="AU198" s="291">
        <f t="shared" si="610"/>
        <v>0</v>
      </c>
      <c r="AV198" s="291" t="str">
        <f t="shared" si="605"/>
        <v/>
      </c>
      <c r="AW198" s="27"/>
      <c r="AX198" s="33"/>
      <c r="AY198" s="33"/>
      <c r="AZ198" s="28"/>
      <c r="BA198" s="27"/>
      <c r="BB198" s="202"/>
      <c r="BC198" s="315">
        <f t="shared" si="544"/>
        <v>0</v>
      </c>
      <c r="BD198" s="349" t="str">
        <f t="shared" si="418"/>
        <v/>
      </c>
      <c r="BE198" s="350"/>
      <c r="BF198" s="350"/>
      <c r="BG198" s="349">
        <f t="shared" si="611"/>
        <v>0</v>
      </c>
      <c r="BH198" s="350"/>
      <c r="BI198" s="349">
        <f t="shared" si="545"/>
        <v>0</v>
      </c>
      <c r="BJ198" s="202"/>
      <c r="BK198" s="202"/>
      <c r="BL198" s="653" t="str">
        <f t="shared" si="419"/>
        <v/>
      </c>
      <c r="BM198" s="654" t="str">
        <f t="shared" si="420"/>
        <v/>
      </c>
      <c r="BN198" s="266" t="str">
        <f t="shared" si="421"/>
        <v/>
      </c>
      <c r="BO198" s="793"/>
      <c r="BP198" s="323"/>
      <c r="BQ198" s="323"/>
      <c r="BR198" s="323"/>
      <c r="BS198" s="323"/>
      <c r="BT198" s="324" t="str">
        <f t="shared" si="422"/>
        <v/>
      </c>
      <c r="BU198" s="325" t="str">
        <f t="shared" si="546"/>
        <v/>
      </c>
      <c r="BV198" s="393">
        <f t="shared" si="547"/>
        <v>0</v>
      </c>
      <c r="BW198" s="326"/>
      <c r="BX198" s="329"/>
      <c r="BY198" s="454"/>
      <c r="BZ198" s="455"/>
      <c r="CA198" s="455"/>
      <c r="CB198" s="455"/>
      <c r="CC198" s="455"/>
      <c r="CD198" s="322">
        <f>IFERROR(VLOOKUP(BX198,'４整理番号表'!$X$23:$Z$31,3,FALSE),)</f>
        <v>0</v>
      </c>
      <c r="CE198" s="605" t="str">
        <f>IF(BX198='４整理番号表'!$X$24,IF(CC198&lt;&gt;"",IF(BZ198&gt;0,IF(BY198=6,ROUNDDOWN((CC198-BZ198)/ABS(BZ198),3),IF(BY198=5,ROUNDDOWN((CC198-BZ198)/ABS(BZ198)*3/4,3),"")),"-")),IF(CC198&lt;&gt;"",IF(BZ198&gt;0,ROUNDDOWN((CC198-BZ198)/ABS(BZ198),3),"-"),""))</f>
        <v/>
      </c>
      <c r="CF198" s="610"/>
      <c r="CG198" s="329"/>
      <c r="CH198" s="454"/>
      <c r="CI198" s="322"/>
      <c r="CJ198" s="322"/>
      <c r="CK198" s="322"/>
      <c r="CL198" s="322"/>
      <c r="CM198" s="322">
        <f>IFERROR(VLOOKUP(CG198,'４整理番号表'!$X$23:$Z$31,3,FALSE),)</f>
        <v>0</v>
      </c>
      <c r="CN198" s="325" t="str">
        <f t="shared" si="548"/>
        <v/>
      </c>
      <c r="CO198" s="610"/>
      <c r="CP198" s="329"/>
      <c r="CQ198" s="454"/>
      <c r="CR198" s="322"/>
      <c r="CS198" s="322"/>
      <c r="CT198" s="322"/>
      <c r="CU198" s="322"/>
      <c r="CV198" s="322">
        <f>IFERROR(VLOOKUP(CP198,'４整理番号表'!$X$23:$Z$31,3,FALSE),)</f>
        <v>0</v>
      </c>
      <c r="CW198" s="325" t="str">
        <f t="shared" si="549"/>
        <v/>
      </c>
      <c r="CX198" s="619"/>
      <c r="CY198" s="329"/>
      <c r="CZ198" s="454"/>
      <c r="DA198" s="322"/>
      <c r="DB198" s="322"/>
      <c r="DC198" s="322"/>
      <c r="DD198" s="322"/>
      <c r="DE198" s="322">
        <f>IFERROR(VLOOKUP(CY198,'４整理番号表'!$X$23:$Z$31,3,FALSE),)</f>
        <v>0</v>
      </c>
      <c r="DF198" s="325" t="str">
        <f t="shared" si="550"/>
        <v/>
      </c>
      <c r="DG198" s="610"/>
      <c r="DH198" s="329"/>
      <c r="DI198" s="454"/>
      <c r="DJ198" s="322"/>
      <c r="DK198" s="322"/>
      <c r="DL198" s="322"/>
      <c r="DM198" s="322"/>
      <c r="DN198" s="322">
        <f>IFERROR(VLOOKUP(DH198,'４整理番号表'!$X$23:$Z$31,3,FALSE),)</f>
        <v>0</v>
      </c>
      <c r="DO198" s="325" t="str">
        <f t="shared" si="551"/>
        <v/>
      </c>
      <c r="DP198" s="610"/>
      <c r="DQ198" s="329"/>
      <c r="DR198" s="454"/>
      <c r="DS198" s="322"/>
      <c r="DT198" s="322"/>
      <c r="DU198" s="322"/>
      <c r="DV198" s="322"/>
      <c r="DW198" s="322">
        <f>IFERROR(VLOOKUP(DQ198,'４整理番号表'!$X$23:$Z$31,3,FALSE),)</f>
        <v>0</v>
      </c>
      <c r="DX198" s="325" t="str">
        <f t="shared" si="552"/>
        <v/>
      </c>
      <c r="DY198" s="610"/>
      <c r="DZ198" s="329"/>
      <c r="EA198" s="454"/>
      <c r="EB198" s="322"/>
      <c r="EC198" s="322"/>
      <c r="ED198" s="322"/>
      <c r="EE198" s="322"/>
      <c r="EF198" s="322">
        <f>IFERROR(VLOOKUP(DZ198,'４整理番号表'!$X$23:$Z$31,3,FALSE),)</f>
        <v>0</v>
      </c>
      <c r="EG198" s="325" t="str">
        <f t="shared" si="553"/>
        <v/>
      </c>
      <c r="EH198" s="610"/>
      <c r="EI198" s="329"/>
      <c r="EJ198" s="454"/>
      <c r="EK198" s="322"/>
      <c r="EL198" s="322"/>
      <c r="EM198" s="322"/>
      <c r="EN198" s="322"/>
      <c r="EO198" s="322">
        <f>IFERROR(VLOOKUP(EI198,'４整理番号表'!$X$23:$Z$31,3,FALSE),)</f>
        <v>0</v>
      </c>
      <c r="EP198" s="325" t="str">
        <f t="shared" si="554"/>
        <v/>
      </c>
      <c r="EQ198" s="619"/>
      <c r="ER198" s="203" t="s">
        <v>101</v>
      </c>
      <c r="ES198" s="266">
        <f t="shared" si="423"/>
        <v>0</v>
      </c>
      <c r="ET198" s="272">
        <f t="shared" si="424"/>
        <v>0</v>
      </c>
      <c r="EU198" s="272">
        <f t="shared" si="425"/>
        <v>0</v>
      </c>
      <c r="EV198" s="272">
        <f t="shared" si="426"/>
        <v>0</v>
      </c>
      <c r="EW198" s="272">
        <f t="shared" si="427"/>
        <v>0</v>
      </c>
      <c r="EX198" s="272">
        <f t="shared" si="428"/>
        <v>0</v>
      </c>
      <c r="EY198" s="272">
        <f t="shared" si="429"/>
        <v>0</v>
      </c>
      <c r="EZ198" s="272">
        <f t="shared" si="430"/>
        <v>0</v>
      </c>
      <c r="FA198" s="272">
        <f t="shared" si="431"/>
        <v>0</v>
      </c>
      <c r="FB198" s="272">
        <f t="shared" si="432"/>
        <v>0</v>
      </c>
      <c r="FC198" s="272">
        <f t="shared" si="433"/>
        <v>0</v>
      </c>
      <c r="FD198" s="272">
        <f t="shared" si="434"/>
        <v>0</v>
      </c>
      <c r="FE198" s="272">
        <f t="shared" si="435"/>
        <v>0</v>
      </c>
      <c r="FF198" s="272">
        <f t="shared" si="436"/>
        <v>0</v>
      </c>
      <c r="FG198" s="272">
        <f t="shared" si="437"/>
        <v>0</v>
      </c>
      <c r="FH198" s="272">
        <f t="shared" si="438"/>
        <v>0</v>
      </c>
      <c r="FI198" s="109" t="s">
        <v>100</v>
      </c>
      <c r="FJ198" s="109" t="s">
        <v>100</v>
      </c>
      <c r="FK198" s="109" t="s">
        <v>100</v>
      </c>
      <c r="FL198" s="109" t="s">
        <v>100</v>
      </c>
      <c r="FM198" s="109" t="s">
        <v>100</v>
      </c>
      <c r="FN198" s="272">
        <f t="shared" si="555"/>
        <v>0</v>
      </c>
      <c r="FO198" s="272">
        <f t="shared" si="556"/>
        <v>0</v>
      </c>
      <c r="FP198" s="272">
        <f t="shared" si="557"/>
        <v>0</v>
      </c>
      <c r="FQ198" s="272">
        <f t="shared" si="558"/>
        <v>0</v>
      </c>
      <c r="FR198" s="272">
        <f t="shared" si="559"/>
        <v>0</v>
      </c>
      <c r="FS198" s="272">
        <f t="shared" si="560"/>
        <v>0</v>
      </c>
      <c r="FT198" s="272">
        <f t="shared" si="561"/>
        <v>0</v>
      </c>
      <c r="FU198" s="113"/>
      <c r="FV198" s="113"/>
      <c r="FW198" s="109"/>
      <c r="FX198" s="109"/>
      <c r="FY198" s="109"/>
      <c r="FZ198" s="272">
        <f t="shared" si="562"/>
        <v>0</v>
      </c>
      <c r="GA198" s="272">
        <f t="shared" si="439"/>
        <v>0</v>
      </c>
      <c r="GB198" s="109"/>
      <c r="GC198" s="109"/>
      <c r="GD198" s="109"/>
      <c r="GE198" s="109"/>
      <c r="GF198" s="109"/>
      <c r="GG198" s="109"/>
      <c r="GH198" s="109"/>
      <c r="GI198" s="109"/>
      <c r="GJ198" s="109"/>
      <c r="GK198" s="109"/>
      <c r="GL198" s="109"/>
      <c r="GM198" s="109"/>
      <c r="GN198" s="109"/>
      <c r="GO198" s="109"/>
      <c r="GP198" s="109"/>
      <c r="GQ198" s="109"/>
      <c r="GR198" s="109"/>
      <c r="GS198" s="109"/>
      <c r="GT198" s="110"/>
      <c r="GV198" s="413">
        <f t="shared" si="440"/>
        <v>0</v>
      </c>
      <c r="GW198" s="414">
        <f t="shared" si="441"/>
        <v>0</v>
      </c>
      <c r="GX198" s="415"/>
      <c r="GY198" s="416">
        <f t="shared" si="606"/>
        <v>0</v>
      </c>
      <c r="GZ198" s="417">
        <f t="shared" si="607"/>
        <v>0</v>
      </c>
      <c r="HA198" s="385"/>
      <c r="HB198" s="421"/>
      <c r="HC198" s="422"/>
      <c r="HD198" s="422"/>
      <c r="HE198" s="423">
        <f t="shared" si="608"/>
        <v>0</v>
      </c>
      <c r="HF198" s="424">
        <f t="shared" si="609"/>
        <v>0</v>
      </c>
      <c r="HG198" s="426"/>
      <c r="HH198" s="426"/>
      <c r="HI198" s="426"/>
      <c r="HJ198" s="345" t="str">
        <f t="shared" si="442"/>
        <v/>
      </c>
      <c r="HK198" s="402">
        <f>IF(OR(AND(1&lt;=HJ198,HJ198&lt;=3),HJ198=6),VLOOKUP(HJ198,'４整理番号表'!$J$5:$K$59,2,FALSE),0)</f>
        <v>0</v>
      </c>
      <c r="HL198" s="402">
        <f>IF(OR(HJ198=4,HJ198=7),VLOOKUP(HJ198,'４整理番号表'!$J$5:$K$59,2,FALSE),0)</f>
        <v>0</v>
      </c>
      <c r="HM198" s="402">
        <f>IF(HJ198=5,VLOOKUP(HJ198,'４整理番号表'!$J$5:$K$59,2,FALSE),0)</f>
        <v>0</v>
      </c>
      <c r="HN198" s="402">
        <f>IF(AND(8&lt;=HJ198,HJ198&lt;=13),VLOOKUP(HJ198,'４整理番号表'!$J$5:$K$59,2,FALSE),0)</f>
        <v>0</v>
      </c>
      <c r="HO198" s="397">
        <f t="shared" si="563"/>
        <v>0</v>
      </c>
      <c r="HP198" s="345">
        <f t="shared" si="564"/>
        <v>0</v>
      </c>
      <c r="HQ198" s="345">
        <f t="shared" si="565"/>
        <v>0</v>
      </c>
      <c r="HR198" s="344">
        <f t="shared" si="566"/>
        <v>0</v>
      </c>
      <c r="HS198" s="344">
        <f t="shared" si="567"/>
        <v>0</v>
      </c>
      <c r="HT198" s="345">
        <f t="shared" si="568"/>
        <v>0</v>
      </c>
      <c r="HU198" s="345">
        <f t="shared" si="569"/>
        <v>0</v>
      </c>
      <c r="HV198" s="345">
        <f t="shared" si="570"/>
        <v>0</v>
      </c>
      <c r="HW198" s="345">
        <f t="shared" si="571"/>
        <v>0</v>
      </c>
      <c r="HX198" s="345">
        <f t="shared" si="572"/>
        <v>0</v>
      </c>
      <c r="HY198" s="344">
        <f t="shared" si="573"/>
        <v>0</v>
      </c>
      <c r="HZ198" s="344">
        <f t="shared" si="574"/>
        <v>0</v>
      </c>
      <c r="IA198" s="345">
        <f t="shared" si="575"/>
        <v>0</v>
      </c>
      <c r="IB198" s="345">
        <f t="shared" si="576"/>
        <v>0</v>
      </c>
      <c r="IC198" s="345">
        <f t="shared" si="577"/>
        <v>0</v>
      </c>
      <c r="ID198" s="345">
        <f t="shared" si="578"/>
        <v>0</v>
      </c>
      <c r="IE198" s="345">
        <f t="shared" si="579"/>
        <v>0</v>
      </c>
      <c r="IF198" s="344">
        <f>IF(AND($HO198=3,SUM($ID198:IE198)=0),IF(AND($HB198=1,$HF198&gt;=0.1),1,),)</f>
        <v>0</v>
      </c>
      <c r="IG198" s="344">
        <f>IF(AND($HO198=3,SUM($ID198:IF198)=0),IF(AND($HB198=1,$HF198&gt;=0.05,$HF198&lt;0.1),1,),)</f>
        <v>0</v>
      </c>
      <c r="IH198" s="345">
        <f t="shared" si="580"/>
        <v>0</v>
      </c>
      <c r="II198" s="345">
        <f t="shared" si="581"/>
        <v>0</v>
      </c>
      <c r="IJ198" s="345">
        <f t="shared" si="582"/>
        <v>0</v>
      </c>
      <c r="IK198" s="345">
        <f t="shared" si="583"/>
        <v>0</v>
      </c>
      <c r="IL198" s="345">
        <f t="shared" si="584"/>
        <v>0</v>
      </c>
      <c r="IM198" s="345">
        <f t="shared" si="585"/>
        <v>0</v>
      </c>
      <c r="IN198" s="345">
        <f t="shared" si="586"/>
        <v>0</v>
      </c>
      <c r="IO198" s="345">
        <f t="shared" si="587"/>
        <v>0</v>
      </c>
      <c r="IP198" s="345">
        <f t="shared" si="588"/>
        <v>0</v>
      </c>
      <c r="IQ198" s="345">
        <f t="shared" si="589"/>
        <v>0</v>
      </c>
      <c r="IR198" s="345">
        <f t="shared" si="590"/>
        <v>0</v>
      </c>
      <c r="IS198" s="392">
        <f t="shared" si="591"/>
        <v>0</v>
      </c>
      <c r="IT198" s="385"/>
      <c r="IU198" s="440">
        <f t="shared" si="443"/>
        <v>0</v>
      </c>
      <c r="IV198" s="344">
        <f t="shared" si="444"/>
        <v>0</v>
      </c>
      <c r="IW198" s="344">
        <f t="shared" si="445"/>
        <v>0</v>
      </c>
      <c r="IX198" s="344">
        <f t="shared" si="446"/>
        <v>0</v>
      </c>
      <c r="IY198" s="344">
        <f t="shared" si="447"/>
        <v>0</v>
      </c>
      <c r="IZ198" s="344">
        <f t="shared" si="448"/>
        <v>0</v>
      </c>
      <c r="JA198" s="344">
        <f t="shared" si="449"/>
        <v>0</v>
      </c>
      <c r="JB198" s="344">
        <f t="shared" si="450"/>
        <v>0</v>
      </c>
      <c r="JC198" s="344">
        <f t="shared" si="451"/>
        <v>0</v>
      </c>
      <c r="JD198" s="344">
        <f t="shared" si="452"/>
        <v>0</v>
      </c>
      <c r="JE198" s="344">
        <f t="shared" si="453"/>
        <v>0</v>
      </c>
      <c r="JF198" s="344">
        <f t="shared" si="454"/>
        <v>0</v>
      </c>
      <c r="JG198" s="344">
        <f t="shared" si="455"/>
        <v>0</v>
      </c>
      <c r="JH198" s="344">
        <f t="shared" si="456"/>
        <v>0</v>
      </c>
      <c r="JI198" s="344">
        <f t="shared" si="457"/>
        <v>0</v>
      </c>
      <c r="JJ198" s="344">
        <f t="shared" si="458"/>
        <v>0</v>
      </c>
      <c r="JK198" s="344">
        <f t="shared" si="459"/>
        <v>0</v>
      </c>
      <c r="JL198" s="344">
        <f t="shared" si="460"/>
        <v>0</v>
      </c>
      <c r="JM198" s="344">
        <f t="shared" si="461"/>
        <v>0</v>
      </c>
      <c r="JN198" s="344">
        <f t="shared" si="462"/>
        <v>0</v>
      </c>
      <c r="JO198" s="344">
        <f t="shared" si="463"/>
        <v>0</v>
      </c>
      <c r="JP198" s="344">
        <f t="shared" si="464"/>
        <v>0</v>
      </c>
      <c r="JQ198" s="344">
        <f t="shared" si="465"/>
        <v>0</v>
      </c>
      <c r="JR198" s="344">
        <f t="shared" si="466"/>
        <v>0</v>
      </c>
      <c r="JS198" s="344">
        <f t="shared" si="467"/>
        <v>0</v>
      </c>
      <c r="JT198" s="344">
        <f t="shared" si="468"/>
        <v>0</v>
      </c>
      <c r="JU198" s="344">
        <f t="shared" si="469"/>
        <v>0</v>
      </c>
      <c r="JV198" s="344">
        <f t="shared" si="470"/>
        <v>0</v>
      </c>
      <c r="JW198" s="344">
        <f t="shared" si="471"/>
        <v>0</v>
      </c>
      <c r="JX198" s="344">
        <f t="shared" si="472"/>
        <v>0</v>
      </c>
      <c r="JY198" s="344">
        <f t="shared" si="473"/>
        <v>0</v>
      </c>
      <c r="JZ198" s="344">
        <f t="shared" si="474"/>
        <v>0</v>
      </c>
      <c r="KA198" s="344">
        <f t="shared" si="475"/>
        <v>0</v>
      </c>
      <c r="KB198" s="344">
        <f t="shared" si="476"/>
        <v>0</v>
      </c>
      <c r="KC198" s="344">
        <f t="shared" si="477"/>
        <v>0</v>
      </c>
      <c r="KD198" s="344">
        <f t="shared" si="478"/>
        <v>0</v>
      </c>
      <c r="KE198" s="344">
        <f t="shared" si="479"/>
        <v>0</v>
      </c>
      <c r="KF198" s="344">
        <f t="shared" si="480"/>
        <v>0</v>
      </c>
      <c r="KG198" s="344">
        <f t="shared" si="481"/>
        <v>0</v>
      </c>
      <c r="KH198" s="344">
        <f t="shared" si="482"/>
        <v>0</v>
      </c>
      <c r="KI198" s="344">
        <f t="shared" si="483"/>
        <v>0</v>
      </c>
      <c r="KJ198" s="344">
        <f t="shared" si="484"/>
        <v>0</v>
      </c>
      <c r="KK198" s="344">
        <f t="shared" si="485"/>
        <v>0</v>
      </c>
      <c r="KL198" s="344">
        <f t="shared" si="486"/>
        <v>0</v>
      </c>
      <c r="KM198" s="344">
        <f t="shared" si="487"/>
        <v>0</v>
      </c>
      <c r="KN198" s="344">
        <f t="shared" si="488"/>
        <v>0</v>
      </c>
      <c r="KO198" s="344">
        <f t="shared" si="489"/>
        <v>0</v>
      </c>
      <c r="KP198" s="344">
        <f t="shared" si="490"/>
        <v>0</v>
      </c>
      <c r="KQ198" s="344">
        <f t="shared" si="491"/>
        <v>0</v>
      </c>
      <c r="KR198" s="344">
        <f t="shared" si="492"/>
        <v>0</v>
      </c>
      <c r="KS198" s="344">
        <f t="shared" si="493"/>
        <v>0</v>
      </c>
      <c r="KT198" s="383">
        <f t="shared" si="494"/>
        <v>0</v>
      </c>
      <c r="KU198" s="701"/>
      <c r="KV198" s="109"/>
      <c r="KW198" s="109"/>
      <c r="KX198" s="110"/>
      <c r="KZ198" s="472">
        <f t="shared" si="495"/>
        <v>0</v>
      </c>
      <c r="LA198" s="348">
        <f t="shared" si="496"/>
        <v>0</v>
      </c>
      <c r="LB198" s="348">
        <f t="shared" si="497"/>
        <v>0</v>
      </c>
      <c r="LC198" s="473">
        <f t="shared" si="498"/>
        <v>0</v>
      </c>
      <c r="LE198" s="467">
        <f t="shared" si="499"/>
        <v>0</v>
      </c>
      <c r="LF198" s="467" t="str">
        <f t="shared" si="500"/>
        <v/>
      </c>
      <c r="LG198" s="467">
        <f t="shared" si="501"/>
        <v>0</v>
      </c>
      <c r="LH198" s="467">
        <f t="shared" si="502"/>
        <v>0</v>
      </c>
      <c r="LI198" s="467">
        <f t="shared" si="503"/>
        <v>0</v>
      </c>
      <c r="LJ198" s="467">
        <f t="shared" si="504"/>
        <v>0</v>
      </c>
      <c r="LK198" s="467">
        <f t="shared" si="505"/>
        <v>0</v>
      </c>
      <c r="LL198" s="467">
        <f t="shared" si="506"/>
        <v>0</v>
      </c>
      <c r="LM198" s="467">
        <f t="shared" si="507"/>
        <v>0</v>
      </c>
      <c r="LN198" s="468">
        <f t="shared" si="508"/>
        <v>0</v>
      </c>
      <c r="LO198" s="468" t="str">
        <f t="shared" si="592"/>
        <v>○</v>
      </c>
      <c r="LP198" s="451"/>
      <c r="LQ198" s="414">
        <f t="shared" si="593"/>
        <v>0</v>
      </c>
      <c r="LR198" s="414">
        <f t="shared" si="594"/>
        <v>0</v>
      </c>
      <c r="LS198" s="414" t="str">
        <f t="shared" si="509"/>
        <v/>
      </c>
      <c r="LT198" s="414" t="str">
        <f t="shared" si="595"/>
        <v/>
      </c>
      <c r="LU198" s="414">
        <f t="shared" si="510"/>
        <v>0</v>
      </c>
      <c r="LV198" s="414">
        <f t="shared" si="511"/>
        <v>0</v>
      </c>
      <c r="LW198" s="414">
        <f t="shared" si="512"/>
        <v>0</v>
      </c>
      <c r="LX198" s="448">
        <f t="shared" si="513"/>
        <v>0</v>
      </c>
      <c r="LY198" s="414">
        <f t="shared" si="596"/>
        <v>0</v>
      </c>
      <c r="LZ198" s="414">
        <f t="shared" si="597"/>
        <v>0</v>
      </c>
      <c r="MA198" s="414">
        <f t="shared" si="598"/>
        <v>0</v>
      </c>
      <c r="MB198" s="448">
        <f t="shared" si="599"/>
        <v>0</v>
      </c>
      <c r="MC198" s="414">
        <f t="shared" si="514"/>
        <v>0</v>
      </c>
      <c r="MD198" s="414">
        <f t="shared" si="515"/>
        <v>0</v>
      </c>
      <c r="ME198" s="414">
        <f t="shared" si="516"/>
        <v>0</v>
      </c>
      <c r="MF198" s="448">
        <f t="shared" si="517"/>
        <v>0</v>
      </c>
      <c r="MG198" s="414">
        <f t="shared" si="518"/>
        <v>0</v>
      </c>
      <c r="MH198" s="414">
        <f t="shared" si="519"/>
        <v>0</v>
      </c>
      <c r="MI198" s="414">
        <f t="shared" si="520"/>
        <v>0</v>
      </c>
      <c r="MJ198" s="448">
        <f t="shared" si="600"/>
        <v>0</v>
      </c>
      <c r="MK198" s="462"/>
      <c r="ML198" s="477" cm="1">
        <f t="array" ref="ML198">IF(MX198=1,INDEX($BX198:$EQ198,1,MATCH("Ⅱ⑧",$BX198:$EQ198,0)+7),0)</f>
        <v>0</v>
      </c>
      <c r="MM198" s="478">
        <f t="shared" si="521"/>
        <v>0</v>
      </c>
      <c r="MN198" s="468">
        <f t="shared" si="522"/>
        <v>0</v>
      </c>
      <c r="MP198" s="348">
        <f t="shared" si="523"/>
        <v>0</v>
      </c>
      <c r="MQ198" s="348">
        <f t="shared" si="524"/>
        <v>0</v>
      </c>
      <c r="MR198" s="348">
        <f t="shared" si="525"/>
        <v>0</v>
      </c>
      <c r="MS198" s="348">
        <f t="shared" si="526"/>
        <v>0</v>
      </c>
      <c r="MT198" s="348">
        <f t="shared" si="527"/>
        <v>0</v>
      </c>
      <c r="MU198" s="348">
        <f t="shared" si="528"/>
        <v>0</v>
      </c>
      <c r="MV198" s="348">
        <f t="shared" si="529"/>
        <v>0</v>
      </c>
      <c r="MW198" s="348">
        <f t="shared" si="530"/>
        <v>0</v>
      </c>
      <c r="MX198" s="348">
        <f t="shared" si="531"/>
        <v>0</v>
      </c>
      <c r="MZ198" s="550">
        <f t="shared" si="532"/>
        <v>0</v>
      </c>
      <c r="NA198" s="550">
        <f t="shared" si="533"/>
        <v>0</v>
      </c>
      <c r="NB198" s="550">
        <f t="shared" si="534"/>
        <v>0</v>
      </c>
      <c r="NC198" s="550">
        <f t="shared" si="535"/>
        <v>0</v>
      </c>
      <c r="ND198" s="550">
        <f t="shared" si="536"/>
        <v>0</v>
      </c>
      <c r="NE198" s="550">
        <f t="shared" si="537"/>
        <v>0</v>
      </c>
      <c r="NF198" s="550">
        <f t="shared" si="538"/>
        <v>0</v>
      </c>
      <c r="NG198" s="550">
        <f t="shared" si="539"/>
        <v>0</v>
      </c>
    </row>
    <row r="199" spans="1:371" s="136" customFormat="1" ht="21" customHeight="1">
      <c r="A199" s="452">
        <f t="shared" si="412"/>
        <v>0</v>
      </c>
      <c r="B199" s="452">
        <f t="shared" si="601"/>
        <v>0</v>
      </c>
      <c r="C199" s="452">
        <f t="shared" si="413"/>
        <v>0</v>
      </c>
      <c r="D199" s="452">
        <f t="shared" si="414"/>
        <v>0</v>
      </c>
      <c r="E199" s="452">
        <f t="shared" si="415"/>
        <v>0</v>
      </c>
      <c r="F199" s="452">
        <f t="shared" si="602"/>
        <v>0</v>
      </c>
      <c r="G199" s="452">
        <f t="shared" si="603"/>
        <v>0</v>
      </c>
      <c r="H199" s="452">
        <f t="shared" si="604"/>
        <v>0</v>
      </c>
      <c r="I199" s="267">
        <f t="shared" si="540"/>
        <v>0</v>
      </c>
      <c r="J199" s="268"/>
      <c r="K199" s="112"/>
      <c r="L199" s="112"/>
      <c r="M199" s="106"/>
      <c r="N199" s="106"/>
      <c r="O199" s="106"/>
      <c r="P199" s="106"/>
      <c r="Q199" s="112"/>
      <c r="R199" s="263" t="str">
        <f>IFERROR(VLOOKUP(Q199,'４整理番号表'!$T$27:$U$30,2,TRUE),"")</f>
        <v/>
      </c>
      <c r="S199" s="263">
        <f t="shared" si="541"/>
        <v>0</v>
      </c>
      <c r="T199" s="266">
        <f t="shared" si="542"/>
        <v>0</v>
      </c>
      <c r="U199" s="112"/>
      <c r="V199" s="108"/>
      <c r="W199" s="269" t="str">
        <f>IFERROR(VLOOKUP(V199,'４整理番号表'!$B$6:$G$7,2,TRUE),"")</f>
        <v/>
      </c>
      <c r="X199" s="270"/>
      <c r="Y199" s="108"/>
      <c r="Z199" s="269" t="str">
        <f>IFERROR(VLOOKUP(Y199,'４整理番号表'!$B$39:$H$45,2,TRUE),"")</f>
        <v/>
      </c>
      <c r="AA199" s="108"/>
      <c r="AB199" s="271" t="str">
        <f>IFERROR(VLOOKUP(AA199,'４整理番号表'!$J$5:$K$59,2,TRUE),"")</f>
        <v/>
      </c>
      <c r="AC199" s="365"/>
      <c r="AD199" s="624"/>
      <c r="AE199" s="107"/>
      <c r="AF199" s="272" t="str">
        <f>IFERROR(VLOOKUP(AE199,'４整理番号表'!$P$6:$Q$39,2,TRUE),"")</f>
        <v/>
      </c>
      <c r="AG199" s="273">
        <f t="shared" si="416"/>
        <v>0</v>
      </c>
      <c r="AH199" s="106"/>
      <c r="AI199" s="112"/>
      <c r="AJ199" s="111"/>
      <c r="AK199" s="282"/>
      <c r="AL199" s="283"/>
      <c r="AM199" s="280"/>
      <c r="AN199" s="26"/>
      <c r="AO199" s="291">
        <f t="shared" si="417"/>
        <v>0</v>
      </c>
      <c r="AP199" s="290">
        <f t="shared" si="543"/>
        <v>0</v>
      </c>
      <c r="AQ199" s="30"/>
      <c r="AR199" s="30"/>
      <c r="AS199" s="30"/>
      <c r="AT199" s="289"/>
      <c r="AU199" s="291">
        <f t="shared" si="610"/>
        <v>0</v>
      </c>
      <c r="AV199" s="291" t="str">
        <f t="shared" si="605"/>
        <v/>
      </c>
      <c r="AW199" s="27"/>
      <c r="AX199" s="33"/>
      <c r="AY199" s="33"/>
      <c r="AZ199" s="28"/>
      <c r="BA199" s="27"/>
      <c r="BB199" s="202"/>
      <c r="BC199" s="315">
        <f t="shared" si="544"/>
        <v>0</v>
      </c>
      <c r="BD199" s="349" t="str">
        <f t="shared" si="418"/>
        <v/>
      </c>
      <c r="BE199" s="350"/>
      <c r="BF199" s="350"/>
      <c r="BG199" s="349">
        <f t="shared" si="611"/>
        <v>0</v>
      </c>
      <c r="BH199" s="350"/>
      <c r="BI199" s="349">
        <f t="shared" si="545"/>
        <v>0</v>
      </c>
      <c r="BJ199" s="202"/>
      <c r="BK199" s="202"/>
      <c r="BL199" s="653" t="str">
        <f t="shared" si="419"/>
        <v/>
      </c>
      <c r="BM199" s="654" t="str">
        <f t="shared" si="420"/>
        <v/>
      </c>
      <c r="BN199" s="266" t="str">
        <f t="shared" si="421"/>
        <v/>
      </c>
      <c r="BO199" s="793"/>
      <c r="BP199" s="323"/>
      <c r="BQ199" s="323"/>
      <c r="BR199" s="323"/>
      <c r="BS199" s="323"/>
      <c r="BT199" s="324" t="str">
        <f t="shared" si="422"/>
        <v/>
      </c>
      <c r="BU199" s="325" t="str">
        <f t="shared" si="546"/>
        <v/>
      </c>
      <c r="BV199" s="393">
        <f t="shared" si="547"/>
        <v>0</v>
      </c>
      <c r="BW199" s="326"/>
      <c r="BX199" s="329"/>
      <c r="BY199" s="454"/>
      <c r="BZ199" s="455"/>
      <c r="CA199" s="455"/>
      <c r="CB199" s="455"/>
      <c r="CC199" s="455"/>
      <c r="CD199" s="322">
        <f>IFERROR(VLOOKUP(BX199,'４整理番号表'!$X$23:$Z$31,3,FALSE),)</f>
        <v>0</v>
      </c>
      <c r="CE199" s="605" t="str">
        <f>IF(BX199='４整理番号表'!$X$24,IF(CC199&lt;&gt;"",IF(BZ199&gt;0,IF(BY199=6,ROUNDDOWN((CC199-BZ199)/ABS(BZ199),3),IF(BY199=5,ROUNDDOWN((CC199-BZ199)/ABS(BZ199)*3/4,3),"")),"-")),IF(CC199&lt;&gt;"",IF(BZ199&gt;0,ROUNDDOWN((CC199-BZ199)/ABS(BZ199),3),"-"),""))</f>
        <v/>
      </c>
      <c r="CF199" s="610"/>
      <c r="CG199" s="329"/>
      <c r="CH199" s="454"/>
      <c r="CI199" s="322"/>
      <c r="CJ199" s="322"/>
      <c r="CK199" s="322"/>
      <c r="CL199" s="322"/>
      <c r="CM199" s="322">
        <f>IFERROR(VLOOKUP(CG199,'４整理番号表'!$X$23:$Z$31,3,FALSE),)</f>
        <v>0</v>
      </c>
      <c r="CN199" s="325" t="str">
        <f t="shared" si="548"/>
        <v/>
      </c>
      <c r="CO199" s="610"/>
      <c r="CP199" s="329"/>
      <c r="CQ199" s="454"/>
      <c r="CR199" s="322"/>
      <c r="CS199" s="322"/>
      <c r="CT199" s="322"/>
      <c r="CU199" s="322"/>
      <c r="CV199" s="322">
        <f>IFERROR(VLOOKUP(CP199,'４整理番号表'!$X$23:$Z$31,3,FALSE),)</f>
        <v>0</v>
      </c>
      <c r="CW199" s="325" t="str">
        <f t="shared" si="549"/>
        <v/>
      </c>
      <c r="CX199" s="619"/>
      <c r="CY199" s="329"/>
      <c r="CZ199" s="454"/>
      <c r="DA199" s="322"/>
      <c r="DB199" s="322"/>
      <c r="DC199" s="322"/>
      <c r="DD199" s="322"/>
      <c r="DE199" s="322">
        <f>IFERROR(VLOOKUP(CY199,'４整理番号表'!$X$23:$Z$31,3,FALSE),)</f>
        <v>0</v>
      </c>
      <c r="DF199" s="325" t="str">
        <f t="shared" si="550"/>
        <v/>
      </c>
      <c r="DG199" s="610"/>
      <c r="DH199" s="329"/>
      <c r="DI199" s="454"/>
      <c r="DJ199" s="322"/>
      <c r="DK199" s="322"/>
      <c r="DL199" s="322"/>
      <c r="DM199" s="322"/>
      <c r="DN199" s="322">
        <f>IFERROR(VLOOKUP(DH199,'４整理番号表'!$X$23:$Z$31,3,FALSE),)</f>
        <v>0</v>
      </c>
      <c r="DO199" s="325" t="str">
        <f t="shared" si="551"/>
        <v/>
      </c>
      <c r="DP199" s="610"/>
      <c r="DQ199" s="329"/>
      <c r="DR199" s="454"/>
      <c r="DS199" s="322"/>
      <c r="DT199" s="322"/>
      <c r="DU199" s="322"/>
      <c r="DV199" s="322"/>
      <c r="DW199" s="322">
        <f>IFERROR(VLOOKUP(DQ199,'４整理番号表'!$X$23:$Z$31,3,FALSE),)</f>
        <v>0</v>
      </c>
      <c r="DX199" s="325" t="str">
        <f t="shared" si="552"/>
        <v/>
      </c>
      <c r="DY199" s="610"/>
      <c r="DZ199" s="329"/>
      <c r="EA199" s="454"/>
      <c r="EB199" s="322"/>
      <c r="EC199" s="322"/>
      <c r="ED199" s="322"/>
      <c r="EE199" s="322"/>
      <c r="EF199" s="322">
        <f>IFERROR(VLOOKUP(DZ199,'４整理番号表'!$X$23:$Z$31,3,FALSE),)</f>
        <v>0</v>
      </c>
      <c r="EG199" s="325" t="str">
        <f t="shared" si="553"/>
        <v/>
      </c>
      <c r="EH199" s="610"/>
      <c r="EI199" s="329"/>
      <c r="EJ199" s="454"/>
      <c r="EK199" s="322"/>
      <c r="EL199" s="322"/>
      <c r="EM199" s="322"/>
      <c r="EN199" s="322"/>
      <c r="EO199" s="322">
        <f>IFERROR(VLOOKUP(EI199,'４整理番号表'!$X$23:$Z$31,3,FALSE),)</f>
        <v>0</v>
      </c>
      <c r="EP199" s="325" t="str">
        <f t="shared" si="554"/>
        <v/>
      </c>
      <c r="EQ199" s="619"/>
      <c r="ER199" s="203" t="s">
        <v>101</v>
      </c>
      <c r="ES199" s="266">
        <f t="shared" si="423"/>
        <v>0</v>
      </c>
      <c r="ET199" s="272">
        <f t="shared" si="424"/>
        <v>0</v>
      </c>
      <c r="EU199" s="272">
        <f t="shared" si="425"/>
        <v>0</v>
      </c>
      <c r="EV199" s="272">
        <f t="shared" si="426"/>
        <v>0</v>
      </c>
      <c r="EW199" s="272">
        <f t="shared" si="427"/>
        <v>0</v>
      </c>
      <c r="EX199" s="272">
        <f t="shared" si="428"/>
        <v>0</v>
      </c>
      <c r="EY199" s="272">
        <f t="shared" si="429"/>
        <v>0</v>
      </c>
      <c r="EZ199" s="272">
        <f t="shared" si="430"/>
        <v>0</v>
      </c>
      <c r="FA199" s="272">
        <f t="shared" si="431"/>
        <v>0</v>
      </c>
      <c r="FB199" s="272">
        <f t="shared" si="432"/>
        <v>0</v>
      </c>
      <c r="FC199" s="272">
        <f t="shared" si="433"/>
        <v>0</v>
      </c>
      <c r="FD199" s="272">
        <f t="shared" si="434"/>
        <v>0</v>
      </c>
      <c r="FE199" s="272">
        <f t="shared" si="435"/>
        <v>0</v>
      </c>
      <c r="FF199" s="272">
        <f t="shared" si="436"/>
        <v>0</v>
      </c>
      <c r="FG199" s="272">
        <f t="shared" si="437"/>
        <v>0</v>
      </c>
      <c r="FH199" s="272">
        <f t="shared" si="438"/>
        <v>0</v>
      </c>
      <c r="FI199" s="109" t="s">
        <v>100</v>
      </c>
      <c r="FJ199" s="109" t="s">
        <v>100</v>
      </c>
      <c r="FK199" s="109" t="s">
        <v>100</v>
      </c>
      <c r="FL199" s="109" t="s">
        <v>100</v>
      </c>
      <c r="FM199" s="109" t="s">
        <v>100</v>
      </c>
      <c r="FN199" s="272">
        <f t="shared" si="555"/>
        <v>0</v>
      </c>
      <c r="FO199" s="272">
        <f t="shared" si="556"/>
        <v>0</v>
      </c>
      <c r="FP199" s="272">
        <f t="shared" si="557"/>
        <v>0</v>
      </c>
      <c r="FQ199" s="272">
        <f t="shared" si="558"/>
        <v>0</v>
      </c>
      <c r="FR199" s="272">
        <f t="shared" si="559"/>
        <v>0</v>
      </c>
      <c r="FS199" s="272">
        <f t="shared" si="560"/>
        <v>0</v>
      </c>
      <c r="FT199" s="272">
        <f t="shared" si="561"/>
        <v>0</v>
      </c>
      <c r="FU199" s="113"/>
      <c r="FV199" s="113"/>
      <c r="FW199" s="109"/>
      <c r="FX199" s="109"/>
      <c r="FY199" s="109"/>
      <c r="FZ199" s="272">
        <f t="shared" si="562"/>
        <v>0</v>
      </c>
      <c r="GA199" s="272">
        <f t="shared" si="439"/>
        <v>0</v>
      </c>
      <c r="GB199" s="109"/>
      <c r="GC199" s="109"/>
      <c r="GD199" s="109"/>
      <c r="GE199" s="109"/>
      <c r="GF199" s="109"/>
      <c r="GG199" s="109"/>
      <c r="GH199" s="109"/>
      <c r="GI199" s="109"/>
      <c r="GJ199" s="109"/>
      <c r="GK199" s="109"/>
      <c r="GL199" s="109"/>
      <c r="GM199" s="109"/>
      <c r="GN199" s="109"/>
      <c r="GO199" s="109"/>
      <c r="GP199" s="109"/>
      <c r="GQ199" s="109"/>
      <c r="GR199" s="109"/>
      <c r="GS199" s="109"/>
      <c r="GT199" s="110"/>
      <c r="GV199" s="413">
        <f t="shared" si="440"/>
        <v>0</v>
      </c>
      <c r="GW199" s="414">
        <f t="shared" si="441"/>
        <v>0</v>
      </c>
      <c r="GX199" s="415"/>
      <c r="GY199" s="416">
        <f t="shared" si="606"/>
        <v>0</v>
      </c>
      <c r="GZ199" s="417">
        <f t="shared" si="607"/>
        <v>0</v>
      </c>
      <c r="HA199" s="385"/>
      <c r="HB199" s="421"/>
      <c r="HC199" s="422"/>
      <c r="HD199" s="422"/>
      <c r="HE199" s="423">
        <f t="shared" si="608"/>
        <v>0</v>
      </c>
      <c r="HF199" s="424">
        <f t="shared" si="609"/>
        <v>0</v>
      </c>
      <c r="HG199" s="426"/>
      <c r="HH199" s="426"/>
      <c r="HI199" s="426"/>
      <c r="HJ199" s="345" t="str">
        <f t="shared" si="442"/>
        <v/>
      </c>
      <c r="HK199" s="402">
        <f>IF(OR(AND(1&lt;=HJ199,HJ199&lt;=3),HJ199=6),VLOOKUP(HJ199,'４整理番号表'!$J$5:$K$59,2,FALSE),0)</f>
        <v>0</v>
      </c>
      <c r="HL199" s="402">
        <f>IF(OR(HJ199=4,HJ199=7),VLOOKUP(HJ199,'４整理番号表'!$J$5:$K$59,2,FALSE),0)</f>
        <v>0</v>
      </c>
      <c r="HM199" s="402">
        <f>IF(HJ199=5,VLOOKUP(HJ199,'４整理番号表'!$J$5:$K$59,2,FALSE),0)</f>
        <v>0</v>
      </c>
      <c r="HN199" s="402">
        <f>IF(AND(8&lt;=HJ199,HJ199&lt;=13),VLOOKUP(HJ199,'４整理番号表'!$J$5:$K$59,2,FALSE),0)</f>
        <v>0</v>
      </c>
      <c r="HO199" s="397">
        <f t="shared" si="563"/>
        <v>0</v>
      </c>
      <c r="HP199" s="345">
        <f t="shared" si="564"/>
        <v>0</v>
      </c>
      <c r="HQ199" s="345">
        <f t="shared" si="565"/>
        <v>0</v>
      </c>
      <c r="HR199" s="344">
        <f t="shared" si="566"/>
        <v>0</v>
      </c>
      <c r="HS199" s="344">
        <f t="shared" si="567"/>
        <v>0</v>
      </c>
      <c r="HT199" s="345">
        <f t="shared" si="568"/>
        <v>0</v>
      </c>
      <c r="HU199" s="345">
        <f t="shared" si="569"/>
        <v>0</v>
      </c>
      <c r="HV199" s="345">
        <f t="shared" si="570"/>
        <v>0</v>
      </c>
      <c r="HW199" s="345">
        <f t="shared" si="571"/>
        <v>0</v>
      </c>
      <c r="HX199" s="345">
        <f t="shared" si="572"/>
        <v>0</v>
      </c>
      <c r="HY199" s="344">
        <f t="shared" si="573"/>
        <v>0</v>
      </c>
      <c r="HZ199" s="344">
        <f t="shared" si="574"/>
        <v>0</v>
      </c>
      <c r="IA199" s="345">
        <f t="shared" si="575"/>
        <v>0</v>
      </c>
      <c r="IB199" s="345">
        <f t="shared" si="576"/>
        <v>0</v>
      </c>
      <c r="IC199" s="345">
        <f t="shared" si="577"/>
        <v>0</v>
      </c>
      <c r="ID199" s="345">
        <f t="shared" si="578"/>
        <v>0</v>
      </c>
      <c r="IE199" s="345">
        <f t="shared" si="579"/>
        <v>0</v>
      </c>
      <c r="IF199" s="344">
        <f>IF(AND($HO199=3,SUM($ID199:IE199)=0),IF(AND($HB199=1,$HF199&gt;=0.1),1,),)</f>
        <v>0</v>
      </c>
      <c r="IG199" s="344">
        <f>IF(AND($HO199=3,SUM($ID199:IF199)=0),IF(AND($HB199=1,$HF199&gt;=0.05,$HF199&lt;0.1),1,),)</f>
        <v>0</v>
      </c>
      <c r="IH199" s="345">
        <f t="shared" si="580"/>
        <v>0</v>
      </c>
      <c r="II199" s="345">
        <f t="shared" si="581"/>
        <v>0</v>
      </c>
      <c r="IJ199" s="345">
        <f t="shared" si="582"/>
        <v>0</v>
      </c>
      <c r="IK199" s="345">
        <f t="shared" si="583"/>
        <v>0</v>
      </c>
      <c r="IL199" s="345">
        <f t="shared" si="584"/>
        <v>0</v>
      </c>
      <c r="IM199" s="345">
        <f t="shared" si="585"/>
        <v>0</v>
      </c>
      <c r="IN199" s="345">
        <f t="shared" si="586"/>
        <v>0</v>
      </c>
      <c r="IO199" s="345">
        <f t="shared" si="587"/>
        <v>0</v>
      </c>
      <c r="IP199" s="345">
        <f t="shared" si="588"/>
        <v>0</v>
      </c>
      <c r="IQ199" s="345">
        <f t="shared" si="589"/>
        <v>0</v>
      </c>
      <c r="IR199" s="345">
        <f t="shared" si="590"/>
        <v>0</v>
      </c>
      <c r="IS199" s="392">
        <f t="shared" si="591"/>
        <v>0</v>
      </c>
      <c r="IT199" s="385"/>
      <c r="IU199" s="440">
        <f t="shared" si="443"/>
        <v>0</v>
      </c>
      <c r="IV199" s="344">
        <f t="shared" si="444"/>
        <v>0</v>
      </c>
      <c r="IW199" s="344">
        <f t="shared" si="445"/>
        <v>0</v>
      </c>
      <c r="IX199" s="344">
        <f t="shared" si="446"/>
        <v>0</v>
      </c>
      <c r="IY199" s="344">
        <f t="shared" si="447"/>
        <v>0</v>
      </c>
      <c r="IZ199" s="344">
        <f t="shared" si="448"/>
        <v>0</v>
      </c>
      <c r="JA199" s="344">
        <f t="shared" si="449"/>
        <v>0</v>
      </c>
      <c r="JB199" s="344">
        <f t="shared" si="450"/>
        <v>0</v>
      </c>
      <c r="JC199" s="344">
        <f t="shared" si="451"/>
        <v>0</v>
      </c>
      <c r="JD199" s="344">
        <f t="shared" si="452"/>
        <v>0</v>
      </c>
      <c r="JE199" s="344">
        <f t="shared" si="453"/>
        <v>0</v>
      </c>
      <c r="JF199" s="344">
        <f t="shared" si="454"/>
        <v>0</v>
      </c>
      <c r="JG199" s="344">
        <f t="shared" si="455"/>
        <v>0</v>
      </c>
      <c r="JH199" s="344">
        <f t="shared" si="456"/>
        <v>0</v>
      </c>
      <c r="JI199" s="344">
        <f t="shared" si="457"/>
        <v>0</v>
      </c>
      <c r="JJ199" s="344">
        <f t="shared" si="458"/>
        <v>0</v>
      </c>
      <c r="JK199" s="344">
        <f t="shared" si="459"/>
        <v>0</v>
      </c>
      <c r="JL199" s="344">
        <f t="shared" si="460"/>
        <v>0</v>
      </c>
      <c r="JM199" s="344">
        <f t="shared" si="461"/>
        <v>0</v>
      </c>
      <c r="JN199" s="344">
        <f t="shared" si="462"/>
        <v>0</v>
      </c>
      <c r="JO199" s="344">
        <f t="shared" si="463"/>
        <v>0</v>
      </c>
      <c r="JP199" s="344">
        <f t="shared" si="464"/>
        <v>0</v>
      </c>
      <c r="JQ199" s="344">
        <f t="shared" si="465"/>
        <v>0</v>
      </c>
      <c r="JR199" s="344">
        <f t="shared" si="466"/>
        <v>0</v>
      </c>
      <c r="JS199" s="344">
        <f t="shared" si="467"/>
        <v>0</v>
      </c>
      <c r="JT199" s="344">
        <f t="shared" si="468"/>
        <v>0</v>
      </c>
      <c r="JU199" s="344">
        <f t="shared" si="469"/>
        <v>0</v>
      </c>
      <c r="JV199" s="344">
        <f t="shared" si="470"/>
        <v>0</v>
      </c>
      <c r="JW199" s="344">
        <f t="shared" si="471"/>
        <v>0</v>
      </c>
      <c r="JX199" s="344">
        <f t="shared" si="472"/>
        <v>0</v>
      </c>
      <c r="JY199" s="344">
        <f t="shared" si="473"/>
        <v>0</v>
      </c>
      <c r="JZ199" s="344">
        <f t="shared" si="474"/>
        <v>0</v>
      </c>
      <c r="KA199" s="344">
        <f t="shared" si="475"/>
        <v>0</v>
      </c>
      <c r="KB199" s="344">
        <f t="shared" si="476"/>
        <v>0</v>
      </c>
      <c r="KC199" s="344">
        <f t="shared" si="477"/>
        <v>0</v>
      </c>
      <c r="KD199" s="344">
        <f t="shared" si="478"/>
        <v>0</v>
      </c>
      <c r="KE199" s="344">
        <f t="shared" si="479"/>
        <v>0</v>
      </c>
      <c r="KF199" s="344">
        <f t="shared" si="480"/>
        <v>0</v>
      </c>
      <c r="KG199" s="344">
        <f t="shared" si="481"/>
        <v>0</v>
      </c>
      <c r="KH199" s="344">
        <f t="shared" si="482"/>
        <v>0</v>
      </c>
      <c r="KI199" s="344">
        <f t="shared" si="483"/>
        <v>0</v>
      </c>
      <c r="KJ199" s="344">
        <f t="shared" si="484"/>
        <v>0</v>
      </c>
      <c r="KK199" s="344">
        <f t="shared" si="485"/>
        <v>0</v>
      </c>
      <c r="KL199" s="344">
        <f t="shared" si="486"/>
        <v>0</v>
      </c>
      <c r="KM199" s="344">
        <f t="shared" si="487"/>
        <v>0</v>
      </c>
      <c r="KN199" s="344">
        <f t="shared" si="488"/>
        <v>0</v>
      </c>
      <c r="KO199" s="344">
        <f t="shared" si="489"/>
        <v>0</v>
      </c>
      <c r="KP199" s="344">
        <f t="shared" si="490"/>
        <v>0</v>
      </c>
      <c r="KQ199" s="344">
        <f t="shared" si="491"/>
        <v>0</v>
      </c>
      <c r="KR199" s="344">
        <f t="shared" si="492"/>
        <v>0</v>
      </c>
      <c r="KS199" s="344">
        <f t="shared" si="493"/>
        <v>0</v>
      </c>
      <c r="KT199" s="383">
        <f t="shared" si="494"/>
        <v>0</v>
      </c>
      <c r="KU199" s="701"/>
      <c r="KV199" s="109"/>
      <c r="KW199" s="109"/>
      <c r="KX199" s="110"/>
      <c r="KZ199" s="472">
        <f t="shared" si="495"/>
        <v>0</v>
      </c>
      <c r="LA199" s="348">
        <f t="shared" si="496"/>
        <v>0</v>
      </c>
      <c r="LB199" s="348">
        <f t="shared" si="497"/>
        <v>0</v>
      </c>
      <c r="LC199" s="473">
        <f t="shared" si="498"/>
        <v>0</v>
      </c>
      <c r="LE199" s="467">
        <f t="shared" si="499"/>
        <v>0</v>
      </c>
      <c r="LF199" s="467" t="str">
        <f t="shared" si="500"/>
        <v/>
      </c>
      <c r="LG199" s="467">
        <f t="shared" si="501"/>
        <v>0</v>
      </c>
      <c r="LH199" s="467">
        <f t="shared" si="502"/>
        <v>0</v>
      </c>
      <c r="LI199" s="467">
        <f t="shared" si="503"/>
        <v>0</v>
      </c>
      <c r="LJ199" s="467">
        <f t="shared" si="504"/>
        <v>0</v>
      </c>
      <c r="LK199" s="467">
        <f t="shared" si="505"/>
        <v>0</v>
      </c>
      <c r="LL199" s="467">
        <f t="shared" si="506"/>
        <v>0</v>
      </c>
      <c r="LM199" s="467">
        <f t="shared" si="507"/>
        <v>0</v>
      </c>
      <c r="LN199" s="468">
        <f t="shared" si="508"/>
        <v>0</v>
      </c>
      <c r="LO199" s="468" t="str">
        <f t="shared" si="592"/>
        <v>○</v>
      </c>
      <c r="LP199" s="451"/>
      <c r="LQ199" s="414">
        <f t="shared" si="593"/>
        <v>0</v>
      </c>
      <c r="LR199" s="414">
        <f t="shared" si="594"/>
        <v>0</v>
      </c>
      <c r="LS199" s="414" t="str">
        <f t="shared" si="509"/>
        <v/>
      </c>
      <c r="LT199" s="414" t="str">
        <f t="shared" si="595"/>
        <v/>
      </c>
      <c r="LU199" s="414">
        <f t="shared" si="510"/>
        <v>0</v>
      </c>
      <c r="LV199" s="414">
        <f t="shared" si="511"/>
        <v>0</v>
      </c>
      <c r="LW199" s="414">
        <f t="shared" si="512"/>
        <v>0</v>
      </c>
      <c r="LX199" s="448">
        <f t="shared" si="513"/>
        <v>0</v>
      </c>
      <c r="LY199" s="414">
        <f t="shared" si="596"/>
        <v>0</v>
      </c>
      <c r="LZ199" s="414">
        <f t="shared" si="597"/>
        <v>0</v>
      </c>
      <c r="MA199" s="414">
        <f t="shared" si="598"/>
        <v>0</v>
      </c>
      <c r="MB199" s="448">
        <f t="shared" si="599"/>
        <v>0</v>
      </c>
      <c r="MC199" s="414">
        <f t="shared" si="514"/>
        <v>0</v>
      </c>
      <c r="MD199" s="414">
        <f t="shared" si="515"/>
        <v>0</v>
      </c>
      <c r="ME199" s="414">
        <f t="shared" si="516"/>
        <v>0</v>
      </c>
      <c r="MF199" s="448">
        <f t="shared" si="517"/>
        <v>0</v>
      </c>
      <c r="MG199" s="414">
        <f t="shared" si="518"/>
        <v>0</v>
      </c>
      <c r="MH199" s="414">
        <f t="shared" si="519"/>
        <v>0</v>
      </c>
      <c r="MI199" s="414">
        <f t="shared" si="520"/>
        <v>0</v>
      </c>
      <c r="MJ199" s="448">
        <f t="shared" si="600"/>
        <v>0</v>
      </c>
      <c r="MK199" s="462"/>
      <c r="ML199" s="477" cm="1">
        <f t="array" ref="ML199">IF(MX199=1,INDEX($BX199:$EQ199,1,MATCH("Ⅱ⑧",$BX199:$EQ199,0)+7),0)</f>
        <v>0</v>
      </c>
      <c r="MM199" s="478">
        <f t="shared" si="521"/>
        <v>0</v>
      </c>
      <c r="MN199" s="468">
        <f t="shared" si="522"/>
        <v>0</v>
      </c>
      <c r="MP199" s="348">
        <f t="shared" si="523"/>
        <v>0</v>
      </c>
      <c r="MQ199" s="348">
        <f t="shared" si="524"/>
        <v>0</v>
      </c>
      <c r="MR199" s="348">
        <f t="shared" si="525"/>
        <v>0</v>
      </c>
      <c r="MS199" s="348">
        <f t="shared" si="526"/>
        <v>0</v>
      </c>
      <c r="MT199" s="348">
        <f t="shared" si="527"/>
        <v>0</v>
      </c>
      <c r="MU199" s="348">
        <f t="shared" si="528"/>
        <v>0</v>
      </c>
      <c r="MV199" s="348">
        <f t="shared" si="529"/>
        <v>0</v>
      </c>
      <c r="MW199" s="348">
        <f t="shared" si="530"/>
        <v>0</v>
      </c>
      <c r="MX199" s="348">
        <f t="shared" si="531"/>
        <v>0</v>
      </c>
      <c r="MZ199" s="550">
        <f t="shared" si="532"/>
        <v>0</v>
      </c>
      <c r="NA199" s="550">
        <f t="shared" si="533"/>
        <v>0</v>
      </c>
      <c r="NB199" s="550">
        <f t="shared" si="534"/>
        <v>0</v>
      </c>
      <c r="NC199" s="550">
        <f t="shared" si="535"/>
        <v>0</v>
      </c>
      <c r="ND199" s="550">
        <f t="shared" si="536"/>
        <v>0</v>
      </c>
      <c r="NE199" s="550">
        <f t="shared" si="537"/>
        <v>0</v>
      </c>
      <c r="NF199" s="550">
        <f t="shared" si="538"/>
        <v>0</v>
      </c>
      <c r="NG199" s="550">
        <f t="shared" si="539"/>
        <v>0</v>
      </c>
    </row>
    <row r="200" spans="1:371" s="136" customFormat="1" ht="21" customHeight="1">
      <c r="A200" s="452">
        <f t="shared" si="412"/>
        <v>0</v>
      </c>
      <c r="B200" s="452">
        <f t="shared" si="601"/>
        <v>0</v>
      </c>
      <c r="C200" s="452">
        <f t="shared" si="413"/>
        <v>0</v>
      </c>
      <c r="D200" s="452">
        <f t="shared" si="414"/>
        <v>0</v>
      </c>
      <c r="E200" s="452">
        <f t="shared" si="415"/>
        <v>0</v>
      </c>
      <c r="F200" s="452">
        <f t="shared" si="602"/>
        <v>0</v>
      </c>
      <c r="G200" s="452">
        <f t="shared" si="603"/>
        <v>0</v>
      </c>
      <c r="H200" s="452">
        <f t="shared" si="604"/>
        <v>0</v>
      </c>
      <c r="I200" s="267">
        <f t="shared" si="540"/>
        <v>0</v>
      </c>
      <c r="J200" s="268"/>
      <c r="K200" s="112"/>
      <c r="L200" s="112"/>
      <c r="M200" s="106"/>
      <c r="N200" s="106"/>
      <c r="O200" s="106"/>
      <c r="P200" s="106"/>
      <c r="Q200" s="112"/>
      <c r="R200" s="263" t="str">
        <f>IFERROR(VLOOKUP(Q200,'４整理番号表'!$T$27:$U$30,2,TRUE),"")</f>
        <v/>
      </c>
      <c r="S200" s="263">
        <f t="shared" si="541"/>
        <v>0</v>
      </c>
      <c r="T200" s="266">
        <f t="shared" si="542"/>
        <v>0</v>
      </c>
      <c r="U200" s="112"/>
      <c r="V200" s="108"/>
      <c r="W200" s="269" t="str">
        <f>IFERROR(VLOOKUP(V200,'４整理番号表'!$B$6:$G$7,2,TRUE),"")</f>
        <v/>
      </c>
      <c r="X200" s="270"/>
      <c r="Y200" s="108"/>
      <c r="Z200" s="269" t="str">
        <f>IFERROR(VLOOKUP(Y200,'４整理番号表'!$B$39:$H$45,2,TRUE),"")</f>
        <v/>
      </c>
      <c r="AA200" s="108"/>
      <c r="AB200" s="271" t="str">
        <f>IFERROR(VLOOKUP(AA200,'４整理番号表'!$J$5:$K$59,2,TRUE),"")</f>
        <v/>
      </c>
      <c r="AC200" s="365"/>
      <c r="AD200" s="624"/>
      <c r="AE200" s="107"/>
      <c r="AF200" s="272" t="str">
        <f>IFERROR(VLOOKUP(AE200,'４整理番号表'!$P$6:$Q$39,2,TRUE),"")</f>
        <v/>
      </c>
      <c r="AG200" s="273">
        <f t="shared" si="416"/>
        <v>0</v>
      </c>
      <c r="AH200" s="106"/>
      <c r="AI200" s="112"/>
      <c r="AJ200" s="111"/>
      <c r="AK200" s="282"/>
      <c r="AL200" s="283"/>
      <c r="AM200" s="280"/>
      <c r="AN200" s="29"/>
      <c r="AO200" s="291">
        <f t="shared" si="417"/>
        <v>0</v>
      </c>
      <c r="AP200" s="290">
        <f t="shared" si="543"/>
        <v>0</v>
      </c>
      <c r="AQ200" s="30"/>
      <c r="AR200" s="30"/>
      <c r="AS200" s="30"/>
      <c r="AT200" s="289"/>
      <c r="AU200" s="291">
        <f t="shared" si="610"/>
        <v>0</v>
      </c>
      <c r="AV200" s="291" t="str">
        <f t="shared" si="605"/>
        <v/>
      </c>
      <c r="AW200" s="27"/>
      <c r="AX200" s="33"/>
      <c r="AY200" s="33"/>
      <c r="AZ200" s="28"/>
      <c r="BA200" s="27"/>
      <c r="BB200" s="202"/>
      <c r="BC200" s="315">
        <f t="shared" si="544"/>
        <v>0</v>
      </c>
      <c r="BD200" s="349" t="str">
        <f t="shared" si="418"/>
        <v/>
      </c>
      <c r="BE200" s="350"/>
      <c r="BF200" s="350"/>
      <c r="BG200" s="349">
        <f t="shared" si="611"/>
        <v>0</v>
      </c>
      <c r="BH200" s="350"/>
      <c r="BI200" s="349">
        <f t="shared" si="545"/>
        <v>0</v>
      </c>
      <c r="BJ200" s="202"/>
      <c r="BK200" s="202"/>
      <c r="BL200" s="653" t="str">
        <f t="shared" si="419"/>
        <v/>
      </c>
      <c r="BM200" s="654" t="str">
        <f t="shared" si="420"/>
        <v/>
      </c>
      <c r="BN200" s="266" t="str">
        <f t="shared" si="421"/>
        <v/>
      </c>
      <c r="BO200" s="793"/>
      <c r="BP200" s="323"/>
      <c r="BQ200" s="323"/>
      <c r="BR200" s="323"/>
      <c r="BS200" s="323"/>
      <c r="BT200" s="324" t="str">
        <f t="shared" si="422"/>
        <v/>
      </c>
      <c r="BU200" s="325" t="str">
        <f t="shared" si="546"/>
        <v/>
      </c>
      <c r="BV200" s="393">
        <f t="shared" si="547"/>
        <v>0</v>
      </c>
      <c r="BW200" s="326"/>
      <c r="BX200" s="329"/>
      <c r="BY200" s="454"/>
      <c r="BZ200" s="455"/>
      <c r="CA200" s="455"/>
      <c r="CB200" s="455"/>
      <c r="CC200" s="455"/>
      <c r="CD200" s="322">
        <f>IFERROR(VLOOKUP(BX200,'４整理番号表'!$X$23:$Z$31,3,FALSE),)</f>
        <v>0</v>
      </c>
      <c r="CE200" s="605" t="str">
        <f>IF(BX200='４整理番号表'!$X$24,IF(CC200&lt;&gt;"",IF(BZ200&gt;0,IF(BY200=6,ROUNDDOWN((CC200-BZ200)/ABS(BZ200),3),IF(BY200=5,ROUNDDOWN((CC200-BZ200)/ABS(BZ200)*3/4,3),"")),"-")),IF(CC200&lt;&gt;"",IF(BZ200&gt;0,ROUNDDOWN((CC200-BZ200)/ABS(BZ200),3),"-"),""))</f>
        <v/>
      </c>
      <c r="CF200" s="610"/>
      <c r="CG200" s="329"/>
      <c r="CH200" s="454"/>
      <c r="CI200" s="322"/>
      <c r="CJ200" s="322"/>
      <c r="CK200" s="322"/>
      <c r="CL200" s="322"/>
      <c r="CM200" s="322">
        <f>IFERROR(VLOOKUP(CG200,'４整理番号表'!$X$23:$Z$31,3,FALSE),)</f>
        <v>0</v>
      </c>
      <c r="CN200" s="325" t="str">
        <f t="shared" si="548"/>
        <v/>
      </c>
      <c r="CO200" s="610"/>
      <c r="CP200" s="329"/>
      <c r="CQ200" s="454"/>
      <c r="CR200" s="322"/>
      <c r="CS200" s="322"/>
      <c r="CT200" s="322"/>
      <c r="CU200" s="322"/>
      <c r="CV200" s="322">
        <f>IFERROR(VLOOKUP(CP200,'４整理番号表'!$X$23:$Z$31,3,FALSE),)</f>
        <v>0</v>
      </c>
      <c r="CW200" s="325" t="str">
        <f t="shared" si="549"/>
        <v/>
      </c>
      <c r="CX200" s="619"/>
      <c r="CY200" s="329"/>
      <c r="CZ200" s="454"/>
      <c r="DA200" s="322"/>
      <c r="DB200" s="322"/>
      <c r="DC200" s="322"/>
      <c r="DD200" s="322"/>
      <c r="DE200" s="322">
        <f>IFERROR(VLOOKUP(CY200,'４整理番号表'!$X$23:$Z$31,3,FALSE),)</f>
        <v>0</v>
      </c>
      <c r="DF200" s="325" t="str">
        <f t="shared" si="550"/>
        <v/>
      </c>
      <c r="DG200" s="610"/>
      <c r="DH200" s="329"/>
      <c r="DI200" s="454"/>
      <c r="DJ200" s="322"/>
      <c r="DK200" s="322"/>
      <c r="DL200" s="322"/>
      <c r="DM200" s="322"/>
      <c r="DN200" s="322">
        <f>IFERROR(VLOOKUP(DH200,'４整理番号表'!$X$23:$Z$31,3,FALSE),)</f>
        <v>0</v>
      </c>
      <c r="DO200" s="325" t="str">
        <f t="shared" si="551"/>
        <v/>
      </c>
      <c r="DP200" s="610"/>
      <c r="DQ200" s="329"/>
      <c r="DR200" s="454"/>
      <c r="DS200" s="322"/>
      <c r="DT200" s="322"/>
      <c r="DU200" s="322"/>
      <c r="DV200" s="322"/>
      <c r="DW200" s="322">
        <f>IFERROR(VLOOKUP(DQ200,'４整理番号表'!$X$23:$Z$31,3,FALSE),)</f>
        <v>0</v>
      </c>
      <c r="DX200" s="325" t="str">
        <f t="shared" si="552"/>
        <v/>
      </c>
      <c r="DY200" s="610"/>
      <c r="DZ200" s="329"/>
      <c r="EA200" s="454"/>
      <c r="EB200" s="322"/>
      <c r="EC200" s="322"/>
      <c r="ED200" s="322"/>
      <c r="EE200" s="322"/>
      <c r="EF200" s="322">
        <f>IFERROR(VLOOKUP(DZ200,'４整理番号表'!$X$23:$Z$31,3,FALSE),)</f>
        <v>0</v>
      </c>
      <c r="EG200" s="325" t="str">
        <f t="shared" si="553"/>
        <v/>
      </c>
      <c r="EH200" s="610"/>
      <c r="EI200" s="329"/>
      <c r="EJ200" s="454"/>
      <c r="EK200" s="322"/>
      <c r="EL200" s="322"/>
      <c r="EM200" s="322"/>
      <c r="EN200" s="322"/>
      <c r="EO200" s="322">
        <f>IFERROR(VLOOKUP(EI200,'４整理番号表'!$X$23:$Z$31,3,FALSE),)</f>
        <v>0</v>
      </c>
      <c r="EP200" s="325" t="str">
        <f t="shared" si="554"/>
        <v/>
      </c>
      <c r="EQ200" s="619"/>
      <c r="ER200" s="203" t="s">
        <v>101</v>
      </c>
      <c r="ES200" s="266">
        <f t="shared" si="423"/>
        <v>0</v>
      </c>
      <c r="ET200" s="272">
        <f t="shared" si="424"/>
        <v>0</v>
      </c>
      <c r="EU200" s="272">
        <f t="shared" si="425"/>
        <v>0</v>
      </c>
      <c r="EV200" s="272">
        <f t="shared" si="426"/>
        <v>0</v>
      </c>
      <c r="EW200" s="272">
        <f t="shared" si="427"/>
        <v>0</v>
      </c>
      <c r="EX200" s="272">
        <f t="shared" si="428"/>
        <v>0</v>
      </c>
      <c r="EY200" s="272">
        <f t="shared" si="429"/>
        <v>0</v>
      </c>
      <c r="EZ200" s="272">
        <f t="shared" si="430"/>
        <v>0</v>
      </c>
      <c r="FA200" s="272">
        <f t="shared" si="431"/>
        <v>0</v>
      </c>
      <c r="FB200" s="272">
        <f t="shared" si="432"/>
        <v>0</v>
      </c>
      <c r="FC200" s="272">
        <f t="shared" si="433"/>
        <v>0</v>
      </c>
      <c r="FD200" s="272">
        <f t="shared" si="434"/>
        <v>0</v>
      </c>
      <c r="FE200" s="272">
        <f t="shared" si="435"/>
        <v>0</v>
      </c>
      <c r="FF200" s="272">
        <f t="shared" si="436"/>
        <v>0</v>
      </c>
      <c r="FG200" s="272">
        <f t="shared" si="437"/>
        <v>0</v>
      </c>
      <c r="FH200" s="272">
        <f t="shared" si="438"/>
        <v>0</v>
      </c>
      <c r="FI200" s="109" t="s">
        <v>100</v>
      </c>
      <c r="FJ200" s="109" t="s">
        <v>100</v>
      </c>
      <c r="FK200" s="109" t="s">
        <v>100</v>
      </c>
      <c r="FL200" s="109" t="s">
        <v>100</v>
      </c>
      <c r="FM200" s="109" t="s">
        <v>100</v>
      </c>
      <c r="FN200" s="272">
        <f t="shared" si="555"/>
        <v>0</v>
      </c>
      <c r="FO200" s="272">
        <f t="shared" si="556"/>
        <v>0</v>
      </c>
      <c r="FP200" s="272">
        <f t="shared" si="557"/>
        <v>0</v>
      </c>
      <c r="FQ200" s="272">
        <f t="shared" si="558"/>
        <v>0</v>
      </c>
      <c r="FR200" s="272">
        <f t="shared" si="559"/>
        <v>0</v>
      </c>
      <c r="FS200" s="272">
        <f t="shared" si="560"/>
        <v>0</v>
      </c>
      <c r="FT200" s="272">
        <f t="shared" si="561"/>
        <v>0</v>
      </c>
      <c r="FU200" s="113"/>
      <c r="FV200" s="113"/>
      <c r="FW200" s="109"/>
      <c r="FX200" s="109"/>
      <c r="FY200" s="109"/>
      <c r="FZ200" s="272">
        <f t="shared" si="562"/>
        <v>0</v>
      </c>
      <c r="GA200" s="272">
        <f t="shared" si="439"/>
        <v>0</v>
      </c>
      <c r="GB200" s="109"/>
      <c r="GC200" s="109"/>
      <c r="GD200" s="109"/>
      <c r="GE200" s="109"/>
      <c r="GF200" s="109"/>
      <c r="GG200" s="109"/>
      <c r="GH200" s="109"/>
      <c r="GI200" s="109"/>
      <c r="GJ200" s="109"/>
      <c r="GK200" s="109"/>
      <c r="GL200" s="109"/>
      <c r="GM200" s="109"/>
      <c r="GN200" s="109"/>
      <c r="GO200" s="109"/>
      <c r="GP200" s="109"/>
      <c r="GQ200" s="109"/>
      <c r="GR200" s="109"/>
      <c r="GS200" s="109"/>
      <c r="GT200" s="110"/>
      <c r="GV200" s="413">
        <f t="shared" si="440"/>
        <v>0</v>
      </c>
      <c r="GW200" s="414">
        <f t="shared" si="441"/>
        <v>0</v>
      </c>
      <c r="GX200" s="415"/>
      <c r="GY200" s="416">
        <f t="shared" si="606"/>
        <v>0</v>
      </c>
      <c r="GZ200" s="417">
        <f t="shared" si="607"/>
        <v>0</v>
      </c>
      <c r="HA200" s="385"/>
      <c r="HB200" s="421"/>
      <c r="HC200" s="422"/>
      <c r="HD200" s="422"/>
      <c r="HE200" s="423">
        <f t="shared" si="608"/>
        <v>0</v>
      </c>
      <c r="HF200" s="424">
        <f t="shared" si="609"/>
        <v>0</v>
      </c>
      <c r="HG200" s="426"/>
      <c r="HH200" s="426"/>
      <c r="HI200" s="426"/>
      <c r="HJ200" s="345" t="str">
        <f t="shared" si="442"/>
        <v/>
      </c>
      <c r="HK200" s="402">
        <f>IF(OR(AND(1&lt;=HJ200,HJ200&lt;=3),HJ200=6),VLOOKUP(HJ200,'４整理番号表'!$J$5:$K$59,2,FALSE),0)</f>
        <v>0</v>
      </c>
      <c r="HL200" s="402">
        <f>IF(OR(HJ200=4,HJ200=7),VLOOKUP(HJ200,'４整理番号表'!$J$5:$K$59,2,FALSE),0)</f>
        <v>0</v>
      </c>
      <c r="HM200" s="402">
        <f>IF(HJ200=5,VLOOKUP(HJ200,'４整理番号表'!$J$5:$K$59,2,FALSE),0)</f>
        <v>0</v>
      </c>
      <c r="HN200" s="402">
        <f>IF(AND(8&lt;=HJ200,HJ200&lt;=13),VLOOKUP(HJ200,'４整理番号表'!$J$5:$K$59,2,FALSE),0)</f>
        <v>0</v>
      </c>
      <c r="HO200" s="397">
        <f t="shared" si="563"/>
        <v>0</v>
      </c>
      <c r="HP200" s="345">
        <f t="shared" si="564"/>
        <v>0</v>
      </c>
      <c r="HQ200" s="345">
        <f t="shared" si="565"/>
        <v>0</v>
      </c>
      <c r="HR200" s="344">
        <f t="shared" si="566"/>
        <v>0</v>
      </c>
      <c r="HS200" s="344">
        <f t="shared" si="567"/>
        <v>0</v>
      </c>
      <c r="HT200" s="345">
        <f t="shared" si="568"/>
        <v>0</v>
      </c>
      <c r="HU200" s="345">
        <f t="shared" si="569"/>
        <v>0</v>
      </c>
      <c r="HV200" s="345">
        <f t="shared" si="570"/>
        <v>0</v>
      </c>
      <c r="HW200" s="345">
        <f t="shared" si="571"/>
        <v>0</v>
      </c>
      <c r="HX200" s="345">
        <f t="shared" si="572"/>
        <v>0</v>
      </c>
      <c r="HY200" s="344">
        <f t="shared" si="573"/>
        <v>0</v>
      </c>
      <c r="HZ200" s="344">
        <f t="shared" si="574"/>
        <v>0</v>
      </c>
      <c r="IA200" s="345">
        <f t="shared" si="575"/>
        <v>0</v>
      </c>
      <c r="IB200" s="345">
        <f t="shared" si="576"/>
        <v>0</v>
      </c>
      <c r="IC200" s="345">
        <f t="shared" si="577"/>
        <v>0</v>
      </c>
      <c r="ID200" s="345">
        <f t="shared" si="578"/>
        <v>0</v>
      </c>
      <c r="IE200" s="345">
        <f t="shared" si="579"/>
        <v>0</v>
      </c>
      <c r="IF200" s="344">
        <f>IF(AND($HO200=3,SUM($ID200:IE200)=0),IF(AND($HB200=1,$HF200&gt;=0.1),1,),)</f>
        <v>0</v>
      </c>
      <c r="IG200" s="344">
        <f>IF(AND($HO200=3,SUM($ID200:IF200)=0),IF(AND($HB200=1,$HF200&gt;=0.05,$HF200&lt;0.1),1,),)</f>
        <v>0</v>
      </c>
      <c r="IH200" s="345">
        <f t="shared" si="580"/>
        <v>0</v>
      </c>
      <c r="II200" s="345">
        <f t="shared" si="581"/>
        <v>0</v>
      </c>
      <c r="IJ200" s="345">
        <f t="shared" si="582"/>
        <v>0</v>
      </c>
      <c r="IK200" s="345">
        <f t="shared" si="583"/>
        <v>0</v>
      </c>
      <c r="IL200" s="345">
        <f t="shared" si="584"/>
        <v>0</v>
      </c>
      <c r="IM200" s="345">
        <f t="shared" si="585"/>
        <v>0</v>
      </c>
      <c r="IN200" s="345">
        <f t="shared" si="586"/>
        <v>0</v>
      </c>
      <c r="IO200" s="345">
        <f t="shared" si="587"/>
        <v>0</v>
      </c>
      <c r="IP200" s="345">
        <f t="shared" si="588"/>
        <v>0</v>
      </c>
      <c r="IQ200" s="345">
        <f t="shared" si="589"/>
        <v>0</v>
      </c>
      <c r="IR200" s="345">
        <f t="shared" si="590"/>
        <v>0</v>
      </c>
      <c r="IS200" s="392">
        <f t="shared" si="591"/>
        <v>0</v>
      </c>
      <c r="IT200" s="385"/>
      <c r="IU200" s="440">
        <f t="shared" si="443"/>
        <v>0</v>
      </c>
      <c r="IV200" s="344">
        <f t="shared" si="444"/>
        <v>0</v>
      </c>
      <c r="IW200" s="344">
        <f t="shared" si="445"/>
        <v>0</v>
      </c>
      <c r="IX200" s="344">
        <f t="shared" si="446"/>
        <v>0</v>
      </c>
      <c r="IY200" s="344">
        <f t="shared" si="447"/>
        <v>0</v>
      </c>
      <c r="IZ200" s="344">
        <f t="shared" si="448"/>
        <v>0</v>
      </c>
      <c r="JA200" s="344">
        <f t="shared" si="449"/>
        <v>0</v>
      </c>
      <c r="JB200" s="344">
        <f t="shared" si="450"/>
        <v>0</v>
      </c>
      <c r="JC200" s="344">
        <f t="shared" si="451"/>
        <v>0</v>
      </c>
      <c r="JD200" s="344">
        <f t="shared" si="452"/>
        <v>0</v>
      </c>
      <c r="JE200" s="344">
        <f t="shared" si="453"/>
        <v>0</v>
      </c>
      <c r="JF200" s="344">
        <f t="shared" si="454"/>
        <v>0</v>
      </c>
      <c r="JG200" s="344">
        <f t="shared" si="455"/>
        <v>0</v>
      </c>
      <c r="JH200" s="344">
        <f t="shared" si="456"/>
        <v>0</v>
      </c>
      <c r="JI200" s="344">
        <f t="shared" si="457"/>
        <v>0</v>
      </c>
      <c r="JJ200" s="344">
        <f t="shared" si="458"/>
        <v>0</v>
      </c>
      <c r="JK200" s="344">
        <f t="shared" si="459"/>
        <v>0</v>
      </c>
      <c r="JL200" s="344">
        <f t="shared" si="460"/>
        <v>0</v>
      </c>
      <c r="JM200" s="344">
        <f t="shared" si="461"/>
        <v>0</v>
      </c>
      <c r="JN200" s="344">
        <f t="shared" si="462"/>
        <v>0</v>
      </c>
      <c r="JO200" s="344">
        <f t="shared" si="463"/>
        <v>0</v>
      </c>
      <c r="JP200" s="344">
        <f t="shared" si="464"/>
        <v>0</v>
      </c>
      <c r="JQ200" s="344">
        <f t="shared" si="465"/>
        <v>0</v>
      </c>
      <c r="JR200" s="344">
        <f t="shared" si="466"/>
        <v>0</v>
      </c>
      <c r="JS200" s="344">
        <f t="shared" si="467"/>
        <v>0</v>
      </c>
      <c r="JT200" s="344">
        <f t="shared" si="468"/>
        <v>0</v>
      </c>
      <c r="JU200" s="344">
        <f t="shared" si="469"/>
        <v>0</v>
      </c>
      <c r="JV200" s="344">
        <f t="shared" si="470"/>
        <v>0</v>
      </c>
      <c r="JW200" s="344">
        <f t="shared" si="471"/>
        <v>0</v>
      </c>
      <c r="JX200" s="344">
        <f t="shared" si="472"/>
        <v>0</v>
      </c>
      <c r="JY200" s="344">
        <f t="shared" si="473"/>
        <v>0</v>
      </c>
      <c r="JZ200" s="344">
        <f t="shared" si="474"/>
        <v>0</v>
      </c>
      <c r="KA200" s="344">
        <f t="shared" si="475"/>
        <v>0</v>
      </c>
      <c r="KB200" s="344">
        <f t="shared" si="476"/>
        <v>0</v>
      </c>
      <c r="KC200" s="344">
        <f t="shared" si="477"/>
        <v>0</v>
      </c>
      <c r="KD200" s="344">
        <f t="shared" si="478"/>
        <v>0</v>
      </c>
      <c r="KE200" s="344">
        <f t="shared" si="479"/>
        <v>0</v>
      </c>
      <c r="KF200" s="344">
        <f t="shared" si="480"/>
        <v>0</v>
      </c>
      <c r="KG200" s="344">
        <f t="shared" si="481"/>
        <v>0</v>
      </c>
      <c r="KH200" s="344">
        <f t="shared" si="482"/>
        <v>0</v>
      </c>
      <c r="KI200" s="344">
        <f t="shared" si="483"/>
        <v>0</v>
      </c>
      <c r="KJ200" s="344">
        <f t="shared" si="484"/>
        <v>0</v>
      </c>
      <c r="KK200" s="344">
        <f t="shared" si="485"/>
        <v>0</v>
      </c>
      <c r="KL200" s="344">
        <f t="shared" si="486"/>
        <v>0</v>
      </c>
      <c r="KM200" s="344">
        <f t="shared" si="487"/>
        <v>0</v>
      </c>
      <c r="KN200" s="344">
        <f t="shared" si="488"/>
        <v>0</v>
      </c>
      <c r="KO200" s="344">
        <f t="shared" si="489"/>
        <v>0</v>
      </c>
      <c r="KP200" s="344">
        <f t="shared" si="490"/>
        <v>0</v>
      </c>
      <c r="KQ200" s="344">
        <f t="shared" si="491"/>
        <v>0</v>
      </c>
      <c r="KR200" s="344">
        <f t="shared" si="492"/>
        <v>0</v>
      </c>
      <c r="KS200" s="344">
        <f t="shared" si="493"/>
        <v>0</v>
      </c>
      <c r="KT200" s="383">
        <f t="shared" si="494"/>
        <v>0</v>
      </c>
      <c r="KU200" s="701"/>
      <c r="KV200" s="109"/>
      <c r="KW200" s="109"/>
      <c r="KX200" s="110"/>
      <c r="KZ200" s="472">
        <f t="shared" si="495"/>
        <v>0</v>
      </c>
      <c r="LA200" s="348">
        <f t="shared" si="496"/>
        <v>0</v>
      </c>
      <c r="LB200" s="348">
        <f t="shared" si="497"/>
        <v>0</v>
      </c>
      <c r="LC200" s="473">
        <f t="shared" si="498"/>
        <v>0</v>
      </c>
      <c r="LE200" s="467">
        <f t="shared" si="499"/>
        <v>0</v>
      </c>
      <c r="LF200" s="467" t="str">
        <f t="shared" si="500"/>
        <v/>
      </c>
      <c r="LG200" s="467">
        <f t="shared" si="501"/>
        <v>0</v>
      </c>
      <c r="LH200" s="467">
        <f t="shared" si="502"/>
        <v>0</v>
      </c>
      <c r="LI200" s="467">
        <f t="shared" si="503"/>
        <v>0</v>
      </c>
      <c r="LJ200" s="467">
        <f t="shared" si="504"/>
        <v>0</v>
      </c>
      <c r="LK200" s="467">
        <f t="shared" si="505"/>
        <v>0</v>
      </c>
      <c r="LL200" s="467">
        <f t="shared" si="506"/>
        <v>0</v>
      </c>
      <c r="LM200" s="467">
        <f t="shared" si="507"/>
        <v>0</v>
      </c>
      <c r="LN200" s="468">
        <f t="shared" si="508"/>
        <v>0</v>
      </c>
      <c r="LO200" s="468" t="str">
        <f t="shared" si="592"/>
        <v>○</v>
      </c>
      <c r="LP200" s="451"/>
      <c r="LQ200" s="414">
        <f t="shared" si="593"/>
        <v>0</v>
      </c>
      <c r="LR200" s="414">
        <f t="shared" si="594"/>
        <v>0</v>
      </c>
      <c r="LS200" s="414" t="str">
        <f t="shared" si="509"/>
        <v/>
      </c>
      <c r="LT200" s="414" t="str">
        <f t="shared" si="595"/>
        <v/>
      </c>
      <c r="LU200" s="414">
        <f t="shared" si="510"/>
        <v>0</v>
      </c>
      <c r="LV200" s="414">
        <f t="shared" si="511"/>
        <v>0</v>
      </c>
      <c r="LW200" s="414">
        <f t="shared" si="512"/>
        <v>0</v>
      </c>
      <c r="LX200" s="448">
        <f t="shared" si="513"/>
        <v>0</v>
      </c>
      <c r="LY200" s="414">
        <f t="shared" si="596"/>
        <v>0</v>
      </c>
      <c r="LZ200" s="414">
        <f t="shared" si="597"/>
        <v>0</v>
      </c>
      <c r="MA200" s="414">
        <f t="shared" si="598"/>
        <v>0</v>
      </c>
      <c r="MB200" s="448">
        <f t="shared" si="599"/>
        <v>0</v>
      </c>
      <c r="MC200" s="414">
        <f t="shared" si="514"/>
        <v>0</v>
      </c>
      <c r="MD200" s="414">
        <f t="shared" si="515"/>
        <v>0</v>
      </c>
      <c r="ME200" s="414">
        <f t="shared" si="516"/>
        <v>0</v>
      </c>
      <c r="MF200" s="448">
        <f t="shared" si="517"/>
        <v>0</v>
      </c>
      <c r="MG200" s="414">
        <f t="shared" si="518"/>
        <v>0</v>
      </c>
      <c r="MH200" s="414">
        <f t="shared" si="519"/>
        <v>0</v>
      </c>
      <c r="MI200" s="414">
        <f t="shared" si="520"/>
        <v>0</v>
      </c>
      <c r="MJ200" s="448">
        <f t="shared" si="600"/>
        <v>0</v>
      </c>
      <c r="MK200" s="462"/>
      <c r="ML200" s="477" cm="1">
        <f t="array" ref="ML200">IF(MX200=1,INDEX($BX200:$EQ200,1,MATCH("Ⅱ⑧",$BX200:$EQ200,0)+7),0)</f>
        <v>0</v>
      </c>
      <c r="MM200" s="478">
        <f t="shared" si="521"/>
        <v>0</v>
      </c>
      <c r="MN200" s="468">
        <f t="shared" si="522"/>
        <v>0</v>
      </c>
      <c r="MP200" s="348">
        <f t="shared" si="523"/>
        <v>0</v>
      </c>
      <c r="MQ200" s="348">
        <f t="shared" si="524"/>
        <v>0</v>
      </c>
      <c r="MR200" s="348">
        <f t="shared" si="525"/>
        <v>0</v>
      </c>
      <c r="MS200" s="348">
        <f t="shared" si="526"/>
        <v>0</v>
      </c>
      <c r="MT200" s="348">
        <f t="shared" si="527"/>
        <v>0</v>
      </c>
      <c r="MU200" s="348">
        <f t="shared" si="528"/>
        <v>0</v>
      </c>
      <c r="MV200" s="348">
        <f t="shared" si="529"/>
        <v>0</v>
      </c>
      <c r="MW200" s="348">
        <f t="shared" si="530"/>
        <v>0</v>
      </c>
      <c r="MX200" s="348">
        <f t="shared" si="531"/>
        <v>0</v>
      </c>
      <c r="MZ200" s="550">
        <f t="shared" si="532"/>
        <v>0</v>
      </c>
      <c r="NA200" s="550">
        <f t="shared" si="533"/>
        <v>0</v>
      </c>
      <c r="NB200" s="550">
        <f t="shared" si="534"/>
        <v>0</v>
      </c>
      <c r="NC200" s="550">
        <f t="shared" si="535"/>
        <v>0</v>
      </c>
      <c r="ND200" s="550">
        <f t="shared" si="536"/>
        <v>0</v>
      </c>
      <c r="NE200" s="550">
        <f t="shared" si="537"/>
        <v>0</v>
      </c>
      <c r="NF200" s="550">
        <f t="shared" si="538"/>
        <v>0</v>
      </c>
      <c r="NG200" s="550">
        <f t="shared" si="539"/>
        <v>0</v>
      </c>
    </row>
    <row r="201" spans="1:371" s="136" customFormat="1" ht="21" customHeight="1">
      <c r="A201" s="452">
        <f t="shared" si="412"/>
        <v>0</v>
      </c>
      <c r="B201" s="452">
        <f t="shared" si="601"/>
        <v>0</v>
      </c>
      <c r="C201" s="452">
        <f t="shared" si="413"/>
        <v>0</v>
      </c>
      <c r="D201" s="452">
        <f t="shared" si="414"/>
        <v>0</v>
      </c>
      <c r="E201" s="452">
        <f t="shared" si="415"/>
        <v>0</v>
      </c>
      <c r="F201" s="452">
        <f t="shared" si="602"/>
        <v>0</v>
      </c>
      <c r="G201" s="452">
        <f t="shared" si="603"/>
        <v>0</v>
      </c>
      <c r="H201" s="452">
        <f t="shared" si="604"/>
        <v>0</v>
      </c>
      <c r="I201" s="267">
        <f t="shared" si="540"/>
        <v>0</v>
      </c>
      <c r="J201" s="268"/>
      <c r="K201" s="112"/>
      <c r="L201" s="112"/>
      <c r="M201" s="106"/>
      <c r="N201" s="106"/>
      <c r="O201" s="106"/>
      <c r="P201" s="106"/>
      <c r="Q201" s="112"/>
      <c r="R201" s="263" t="str">
        <f>IFERROR(VLOOKUP(Q201,'４整理番号表'!$T$27:$U$30,2,TRUE),"")</f>
        <v/>
      </c>
      <c r="S201" s="263">
        <f t="shared" si="541"/>
        <v>0</v>
      </c>
      <c r="T201" s="266">
        <f t="shared" si="542"/>
        <v>0</v>
      </c>
      <c r="U201" s="112"/>
      <c r="V201" s="108"/>
      <c r="W201" s="269" t="str">
        <f>IFERROR(VLOOKUP(V201,'４整理番号表'!$B$6:$G$7,2,TRUE),"")</f>
        <v/>
      </c>
      <c r="X201" s="270"/>
      <c r="Y201" s="108"/>
      <c r="Z201" s="269" t="str">
        <f>IFERROR(VLOOKUP(Y201,'４整理番号表'!$B$39:$H$45,2,TRUE),"")</f>
        <v/>
      </c>
      <c r="AA201" s="108"/>
      <c r="AB201" s="271" t="str">
        <f>IFERROR(VLOOKUP(AA201,'４整理番号表'!$J$5:$K$59,2,TRUE),"")</f>
        <v/>
      </c>
      <c r="AC201" s="365"/>
      <c r="AD201" s="624"/>
      <c r="AE201" s="107"/>
      <c r="AF201" s="272" t="str">
        <f>IFERROR(VLOOKUP(AE201,'４整理番号表'!$P$6:$Q$39,2,TRUE),"")</f>
        <v/>
      </c>
      <c r="AG201" s="273">
        <f t="shared" si="416"/>
        <v>0</v>
      </c>
      <c r="AH201" s="106"/>
      <c r="AI201" s="112"/>
      <c r="AJ201" s="111"/>
      <c r="AK201" s="282"/>
      <c r="AL201" s="283"/>
      <c r="AM201" s="280"/>
      <c r="AN201" s="26"/>
      <c r="AO201" s="291">
        <f t="shared" si="417"/>
        <v>0</v>
      </c>
      <c r="AP201" s="290">
        <f t="shared" si="543"/>
        <v>0</v>
      </c>
      <c r="AQ201" s="30"/>
      <c r="AR201" s="30"/>
      <c r="AS201" s="30"/>
      <c r="AT201" s="289"/>
      <c r="AU201" s="291">
        <f t="shared" si="610"/>
        <v>0</v>
      </c>
      <c r="AV201" s="291" t="str">
        <f t="shared" si="605"/>
        <v/>
      </c>
      <c r="AW201" s="27"/>
      <c r="AX201" s="33"/>
      <c r="AY201" s="33"/>
      <c r="AZ201" s="28"/>
      <c r="BA201" s="27"/>
      <c r="BB201" s="202"/>
      <c r="BC201" s="315">
        <f t="shared" si="544"/>
        <v>0</v>
      </c>
      <c r="BD201" s="349" t="str">
        <f t="shared" si="418"/>
        <v/>
      </c>
      <c r="BE201" s="350"/>
      <c r="BF201" s="350"/>
      <c r="BG201" s="349">
        <f t="shared" si="611"/>
        <v>0</v>
      </c>
      <c r="BH201" s="350"/>
      <c r="BI201" s="349">
        <f t="shared" si="545"/>
        <v>0</v>
      </c>
      <c r="BJ201" s="202"/>
      <c r="BK201" s="202"/>
      <c r="BL201" s="653" t="str">
        <f t="shared" si="419"/>
        <v/>
      </c>
      <c r="BM201" s="654" t="str">
        <f t="shared" si="420"/>
        <v/>
      </c>
      <c r="BN201" s="266" t="str">
        <f t="shared" si="421"/>
        <v/>
      </c>
      <c r="BO201" s="793"/>
      <c r="BP201" s="323"/>
      <c r="BQ201" s="323"/>
      <c r="BR201" s="323"/>
      <c r="BS201" s="323"/>
      <c r="BT201" s="324" t="str">
        <f t="shared" si="422"/>
        <v/>
      </c>
      <c r="BU201" s="325" t="str">
        <f t="shared" si="546"/>
        <v/>
      </c>
      <c r="BV201" s="393">
        <f t="shared" si="547"/>
        <v>0</v>
      </c>
      <c r="BW201" s="326"/>
      <c r="BX201" s="329"/>
      <c r="BY201" s="454"/>
      <c r="BZ201" s="455"/>
      <c r="CA201" s="455"/>
      <c r="CB201" s="455"/>
      <c r="CC201" s="455"/>
      <c r="CD201" s="322">
        <f>IFERROR(VLOOKUP(BX201,'４整理番号表'!$X$23:$Z$31,3,FALSE),)</f>
        <v>0</v>
      </c>
      <c r="CE201" s="605" t="str">
        <f>IF(BX201='４整理番号表'!$X$24,IF(CC201&lt;&gt;"",IF(BZ201&gt;0,IF(BY201=6,ROUNDDOWN((CC201-BZ201)/ABS(BZ201),3),IF(BY201=5,ROUNDDOWN((CC201-BZ201)/ABS(BZ201)*3/4,3),"")),"-")),IF(CC201&lt;&gt;"",IF(BZ201&gt;0,ROUNDDOWN((CC201-BZ201)/ABS(BZ201),3),"-"),""))</f>
        <v/>
      </c>
      <c r="CF201" s="610"/>
      <c r="CG201" s="329"/>
      <c r="CH201" s="454"/>
      <c r="CI201" s="322"/>
      <c r="CJ201" s="322"/>
      <c r="CK201" s="322"/>
      <c r="CL201" s="322"/>
      <c r="CM201" s="322">
        <f>IFERROR(VLOOKUP(CG201,'４整理番号表'!$X$23:$Z$31,3,FALSE),)</f>
        <v>0</v>
      </c>
      <c r="CN201" s="325" t="str">
        <f t="shared" si="548"/>
        <v/>
      </c>
      <c r="CO201" s="610"/>
      <c r="CP201" s="329"/>
      <c r="CQ201" s="454"/>
      <c r="CR201" s="322"/>
      <c r="CS201" s="322"/>
      <c r="CT201" s="322"/>
      <c r="CU201" s="322"/>
      <c r="CV201" s="322">
        <f>IFERROR(VLOOKUP(CP201,'４整理番号表'!$X$23:$Z$31,3,FALSE),)</f>
        <v>0</v>
      </c>
      <c r="CW201" s="325" t="str">
        <f t="shared" si="549"/>
        <v/>
      </c>
      <c r="CX201" s="619"/>
      <c r="CY201" s="329"/>
      <c r="CZ201" s="454"/>
      <c r="DA201" s="322"/>
      <c r="DB201" s="322"/>
      <c r="DC201" s="322"/>
      <c r="DD201" s="322"/>
      <c r="DE201" s="322">
        <f>IFERROR(VLOOKUP(CY201,'４整理番号表'!$X$23:$Z$31,3,FALSE),)</f>
        <v>0</v>
      </c>
      <c r="DF201" s="325" t="str">
        <f t="shared" si="550"/>
        <v/>
      </c>
      <c r="DG201" s="610"/>
      <c r="DH201" s="329"/>
      <c r="DI201" s="454"/>
      <c r="DJ201" s="322"/>
      <c r="DK201" s="322"/>
      <c r="DL201" s="322"/>
      <c r="DM201" s="322"/>
      <c r="DN201" s="322">
        <f>IFERROR(VLOOKUP(DH201,'４整理番号表'!$X$23:$Z$31,3,FALSE),)</f>
        <v>0</v>
      </c>
      <c r="DO201" s="325" t="str">
        <f t="shared" si="551"/>
        <v/>
      </c>
      <c r="DP201" s="610"/>
      <c r="DQ201" s="329"/>
      <c r="DR201" s="454"/>
      <c r="DS201" s="322"/>
      <c r="DT201" s="322"/>
      <c r="DU201" s="322"/>
      <c r="DV201" s="322"/>
      <c r="DW201" s="322">
        <f>IFERROR(VLOOKUP(DQ201,'４整理番号表'!$X$23:$Z$31,3,FALSE),)</f>
        <v>0</v>
      </c>
      <c r="DX201" s="325" t="str">
        <f t="shared" si="552"/>
        <v/>
      </c>
      <c r="DY201" s="610"/>
      <c r="DZ201" s="329"/>
      <c r="EA201" s="454"/>
      <c r="EB201" s="322"/>
      <c r="EC201" s="322"/>
      <c r="ED201" s="322"/>
      <c r="EE201" s="322"/>
      <c r="EF201" s="322">
        <f>IFERROR(VLOOKUP(DZ201,'４整理番号表'!$X$23:$Z$31,3,FALSE),)</f>
        <v>0</v>
      </c>
      <c r="EG201" s="325" t="str">
        <f t="shared" si="553"/>
        <v/>
      </c>
      <c r="EH201" s="610"/>
      <c r="EI201" s="329"/>
      <c r="EJ201" s="454"/>
      <c r="EK201" s="322"/>
      <c r="EL201" s="322"/>
      <c r="EM201" s="322"/>
      <c r="EN201" s="322"/>
      <c r="EO201" s="322">
        <f>IFERROR(VLOOKUP(EI201,'４整理番号表'!$X$23:$Z$31,3,FALSE),)</f>
        <v>0</v>
      </c>
      <c r="EP201" s="325" t="str">
        <f t="shared" si="554"/>
        <v/>
      </c>
      <c r="EQ201" s="619"/>
      <c r="ER201" s="203" t="s">
        <v>101</v>
      </c>
      <c r="ES201" s="266">
        <f t="shared" si="423"/>
        <v>0</v>
      </c>
      <c r="ET201" s="272">
        <f t="shared" si="424"/>
        <v>0</v>
      </c>
      <c r="EU201" s="272">
        <f t="shared" si="425"/>
        <v>0</v>
      </c>
      <c r="EV201" s="272">
        <f t="shared" si="426"/>
        <v>0</v>
      </c>
      <c r="EW201" s="272">
        <f t="shared" si="427"/>
        <v>0</v>
      </c>
      <c r="EX201" s="272">
        <f t="shared" si="428"/>
        <v>0</v>
      </c>
      <c r="EY201" s="272">
        <f t="shared" si="429"/>
        <v>0</v>
      </c>
      <c r="EZ201" s="272">
        <f t="shared" si="430"/>
        <v>0</v>
      </c>
      <c r="FA201" s="272">
        <f t="shared" si="431"/>
        <v>0</v>
      </c>
      <c r="FB201" s="272">
        <f t="shared" si="432"/>
        <v>0</v>
      </c>
      <c r="FC201" s="272">
        <f t="shared" si="433"/>
        <v>0</v>
      </c>
      <c r="FD201" s="272">
        <f t="shared" si="434"/>
        <v>0</v>
      </c>
      <c r="FE201" s="272">
        <f t="shared" si="435"/>
        <v>0</v>
      </c>
      <c r="FF201" s="272">
        <f t="shared" si="436"/>
        <v>0</v>
      </c>
      <c r="FG201" s="272">
        <f t="shared" si="437"/>
        <v>0</v>
      </c>
      <c r="FH201" s="272">
        <f t="shared" si="438"/>
        <v>0</v>
      </c>
      <c r="FI201" s="109" t="s">
        <v>100</v>
      </c>
      <c r="FJ201" s="109" t="s">
        <v>100</v>
      </c>
      <c r="FK201" s="109" t="s">
        <v>100</v>
      </c>
      <c r="FL201" s="109" t="s">
        <v>100</v>
      </c>
      <c r="FM201" s="109" t="s">
        <v>100</v>
      </c>
      <c r="FN201" s="272">
        <f t="shared" si="555"/>
        <v>0</v>
      </c>
      <c r="FO201" s="272">
        <f t="shared" si="556"/>
        <v>0</v>
      </c>
      <c r="FP201" s="272">
        <f t="shared" si="557"/>
        <v>0</v>
      </c>
      <c r="FQ201" s="272">
        <f t="shared" si="558"/>
        <v>0</v>
      </c>
      <c r="FR201" s="272">
        <f t="shared" si="559"/>
        <v>0</v>
      </c>
      <c r="FS201" s="272">
        <f t="shared" si="560"/>
        <v>0</v>
      </c>
      <c r="FT201" s="272">
        <f t="shared" si="561"/>
        <v>0</v>
      </c>
      <c r="FU201" s="113"/>
      <c r="FV201" s="113"/>
      <c r="FW201" s="109"/>
      <c r="FX201" s="109"/>
      <c r="FY201" s="109"/>
      <c r="FZ201" s="272">
        <f t="shared" si="562"/>
        <v>0</v>
      </c>
      <c r="GA201" s="272">
        <f t="shared" si="439"/>
        <v>0</v>
      </c>
      <c r="GB201" s="109"/>
      <c r="GC201" s="109"/>
      <c r="GD201" s="109"/>
      <c r="GE201" s="109"/>
      <c r="GF201" s="109"/>
      <c r="GG201" s="109"/>
      <c r="GH201" s="109"/>
      <c r="GI201" s="109"/>
      <c r="GJ201" s="109"/>
      <c r="GK201" s="109"/>
      <c r="GL201" s="109"/>
      <c r="GM201" s="109"/>
      <c r="GN201" s="109"/>
      <c r="GO201" s="109"/>
      <c r="GP201" s="109"/>
      <c r="GQ201" s="109"/>
      <c r="GR201" s="109"/>
      <c r="GS201" s="109"/>
      <c r="GT201" s="110"/>
      <c r="GV201" s="413">
        <f t="shared" si="440"/>
        <v>0</v>
      </c>
      <c r="GW201" s="414">
        <f t="shared" si="441"/>
        <v>0</v>
      </c>
      <c r="GX201" s="415"/>
      <c r="GY201" s="416">
        <f t="shared" si="606"/>
        <v>0</v>
      </c>
      <c r="GZ201" s="417">
        <f t="shared" si="607"/>
        <v>0</v>
      </c>
      <c r="HA201" s="385"/>
      <c r="HB201" s="421"/>
      <c r="HC201" s="422"/>
      <c r="HD201" s="422"/>
      <c r="HE201" s="423">
        <f t="shared" si="608"/>
        <v>0</v>
      </c>
      <c r="HF201" s="424">
        <f t="shared" si="609"/>
        <v>0</v>
      </c>
      <c r="HG201" s="426"/>
      <c r="HH201" s="426"/>
      <c r="HI201" s="426"/>
      <c r="HJ201" s="345" t="str">
        <f t="shared" si="442"/>
        <v/>
      </c>
      <c r="HK201" s="402">
        <f>IF(OR(AND(1&lt;=HJ201,HJ201&lt;=3),HJ201=6),VLOOKUP(HJ201,'４整理番号表'!$J$5:$K$59,2,FALSE),0)</f>
        <v>0</v>
      </c>
      <c r="HL201" s="402">
        <f>IF(OR(HJ201=4,HJ201=7),VLOOKUP(HJ201,'４整理番号表'!$J$5:$K$59,2,FALSE),0)</f>
        <v>0</v>
      </c>
      <c r="HM201" s="402">
        <f>IF(HJ201=5,VLOOKUP(HJ201,'４整理番号表'!$J$5:$K$59,2,FALSE),0)</f>
        <v>0</v>
      </c>
      <c r="HN201" s="402">
        <f>IF(AND(8&lt;=HJ201,HJ201&lt;=13),VLOOKUP(HJ201,'４整理番号表'!$J$5:$K$59,2,FALSE),0)</f>
        <v>0</v>
      </c>
      <c r="HO201" s="397">
        <f t="shared" si="563"/>
        <v>0</v>
      </c>
      <c r="HP201" s="345">
        <f t="shared" si="564"/>
        <v>0</v>
      </c>
      <c r="HQ201" s="345">
        <f t="shared" si="565"/>
        <v>0</v>
      </c>
      <c r="HR201" s="344">
        <f t="shared" si="566"/>
        <v>0</v>
      </c>
      <c r="HS201" s="344">
        <f t="shared" si="567"/>
        <v>0</v>
      </c>
      <c r="HT201" s="345">
        <f t="shared" si="568"/>
        <v>0</v>
      </c>
      <c r="HU201" s="345">
        <f t="shared" si="569"/>
        <v>0</v>
      </c>
      <c r="HV201" s="345">
        <f t="shared" si="570"/>
        <v>0</v>
      </c>
      <c r="HW201" s="345">
        <f t="shared" si="571"/>
        <v>0</v>
      </c>
      <c r="HX201" s="345">
        <f t="shared" si="572"/>
        <v>0</v>
      </c>
      <c r="HY201" s="344">
        <f t="shared" si="573"/>
        <v>0</v>
      </c>
      <c r="HZ201" s="344">
        <f t="shared" si="574"/>
        <v>0</v>
      </c>
      <c r="IA201" s="345">
        <f t="shared" si="575"/>
        <v>0</v>
      </c>
      <c r="IB201" s="345">
        <f t="shared" si="576"/>
        <v>0</v>
      </c>
      <c r="IC201" s="345">
        <f t="shared" si="577"/>
        <v>0</v>
      </c>
      <c r="ID201" s="345">
        <f t="shared" si="578"/>
        <v>0</v>
      </c>
      <c r="IE201" s="345">
        <f t="shared" si="579"/>
        <v>0</v>
      </c>
      <c r="IF201" s="344">
        <f>IF(AND($HO201=3,SUM($ID201:IE201)=0),IF(AND($HB201=1,$HF201&gt;=0.1),1,),)</f>
        <v>0</v>
      </c>
      <c r="IG201" s="344">
        <f>IF(AND($HO201=3,SUM($ID201:IF201)=0),IF(AND($HB201=1,$HF201&gt;=0.05,$HF201&lt;0.1),1,),)</f>
        <v>0</v>
      </c>
      <c r="IH201" s="345">
        <f t="shared" si="580"/>
        <v>0</v>
      </c>
      <c r="II201" s="345">
        <f t="shared" si="581"/>
        <v>0</v>
      </c>
      <c r="IJ201" s="345">
        <f t="shared" si="582"/>
        <v>0</v>
      </c>
      <c r="IK201" s="345">
        <f t="shared" si="583"/>
        <v>0</v>
      </c>
      <c r="IL201" s="345">
        <f t="shared" si="584"/>
        <v>0</v>
      </c>
      <c r="IM201" s="345">
        <f t="shared" si="585"/>
        <v>0</v>
      </c>
      <c r="IN201" s="345">
        <f t="shared" si="586"/>
        <v>0</v>
      </c>
      <c r="IO201" s="345">
        <f t="shared" si="587"/>
        <v>0</v>
      </c>
      <c r="IP201" s="345">
        <f t="shared" si="588"/>
        <v>0</v>
      </c>
      <c r="IQ201" s="345">
        <f t="shared" si="589"/>
        <v>0</v>
      </c>
      <c r="IR201" s="345">
        <f t="shared" si="590"/>
        <v>0</v>
      </c>
      <c r="IS201" s="392">
        <f t="shared" si="591"/>
        <v>0</v>
      </c>
      <c r="IT201" s="385"/>
      <c r="IU201" s="440">
        <f t="shared" si="443"/>
        <v>0</v>
      </c>
      <c r="IV201" s="344">
        <f t="shared" si="444"/>
        <v>0</v>
      </c>
      <c r="IW201" s="344">
        <f t="shared" si="445"/>
        <v>0</v>
      </c>
      <c r="IX201" s="344">
        <f t="shared" si="446"/>
        <v>0</v>
      </c>
      <c r="IY201" s="344">
        <f t="shared" si="447"/>
        <v>0</v>
      </c>
      <c r="IZ201" s="344">
        <f t="shared" si="448"/>
        <v>0</v>
      </c>
      <c r="JA201" s="344">
        <f t="shared" si="449"/>
        <v>0</v>
      </c>
      <c r="JB201" s="344">
        <f t="shared" si="450"/>
        <v>0</v>
      </c>
      <c r="JC201" s="344">
        <f t="shared" si="451"/>
        <v>0</v>
      </c>
      <c r="JD201" s="344">
        <f t="shared" si="452"/>
        <v>0</v>
      </c>
      <c r="JE201" s="344">
        <f t="shared" si="453"/>
        <v>0</v>
      </c>
      <c r="JF201" s="344">
        <f t="shared" si="454"/>
        <v>0</v>
      </c>
      <c r="JG201" s="344">
        <f t="shared" si="455"/>
        <v>0</v>
      </c>
      <c r="JH201" s="344">
        <f t="shared" si="456"/>
        <v>0</v>
      </c>
      <c r="JI201" s="344">
        <f t="shared" si="457"/>
        <v>0</v>
      </c>
      <c r="JJ201" s="344">
        <f t="shared" si="458"/>
        <v>0</v>
      </c>
      <c r="JK201" s="344">
        <f t="shared" si="459"/>
        <v>0</v>
      </c>
      <c r="JL201" s="344">
        <f t="shared" si="460"/>
        <v>0</v>
      </c>
      <c r="JM201" s="344">
        <f t="shared" si="461"/>
        <v>0</v>
      </c>
      <c r="JN201" s="344">
        <f t="shared" si="462"/>
        <v>0</v>
      </c>
      <c r="JO201" s="344">
        <f t="shared" si="463"/>
        <v>0</v>
      </c>
      <c r="JP201" s="344">
        <f t="shared" si="464"/>
        <v>0</v>
      </c>
      <c r="JQ201" s="344">
        <f t="shared" si="465"/>
        <v>0</v>
      </c>
      <c r="JR201" s="344">
        <f t="shared" si="466"/>
        <v>0</v>
      </c>
      <c r="JS201" s="344">
        <f t="shared" si="467"/>
        <v>0</v>
      </c>
      <c r="JT201" s="344">
        <f t="shared" si="468"/>
        <v>0</v>
      </c>
      <c r="JU201" s="344">
        <f t="shared" si="469"/>
        <v>0</v>
      </c>
      <c r="JV201" s="344">
        <f t="shared" si="470"/>
        <v>0</v>
      </c>
      <c r="JW201" s="344">
        <f t="shared" si="471"/>
        <v>0</v>
      </c>
      <c r="JX201" s="344">
        <f t="shared" si="472"/>
        <v>0</v>
      </c>
      <c r="JY201" s="344">
        <f t="shared" si="473"/>
        <v>0</v>
      </c>
      <c r="JZ201" s="344">
        <f t="shared" si="474"/>
        <v>0</v>
      </c>
      <c r="KA201" s="344">
        <f t="shared" si="475"/>
        <v>0</v>
      </c>
      <c r="KB201" s="344">
        <f t="shared" si="476"/>
        <v>0</v>
      </c>
      <c r="KC201" s="344">
        <f t="shared" si="477"/>
        <v>0</v>
      </c>
      <c r="KD201" s="344">
        <f t="shared" si="478"/>
        <v>0</v>
      </c>
      <c r="KE201" s="344">
        <f t="shared" si="479"/>
        <v>0</v>
      </c>
      <c r="KF201" s="344">
        <f t="shared" si="480"/>
        <v>0</v>
      </c>
      <c r="KG201" s="344">
        <f t="shared" si="481"/>
        <v>0</v>
      </c>
      <c r="KH201" s="344">
        <f t="shared" si="482"/>
        <v>0</v>
      </c>
      <c r="KI201" s="344">
        <f t="shared" si="483"/>
        <v>0</v>
      </c>
      <c r="KJ201" s="344">
        <f t="shared" si="484"/>
        <v>0</v>
      </c>
      <c r="KK201" s="344">
        <f t="shared" si="485"/>
        <v>0</v>
      </c>
      <c r="KL201" s="344">
        <f t="shared" si="486"/>
        <v>0</v>
      </c>
      <c r="KM201" s="344">
        <f t="shared" si="487"/>
        <v>0</v>
      </c>
      <c r="KN201" s="344">
        <f t="shared" si="488"/>
        <v>0</v>
      </c>
      <c r="KO201" s="344">
        <f t="shared" si="489"/>
        <v>0</v>
      </c>
      <c r="KP201" s="344">
        <f t="shared" si="490"/>
        <v>0</v>
      </c>
      <c r="KQ201" s="344">
        <f t="shared" si="491"/>
        <v>0</v>
      </c>
      <c r="KR201" s="344">
        <f t="shared" si="492"/>
        <v>0</v>
      </c>
      <c r="KS201" s="344">
        <f t="shared" si="493"/>
        <v>0</v>
      </c>
      <c r="KT201" s="383">
        <f t="shared" si="494"/>
        <v>0</v>
      </c>
      <c r="KU201" s="701"/>
      <c r="KV201" s="109"/>
      <c r="KW201" s="109"/>
      <c r="KX201" s="110"/>
      <c r="KZ201" s="472">
        <f t="shared" si="495"/>
        <v>0</v>
      </c>
      <c r="LA201" s="348">
        <f t="shared" si="496"/>
        <v>0</v>
      </c>
      <c r="LB201" s="348">
        <f t="shared" si="497"/>
        <v>0</v>
      </c>
      <c r="LC201" s="473">
        <f t="shared" si="498"/>
        <v>0</v>
      </c>
      <c r="LE201" s="467">
        <f t="shared" si="499"/>
        <v>0</v>
      </c>
      <c r="LF201" s="467" t="str">
        <f t="shared" si="500"/>
        <v/>
      </c>
      <c r="LG201" s="467">
        <f t="shared" si="501"/>
        <v>0</v>
      </c>
      <c r="LH201" s="467">
        <f t="shared" si="502"/>
        <v>0</v>
      </c>
      <c r="LI201" s="467">
        <f t="shared" si="503"/>
        <v>0</v>
      </c>
      <c r="LJ201" s="467">
        <f t="shared" si="504"/>
        <v>0</v>
      </c>
      <c r="LK201" s="467">
        <f t="shared" si="505"/>
        <v>0</v>
      </c>
      <c r="LL201" s="467">
        <f t="shared" si="506"/>
        <v>0</v>
      </c>
      <c r="LM201" s="467">
        <f t="shared" si="507"/>
        <v>0</v>
      </c>
      <c r="LN201" s="468">
        <f t="shared" si="508"/>
        <v>0</v>
      </c>
      <c r="LO201" s="468" t="str">
        <f t="shared" si="592"/>
        <v>○</v>
      </c>
      <c r="LP201" s="451"/>
      <c r="LQ201" s="414">
        <f t="shared" si="593"/>
        <v>0</v>
      </c>
      <c r="LR201" s="414">
        <f t="shared" si="594"/>
        <v>0</v>
      </c>
      <c r="LS201" s="414" t="str">
        <f t="shared" si="509"/>
        <v/>
      </c>
      <c r="LT201" s="414" t="str">
        <f t="shared" si="595"/>
        <v/>
      </c>
      <c r="LU201" s="414">
        <f t="shared" si="510"/>
        <v>0</v>
      </c>
      <c r="LV201" s="414">
        <f t="shared" si="511"/>
        <v>0</v>
      </c>
      <c r="LW201" s="414">
        <f t="shared" si="512"/>
        <v>0</v>
      </c>
      <c r="LX201" s="448">
        <f t="shared" si="513"/>
        <v>0</v>
      </c>
      <c r="LY201" s="414">
        <f t="shared" si="596"/>
        <v>0</v>
      </c>
      <c r="LZ201" s="414">
        <f t="shared" si="597"/>
        <v>0</v>
      </c>
      <c r="MA201" s="414">
        <f t="shared" si="598"/>
        <v>0</v>
      </c>
      <c r="MB201" s="448">
        <f t="shared" si="599"/>
        <v>0</v>
      </c>
      <c r="MC201" s="414">
        <f t="shared" si="514"/>
        <v>0</v>
      </c>
      <c r="MD201" s="414">
        <f t="shared" si="515"/>
        <v>0</v>
      </c>
      <c r="ME201" s="414">
        <f t="shared" si="516"/>
        <v>0</v>
      </c>
      <c r="MF201" s="448">
        <f t="shared" si="517"/>
        <v>0</v>
      </c>
      <c r="MG201" s="414">
        <f t="shared" si="518"/>
        <v>0</v>
      </c>
      <c r="MH201" s="414">
        <f t="shared" si="519"/>
        <v>0</v>
      </c>
      <c r="MI201" s="414">
        <f t="shared" si="520"/>
        <v>0</v>
      </c>
      <c r="MJ201" s="448">
        <f t="shared" si="600"/>
        <v>0</v>
      </c>
      <c r="MK201" s="462"/>
      <c r="ML201" s="477" cm="1">
        <f t="array" ref="ML201">IF(MX201=1,INDEX($BX201:$EQ201,1,MATCH("Ⅱ⑧",$BX201:$EQ201,0)+7),0)</f>
        <v>0</v>
      </c>
      <c r="MM201" s="478">
        <f t="shared" si="521"/>
        <v>0</v>
      </c>
      <c r="MN201" s="468">
        <f t="shared" si="522"/>
        <v>0</v>
      </c>
      <c r="MP201" s="348">
        <f t="shared" si="523"/>
        <v>0</v>
      </c>
      <c r="MQ201" s="348">
        <f t="shared" si="524"/>
        <v>0</v>
      </c>
      <c r="MR201" s="348">
        <f t="shared" si="525"/>
        <v>0</v>
      </c>
      <c r="MS201" s="348">
        <f t="shared" si="526"/>
        <v>0</v>
      </c>
      <c r="MT201" s="348">
        <f t="shared" si="527"/>
        <v>0</v>
      </c>
      <c r="MU201" s="348">
        <f t="shared" si="528"/>
        <v>0</v>
      </c>
      <c r="MV201" s="348">
        <f t="shared" si="529"/>
        <v>0</v>
      </c>
      <c r="MW201" s="348">
        <f t="shared" si="530"/>
        <v>0</v>
      </c>
      <c r="MX201" s="348">
        <f t="shared" si="531"/>
        <v>0</v>
      </c>
      <c r="MZ201" s="550">
        <f t="shared" si="532"/>
        <v>0</v>
      </c>
      <c r="NA201" s="550">
        <f t="shared" si="533"/>
        <v>0</v>
      </c>
      <c r="NB201" s="550">
        <f t="shared" si="534"/>
        <v>0</v>
      </c>
      <c r="NC201" s="550">
        <f t="shared" si="535"/>
        <v>0</v>
      </c>
      <c r="ND201" s="550">
        <f t="shared" si="536"/>
        <v>0</v>
      </c>
      <c r="NE201" s="550">
        <f t="shared" si="537"/>
        <v>0</v>
      </c>
      <c r="NF201" s="550">
        <f t="shared" si="538"/>
        <v>0</v>
      </c>
      <c r="NG201" s="550">
        <f t="shared" si="539"/>
        <v>0</v>
      </c>
    </row>
    <row r="202" spans="1:371" s="136" customFormat="1" ht="21" customHeight="1">
      <c r="A202" s="452">
        <f t="shared" si="412"/>
        <v>0</v>
      </c>
      <c r="B202" s="452">
        <f t="shared" si="601"/>
        <v>0</v>
      </c>
      <c r="C202" s="452">
        <f t="shared" si="413"/>
        <v>0</v>
      </c>
      <c r="D202" s="452">
        <f t="shared" si="414"/>
        <v>0</v>
      </c>
      <c r="E202" s="452">
        <f t="shared" si="415"/>
        <v>0</v>
      </c>
      <c r="F202" s="452">
        <f t="shared" si="602"/>
        <v>0</v>
      </c>
      <c r="G202" s="452">
        <f t="shared" si="603"/>
        <v>0</v>
      </c>
      <c r="H202" s="452">
        <f t="shared" si="604"/>
        <v>0</v>
      </c>
      <c r="I202" s="267">
        <f t="shared" si="540"/>
        <v>0</v>
      </c>
      <c r="J202" s="268"/>
      <c r="K202" s="112"/>
      <c r="L202" s="112"/>
      <c r="M202" s="106"/>
      <c r="N202" s="106"/>
      <c r="O202" s="106"/>
      <c r="P202" s="106"/>
      <c r="Q202" s="112"/>
      <c r="R202" s="263" t="str">
        <f>IFERROR(VLOOKUP(Q202,'４整理番号表'!$T$27:$U$30,2,TRUE),"")</f>
        <v/>
      </c>
      <c r="S202" s="263">
        <f t="shared" si="541"/>
        <v>0</v>
      </c>
      <c r="T202" s="266">
        <f t="shared" si="542"/>
        <v>0</v>
      </c>
      <c r="U202" s="112"/>
      <c r="V202" s="108"/>
      <c r="W202" s="269" t="str">
        <f>IFERROR(VLOOKUP(V202,'４整理番号表'!$B$6:$G$7,2,TRUE),"")</f>
        <v/>
      </c>
      <c r="X202" s="270"/>
      <c r="Y202" s="108"/>
      <c r="Z202" s="269" t="str">
        <f>IFERROR(VLOOKUP(Y202,'４整理番号表'!$B$39:$H$45,2,TRUE),"")</f>
        <v/>
      </c>
      <c r="AA202" s="108"/>
      <c r="AB202" s="271" t="str">
        <f>IFERROR(VLOOKUP(AA202,'４整理番号表'!$J$5:$K$59,2,TRUE),"")</f>
        <v/>
      </c>
      <c r="AC202" s="365"/>
      <c r="AD202" s="624"/>
      <c r="AE202" s="107"/>
      <c r="AF202" s="272" t="str">
        <f>IFERROR(VLOOKUP(AE202,'４整理番号表'!$P$6:$Q$39,2,TRUE),"")</f>
        <v/>
      </c>
      <c r="AG202" s="273">
        <f t="shared" si="416"/>
        <v>0</v>
      </c>
      <c r="AH202" s="106"/>
      <c r="AI202" s="112"/>
      <c r="AJ202" s="111"/>
      <c r="AK202" s="282"/>
      <c r="AL202" s="283"/>
      <c r="AM202" s="280"/>
      <c r="AN202" s="29"/>
      <c r="AO202" s="291">
        <f t="shared" si="417"/>
        <v>0</v>
      </c>
      <c r="AP202" s="290">
        <f t="shared" si="543"/>
        <v>0</v>
      </c>
      <c r="AQ202" s="30"/>
      <c r="AR202" s="30"/>
      <c r="AS202" s="30"/>
      <c r="AT202" s="289"/>
      <c r="AU202" s="291">
        <f t="shared" si="610"/>
        <v>0</v>
      </c>
      <c r="AV202" s="291" t="str">
        <f t="shared" si="605"/>
        <v/>
      </c>
      <c r="AW202" s="27"/>
      <c r="AX202" s="33"/>
      <c r="AY202" s="33"/>
      <c r="AZ202" s="28"/>
      <c r="BA202" s="27"/>
      <c r="BB202" s="202"/>
      <c r="BC202" s="315">
        <f t="shared" si="544"/>
        <v>0</v>
      </c>
      <c r="BD202" s="349" t="str">
        <f t="shared" si="418"/>
        <v/>
      </c>
      <c r="BE202" s="350"/>
      <c r="BF202" s="350"/>
      <c r="BG202" s="349">
        <f t="shared" si="611"/>
        <v>0</v>
      </c>
      <c r="BH202" s="350"/>
      <c r="BI202" s="349">
        <f t="shared" si="545"/>
        <v>0</v>
      </c>
      <c r="BJ202" s="202"/>
      <c r="BK202" s="202"/>
      <c r="BL202" s="653" t="str">
        <f t="shared" si="419"/>
        <v/>
      </c>
      <c r="BM202" s="654" t="str">
        <f t="shared" si="420"/>
        <v/>
      </c>
      <c r="BN202" s="266" t="str">
        <f t="shared" si="421"/>
        <v/>
      </c>
      <c r="BO202" s="793"/>
      <c r="BP202" s="323"/>
      <c r="BQ202" s="323"/>
      <c r="BR202" s="323"/>
      <c r="BS202" s="323"/>
      <c r="BT202" s="324" t="str">
        <f t="shared" si="422"/>
        <v/>
      </c>
      <c r="BU202" s="325" t="str">
        <f t="shared" si="546"/>
        <v/>
      </c>
      <c r="BV202" s="393">
        <f t="shared" si="547"/>
        <v>0</v>
      </c>
      <c r="BW202" s="326"/>
      <c r="BX202" s="329"/>
      <c r="BY202" s="454"/>
      <c r="BZ202" s="455"/>
      <c r="CA202" s="455"/>
      <c r="CB202" s="455"/>
      <c r="CC202" s="455"/>
      <c r="CD202" s="322">
        <f>IFERROR(VLOOKUP(BX202,'４整理番号表'!$X$23:$Z$31,3,FALSE),)</f>
        <v>0</v>
      </c>
      <c r="CE202" s="605" t="str">
        <f>IF(BX202='４整理番号表'!$X$24,IF(CC202&lt;&gt;"",IF(BZ202&gt;0,IF(BY202=6,ROUNDDOWN((CC202-BZ202)/ABS(BZ202),3),IF(BY202=5,ROUNDDOWN((CC202-BZ202)/ABS(BZ202)*3/4,3),"")),"-")),IF(CC202&lt;&gt;"",IF(BZ202&gt;0,ROUNDDOWN((CC202-BZ202)/ABS(BZ202),3),"-"),""))</f>
        <v/>
      </c>
      <c r="CF202" s="610"/>
      <c r="CG202" s="329"/>
      <c r="CH202" s="454"/>
      <c r="CI202" s="322"/>
      <c r="CJ202" s="322"/>
      <c r="CK202" s="322"/>
      <c r="CL202" s="322"/>
      <c r="CM202" s="322">
        <f>IFERROR(VLOOKUP(CG202,'４整理番号表'!$X$23:$Z$31,3,FALSE),)</f>
        <v>0</v>
      </c>
      <c r="CN202" s="325" t="str">
        <f t="shared" si="548"/>
        <v/>
      </c>
      <c r="CO202" s="610"/>
      <c r="CP202" s="329"/>
      <c r="CQ202" s="454"/>
      <c r="CR202" s="322"/>
      <c r="CS202" s="322"/>
      <c r="CT202" s="322"/>
      <c r="CU202" s="322"/>
      <c r="CV202" s="322">
        <f>IFERROR(VLOOKUP(CP202,'４整理番号表'!$X$23:$Z$31,3,FALSE),)</f>
        <v>0</v>
      </c>
      <c r="CW202" s="325" t="str">
        <f t="shared" si="549"/>
        <v/>
      </c>
      <c r="CX202" s="619"/>
      <c r="CY202" s="329"/>
      <c r="CZ202" s="454"/>
      <c r="DA202" s="322"/>
      <c r="DB202" s="322"/>
      <c r="DC202" s="322"/>
      <c r="DD202" s="322"/>
      <c r="DE202" s="322">
        <f>IFERROR(VLOOKUP(CY202,'４整理番号表'!$X$23:$Z$31,3,FALSE),)</f>
        <v>0</v>
      </c>
      <c r="DF202" s="325" t="str">
        <f t="shared" si="550"/>
        <v/>
      </c>
      <c r="DG202" s="610"/>
      <c r="DH202" s="329"/>
      <c r="DI202" s="454"/>
      <c r="DJ202" s="322"/>
      <c r="DK202" s="322"/>
      <c r="DL202" s="322"/>
      <c r="DM202" s="322"/>
      <c r="DN202" s="322">
        <f>IFERROR(VLOOKUP(DH202,'４整理番号表'!$X$23:$Z$31,3,FALSE),)</f>
        <v>0</v>
      </c>
      <c r="DO202" s="325" t="str">
        <f t="shared" si="551"/>
        <v/>
      </c>
      <c r="DP202" s="610"/>
      <c r="DQ202" s="329"/>
      <c r="DR202" s="454"/>
      <c r="DS202" s="322"/>
      <c r="DT202" s="322"/>
      <c r="DU202" s="322"/>
      <c r="DV202" s="322"/>
      <c r="DW202" s="322">
        <f>IFERROR(VLOOKUP(DQ202,'４整理番号表'!$X$23:$Z$31,3,FALSE),)</f>
        <v>0</v>
      </c>
      <c r="DX202" s="325" t="str">
        <f t="shared" si="552"/>
        <v/>
      </c>
      <c r="DY202" s="610"/>
      <c r="DZ202" s="329"/>
      <c r="EA202" s="454"/>
      <c r="EB202" s="322"/>
      <c r="EC202" s="322"/>
      <c r="ED202" s="322"/>
      <c r="EE202" s="322"/>
      <c r="EF202" s="322">
        <f>IFERROR(VLOOKUP(DZ202,'４整理番号表'!$X$23:$Z$31,3,FALSE),)</f>
        <v>0</v>
      </c>
      <c r="EG202" s="325" t="str">
        <f t="shared" si="553"/>
        <v/>
      </c>
      <c r="EH202" s="610"/>
      <c r="EI202" s="329"/>
      <c r="EJ202" s="454"/>
      <c r="EK202" s="322"/>
      <c r="EL202" s="322"/>
      <c r="EM202" s="322"/>
      <c r="EN202" s="322"/>
      <c r="EO202" s="322">
        <f>IFERROR(VLOOKUP(EI202,'４整理番号表'!$X$23:$Z$31,3,FALSE),)</f>
        <v>0</v>
      </c>
      <c r="EP202" s="325" t="str">
        <f t="shared" si="554"/>
        <v/>
      </c>
      <c r="EQ202" s="619"/>
      <c r="ER202" s="203" t="s">
        <v>101</v>
      </c>
      <c r="ES202" s="266">
        <f t="shared" si="423"/>
        <v>0</v>
      </c>
      <c r="ET202" s="272">
        <f t="shared" si="424"/>
        <v>0</v>
      </c>
      <c r="EU202" s="272">
        <f t="shared" si="425"/>
        <v>0</v>
      </c>
      <c r="EV202" s="272">
        <f t="shared" si="426"/>
        <v>0</v>
      </c>
      <c r="EW202" s="272">
        <f t="shared" si="427"/>
        <v>0</v>
      </c>
      <c r="EX202" s="272">
        <f t="shared" si="428"/>
        <v>0</v>
      </c>
      <c r="EY202" s="272">
        <f t="shared" si="429"/>
        <v>0</v>
      </c>
      <c r="EZ202" s="272">
        <f t="shared" si="430"/>
        <v>0</v>
      </c>
      <c r="FA202" s="272">
        <f t="shared" si="431"/>
        <v>0</v>
      </c>
      <c r="FB202" s="272">
        <f t="shared" si="432"/>
        <v>0</v>
      </c>
      <c r="FC202" s="272">
        <f t="shared" si="433"/>
        <v>0</v>
      </c>
      <c r="FD202" s="272">
        <f t="shared" si="434"/>
        <v>0</v>
      </c>
      <c r="FE202" s="272">
        <f t="shared" si="435"/>
        <v>0</v>
      </c>
      <c r="FF202" s="272">
        <f t="shared" si="436"/>
        <v>0</v>
      </c>
      <c r="FG202" s="272">
        <f t="shared" si="437"/>
        <v>0</v>
      </c>
      <c r="FH202" s="272">
        <f t="shared" si="438"/>
        <v>0</v>
      </c>
      <c r="FI202" s="109" t="s">
        <v>100</v>
      </c>
      <c r="FJ202" s="109" t="s">
        <v>100</v>
      </c>
      <c r="FK202" s="109" t="s">
        <v>100</v>
      </c>
      <c r="FL202" s="109" t="s">
        <v>100</v>
      </c>
      <c r="FM202" s="109" t="s">
        <v>100</v>
      </c>
      <c r="FN202" s="272">
        <f t="shared" si="555"/>
        <v>0</v>
      </c>
      <c r="FO202" s="272">
        <f t="shared" si="556"/>
        <v>0</v>
      </c>
      <c r="FP202" s="272">
        <f t="shared" si="557"/>
        <v>0</v>
      </c>
      <c r="FQ202" s="272">
        <f t="shared" si="558"/>
        <v>0</v>
      </c>
      <c r="FR202" s="272">
        <f t="shared" si="559"/>
        <v>0</v>
      </c>
      <c r="FS202" s="272">
        <f t="shared" si="560"/>
        <v>0</v>
      </c>
      <c r="FT202" s="272">
        <f t="shared" si="561"/>
        <v>0</v>
      </c>
      <c r="FU202" s="113"/>
      <c r="FV202" s="113"/>
      <c r="FW202" s="109"/>
      <c r="FX202" s="109"/>
      <c r="FY202" s="109"/>
      <c r="FZ202" s="272">
        <f t="shared" si="562"/>
        <v>0</v>
      </c>
      <c r="GA202" s="272">
        <f t="shared" si="439"/>
        <v>0</v>
      </c>
      <c r="GB202" s="109"/>
      <c r="GC202" s="109"/>
      <c r="GD202" s="109"/>
      <c r="GE202" s="109"/>
      <c r="GF202" s="109"/>
      <c r="GG202" s="109"/>
      <c r="GH202" s="109"/>
      <c r="GI202" s="109"/>
      <c r="GJ202" s="109"/>
      <c r="GK202" s="109"/>
      <c r="GL202" s="109"/>
      <c r="GM202" s="109"/>
      <c r="GN202" s="109"/>
      <c r="GO202" s="109"/>
      <c r="GP202" s="109"/>
      <c r="GQ202" s="109"/>
      <c r="GR202" s="109"/>
      <c r="GS202" s="109"/>
      <c r="GT202" s="110"/>
      <c r="GV202" s="413">
        <f t="shared" si="440"/>
        <v>0</v>
      </c>
      <c r="GW202" s="414">
        <f t="shared" si="441"/>
        <v>0</v>
      </c>
      <c r="GX202" s="415"/>
      <c r="GY202" s="416">
        <f t="shared" si="606"/>
        <v>0</v>
      </c>
      <c r="GZ202" s="417">
        <f t="shared" si="607"/>
        <v>0</v>
      </c>
      <c r="HA202" s="385"/>
      <c r="HB202" s="421"/>
      <c r="HC202" s="422"/>
      <c r="HD202" s="422"/>
      <c r="HE202" s="423">
        <f t="shared" si="608"/>
        <v>0</v>
      </c>
      <c r="HF202" s="424">
        <f t="shared" si="609"/>
        <v>0</v>
      </c>
      <c r="HG202" s="426"/>
      <c r="HH202" s="426"/>
      <c r="HI202" s="426"/>
      <c r="HJ202" s="345" t="str">
        <f t="shared" si="442"/>
        <v/>
      </c>
      <c r="HK202" s="402">
        <f>IF(OR(AND(1&lt;=HJ202,HJ202&lt;=3),HJ202=6),VLOOKUP(HJ202,'４整理番号表'!$J$5:$K$59,2,FALSE),0)</f>
        <v>0</v>
      </c>
      <c r="HL202" s="402">
        <f>IF(OR(HJ202=4,HJ202=7),VLOOKUP(HJ202,'４整理番号表'!$J$5:$K$59,2,FALSE),0)</f>
        <v>0</v>
      </c>
      <c r="HM202" s="402">
        <f>IF(HJ202=5,VLOOKUP(HJ202,'４整理番号表'!$J$5:$K$59,2,FALSE),0)</f>
        <v>0</v>
      </c>
      <c r="HN202" s="402">
        <f>IF(AND(8&lt;=HJ202,HJ202&lt;=13),VLOOKUP(HJ202,'４整理番号表'!$J$5:$K$59,2,FALSE),0)</f>
        <v>0</v>
      </c>
      <c r="HO202" s="397">
        <f t="shared" si="563"/>
        <v>0</v>
      </c>
      <c r="HP202" s="345">
        <f t="shared" si="564"/>
        <v>0</v>
      </c>
      <c r="HQ202" s="345">
        <f t="shared" si="565"/>
        <v>0</v>
      </c>
      <c r="HR202" s="344">
        <f t="shared" si="566"/>
        <v>0</v>
      </c>
      <c r="HS202" s="344">
        <f t="shared" si="567"/>
        <v>0</v>
      </c>
      <c r="HT202" s="345">
        <f t="shared" si="568"/>
        <v>0</v>
      </c>
      <c r="HU202" s="345">
        <f t="shared" si="569"/>
        <v>0</v>
      </c>
      <c r="HV202" s="345">
        <f t="shared" si="570"/>
        <v>0</v>
      </c>
      <c r="HW202" s="345">
        <f t="shared" si="571"/>
        <v>0</v>
      </c>
      <c r="HX202" s="345">
        <f t="shared" si="572"/>
        <v>0</v>
      </c>
      <c r="HY202" s="344">
        <f t="shared" si="573"/>
        <v>0</v>
      </c>
      <c r="HZ202" s="344">
        <f t="shared" si="574"/>
        <v>0</v>
      </c>
      <c r="IA202" s="345">
        <f t="shared" si="575"/>
        <v>0</v>
      </c>
      <c r="IB202" s="345">
        <f t="shared" si="576"/>
        <v>0</v>
      </c>
      <c r="IC202" s="345">
        <f t="shared" si="577"/>
        <v>0</v>
      </c>
      <c r="ID202" s="345">
        <f t="shared" si="578"/>
        <v>0</v>
      </c>
      <c r="IE202" s="345">
        <f t="shared" si="579"/>
        <v>0</v>
      </c>
      <c r="IF202" s="344">
        <f>IF(AND($HO202=3,SUM($ID202:IE202)=0),IF(AND($HB202=1,$HF202&gt;=0.1),1,),)</f>
        <v>0</v>
      </c>
      <c r="IG202" s="344">
        <f>IF(AND($HO202=3,SUM($ID202:IF202)=0),IF(AND($HB202=1,$HF202&gt;=0.05,$HF202&lt;0.1),1,),)</f>
        <v>0</v>
      </c>
      <c r="IH202" s="345">
        <f t="shared" si="580"/>
        <v>0</v>
      </c>
      <c r="II202" s="345">
        <f t="shared" si="581"/>
        <v>0</v>
      </c>
      <c r="IJ202" s="345">
        <f t="shared" si="582"/>
        <v>0</v>
      </c>
      <c r="IK202" s="345">
        <f t="shared" si="583"/>
        <v>0</v>
      </c>
      <c r="IL202" s="345">
        <f t="shared" si="584"/>
        <v>0</v>
      </c>
      <c r="IM202" s="345">
        <f t="shared" si="585"/>
        <v>0</v>
      </c>
      <c r="IN202" s="345">
        <f t="shared" si="586"/>
        <v>0</v>
      </c>
      <c r="IO202" s="345">
        <f t="shared" si="587"/>
        <v>0</v>
      </c>
      <c r="IP202" s="345">
        <f t="shared" si="588"/>
        <v>0</v>
      </c>
      <c r="IQ202" s="345">
        <f t="shared" si="589"/>
        <v>0</v>
      </c>
      <c r="IR202" s="345">
        <f t="shared" si="590"/>
        <v>0</v>
      </c>
      <c r="IS202" s="392">
        <f t="shared" si="591"/>
        <v>0</v>
      </c>
      <c r="IT202" s="385"/>
      <c r="IU202" s="440">
        <f t="shared" si="443"/>
        <v>0</v>
      </c>
      <c r="IV202" s="344">
        <f t="shared" si="444"/>
        <v>0</v>
      </c>
      <c r="IW202" s="344">
        <f t="shared" si="445"/>
        <v>0</v>
      </c>
      <c r="IX202" s="344">
        <f t="shared" si="446"/>
        <v>0</v>
      </c>
      <c r="IY202" s="344">
        <f t="shared" si="447"/>
        <v>0</v>
      </c>
      <c r="IZ202" s="344">
        <f t="shared" si="448"/>
        <v>0</v>
      </c>
      <c r="JA202" s="344">
        <f t="shared" si="449"/>
        <v>0</v>
      </c>
      <c r="JB202" s="344">
        <f t="shared" si="450"/>
        <v>0</v>
      </c>
      <c r="JC202" s="344">
        <f t="shared" si="451"/>
        <v>0</v>
      </c>
      <c r="JD202" s="344">
        <f t="shared" si="452"/>
        <v>0</v>
      </c>
      <c r="JE202" s="344">
        <f t="shared" si="453"/>
        <v>0</v>
      </c>
      <c r="JF202" s="344">
        <f t="shared" si="454"/>
        <v>0</v>
      </c>
      <c r="JG202" s="344">
        <f t="shared" si="455"/>
        <v>0</v>
      </c>
      <c r="JH202" s="344">
        <f t="shared" si="456"/>
        <v>0</v>
      </c>
      <c r="JI202" s="344">
        <f t="shared" si="457"/>
        <v>0</v>
      </c>
      <c r="JJ202" s="344">
        <f t="shared" si="458"/>
        <v>0</v>
      </c>
      <c r="JK202" s="344">
        <f t="shared" si="459"/>
        <v>0</v>
      </c>
      <c r="JL202" s="344">
        <f t="shared" si="460"/>
        <v>0</v>
      </c>
      <c r="JM202" s="344">
        <f t="shared" si="461"/>
        <v>0</v>
      </c>
      <c r="JN202" s="344">
        <f t="shared" si="462"/>
        <v>0</v>
      </c>
      <c r="JO202" s="344">
        <f t="shared" si="463"/>
        <v>0</v>
      </c>
      <c r="JP202" s="344">
        <f t="shared" si="464"/>
        <v>0</v>
      </c>
      <c r="JQ202" s="344">
        <f t="shared" si="465"/>
        <v>0</v>
      </c>
      <c r="JR202" s="344">
        <f t="shared" si="466"/>
        <v>0</v>
      </c>
      <c r="JS202" s="344">
        <f t="shared" si="467"/>
        <v>0</v>
      </c>
      <c r="JT202" s="344">
        <f t="shared" si="468"/>
        <v>0</v>
      </c>
      <c r="JU202" s="344">
        <f t="shared" si="469"/>
        <v>0</v>
      </c>
      <c r="JV202" s="344">
        <f t="shared" si="470"/>
        <v>0</v>
      </c>
      <c r="JW202" s="344">
        <f t="shared" si="471"/>
        <v>0</v>
      </c>
      <c r="JX202" s="344">
        <f t="shared" si="472"/>
        <v>0</v>
      </c>
      <c r="JY202" s="344">
        <f t="shared" si="473"/>
        <v>0</v>
      </c>
      <c r="JZ202" s="344">
        <f t="shared" si="474"/>
        <v>0</v>
      </c>
      <c r="KA202" s="344">
        <f t="shared" si="475"/>
        <v>0</v>
      </c>
      <c r="KB202" s="344">
        <f t="shared" si="476"/>
        <v>0</v>
      </c>
      <c r="KC202" s="344">
        <f t="shared" si="477"/>
        <v>0</v>
      </c>
      <c r="KD202" s="344">
        <f t="shared" si="478"/>
        <v>0</v>
      </c>
      <c r="KE202" s="344">
        <f t="shared" si="479"/>
        <v>0</v>
      </c>
      <c r="KF202" s="344">
        <f t="shared" si="480"/>
        <v>0</v>
      </c>
      <c r="KG202" s="344">
        <f t="shared" si="481"/>
        <v>0</v>
      </c>
      <c r="KH202" s="344">
        <f t="shared" si="482"/>
        <v>0</v>
      </c>
      <c r="KI202" s="344">
        <f t="shared" si="483"/>
        <v>0</v>
      </c>
      <c r="KJ202" s="344">
        <f t="shared" si="484"/>
        <v>0</v>
      </c>
      <c r="KK202" s="344">
        <f t="shared" si="485"/>
        <v>0</v>
      </c>
      <c r="KL202" s="344">
        <f t="shared" si="486"/>
        <v>0</v>
      </c>
      <c r="KM202" s="344">
        <f t="shared" si="487"/>
        <v>0</v>
      </c>
      <c r="KN202" s="344">
        <f t="shared" si="488"/>
        <v>0</v>
      </c>
      <c r="KO202" s="344">
        <f t="shared" si="489"/>
        <v>0</v>
      </c>
      <c r="KP202" s="344">
        <f t="shared" si="490"/>
        <v>0</v>
      </c>
      <c r="KQ202" s="344">
        <f t="shared" si="491"/>
        <v>0</v>
      </c>
      <c r="KR202" s="344">
        <f t="shared" si="492"/>
        <v>0</v>
      </c>
      <c r="KS202" s="344">
        <f t="shared" si="493"/>
        <v>0</v>
      </c>
      <c r="KT202" s="383">
        <f t="shared" si="494"/>
        <v>0</v>
      </c>
      <c r="KU202" s="701"/>
      <c r="KV202" s="109"/>
      <c r="KW202" s="109"/>
      <c r="KX202" s="110"/>
      <c r="KZ202" s="472">
        <f t="shared" si="495"/>
        <v>0</v>
      </c>
      <c r="LA202" s="348">
        <f t="shared" si="496"/>
        <v>0</v>
      </c>
      <c r="LB202" s="348">
        <f t="shared" si="497"/>
        <v>0</v>
      </c>
      <c r="LC202" s="473">
        <f t="shared" si="498"/>
        <v>0</v>
      </c>
      <c r="LE202" s="467">
        <f t="shared" si="499"/>
        <v>0</v>
      </c>
      <c r="LF202" s="467" t="str">
        <f t="shared" si="500"/>
        <v/>
      </c>
      <c r="LG202" s="467">
        <f t="shared" si="501"/>
        <v>0</v>
      </c>
      <c r="LH202" s="467">
        <f t="shared" si="502"/>
        <v>0</v>
      </c>
      <c r="LI202" s="467">
        <f t="shared" si="503"/>
        <v>0</v>
      </c>
      <c r="LJ202" s="467">
        <f t="shared" si="504"/>
        <v>0</v>
      </c>
      <c r="LK202" s="467">
        <f t="shared" si="505"/>
        <v>0</v>
      </c>
      <c r="LL202" s="467">
        <f t="shared" si="506"/>
        <v>0</v>
      </c>
      <c r="LM202" s="467">
        <f t="shared" si="507"/>
        <v>0</v>
      </c>
      <c r="LN202" s="468">
        <f t="shared" si="508"/>
        <v>0</v>
      </c>
      <c r="LO202" s="468" t="str">
        <f t="shared" si="592"/>
        <v>○</v>
      </c>
      <c r="LP202" s="451"/>
      <c r="LQ202" s="414">
        <f t="shared" si="593"/>
        <v>0</v>
      </c>
      <c r="LR202" s="414">
        <f t="shared" si="594"/>
        <v>0</v>
      </c>
      <c r="LS202" s="414" t="str">
        <f t="shared" si="509"/>
        <v/>
      </c>
      <c r="LT202" s="414" t="str">
        <f t="shared" si="595"/>
        <v/>
      </c>
      <c r="LU202" s="414">
        <f t="shared" si="510"/>
        <v>0</v>
      </c>
      <c r="LV202" s="414">
        <f t="shared" si="511"/>
        <v>0</v>
      </c>
      <c r="LW202" s="414">
        <f t="shared" si="512"/>
        <v>0</v>
      </c>
      <c r="LX202" s="448">
        <f t="shared" si="513"/>
        <v>0</v>
      </c>
      <c r="LY202" s="414">
        <f t="shared" si="596"/>
        <v>0</v>
      </c>
      <c r="LZ202" s="414">
        <f t="shared" si="597"/>
        <v>0</v>
      </c>
      <c r="MA202" s="414">
        <f t="shared" si="598"/>
        <v>0</v>
      </c>
      <c r="MB202" s="448">
        <f t="shared" si="599"/>
        <v>0</v>
      </c>
      <c r="MC202" s="414">
        <f t="shared" si="514"/>
        <v>0</v>
      </c>
      <c r="MD202" s="414">
        <f t="shared" si="515"/>
        <v>0</v>
      </c>
      <c r="ME202" s="414">
        <f t="shared" si="516"/>
        <v>0</v>
      </c>
      <c r="MF202" s="448">
        <f t="shared" si="517"/>
        <v>0</v>
      </c>
      <c r="MG202" s="414">
        <f t="shared" si="518"/>
        <v>0</v>
      </c>
      <c r="MH202" s="414">
        <f t="shared" si="519"/>
        <v>0</v>
      </c>
      <c r="MI202" s="414">
        <f t="shared" si="520"/>
        <v>0</v>
      </c>
      <c r="MJ202" s="448">
        <f t="shared" si="600"/>
        <v>0</v>
      </c>
      <c r="MK202" s="462"/>
      <c r="ML202" s="477" cm="1">
        <f t="array" ref="ML202">IF(MX202=1,INDEX($BX202:$EQ202,1,MATCH("Ⅱ⑧",$BX202:$EQ202,0)+7),0)</f>
        <v>0</v>
      </c>
      <c r="MM202" s="478">
        <f t="shared" si="521"/>
        <v>0</v>
      </c>
      <c r="MN202" s="468">
        <f t="shared" si="522"/>
        <v>0</v>
      </c>
      <c r="MP202" s="348">
        <f t="shared" si="523"/>
        <v>0</v>
      </c>
      <c r="MQ202" s="348">
        <f t="shared" si="524"/>
        <v>0</v>
      </c>
      <c r="MR202" s="348">
        <f t="shared" si="525"/>
        <v>0</v>
      </c>
      <c r="MS202" s="348">
        <f t="shared" si="526"/>
        <v>0</v>
      </c>
      <c r="MT202" s="348">
        <f t="shared" si="527"/>
        <v>0</v>
      </c>
      <c r="MU202" s="348">
        <f t="shared" si="528"/>
        <v>0</v>
      </c>
      <c r="MV202" s="348">
        <f t="shared" si="529"/>
        <v>0</v>
      </c>
      <c r="MW202" s="348">
        <f t="shared" si="530"/>
        <v>0</v>
      </c>
      <c r="MX202" s="348">
        <f t="shared" si="531"/>
        <v>0</v>
      </c>
      <c r="MZ202" s="550">
        <f t="shared" si="532"/>
        <v>0</v>
      </c>
      <c r="NA202" s="550">
        <f t="shared" si="533"/>
        <v>0</v>
      </c>
      <c r="NB202" s="550">
        <f t="shared" si="534"/>
        <v>0</v>
      </c>
      <c r="NC202" s="550">
        <f t="shared" si="535"/>
        <v>0</v>
      </c>
      <c r="ND202" s="550">
        <f t="shared" si="536"/>
        <v>0</v>
      </c>
      <c r="NE202" s="550">
        <f t="shared" si="537"/>
        <v>0</v>
      </c>
      <c r="NF202" s="550">
        <f t="shared" si="538"/>
        <v>0</v>
      </c>
      <c r="NG202" s="550">
        <f t="shared" si="539"/>
        <v>0</v>
      </c>
    </row>
    <row r="203" spans="1:371" s="136" customFormat="1" ht="21" customHeight="1">
      <c r="A203" s="452">
        <f t="shared" si="412"/>
        <v>0</v>
      </c>
      <c r="B203" s="452">
        <f t="shared" si="601"/>
        <v>0</v>
      </c>
      <c r="C203" s="452">
        <f t="shared" si="413"/>
        <v>0</v>
      </c>
      <c r="D203" s="452">
        <f t="shared" si="414"/>
        <v>0</v>
      </c>
      <c r="E203" s="452">
        <f t="shared" si="415"/>
        <v>0</v>
      </c>
      <c r="F203" s="452">
        <f t="shared" si="602"/>
        <v>0</v>
      </c>
      <c r="G203" s="452">
        <f t="shared" si="603"/>
        <v>0</v>
      </c>
      <c r="H203" s="452">
        <f t="shared" si="604"/>
        <v>0</v>
      </c>
      <c r="I203" s="267">
        <f t="shared" si="540"/>
        <v>0</v>
      </c>
      <c r="J203" s="268"/>
      <c r="K203" s="112"/>
      <c r="L203" s="112"/>
      <c r="M203" s="106"/>
      <c r="N203" s="106"/>
      <c r="O203" s="106"/>
      <c r="P203" s="106"/>
      <c r="Q203" s="112"/>
      <c r="R203" s="263" t="str">
        <f>IFERROR(VLOOKUP(Q203,'４整理番号表'!$T$27:$U$30,2,TRUE),"")</f>
        <v/>
      </c>
      <c r="S203" s="263">
        <f t="shared" si="541"/>
        <v>0</v>
      </c>
      <c r="T203" s="266">
        <f t="shared" si="542"/>
        <v>0</v>
      </c>
      <c r="U203" s="112"/>
      <c r="V203" s="108"/>
      <c r="W203" s="269" t="str">
        <f>IFERROR(VLOOKUP(V203,'４整理番号表'!$B$6:$G$7,2,TRUE),"")</f>
        <v/>
      </c>
      <c r="X203" s="270"/>
      <c r="Y203" s="108"/>
      <c r="Z203" s="269" t="str">
        <f>IFERROR(VLOOKUP(Y203,'４整理番号表'!$B$39:$H$45,2,TRUE),"")</f>
        <v/>
      </c>
      <c r="AA203" s="108"/>
      <c r="AB203" s="271" t="str">
        <f>IFERROR(VLOOKUP(AA203,'４整理番号表'!$J$5:$K$59,2,TRUE),"")</f>
        <v/>
      </c>
      <c r="AC203" s="365"/>
      <c r="AD203" s="624"/>
      <c r="AE203" s="107"/>
      <c r="AF203" s="272" t="str">
        <f>IFERROR(VLOOKUP(AE203,'４整理番号表'!$P$6:$Q$39,2,TRUE),"")</f>
        <v/>
      </c>
      <c r="AG203" s="273">
        <f t="shared" si="416"/>
        <v>0</v>
      </c>
      <c r="AH203" s="106"/>
      <c r="AI203" s="112"/>
      <c r="AJ203" s="111"/>
      <c r="AK203" s="282"/>
      <c r="AL203" s="283"/>
      <c r="AM203" s="280"/>
      <c r="AN203" s="26"/>
      <c r="AO203" s="291">
        <f t="shared" si="417"/>
        <v>0</v>
      </c>
      <c r="AP203" s="290">
        <f t="shared" si="543"/>
        <v>0</v>
      </c>
      <c r="AQ203" s="30"/>
      <c r="AR203" s="30"/>
      <c r="AS203" s="30"/>
      <c r="AT203" s="289"/>
      <c r="AU203" s="291">
        <f t="shared" si="610"/>
        <v>0</v>
      </c>
      <c r="AV203" s="291" t="str">
        <f t="shared" si="605"/>
        <v/>
      </c>
      <c r="AW203" s="27"/>
      <c r="AX203" s="33"/>
      <c r="AY203" s="33"/>
      <c r="AZ203" s="28"/>
      <c r="BA203" s="27"/>
      <c r="BB203" s="202"/>
      <c r="BC203" s="315">
        <f t="shared" si="544"/>
        <v>0</v>
      </c>
      <c r="BD203" s="349" t="str">
        <f t="shared" si="418"/>
        <v/>
      </c>
      <c r="BE203" s="350"/>
      <c r="BF203" s="350"/>
      <c r="BG203" s="349">
        <f t="shared" si="611"/>
        <v>0</v>
      </c>
      <c r="BH203" s="350"/>
      <c r="BI203" s="349">
        <f t="shared" si="545"/>
        <v>0</v>
      </c>
      <c r="BJ203" s="202"/>
      <c r="BK203" s="202"/>
      <c r="BL203" s="653" t="str">
        <f t="shared" si="419"/>
        <v/>
      </c>
      <c r="BM203" s="654" t="str">
        <f t="shared" si="420"/>
        <v/>
      </c>
      <c r="BN203" s="266" t="str">
        <f t="shared" si="421"/>
        <v/>
      </c>
      <c r="BO203" s="793"/>
      <c r="BP203" s="323"/>
      <c r="BQ203" s="323"/>
      <c r="BR203" s="323"/>
      <c r="BS203" s="323"/>
      <c r="BT203" s="324" t="str">
        <f t="shared" si="422"/>
        <v/>
      </c>
      <c r="BU203" s="325" t="str">
        <f t="shared" si="546"/>
        <v/>
      </c>
      <c r="BV203" s="393">
        <f t="shared" si="547"/>
        <v>0</v>
      </c>
      <c r="BW203" s="326"/>
      <c r="BX203" s="329"/>
      <c r="BY203" s="454"/>
      <c r="BZ203" s="455"/>
      <c r="CA203" s="455"/>
      <c r="CB203" s="455"/>
      <c r="CC203" s="455"/>
      <c r="CD203" s="322">
        <f>IFERROR(VLOOKUP(BX203,'４整理番号表'!$X$23:$Z$31,3,FALSE),)</f>
        <v>0</v>
      </c>
      <c r="CE203" s="605" t="str">
        <f>IF(BX203='４整理番号表'!$X$24,IF(CC203&lt;&gt;"",IF(BZ203&gt;0,IF(BY203=6,ROUNDDOWN((CC203-BZ203)/ABS(BZ203),3),IF(BY203=5,ROUNDDOWN((CC203-BZ203)/ABS(BZ203)*3/4,3),"")),"-")),IF(CC203&lt;&gt;"",IF(BZ203&gt;0,ROUNDDOWN((CC203-BZ203)/ABS(BZ203),3),"-"),""))</f>
        <v/>
      </c>
      <c r="CF203" s="610"/>
      <c r="CG203" s="329"/>
      <c r="CH203" s="454"/>
      <c r="CI203" s="322"/>
      <c r="CJ203" s="322"/>
      <c r="CK203" s="322"/>
      <c r="CL203" s="322"/>
      <c r="CM203" s="322">
        <f>IFERROR(VLOOKUP(CG203,'４整理番号表'!$X$23:$Z$31,3,FALSE),)</f>
        <v>0</v>
      </c>
      <c r="CN203" s="325" t="str">
        <f t="shared" si="548"/>
        <v/>
      </c>
      <c r="CO203" s="610"/>
      <c r="CP203" s="329"/>
      <c r="CQ203" s="454"/>
      <c r="CR203" s="322"/>
      <c r="CS203" s="322"/>
      <c r="CT203" s="322"/>
      <c r="CU203" s="322"/>
      <c r="CV203" s="322">
        <f>IFERROR(VLOOKUP(CP203,'４整理番号表'!$X$23:$Z$31,3,FALSE),)</f>
        <v>0</v>
      </c>
      <c r="CW203" s="325" t="str">
        <f t="shared" si="549"/>
        <v/>
      </c>
      <c r="CX203" s="619"/>
      <c r="CY203" s="329"/>
      <c r="CZ203" s="454"/>
      <c r="DA203" s="322"/>
      <c r="DB203" s="322"/>
      <c r="DC203" s="322"/>
      <c r="DD203" s="322"/>
      <c r="DE203" s="322">
        <f>IFERROR(VLOOKUP(CY203,'４整理番号表'!$X$23:$Z$31,3,FALSE),)</f>
        <v>0</v>
      </c>
      <c r="DF203" s="325" t="str">
        <f t="shared" si="550"/>
        <v/>
      </c>
      <c r="DG203" s="610"/>
      <c r="DH203" s="329"/>
      <c r="DI203" s="454"/>
      <c r="DJ203" s="322"/>
      <c r="DK203" s="322"/>
      <c r="DL203" s="322"/>
      <c r="DM203" s="322"/>
      <c r="DN203" s="322">
        <f>IFERROR(VLOOKUP(DH203,'４整理番号表'!$X$23:$Z$31,3,FALSE),)</f>
        <v>0</v>
      </c>
      <c r="DO203" s="325" t="str">
        <f t="shared" si="551"/>
        <v/>
      </c>
      <c r="DP203" s="610"/>
      <c r="DQ203" s="329"/>
      <c r="DR203" s="454"/>
      <c r="DS203" s="322"/>
      <c r="DT203" s="322"/>
      <c r="DU203" s="322"/>
      <c r="DV203" s="322"/>
      <c r="DW203" s="322">
        <f>IFERROR(VLOOKUP(DQ203,'４整理番号表'!$X$23:$Z$31,3,FALSE),)</f>
        <v>0</v>
      </c>
      <c r="DX203" s="325" t="str">
        <f t="shared" si="552"/>
        <v/>
      </c>
      <c r="DY203" s="610"/>
      <c r="DZ203" s="329"/>
      <c r="EA203" s="454"/>
      <c r="EB203" s="322"/>
      <c r="EC203" s="322"/>
      <c r="ED203" s="322"/>
      <c r="EE203" s="322"/>
      <c r="EF203" s="322">
        <f>IFERROR(VLOOKUP(DZ203,'４整理番号表'!$X$23:$Z$31,3,FALSE),)</f>
        <v>0</v>
      </c>
      <c r="EG203" s="325" t="str">
        <f t="shared" si="553"/>
        <v/>
      </c>
      <c r="EH203" s="610"/>
      <c r="EI203" s="329"/>
      <c r="EJ203" s="454"/>
      <c r="EK203" s="322"/>
      <c r="EL203" s="322"/>
      <c r="EM203" s="322"/>
      <c r="EN203" s="322"/>
      <c r="EO203" s="322">
        <f>IFERROR(VLOOKUP(EI203,'４整理番号表'!$X$23:$Z$31,3,FALSE),)</f>
        <v>0</v>
      </c>
      <c r="EP203" s="325" t="str">
        <f t="shared" si="554"/>
        <v/>
      </c>
      <c r="EQ203" s="619"/>
      <c r="ER203" s="203" t="s">
        <v>101</v>
      </c>
      <c r="ES203" s="266">
        <f t="shared" si="423"/>
        <v>0</v>
      </c>
      <c r="ET203" s="272">
        <f t="shared" si="424"/>
        <v>0</v>
      </c>
      <c r="EU203" s="272">
        <f t="shared" si="425"/>
        <v>0</v>
      </c>
      <c r="EV203" s="272">
        <f t="shared" si="426"/>
        <v>0</v>
      </c>
      <c r="EW203" s="272">
        <f t="shared" si="427"/>
        <v>0</v>
      </c>
      <c r="EX203" s="272">
        <f t="shared" si="428"/>
        <v>0</v>
      </c>
      <c r="EY203" s="272">
        <f t="shared" si="429"/>
        <v>0</v>
      </c>
      <c r="EZ203" s="272">
        <f t="shared" si="430"/>
        <v>0</v>
      </c>
      <c r="FA203" s="272">
        <f t="shared" si="431"/>
        <v>0</v>
      </c>
      <c r="FB203" s="272">
        <f t="shared" si="432"/>
        <v>0</v>
      </c>
      <c r="FC203" s="272">
        <f t="shared" si="433"/>
        <v>0</v>
      </c>
      <c r="FD203" s="272">
        <f t="shared" si="434"/>
        <v>0</v>
      </c>
      <c r="FE203" s="272">
        <f t="shared" si="435"/>
        <v>0</v>
      </c>
      <c r="FF203" s="272">
        <f t="shared" si="436"/>
        <v>0</v>
      </c>
      <c r="FG203" s="272">
        <f t="shared" si="437"/>
        <v>0</v>
      </c>
      <c r="FH203" s="272">
        <f t="shared" si="438"/>
        <v>0</v>
      </c>
      <c r="FI203" s="109" t="s">
        <v>100</v>
      </c>
      <c r="FJ203" s="109" t="s">
        <v>100</v>
      </c>
      <c r="FK203" s="109" t="s">
        <v>100</v>
      </c>
      <c r="FL203" s="109" t="s">
        <v>100</v>
      </c>
      <c r="FM203" s="109" t="s">
        <v>100</v>
      </c>
      <c r="FN203" s="272">
        <f t="shared" si="555"/>
        <v>0</v>
      </c>
      <c r="FO203" s="272">
        <f t="shared" si="556"/>
        <v>0</v>
      </c>
      <c r="FP203" s="272">
        <f t="shared" si="557"/>
        <v>0</v>
      </c>
      <c r="FQ203" s="272">
        <f t="shared" si="558"/>
        <v>0</v>
      </c>
      <c r="FR203" s="272">
        <f t="shared" si="559"/>
        <v>0</v>
      </c>
      <c r="FS203" s="272">
        <f t="shared" si="560"/>
        <v>0</v>
      </c>
      <c r="FT203" s="272">
        <f t="shared" si="561"/>
        <v>0</v>
      </c>
      <c r="FU203" s="113"/>
      <c r="FV203" s="113"/>
      <c r="FW203" s="109"/>
      <c r="FX203" s="109"/>
      <c r="FY203" s="109"/>
      <c r="FZ203" s="272">
        <f t="shared" si="562"/>
        <v>0</v>
      </c>
      <c r="GA203" s="272">
        <f t="shared" si="439"/>
        <v>0</v>
      </c>
      <c r="GB203" s="109"/>
      <c r="GC203" s="109"/>
      <c r="GD203" s="109"/>
      <c r="GE203" s="109"/>
      <c r="GF203" s="109"/>
      <c r="GG203" s="109"/>
      <c r="GH203" s="109"/>
      <c r="GI203" s="109"/>
      <c r="GJ203" s="109"/>
      <c r="GK203" s="109"/>
      <c r="GL203" s="109"/>
      <c r="GM203" s="109"/>
      <c r="GN203" s="109"/>
      <c r="GO203" s="109"/>
      <c r="GP203" s="109"/>
      <c r="GQ203" s="109"/>
      <c r="GR203" s="109"/>
      <c r="GS203" s="109"/>
      <c r="GT203" s="110"/>
      <c r="GV203" s="413">
        <f t="shared" si="440"/>
        <v>0</v>
      </c>
      <c r="GW203" s="414">
        <f t="shared" si="441"/>
        <v>0</v>
      </c>
      <c r="GX203" s="415"/>
      <c r="GY203" s="416">
        <f t="shared" si="606"/>
        <v>0</v>
      </c>
      <c r="GZ203" s="417">
        <f t="shared" si="607"/>
        <v>0</v>
      </c>
      <c r="HA203" s="385"/>
      <c r="HB203" s="421"/>
      <c r="HC203" s="422"/>
      <c r="HD203" s="422"/>
      <c r="HE203" s="423">
        <f t="shared" si="608"/>
        <v>0</v>
      </c>
      <c r="HF203" s="424">
        <f t="shared" si="609"/>
        <v>0</v>
      </c>
      <c r="HG203" s="426"/>
      <c r="HH203" s="426"/>
      <c r="HI203" s="426"/>
      <c r="HJ203" s="345" t="str">
        <f t="shared" si="442"/>
        <v/>
      </c>
      <c r="HK203" s="402">
        <f>IF(OR(AND(1&lt;=HJ203,HJ203&lt;=3),HJ203=6),VLOOKUP(HJ203,'４整理番号表'!$J$5:$K$59,2,FALSE),0)</f>
        <v>0</v>
      </c>
      <c r="HL203" s="402">
        <f>IF(OR(HJ203=4,HJ203=7),VLOOKUP(HJ203,'４整理番号表'!$J$5:$K$59,2,FALSE),0)</f>
        <v>0</v>
      </c>
      <c r="HM203" s="402">
        <f>IF(HJ203=5,VLOOKUP(HJ203,'４整理番号表'!$J$5:$K$59,2,FALSE),0)</f>
        <v>0</v>
      </c>
      <c r="HN203" s="402">
        <f>IF(AND(8&lt;=HJ203,HJ203&lt;=13),VLOOKUP(HJ203,'４整理番号表'!$J$5:$K$59,2,FALSE),0)</f>
        <v>0</v>
      </c>
      <c r="HO203" s="397">
        <f t="shared" si="563"/>
        <v>0</v>
      </c>
      <c r="HP203" s="345">
        <f t="shared" si="564"/>
        <v>0</v>
      </c>
      <c r="HQ203" s="345">
        <f t="shared" si="565"/>
        <v>0</v>
      </c>
      <c r="HR203" s="344">
        <f t="shared" si="566"/>
        <v>0</v>
      </c>
      <c r="HS203" s="344">
        <f t="shared" si="567"/>
        <v>0</v>
      </c>
      <c r="HT203" s="345">
        <f t="shared" si="568"/>
        <v>0</v>
      </c>
      <c r="HU203" s="345">
        <f t="shared" si="569"/>
        <v>0</v>
      </c>
      <c r="HV203" s="345">
        <f t="shared" si="570"/>
        <v>0</v>
      </c>
      <c r="HW203" s="345">
        <f t="shared" si="571"/>
        <v>0</v>
      </c>
      <c r="HX203" s="345">
        <f t="shared" si="572"/>
        <v>0</v>
      </c>
      <c r="HY203" s="344">
        <f t="shared" si="573"/>
        <v>0</v>
      </c>
      <c r="HZ203" s="344">
        <f t="shared" si="574"/>
        <v>0</v>
      </c>
      <c r="IA203" s="345">
        <f t="shared" si="575"/>
        <v>0</v>
      </c>
      <c r="IB203" s="345">
        <f t="shared" si="576"/>
        <v>0</v>
      </c>
      <c r="IC203" s="345">
        <f t="shared" si="577"/>
        <v>0</v>
      </c>
      <c r="ID203" s="345">
        <f t="shared" si="578"/>
        <v>0</v>
      </c>
      <c r="IE203" s="345">
        <f t="shared" si="579"/>
        <v>0</v>
      </c>
      <c r="IF203" s="344">
        <f>IF(AND($HO203=3,SUM($ID203:IE203)=0),IF(AND($HB203=1,$HF203&gt;=0.1),1,),)</f>
        <v>0</v>
      </c>
      <c r="IG203" s="344">
        <f>IF(AND($HO203=3,SUM($ID203:IF203)=0),IF(AND($HB203=1,$HF203&gt;=0.05,$HF203&lt;0.1),1,),)</f>
        <v>0</v>
      </c>
      <c r="IH203" s="345">
        <f t="shared" si="580"/>
        <v>0</v>
      </c>
      <c r="II203" s="345">
        <f t="shared" si="581"/>
        <v>0</v>
      </c>
      <c r="IJ203" s="345">
        <f t="shared" si="582"/>
        <v>0</v>
      </c>
      <c r="IK203" s="345">
        <f t="shared" si="583"/>
        <v>0</v>
      </c>
      <c r="IL203" s="345">
        <f t="shared" si="584"/>
        <v>0</v>
      </c>
      <c r="IM203" s="345">
        <f t="shared" si="585"/>
        <v>0</v>
      </c>
      <c r="IN203" s="345">
        <f t="shared" si="586"/>
        <v>0</v>
      </c>
      <c r="IO203" s="345">
        <f t="shared" si="587"/>
        <v>0</v>
      </c>
      <c r="IP203" s="345">
        <f t="shared" si="588"/>
        <v>0</v>
      </c>
      <c r="IQ203" s="345">
        <f t="shared" si="589"/>
        <v>0</v>
      </c>
      <c r="IR203" s="345">
        <f t="shared" si="590"/>
        <v>0</v>
      </c>
      <c r="IS203" s="392">
        <f t="shared" si="591"/>
        <v>0</v>
      </c>
      <c r="IT203" s="385"/>
      <c r="IU203" s="440">
        <f t="shared" si="443"/>
        <v>0</v>
      </c>
      <c r="IV203" s="344">
        <f t="shared" si="444"/>
        <v>0</v>
      </c>
      <c r="IW203" s="344">
        <f t="shared" si="445"/>
        <v>0</v>
      </c>
      <c r="IX203" s="344">
        <f t="shared" si="446"/>
        <v>0</v>
      </c>
      <c r="IY203" s="344">
        <f t="shared" si="447"/>
        <v>0</v>
      </c>
      <c r="IZ203" s="344">
        <f t="shared" si="448"/>
        <v>0</v>
      </c>
      <c r="JA203" s="344">
        <f t="shared" si="449"/>
        <v>0</v>
      </c>
      <c r="JB203" s="344">
        <f t="shared" si="450"/>
        <v>0</v>
      </c>
      <c r="JC203" s="344">
        <f t="shared" si="451"/>
        <v>0</v>
      </c>
      <c r="JD203" s="344">
        <f t="shared" si="452"/>
        <v>0</v>
      </c>
      <c r="JE203" s="344">
        <f t="shared" si="453"/>
        <v>0</v>
      </c>
      <c r="JF203" s="344">
        <f t="shared" si="454"/>
        <v>0</v>
      </c>
      <c r="JG203" s="344">
        <f t="shared" si="455"/>
        <v>0</v>
      </c>
      <c r="JH203" s="344">
        <f t="shared" si="456"/>
        <v>0</v>
      </c>
      <c r="JI203" s="344">
        <f t="shared" si="457"/>
        <v>0</v>
      </c>
      <c r="JJ203" s="344">
        <f t="shared" si="458"/>
        <v>0</v>
      </c>
      <c r="JK203" s="344">
        <f t="shared" si="459"/>
        <v>0</v>
      </c>
      <c r="JL203" s="344">
        <f t="shared" si="460"/>
        <v>0</v>
      </c>
      <c r="JM203" s="344">
        <f t="shared" si="461"/>
        <v>0</v>
      </c>
      <c r="JN203" s="344">
        <f t="shared" si="462"/>
        <v>0</v>
      </c>
      <c r="JO203" s="344">
        <f t="shared" si="463"/>
        <v>0</v>
      </c>
      <c r="JP203" s="344">
        <f t="shared" si="464"/>
        <v>0</v>
      </c>
      <c r="JQ203" s="344">
        <f t="shared" si="465"/>
        <v>0</v>
      </c>
      <c r="JR203" s="344">
        <f t="shared" si="466"/>
        <v>0</v>
      </c>
      <c r="JS203" s="344">
        <f t="shared" si="467"/>
        <v>0</v>
      </c>
      <c r="JT203" s="344">
        <f t="shared" si="468"/>
        <v>0</v>
      </c>
      <c r="JU203" s="344">
        <f t="shared" si="469"/>
        <v>0</v>
      </c>
      <c r="JV203" s="344">
        <f t="shared" si="470"/>
        <v>0</v>
      </c>
      <c r="JW203" s="344">
        <f t="shared" si="471"/>
        <v>0</v>
      </c>
      <c r="JX203" s="344">
        <f t="shared" si="472"/>
        <v>0</v>
      </c>
      <c r="JY203" s="344">
        <f t="shared" si="473"/>
        <v>0</v>
      </c>
      <c r="JZ203" s="344">
        <f t="shared" si="474"/>
        <v>0</v>
      </c>
      <c r="KA203" s="344">
        <f t="shared" si="475"/>
        <v>0</v>
      </c>
      <c r="KB203" s="344">
        <f t="shared" si="476"/>
        <v>0</v>
      </c>
      <c r="KC203" s="344">
        <f t="shared" si="477"/>
        <v>0</v>
      </c>
      <c r="KD203" s="344">
        <f t="shared" si="478"/>
        <v>0</v>
      </c>
      <c r="KE203" s="344">
        <f t="shared" si="479"/>
        <v>0</v>
      </c>
      <c r="KF203" s="344">
        <f t="shared" si="480"/>
        <v>0</v>
      </c>
      <c r="KG203" s="344">
        <f t="shared" si="481"/>
        <v>0</v>
      </c>
      <c r="KH203" s="344">
        <f t="shared" si="482"/>
        <v>0</v>
      </c>
      <c r="KI203" s="344">
        <f t="shared" si="483"/>
        <v>0</v>
      </c>
      <c r="KJ203" s="344">
        <f t="shared" si="484"/>
        <v>0</v>
      </c>
      <c r="KK203" s="344">
        <f t="shared" si="485"/>
        <v>0</v>
      </c>
      <c r="KL203" s="344">
        <f t="shared" si="486"/>
        <v>0</v>
      </c>
      <c r="KM203" s="344">
        <f t="shared" si="487"/>
        <v>0</v>
      </c>
      <c r="KN203" s="344">
        <f t="shared" si="488"/>
        <v>0</v>
      </c>
      <c r="KO203" s="344">
        <f t="shared" si="489"/>
        <v>0</v>
      </c>
      <c r="KP203" s="344">
        <f t="shared" si="490"/>
        <v>0</v>
      </c>
      <c r="KQ203" s="344">
        <f t="shared" si="491"/>
        <v>0</v>
      </c>
      <c r="KR203" s="344">
        <f t="shared" si="492"/>
        <v>0</v>
      </c>
      <c r="KS203" s="344">
        <f t="shared" si="493"/>
        <v>0</v>
      </c>
      <c r="KT203" s="383">
        <f t="shared" si="494"/>
        <v>0</v>
      </c>
      <c r="KU203" s="701"/>
      <c r="KV203" s="109"/>
      <c r="KW203" s="109"/>
      <c r="KX203" s="110"/>
      <c r="KZ203" s="472">
        <f t="shared" si="495"/>
        <v>0</v>
      </c>
      <c r="LA203" s="348">
        <f t="shared" si="496"/>
        <v>0</v>
      </c>
      <c r="LB203" s="348">
        <f t="shared" si="497"/>
        <v>0</v>
      </c>
      <c r="LC203" s="473">
        <f t="shared" si="498"/>
        <v>0</v>
      </c>
      <c r="LE203" s="467">
        <f t="shared" si="499"/>
        <v>0</v>
      </c>
      <c r="LF203" s="467" t="str">
        <f t="shared" si="500"/>
        <v/>
      </c>
      <c r="LG203" s="467">
        <f t="shared" si="501"/>
        <v>0</v>
      </c>
      <c r="LH203" s="467">
        <f t="shared" si="502"/>
        <v>0</v>
      </c>
      <c r="LI203" s="467">
        <f t="shared" si="503"/>
        <v>0</v>
      </c>
      <c r="LJ203" s="467">
        <f t="shared" si="504"/>
        <v>0</v>
      </c>
      <c r="LK203" s="467">
        <f t="shared" si="505"/>
        <v>0</v>
      </c>
      <c r="LL203" s="467">
        <f t="shared" si="506"/>
        <v>0</v>
      </c>
      <c r="LM203" s="467">
        <f t="shared" si="507"/>
        <v>0</v>
      </c>
      <c r="LN203" s="468">
        <f t="shared" si="508"/>
        <v>0</v>
      </c>
      <c r="LO203" s="468" t="str">
        <f t="shared" si="592"/>
        <v>○</v>
      </c>
      <c r="LP203" s="451"/>
      <c r="LQ203" s="414">
        <f t="shared" si="593"/>
        <v>0</v>
      </c>
      <c r="LR203" s="414">
        <f t="shared" si="594"/>
        <v>0</v>
      </c>
      <c r="LS203" s="414" t="str">
        <f t="shared" si="509"/>
        <v/>
      </c>
      <c r="LT203" s="414" t="str">
        <f t="shared" si="595"/>
        <v/>
      </c>
      <c r="LU203" s="414">
        <f t="shared" si="510"/>
        <v>0</v>
      </c>
      <c r="LV203" s="414">
        <f t="shared" si="511"/>
        <v>0</v>
      </c>
      <c r="LW203" s="414">
        <f t="shared" si="512"/>
        <v>0</v>
      </c>
      <c r="LX203" s="448">
        <f t="shared" si="513"/>
        <v>0</v>
      </c>
      <c r="LY203" s="414">
        <f t="shared" si="596"/>
        <v>0</v>
      </c>
      <c r="LZ203" s="414">
        <f t="shared" si="597"/>
        <v>0</v>
      </c>
      <c r="MA203" s="414">
        <f t="shared" si="598"/>
        <v>0</v>
      </c>
      <c r="MB203" s="448">
        <f t="shared" si="599"/>
        <v>0</v>
      </c>
      <c r="MC203" s="414">
        <f t="shared" si="514"/>
        <v>0</v>
      </c>
      <c r="MD203" s="414">
        <f t="shared" si="515"/>
        <v>0</v>
      </c>
      <c r="ME203" s="414">
        <f t="shared" si="516"/>
        <v>0</v>
      </c>
      <c r="MF203" s="448">
        <f t="shared" si="517"/>
        <v>0</v>
      </c>
      <c r="MG203" s="414">
        <f t="shared" si="518"/>
        <v>0</v>
      </c>
      <c r="MH203" s="414">
        <f t="shared" si="519"/>
        <v>0</v>
      </c>
      <c r="MI203" s="414">
        <f t="shared" si="520"/>
        <v>0</v>
      </c>
      <c r="MJ203" s="448">
        <f t="shared" si="600"/>
        <v>0</v>
      </c>
      <c r="MK203" s="462"/>
      <c r="ML203" s="477" cm="1">
        <f t="array" ref="ML203">IF(MX203=1,INDEX($BX203:$EQ203,1,MATCH("Ⅱ⑧",$BX203:$EQ203,0)+7),0)</f>
        <v>0</v>
      </c>
      <c r="MM203" s="478">
        <f t="shared" si="521"/>
        <v>0</v>
      </c>
      <c r="MN203" s="468">
        <f t="shared" si="522"/>
        <v>0</v>
      </c>
      <c r="MP203" s="348">
        <f t="shared" si="523"/>
        <v>0</v>
      </c>
      <c r="MQ203" s="348">
        <f t="shared" si="524"/>
        <v>0</v>
      </c>
      <c r="MR203" s="348">
        <f t="shared" si="525"/>
        <v>0</v>
      </c>
      <c r="MS203" s="348">
        <f t="shared" si="526"/>
        <v>0</v>
      </c>
      <c r="MT203" s="348">
        <f t="shared" si="527"/>
        <v>0</v>
      </c>
      <c r="MU203" s="348">
        <f t="shared" si="528"/>
        <v>0</v>
      </c>
      <c r="MV203" s="348">
        <f t="shared" si="529"/>
        <v>0</v>
      </c>
      <c r="MW203" s="348">
        <f t="shared" si="530"/>
        <v>0</v>
      </c>
      <c r="MX203" s="348">
        <f t="shared" si="531"/>
        <v>0</v>
      </c>
      <c r="MZ203" s="550">
        <f t="shared" si="532"/>
        <v>0</v>
      </c>
      <c r="NA203" s="550">
        <f t="shared" si="533"/>
        <v>0</v>
      </c>
      <c r="NB203" s="550">
        <f t="shared" si="534"/>
        <v>0</v>
      </c>
      <c r="NC203" s="550">
        <f t="shared" si="535"/>
        <v>0</v>
      </c>
      <c r="ND203" s="550">
        <f t="shared" si="536"/>
        <v>0</v>
      </c>
      <c r="NE203" s="550">
        <f t="shared" si="537"/>
        <v>0</v>
      </c>
      <c r="NF203" s="550">
        <f t="shared" si="538"/>
        <v>0</v>
      </c>
      <c r="NG203" s="550">
        <f t="shared" si="539"/>
        <v>0</v>
      </c>
    </row>
    <row r="204" spans="1:371" s="136" customFormat="1" ht="21" customHeight="1">
      <c r="A204" s="452">
        <f t="shared" si="412"/>
        <v>0</v>
      </c>
      <c r="B204" s="452">
        <f t="shared" si="601"/>
        <v>0</v>
      </c>
      <c r="C204" s="452">
        <f t="shared" si="413"/>
        <v>0</v>
      </c>
      <c r="D204" s="452">
        <f t="shared" si="414"/>
        <v>0</v>
      </c>
      <c r="E204" s="452">
        <f t="shared" si="415"/>
        <v>0</v>
      </c>
      <c r="F204" s="452">
        <f t="shared" si="602"/>
        <v>0</v>
      </c>
      <c r="G204" s="452">
        <f t="shared" si="603"/>
        <v>0</v>
      </c>
      <c r="H204" s="452">
        <f t="shared" si="604"/>
        <v>0</v>
      </c>
      <c r="I204" s="267">
        <f t="shared" si="540"/>
        <v>0</v>
      </c>
      <c r="J204" s="268"/>
      <c r="K204" s="112"/>
      <c r="L204" s="112"/>
      <c r="M204" s="106"/>
      <c r="N204" s="106"/>
      <c r="O204" s="106"/>
      <c r="P204" s="106"/>
      <c r="Q204" s="112"/>
      <c r="R204" s="263" t="str">
        <f>IFERROR(VLOOKUP(Q204,'４整理番号表'!$T$27:$U$30,2,TRUE),"")</f>
        <v/>
      </c>
      <c r="S204" s="263">
        <f t="shared" si="541"/>
        <v>0</v>
      </c>
      <c r="T204" s="266">
        <f t="shared" si="542"/>
        <v>0</v>
      </c>
      <c r="U204" s="112"/>
      <c r="V204" s="108"/>
      <c r="W204" s="269" t="str">
        <f>IFERROR(VLOOKUP(V204,'４整理番号表'!$B$6:$G$7,2,TRUE),"")</f>
        <v/>
      </c>
      <c r="X204" s="270"/>
      <c r="Y204" s="108"/>
      <c r="Z204" s="269" t="str">
        <f>IFERROR(VLOOKUP(Y204,'４整理番号表'!$B$39:$H$45,2,TRUE),"")</f>
        <v/>
      </c>
      <c r="AA204" s="108"/>
      <c r="AB204" s="271" t="str">
        <f>IFERROR(VLOOKUP(AA204,'４整理番号表'!$J$5:$K$59,2,TRUE),"")</f>
        <v/>
      </c>
      <c r="AC204" s="365"/>
      <c r="AD204" s="624"/>
      <c r="AE204" s="107"/>
      <c r="AF204" s="272" t="str">
        <f>IFERROR(VLOOKUP(AE204,'４整理番号表'!$P$6:$Q$39,2,TRUE),"")</f>
        <v/>
      </c>
      <c r="AG204" s="273">
        <f t="shared" si="416"/>
        <v>0</v>
      </c>
      <c r="AH204" s="106"/>
      <c r="AI204" s="112"/>
      <c r="AJ204" s="111"/>
      <c r="AK204" s="282"/>
      <c r="AL204" s="283"/>
      <c r="AM204" s="280"/>
      <c r="AN204" s="29"/>
      <c r="AO204" s="291">
        <f t="shared" si="417"/>
        <v>0</v>
      </c>
      <c r="AP204" s="290">
        <f t="shared" si="543"/>
        <v>0</v>
      </c>
      <c r="AQ204" s="30"/>
      <c r="AR204" s="30"/>
      <c r="AS204" s="30"/>
      <c r="AT204" s="289"/>
      <c r="AU204" s="291">
        <f t="shared" si="610"/>
        <v>0</v>
      </c>
      <c r="AV204" s="291" t="str">
        <f t="shared" si="605"/>
        <v/>
      </c>
      <c r="AW204" s="27"/>
      <c r="AX204" s="33"/>
      <c r="AY204" s="33"/>
      <c r="AZ204" s="28"/>
      <c r="BA204" s="27"/>
      <c r="BB204" s="202"/>
      <c r="BC204" s="315">
        <f t="shared" si="544"/>
        <v>0</v>
      </c>
      <c r="BD204" s="349" t="str">
        <f t="shared" si="418"/>
        <v/>
      </c>
      <c r="BE204" s="350"/>
      <c r="BF204" s="350"/>
      <c r="BG204" s="349">
        <f t="shared" si="611"/>
        <v>0</v>
      </c>
      <c r="BH204" s="350"/>
      <c r="BI204" s="349">
        <f t="shared" si="545"/>
        <v>0</v>
      </c>
      <c r="BJ204" s="202"/>
      <c r="BK204" s="202"/>
      <c r="BL204" s="653" t="str">
        <f t="shared" si="419"/>
        <v/>
      </c>
      <c r="BM204" s="654" t="str">
        <f t="shared" si="420"/>
        <v/>
      </c>
      <c r="BN204" s="266" t="str">
        <f t="shared" si="421"/>
        <v/>
      </c>
      <c r="BO204" s="793"/>
      <c r="BP204" s="323"/>
      <c r="BQ204" s="323"/>
      <c r="BR204" s="323"/>
      <c r="BS204" s="323"/>
      <c r="BT204" s="324" t="str">
        <f t="shared" si="422"/>
        <v/>
      </c>
      <c r="BU204" s="325" t="str">
        <f t="shared" si="546"/>
        <v/>
      </c>
      <c r="BV204" s="393">
        <f t="shared" si="547"/>
        <v>0</v>
      </c>
      <c r="BW204" s="326"/>
      <c r="BX204" s="329"/>
      <c r="BY204" s="454"/>
      <c r="BZ204" s="455"/>
      <c r="CA204" s="455"/>
      <c r="CB204" s="455"/>
      <c r="CC204" s="455"/>
      <c r="CD204" s="322">
        <f>IFERROR(VLOOKUP(BX204,'４整理番号表'!$X$23:$Z$31,3,FALSE),)</f>
        <v>0</v>
      </c>
      <c r="CE204" s="605" t="str">
        <f>IF(BX204='４整理番号表'!$X$24,IF(CC204&lt;&gt;"",IF(BZ204&gt;0,IF(BY204=6,ROUNDDOWN((CC204-BZ204)/ABS(BZ204),3),IF(BY204=5,ROUNDDOWN((CC204-BZ204)/ABS(BZ204)*3/4,3),"")),"-")),IF(CC204&lt;&gt;"",IF(BZ204&gt;0,ROUNDDOWN((CC204-BZ204)/ABS(BZ204),3),"-"),""))</f>
        <v/>
      </c>
      <c r="CF204" s="610"/>
      <c r="CG204" s="329"/>
      <c r="CH204" s="454"/>
      <c r="CI204" s="322"/>
      <c r="CJ204" s="322"/>
      <c r="CK204" s="322"/>
      <c r="CL204" s="322"/>
      <c r="CM204" s="322">
        <f>IFERROR(VLOOKUP(CG204,'４整理番号表'!$X$23:$Z$31,3,FALSE),)</f>
        <v>0</v>
      </c>
      <c r="CN204" s="325" t="str">
        <f t="shared" si="548"/>
        <v/>
      </c>
      <c r="CO204" s="610"/>
      <c r="CP204" s="329"/>
      <c r="CQ204" s="454"/>
      <c r="CR204" s="322"/>
      <c r="CS204" s="322"/>
      <c r="CT204" s="322"/>
      <c r="CU204" s="322"/>
      <c r="CV204" s="322">
        <f>IFERROR(VLOOKUP(CP204,'４整理番号表'!$X$23:$Z$31,3,FALSE),)</f>
        <v>0</v>
      </c>
      <c r="CW204" s="325" t="str">
        <f t="shared" si="549"/>
        <v/>
      </c>
      <c r="CX204" s="619"/>
      <c r="CY204" s="329"/>
      <c r="CZ204" s="454"/>
      <c r="DA204" s="322"/>
      <c r="DB204" s="322"/>
      <c r="DC204" s="322"/>
      <c r="DD204" s="322"/>
      <c r="DE204" s="322">
        <f>IFERROR(VLOOKUP(CY204,'４整理番号表'!$X$23:$Z$31,3,FALSE),)</f>
        <v>0</v>
      </c>
      <c r="DF204" s="325" t="str">
        <f t="shared" si="550"/>
        <v/>
      </c>
      <c r="DG204" s="610"/>
      <c r="DH204" s="329"/>
      <c r="DI204" s="454"/>
      <c r="DJ204" s="322"/>
      <c r="DK204" s="322"/>
      <c r="DL204" s="322"/>
      <c r="DM204" s="322"/>
      <c r="DN204" s="322">
        <f>IFERROR(VLOOKUP(DH204,'４整理番号表'!$X$23:$Z$31,3,FALSE),)</f>
        <v>0</v>
      </c>
      <c r="DO204" s="325" t="str">
        <f t="shared" si="551"/>
        <v/>
      </c>
      <c r="DP204" s="610"/>
      <c r="DQ204" s="329"/>
      <c r="DR204" s="454"/>
      <c r="DS204" s="322"/>
      <c r="DT204" s="322"/>
      <c r="DU204" s="322"/>
      <c r="DV204" s="322"/>
      <c r="DW204" s="322">
        <f>IFERROR(VLOOKUP(DQ204,'４整理番号表'!$X$23:$Z$31,3,FALSE),)</f>
        <v>0</v>
      </c>
      <c r="DX204" s="325" t="str">
        <f t="shared" si="552"/>
        <v/>
      </c>
      <c r="DY204" s="610"/>
      <c r="DZ204" s="329"/>
      <c r="EA204" s="454"/>
      <c r="EB204" s="322"/>
      <c r="EC204" s="322"/>
      <c r="ED204" s="322"/>
      <c r="EE204" s="322"/>
      <c r="EF204" s="322">
        <f>IFERROR(VLOOKUP(DZ204,'４整理番号表'!$X$23:$Z$31,3,FALSE),)</f>
        <v>0</v>
      </c>
      <c r="EG204" s="325" t="str">
        <f t="shared" si="553"/>
        <v/>
      </c>
      <c r="EH204" s="610"/>
      <c r="EI204" s="329"/>
      <c r="EJ204" s="454"/>
      <c r="EK204" s="322"/>
      <c r="EL204" s="322"/>
      <c r="EM204" s="322"/>
      <c r="EN204" s="322"/>
      <c r="EO204" s="322">
        <f>IFERROR(VLOOKUP(EI204,'４整理番号表'!$X$23:$Z$31,3,FALSE),)</f>
        <v>0</v>
      </c>
      <c r="EP204" s="325" t="str">
        <f t="shared" si="554"/>
        <v/>
      </c>
      <c r="EQ204" s="619"/>
      <c r="ER204" s="203" t="s">
        <v>101</v>
      </c>
      <c r="ES204" s="266">
        <f t="shared" si="423"/>
        <v>0</v>
      </c>
      <c r="ET204" s="272">
        <f t="shared" si="424"/>
        <v>0</v>
      </c>
      <c r="EU204" s="272">
        <f t="shared" si="425"/>
        <v>0</v>
      </c>
      <c r="EV204" s="272">
        <f t="shared" si="426"/>
        <v>0</v>
      </c>
      <c r="EW204" s="272">
        <f t="shared" si="427"/>
        <v>0</v>
      </c>
      <c r="EX204" s="272">
        <f t="shared" si="428"/>
        <v>0</v>
      </c>
      <c r="EY204" s="272">
        <f t="shared" si="429"/>
        <v>0</v>
      </c>
      <c r="EZ204" s="272">
        <f t="shared" si="430"/>
        <v>0</v>
      </c>
      <c r="FA204" s="272">
        <f t="shared" si="431"/>
        <v>0</v>
      </c>
      <c r="FB204" s="272">
        <f t="shared" si="432"/>
        <v>0</v>
      </c>
      <c r="FC204" s="272">
        <f t="shared" si="433"/>
        <v>0</v>
      </c>
      <c r="FD204" s="272">
        <f t="shared" si="434"/>
        <v>0</v>
      </c>
      <c r="FE204" s="272">
        <f t="shared" si="435"/>
        <v>0</v>
      </c>
      <c r="FF204" s="272">
        <f t="shared" si="436"/>
        <v>0</v>
      </c>
      <c r="FG204" s="272">
        <f t="shared" si="437"/>
        <v>0</v>
      </c>
      <c r="FH204" s="272">
        <f t="shared" si="438"/>
        <v>0</v>
      </c>
      <c r="FI204" s="109" t="s">
        <v>100</v>
      </c>
      <c r="FJ204" s="109" t="s">
        <v>100</v>
      </c>
      <c r="FK204" s="109" t="s">
        <v>100</v>
      </c>
      <c r="FL204" s="109" t="s">
        <v>100</v>
      </c>
      <c r="FM204" s="109" t="s">
        <v>100</v>
      </c>
      <c r="FN204" s="272">
        <f t="shared" si="555"/>
        <v>0</v>
      </c>
      <c r="FO204" s="272">
        <f t="shared" si="556"/>
        <v>0</v>
      </c>
      <c r="FP204" s="272">
        <f t="shared" si="557"/>
        <v>0</v>
      </c>
      <c r="FQ204" s="272">
        <f t="shared" si="558"/>
        <v>0</v>
      </c>
      <c r="FR204" s="272">
        <f t="shared" si="559"/>
        <v>0</v>
      </c>
      <c r="FS204" s="272">
        <f t="shared" si="560"/>
        <v>0</v>
      </c>
      <c r="FT204" s="272">
        <f t="shared" si="561"/>
        <v>0</v>
      </c>
      <c r="FU204" s="113"/>
      <c r="FV204" s="113"/>
      <c r="FW204" s="109"/>
      <c r="FX204" s="109"/>
      <c r="FY204" s="109"/>
      <c r="FZ204" s="272">
        <f t="shared" si="562"/>
        <v>0</v>
      </c>
      <c r="GA204" s="272">
        <f t="shared" si="439"/>
        <v>0</v>
      </c>
      <c r="GB204" s="109"/>
      <c r="GC204" s="109"/>
      <c r="GD204" s="109"/>
      <c r="GE204" s="109"/>
      <c r="GF204" s="109"/>
      <c r="GG204" s="109"/>
      <c r="GH204" s="109"/>
      <c r="GI204" s="109"/>
      <c r="GJ204" s="109"/>
      <c r="GK204" s="109"/>
      <c r="GL204" s="109"/>
      <c r="GM204" s="109"/>
      <c r="GN204" s="109"/>
      <c r="GO204" s="109"/>
      <c r="GP204" s="109"/>
      <c r="GQ204" s="109"/>
      <c r="GR204" s="109"/>
      <c r="GS204" s="109"/>
      <c r="GT204" s="110"/>
      <c r="GV204" s="413">
        <f t="shared" si="440"/>
        <v>0</v>
      </c>
      <c r="GW204" s="414">
        <f t="shared" si="441"/>
        <v>0</v>
      </c>
      <c r="GX204" s="415"/>
      <c r="GY204" s="416">
        <f t="shared" si="606"/>
        <v>0</v>
      </c>
      <c r="GZ204" s="417">
        <f t="shared" si="607"/>
        <v>0</v>
      </c>
      <c r="HA204" s="385"/>
      <c r="HB204" s="421"/>
      <c r="HC204" s="422"/>
      <c r="HD204" s="422"/>
      <c r="HE204" s="423">
        <f t="shared" si="608"/>
        <v>0</v>
      </c>
      <c r="HF204" s="424">
        <f t="shared" si="609"/>
        <v>0</v>
      </c>
      <c r="HG204" s="426"/>
      <c r="HH204" s="426"/>
      <c r="HI204" s="426"/>
      <c r="HJ204" s="345" t="str">
        <f t="shared" si="442"/>
        <v/>
      </c>
      <c r="HK204" s="402">
        <f>IF(OR(AND(1&lt;=HJ204,HJ204&lt;=3),HJ204=6),VLOOKUP(HJ204,'４整理番号表'!$J$5:$K$59,2,FALSE),0)</f>
        <v>0</v>
      </c>
      <c r="HL204" s="402">
        <f>IF(OR(HJ204=4,HJ204=7),VLOOKUP(HJ204,'４整理番号表'!$J$5:$K$59,2,FALSE),0)</f>
        <v>0</v>
      </c>
      <c r="HM204" s="402">
        <f>IF(HJ204=5,VLOOKUP(HJ204,'４整理番号表'!$J$5:$K$59,2,FALSE),0)</f>
        <v>0</v>
      </c>
      <c r="HN204" s="402">
        <f>IF(AND(8&lt;=HJ204,HJ204&lt;=13),VLOOKUP(HJ204,'４整理番号表'!$J$5:$K$59,2,FALSE),0)</f>
        <v>0</v>
      </c>
      <c r="HO204" s="397">
        <f t="shared" si="563"/>
        <v>0</v>
      </c>
      <c r="HP204" s="345">
        <f t="shared" si="564"/>
        <v>0</v>
      </c>
      <c r="HQ204" s="345">
        <f t="shared" si="565"/>
        <v>0</v>
      </c>
      <c r="HR204" s="344">
        <f t="shared" si="566"/>
        <v>0</v>
      </c>
      <c r="HS204" s="344">
        <f t="shared" si="567"/>
        <v>0</v>
      </c>
      <c r="HT204" s="345">
        <f t="shared" si="568"/>
        <v>0</v>
      </c>
      <c r="HU204" s="345">
        <f t="shared" si="569"/>
        <v>0</v>
      </c>
      <c r="HV204" s="345">
        <f t="shared" si="570"/>
        <v>0</v>
      </c>
      <c r="HW204" s="345">
        <f t="shared" si="571"/>
        <v>0</v>
      </c>
      <c r="HX204" s="345">
        <f t="shared" si="572"/>
        <v>0</v>
      </c>
      <c r="HY204" s="344">
        <f t="shared" si="573"/>
        <v>0</v>
      </c>
      <c r="HZ204" s="344">
        <f t="shared" si="574"/>
        <v>0</v>
      </c>
      <c r="IA204" s="345">
        <f t="shared" si="575"/>
        <v>0</v>
      </c>
      <c r="IB204" s="345">
        <f t="shared" si="576"/>
        <v>0</v>
      </c>
      <c r="IC204" s="345">
        <f t="shared" si="577"/>
        <v>0</v>
      </c>
      <c r="ID204" s="345">
        <f t="shared" si="578"/>
        <v>0</v>
      </c>
      <c r="IE204" s="345">
        <f t="shared" si="579"/>
        <v>0</v>
      </c>
      <c r="IF204" s="344">
        <f>IF(AND($HO204=3,SUM($ID204:IE204)=0),IF(AND($HB204=1,$HF204&gt;=0.1),1,),)</f>
        <v>0</v>
      </c>
      <c r="IG204" s="344">
        <f>IF(AND($HO204=3,SUM($ID204:IF204)=0),IF(AND($HB204=1,$HF204&gt;=0.05,$HF204&lt;0.1),1,),)</f>
        <v>0</v>
      </c>
      <c r="IH204" s="345">
        <f t="shared" si="580"/>
        <v>0</v>
      </c>
      <c r="II204" s="345">
        <f t="shared" si="581"/>
        <v>0</v>
      </c>
      <c r="IJ204" s="345">
        <f t="shared" si="582"/>
        <v>0</v>
      </c>
      <c r="IK204" s="345">
        <f t="shared" si="583"/>
        <v>0</v>
      </c>
      <c r="IL204" s="345">
        <f t="shared" si="584"/>
        <v>0</v>
      </c>
      <c r="IM204" s="345">
        <f t="shared" si="585"/>
        <v>0</v>
      </c>
      <c r="IN204" s="345">
        <f t="shared" si="586"/>
        <v>0</v>
      </c>
      <c r="IO204" s="345">
        <f t="shared" si="587"/>
        <v>0</v>
      </c>
      <c r="IP204" s="345">
        <f t="shared" si="588"/>
        <v>0</v>
      </c>
      <c r="IQ204" s="345">
        <f t="shared" si="589"/>
        <v>0</v>
      </c>
      <c r="IR204" s="345">
        <f t="shared" si="590"/>
        <v>0</v>
      </c>
      <c r="IS204" s="392">
        <f t="shared" si="591"/>
        <v>0</v>
      </c>
      <c r="IT204" s="385"/>
      <c r="IU204" s="440">
        <f t="shared" si="443"/>
        <v>0</v>
      </c>
      <c r="IV204" s="344">
        <f t="shared" si="444"/>
        <v>0</v>
      </c>
      <c r="IW204" s="344">
        <f t="shared" si="445"/>
        <v>0</v>
      </c>
      <c r="IX204" s="344">
        <f t="shared" si="446"/>
        <v>0</v>
      </c>
      <c r="IY204" s="344">
        <f t="shared" si="447"/>
        <v>0</v>
      </c>
      <c r="IZ204" s="344">
        <f t="shared" si="448"/>
        <v>0</v>
      </c>
      <c r="JA204" s="344">
        <f t="shared" si="449"/>
        <v>0</v>
      </c>
      <c r="JB204" s="344">
        <f t="shared" si="450"/>
        <v>0</v>
      </c>
      <c r="JC204" s="344">
        <f t="shared" si="451"/>
        <v>0</v>
      </c>
      <c r="JD204" s="344">
        <f t="shared" si="452"/>
        <v>0</v>
      </c>
      <c r="JE204" s="344">
        <f t="shared" si="453"/>
        <v>0</v>
      </c>
      <c r="JF204" s="344">
        <f t="shared" si="454"/>
        <v>0</v>
      </c>
      <c r="JG204" s="344">
        <f t="shared" si="455"/>
        <v>0</v>
      </c>
      <c r="JH204" s="344">
        <f t="shared" si="456"/>
        <v>0</v>
      </c>
      <c r="JI204" s="344">
        <f t="shared" si="457"/>
        <v>0</v>
      </c>
      <c r="JJ204" s="344">
        <f t="shared" si="458"/>
        <v>0</v>
      </c>
      <c r="JK204" s="344">
        <f t="shared" si="459"/>
        <v>0</v>
      </c>
      <c r="JL204" s="344">
        <f t="shared" si="460"/>
        <v>0</v>
      </c>
      <c r="JM204" s="344">
        <f t="shared" si="461"/>
        <v>0</v>
      </c>
      <c r="JN204" s="344">
        <f t="shared" si="462"/>
        <v>0</v>
      </c>
      <c r="JO204" s="344">
        <f t="shared" si="463"/>
        <v>0</v>
      </c>
      <c r="JP204" s="344">
        <f t="shared" si="464"/>
        <v>0</v>
      </c>
      <c r="JQ204" s="344">
        <f t="shared" si="465"/>
        <v>0</v>
      </c>
      <c r="JR204" s="344">
        <f t="shared" si="466"/>
        <v>0</v>
      </c>
      <c r="JS204" s="344">
        <f t="shared" si="467"/>
        <v>0</v>
      </c>
      <c r="JT204" s="344">
        <f t="shared" si="468"/>
        <v>0</v>
      </c>
      <c r="JU204" s="344">
        <f t="shared" si="469"/>
        <v>0</v>
      </c>
      <c r="JV204" s="344">
        <f t="shared" si="470"/>
        <v>0</v>
      </c>
      <c r="JW204" s="344">
        <f t="shared" si="471"/>
        <v>0</v>
      </c>
      <c r="JX204" s="344">
        <f t="shared" si="472"/>
        <v>0</v>
      </c>
      <c r="JY204" s="344">
        <f t="shared" si="473"/>
        <v>0</v>
      </c>
      <c r="JZ204" s="344">
        <f t="shared" si="474"/>
        <v>0</v>
      </c>
      <c r="KA204" s="344">
        <f t="shared" si="475"/>
        <v>0</v>
      </c>
      <c r="KB204" s="344">
        <f t="shared" si="476"/>
        <v>0</v>
      </c>
      <c r="KC204" s="344">
        <f t="shared" si="477"/>
        <v>0</v>
      </c>
      <c r="KD204" s="344">
        <f t="shared" si="478"/>
        <v>0</v>
      </c>
      <c r="KE204" s="344">
        <f t="shared" si="479"/>
        <v>0</v>
      </c>
      <c r="KF204" s="344">
        <f t="shared" si="480"/>
        <v>0</v>
      </c>
      <c r="KG204" s="344">
        <f t="shared" si="481"/>
        <v>0</v>
      </c>
      <c r="KH204" s="344">
        <f t="shared" si="482"/>
        <v>0</v>
      </c>
      <c r="KI204" s="344">
        <f t="shared" si="483"/>
        <v>0</v>
      </c>
      <c r="KJ204" s="344">
        <f t="shared" si="484"/>
        <v>0</v>
      </c>
      <c r="KK204" s="344">
        <f t="shared" si="485"/>
        <v>0</v>
      </c>
      <c r="KL204" s="344">
        <f t="shared" si="486"/>
        <v>0</v>
      </c>
      <c r="KM204" s="344">
        <f t="shared" si="487"/>
        <v>0</v>
      </c>
      <c r="KN204" s="344">
        <f t="shared" si="488"/>
        <v>0</v>
      </c>
      <c r="KO204" s="344">
        <f t="shared" si="489"/>
        <v>0</v>
      </c>
      <c r="KP204" s="344">
        <f t="shared" si="490"/>
        <v>0</v>
      </c>
      <c r="KQ204" s="344">
        <f t="shared" si="491"/>
        <v>0</v>
      </c>
      <c r="KR204" s="344">
        <f t="shared" si="492"/>
        <v>0</v>
      </c>
      <c r="KS204" s="344">
        <f t="shared" si="493"/>
        <v>0</v>
      </c>
      <c r="KT204" s="383">
        <f t="shared" si="494"/>
        <v>0</v>
      </c>
      <c r="KU204" s="701"/>
      <c r="KV204" s="109"/>
      <c r="KW204" s="109"/>
      <c r="KX204" s="110"/>
      <c r="KZ204" s="472">
        <f t="shared" si="495"/>
        <v>0</v>
      </c>
      <c r="LA204" s="348">
        <f t="shared" si="496"/>
        <v>0</v>
      </c>
      <c r="LB204" s="348">
        <f t="shared" si="497"/>
        <v>0</v>
      </c>
      <c r="LC204" s="473">
        <f t="shared" si="498"/>
        <v>0</v>
      </c>
      <c r="LE204" s="467">
        <f t="shared" si="499"/>
        <v>0</v>
      </c>
      <c r="LF204" s="467" t="str">
        <f t="shared" si="500"/>
        <v/>
      </c>
      <c r="LG204" s="467">
        <f t="shared" si="501"/>
        <v>0</v>
      </c>
      <c r="LH204" s="467">
        <f t="shared" si="502"/>
        <v>0</v>
      </c>
      <c r="LI204" s="467">
        <f t="shared" si="503"/>
        <v>0</v>
      </c>
      <c r="LJ204" s="467">
        <f t="shared" si="504"/>
        <v>0</v>
      </c>
      <c r="LK204" s="467">
        <f t="shared" si="505"/>
        <v>0</v>
      </c>
      <c r="LL204" s="467">
        <f t="shared" si="506"/>
        <v>0</v>
      </c>
      <c r="LM204" s="467">
        <f t="shared" si="507"/>
        <v>0</v>
      </c>
      <c r="LN204" s="468">
        <f t="shared" si="508"/>
        <v>0</v>
      </c>
      <c r="LO204" s="468" t="str">
        <f t="shared" si="592"/>
        <v>○</v>
      </c>
      <c r="LP204" s="451"/>
      <c r="LQ204" s="414">
        <f t="shared" si="593"/>
        <v>0</v>
      </c>
      <c r="LR204" s="414">
        <f t="shared" si="594"/>
        <v>0</v>
      </c>
      <c r="LS204" s="414" t="str">
        <f t="shared" si="509"/>
        <v/>
      </c>
      <c r="LT204" s="414" t="str">
        <f t="shared" si="595"/>
        <v/>
      </c>
      <c r="LU204" s="414">
        <f t="shared" si="510"/>
        <v>0</v>
      </c>
      <c r="LV204" s="414">
        <f t="shared" si="511"/>
        <v>0</v>
      </c>
      <c r="LW204" s="414">
        <f t="shared" si="512"/>
        <v>0</v>
      </c>
      <c r="LX204" s="448">
        <f t="shared" si="513"/>
        <v>0</v>
      </c>
      <c r="LY204" s="414">
        <f t="shared" si="596"/>
        <v>0</v>
      </c>
      <c r="LZ204" s="414">
        <f t="shared" si="597"/>
        <v>0</v>
      </c>
      <c r="MA204" s="414">
        <f t="shared" si="598"/>
        <v>0</v>
      </c>
      <c r="MB204" s="448">
        <f t="shared" si="599"/>
        <v>0</v>
      </c>
      <c r="MC204" s="414">
        <f t="shared" si="514"/>
        <v>0</v>
      </c>
      <c r="MD204" s="414">
        <f t="shared" si="515"/>
        <v>0</v>
      </c>
      <c r="ME204" s="414">
        <f t="shared" si="516"/>
        <v>0</v>
      </c>
      <c r="MF204" s="448">
        <f t="shared" si="517"/>
        <v>0</v>
      </c>
      <c r="MG204" s="414">
        <f t="shared" si="518"/>
        <v>0</v>
      </c>
      <c r="MH204" s="414">
        <f t="shared" si="519"/>
        <v>0</v>
      </c>
      <c r="MI204" s="414">
        <f t="shared" si="520"/>
        <v>0</v>
      </c>
      <c r="MJ204" s="448">
        <f t="shared" si="600"/>
        <v>0</v>
      </c>
      <c r="MK204" s="462"/>
      <c r="ML204" s="477" cm="1">
        <f t="array" ref="ML204">IF(MX204=1,INDEX($BX204:$EQ204,1,MATCH("Ⅱ⑧",$BX204:$EQ204,0)+7),0)</f>
        <v>0</v>
      </c>
      <c r="MM204" s="478">
        <f t="shared" si="521"/>
        <v>0</v>
      </c>
      <c r="MN204" s="468">
        <f t="shared" si="522"/>
        <v>0</v>
      </c>
      <c r="MP204" s="348">
        <f t="shared" si="523"/>
        <v>0</v>
      </c>
      <c r="MQ204" s="348">
        <f t="shared" si="524"/>
        <v>0</v>
      </c>
      <c r="MR204" s="348">
        <f t="shared" si="525"/>
        <v>0</v>
      </c>
      <c r="MS204" s="348">
        <f t="shared" si="526"/>
        <v>0</v>
      </c>
      <c r="MT204" s="348">
        <f t="shared" si="527"/>
        <v>0</v>
      </c>
      <c r="MU204" s="348">
        <f t="shared" si="528"/>
        <v>0</v>
      </c>
      <c r="MV204" s="348">
        <f t="shared" si="529"/>
        <v>0</v>
      </c>
      <c r="MW204" s="348">
        <f t="shared" si="530"/>
        <v>0</v>
      </c>
      <c r="MX204" s="348">
        <f t="shared" si="531"/>
        <v>0</v>
      </c>
      <c r="MZ204" s="550">
        <f t="shared" si="532"/>
        <v>0</v>
      </c>
      <c r="NA204" s="550">
        <f t="shared" si="533"/>
        <v>0</v>
      </c>
      <c r="NB204" s="550">
        <f t="shared" si="534"/>
        <v>0</v>
      </c>
      <c r="NC204" s="550">
        <f t="shared" si="535"/>
        <v>0</v>
      </c>
      <c r="ND204" s="550">
        <f t="shared" si="536"/>
        <v>0</v>
      </c>
      <c r="NE204" s="550">
        <f t="shared" si="537"/>
        <v>0</v>
      </c>
      <c r="NF204" s="550">
        <f t="shared" si="538"/>
        <v>0</v>
      </c>
      <c r="NG204" s="550">
        <f t="shared" si="539"/>
        <v>0</v>
      </c>
    </row>
    <row r="205" spans="1:371" s="136" customFormat="1" ht="21" customHeight="1">
      <c r="A205" s="452">
        <f t="shared" ref="A205:A268" si="612">D205*1000000+C205*10000+T205*100+AG205</f>
        <v>0</v>
      </c>
      <c r="B205" s="452">
        <f t="shared" si="601"/>
        <v>0</v>
      </c>
      <c r="C205" s="452">
        <f t="shared" ref="C205:C268" si="613">IF(L205&lt;&gt;"",IF(L205&lt;&gt;L204,C204+1,C204),0)</f>
        <v>0</v>
      </c>
      <c r="D205" s="452">
        <f t="shared" ref="D205:D268" si="614">IF(K205&lt;&gt;"",IF(K205&lt;&gt;K204,D204+1,D204),0)</f>
        <v>0</v>
      </c>
      <c r="E205" s="452">
        <f t="shared" ref="E205:E268" si="615">IF(U205&lt;&gt;"",IF(OR(U205&lt;&gt;U204,L205&lt;&gt;L204),E204+1,E204),0)</f>
        <v>0</v>
      </c>
      <c r="F205" s="452">
        <f t="shared" si="602"/>
        <v>0</v>
      </c>
      <c r="G205" s="452">
        <f t="shared" si="603"/>
        <v>0</v>
      </c>
      <c r="H205" s="452">
        <f t="shared" si="604"/>
        <v>0</v>
      </c>
      <c r="I205" s="267">
        <f t="shared" si="540"/>
        <v>0</v>
      </c>
      <c r="J205" s="268"/>
      <c r="K205" s="112"/>
      <c r="L205" s="112"/>
      <c r="M205" s="106"/>
      <c r="N205" s="106"/>
      <c r="O205" s="106"/>
      <c r="P205" s="106"/>
      <c r="Q205" s="112"/>
      <c r="R205" s="263" t="str">
        <f>IFERROR(VLOOKUP(Q205,'４整理番号表'!$T$27:$U$30,2,TRUE),"")</f>
        <v/>
      </c>
      <c r="S205" s="263">
        <f t="shared" si="541"/>
        <v>0</v>
      </c>
      <c r="T205" s="266">
        <f t="shared" si="542"/>
        <v>0</v>
      </c>
      <c r="U205" s="112"/>
      <c r="V205" s="108"/>
      <c r="W205" s="269" t="str">
        <f>IFERROR(VLOOKUP(V205,'４整理番号表'!$B$6:$G$7,2,TRUE),"")</f>
        <v/>
      </c>
      <c r="X205" s="270"/>
      <c r="Y205" s="108"/>
      <c r="Z205" s="269" t="str">
        <f>IFERROR(VLOOKUP(Y205,'４整理番号表'!$B$39:$H$45,2,TRUE),"")</f>
        <v/>
      </c>
      <c r="AA205" s="108"/>
      <c r="AB205" s="271" t="str">
        <f>IFERROR(VLOOKUP(AA205,'４整理番号表'!$J$5:$K$59,2,TRUE),"")</f>
        <v/>
      </c>
      <c r="AC205" s="365"/>
      <c r="AD205" s="624"/>
      <c r="AE205" s="107"/>
      <c r="AF205" s="272" t="str">
        <f>IFERROR(VLOOKUP(AE205,'４整理番号表'!$P$6:$Q$39,2,TRUE),"")</f>
        <v/>
      </c>
      <c r="AG205" s="273">
        <f t="shared" ref="AG205:AG268" si="616">IF(AH205&lt;&gt;"",IF(OR(U205&lt;&gt;U204,L205&lt;&gt;L204),1,AG204+1),0)</f>
        <v>0</v>
      </c>
      <c r="AH205" s="106"/>
      <c r="AI205" s="112"/>
      <c r="AJ205" s="111"/>
      <c r="AK205" s="282"/>
      <c r="AL205" s="283"/>
      <c r="AM205" s="280"/>
      <c r="AN205" s="26"/>
      <c r="AO205" s="291">
        <f t="shared" ref="AO205:AO268" si="617">IF(AI205="",MIN(ROUNDDOWN(LV205,-3),LW205),BG205)</f>
        <v>0</v>
      </c>
      <c r="AP205" s="290">
        <f t="shared" si="543"/>
        <v>0</v>
      </c>
      <c r="AQ205" s="30"/>
      <c r="AR205" s="30"/>
      <c r="AS205" s="30"/>
      <c r="AT205" s="289"/>
      <c r="AU205" s="291">
        <f t="shared" si="610"/>
        <v>0</v>
      </c>
      <c r="AV205" s="291" t="str">
        <f t="shared" si="605"/>
        <v/>
      </c>
      <c r="AW205" s="27"/>
      <c r="AX205" s="33"/>
      <c r="AY205" s="33"/>
      <c r="AZ205" s="28"/>
      <c r="BA205" s="27"/>
      <c r="BB205" s="202"/>
      <c r="BC205" s="315">
        <f t="shared" si="544"/>
        <v>0</v>
      </c>
      <c r="BD205" s="349" t="str">
        <f t="shared" ref="BD205:BD268" si="618">IFERROR(IF($AI205=1,ROUNDDOWN($BE205*1.1,-3),""),0)</f>
        <v/>
      </c>
      <c r="BE205" s="350"/>
      <c r="BF205" s="350"/>
      <c r="BG205" s="349">
        <f t="shared" si="611"/>
        <v>0</v>
      </c>
      <c r="BH205" s="350"/>
      <c r="BI205" s="349">
        <f t="shared" si="545"/>
        <v>0</v>
      </c>
      <c r="BJ205" s="202"/>
      <c r="BK205" s="202"/>
      <c r="BL205" s="653" t="str">
        <f t="shared" ref="BL205:BL268" si="619">IF(AND(AI205=1,H205=1),IF((BK205-BS205)/BS205&gt;=0.3,1,""),"")</f>
        <v/>
      </c>
      <c r="BM205" s="654" t="str">
        <f t="shared" ref="BM205:BM268" si="620">IF(AND(AI205=1,H205=1),IF((BK205-BS205)&gt;=10,1,""),"")</f>
        <v/>
      </c>
      <c r="BN205" s="266" t="str">
        <f t="shared" ref="BN205:BN268" si="621">IF(H205=1,"Ⅱ①","")</f>
        <v/>
      </c>
      <c r="BO205" s="793"/>
      <c r="BP205" s="323"/>
      <c r="BQ205" s="323"/>
      <c r="BR205" s="323"/>
      <c r="BS205" s="323"/>
      <c r="BT205" s="324" t="str">
        <f t="shared" ref="BT205:BT268" si="622">IF(H205=1,"ha","")</f>
        <v/>
      </c>
      <c r="BU205" s="325" t="str">
        <f t="shared" si="546"/>
        <v/>
      </c>
      <c r="BV205" s="393">
        <f t="shared" si="547"/>
        <v>0</v>
      </c>
      <c r="BW205" s="326"/>
      <c r="BX205" s="329"/>
      <c r="BY205" s="454"/>
      <c r="BZ205" s="455"/>
      <c r="CA205" s="455"/>
      <c r="CB205" s="455"/>
      <c r="CC205" s="455"/>
      <c r="CD205" s="322">
        <f>IFERROR(VLOOKUP(BX205,'４整理番号表'!$X$23:$Z$31,3,FALSE),)</f>
        <v>0</v>
      </c>
      <c r="CE205" s="605" t="str">
        <f>IF(BX205='４整理番号表'!$X$24,IF(CC205&lt;&gt;"",IF(BZ205&gt;0,IF(BY205=6,ROUNDDOWN((CC205-BZ205)/ABS(BZ205),3),IF(BY205=5,ROUNDDOWN((CC205-BZ205)/ABS(BZ205)*3/4,3),"")),"-")),IF(CC205&lt;&gt;"",IF(BZ205&gt;0,ROUNDDOWN((CC205-BZ205)/ABS(BZ205),3),"-"),""))</f>
        <v/>
      </c>
      <c r="CF205" s="610"/>
      <c r="CG205" s="329"/>
      <c r="CH205" s="454"/>
      <c r="CI205" s="322"/>
      <c r="CJ205" s="322"/>
      <c r="CK205" s="322"/>
      <c r="CL205" s="322"/>
      <c r="CM205" s="322">
        <f>IFERROR(VLOOKUP(CG205,'４整理番号表'!$X$23:$Z$31,3,FALSE),)</f>
        <v>0</v>
      </c>
      <c r="CN205" s="325" t="str">
        <f t="shared" si="548"/>
        <v/>
      </c>
      <c r="CO205" s="610"/>
      <c r="CP205" s="329"/>
      <c r="CQ205" s="454"/>
      <c r="CR205" s="322"/>
      <c r="CS205" s="322"/>
      <c r="CT205" s="322"/>
      <c r="CU205" s="322"/>
      <c r="CV205" s="322">
        <f>IFERROR(VLOOKUP(CP205,'４整理番号表'!$X$23:$Z$31,3,FALSE),)</f>
        <v>0</v>
      </c>
      <c r="CW205" s="325" t="str">
        <f t="shared" si="549"/>
        <v/>
      </c>
      <c r="CX205" s="619"/>
      <c r="CY205" s="329"/>
      <c r="CZ205" s="454"/>
      <c r="DA205" s="322"/>
      <c r="DB205" s="322"/>
      <c r="DC205" s="322"/>
      <c r="DD205" s="322"/>
      <c r="DE205" s="322">
        <f>IFERROR(VLOOKUP(CY205,'４整理番号表'!$X$23:$Z$31,3,FALSE),)</f>
        <v>0</v>
      </c>
      <c r="DF205" s="325" t="str">
        <f t="shared" si="550"/>
        <v/>
      </c>
      <c r="DG205" s="610"/>
      <c r="DH205" s="329"/>
      <c r="DI205" s="454"/>
      <c r="DJ205" s="322"/>
      <c r="DK205" s="322"/>
      <c r="DL205" s="322"/>
      <c r="DM205" s="322"/>
      <c r="DN205" s="322">
        <f>IFERROR(VLOOKUP(DH205,'４整理番号表'!$X$23:$Z$31,3,FALSE),)</f>
        <v>0</v>
      </c>
      <c r="DO205" s="325" t="str">
        <f t="shared" si="551"/>
        <v/>
      </c>
      <c r="DP205" s="610"/>
      <c r="DQ205" s="329"/>
      <c r="DR205" s="454"/>
      <c r="DS205" s="322"/>
      <c r="DT205" s="322"/>
      <c r="DU205" s="322"/>
      <c r="DV205" s="322"/>
      <c r="DW205" s="322">
        <f>IFERROR(VLOOKUP(DQ205,'４整理番号表'!$X$23:$Z$31,3,FALSE),)</f>
        <v>0</v>
      </c>
      <c r="DX205" s="325" t="str">
        <f t="shared" si="552"/>
        <v/>
      </c>
      <c r="DY205" s="610"/>
      <c r="DZ205" s="329"/>
      <c r="EA205" s="454"/>
      <c r="EB205" s="322"/>
      <c r="EC205" s="322"/>
      <c r="ED205" s="322"/>
      <c r="EE205" s="322"/>
      <c r="EF205" s="322">
        <f>IFERROR(VLOOKUP(DZ205,'４整理番号表'!$X$23:$Z$31,3,FALSE),)</f>
        <v>0</v>
      </c>
      <c r="EG205" s="325" t="str">
        <f t="shared" si="553"/>
        <v/>
      </c>
      <c r="EH205" s="610"/>
      <c r="EI205" s="329"/>
      <c r="EJ205" s="454"/>
      <c r="EK205" s="322"/>
      <c r="EL205" s="322"/>
      <c r="EM205" s="322"/>
      <c r="EN205" s="322"/>
      <c r="EO205" s="322">
        <f>IFERROR(VLOOKUP(EI205,'４整理番号表'!$X$23:$Z$31,3,FALSE),)</f>
        <v>0</v>
      </c>
      <c r="EP205" s="325" t="str">
        <f t="shared" si="554"/>
        <v/>
      </c>
      <c r="EQ205" s="619"/>
      <c r="ER205" s="203" t="s">
        <v>101</v>
      </c>
      <c r="ES205" s="266">
        <f t="shared" ref="ES205:ES268" si="623">IF(AND(H205=1,$GN205&lt;&gt;1,$GW205&gt;=$ES$2,$GW205&lt;$ET$2),1,0)</f>
        <v>0</v>
      </c>
      <c r="ET205" s="272">
        <f t="shared" ref="ET205:ET268" si="624">IF(AND(H205=1,$GN205&lt;&gt;1,$ET$2&lt;=$GW205),1,0)</f>
        <v>0</v>
      </c>
      <c r="EU205" s="272">
        <f t="shared" ref="EU205:EU268" si="625">IF(AND(H205=1,GN205&lt;&gt;1,$EU$2&lt;=$GY205,$GY205&lt;$EV$2),1,0)</f>
        <v>0</v>
      </c>
      <c r="EV205" s="272">
        <f t="shared" ref="EV205:EV268" si="626">IF(AND(H205=1,GN205&lt;&gt;1,$EV$2&lt;=$GY205,$GY205&lt;$EW$2),1,0)</f>
        <v>0</v>
      </c>
      <c r="EW205" s="272">
        <f t="shared" ref="EW205:EW268" si="627">IF(AND(H205=1,GN205&lt;&gt;1,$EW$2&lt;=$GY205,$GY205&lt;$EX$2),1,0)</f>
        <v>0</v>
      </c>
      <c r="EX205" s="272">
        <f t="shared" ref="EX205:EX268" si="628">IF(AND(H205=1,GN205&lt;&gt;1,$EX$2&lt;=$GY205,$GY205&lt;$EY$2),1,0)</f>
        <v>0</v>
      </c>
      <c r="EY205" s="272">
        <f t="shared" ref="EY205:EY268" si="629">IF(AND(H205=1,GN205&lt;&gt;1,$EY$2&lt;=$GY205,$GY205&lt;$EZ$2),1,0)</f>
        <v>0</v>
      </c>
      <c r="EZ205" s="272">
        <f t="shared" ref="EZ205:EZ268" si="630">IF(AND(H205=1,GN205&lt;&gt;1,$EZ$2&lt;=$GY205,$GY205&lt;$FA$2),1,0)</f>
        <v>0</v>
      </c>
      <c r="FA205" s="272">
        <f t="shared" ref="FA205:FA268" si="631">IF(AND(H205=1,GN205&lt;&gt;1,$FA$2&lt;=$GY205),1,0)</f>
        <v>0</v>
      </c>
      <c r="FB205" s="272">
        <f t="shared" ref="FB205:FB268" si="632">IF(AND(H205=1,GN205&lt;&gt;1,$FB$2&lt;=$GZ205,$GZ205&lt;$FC$2),1,0)</f>
        <v>0</v>
      </c>
      <c r="FC205" s="272">
        <f t="shared" ref="FC205:FC268" si="633">IF(AND(H205=1,GN205&lt;&gt;1,$FC$2&lt;=$GZ205,$GZ205&lt;$FD$2),1,0)</f>
        <v>0</v>
      </c>
      <c r="FD205" s="272">
        <f t="shared" ref="FD205:FD268" si="634">IF(AND(H205=1,GN205&lt;&gt;1,$FD$2&lt;=$GZ205,$GZ205&lt;$FE$2),1,0)</f>
        <v>0</v>
      </c>
      <c r="FE205" s="272">
        <f t="shared" ref="FE205:FE268" si="635">IF(AND(H205=1,GN205&lt;&gt;1,$FE$2&lt;=$GZ205,$GZ205&lt;$FF$2),1,0)</f>
        <v>0</v>
      </c>
      <c r="FF205" s="272">
        <f t="shared" ref="FF205:FF268" si="636">IF(AND(H205=1,GN205&lt;&gt;1,$FF$2&lt;=$GZ205,$GZ205&lt;$FG$2),1,0)</f>
        <v>0</v>
      </c>
      <c r="FG205" s="272">
        <f t="shared" ref="FG205:FG268" si="637">IF(AND(H205=1,GN205&lt;&gt;1,$FG$2&lt;=$GZ205,$GZ205&lt;$FH$2),1,0)</f>
        <v>0</v>
      </c>
      <c r="FH205" s="272">
        <f t="shared" ref="FH205:FH268" si="638">IF(AND(H205=1,GN205&lt;&gt;1,$FH$2&lt;=$GZ205),1,0)</f>
        <v>0</v>
      </c>
      <c r="FI205" s="109" t="s">
        <v>100</v>
      </c>
      <c r="FJ205" s="109" t="s">
        <v>100</v>
      </c>
      <c r="FK205" s="109" t="s">
        <v>100</v>
      </c>
      <c r="FL205" s="109" t="s">
        <v>100</v>
      </c>
      <c r="FM205" s="109" t="s">
        <v>100</v>
      </c>
      <c r="FN205" s="272">
        <f t="shared" si="555"/>
        <v>0</v>
      </c>
      <c r="FO205" s="272">
        <f t="shared" si="556"/>
        <v>0</v>
      </c>
      <c r="FP205" s="272">
        <f t="shared" si="557"/>
        <v>0</v>
      </c>
      <c r="FQ205" s="272">
        <f t="shared" si="558"/>
        <v>0</v>
      </c>
      <c r="FR205" s="272">
        <f t="shared" si="559"/>
        <v>0</v>
      </c>
      <c r="FS205" s="272">
        <f t="shared" si="560"/>
        <v>0</v>
      </c>
      <c r="FT205" s="272">
        <f t="shared" si="561"/>
        <v>0</v>
      </c>
      <c r="FU205" s="113"/>
      <c r="FV205" s="113"/>
      <c r="FW205" s="109"/>
      <c r="FX205" s="109"/>
      <c r="FY205" s="109"/>
      <c r="FZ205" s="272">
        <f t="shared" si="562"/>
        <v>0</v>
      </c>
      <c r="GA205" s="272">
        <f t="shared" ref="GA205:GA268" si="639">IF(AND(H205=1,X205="法人"),1,)</f>
        <v>0</v>
      </c>
      <c r="GB205" s="109"/>
      <c r="GC205" s="109"/>
      <c r="GD205" s="109"/>
      <c r="GE205" s="109"/>
      <c r="GF205" s="109"/>
      <c r="GG205" s="109"/>
      <c r="GH205" s="109"/>
      <c r="GI205" s="109"/>
      <c r="GJ205" s="109"/>
      <c r="GK205" s="109"/>
      <c r="GL205" s="109"/>
      <c r="GM205" s="109"/>
      <c r="GN205" s="109"/>
      <c r="GO205" s="109"/>
      <c r="GP205" s="109"/>
      <c r="GQ205" s="109"/>
      <c r="GR205" s="109"/>
      <c r="GS205" s="109"/>
      <c r="GT205" s="110"/>
      <c r="GV205" s="413">
        <f t="shared" ref="GV205:GV268" si="640">AC205</f>
        <v>0</v>
      </c>
      <c r="GW205" s="414">
        <f t="shared" ref="GW205:GW268" si="641">AD205</f>
        <v>0</v>
      </c>
      <c r="GX205" s="415"/>
      <c r="GY205" s="416">
        <f t="shared" si="606"/>
        <v>0</v>
      </c>
      <c r="GZ205" s="417">
        <f t="shared" si="607"/>
        <v>0</v>
      </c>
      <c r="HA205" s="385"/>
      <c r="HB205" s="421"/>
      <c r="HC205" s="422"/>
      <c r="HD205" s="422"/>
      <c r="HE205" s="423">
        <f t="shared" si="608"/>
        <v>0</v>
      </c>
      <c r="HF205" s="424">
        <f t="shared" si="609"/>
        <v>0</v>
      </c>
      <c r="HG205" s="426"/>
      <c r="HH205" s="426"/>
      <c r="HI205" s="426"/>
      <c r="HJ205" s="345" t="str">
        <f t="shared" ref="HJ205:HJ268" si="642">IF(H205=1,AA205,"")</f>
        <v/>
      </c>
      <c r="HK205" s="402">
        <f>IF(OR(AND(1&lt;=HJ205,HJ205&lt;=3),HJ205=6),VLOOKUP(HJ205,'４整理番号表'!$J$5:$K$59,2,FALSE),0)</f>
        <v>0</v>
      </c>
      <c r="HL205" s="402">
        <f>IF(OR(HJ205=4,HJ205=7),VLOOKUP(HJ205,'４整理番号表'!$J$5:$K$59,2,FALSE),0)</f>
        <v>0</v>
      </c>
      <c r="HM205" s="402">
        <f>IF(HJ205=5,VLOOKUP(HJ205,'４整理番号表'!$J$5:$K$59,2,FALSE),0)</f>
        <v>0</v>
      </c>
      <c r="HN205" s="402">
        <f>IF(AND(8&lt;=HJ205,HJ205&lt;=13),VLOOKUP(HJ205,'４整理番号表'!$J$5:$K$59,2,FALSE),0)</f>
        <v>0</v>
      </c>
      <c r="HO205" s="397">
        <f t="shared" si="563"/>
        <v>0</v>
      </c>
      <c r="HP205" s="345">
        <f t="shared" si="564"/>
        <v>0</v>
      </c>
      <c r="HQ205" s="345">
        <f t="shared" si="565"/>
        <v>0</v>
      </c>
      <c r="HR205" s="344">
        <f t="shared" si="566"/>
        <v>0</v>
      </c>
      <c r="HS205" s="344">
        <f t="shared" si="567"/>
        <v>0</v>
      </c>
      <c r="HT205" s="345">
        <f t="shared" si="568"/>
        <v>0</v>
      </c>
      <c r="HU205" s="345">
        <f t="shared" si="569"/>
        <v>0</v>
      </c>
      <c r="HV205" s="345">
        <f t="shared" si="570"/>
        <v>0</v>
      </c>
      <c r="HW205" s="345">
        <f t="shared" si="571"/>
        <v>0</v>
      </c>
      <c r="HX205" s="345">
        <f t="shared" si="572"/>
        <v>0</v>
      </c>
      <c r="HY205" s="344">
        <f t="shared" si="573"/>
        <v>0</v>
      </c>
      <c r="HZ205" s="344">
        <f t="shared" si="574"/>
        <v>0</v>
      </c>
      <c r="IA205" s="345">
        <f t="shared" si="575"/>
        <v>0</v>
      </c>
      <c r="IB205" s="345">
        <f t="shared" si="576"/>
        <v>0</v>
      </c>
      <c r="IC205" s="345">
        <f t="shared" si="577"/>
        <v>0</v>
      </c>
      <c r="ID205" s="345">
        <f t="shared" si="578"/>
        <v>0</v>
      </c>
      <c r="IE205" s="345">
        <f t="shared" si="579"/>
        <v>0</v>
      </c>
      <c r="IF205" s="344">
        <f>IF(AND($HO205=3,SUM($ID205:IE205)=0),IF(AND($HB205=1,$HF205&gt;=0.1),1,),)</f>
        <v>0</v>
      </c>
      <c r="IG205" s="344">
        <f>IF(AND($HO205=3,SUM($ID205:IF205)=0),IF(AND($HB205=1,$HF205&gt;=0.05,$HF205&lt;0.1),1,),)</f>
        <v>0</v>
      </c>
      <c r="IH205" s="345">
        <f t="shared" si="580"/>
        <v>0</v>
      </c>
      <c r="II205" s="345">
        <f t="shared" si="581"/>
        <v>0</v>
      </c>
      <c r="IJ205" s="345">
        <f t="shared" si="582"/>
        <v>0</v>
      </c>
      <c r="IK205" s="345">
        <f t="shared" si="583"/>
        <v>0</v>
      </c>
      <c r="IL205" s="345">
        <f t="shared" si="584"/>
        <v>0</v>
      </c>
      <c r="IM205" s="345">
        <f t="shared" si="585"/>
        <v>0</v>
      </c>
      <c r="IN205" s="345">
        <f t="shared" si="586"/>
        <v>0</v>
      </c>
      <c r="IO205" s="345">
        <f t="shared" si="587"/>
        <v>0</v>
      </c>
      <c r="IP205" s="345">
        <f t="shared" si="588"/>
        <v>0</v>
      </c>
      <c r="IQ205" s="345">
        <f t="shared" si="589"/>
        <v>0</v>
      </c>
      <c r="IR205" s="345">
        <f t="shared" si="590"/>
        <v>0</v>
      </c>
      <c r="IS205" s="392">
        <f t="shared" si="591"/>
        <v>0</v>
      </c>
      <c r="IT205" s="385"/>
      <c r="IU205" s="440">
        <f t="shared" ref="IU205:IU268" si="643">IF(AND(H205=1,ES205=1),$IU$3,0)</f>
        <v>0</v>
      </c>
      <c r="IV205" s="344">
        <f t="shared" ref="IV205:IV268" si="644">IF(AND(H205=1,ET205=1),$IV$3,0)</f>
        <v>0</v>
      </c>
      <c r="IW205" s="344">
        <f t="shared" ref="IW205:IW268" si="645">IF(AND(H205=1,EU205=1),$IW$3,0)</f>
        <v>0</v>
      </c>
      <c r="IX205" s="344">
        <f t="shared" ref="IX205:IX268" si="646">IF(AND(H205=1,EV205=1),$IX$3,0)</f>
        <v>0</v>
      </c>
      <c r="IY205" s="344">
        <f t="shared" ref="IY205:IY268" si="647">IF(AND(H205=1,EW205=1),$IY$3,0)</f>
        <v>0</v>
      </c>
      <c r="IZ205" s="344">
        <f t="shared" ref="IZ205:IZ268" si="648">IF(AND(H205=1,EX205=1),$IZ$3,0)</f>
        <v>0</v>
      </c>
      <c r="JA205" s="344">
        <f t="shared" ref="JA205:JA268" si="649">IF(AND(H205=1,EY205=1),$JA$3,0)</f>
        <v>0</v>
      </c>
      <c r="JB205" s="344">
        <f t="shared" ref="JB205:JB268" si="650">IF(AND(H205=1,EZ205=1),$JB$3,0)</f>
        <v>0</v>
      </c>
      <c r="JC205" s="344">
        <f t="shared" ref="JC205:JC268" si="651">IF(AND(H205=1,FA205=1),$JC$3,0)</f>
        <v>0</v>
      </c>
      <c r="JD205" s="344">
        <f t="shared" ref="JD205:JD268" si="652">IF(AND(H205=1,FB205=1),$JD$3,0)</f>
        <v>0</v>
      </c>
      <c r="JE205" s="344">
        <f t="shared" ref="JE205:JE268" si="653">IF(AND(H205=1,FC205=1),$JE$3,0)</f>
        <v>0</v>
      </c>
      <c r="JF205" s="344">
        <f t="shared" ref="JF205:JF268" si="654">IF(AND(H205=1,FD205=1),$JF$3,0)</f>
        <v>0</v>
      </c>
      <c r="JG205" s="344">
        <f t="shared" ref="JG205:JG268" si="655">IF(AND(H205=1,FE205=1),$JG$3,0)</f>
        <v>0</v>
      </c>
      <c r="JH205" s="344">
        <f t="shared" ref="JH205:JH268" si="656">IF(AND(H205=1,FF205=1),$JH$3,0)</f>
        <v>0</v>
      </c>
      <c r="JI205" s="344">
        <f t="shared" ref="JI205:JI268" si="657">IF(AND(H205=1,FG205=1),$JI195,0)</f>
        <v>0</v>
      </c>
      <c r="JJ205" s="344">
        <f t="shared" ref="JJ205:JJ268" si="658">IF(AND(H205=1,FH205=1),$JJ$3,0)</f>
        <v>0</v>
      </c>
      <c r="JK205" s="344">
        <f t="shared" ref="JK205:JK268" si="659">IF(AND(H205=1,FI205=1),$JK$3,0)</f>
        <v>0</v>
      </c>
      <c r="JL205" s="344">
        <f t="shared" ref="JL205:JL268" si="660">IF(AND(H205=1,FJ205=1),$JL$3,0)</f>
        <v>0</v>
      </c>
      <c r="JM205" s="344">
        <f t="shared" ref="JM205:JM268" si="661">IF(AND(H205=1,FK205=1),$JM$3,0)</f>
        <v>0</v>
      </c>
      <c r="JN205" s="344">
        <f t="shared" ref="JN205:JN268" si="662">IF(AND(H205=1,FL205=1),$JN$3,0)</f>
        <v>0</v>
      </c>
      <c r="JO205" s="344">
        <f t="shared" ref="JO205:JO268" si="663">IF(AND(H205=1,FM205=1),$JO$3,0)</f>
        <v>0</v>
      </c>
      <c r="JP205" s="344">
        <f t="shared" ref="JP205:JP268" si="664">IF(AND(H205=1,FN205=1),$JP$3,0)</f>
        <v>0</v>
      </c>
      <c r="JQ205" s="344">
        <f t="shared" ref="JQ205:JQ268" si="665">IF(AND(H205=1,FO205=1),$JQ$3,0)</f>
        <v>0</v>
      </c>
      <c r="JR205" s="344">
        <f t="shared" ref="JR205:JR268" si="666">IF(AND(H205=1,FP205=1),$JR$3,0)</f>
        <v>0</v>
      </c>
      <c r="JS205" s="344">
        <f t="shared" ref="JS205:JS268" si="667">IF(AND(H205=1,FQ205=1),$JS$3,0)</f>
        <v>0</v>
      </c>
      <c r="JT205" s="344">
        <f t="shared" ref="JT205:JT268" si="668">IF(AND(H205=1,FR205=1),$JT$3,0)</f>
        <v>0</v>
      </c>
      <c r="JU205" s="344">
        <f t="shared" ref="JU205:JU268" si="669">IF(AND(H205=1,FS205=1),$JU$3,0)</f>
        <v>0</v>
      </c>
      <c r="JV205" s="344">
        <f t="shared" ref="JV205:JV268" si="670">IF(AND(H205=1,FT205=1),$JV$3,0)</f>
        <v>0</v>
      </c>
      <c r="JW205" s="344">
        <f t="shared" ref="JW205:JW268" si="671">IF(AND(H205=1,FU205=1),$JW$3,0)</f>
        <v>0</v>
      </c>
      <c r="JX205" s="344">
        <f t="shared" ref="JX205:JX268" si="672">IF(AND(H205=1,FV205=1),$JX$3,0)</f>
        <v>0</v>
      </c>
      <c r="JY205" s="344">
        <f t="shared" ref="JY205:JY268" si="673">IF(AND(H205=1,FW205=1),$JY$3,0)</f>
        <v>0</v>
      </c>
      <c r="JZ205" s="344">
        <f t="shared" ref="JZ205:JZ268" si="674">IF(AND(H205=1,FX205=1),$JZ$3,0)</f>
        <v>0</v>
      </c>
      <c r="KA205" s="344">
        <f t="shared" ref="KA205:KA268" si="675">IF(AND(H205=1,FY205=1),$KA$3,0)</f>
        <v>0</v>
      </c>
      <c r="KB205" s="344">
        <f t="shared" ref="KB205:KB268" si="676">IF(AND(H205=1,FZ205=1),$KB$3,0)</f>
        <v>0</v>
      </c>
      <c r="KC205" s="344">
        <f t="shared" ref="KC205:KC268" si="677">IF(AND(H205=1,GC205=1),$KC$3,0)</f>
        <v>0</v>
      </c>
      <c r="KD205" s="344">
        <f t="shared" ref="KD205:KD268" si="678">IF(AND(H205=1,GD205=1),$KD$3,0)</f>
        <v>0</v>
      </c>
      <c r="KE205" s="344">
        <f t="shared" ref="KE205:KE268" si="679">IF(AND(H205=1,GE205=1),$KE$3,0)</f>
        <v>0</v>
      </c>
      <c r="KF205" s="344">
        <f t="shared" ref="KF205:KF268" si="680">IF(AND(H205=1,GF205=1),$KF$3,0)</f>
        <v>0</v>
      </c>
      <c r="KG205" s="344">
        <f t="shared" ref="KG205:KG268" si="681">IF(AND(H205=1,GG205=1),$KG$3,0)</f>
        <v>0</v>
      </c>
      <c r="KH205" s="344">
        <f t="shared" ref="KH205:KH268" si="682">IF(AND(H205=1,GH205=1),$KH$3,0)</f>
        <v>0</v>
      </c>
      <c r="KI205" s="344">
        <f t="shared" ref="KI205:KI268" si="683">IF(AND(H205=1,GI205=1),$KI$3,0)</f>
        <v>0</v>
      </c>
      <c r="KJ205" s="344">
        <f t="shared" ref="KJ205:KJ268" si="684">IF(AND(H205=1,GJ205=1),$KJ$3,0)</f>
        <v>0</v>
      </c>
      <c r="KK205" s="344">
        <f t="shared" ref="KK205:KK268" si="685">IF(AND(H205=1,GK205=1),$KK$3,0)</f>
        <v>0</v>
      </c>
      <c r="KL205" s="344">
        <f t="shared" ref="KL205:KL268" si="686">IF(AND(H205=1,GL205=1),$KL$3,0)</f>
        <v>0</v>
      </c>
      <c r="KM205" s="344">
        <f t="shared" ref="KM205:KM268" si="687">IF(AND(H205=1,GM205=1),$KM$3,0)</f>
        <v>0</v>
      </c>
      <c r="KN205" s="344">
        <f t="shared" ref="KN205:KN268" si="688">IF(AND(H205=1,GN205=1),$KN$3,0)</f>
        <v>0</v>
      </c>
      <c r="KO205" s="344">
        <f t="shared" ref="KO205:KO268" si="689">IF(AND(H205=1,GO205=1),$KO$3,0)</f>
        <v>0</v>
      </c>
      <c r="KP205" s="344">
        <f t="shared" ref="KP205:KP268" si="690">IF(AND(H205=1,GP205=1),$KP$3,0)</f>
        <v>0</v>
      </c>
      <c r="KQ205" s="344">
        <f t="shared" ref="KQ205:KQ268" si="691">IF(AND(H205=1,GQ205=1),$KQ$3,0)</f>
        <v>0</v>
      </c>
      <c r="KR205" s="344">
        <f t="shared" ref="KR205:KR268" si="692">IF(AND(H205=1,GR205=1),$KR$3,0)</f>
        <v>0</v>
      </c>
      <c r="KS205" s="344">
        <f t="shared" ref="KS205:KS268" si="693">IF(AND(H205=1,GS205&gt;0),IF(GS205&gt;3,3,GS205*$KS$3),)</f>
        <v>0</v>
      </c>
      <c r="KT205" s="383">
        <f t="shared" ref="KT205:KT268" si="694">IF(AND(H205=1,GT205=1),$KT$3,0)</f>
        <v>0</v>
      </c>
      <c r="KU205" s="701"/>
      <c r="KV205" s="109"/>
      <c r="KW205" s="109"/>
      <c r="KX205" s="110"/>
      <c r="KZ205" s="472">
        <f t="shared" ref="KZ205:KZ268" si="695">IF(H205=1,SUM(IU205:KT205),)</f>
        <v>0</v>
      </c>
      <c r="LA205" s="348">
        <f t="shared" ref="LA205:LA268" si="696">IF(F205=1,SUMIF($C$13:$C$312,C205,$KZ$13:$KZ$312),0)</f>
        <v>0</v>
      </c>
      <c r="LB205" s="348">
        <f t="shared" ref="LB205:LB268" si="697">IF(F205=1,SUMIF($C$13:$C$312,C205,$H$13:$H$312),)</f>
        <v>0</v>
      </c>
      <c r="LC205" s="473">
        <f t="shared" ref="LC205:LC268" si="698">IF(AND(F205=1,LB205&gt;0),LA205/LB205,0)</f>
        <v>0</v>
      </c>
      <c r="LE205" s="467">
        <f t="shared" ref="LE205:LE268" si="699">V205</f>
        <v>0</v>
      </c>
      <c r="LF205" s="467" t="str">
        <f t="shared" ref="LF205:LF268" si="700">W205</f>
        <v/>
      </c>
      <c r="LG205" s="467">
        <f t="shared" ref="LG205:LG268" si="701">IF(AND(E205&gt;=1,AI205&lt;&gt;1),IF(AN205&gt;500000,"○","×"),0)</f>
        <v>0</v>
      </c>
      <c r="LH205" s="467">
        <f t="shared" ref="LH205:LH268" si="702">IF(AND(E205&gt;=1,AI205&lt;&gt;1),IF(AND(5&lt;=AY205,AY205&lt;=20),"○","△"),0)</f>
        <v>0</v>
      </c>
      <c r="LI205" s="467">
        <f t="shared" ref="LI205:LI268" si="703">IF(AND(E205&gt;=1,AI205&lt;&gt;1,AX205=1),IF(AND(5&lt;=AY205,AY205&lt;=20,AZ205&gt;=2),"○","△"),0)</f>
        <v>0</v>
      </c>
      <c r="LJ205" s="467">
        <f t="shared" ref="LJ205:LJ268" si="704">IF(AND(E205&gt;=1,AI205=1),IF(BE205&gt;500000,"○","×"),0)</f>
        <v>0</v>
      </c>
      <c r="LK205" s="467">
        <f t="shared" ref="LK205:LK268" si="705">IF(AND(E205&gt;=1,AI205=1),IF(AND(3&lt;=AY205,AY205&lt;=7),"○","△"),0)</f>
        <v>0</v>
      </c>
      <c r="LL205" s="467">
        <f t="shared" ref="LL205:LL268" si="706">IF(AND(E205&gt;=1,AI205=1,AX205=1),IF(AND(3&lt;=AY205,AY205&lt;=7,AZ205*12&gt;=BB205),"○","△"),0)</f>
        <v>0</v>
      </c>
      <c r="LM205" s="467">
        <f t="shared" ref="LM205:LM268" si="707">IF(AH205&lt;&gt;0,IF(AND(AK205&lt;&gt;0,AL205&lt;&gt;0),"○","×"),0)</f>
        <v>0</v>
      </c>
      <c r="LN205" s="468">
        <f t="shared" ref="LN205:LN268" si="708">IF(H205=1,IF(OR(AND(BU205&lt;0.3,BV205&lt;4),(AND(BU205="-",BV205&lt;4))),"×","〇"),)</f>
        <v>0</v>
      </c>
      <c r="LO205" s="468" t="str">
        <f t="shared" si="592"/>
        <v>○</v>
      </c>
      <c r="LP205" s="451"/>
      <c r="LQ205" s="414">
        <f t="shared" si="593"/>
        <v>0</v>
      </c>
      <c r="LR205" s="414">
        <f t="shared" si="594"/>
        <v>0</v>
      </c>
      <c r="LS205" s="414" t="str">
        <f t="shared" ref="LS205:LS268" si="709">IF(LR205&gt;0,IF(AND(AM205=1,AT205="控除不可"),LR205,IF(AND(AM205=1,AT205="80%控除対象"),ROUNDUP(LR205*102/110,0),IF(AND(AM205=1,AT205="全額控除"),ROUNDUP(LR205*100/110,0),IF(OR(AM205=2,AM205=3),LR205,LR205)))),"")</f>
        <v/>
      </c>
      <c r="LT205" s="414" t="str">
        <f t="shared" si="595"/>
        <v/>
      </c>
      <c r="LU205" s="414">
        <f t="shared" ref="LU205:LU268" si="710">IF(LR205&lt;&gt;"",LR205-SUM(AQ205:AS205),"")</f>
        <v>0</v>
      </c>
      <c r="LV205" s="414">
        <f t="shared" ref="LV205:LV268" si="711">MIN(LT205:LU205)</f>
        <v>0</v>
      </c>
      <c r="LW205" s="414">
        <f t="shared" ref="LW205:LW268" si="712">IF(V205&gt;0,IF(SUMIFS($LY$13:$LY$312,$E$13:$E$312,E205)&lt;SUMIFS($LZ$13:$LZ$312,$E$13:$E$312,E205),LV205*SUMIFS($LY$13:$LY$312,$E$13:$E$312,E205)/SUMIFS($LZ$13:$LZ$312,$E$13:$E$312,E205),LV205),)</f>
        <v>0</v>
      </c>
      <c r="LX205" s="448">
        <f t="shared" ref="LX205:LX268" si="713">IF(LV205&gt;0,IF(LV205&gt;=AO205,"○","×"),0)</f>
        <v>0</v>
      </c>
      <c r="LY205" s="414">
        <f t="shared" si="596"/>
        <v>0</v>
      </c>
      <c r="LZ205" s="414">
        <f t="shared" si="597"/>
        <v>0</v>
      </c>
      <c r="MA205" s="414">
        <f t="shared" si="598"/>
        <v>0</v>
      </c>
      <c r="MB205" s="448">
        <f t="shared" si="599"/>
        <v>0</v>
      </c>
      <c r="MC205" s="414">
        <f t="shared" ref="MC205:MC268" si="714">BE205</f>
        <v>0</v>
      </c>
      <c r="MD205" s="414">
        <f t="shared" ref="MD205:MD268" si="715">IF(BB205&gt;=48,ROUNDDOWN(BE205*3/7,-3),ROUNDDOWN(BE205*BB205/84*0.75,-3))</f>
        <v>0</v>
      </c>
      <c r="ME205" s="414">
        <f t="shared" ref="ME205:ME268" si="716">IF(V205&gt;0,IF(SUMIFS($MG$13:$MG$312,$E$13:$E$312,E205)&lt;SUMIFS($MH$13:$MH$312,$E$13:$E$312,E205),MD205*SUMIFS($MG$13:$MG$312,$E$13:$E$312,E205)/SUMIFS($MH$13:$MH$312,$E$13:$E$312,E205),MD205),)</f>
        <v>0</v>
      </c>
      <c r="MF205" s="448">
        <f t="shared" ref="MF205:MF268" si="717">IF(ME205&gt;0,IF(ME205&lt;=BG205,"○","×"),0)</f>
        <v>0</v>
      </c>
      <c r="MG205" s="414">
        <f t="shared" ref="MG205:MG268" si="718">IF(AND(H205=1,BE205&gt;0),15000000,0)</f>
        <v>0</v>
      </c>
      <c r="MH205" s="414">
        <f t="shared" ref="MH205:MH268" si="719">IF($H205=1,SUMIF($E$13:$E$312,$E205,$MD$13:$MD$312),0)</f>
        <v>0</v>
      </c>
      <c r="MI205" s="414">
        <f t="shared" ref="MI205:MI268" si="720">IF(H205=1,SUMIFS($BG$13:$BG$312,$E$13:$E$312,E205),0)</f>
        <v>0</v>
      </c>
      <c r="MJ205" s="448">
        <f t="shared" si="600"/>
        <v>0</v>
      </c>
      <c r="MK205" s="462"/>
      <c r="ML205" s="477" cm="1">
        <f t="array" ref="ML205">IF(MX205=1,INDEX($BX205:$EQ205,1,MATCH("Ⅱ⑧",$BX205:$EQ205,0)+7),0)</f>
        <v>0</v>
      </c>
      <c r="MM205" s="478">
        <f t="shared" ref="MM205:MM268" si="721">SUM(KI205:KK205)</f>
        <v>0</v>
      </c>
      <c r="MN205" s="468">
        <f t="shared" ref="MN205:MN268" si="722">IF(E205&gt;=1,IF(MM205=IF(AND(-0.2&lt;ML205,ML205&lt;=-0.1),1,IF(AND(-0.5&lt;ML205,ML205&lt;=-0.2),2,IF(ML205&lt;=-0.5,3,0))),"○","×"),0)</f>
        <v>0</v>
      </c>
      <c r="MP205" s="348">
        <f t="shared" ref="MP205:MP268" si="723">COUNTIFS($BN205:$EQ205,$MP$11)</f>
        <v>0</v>
      </c>
      <c r="MQ205" s="348">
        <f t="shared" ref="MQ205:MQ268" si="724">COUNTIFS($BN205:$EQ205,$MQ$11)</f>
        <v>0</v>
      </c>
      <c r="MR205" s="348">
        <f t="shared" ref="MR205:MR268" si="725">COUNTIFS($BN205:$EQ205,$MR$11)</f>
        <v>0</v>
      </c>
      <c r="MS205" s="348">
        <f t="shared" ref="MS205:MS268" si="726">COUNTIFS($BN205:$EQ205,$MS$11)</f>
        <v>0</v>
      </c>
      <c r="MT205" s="348">
        <f t="shared" ref="MT205:MT268" si="727">COUNTIFS($BN205:$EQ205,$MT$11)</f>
        <v>0</v>
      </c>
      <c r="MU205" s="348">
        <f t="shared" ref="MU205:MU268" si="728">COUNTIFS($BN205:$EQ205,$MU$11)</f>
        <v>0</v>
      </c>
      <c r="MV205" s="348">
        <f t="shared" ref="MV205:MV268" si="729">COUNTIFS($BN205:$EQ205,$MV$11)</f>
        <v>0</v>
      </c>
      <c r="MW205" s="348">
        <f t="shared" ref="MW205:MW268" si="730">COUNTIFS($BN205:$EQ205,$MW$11)</f>
        <v>0</v>
      </c>
      <c r="MX205" s="348">
        <f t="shared" ref="MX205:MX268" si="731">COUNTIFS($BN205:$EQ205,$MX$11)</f>
        <v>0</v>
      </c>
      <c r="MZ205" s="550">
        <f t="shared" ref="MZ205:MZ268" si="732">SUM(IU205:IV205)</f>
        <v>0</v>
      </c>
      <c r="NA205" s="550">
        <f t="shared" ref="NA205:NA268" si="733">SUM(IW205:JC205)</f>
        <v>0</v>
      </c>
      <c r="NB205" s="550">
        <f t="shared" ref="NB205:NB268" si="734">SUM(JD205:JJ205)</f>
        <v>0</v>
      </c>
      <c r="NC205" s="550">
        <f t="shared" ref="NC205:NC268" si="735">SUM(JK205:JO205)</f>
        <v>0</v>
      </c>
      <c r="ND205" s="550">
        <f t="shared" ref="ND205:ND268" si="736">SUM(JP205:JV205)</f>
        <v>0</v>
      </c>
      <c r="NE205" s="550">
        <f t="shared" ref="NE205:NE268" si="737">SUM(JZ205:KA205)</f>
        <v>0</v>
      </c>
      <c r="NF205" s="550">
        <f t="shared" ref="NF205:NF268" si="738">SUM(KG205:KH205)</f>
        <v>0</v>
      </c>
      <c r="NG205" s="550">
        <f t="shared" ref="NG205:NG268" si="739">SUM(KI205:KK205)</f>
        <v>0</v>
      </c>
    </row>
    <row r="206" spans="1:371" s="136" customFormat="1" ht="21" customHeight="1">
      <c r="A206" s="452">
        <f t="shared" si="612"/>
        <v>0</v>
      </c>
      <c r="B206" s="452">
        <f t="shared" si="601"/>
        <v>0</v>
      </c>
      <c r="C206" s="452">
        <f t="shared" si="613"/>
        <v>0</v>
      </c>
      <c r="D206" s="452">
        <f t="shared" si="614"/>
        <v>0</v>
      </c>
      <c r="E206" s="452">
        <f t="shared" si="615"/>
        <v>0</v>
      </c>
      <c r="F206" s="452">
        <f t="shared" si="602"/>
        <v>0</v>
      </c>
      <c r="G206" s="452">
        <f t="shared" si="603"/>
        <v>0</v>
      </c>
      <c r="H206" s="452">
        <f t="shared" si="604"/>
        <v>0</v>
      </c>
      <c r="I206" s="267">
        <f t="shared" ref="I206:I269" si="740">IF(U206&lt;&gt;0,ROW()-12,0)</f>
        <v>0</v>
      </c>
      <c r="J206" s="268"/>
      <c r="K206" s="112"/>
      <c r="L206" s="112"/>
      <c r="M206" s="106"/>
      <c r="N206" s="106"/>
      <c r="O206" s="106"/>
      <c r="P206" s="106"/>
      <c r="Q206" s="112"/>
      <c r="R206" s="263" t="str">
        <f>IFERROR(VLOOKUP(Q206,'４整理番号表'!$T$27:$U$30,2,TRUE),"")</f>
        <v/>
      </c>
      <c r="S206" s="263">
        <f t="shared" ref="S206:S269" si="741">K206</f>
        <v>0</v>
      </c>
      <c r="T206" s="266">
        <f t="shared" ref="T206:T269" si="742">IF(U206&lt;&gt;"",IF(L206&lt;&gt;L205,1,IF(U206&lt;&gt;U205,T205+1,T205)),0)</f>
        <v>0</v>
      </c>
      <c r="U206" s="112"/>
      <c r="V206" s="108"/>
      <c r="W206" s="269" t="str">
        <f>IFERROR(VLOOKUP(V206,'４整理番号表'!$B$6:$G$7,2,TRUE),"")</f>
        <v/>
      </c>
      <c r="X206" s="270"/>
      <c r="Y206" s="108"/>
      <c r="Z206" s="269" t="str">
        <f>IFERROR(VLOOKUP(Y206,'４整理番号表'!$B$39:$H$45,2,TRUE),"")</f>
        <v/>
      </c>
      <c r="AA206" s="108"/>
      <c r="AB206" s="271" t="str">
        <f>IFERROR(VLOOKUP(AA206,'４整理番号表'!$J$5:$K$59,2,TRUE),"")</f>
        <v/>
      </c>
      <c r="AC206" s="365"/>
      <c r="AD206" s="624"/>
      <c r="AE206" s="107"/>
      <c r="AF206" s="272" t="str">
        <f>IFERROR(VLOOKUP(AE206,'４整理番号表'!$P$6:$Q$39,2,TRUE),"")</f>
        <v/>
      </c>
      <c r="AG206" s="273">
        <f t="shared" si="616"/>
        <v>0</v>
      </c>
      <c r="AH206" s="106"/>
      <c r="AI206" s="112"/>
      <c r="AJ206" s="111"/>
      <c r="AK206" s="282"/>
      <c r="AL206" s="283"/>
      <c r="AM206" s="280"/>
      <c r="AN206" s="29"/>
      <c r="AO206" s="291">
        <f t="shared" si="617"/>
        <v>0</v>
      </c>
      <c r="AP206" s="290">
        <f t="shared" ref="AP206:AP269" si="743">IFERROR(AN206-SUM(AO206,AQ206:AS206),)</f>
        <v>0</v>
      </c>
      <c r="AQ206" s="30"/>
      <c r="AR206" s="30"/>
      <c r="AS206" s="30"/>
      <c r="AT206" s="289"/>
      <c r="AU206" s="291">
        <f t="shared" si="610"/>
        <v>0</v>
      </c>
      <c r="AV206" s="291" t="str">
        <f t="shared" si="605"/>
        <v/>
      </c>
      <c r="AW206" s="27"/>
      <c r="AX206" s="33"/>
      <c r="AY206" s="33"/>
      <c r="AZ206" s="28"/>
      <c r="BA206" s="27"/>
      <c r="BB206" s="202"/>
      <c r="BC206" s="315">
        <f t="shared" ref="BC206:BC269" si="744">IF(BB206&lt;&gt;"",(INT(BB206/12)&amp;"年"&amp;MOD(BB206,12)&amp;"ヶ月"),)</f>
        <v>0</v>
      </c>
      <c r="BD206" s="349" t="str">
        <f t="shared" si="618"/>
        <v/>
      </c>
      <c r="BE206" s="350"/>
      <c r="BF206" s="350"/>
      <c r="BG206" s="349">
        <f t="shared" si="611"/>
        <v>0</v>
      </c>
      <c r="BH206" s="350"/>
      <c r="BI206" s="349">
        <f t="shared" ref="BI206:BI269" si="745">BE206-BF206-BG206+BH206</f>
        <v>0</v>
      </c>
      <c r="BJ206" s="202"/>
      <c r="BK206" s="202"/>
      <c r="BL206" s="653" t="str">
        <f t="shared" si="619"/>
        <v/>
      </c>
      <c r="BM206" s="654" t="str">
        <f t="shared" si="620"/>
        <v/>
      </c>
      <c r="BN206" s="266" t="str">
        <f t="shared" si="621"/>
        <v/>
      </c>
      <c r="BO206" s="793"/>
      <c r="BP206" s="323"/>
      <c r="BQ206" s="323"/>
      <c r="BR206" s="323"/>
      <c r="BS206" s="323"/>
      <c r="BT206" s="324" t="str">
        <f t="shared" si="622"/>
        <v/>
      </c>
      <c r="BU206" s="325" t="str">
        <f t="shared" ref="BU206:BU269" si="746">IF(BS206&lt;&gt;"",IF(BP206&gt;0,ROUNDDOWN((BS206-BP206)/ABS(BP206),3),"-"),"")</f>
        <v/>
      </c>
      <c r="BV206" s="393">
        <f t="shared" ref="BV206:BV269" si="747">IF(BS206&lt;&gt;"",BS206-BP206,)</f>
        <v>0</v>
      </c>
      <c r="BW206" s="326"/>
      <c r="BX206" s="329"/>
      <c r="BY206" s="454"/>
      <c r="BZ206" s="455"/>
      <c r="CA206" s="455"/>
      <c r="CB206" s="455"/>
      <c r="CC206" s="455"/>
      <c r="CD206" s="322">
        <f>IFERROR(VLOOKUP(BX206,'４整理番号表'!$X$23:$Z$31,3,FALSE),)</f>
        <v>0</v>
      </c>
      <c r="CE206" s="605" t="str">
        <f>IF(BX206='４整理番号表'!$X$24,IF(CC206&lt;&gt;"",IF(BZ206&gt;0,IF(BY206=6,ROUNDDOWN((CC206-BZ206)/ABS(BZ206),3),IF(BY206=5,ROUNDDOWN((CC206-BZ206)/ABS(BZ206)*3/4,3),"")),"-")),IF(CC206&lt;&gt;"",IF(BZ206&gt;0,ROUNDDOWN((CC206-BZ206)/ABS(BZ206),3),"-"),""))</f>
        <v/>
      </c>
      <c r="CF206" s="610"/>
      <c r="CG206" s="329"/>
      <c r="CH206" s="454"/>
      <c r="CI206" s="322"/>
      <c r="CJ206" s="322"/>
      <c r="CK206" s="322"/>
      <c r="CL206" s="322"/>
      <c r="CM206" s="322">
        <f>IFERROR(VLOOKUP(CG206,'４整理番号表'!$X$23:$Z$31,3,FALSE),)</f>
        <v>0</v>
      </c>
      <c r="CN206" s="325" t="str">
        <f t="shared" ref="CN206:CN269" si="748">IF(CL206&lt;&gt;"",IF(CI206&gt;0,ROUNDDOWN((CL206-CI206)/ABS(CI206),3),"-"),"")</f>
        <v/>
      </c>
      <c r="CO206" s="610"/>
      <c r="CP206" s="329"/>
      <c r="CQ206" s="454"/>
      <c r="CR206" s="322"/>
      <c r="CS206" s="322"/>
      <c r="CT206" s="322"/>
      <c r="CU206" s="322"/>
      <c r="CV206" s="322">
        <f>IFERROR(VLOOKUP(CP206,'４整理番号表'!$X$23:$Z$31,3,FALSE),)</f>
        <v>0</v>
      </c>
      <c r="CW206" s="325" t="str">
        <f t="shared" ref="CW206:CW269" si="749">IF(CU206&lt;&gt;"",IF(CR206&gt;0,ROUNDDOWN((CU206-CR206)/ABS(CR206),3),"-"),"")</f>
        <v/>
      </c>
      <c r="CX206" s="619"/>
      <c r="CY206" s="329"/>
      <c r="CZ206" s="454"/>
      <c r="DA206" s="322"/>
      <c r="DB206" s="322"/>
      <c r="DC206" s="322"/>
      <c r="DD206" s="322"/>
      <c r="DE206" s="322">
        <f>IFERROR(VLOOKUP(CY206,'４整理番号表'!$X$23:$Z$31,3,FALSE),)</f>
        <v>0</v>
      </c>
      <c r="DF206" s="325" t="str">
        <f t="shared" ref="DF206:DF269" si="750">IF(DD206&lt;&gt;"",IF(DA206&gt;0,ROUNDDOWN((DD206-DA206)/ABS(DA206),3),"-"),"")</f>
        <v/>
      </c>
      <c r="DG206" s="610"/>
      <c r="DH206" s="329"/>
      <c r="DI206" s="454"/>
      <c r="DJ206" s="322"/>
      <c r="DK206" s="322"/>
      <c r="DL206" s="322"/>
      <c r="DM206" s="322"/>
      <c r="DN206" s="322">
        <f>IFERROR(VLOOKUP(DH206,'４整理番号表'!$X$23:$Z$31,3,FALSE),)</f>
        <v>0</v>
      </c>
      <c r="DO206" s="325" t="str">
        <f t="shared" ref="DO206:DO269" si="751">IF(DM206&lt;&gt;"",IF(DJ206&gt;0,ROUNDDOWN((DM206-DJ206)/ABS(DJ206),3),"-"),"")</f>
        <v/>
      </c>
      <c r="DP206" s="610"/>
      <c r="DQ206" s="329"/>
      <c r="DR206" s="454"/>
      <c r="DS206" s="322"/>
      <c r="DT206" s="322"/>
      <c r="DU206" s="322"/>
      <c r="DV206" s="322"/>
      <c r="DW206" s="322">
        <f>IFERROR(VLOOKUP(DQ206,'４整理番号表'!$X$23:$Z$31,3,FALSE),)</f>
        <v>0</v>
      </c>
      <c r="DX206" s="325" t="str">
        <f t="shared" ref="DX206:DX269" si="752">IF(DV206&lt;&gt;"",IF(DS206&gt;0,ROUNDDOWN((DV206-DS206)/ABS(DS206),3),"-"),"")</f>
        <v/>
      </c>
      <c r="DY206" s="610"/>
      <c r="DZ206" s="329"/>
      <c r="EA206" s="454"/>
      <c r="EB206" s="322"/>
      <c r="EC206" s="322"/>
      <c r="ED206" s="322"/>
      <c r="EE206" s="322"/>
      <c r="EF206" s="322">
        <f>IFERROR(VLOOKUP(DZ206,'４整理番号表'!$X$23:$Z$31,3,FALSE),)</f>
        <v>0</v>
      </c>
      <c r="EG206" s="325" t="str">
        <f t="shared" ref="EG206:EG269" si="753">IF(EE206&lt;&gt;"",IF(EB206&gt;0,ROUNDDOWN((EE206-EB206)/ABS(EB206),3),"-"),"")</f>
        <v/>
      </c>
      <c r="EH206" s="610"/>
      <c r="EI206" s="329"/>
      <c r="EJ206" s="454"/>
      <c r="EK206" s="322"/>
      <c r="EL206" s="322"/>
      <c r="EM206" s="322"/>
      <c r="EN206" s="322"/>
      <c r="EO206" s="322">
        <f>IFERROR(VLOOKUP(EI206,'４整理番号表'!$X$23:$Z$31,3,FALSE),)</f>
        <v>0</v>
      </c>
      <c r="EP206" s="325" t="str">
        <f t="shared" ref="EP206:EP269" si="754">IF(EN206&lt;&gt;"",IF(EK206&gt;0,ROUNDDOWN((EN206-EK206)/ABS(EK206),3),"-"),"")</f>
        <v/>
      </c>
      <c r="EQ206" s="619"/>
      <c r="ER206" s="203" t="s">
        <v>101</v>
      </c>
      <c r="ES206" s="266">
        <f t="shared" si="623"/>
        <v>0</v>
      </c>
      <c r="ET206" s="272">
        <f t="shared" si="624"/>
        <v>0</v>
      </c>
      <c r="EU206" s="272">
        <f t="shared" si="625"/>
        <v>0</v>
      </c>
      <c r="EV206" s="272">
        <f t="shared" si="626"/>
        <v>0</v>
      </c>
      <c r="EW206" s="272">
        <f t="shared" si="627"/>
        <v>0</v>
      </c>
      <c r="EX206" s="272">
        <f t="shared" si="628"/>
        <v>0</v>
      </c>
      <c r="EY206" s="272">
        <f t="shared" si="629"/>
        <v>0</v>
      </c>
      <c r="EZ206" s="272">
        <f t="shared" si="630"/>
        <v>0</v>
      </c>
      <c r="FA206" s="272">
        <f t="shared" si="631"/>
        <v>0</v>
      </c>
      <c r="FB206" s="272">
        <f t="shared" si="632"/>
        <v>0</v>
      </c>
      <c r="FC206" s="272">
        <f t="shared" si="633"/>
        <v>0</v>
      </c>
      <c r="FD206" s="272">
        <f t="shared" si="634"/>
        <v>0</v>
      </c>
      <c r="FE206" s="272">
        <f t="shared" si="635"/>
        <v>0</v>
      </c>
      <c r="FF206" s="272">
        <f t="shared" si="636"/>
        <v>0</v>
      </c>
      <c r="FG206" s="272">
        <f t="shared" si="637"/>
        <v>0</v>
      </c>
      <c r="FH206" s="272">
        <f t="shared" si="638"/>
        <v>0</v>
      </c>
      <c r="FI206" s="109" t="s">
        <v>100</v>
      </c>
      <c r="FJ206" s="109" t="s">
        <v>100</v>
      </c>
      <c r="FK206" s="109" t="s">
        <v>100</v>
      </c>
      <c r="FL206" s="109" t="s">
        <v>100</v>
      </c>
      <c r="FM206" s="109" t="s">
        <v>100</v>
      </c>
      <c r="FN206" s="272">
        <f t="shared" ref="FN206:FN269" si="755">IF(SUM(HP206,HW206,ID206,IK206)&gt;0,1,)</f>
        <v>0</v>
      </c>
      <c r="FO206" s="272">
        <f t="shared" ref="FO206:FO269" si="756">IF(SUM(HQ206,HX206,IE206,IL206)&gt;0,1,)</f>
        <v>0</v>
      </c>
      <c r="FP206" s="272">
        <f t="shared" ref="FP206:FP269" si="757">IF(SUM(HR206,HY206,IF206,IM206)&gt;0,1,)</f>
        <v>0</v>
      </c>
      <c r="FQ206" s="272">
        <f t="shared" ref="FQ206:FQ269" si="758">IF(SUM(HS206,HZ206,IG206,IN206)&gt;0,1,)</f>
        <v>0</v>
      </c>
      <c r="FR206" s="272">
        <f t="shared" ref="FR206:FR269" si="759">IF(SUM(HT206,IA206,IH206,IR206,IO206)&gt;0,1,)</f>
        <v>0</v>
      </c>
      <c r="FS206" s="272">
        <f t="shared" ref="FS206:FS269" si="760">IF(SUM(HU206,IB206,II206,IP206)&gt;0,1,)</f>
        <v>0</v>
      </c>
      <c r="FT206" s="272">
        <f t="shared" ref="FT206:FT269" si="761">IF(SUM(HV206,IC206,IJ206,IS206,IQ206)&gt;0,1,)</f>
        <v>0</v>
      </c>
      <c r="FU206" s="113"/>
      <c r="FV206" s="113"/>
      <c r="FW206" s="109"/>
      <c r="FX206" s="109"/>
      <c r="FY206" s="109"/>
      <c r="FZ206" s="272">
        <f t="shared" ref="FZ206:FZ269" si="762">SUM(GA206:GB206)</f>
        <v>0</v>
      </c>
      <c r="GA206" s="272">
        <f t="shared" si="639"/>
        <v>0</v>
      </c>
      <c r="GB206" s="109"/>
      <c r="GC206" s="109"/>
      <c r="GD206" s="109"/>
      <c r="GE206" s="109"/>
      <c r="GF206" s="109"/>
      <c r="GG206" s="109"/>
      <c r="GH206" s="109"/>
      <c r="GI206" s="109"/>
      <c r="GJ206" s="109"/>
      <c r="GK206" s="109"/>
      <c r="GL206" s="109"/>
      <c r="GM206" s="109"/>
      <c r="GN206" s="109"/>
      <c r="GO206" s="109"/>
      <c r="GP206" s="109"/>
      <c r="GQ206" s="109"/>
      <c r="GR206" s="109"/>
      <c r="GS206" s="109"/>
      <c r="GT206" s="110"/>
      <c r="GV206" s="413">
        <f t="shared" si="640"/>
        <v>0</v>
      </c>
      <c r="GW206" s="414">
        <f t="shared" si="641"/>
        <v>0</v>
      </c>
      <c r="GX206" s="415"/>
      <c r="GY206" s="416">
        <f t="shared" si="606"/>
        <v>0</v>
      </c>
      <c r="GZ206" s="417">
        <f t="shared" si="607"/>
        <v>0</v>
      </c>
      <c r="HA206" s="385"/>
      <c r="HB206" s="421"/>
      <c r="HC206" s="422"/>
      <c r="HD206" s="422"/>
      <c r="HE206" s="423">
        <f t="shared" si="608"/>
        <v>0</v>
      </c>
      <c r="HF206" s="424">
        <f t="shared" si="609"/>
        <v>0</v>
      </c>
      <c r="HG206" s="426"/>
      <c r="HH206" s="426"/>
      <c r="HI206" s="426"/>
      <c r="HJ206" s="345" t="str">
        <f t="shared" si="642"/>
        <v/>
      </c>
      <c r="HK206" s="402">
        <f>IF(OR(AND(1&lt;=HJ206,HJ206&lt;=3),HJ206=6),VLOOKUP(HJ206,'４整理番号表'!$J$5:$K$59,2,FALSE),0)</f>
        <v>0</v>
      </c>
      <c r="HL206" s="402">
        <f>IF(OR(HJ206=4,HJ206=7),VLOOKUP(HJ206,'４整理番号表'!$J$5:$K$59,2,FALSE),0)</f>
        <v>0</v>
      </c>
      <c r="HM206" s="402">
        <f>IF(HJ206=5,VLOOKUP(HJ206,'４整理番号表'!$J$5:$K$59,2,FALSE),0)</f>
        <v>0</v>
      </c>
      <c r="HN206" s="402">
        <f>IF(AND(8&lt;=HJ206,HJ206&lt;=13),VLOOKUP(HJ206,'４整理番号表'!$J$5:$K$59,2,FALSE),0)</f>
        <v>0</v>
      </c>
      <c r="HO206" s="397">
        <f t="shared" ref="HO206:HO269" si="763">IF(HK206&lt;&gt;0,1,IF(HL206&lt;&gt;0,2,IF(HM206&lt;&gt;0,3,IF(HN206&lt;&gt;0,4,0))))</f>
        <v>0</v>
      </c>
      <c r="HP206" s="345">
        <f t="shared" ref="HP206:HP269" si="764">IF(AND($HO206=1,20&lt;=$HE206),1,0)</f>
        <v>0</v>
      </c>
      <c r="HQ206" s="345">
        <f t="shared" ref="HQ206:HQ269" si="765">IF(AND($HO206=1,10&lt;=$HE206,$HE206&lt;20),1,0)</f>
        <v>0</v>
      </c>
      <c r="HR206" s="344">
        <f t="shared" ref="HR206:HR269" si="766">IF(AND($HO206=1,SUM($HP206:$HQ206)=0),IF(AND($HB206=1,$HE206&gt;=4),1,),)</f>
        <v>0</v>
      </c>
      <c r="HS206" s="344">
        <f t="shared" ref="HS206:HS269" si="767">IF(AND($HO206=1,SUM($HP206:$HR206)=0),IF(AND($HB206=1,$HE206&gt;=2),1,),)</f>
        <v>0</v>
      </c>
      <c r="HT206" s="345">
        <f t="shared" ref="HT206:HT269" si="768">IF(OR(AND($HB206=1,$HO206=1,0&lt;$HE206,SUM($HP206:$HS206)=0),AND($HB206&lt;&gt;1,$HO206=1,4&lt;=$HE206,SUM($HP206:$HS206)=0)),1,0)</f>
        <v>0</v>
      </c>
      <c r="HU206" s="345">
        <f t="shared" ref="HU206:HU269" si="769">IF(OR(AND($HB206=1,$HO206=1,SUM($HP206:$HT206)=0),AND($HB206&lt;&gt;1,$HO206=1,2&lt;=$HE206,$HE206&lt;4,SUM($HP206:$HT206)=0)),1,0)</f>
        <v>0</v>
      </c>
      <c r="HV206" s="345">
        <f t="shared" ref="HV206:HV269" si="770">IF(AND($HO206=1,SUM($HP206:$HU206)=0,0&lt;$HE206),1,0)</f>
        <v>0</v>
      </c>
      <c r="HW206" s="345">
        <f t="shared" ref="HW206:HW269" si="771">IF(AND($HO206=2,AND(1&lt;=$HE206,0.3&lt;=$HF206)),1,0)</f>
        <v>0</v>
      </c>
      <c r="HX206" s="345">
        <f t="shared" ref="HX206:HX269" si="772">IF(AND($HO206=2,AND(0.5&lt;=$HE206,$HE206&lt;1,0.3&lt;=$HF206)),1,0)</f>
        <v>0</v>
      </c>
      <c r="HY206" s="344">
        <f t="shared" ref="HY206:HY269" si="773">IF(AND($HO206=2,SUM($HW206:$HX206)=0),IF(AND($HB206=1,$HF206&gt;=0.2),1,),)</f>
        <v>0</v>
      </c>
      <c r="HZ206" s="344">
        <f t="shared" ref="HZ206:HZ269" si="774">IF(AND($HO206=2,SUM($HW206:$HY206)=0),IF(AND($HB206=1,$HF206&gt;=0.1,$HF206&lt;0.2),1,),)</f>
        <v>0</v>
      </c>
      <c r="IA206" s="345">
        <f t="shared" ref="IA206:IA269" si="775">IF(OR(AND($HB206=1,$HO206=2,0&lt;$HE206,SUM($HW206:$HZ206)=0),AND($HB206&lt;&gt;1,$HO206=2,0.2&lt;=$HF206,SUM($HW206:$HZ206)=0)),1,0)</f>
        <v>0</v>
      </c>
      <c r="IB206" s="345">
        <f t="shared" ref="IB206:IB269" si="776">IF(OR(AND($HB206=1,$HO206=2,SUM($HW206:$IA206)=0),AND($HB206&lt;&gt;1,$HO206=2,0.1&lt;=$HF206,$HF206&lt;0.2,SUM($HW206:$IA206)=0)),1,0)</f>
        <v>0</v>
      </c>
      <c r="IC206" s="345">
        <f t="shared" ref="IC206:IC269" si="777">IF(AND($HO206=2,SUM($HW206:$IB206)=0,0&lt;$HE206),1,0)</f>
        <v>0</v>
      </c>
      <c r="ID206" s="345">
        <f t="shared" ref="ID206:ID269" si="778">IF(AND($HO206=3,AND(3&lt;=$HE206,0.15&lt;=$HF206)),1,0)</f>
        <v>0</v>
      </c>
      <c r="IE206" s="345">
        <f t="shared" ref="IE206:IE269" si="779">IF(AND($HO206=3,AND(1.5&lt;=$HE206,$HE206&lt;3,0.15&lt;=$HF206)),1,0)</f>
        <v>0</v>
      </c>
      <c r="IF206" s="344">
        <f>IF(AND($HO206=3,SUM($ID206:IE206)=0),IF(AND($HB206=1,$HF206&gt;=0.1),1,),)</f>
        <v>0</v>
      </c>
      <c r="IG206" s="344">
        <f>IF(AND($HO206=3,SUM($ID206:IF206)=0),IF(AND($HB206=1,$HF206&gt;=0.05,$HF206&lt;0.1),1,),)</f>
        <v>0</v>
      </c>
      <c r="IH206" s="345">
        <f t="shared" ref="IH206:IH269" si="780">IF(OR(AND($HB206=1,$HO206=3,0&lt;$HE206,SUM($ID206:$IG206)=0),AND($HB206&lt;&gt;1,$HO206=3,0.1&lt;=$HF206,SUM($ID206:$IG206)=0)),1,0)</f>
        <v>0</v>
      </c>
      <c r="II206" s="345">
        <f t="shared" ref="II206:II269" si="781">IF(OR(AND($HB206=1,$HO206=3,SUM($ID206:$IH206)=0),AND($HB206&lt;&gt;1,$HO206=3,0.05&lt;=$HF206,$HF206&lt;0.1,SUM($ID206:$IH206)=0)),1,0)</f>
        <v>0</v>
      </c>
      <c r="IJ206" s="345">
        <f t="shared" ref="IJ206:IJ269" si="782">IF(AND($HO206=3,SUM($ID206:$II206)=0,0&lt;$HE206),1,0)</f>
        <v>0</v>
      </c>
      <c r="IK206" s="345">
        <f t="shared" ref="IK206:IK269" si="783">IF(AND($HO206=4,$HG206&lt;&gt;1,20&lt;=$HE206),1,0)</f>
        <v>0</v>
      </c>
      <c r="IL206" s="345">
        <f t="shared" ref="IL206:IL269" si="784">IF(AND($HO206=4,$HG206&lt;&gt;1,10&lt;=$HE206,$HE206&lt;20),1,0)</f>
        <v>0</v>
      </c>
      <c r="IM206" s="345">
        <f t="shared" ref="IM206:IM269" si="785">IF(AND($HO206=4,$HG206&lt;&gt;1,SUM($IK206:$IL206)=0),IF(AND($HB206=1,$HE206&gt;=4),1,),)</f>
        <v>0</v>
      </c>
      <c r="IN206" s="345">
        <f t="shared" ref="IN206:IN269" si="786">IF(AND($HO206=4,$HG206&lt;&gt;1,SUM($IK206:$IM206)=0),IF(AND($HB206=1,$HE206&gt;=2),1,),)</f>
        <v>0</v>
      </c>
      <c r="IO206" s="345">
        <f t="shared" ref="IO206:IO269" si="787">IF(OR(AND($HB206=1,$HO206=4,$HG206&lt;&gt;1,0&lt;$HE206,SUM($IK206:$IN206)=0),AND($HB206&lt;&gt;1,$HO206=4,$HG206&lt;&gt;1,4&lt;=$HE206,SUM($IK206:$IN206)=0)),1,0)</f>
        <v>0</v>
      </c>
      <c r="IP206" s="345">
        <f t="shared" ref="IP206:IP269" si="788">IF(OR(AND($HB206=1,$HO206=4,$HG206&lt;&gt;1,SUM($IK206:$IO206)=0),AND($HB206&lt;&gt;1,$HO206=4,$HG206&lt;&gt;1,2&lt;=$HE206,$HE206&lt;4,SUM($IK206:$IO206)=0)),1,0)</f>
        <v>0</v>
      </c>
      <c r="IQ206" s="345">
        <f t="shared" ref="IQ206:IQ269" si="789">IF(AND($HO206=4,$HG206&lt;&gt;1,SUM($IK206:$IP206)=0,0&lt;$HE206),1,0)</f>
        <v>0</v>
      </c>
      <c r="IR206" s="345">
        <f t="shared" ref="IR206:IR269" si="790">IF(AND($HO206=4,$HG206=1,$HB206=1,0&lt;$HH206,0&lt;($HI206-$HH206)),1,0)</f>
        <v>0</v>
      </c>
      <c r="IS206" s="392">
        <f t="shared" ref="IS206:IS269" si="791">IF(AND($HO206=4,$HG206=1,$HB206&lt;&gt;1,0&lt;$HH206,0&lt;($HI206-$HH206)),1,0)</f>
        <v>0</v>
      </c>
      <c r="IT206" s="385"/>
      <c r="IU206" s="440">
        <f t="shared" si="643"/>
        <v>0</v>
      </c>
      <c r="IV206" s="344">
        <f t="shared" si="644"/>
        <v>0</v>
      </c>
      <c r="IW206" s="344">
        <f t="shared" si="645"/>
        <v>0</v>
      </c>
      <c r="IX206" s="344">
        <f t="shared" si="646"/>
        <v>0</v>
      </c>
      <c r="IY206" s="344">
        <f t="shared" si="647"/>
        <v>0</v>
      </c>
      <c r="IZ206" s="344">
        <f t="shared" si="648"/>
        <v>0</v>
      </c>
      <c r="JA206" s="344">
        <f t="shared" si="649"/>
        <v>0</v>
      </c>
      <c r="JB206" s="344">
        <f t="shared" si="650"/>
        <v>0</v>
      </c>
      <c r="JC206" s="344">
        <f t="shared" si="651"/>
        <v>0</v>
      </c>
      <c r="JD206" s="344">
        <f t="shared" si="652"/>
        <v>0</v>
      </c>
      <c r="JE206" s="344">
        <f t="shared" si="653"/>
        <v>0</v>
      </c>
      <c r="JF206" s="344">
        <f t="shared" si="654"/>
        <v>0</v>
      </c>
      <c r="JG206" s="344">
        <f t="shared" si="655"/>
        <v>0</v>
      </c>
      <c r="JH206" s="344">
        <f t="shared" si="656"/>
        <v>0</v>
      </c>
      <c r="JI206" s="344">
        <f t="shared" si="657"/>
        <v>0</v>
      </c>
      <c r="JJ206" s="344">
        <f t="shared" si="658"/>
        <v>0</v>
      </c>
      <c r="JK206" s="344">
        <f t="shared" si="659"/>
        <v>0</v>
      </c>
      <c r="JL206" s="344">
        <f t="shared" si="660"/>
        <v>0</v>
      </c>
      <c r="JM206" s="344">
        <f t="shared" si="661"/>
        <v>0</v>
      </c>
      <c r="JN206" s="344">
        <f t="shared" si="662"/>
        <v>0</v>
      </c>
      <c r="JO206" s="344">
        <f t="shared" si="663"/>
        <v>0</v>
      </c>
      <c r="JP206" s="344">
        <f t="shared" si="664"/>
        <v>0</v>
      </c>
      <c r="JQ206" s="344">
        <f t="shared" si="665"/>
        <v>0</v>
      </c>
      <c r="JR206" s="344">
        <f t="shared" si="666"/>
        <v>0</v>
      </c>
      <c r="JS206" s="344">
        <f t="shared" si="667"/>
        <v>0</v>
      </c>
      <c r="JT206" s="344">
        <f t="shared" si="668"/>
        <v>0</v>
      </c>
      <c r="JU206" s="344">
        <f t="shared" si="669"/>
        <v>0</v>
      </c>
      <c r="JV206" s="344">
        <f t="shared" si="670"/>
        <v>0</v>
      </c>
      <c r="JW206" s="344">
        <f t="shared" si="671"/>
        <v>0</v>
      </c>
      <c r="JX206" s="344">
        <f t="shared" si="672"/>
        <v>0</v>
      </c>
      <c r="JY206" s="344">
        <f t="shared" si="673"/>
        <v>0</v>
      </c>
      <c r="JZ206" s="344">
        <f t="shared" si="674"/>
        <v>0</v>
      </c>
      <c r="KA206" s="344">
        <f t="shared" si="675"/>
        <v>0</v>
      </c>
      <c r="KB206" s="344">
        <f t="shared" si="676"/>
        <v>0</v>
      </c>
      <c r="KC206" s="344">
        <f t="shared" si="677"/>
        <v>0</v>
      </c>
      <c r="KD206" s="344">
        <f t="shared" si="678"/>
        <v>0</v>
      </c>
      <c r="KE206" s="344">
        <f t="shared" si="679"/>
        <v>0</v>
      </c>
      <c r="KF206" s="344">
        <f t="shared" si="680"/>
        <v>0</v>
      </c>
      <c r="KG206" s="344">
        <f t="shared" si="681"/>
        <v>0</v>
      </c>
      <c r="KH206" s="344">
        <f t="shared" si="682"/>
        <v>0</v>
      </c>
      <c r="KI206" s="344">
        <f t="shared" si="683"/>
        <v>0</v>
      </c>
      <c r="KJ206" s="344">
        <f t="shared" si="684"/>
        <v>0</v>
      </c>
      <c r="KK206" s="344">
        <f t="shared" si="685"/>
        <v>0</v>
      </c>
      <c r="KL206" s="344">
        <f t="shared" si="686"/>
        <v>0</v>
      </c>
      <c r="KM206" s="344">
        <f t="shared" si="687"/>
        <v>0</v>
      </c>
      <c r="KN206" s="344">
        <f t="shared" si="688"/>
        <v>0</v>
      </c>
      <c r="KO206" s="344">
        <f t="shared" si="689"/>
        <v>0</v>
      </c>
      <c r="KP206" s="344">
        <f t="shared" si="690"/>
        <v>0</v>
      </c>
      <c r="KQ206" s="344">
        <f t="shared" si="691"/>
        <v>0</v>
      </c>
      <c r="KR206" s="344">
        <f t="shared" si="692"/>
        <v>0</v>
      </c>
      <c r="KS206" s="344">
        <f t="shared" si="693"/>
        <v>0</v>
      </c>
      <c r="KT206" s="383">
        <f t="shared" si="694"/>
        <v>0</v>
      </c>
      <c r="KU206" s="701"/>
      <c r="KV206" s="109"/>
      <c r="KW206" s="109"/>
      <c r="KX206" s="110"/>
      <c r="KZ206" s="472">
        <f t="shared" si="695"/>
        <v>0</v>
      </c>
      <c r="LA206" s="348">
        <f t="shared" si="696"/>
        <v>0</v>
      </c>
      <c r="LB206" s="348">
        <f t="shared" si="697"/>
        <v>0</v>
      </c>
      <c r="LC206" s="473">
        <f t="shared" si="698"/>
        <v>0</v>
      </c>
      <c r="LE206" s="467">
        <f t="shared" si="699"/>
        <v>0</v>
      </c>
      <c r="LF206" s="467" t="str">
        <f t="shared" si="700"/>
        <v/>
      </c>
      <c r="LG206" s="467">
        <f t="shared" si="701"/>
        <v>0</v>
      </c>
      <c r="LH206" s="467">
        <f t="shared" si="702"/>
        <v>0</v>
      </c>
      <c r="LI206" s="467">
        <f t="shared" si="703"/>
        <v>0</v>
      </c>
      <c r="LJ206" s="467">
        <f t="shared" si="704"/>
        <v>0</v>
      </c>
      <c r="LK206" s="467">
        <f t="shared" si="705"/>
        <v>0</v>
      </c>
      <c r="LL206" s="467">
        <f t="shared" si="706"/>
        <v>0</v>
      </c>
      <c r="LM206" s="467">
        <f t="shared" si="707"/>
        <v>0</v>
      </c>
      <c r="LN206" s="468">
        <f t="shared" si="708"/>
        <v>0</v>
      </c>
      <c r="LO206" s="468" t="str">
        <f t="shared" ref="LO206:LO269" si="792">IF(COUNTIF(LG206:LN206,"×")=0,"○","×")</f>
        <v>○</v>
      </c>
      <c r="LP206" s="451"/>
      <c r="LQ206" s="414">
        <f t="shared" ref="LQ206:LQ269" si="793">$AM206</f>
        <v>0</v>
      </c>
      <c r="LR206" s="414">
        <f t="shared" ref="LR206:LR269" si="794">$AN206</f>
        <v>0</v>
      </c>
      <c r="LS206" s="414" t="str">
        <f t="shared" si="709"/>
        <v/>
      </c>
      <c r="LT206" s="414" t="str">
        <f t="shared" ref="LT206:LT269" si="795">IF(LS206&lt;&gt;"",ROUNDDOWN(LS206*3/10,0),"")</f>
        <v/>
      </c>
      <c r="LU206" s="414">
        <f t="shared" si="710"/>
        <v>0</v>
      </c>
      <c r="LV206" s="414">
        <f t="shared" si="711"/>
        <v>0</v>
      </c>
      <c r="LW206" s="414">
        <f t="shared" si="712"/>
        <v>0</v>
      </c>
      <c r="LX206" s="448">
        <f t="shared" si="713"/>
        <v>0</v>
      </c>
      <c r="LY206" s="414">
        <f t="shared" ref="LY206:LY269" si="796">IF(AND(H206=1,AN206&gt;0),15000000,0)</f>
        <v>0</v>
      </c>
      <c r="LZ206" s="414">
        <f t="shared" ref="LZ206:LZ269" si="797">IF($H206=1,SUMIF($E$13:$E$312,$E206,$LV$13:$LV$312),0)</f>
        <v>0</v>
      </c>
      <c r="MA206" s="414">
        <f t="shared" ref="MA206:MA269" si="798">IF(H206=1,SUMIFS($AO$13:$AO$312,$E$13:$E$312,E206),0)</f>
        <v>0</v>
      </c>
      <c r="MB206" s="448">
        <f t="shared" ref="MB206:MB269" si="799">IF(MA206&gt;0,IF(MA206&lt;=150000000,"○","×"),0)</f>
        <v>0</v>
      </c>
      <c r="MC206" s="414">
        <f t="shared" si="714"/>
        <v>0</v>
      </c>
      <c r="MD206" s="414">
        <f t="shared" si="715"/>
        <v>0</v>
      </c>
      <c r="ME206" s="414">
        <f t="shared" si="716"/>
        <v>0</v>
      </c>
      <c r="MF206" s="448">
        <f t="shared" si="717"/>
        <v>0</v>
      </c>
      <c r="MG206" s="414">
        <f t="shared" si="718"/>
        <v>0</v>
      </c>
      <c r="MH206" s="414">
        <f t="shared" si="719"/>
        <v>0</v>
      </c>
      <c r="MI206" s="414">
        <f t="shared" si="720"/>
        <v>0</v>
      </c>
      <c r="MJ206" s="448">
        <f t="shared" ref="MJ206:MJ269" si="800">IF(MI206&gt;0,IF(MI206&lt;=150000000,"○","×"),0)</f>
        <v>0</v>
      </c>
      <c r="MK206" s="462"/>
      <c r="ML206" s="477" cm="1">
        <f t="array" ref="ML206">IF(MX206=1,INDEX($BX206:$EQ206,1,MATCH("Ⅱ⑧",$BX206:$EQ206,0)+7),0)</f>
        <v>0</v>
      </c>
      <c r="MM206" s="478">
        <f t="shared" si="721"/>
        <v>0</v>
      </c>
      <c r="MN206" s="468">
        <f t="shared" si="722"/>
        <v>0</v>
      </c>
      <c r="MP206" s="348">
        <f t="shared" si="723"/>
        <v>0</v>
      </c>
      <c r="MQ206" s="348">
        <f t="shared" si="724"/>
        <v>0</v>
      </c>
      <c r="MR206" s="348">
        <f t="shared" si="725"/>
        <v>0</v>
      </c>
      <c r="MS206" s="348">
        <f t="shared" si="726"/>
        <v>0</v>
      </c>
      <c r="MT206" s="348">
        <f t="shared" si="727"/>
        <v>0</v>
      </c>
      <c r="MU206" s="348">
        <f t="shared" si="728"/>
        <v>0</v>
      </c>
      <c r="MV206" s="348">
        <f t="shared" si="729"/>
        <v>0</v>
      </c>
      <c r="MW206" s="348">
        <f t="shared" si="730"/>
        <v>0</v>
      </c>
      <c r="MX206" s="348">
        <f t="shared" si="731"/>
        <v>0</v>
      </c>
      <c r="MZ206" s="550">
        <f t="shared" si="732"/>
        <v>0</v>
      </c>
      <c r="NA206" s="550">
        <f t="shared" si="733"/>
        <v>0</v>
      </c>
      <c r="NB206" s="550">
        <f t="shared" si="734"/>
        <v>0</v>
      </c>
      <c r="NC206" s="550">
        <f t="shared" si="735"/>
        <v>0</v>
      </c>
      <c r="ND206" s="550">
        <f t="shared" si="736"/>
        <v>0</v>
      </c>
      <c r="NE206" s="550">
        <f t="shared" si="737"/>
        <v>0</v>
      </c>
      <c r="NF206" s="550">
        <f t="shared" si="738"/>
        <v>0</v>
      </c>
      <c r="NG206" s="550">
        <f t="shared" si="739"/>
        <v>0</v>
      </c>
    </row>
    <row r="207" spans="1:371" s="136" customFormat="1" ht="21" customHeight="1">
      <c r="A207" s="452">
        <f t="shared" si="612"/>
        <v>0</v>
      </c>
      <c r="B207" s="452">
        <f t="shared" ref="B207:B270" si="801">IF(J207&lt;&gt;"",IF(J207&lt;&gt;J206,B206+1,B206),0)</f>
        <v>0</v>
      </c>
      <c r="C207" s="452">
        <f t="shared" si="613"/>
        <v>0</v>
      </c>
      <c r="D207" s="452">
        <f t="shared" si="614"/>
        <v>0</v>
      </c>
      <c r="E207" s="452">
        <f t="shared" si="615"/>
        <v>0</v>
      </c>
      <c r="F207" s="452">
        <f t="shared" ref="F207:F270" si="802">IF(L207&lt;&gt;"",IF(L207&lt;&gt;L206,1,0),0)</f>
        <v>0</v>
      </c>
      <c r="G207" s="452">
        <f t="shared" ref="G207:G270" si="803">IF(K207&lt;&gt;"",IF(K207&lt;&gt;K206,1,0),0)</f>
        <v>0</v>
      </c>
      <c r="H207" s="452">
        <f t="shared" ref="H207:H270" si="804">IF(U207&lt;&gt;"",IF(U207&lt;&gt;U206,1,IF(AND(L206&lt;&gt;"",L207&lt;&gt;L206),1,0)),0)</f>
        <v>0</v>
      </c>
      <c r="I207" s="267">
        <f t="shared" si="740"/>
        <v>0</v>
      </c>
      <c r="J207" s="268"/>
      <c r="K207" s="112"/>
      <c r="L207" s="112"/>
      <c r="M207" s="106"/>
      <c r="N207" s="106"/>
      <c r="O207" s="106"/>
      <c r="P207" s="106"/>
      <c r="Q207" s="112"/>
      <c r="R207" s="263" t="str">
        <f>IFERROR(VLOOKUP(Q207,'４整理番号表'!$T$27:$U$30,2,TRUE),"")</f>
        <v/>
      </c>
      <c r="S207" s="263">
        <f t="shared" si="741"/>
        <v>0</v>
      </c>
      <c r="T207" s="266">
        <f t="shared" si="742"/>
        <v>0</v>
      </c>
      <c r="U207" s="112"/>
      <c r="V207" s="108"/>
      <c r="W207" s="269" t="str">
        <f>IFERROR(VLOOKUP(V207,'４整理番号表'!$B$6:$G$7,2,TRUE),"")</f>
        <v/>
      </c>
      <c r="X207" s="270"/>
      <c r="Y207" s="108"/>
      <c r="Z207" s="269" t="str">
        <f>IFERROR(VLOOKUP(Y207,'４整理番号表'!$B$39:$H$45,2,TRUE),"")</f>
        <v/>
      </c>
      <c r="AA207" s="108"/>
      <c r="AB207" s="271" t="str">
        <f>IFERROR(VLOOKUP(AA207,'４整理番号表'!$J$5:$K$59,2,TRUE),"")</f>
        <v/>
      </c>
      <c r="AC207" s="365"/>
      <c r="AD207" s="624"/>
      <c r="AE207" s="107"/>
      <c r="AF207" s="272" t="str">
        <f>IFERROR(VLOOKUP(AE207,'４整理番号表'!$P$6:$Q$39,2,TRUE),"")</f>
        <v/>
      </c>
      <c r="AG207" s="273">
        <f t="shared" si="616"/>
        <v>0</v>
      </c>
      <c r="AH207" s="106"/>
      <c r="AI207" s="112"/>
      <c r="AJ207" s="111"/>
      <c r="AK207" s="282"/>
      <c r="AL207" s="283"/>
      <c r="AM207" s="280"/>
      <c r="AN207" s="26"/>
      <c r="AO207" s="291">
        <f t="shared" si="617"/>
        <v>0</v>
      </c>
      <c r="AP207" s="290">
        <f t="shared" si="743"/>
        <v>0</v>
      </c>
      <c r="AQ207" s="30"/>
      <c r="AR207" s="30"/>
      <c r="AS207" s="30"/>
      <c r="AT207" s="289"/>
      <c r="AU207" s="291">
        <f t="shared" si="610"/>
        <v>0</v>
      </c>
      <c r="AV207" s="291" t="str">
        <f t="shared" ref="AV207:AV270" si="805">IF(AN207&gt;0,IF(AND(AM207=1,AT207="控除不可"),"",IF(AND(AM207=1,AT207="80%控除対象"),ROUNDDOWN(AO207*8/102,0),IF(AND(AM207=1,AT207="全額控除"),ROUNDDOWN(AO207*10/100,0),IF(AM207=2,"","")))),"")</f>
        <v/>
      </c>
      <c r="AW207" s="27"/>
      <c r="AX207" s="33"/>
      <c r="AY207" s="33"/>
      <c r="AZ207" s="28"/>
      <c r="BA207" s="27"/>
      <c r="BB207" s="202"/>
      <c r="BC207" s="315">
        <f t="shared" si="744"/>
        <v>0</v>
      </c>
      <c r="BD207" s="349" t="str">
        <f t="shared" si="618"/>
        <v/>
      </c>
      <c r="BE207" s="350"/>
      <c r="BF207" s="350"/>
      <c r="BG207" s="349">
        <f t="shared" si="611"/>
        <v>0</v>
      </c>
      <c r="BH207" s="350"/>
      <c r="BI207" s="349">
        <f t="shared" si="745"/>
        <v>0</v>
      </c>
      <c r="BJ207" s="202"/>
      <c r="BK207" s="202"/>
      <c r="BL207" s="653" t="str">
        <f t="shared" si="619"/>
        <v/>
      </c>
      <c r="BM207" s="654" t="str">
        <f t="shared" si="620"/>
        <v/>
      </c>
      <c r="BN207" s="266" t="str">
        <f t="shared" si="621"/>
        <v/>
      </c>
      <c r="BO207" s="793"/>
      <c r="BP207" s="323"/>
      <c r="BQ207" s="323"/>
      <c r="BR207" s="323"/>
      <c r="BS207" s="323"/>
      <c r="BT207" s="324" t="str">
        <f t="shared" si="622"/>
        <v/>
      </c>
      <c r="BU207" s="325" t="str">
        <f t="shared" si="746"/>
        <v/>
      </c>
      <c r="BV207" s="393">
        <f t="shared" si="747"/>
        <v>0</v>
      </c>
      <c r="BW207" s="326"/>
      <c r="BX207" s="329"/>
      <c r="BY207" s="454"/>
      <c r="BZ207" s="455"/>
      <c r="CA207" s="455"/>
      <c r="CB207" s="455"/>
      <c r="CC207" s="455"/>
      <c r="CD207" s="322">
        <f>IFERROR(VLOOKUP(BX207,'４整理番号表'!$X$23:$Z$31,3,FALSE),)</f>
        <v>0</v>
      </c>
      <c r="CE207" s="605" t="str">
        <f>IF(BX207='４整理番号表'!$X$24,IF(CC207&lt;&gt;"",IF(BZ207&gt;0,IF(BY207=6,ROUNDDOWN((CC207-BZ207)/ABS(BZ207),3),IF(BY207=5,ROUNDDOWN((CC207-BZ207)/ABS(BZ207)*3/4,3),"")),"-")),IF(CC207&lt;&gt;"",IF(BZ207&gt;0,ROUNDDOWN((CC207-BZ207)/ABS(BZ207),3),"-"),""))</f>
        <v/>
      </c>
      <c r="CF207" s="610"/>
      <c r="CG207" s="329"/>
      <c r="CH207" s="454"/>
      <c r="CI207" s="322"/>
      <c r="CJ207" s="322"/>
      <c r="CK207" s="322"/>
      <c r="CL207" s="322"/>
      <c r="CM207" s="322">
        <f>IFERROR(VLOOKUP(CG207,'４整理番号表'!$X$23:$Z$31,3,FALSE),)</f>
        <v>0</v>
      </c>
      <c r="CN207" s="325" t="str">
        <f t="shared" si="748"/>
        <v/>
      </c>
      <c r="CO207" s="610"/>
      <c r="CP207" s="329"/>
      <c r="CQ207" s="454"/>
      <c r="CR207" s="322"/>
      <c r="CS207" s="322"/>
      <c r="CT207" s="322"/>
      <c r="CU207" s="322"/>
      <c r="CV207" s="322">
        <f>IFERROR(VLOOKUP(CP207,'４整理番号表'!$X$23:$Z$31,3,FALSE),)</f>
        <v>0</v>
      </c>
      <c r="CW207" s="325" t="str">
        <f t="shared" si="749"/>
        <v/>
      </c>
      <c r="CX207" s="619"/>
      <c r="CY207" s="329"/>
      <c r="CZ207" s="454"/>
      <c r="DA207" s="322"/>
      <c r="DB207" s="322"/>
      <c r="DC207" s="322"/>
      <c r="DD207" s="322"/>
      <c r="DE207" s="322">
        <f>IFERROR(VLOOKUP(CY207,'４整理番号表'!$X$23:$Z$31,3,FALSE),)</f>
        <v>0</v>
      </c>
      <c r="DF207" s="325" t="str">
        <f t="shared" si="750"/>
        <v/>
      </c>
      <c r="DG207" s="610"/>
      <c r="DH207" s="329"/>
      <c r="DI207" s="454"/>
      <c r="DJ207" s="322"/>
      <c r="DK207" s="322"/>
      <c r="DL207" s="322"/>
      <c r="DM207" s="322"/>
      <c r="DN207" s="322">
        <f>IFERROR(VLOOKUP(DH207,'４整理番号表'!$X$23:$Z$31,3,FALSE),)</f>
        <v>0</v>
      </c>
      <c r="DO207" s="325" t="str">
        <f t="shared" si="751"/>
        <v/>
      </c>
      <c r="DP207" s="610"/>
      <c r="DQ207" s="329"/>
      <c r="DR207" s="454"/>
      <c r="DS207" s="322"/>
      <c r="DT207" s="322"/>
      <c r="DU207" s="322"/>
      <c r="DV207" s="322"/>
      <c r="DW207" s="322">
        <f>IFERROR(VLOOKUP(DQ207,'４整理番号表'!$X$23:$Z$31,3,FALSE),)</f>
        <v>0</v>
      </c>
      <c r="DX207" s="325" t="str">
        <f t="shared" si="752"/>
        <v/>
      </c>
      <c r="DY207" s="610"/>
      <c r="DZ207" s="329"/>
      <c r="EA207" s="454"/>
      <c r="EB207" s="322"/>
      <c r="EC207" s="322"/>
      <c r="ED207" s="322"/>
      <c r="EE207" s="322"/>
      <c r="EF207" s="322">
        <f>IFERROR(VLOOKUP(DZ207,'４整理番号表'!$X$23:$Z$31,3,FALSE),)</f>
        <v>0</v>
      </c>
      <c r="EG207" s="325" t="str">
        <f t="shared" si="753"/>
        <v/>
      </c>
      <c r="EH207" s="610"/>
      <c r="EI207" s="329"/>
      <c r="EJ207" s="454"/>
      <c r="EK207" s="322"/>
      <c r="EL207" s="322"/>
      <c r="EM207" s="322"/>
      <c r="EN207" s="322"/>
      <c r="EO207" s="322">
        <f>IFERROR(VLOOKUP(EI207,'４整理番号表'!$X$23:$Z$31,3,FALSE),)</f>
        <v>0</v>
      </c>
      <c r="EP207" s="325" t="str">
        <f t="shared" si="754"/>
        <v/>
      </c>
      <c r="EQ207" s="619"/>
      <c r="ER207" s="203" t="s">
        <v>101</v>
      </c>
      <c r="ES207" s="266">
        <f t="shared" si="623"/>
        <v>0</v>
      </c>
      <c r="ET207" s="272">
        <f t="shared" si="624"/>
        <v>0</v>
      </c>
      <c r="EU207" s="272">
        <f t="shared" si="625"/>
        <v>0</v>
      </c>
      <c r="EV207" s="272">
        <f t="shared" si="626"/>
        <v>0</v>
      </c>
      <c r="EW207" s="272">
        <f t="shared" si="627"/>
        <v>0</v>
      </c>
      <c r="EX207" s="272">
        <f t="shared" si="628"/>
        <v>0</v>
      </c>
      <c r="EY207" s="272">
        <f t="shared" si="629"/>
        <v>0</v>
      </c>
      <c r="EZ207" s="272">
        <f t="shared" si="630"/>
        <v>0</v>
      </c>
      <c r="FA207" s="272">
        <f t="shared" si="631"/>
        <v>0</v>
      </c>
      <c r="FB207" s="272">
        <f t="shared" si="632"/>
        <v>0</v>
      </c>
      <c r="FC207" s="272">
        <f t="shared" si="633"/>
        <v>0</v>
      </c>
      <c r="FD207" s="272">
        <f t="shared" si="634"/>
        <v>0</v>
      </c>
      <c r="FE207" s="272">
        <f t="shared" si="635"/>
        <v>0</v>
      </c>
      <c r="FF207" s="272">
        <f t="shared" si="636"/>
        <v>0</v>
      </c>
      <c r="FG207" s="272">
        <f t="shared" si="637"/>
        <v>0</v>
      </c>
      <c r="FH207" s="272">
        <f t="shared" si="638"/>
        <v>0</v>
      </c>
      <c r="FI207" s="109" t="s">
        <v>100</v>
      </c>
      <c r="FJ207" s="109" t="s">
        <v>100</v>
      </c>
      <c r="FK207" s="109" t="s">
        <v>100</v>
      </c>
      <c r="FL207" s="109" t="s">
        <v>100</v>
      </c>
      <c r="FM207" s="109" t="s">
        <v>100</v>
      </c>
      <c r="FN207" s="272">
        <f t="shared" si="755"/>
        <v>0</v>
      </c>
      <c r="FO207" s="272">
        <f t="shared" si="756"/>
        <v>0</v>
      </c>
      <c r="FP207" s="272">
        <f t="shared" si="757"/>
        <v>0</v>
      </c>
      <c r="FQ207" s="272">
        <f t="shared" si="758"/>
        <v>0</v>
      </c>
      <c r="FR207" s="272">
        <f t="shared" si="759"/>
        <v>0</v>
      </c>
      <c r="FS207" s="272">
        <f t="shared" si="760"/>
        <v>0</v>
      </c>
      <c r="FT207" s="272">
        <f t="shared" si="761"/>
        <v>0</v>
      </c>
      <c r="FU207" s="113"/>
      <c r="FV207" s="113"/>
      <c r="FW207" s="109"/>
      <c r="FX207" s="109"/>
      <c r="FY207" s="109"/>
      <c r="FZ207" s="272">
        <f t="shared" si="762"/>
        <v>0</v>
      </c>
      <c r="GA207" s="272">
        <f t="shared" si="639"/>
        <v>0</v>
      </c>
      <c r="GB207" s="109"/>
      <c r="GC207" s="109"/>
      <c r="GD207" s="109"/>
      <c r="GE207" s="109"/>
      <c r="GF207" s="109"/>
      <c r="GG207" s="109"/>
      <c r="GH207" s="109"/>
      <c r="GI207" s="109"/>
      <c r="GJ207" s="109"/>
      <c r="GK207" s="109"/>
      <c r="GL207" s="109"/>
      <c r="GM207" s="109"/>
      <c r="GN207" s="109"/>
      <c r="GO207" s="109"/>
      <c r="GP207" s="109"/>
      <c r="GQ207" s="109"/>
      <c r="GR207" s="109"/>
      <c r="GS207" s="109"/>
      <c r="GT207" s="110"/>
      <c r="GV207" s="413">
        <f t="shared" si="640"/>
        <v>0</v>
      </c>
      <c r="GW207" s="414">
        <f t="shared" si="641"/>
        <v>0</v>
      </c>
      <c r="GX207" s="415"/>
      <c r="GY207" s="416">
        <f t="shared" si="606"/>
        <v>0</v>
      </c>
      <c r="GZ207" s="417">
        <f t="shared" si="607"/>
        <v>0</v>
      </c>
      <c r="HA207" s="385"/>
      <c r="HB207" s="421"/>
      <c r="HC207" s="422"/>
      <c r="HD207" s="422"/>
      <c r="HE207" s="423">
        <f t="shared" si="608"/>
        <v>0</v>
      </c>
      <c r="HF207" s="424">
        <f t="shared" si="609"/>
        <v>0</v>
      </c>
      <c r="HG207" s="426"/>
      <c r="HH207" s="426"/>
      <c r="HI207" s="426"/>
      <c r="HJ207" s="345" t="str">
        <f t="shared" si="642"/>
        <v/>
      </c>
      <c r="HK207" s="402">
        <f>IF(OR(AND(1&lt;=HJ207,HJ207&lt;=3),HJ207=6),VLOOKUP(HJ207,'４整理番号表'!$J$5:$K$59,2,FALSE),0)</f>
        <v>0</v>
      </c>
      <c r="HL207" s="402">
        <f>IF(OR(HJ207=4,HJ207=7),VLOOKUP(HJ207,'４整理番号表'!$J$5:$K$59,2,FALSE),0)</f>
        <v>0</v>
      </c>
      <c r="HM207" s="402">
        <f>IF(HJ207=5,VLOOKUP(HJ207,'４整理番号表'!$J$5:$K$59,2,FALSE),0)</f>
        <v>0</v>
      </c>
      <c r="HN207" s="402">
        <f>IF(AND(8&lt;=HJ207,HJ207&lt;=13),VLOOKUP(HJ207,'４整理番号表'!$J$5:$K$59,2,FALSE),0)</f>
        <v>0</v>
      </c>
      <c r="HO207" s="397">
        <f t="shared" si="763"/>
        <v>0</v>
      </c>
      <c r="HP207" s="345">
        <f t="shared" si="764"/>
        <v>0</v>
      </c>
      <c r="HQ207" s="345">
        <f t="shared" si="765"/>
        <v>0</v>
      </c>
      <c r="HR207" s="344">
        <f t="shared" si="766"/>
        <v>0</v>
      </c>
      <c r="HS207" s="344">
        <f t="shared" si="767"/>
        <v>0</v>
      </c>
      <c r="HT207" s="345">
        <f t="shared" si="768"/>
        <v>0</v>
      </c>
      <c r="HU207" s="345">
        <f t="shared" si="769"/>
        <v>0</v>
      </c>
      <c r="HV207" s="345">
        <f t="shared" si="770"/>
        <v>0</v>
      </c>
      <c r="HW207" s="345">
        <f t="shared" si="771"/>
        <v>0</v>
      </c>
      <c r="HX207" s="345">
        <f t="shared" si="772"/>
        <v>0</v>
      </c>
      <c r="HY207" s="344">
        <f t="shared" si="773"/>
        <v>0</v>
      </c>
      <c r="HZ207" s="344">
        <f t="shared" si="774"/>
        <v>0</v>
      </c>
      <c r="IA207" s="345">
        <f t="shared" si="775"/>
        <v>0</v>
      </c>
      <c r="IB207" s="345">
        <f t="shared" si="776"/>
        <v>0</v>
      </c>
      <c r="IC207" s="345">
        <f t="shared" si="777"/>
        <v>0</v>
      </c>
      <c r="ID207" s="345">
        <f t="shared" si="778"/>
        <v>0</v>
      </c>
      <c r="IE207" s="345">
        <f t="shared" si="779"/>
        <v>0</v>
      </c>
      <c r="IF207" s="344">
        <f>IF(AND($HO207=3,SUM($ID207:IE207)=0),IF(AND($HB207=1,$HF207&gt;=0.1),1,),)</f>
        <v>0</v>
      </c>
      <c r="IG207" s="344">
        <f>IF(AND($HO207=3,SUM($ID207:IF207)=0),IF(AND($HB207=1,$HF207&gt;=0.05,$HF207&lt;0.1),1,),)</f>
        <v>0</v>
      </c>
      <c r="IH207" s="345">
        <f t="shared" si="780"/>
        <v>0</v>
      </c>
      <c r="II207" s="345">
        <f t="shared" si="781"/>
        <v>0</v>
      </c>
      <c r="IJ207" s="345">
        <f t="shared" si="782"/>
        <v>0</v>
      </c>
      <c r="IK207" s="345">
        <f t="shared" si="783"/>
        <v>0</v>
      </c>
      <c r="IL207" s="345">
        <f t="shared" si="784"/>
        <v>0</v>
      </c>
      <c r="IM207" s="345">
        <f t="shared" si="785"/>
        <v>0</v>
      </c>
      <c r="IN207" s="345">
        <f t="shared" si="786"/>
        <v>0</v>
      </c>
      <c r="IO207" s="345">
        <f t="shared" si="787"/>
        <v>0</v>
      </c>
      <c r="IP207" s="345">
        <f t="shared" si="788"/>
        <v>0</v>
      </c>
      <c r="IQ207" s="345">
        <f t="shared" si="789"/>
        <v>0</v>
      </c>
      <c r="IR207" s="345">
        <f t="shared" si="790"/>
        <v>0</v>
      </c>
      <c r="IS207" s="392">
        <f t="shared" si="791"/>
        <v>0</v>
      </c>
      <c r="IT207" s="385"/>
      <c r="IU207" s="440">
        <f t="shared" si="643"/>
        <v>0</v>
      </c>
      <c r="IV207" s="344">
        <f t="shared" si="644"/>
        <v>0</v>
      </c>
      <c r="IW207" s="344">
        <f t="shared" si="645"/>
        <v>0</v>
      </c>
      <c r="IX207" s="344">
        <f t="shared" si="646"/>
        <v>0</v>
      </c>
      <c r="IY207" s="344">
        <f t="shared" si="647"/>
        <v>0</v>
      </c>
      <c r="IZ207" s="344">
        <f t="shared" si="648"/>
        <v>0</v>
      </c>
      <c r="JA207" s="344">
        <f t="shared" si="649"/>
        <v>0</v>
      </c>
      <c r="JB207" s="344">
        <f t="shared" si="650"/>
        <v>0</v>
      </c>
      <c r="JC207" s="344">
        <f t="shared" si="651"/>
        <v>0</v>
      </c>
      <c r="JD207" s="344">
        <f t="shared" si="652"/>
        <v>0</v>
      </c>
      <c r="JE207" s="344">
        <f t="shared" si="653"/>
        <v>0</v>
      </c>
      <c r="JF207" s="344">
        <f t="shared" si="654"/>
        <v>0</v>
      </c>
      <c r="JG207" s="344">
        <f t="shared" si="655"/>
        <v>0</v>
      </c>
      <c r="JH207" s="344">
        <f t="shared" si="656"/>
        <v>0</v>
      </c>
      <c r="JI207" s="344">
        <f t="shared" si="657"/>
        <v>0</v>
      </c>
      <c r="JJ207" s="344">
        <f t="shared" si="658"/>
        <v>0</v>
      </c>
      <c r="JK207" s="344">
        <f t="shared" si="659"/>
        <v>0</v>
      </c>
      <c r="JL207" s="344">
        <f t="shared" si="660"/>
        <v>0</v>
      </c>
      <c r="JM207" s="344">
        <f t="shared" si="661"/>
        <v>0</v>
      </c>
      <c r="JN207" s="344">
        <f t="shared" si="662"/>
        <v>0</v>
      </c>
      <c r="JO207" s="344">
        <f t="shared" si="663"/>
        <v>0</v>
      </c>
      <c r="JP207" s="344">
        <f t="shared" si="664"/>
        <v>0</v>
      </c>
      <c r="JQ207" s="344">
        <f t="shared" si="665"/>
        <v>0</v>
      </c>
      <c r="JR207" s="344">
        <f t="shared" si="666"/>
        <v>0</v>
      </c>
      <c r="JS207" s="344">
        <f t="shared" si="667"/>
        <v>0</v>
      </c>
      <c r="JT207" s="344">
        <f t="shared" si="668"/>
        <v>0</v>
      </c>
      <c r="JU207" s="344">
        <f t="shared" si="669"/>
        <v>0</v>
      </c>
      <c r="JV207" s="344">
        <f t="shared" si="670"/>
        <v>0</v>
      </c>
      <c r="JW207" s="344">
        <f t="shared" si="671"/>
        <v>0</v>
      </c>
      <c r="JX207" s="344">
        <f t="shared" si="672"/>
        <v>0</v>
      </c>
      <c r="JY207" s="344">
        <f t="shared" si="673"/>
        <v>0</v>
      </c>
      <c r="JZ207" s="344">
        <f t="shared" si="674"/>
        <v>0</v>
      </c>
      <c r="KA207" s="344">
        <f t="shared" si="675"/>
        <v>0</v>
      </c>
      <c r="KB207" s="344">
        <f t="shared" si="676"/>
        <v>0</v>
      </c>
      <c r="KC207" s="344">
        <f t="shared" si="677"/>
        <v>0</v>
      </c>
      <c r="KD207" s="344">
        <f t="shared" si="678"/>
        <v>0</v>
      </c>
      <c r="KE207" s="344">
        <f t="shared" si="679"/>
        <v>0</v>
      </c>
      <c r="KF207" s="344">
        <f t="shared" si="680"/>
        <v>0</v>
      </c>
      <c r="KG207" s="344">
        <f t="shared" si="681"/>
        <v>0</v>
      </c>
      <c r="KH207" s="344">
        <f t="shared" si="682"/>
        <v>0</v>
      </c>
      <c r="KI207" s="344">
        <f t="shared" si="683"/>
        <v>0</v>
      </c>
      <c r="KJ207" s="344">
        <f t="shared" si="684"/>
        <v>0</v>
      </c>
      <c r="KK207" s="344">
        <f t="shared" si="685"/>
        <v>0</v>
      </c>
      <c r="KL207" s="344">
        <f t="shared" si="686"/>
        <v>0</v>
      </c>
      <c r="KM207" s="344">
        <f t="shared" si="687"/>
        <v>0</v>
      </c>
      <c r="KN207" s="344">
        <f t="shared" si="688"/>
        <v>0</v>
      </c>
      <c r="KO207" s="344">
        <f t="shared" si="689"/>
        <v>0</v>
      </c>
      <c r="KP207" s="344">
        <f t="shared" si="690"/>
        <v>0</v>
      </c>
      <c r="KQ207" s="344">
        <f t="shared" si="691"/>
        <v>0</v>
      </c>
      <c r="KR207" s="344">
        <f t="shared" si="692"/>
        <v>0</v>
      </c>
      <c r="KS207" s="344">
        <f t="shared" si="693"/>
        <v>0</v>
      </c>
      <c r="KT207" s="383">
        <f t="shared" si="694"/>
        <v>0</v>
      </c>
      <c r="KU207" s="701"/>
      <c r="KV207" s="109"/>
      <c r="KW207" s="109"/>
      <c r="KX207" s="110"/>
      <c r="KZ207" s="472">
        <f t="shared" si="695"/>
        <v>0</v>
      </c>
      <c r="LA207" s="348">
        <f t="shared" si="696"/>
        <v>0</v>
      </c>
      <c r="LB207" s="348">
        <f t="shared" si="697"/>
        <v>0</v>
      </c>
      <c r="LC207" s="473">
        <f t="shared" si="698"/>
        <v>0</v>
      </c>
      <c r="LE207" s="467">
        <f t="shared" si="699"/>
        <v>0</v>
      </c>
      <c r="LF207" s="467" t="str">
        <f t="shared" si="700"/>
        <v/>
      </c>
      <c r="LG207" s="467">
        <f t="shared" si="701"/>
        <v>0</v>
      </c>
      <c r="LH207" s="467">
        <f t="shared" si="702"/>
        <v>0</v>
      </c>
      <c r="LI207" s="467">
        <f t="shared" si="703"/>
        <v>0</v>
      </c>
      <c r="LJ207" s="467">
        <f t="shared" si="704"/>
        <v>0</v>
      </c>
      <c r="LK207" s="467">
        <f t="shared" si="705"/>
        <v>0</v>
      </c>
      <c r="LL207" s="467">
        <f t="shared" si="706"/>
        <v>0</v>
      </c>
      <c r="LM207" s="467">
        <f t="shared" si="707"/>
        <v>0</v>
      </c>
      <c r="LN207" s="468">
        <f t="shared" si="708"/>
        <v>0</v>
      </c>
      <c r="LO207" s="468" t="str">
        <f t="shared" si="792"/>
        <v>○</v>
      </c>
      <c r="LP207" s="451"/>
      <c r="LQ207" s="414">
        <f t="shared" si="793"/>
        <v>0</v>
      </c>
      <c r="LR207" s="414">
        <f t="shared" si="794"/>
        <v>0</v>
      </c>
      <c r="LS207" s="414" t="str">
        <f t="shared" si="709"/>
        <v/>
      </c>
      <c r="LT207" s="414" t="str">
        <f t="shared" si="795"/>
        <v/>
      </c>
      <c r="LU207" s="414">
        <f t="shared" si="710"/>
        <v>0</v>
      </c>
      <c r="LV207" s="414">
        <f t="shared" si="711"/>
        <v>0</v>
      </c>
      <c r="LW207" s="414">
        <f t="shared" si="712"/>
        <v>0</v>
      </c>
      <c r="LX207" s="448">
        <f t="shared" si="713"/>
        <v>0</v>
      </c>
      <c r="LY207" s="414">
        <f t="shared" si="796"/>
        <v>0</v>
      </c>
      <c r="LZ207" s="414">
        <f t="shared" si="797"/>
        <v>0</v>
      </c>
      <c r="MA207" s="414">
        <f t="shared" si="798"/>
        <v>0</v>
      </c>
      <c r="MB207" s="448">
        <f t="shared" si="799"/>
        <v>0</v>
      </c>
      <c r="MC207" s="414">
        <f t="shared" si="714"/>
        <v>0</v>
      </c>
      <c r="MD207" s="414">
        <f t="shared" si="715"/>
        <v>0</v>
      </c>
      <c r="ME207" s="414">
        <f t="shared" si="716"/>
        <v>0</v>
      </c>
      <c r="MF207" s="448">
        <f t="shared" si="717"/>
        <v>0</v>
      </c>
      <c r="MG207" s="414">
        <f t="shared" si="718"/>
        <v>0</v>
      </c>
      <c r="MH207" s="414">
        <f t="shared" si="719"/>
        <v>0</v>
      </c>
      <c r="MI207" s="414">
        <f t="shared" si="720"/>
        <v>0</v>
      </c>
      <c r="MJ207" s="448">
        <f t="shared" si="800"/>
        <v>0</v>
      </c>
      <c r="MK207" s="462"/>
      <c r="ML207" s="477" cm="1">
        <f t="array" ref="ML207">IF(MX207=1,INDEX($BX207:$EQ207,1,MATCH("Ⅱ⑧",$BX207:$EQ207,0)+7),0)</f>
        <v>0</v>
      </c>
      <c r="MM207" s="478">
        <f t="shared" si="721"/>
        <v>0</v>
      </c>
      <c r="MN207" s="468">
        <f t="shared" si="722"/>
        <v>0</v>
      </c>
      <c r="MP207" s="348">
        <f t="shared" si="723"/>
        <v>0</v>
      </c>
      <c r="MQ207" s="348">
        <f t="shared" si="724"/>
        <v>0</v>
      </c>
      <c r="MR207" s="348">
        <f t="shared" si="725"/>
        <v>0</v>
      </c>
      <c r="MS207" s="348">
        <f t="shared" si="726"/>
        <v>0</v>
      </c>
      <c r="MT207" s="348">
        <f t="shared" si="727"/>
        <v>0</v>
      </c>
      <c r="MU207" s="348">
        <f t="shared" si="728"/>
        <v>0</v>
      </c>
      <c r="MV207" s="348">
        <f t="shared" si="729"/>
        <v>0</v>
      </c>
      <c r="MW207" s="348">
        <f t="shared" si="730"/>
        <v>0</v>
      </c>
      <c r="MX207" s="348">
        <f t="shared" si="731"/>
        <v>0</v>
      </c>
      <c r="MZ207" s="550">
        <f t="shared" si="732"/>
        <v>0</v>
      </c>
      <c r="NA207" s="550">
        <f t="shared" si="733"/>
        <v>0</v>
      </c>
      <c r="NB207" s="550">
        <f t="shared" si="734"/>
        <v>0</v>
      </c>
      <c r="NC207" s="550">
        <f t="shared" si="735"/>
        <v>0</v>
      </c>
      <c r="ND207" s="550">
        <f t="shared" si="736"/>
        <v>0</v>
      </c>
      <c r="NE207" s="550">
        <f t="shared" si="737"/>
        <v>0</v>
      </c>
      <c r="NF207" s="550">
        <f t="shared" si="738"/>
        <v>0</v>
      </c>
      <c r="NG207" s="550">
        <f t="shared" si="739"/>
        <v>0</v>
      </c>
    </row>
    <row r="208" spans="1:371" s="136" customFormat="1" ht="21" customHeight="1">
      <c r="A208" s="452">
        <f t="shared" si="612"/>
        <v>0</v>
      </c>
      <c r="B208" s="452">
        <f t="shared" si="801"/>
        <v>0</v>
      </c>
      <c r="C208" s="452">
        <f t="shared" si="613"/>
        <v>0</v>
      </c>
      <c r="D208" s="452">
        <f t="shared" si="614"/>
        <v>0</v>
      </c>
      <c r="E208" s="452">
        <f t="shared" si="615"/>
        <v>0</v>
      </c>
      <c r="F208" s="452">
        <f t="shared" si="802"/>
        <v>0</v>
      </c>
      <c r="G208" s="452">
        <f t="shared" si="803"/>
        <v>0</v>
      </c>
      <c r="H208" s="452">
        <f t="shared" si="804"/>
        <v>0</v>
      </c>
      <c r="I208" s="267">
        <f t="shared" si="740"/>
        <v>0</v>
      </c>
      <c r="J208" s="268"/>
      <c r="K208" s="112"/>
      <c r="L208" s="112"/>
      <c r="M208" s="106"/>
      <c r="N208" s="106"/>
      <c r="O208" s="106"/>
      <c r="P208" s="106"/>
      <c r="Q208" s="112"/>
      <c r="R208" s="263" t="str">
        <f>IFERROR(VLOOKUP(Q208,'４整理番号表'!$T$27:$U$30,2,TRUE),"")</f>
        <v/>
      </c>
      <c r="S208" s="263">
        <f t="shared" si="741"/>
        <v>0</v>
      </c>
      <c r="T208" s="266">
        <f t="shared" si="742"/>
        <v>0</v>
      </c>
      <c r="U208" s="112"/>
      <c r="V208" s="108"/>
      <c r="W208" s="269" t="str">
        <f>IFERROR(VLOOKUP(V208,'４整理番号表'!$B$6:$G$7,2,TRUE),"")</f>
        <v/>
      </c>
      <c r="X208" s="270"/>
      <c r="Y208" s="108"/>
      <c r="Z208" s="269" t="str">
        <f>IFERROR(VLOOKUP(Y208,'４整理番号表'!$B$39:$H$45,2,TRUE),"")</f>
        <v/>
      </c>
      <c r="AA208" s="108"/>
      <c r="AB208" s="271" t="str">
        <f>IFERROR(VLOOKUP(AA208,'４整理番号表'!$J$5:$K$59,2,TRUE),"")</f>
        <v/>
      </c>
      <c r="AC208" s="365"/>
      <c r="AD208" s="624"/>
      <c r="AE208" s="107"/>
      <c r="AF208" s="272" t="str">
        <f>IFERROR(VLOOKUP(AE208,'４整理番号表'!$P$6:$Q$39,2,TRUE),"")</f>
        <v/>
      </c>
      <c r="AG208" s="273">
        <f t="shared" si="616"/>
        <v>0</v>
      </c>
      <c r="AH208" s="106"/>
      <c r="AI208" s="112"/>
      <c r="AJ208" s="111"/>
      <c r="AK208" s="282"/>
      <c r="AL208" s="283"/>
      <c r="AM208" s="280"/>
      <c r="AN208" s="29"/>
      <c r="AO208" s="291">
        <f t="shared" si="617"/>
        <v>0</v>
      </c>
      <c r="AP208" s="290">
        <f t="shared" si="743"/>
        <v>0</v>
      </c>
      <c r="AQ208" s="30"/>
      <c r="AR208" s="30"/>
      <c r="AS208" s="30"/>
      <c r="AT208" s="289"/>
      <c r="AU208" s="291">
        <f t="shared" si="610"/>
        <v>0</v>
      </c>
      <c r="AV208" s="291" t="str">
        <f t="shared" si="805"/>
        <v/>
      </c>
      <c r="AW208" s="27"/>
      <c r="AX208" s="33"/>
      <c r="AY208" s="33"/>
      <c r="AZ208" s="28"/>
      <c r="BA208" s="27"/>
      <c r="BB208" s="202"/>
      <c r="BC208" s="315">
        <f t="shared" si="744"/>
        <v>0</v>
      </c>
      <c r="BD208" s="349" t="str">
        <f t="shared" si="618"/>
        <v/>
      </c>
      <c r="BE208" s="350"/>
      <c r="BF208" s="350"/>
      <c r="BG208" s="349">
        <f t="shared" si="611"/>
        <v>0</v>
      </c>
      <c r="BH208" s="350"/>
      <c r="BI208" s="349">
        <f t="shared" si="745"/>
        <v>0</v>
      </c>
      <c r="BJ208" s="202"/>
      <c r="BK208" s="202"/>
      <c r="BL208" s="653" t="str">
        <f t="shared" si="619"/>
        <v/>
      </c>
      <c r="BM208" s="654" t="str">
        <f t="shared" si="620"/>
        <v/>
      </c>
      <c r="BN208" s="266" t="str">
        <f t="shared" si="621"/>
        <v/>
      </c>
      <c r="BO208" s="793"/>
      <c r="BP208" s="323"/>
      <c r="BQ208" s="323"/>
      <c r="BR208" s="323"/>
      <c r="BS208" s="323"/>
      <c r="BT208" s="324" t="str">
        <f t="shared" si="622"/>
        <v/>
      </c>
      <c r="BU208" s="325" t="str">
        <f t="shared" si="746"/>
        <v/>
      </c>
      <c r="BV208" s="393">
        <f t="shared" si="747"/>
        <v>0</v>
      </c>
      <c r="BW208" s="326"/>
      <c r="BX208" s="329"/>
      <c r="BY208" s="454"/>
      <c r="BZ208" s="455"/>
      <c r="CA208" s="455"/>
      <c r="CB208" s="455"/>
      <c r="CC208" s="455"/>
      <c r="CD208" s="322">
        <f>IFERROR(VLOOKUP(BX208,'４整理番号表'!$X$23:$Z$31,3,FALSE),)</f>
        <v>0</v>
      </c>
      <c r="CE208" s="605" t="str">
        <f>IF(BX208='４整理番号表'!$X$24,IF(CC208&lt;&gt;"",IF(BZ208&gt;0,IF(BY208=6,ROUNDDOWN((CC208-BZ208)/ABS(BZ208),3),IF(BY208=5,ROUNDDOWN((CC208-BZ208)/ABS(BZ208)*3/4,3),"")),"-")),IF(CC208&lt;&gt;"",IF(BZ208&gt;0,ROUNDDOWN((CC208-BZ208)/ABS(BZ208),3),"-"),""))</f>
        <v/>
      </c>
      <c r="CF208" s="610"/>
      <c r="CG208" s="329"/>
      <c r="CH208" s="454"/>
      <c r="CI208" s="322"/>
      <c r="CJ208" s="322"/>
      <c r="CK208" s="322"/>
      <c r="CL208" s="322"/>
      <c r="CM208" s="322">
        <f>IFERROR(VLOOKUP(CG208,'４整理番号表'!$X$23:$Z$31,3,FALSE),)</f>
        <v>0</v>
      </c>
      <c r="CN208" s="325" t="str">
        <f t="shared" si="748"/>
        <v/>
      </c>
      <c r="CO208" s="610"/>
      <c r="CP208" s="329"/>
      <c r="CQ208" s="454"/>
      <c r="CR208" s="322"/>
      <c r="CS208" s="322"/>
      <c r="CT208" s="322"/>
      <c r="CU208" s="322"/>
      <c r="CV208" s="322">
        <f>IFERROR(VLOOKUP(CP208,'４整理番号表'!$X$23:$Z$31,3,FALSE),)</f>
        <v>0</v>
      </c>
      <c r="CW208" s="325" t="str">
        <f t="shared" si="749"/>
        <v/>
      </c>
      <c r="CX208" s="619"/>
      <c r="CY208" s="329"/>
      <c r="CZ208" s="454"/>
      <c r="DA208" s="322"/>
      <c r="DB208" s="322"/>
      <c r="DC208" s="322"/>
      <c r="DD208" s="322"/>
      <c r="DE208" s="322">
        <f>IFERROR(VLOOKUP(CY208,'４整理番号表'!$X$23:$Z$31,3,FALSE),)</f>
        <v>0</v>
      </c>
      <c r="DF208" s="325" t="str">
        <f t="shared" si="750"/>
        <v/>
      </c>
      <c r="DG208" s="610"/>
      <c r="DH208" s="329"/>
      <c r="DI208" s="454"/>
      <c r="DJ208" s="322"/>
      <c r="DK208" s="322"/>
      <c r="DL208" s="322"/>
      <c r="DM208" s="322"/>
      <c r="DN208" s="322">
        <f>IFERROR(VLOOKUP(DH208,'４整理番号表'!$X$23:$Z$31,3,FALSE),)</f>
        <v>0</v>
      </c>
      <c r="DO208" s="325" t="str">
        <f t="shared" si="751"/>
        <v/>
      </c>
      <c r="DP208" s="610"/>
      <c r="DQ208" s="329"/>
      <c r="DR208" s="454"/>
      <c r="DS208" s="322"/>
      <c r="DT208" s="322"/>
      <c r="DU208" s="322"/>
      <c r="DV208" s="322"/>
      <c r="DW208" s="322">
        <f>IFERROR(VLOOKUP(DQ208,'４整理番号表'!$X$23:$Z$31,3,FALSE),)</f>
        <v>0</v>
      </c>
      <c r="DX208" s="325" t="str">
        <f t="shared" si="752"/>
        <v/>
      </c>
      <c r="DY208" s="610"/>
      <c r="DZ208" s="329"/>
      <c r="EA208" s="454"/>
      <c r="EB208" s="322"/>
      <c r="EC208" s="322"/>
      <c r="ED208" s="322"/>
      <c r="EE208" s="322"/>
      <c r="EF208" s="322">
        <f>IFERROR(VLOOKUP(DZ208,'４整理番号表'!$X$23:$Z$31,3,FALSE),)</f>
        <v>0</v>
      </c>
      <c r="EG208" s="325" t="str">
        <f t="shared" si="753"/>
        <v/>
      </c>
      <c r="EH208" s="610"/>
      <c r="EI208" s="329"/>
      <c r="EJ208" s="454"/>
      <c r="EK208" s="322"/>
      <c r="EL208" s="322"/>
      <c r="EM208" s="322"/>
      <c r="EN208" s="322"/>
      <c r="EO208" s="322">
        <f>IFERROR(VLOOKUP(EI208,'４整理番号表'!$X$23:$Z$31,3,FALSE),)</f>
        <v>0</v>
      </c>
      <c r="EP208" s="325" t="str">
        <f t="shared" si="754"/>
        <v/>
      </c>
      <c r="EQ208" s="619"/>
      <c r="ER208" s="203" t="s">
        <v>101</v>
      </c>
      <c r="ES208" s="266">
        <f t="shared" si="623"/>
        <v>0</v>
      </c>
      <c r="ET208" s="272">
        <f t="shared" si="624"/>
        <v>0</v>
      </c>
      <c r="EU208" s="272">
        <f t="shared" si="625"/>
        <v>0</v>
      </c>
      <c r="EV208" s="272">
        <f t="shared" si="626"/>
        <v>0</v>
      </c>
      <c r="EW208" s="272">
        <f t="shared" si="627"/>
        <v>0</v>
      </c>
      <c r="EX208" s="272">
        <f t="shared" si="628"/>
        <v>0</v>
      </c>
      <c r="EY208" s="272">
        <f t="shared" si="629"/>
        <v>0</v>
      </c>
      <c r="EZ208" s="272">
        <f t="shared" si="630"/>
        <v>0</v>
      </c>
      <c r="FA208" s="272">
        <f t="shared" si="631"/>
        <v>0</v>
      </c>
      <c r="FB208" s="272">
        <f t="shared" si="632"/>
        <v>0</v>
      </c>
      <c r="FC208" s="272">
        <f t="shared" si="633"/>
        <v>0</v>
      </c>
      <c r="FD208" s="272">
        <f t="shared" si="634"/>
        <v>0</v>
      </c>
      <c r="FE208" s="272">
        <f t="shared" si="635"/>
        <v>0</v>
      </c>
      <c r="FF208" s="272">
        <f t="shared" si="636"/>
        <v>0</v>
      </c>
      <c r="FG208" s="272">
        <f t="shared" si="637"/>
        <v>0</v>
      </c>
      <c r="FH208" s="272">
        <f t="shared" si="638"/>
        <v>0</v>
      </c>
      <c r="FI208" s="109" t="s">
        <v>100</v>
      </c>
      <c r="FJ208" s="109" t="s">
        <v>100</v>
      </c>
      <c r="FK208" s="109" t="s">
        <v>100</v>
      </c>
      <c r="FL208" s="109" t="s">
        <v>100</v>
      </c>
      <c r="FM208" s="109" t="s">
        <v>100</v>
      </c>
      <c r="FN208" s="272">
        <f t="shared" si="755"/>
        <v>0</v>
      </c>
      <c r="FO208" s="272">
        <f t="shared" si="756"/>
        <v>0</v>
      </c>
      <c r="FP208" s="272">
        <f t="shared" si="757"/>
        <v>0</v>
      </c>
      <c r="FQ208" s="272">
        <f t="shared" si="758"/>
        <v>0</v>
      </c>
      <c r="FR208" s="272">
        <f t="shared" si="759"/>
        <v>0</v>
      </c>
      <c r="FS208" s="272">
        <f t="shared" si="760"/>
        <v>0</v>
      </c>
      <c r="FT208" s="272">
        <f t="shared" si="761"/>
        <v>0</v>
      </c>
      <c r="FU208" s="113"/>
      <c r="FV208" s="113"/>
      <c r="FW208" s="109"/>
      <c r="FX208" s="109"/>
      <c r="FY208" s="109"/>
      <c r="FZ208" s="272">
        <f t="shared" si="762"/>
        <v>0</v>
      </c>
      <c r="GA208" s="272">
        <f t="shared" si="639"/>
        <v>0</v>
      </c>
      <c r="GB208" s="109"/>
      <c r="GC208" s="109"/>
      <c r="GD208" s="109"/>
      <c r="GE208" s="109"/>
      <c r="GF208" s="109"/>
      <c r="GG208" s="109"/>
      <c r="GH208" s="109"/>
      <c r="GI208" s="109"/>
      <c r="GJ208" s="109"/>
      <c r="GK208" s="109"/>
      <c r="GL208" s="109"/>
      <c r="GM208" s="109"/>
      <c r="GN208" s="109"/>
      <c r="GO208" s="109"/>
      <c r="GP208" s="109"/>
      <c r="GQ208" s="109"/>
      <c r="GR208" s="109"/>
      <c r="GS208" s="109"/>
      <c r="GT208" s="110"/>
      <c r="GV208" s="413">
        <f t="shared" si="640"/>
        <v>0</v>
      </c>
      <c r="GW208" s="414">
        <f t="shared" si="641"/>
        <v>0</v>
      </c>
      <c r="GX208" s="415"/>
      <c r="GY208" s="416">
        <f t="shared" ref="GY208:GY271" si="806">IF(GX208&lt;&gt;"",IF(GW208&gt;0,IF(GV208=6,ROUNDDOWN((GX208-GW208)/ABS(GW208),2),IF(GV208=5,ROUNDDOWN((GX208-GW208)/ABS(GW208)*3/4,2),0)),0),0)</f>
        <v>0</v>
      </c>
      <c r="GZ208" s="417">
        <f t="shared" ref="GZ208:GZ271" si="807">IF(GW208&lt;=0,GX208,GX208-GW208)</f>
        <v>0</v>
      </c>
      <c r="HA208" s="385"/>
      <c r="HB208" s="421"/>
      <c r="HC208" s="422"/>
      <c r="HD208" s="422"/>
      <c r="HE208" s="423">
        <f t="shared" si="608"/>
        <v>0</v>
      </c>
      <c r="HF208" s="424">
        <f t="shared" si="609"/>
        <v>0</v>
      </c>
      <c r="HG208" s="426"/>
      <c r="HH208" s="426"/>
      <c r="HI208" s="426"/>
      <c r="HJ208" s="345" t="str">
        <f t="shared" si="642"/>
        <v/>
      </c>
      <c r="HK208" s="402">
        <f>IF(OR(AND(1&lt;=HJ208,HJ208&lt;=3),HJ208=6),VLOOKUP(HJ208,'４整理番号表'!$J$5:$K$59,2,FALSE),0)</f>
        <v>0</v>
      </c>
      <c r="HL208" s="402">
        <f>IF(OR(HJ208=4,HJ208=7),VLOOKUP(HJ208,'４整理番号表'!$J$5:$K$59,2,FALSE),0)</f>
        <v>0</v>
      </c>
      <c r="HM208" s="402">
        <f>IF(HJ208=5,VLOOKUP(HJ208,'４整理番号表'!$J$5:$K$59,2,FALSE),0)</f>
        <v>0</v>
      </c>
      <c r="HN208" s="402">
        <f>IF(AND(8&lt;=HJ208,HJ208&lt;=13),VLOOKUP(HJ208,'４整理番号表'!$J$5:$K$59,2,FALSE),0)</f>
        <v>0</v>
      </c>
      <c r="HO208" s="397">
        <f t="shared" si="763"/>
        <v>0</v>
      </c>
      <c r="HP208" s="345">
        <f t="shared" si="764"/>
        <v>0</v>
      </c>
      <c r="HQ208" s="345">
        <f t="shared" si="765"/>
        <v>0</v>
      </c>
      <c r="HR208" s="344">
        <f t="shared" si="766"/>
        <v>0</v>
      </c>
      <c r="HS208" s="344">
        <f t="shared" si="767"/>
        <v>0</v>
      </c>
      <c r="HT208" s="345">
        <f t="shared" si="768"/>
        <v>0</v>
      </c>
      <c r="HU208" s="345">
        <f t="shared" si="769"/>
        <v>0</v>
      </c>
      <c r="HV208" s="345">
        <f t="shared" si="770"/>
        <v>0</v>
      </c>
      <c r="HW208" s="345">
        <f t="shared" si="771"/>
        <v>0</v>
      </c>
      <c r="HX208" s="345">
        <f t="shared" si="772"/>
        <v>0</v>
      </c>
      <c r="HY208" s="344">
        <f t="shared" si="773"/>
        <v>0</v>
      </c>
      <c r="HZ208" s="344">
        <f t="shared" si="774"/>
        <v>0</v>
      </c>
      <c r="IA208" s="345">
        <f t="shared" si="775"/>
        <v>0</v>
      </c>
      <c r="IB208" s="345">
        <f t="shared" si="776"/>
        <v>0</v>
      </c>
      <c r="IC208" s="345">
        <f t="shared" si="777"/>
        <v>0</v>
      </c>
      <c r="ID208" s="345">
        <f t="shared" si="778"/>
        <v>0</v>
      </c>
      <c r="IE208" s="345">
        <f t="shared" si="779"/>
        <v>0</v>
      </c>
      <c r="IF208" s="344">
        <f>IF(AND($HO208=3,SUM($ID208:IE208)=0),IF(AND($HB208=1,$HF208&gt;=0.1),1,),)</f>
        <v>0</v>
      </c>
      <c r="IG208" s="344">
        <f>IF(AND($HO208=3,SUM($ID208:IF208)=0),IF(AND($HB208=1,$HF208&gt;=0.05,$HF208&lt;0.1),1,),)</f>
        <v>0</v>
      </c>
      <c r="IH208" s="345">
        <f t="shared" si="780"/>
        <v>0</v>
      </c>
      <c r="II208" s="345">
        <f t="shared" si="781"/>
        <v>0</v>
      </c>
      <c r="IJ208" s="345">
        <f t="shared" si="782"/>
        <v>0</v>
      </c>
      <c r="IK208" s="345">
        <f t="shared" si="783"/>
        <v>0</v>
      </c>
      <c r="IL208" s="345">
        <f t="shared" si="784"/>
        <v>0</v>
      </c>
      <c r="IM208" s="345">
        <f t="shared" si="785"/>
        <v>0</v>
      </c>
      <c r="IN208" s="345">
        <f t="shared" si="786"/>
        <v>0</v>
      </c>
      <c r="IO208" s="345">
        <f t="shared" si="787"/>
        <v>0</v>
      </c>
      <c r="IP208" s="345">
        <f t="shared" si="788"/>
        <v>0</v>
      </c>
      <c r="IQ208" s="345">
        <f t="shared" si="789"/>
        <v>0</v>
      </c>
      <c r="IR208" s="345">
        <f t="shared" si="790"/>
        <v>0</v>
      </c>
      <c r="IS208" s="392">
        <f t="shared" si="791"/>
        <v>0</v>
      </c>
      <c r="IT208" s="385"/>
      <c r="IU208" s="440">
        <f t="shared" si="643"/>
        <v>0</v>
      </c>
      <c r="IV208" s="344">
        <f t="shared" si="644"/>
        <v>0</v>
      </c>
      <c r="IW208" s="344">
        <f t="shared" si="645"/>
        <v>0</v>
      </c>
      <c r="IX208" s="344">
        <f t="shared" si="646"/>
        <v>0</v>
      </c>
      <c r="IY208" s="344">
        <f t="shared" si="647"/>
        <v>0</v>
      </c>
      <c r="IZ208" s="344">
        <f t="shared" si="648"/>
        <v>0</v>
      </c>
      <c r="JA208" s="344">
        <f t="shared" si="649"/>
        <v>0</v>
      </c>
      <c r="JB208" s="344">
        <f t="shared" si="650"/>
        <v>0</v>
      </c>
      <c r="JC208" s="344">
        <f t="shared" si="651"/>
        <v>0</v>
      </c>
      <c r="JD208" s="344">
        <f t="shared" si="652"/>
        <v>0</v>
      </c>
      <c r="JE208" s="344">
        <f t="shared" si="653"/>
        <v>0</v>
      </c>
      <c r="JF208" s="344">
        <f t="shared" si="654"/>
        <v>0</v>
      </c>
      <c r="JG208" s="344">
        <f t="shared" si="655"/>
        <v>0</v>
      </c>
      <c r="JH208" s="344">
        <f t="shared" si="656"/>
        <v>0</v>
      </c>
      <c r="JI208" s="344">
        <f t="shared" si="657"/>
        <v>0</v>
      </c>
      <c r="JJ208" s="344">
        <f t="shared" si="658"/>
        <v>0</v>
      </c>
      <c r="JK208" s="344">
        <f t="shared" si="659"/>
        <v>0</v>
      </c>
      <c r="JL208" s="344">
        <f t="shared" si="660"/>
        <v>0</v>
      </c>
      <c r="JM208" s="344">
        <f t="shared" si="661"/>
        <v>0</v>
      </c>
      <c r="JN208" s="344">
        <f t="shared" si="662"/>
        <v>0</v>
      </c>
      <c r="JO208" s="344">
        <f t="shared" si="663"/>
        <v>0</v>
      </c>
      <c r="JP208" s="344">
        <f t="shared" si="664"/>
        <v>0</v>
      </c>
      <c r="JQ208" s="344">
        <f t="shared" si="665"/>
        <v>0</v>
      </c>
      <c r="JR208" s="344">
        <f t="shared" si="666"/>
        <v>0</v>
      </c>
      <c r="JS208" s="344">
        <f t="shared" si="667"/>
        <v>0</v>
      </c>
      <c r="JT208" s="344">
        <f t="shared" si="668"/>
        <v>0</v>
      </c>
      <c r="JU208" s="344">
        <f t="shared" si="669"/>
        <v>0</v>
      </c>
      <c r="JV208" s="344">
        <f t="shared" si="670"/>
        <v>0</v>
      </c>
      <c r="JW208" s="344">
        <f t="shared" si="671"/>
        <v>0</v>
      </c>
      <c r="JX208" s="344">
        <f t="shared" si="672"/>
        <v>0</v>
      </c>
      <c r="JY208" s="344">
        <f t="shared" si="673"/>
        <v>0</v>
      </c>
      <c r="JZ208" s="344">
        <f t="shared" si="674"/>
        <v>0</v>
      </c>
      <c r="KA208" s="344">
        <f t="shared" si="675"/>
        <v>0</v>
      </c>
      <c r="KB208" s="344">
        <f t="shared" si="676"/>
        <v>0</v>
      </c>
      <c r="KC208" s="344">
        <f t="shared" si="677"/>
        <v>0</v>
      </c>
      <c r="KD208" s="344">
        <f t="shared" si="678"/>
        <v>0</v>
      </c>
      <c r="KE208" s="344">
        <f t="shared" si="679"/>
        <v>0</v>
      </c>
      <c r="KF208" s="344">
        <f t="shared" si="680"/>
        <v>0</v>
      </c>
      <c r="KG208" s="344">
        <f t="shared" si="681"/>
        <v>0</v>
      </c>
      <c r="KH208" s="344">
        <f t="shared" si="682"/>
        <v>0</v>
      </c>
      <c r="KI208" s="344">
        <f t="shared" si="683"/>
        <v>0</v>
      </c>
      <c r="KJ208" s="344">
        <f t="shared" si="684"/>
        <v>0</v>
      </c>
      <c r="KK208" s="344">
        <f t="shared" si="685"/>
        <v>0</v>
      </c>
      <c r="KL208" s="344">
        <f t="shared" si="686"/>
        <v>0</v>
      </c>
      <c r="KM208" s="344">
        <f t="shared" si="687"/>
        <v>0</v>
      </c>
      <c r="KN208" s="344">
        <f t="shared" si="688"/>
        <v>0</v>
      </c>
      <c r="KO208" s="344">
        <f t="shared" si="689"/>
        <v>0</v>
      </c>
      <c r="KP208" s="344">
        <f t="shared" si="690"/>
        <v>0</v>
      </c>
      <c r="KQ208" s="344">
        <f t="shared" si="691"/>
        <v>0</v>
      </c>
      <c r="KR208" s="344">
        <f t="shared" si="692"/>
        <v>0</v>
      </c>
      <c r="KS208" s="344">
        <f t="shared" si="693"/>
        <v>0</v>
      </c>
      <c r="KT208" s="383">
        <f t="shared" si="694"/>
        <v>0</v>
      </c>
      <c r="KU208" s="701"/>
      <c r="KV208" s="109"/>
      <c r="KW208" s="109"/>
      <c r="KX208" s="110"/>
      <c r="KZ208" s="472">
        <f t="shared" si="695"/>
        <v>0</v>
      </c>
      <c r="LA208" s="348">
        <f t="shared" si="696"/>
        <v>0</v>
      </c>
      <c r="LB208" s="348">
        <f t="shared" si="697"/>
        <v>0</v>
      </c>
      <c r="LC208" s="473">
        <f t="shared" si="698"/>
        <v>0</v>
      </c>
      <c r="LE208" s="467">
        <f t="shared" si="699"/>
        <v>0</v>
      </c>
      <c r="LF208" s="467" t="str">
        <f t="shared" si="700"/>
        <v/>
      </c>
      <c r="LG208" s="467">
        <f t="shared" si="701"/>
        <v>0</v>
      </c>
      <c r="LH208" s="467">
        <f t="shared" si="702"/>
        <v>0</v>
      </c>
      <c r="LI208" s="467">
        <f t="shared" si="703"/>
        <v>0</v>
      </c>
      <c r="LJ208" s="467">
        <f t="shared" si="704"/>
        <v>0</v>
      </c>
      <c r="LK208" s="467">
        <f t="shared" si="705"/>
        <v>0</v>
      </c>
      <c r="LL208" s="467">
        <f t="shared" si="706"/>
        <v>0</v>
      </c>
      <c r="LM208" s="467">
        <f t="shared" si="707"/>
        <v>0</v>
      </c>
      <c r="LN208" s="468">
        <f t="shared" si="708"/>
        <v>0</v>
      </c>
      <c r="LO208" s="468" t="str">
        <f t="shared" si="792"/>
        <v>○</v>
      </c>
      <c r="LP208" s="451"/>
      <c r="LQ208" s="414">
        <f t="shared" si="793"/>
        <v>0</v>
      </c>
      <c r="LR208" s="414">
        <f t="shared" si="794"/>
        <v>0</v>
      </c>
      <c r="LS208" s="414" t="str">
        <f t="shared" si="709"/>
        <v/>
      </c>
      <c r="LT208" s="414" t="str">
        <f t="shared" si="795"/>
        <v/>
      </c>
      <c r="LU208" s="414">
        <f t="shared" si="710"/>
        <v>0</v>
      </c>
      <c r="LV208" s="414">
        <f t="shared" si="711"/>
        <v>0</v>
      </c>
      <c r="LW208" s="414">
        <f t="shared" si="712"/>
        <v>0</v>
      </c>
      <c r="LX208" s="448">
        <f t="shared" si="713"/>
        <v>0</v>
      </c>
      <c r="LY208" s="414">
        <f t="shared" si="796"/>
        <v>0</v>
      </c>
      <c r="LZ208" s="414">
        <f t="shared" si="797"/>
        <v>0</v>
      </c>
      <c r="MA208" s="414">
        <f t="shared" si="798"/>
        <v>0</v>
      </c>
      <c r="MB208" s="448">
        <f t="shared" si="799"/>
        <v>0</v>
      </c>
      <c r="MC208" s="414">
        <f t="shared" si="714"/>
        <v>0</v>
      </c>
      <c r="MD208" s="414">
        <f t="shared" si="715"/>
        <v>0</v>
      </c>
      <c r="ME208" s="414">
        <f t="shared" si="716"/>
        <v>0</v>
      </c>
      <c r="MF208" s="448">
        <f t="shared" si="717"/>
        <v>0</v>
      </c>
      <c r="MG208" s="414">
        <f t="shared" si="718"/>
        <v>0</v>
      </c>
      <c r="MH208" s="414">
        <f t="shared" si="719"/>
        <v>0</v>
      </c>
      <c r="MI208" s="414">
        <f t="shared" si="720"/>
        <v>0</v>
      </c>
      <c r="MJ208" s="448">
        <f t="shared" si="800"/>
        <v>0</v>
      </c>
      <c r="MK208" s="462"/>
      <c r="ML208" s="477" cm="1">
        <f t="array" ref="ML208">IF(MX208=1,INDEX($BX208:$EQ208,1,MATCH("Ⅱ⑧",$BX208:$EQ208,0)+7),0)</f>
        <v>0</v>
      </c>
      <c r="MM208" s="478">
        <f t="shared" si="721"/>
        <v>0</v>
      </c>
      <c r="MN208" s="468">
        <f t="shared" si="722"/>
        <v>0</v>
      </c>
      <c r="MP208" s="348">
        <f t="shared" si="723"/>
        <v>0</v>
      </c>
      <c r="MQ208" s="348">
        <f t="shared" si="724"/>
        <v>0</v>
      </c>
      <c r="MR208" s="348">
        <f t="shared" si="725"/>
        <v>0</v>
      </c>
      <c r="MS208" s="348">
        <f t="shared" si="726"/>
        <v>0</v>
      </c>
      <c r="MT208" s="348">
        <f t="shared" si="727"/>
        <v>0</v>
      </c>
      <c r="MU208" s="348">
        <f t="shared" si="728"/>
        <v>0</v>
      </c>
      <c r="MV208" s="348">
        <f t="shared" si="729"/>
        <v>0</v>
      </c>
      <c r="MW208" s="348">
        <f t="shared" si="730"/>
        <v>0</v>
      </c>
      <c r="MX208" s="348">
        <f t="shared" si="731"/>
        <v>0</v>
      </c>
      <c r="MZ208" s="550">
        <f t="shared" si="732"/>
        <v>0</v>
      </c>
      <c r="NA208" s="550">
        <f t="shared" si="733"/>
        <v>0</v>
      </c>
      <c r="NB208" s="550">
        <f t="shared" si="734"/>
        <v>0</v>
      </c>
      <c r="NC208" s="550">
        <f t="shared" si="735"/>
        <v>0</v>
      </c>
      <c r="ND208" s="550">
        <f t="shared" si="736"/>
        <v>0</v>
      </c>
      <c r="NE208" s="550">
        <f t="shared" si="737"/>
        <v>0</v>
      </c>
      <c r="NF208" s="550">
        <f t="shared" si="738"/>
        <v>0</v>
      </c>
      <c r="NG208" s="550">
        <f t="shared" si="739"/>
        <v>0</v>
      </c>
    </row>
    <row r="209" spans="1:371" s="136" customFormat="1" ht="21" customHeight="1">
      <c r="A209" s="452">
        <f t="shared" si="612"/>
        <v>0</v>
      </c>
      <c r="B209" s="452">
        <f t="shared" si="801"/>
        <v>0</v>
      </c>
      <c r="C209" s="452">
        <f t="shared" si="613"/>
        <v>0</v>
      </c>
      <c r="D209" s="452">
        <f t="shared" si="614"/>
        <v>0</v>
      </c>
      <c r="E209" s="452">
        <f t="shared" si="615"/>
        <v>0</v>
      </c>
      <c r="F209" s="452">
        <f t="shared" si="802"/>
        <v>0</v>
      </c>
      <c r="G209" s="452">
        <f t="shared" si="803"/>
        <v>0</v>
      </c>
      <c r="H209" s="452">
        <f t="shared" si="804"/>
        <v>0</v>
      </c>
      <c r="I209" s="267">
        <f t="shared" si="740"/>
        <v>0</v>
      </c>
      <c r="J209" s="268"/>
      <c r="K209" s="112"/>
      <c r="L209" s="112"/>
      <c r="M209" s="106"/>
      <c r="N209" s="106"/>
      <c r="O209" s="106"/>
      <c r="P209" s="106"/>
      <c r="Q209" s="112"/>
      <c r="R209" s="263" t="str">
        <f>IFERROR(VLOOKUP(Q209,'４整理番号表'!$T$27:$U$30,2,TRUE),"")</f>
        <v/>
      </c>
      <c r="S209" s="263">
        <f t="shared" si="741"/>
        <v>0</v>
      </c>
      <c r="T209" s="266">
        <f t="shared" si="742"/>
        <v>0</v>
      </c>
      <c r="U209" s="112"/>
      <c r="V209" s="108"/>
      <c r="W209" s="269" t="str">
        <f>IFERROR(VLOOKUP(V209,'４整理番号表'!$B$6:$G$7,2,TRUE),"")</f>
        <v/>
      </c>
      <c r="X209" s="270"/>
      <c r="Y209" s="108"/>
      <c r="Z209" s="269" t="str">
        <f>IFERROR(VLOOKUP(Y209,'４整理番号表'!$B$39:$H$45,2,TRUE),"")</f>
        <v/>
      </c>
      <c r="AA209" s="108"/>
      <c r="AB209" s="271" t="str">
        <f>IFERROR(VLOOKUP(AA209,'４整理番号表'!$J$5:$K$59,2,TRUE),"")</f>
        <v/>
      </c>
      <c r="AC209" s="365"/>
      <c r="AD209" s="624"/>
      <c r="AE209" s="107"/>
      <c r="AF209" s="272" t="str">
        <f>IFERROR(VLOOKUP(AE209,'４整理番号表'!$P$6:$Q$39,2,TRUE),"")</f>
        <v/>
      </c>
      <c r="AG209" s="273">
        <f t="shared" si="616"/>
        <v>0</v>
      </c>
      <c r="AH209" s="106"/>
      <c r="AI209" s="112"/>
      <c r="AJ209" s="111"/>
      <c r="AK209" s="282"/>
      <c r="AL209" s="283"/>
      <c r="AM209" s="280"/>
      <c r="AN209" s="26"/>
      <c r="AO209" s="291">
        <f t="shared" si="617"/>
        <v>0</v>
      </c>
      <c r="AP209" s="290">
        <f t="shared" si="743"/>
        <v>0</v>
      </c>
      <c r="AQ209" s="30"/>
      <c r="AR209" s="30"/>
      <c r="AS209" s="30"/>
      <c r="AT209" s="289"/>
      <c r="AU209" s="291">
        <f t="shared" si="610"/>
        <v>0</v>
      </c>
      <c r="AV209" s="291" t="str">
        <f t="shared" si="805"/>
        <v/>
      </c>
      <c r="AW209" s="27"/>
      <c r="AX209" s="33"/>
      <c r="AY209" s="33"/>
      <c r="AZ209" s="28"/>
      <c r="BA209" s="27"/>
      <c r="BB209" s="202"/>
      <c r="BC209" s="315">
        <f t="shared" si="744"/>
        <v>0</v>
      </c>
      <c r="BD209" s="349" t="str">
        <f t="shared" si="618"/>
        <v/>
      </c>
      <c r="BE209" s="350"/>
      <c r="BF209" s="350"/>
      <c r="BG209" s="349">
        <f t="shared" si="611"/>
        <v>0</v>
      </c>
      <c r="BH209" s="350"/>
      <c r="BI209" s="349">
        <f t="shared" si="745"/>
        <v>0</v>
      </c>
      <c r="BJ209" s="202"/>
      <c r="BK209" s="202"/>
      <c r="BL209" s="653" t="str">
        <f t="shared" si="619"/>
        <v/>
      </c>
      <c r="BM209" s="654" t="str">
        <f t="shared" si="620"/>
        <v/>
      </c>
      <c r="BN209" s="266" t="str">
        <f t="shared" si="621"/>
        <v/>
      </c>
      <c r="BO209" s="793"/>
      <c r="BP209" s="323"/>
      <c r="BQ209" s="323"/>
      <c r="BR209" s="323"/>
      <c r="BS209" s="323"/>
      <c r="BT209" s="324" t="str">
        <f t="shared" si="622"/>
        <v/>
      </c>
      <c r="BU209" s="325" t="str">
        <f t="shared" si="746"/>
        <v/>
      </c>
      <c r="BV209" s="393">
        <f t="shared" si="747"/>
        <v>0</v>
      </c>
      <c r="BW209" s="326"/>
      <c r="BX209" s="329"/>
      <c r="BY209" s="454"/>
      <c r="BZ209" s="455"/>
      <c r="CA209" s="455"/>
      <c r="CB209" s="455"/>
      <c r="CC209" s="455"/>
      <c r="CD209" s="322">
        <f>IFERROR(VLOOKUP(BX209,'４整理番号表'!$X$23:$Z$31,3,FALSE),)</f>
        <v>0</v>
      </c>
      <c r="CE209" s="605" t="str">
        <f>IF(BX209='４整理番号表'!$X$24,IF(CC209&lt;&gt;"",IF(BZ209&gt;0,IF(BY209=6,ROUNDDOWN((CC209-BZ209)/ABS(BZ209),3),IF(BY209=5,ROUNDDOWN((CC209-BZ209)/ABS(BZ209)*3/4,3),"")),"-")),IF(CC209&lt;&gt;"",IF(BZ209&gt;0,ROUNDDOWN((CC209-BZ209)/ABS(BZ209),3),"-"),""))</f>
        <v/>
      </c>
      <c r="CF209" s="610"/>
      <c r="CG209" s="329"/>
      <c r="CH209" s="454"/>
      <c r="CI209" s="322"/>
      <c r="CJ209" s="322"/>
      <c r="CK209" s="322"/>
      <c r="CL209" s="322"/>
      <c r="CM209" s="322">
        <f>IFERROR(VLOOKUP(CG209,'４整理番号表'!$X$23:$Z$31,3,FALSE),)</f>
        <v>0</v>
      </c>
      <c r="CN209" s="325" t="str">
        <f t="shared" si="748"/>
        <v/>
      </c>
      <c r="CO209" s="610"/>
      <c r="CP209" s="329"/>
      <c r="CQ209" s="454"/>
      <c r="CR209" s="322"/>
      <c r="CS209" s="322"/>
      <c r="CT209" s="322"/>
      <c r="CU209" s="322"/>
      <c r="CV209" s="322">
        <f>IFERROR(VLOOKUP(CP209,'４整理番号表'!$X$23:$Z$31,3,FALSE),)</f>
        <v>0</v>
      </c>
      <c r="CW209" s="325" t="str">
        <f t="shared" si="749"/>
        <v/>
      </c>
      <c r="CX209" s="619"/>
      <c r="CY209" s="329"/>
      <c r="CZ209" s="454"/>
      <c r="DA209" s="322"/>
      <c r="DB209" s="322"/>
      <c r="DC209" s="322"/>
      <c r="DD209" s="322"/>
      <c r="DE209" s="322">
        <f>IFERROR(VLOOKUP(CY209,'４整理番号表'!$X$23:$Z$31,3,FALSE),)</f>
        <v>0</v>
      </c>
      <c r="DF209" s="325" t="str">
        <f t="shared" si="750"/>
        <v/>
      </c>
      <c r="DG209" s="610"/>
      <c r="DH209" s="329"/>
      <c r="DI209" s="454"/>
      <c r="DJ209" s="322"/>
      <c r="DK209" s="322"/>
      <c r="DL209" s="322"/>
      <c r="DM209" s="322"/>
      <c r="DN209" s="322">
        <f>IFERROR(VLOOKUP(DH209,'４整理番号表'!$X$23:$Z$31,3,FALSE),)</f>
        <v>0</v>
      </c>
      <c r="DO209" s="325" t="str">
        <f t="shared" si="751"/>
        <v/>
      </c>
      <c r="DP209" s="610"/>
      <c r="DQ209" s="329"/>
      <c r="DR209" s="454"/>
      <c r="DS209" s="322"/>
      <c r="DT209" s="322"/>
      <c r="DU209" s="322"/>
      <c r="DV209" s="322"/>
      <c r="DW209" s="322">
        <f>IFERROR(VLOOKUP(DQ209,'４整理番号表'!$X$23:$Z$31,3,FALSE),)</f>
        <v>0</v>
      </c>
      <c r="DX209" s="325" t="str">
        <f t="shared" si="752"/>
        <v/>
      </c>
      <c r="DY209" s="610"/>
      <c r="DZ209" s="329"/>
      <c r="EA209" s="454"/>
      <c r="EB209" s="322"/>
      <c r="EC209" s="322"/>
      <c r="ED209" s="322"/>
      <c r="EE209" s="322"/>
      <c r="EF209" s="322">
        <f>IFERROR(VLOOKUP(DZ209,'４整理番号表'!$X$23:$Z$31,3,FALSE),)</f>
        <v>0</v>
      </c>
      <c r="EG209" s="325" t="str">
        <f t="shared" si="753"/>
        <v/>
      </c>
      <c r="EH209" s="610"/>
      <c r="EI209" s="329"/>
      <c r="EJ209" s="454"/>
      <c r="EK209" s="322"/>
      <c r="EL209" s="322"/>
      <c r="EM209" s="322"/>
      <c r="EN209" s="322"/>
      <c r="EO209" s="322">
        <f>IFERROR(VLOOKUP(EI209,'４整理番号表'!$X$23:$Z$31,3,FALSE),)</f>
        <v>0</v>
      </c>
      <c r="EP209" s="325" t="str">
        <f t="shared" si="754"/>
        <v/>
      </c>
      <c r="EQ209" s="619"/>
      <c r="ER209" s="203" t="s">
        <v>101</v>
      </c>
      <c r="ES209" s="266">
        <f t="shared" si="623"/>
        <v>0</v>
      </c>
      <c r="ET209" s="272">
        <f t="shared" si="624"/>
        <v>0</v>
      </c>
      <c r="EU209" s="272">
        <f t="shared" si="625"/>
        <v>0</v>
      </c>
      <c r="EV209" s="272">
        <f t="shared" si="626"/>
        <v>0</v>
      </c>
      <c r="EW209" s="272">
        <f t="shared" si="627"/>
        <v>0</v>
      </c>
      <c r="EX209" s="272">
        <f t="shared" si="628"/>
        <v>0</v>
      </c>
      <c r="EY209" s="272">
        <f t="shared" si="629"/>
        <v>0</v>
      </c>
      <c r="EZ209" s="272">
        <f t="shared" si="630"/>
        <v>0</v>
      </c>
      <c r="FA209" s="272">
        <f t="shared" si="631"/>
        <v>0</v>
      </c>
      <c r="FB209" s="272">
        <f t="shared" si="632"/>
        <v>0</v>
      </c>
      <c r="FC209" s="272">
        <f t="shared" si="633"/>
        <v>0</v>
      </c>
      <c r="FD209" s="272">
        <f t="shared" si="634"/>
        <v>0</v>
      </c>
      <c r="FE209" s="272">
        <f t="shared" si="635"/>
        <v>0</v>
      </c>
      <c r="FF209" s="272">
        <f t="shared" si="636"/>
        <v>0</v>
      </c>
      <c r="FG209" s="272">
        <f t="shared" si="637"/>
        <v>0</v>
      </c>
      <c r="FH209" s="272">
        <f t="shared" si="638"/>
        <v>0</v>
      </c>
      <c r="FI209" s="109" t="s">
        <v>100</v>
      </c>
      <c r="FJ209" s="109" t="s">
        <v>100</v>
      </c>
      <c r="FK209" s="109" t="s">
        <v>100</v>
      </c>
      <c r="FL209" s="109" t="s">
        <v>100</v>
      </c>
      <c r="FM209" s="109" t="s">
        <v>100</v>
      </c>
      <c r="FN209" s="272">
        <f t="shared" si="755"/>
        <v>0</v>
      </c>
      <c r="FO209" s="272">
        <f t="shared" si="756"/>
        <v>0</v>
      </c>
      <c r="FP209" s="272">
        <f t="shared" si="757"/>
        <v>0</v>
      </c>
      <c r="FQ209" s="272">
        <f t="shared" si="758"/>
        <v>0</v>
      </c>
      <c r="FR209" s="272">
        <f t="shared" si="759"/>
        <v>0</v>
      </c>
      <c r="FS209" s="272">
        <f t="shared" si="760"/>
        <v>0</v>
      </c>
      <c r="FT209" s="272">
        <f t="shared" si="761"/>
        <v>0</v>
      </c>
      <c r="FU209" s="113"/>
      <c r="FV209" s="113"/>
      <c r="FW209" s="109"/>
      <c r="FX209" s="109"/>
      <c r="FY209" s="109"/>
      <c r="FZ209" s="272">
        <f t="shared" si="762"/>
        <v>0</v>
      </c>
      <c r="GA209" s="272">
        <f t="shared" si="639"/>
        <v>0</v>
      </c>
      <c r="GB209" s="109"/>
      <c r="GC209" s="109"/>
      <c r="GD209" s="109"/>
      <c r="GE209" s="109"/>
      <c r="GF209" s="109"/>
      <c r="GG209" s="109"/>
      <c r="GH209" s="109"/>
      <c r="GI209" s="109"/>
      <c r="GJ209" s="109"/>
      <c r="GK209" s="109"/>
      <c r="GL209" s="109"/>
      <c r="GM209" s="109"/>
      <c r="GN209" s="109"/>
      <c r="GO209" s="109"/>
      <c r="GP209" s="109"/>
      <c r="GQ209" s="109"/>
      <c r="GR209" s="109"/>
      <c r="GS209" s="109"/>
      <c r="GT209" s="110"/>
      <c r="GV209" s="413">
        <f t="shared" si="640"/>
        <v>0</v>
      </c>
      <c r="GW209" s="414">
        <f t="shared" si="641"/>
        <v>0</v>
      </c>
      <c r="GX209" s="415"/>
      <c r="GY209" s="416">
        <f t="shared" si="806"/>
        <v>0</v>
      </c>
      <c r="GZ209" s="417">
        <f t="shared" si="807"/>
        <v>0</v>
      </c>
      <c r="HA209" s="385"/>
      <c r="HB209" s="421"/>
      <c r="HC209" s="422"/>
      <c r="HD209" s="422"/>
      <c r="HE209" s="423">
        <f t="shared" si="608"/>
        <v>0</v>
      </c>
      <c r="HF209" s="424">
        <f t="shared" si="609"/>
        <v>0</v>
      </c>
      <c r="HG209" s="426"/>
      <c r="HH209" s="426"/>
      <c r="HI209" s="426"/>
      <c r="HJ209" s="345" t="str">
        <f t="shared" si="642"/>
        <v/>
      </c>
      <c r="HK209" s="402">
        <f>IF(OR(AND(1&lt;=HJ209,HJ209&lt;=3),HJ209=6),VLOOKUP(HJ209,'４整理番号表'!$J$5:$K$59,2,FALSE),0)</f>
        <v>0</v>
      </c>
      <c r="HL209" s="402">
        <f>IF(OR(HJ209=4,HJ209=7),VLOOKUP(HJ209,'４整理番号表'!$J$5:$K$59,2,FALSE),0)</f>
        <v>0</v>
      </c>
      <c r="HM209" s="402">
        <f>IF(HJ209=5,VLOOKUP(HJ209,'４整理番号表'!$J$5:$K$59,2,FALSE),0)</f>
        <v>0</v>
      </c>
      <c r="HN209" s="402">
        <f>IF(AND(8&lt;=HJ209,HJ209&lt;=13),VLOOKUP(HJ209,'４整理番号表'!$J$5:$K$59,2,FALSE),0)</f>
        <v>0</v>
      </c>
      <c r="HO209" s="397">
        <f t="shared" si="763"/>
        <v>0</v>
      </c>
      <c r="HP209" s="345">
        <f t="shared" si="764"/>
        <v>0</v>
      </c>
      <c r="HQ209" s="345">
        <f t="shared" si="765"/>
        <v>0</v>
      </c>
      <c r="HR209" s="344">
        <f t="shared" si="766"/>
        <v>0</v>
      </c>
      <c r="HS209" s="344">
        <f t="shared" si="767"/>
        <v>0</v>
      </c>
      <c r="HT209" s="345">
        <f t="shared" si="768"/>
        <v>0</v>
      </c>
      <c r="HU209" s="345">
        <f t="shared" si="769"/>
        <v>0</v>
      </c>
      <c r="HV209" s="345">
        <f t="shared" si="770"/>
        <v>0</v>
      </c>
      <c r="HW209" s="345">
        <f t="shared" si="771"/>
        <v>0</v>
      </c>
      <c r="HX209" s="345">
        <f t="shared" si="772"/>
        <v>0</v>
      </c>
      <c r="HY209" s="344">
        <f t="shared" si="773"/>
        <v>0</v>
      </c>
      <c r="HZ209" s="344">
        <f t="shared" si="774"/>
        <v>0</v>
      </c>
      <c r="IA209" s="345">
        <f t="shared" si="775"/>
        <v>0</v>
      </c>
      <c r="IB209" s="345">
        <f t="shared" si="776"/>
        <v>0</v>
      </c>
      <c r="IC209" s="345">
        <f t="shared" si="777"/>
        <v>0</v>
      </c>
      <c r="ID209" s="345">
        <f t="shared" si="778"/>
        <v>0</v>
      </c>
      <c r="IE209" s="345">
        <f t="shared" si="779"/>
        <v>0</v>
      </c>
      <c r="IF209" s="344">
        <f>IF(AND($HO209=3,SUM($ID209:IE209)=0),IF(AND($HB209=1,$HF209&gt;=0.1),1,),)</f>
        <v>0</v>
      </c>
      <c r="IG209" s="344">
        <f>IF(AND($HO209=3,SUM($ID209:IF209)=0),IF(AND($HB209=1,$HF209&gt;=0.05,$HF209&lt;0.1),1,),)</f>
        <v>0</v>
      </c>
      <c r="IH209" s="345">
        <f t="shared" si="780"/>
        <v>0</v>
      </c>
      <c r="II209" s="345">
        <f t="shared" si="781"/>
        <v>0</v>
      </c>
      <c r="IJ209" s="345">
        <f t="shared" si="782"/>
        <v>0</v>
      </c>
      <c r="IK209" s="345">
        <f t="shared" si="783"/>
        <v>0</v>
      </c>
      <c r="IL209" s="345">
        <f t="shared" si="784"/>
        <v>0</v>
      </c>
      <c r="IM209" s="345">
        <f t="shared" si="785"/>
        <v>0</v>
      </c>
      <c r="IN209" s="345">
        <f t="shared" si="786"/>
        <v>0</v>
      </c>
      <c r="IO209" s="345">
        <f t="shared" si="787"/>
        <v>0</v>
      </c>
      <c r="IP209" s="345">
        <f t="shared" si="788"/>
        <v>0</v>
      </c>
      <c r="IQ209" s="345">
        <f t="shared" si="789"/>
        <v>0</v>
      </c>
      <c r="IR209" s="345">
        <f t="shared" si="790"/>
        <v>0</v>
      </c>
      <c r="IS209" s="392">
        <f t="shared" si="791"/>
        <v>0</v>
      </c>
      <c r="IT209" s="385"/>
      <c r="IU209" s="440">
        <f t="shared" si="643"/>
        <v>0</v>
      </c>
      <c r="IV209" s="344">
        <f t="shared" si="644"/>
        <v>0</v>
      </c>
      <c r="IW209" s="344">
        <f t="shared" si="645"/>
        <v>0</v>
      </c>
      <c r="IX209" s="344">
        <f t="shared" si="646"/>
        <v>0</v>
      </c>
      <c r="IY209" s="344">
        <f t="shared" si="647"/>
        <v>0</v>
      </c>
      <c r="IZ209" s="344">
        <f t="shared" si="648"/>
        <v>0</v>
      </c>
      <c r="JA209" s="344">
        <f t="shared" si="649"/>
        <v>0</v>
      </c>
      <c r="JB209" s="344">
        <f t="shared" si="650"/>
        <v>0</v>
      </c>
      <c r="JC209" s="344">
        <f t="shared" si="651"/>
        <v>0</v>
      </c>
      <c r="JD209" s="344">
        <f t="shared" si="652"/>
        <v>0</v>
      </c>
      <c r="JE209" s="344">
        <f t="shared" si="653"/>
        <v>0</v>
      </c>
      <c r="JF209" s="344">
        <f t="shared" si="654"/>
        <v>0</v>
      </c>
      <c r="JG209" s="344">
        <f t="shared" si="655"/>
        <v>0</v>
      </c>
      <c r="JH209" s="344">
        <f t="shared" si="656"/>
        <v>0</v>
      </c>
      <c r="JI209" s="344">
        <f t="shared" si="657"/>
        <v>0</v>
      </c>
      <c r="JJ209" s="344">
        <f t="shared" si="658"/>
        <v>0</v>
      </c>
      <c r="JK209" s="344">
        <f t="shared" si="659"/>
        <v>0</v>
      </c>
      <c r="JL209" s="344">
        <f t="shared" si="660"/>
        <v>0</v>
      </c>
      <c r="JM209" s="344">
        <f t="shared" si="661"/>
        <v>0</v>
      </c>
      <c r="JN209" s="344">
        <f t="shared" si="662"/>
        <v>0</v>
      </c>
      <c r="JO209" s="344">
        <f t="shared" si="663"/>
        <v>0</v>
      </c>
      <c r="JP209" s="344">
        <f t="shared" si="664"/>
        <v>0</v>
      </c>
      <c r="JQ209" s="344">
        <f t="shared" si="665"/>
        <v>0</v>
      </c>
      <c r="JR209" s="344">
        <f t="shared" si="666"/>
        <v>0</v>
      </c>
      <c r="JS209" s="344">
        <f t="shared" si="667"/>
        <v>0</v>
      </c>
      <c r="JT209" s="344">
        <f t="shared" si="668"/>
        <v>0</v>
      </c>
      <c r="JU209" s="344">
        <f t="shared" si="669"/>
        <v>0</v>
      </c>
      <c r="JV209" s="344">
        <f t="shared" si="670"/>
        <v>0</v>
      </c>
      <c r="JW209" s="344">
        <f t="shared" si="671"/>
        <v>0</v>
      </c>
      <c r="JX209" s="344">
        <f t="shared" si="672"/>
        <v>0</v>
      </c>
      <c r="JY209" s="344">
        <f t="shared" si="673"/>
        <v>0</v>
      </c>
      <c r="JZ209" s="344">
        <f t="shared" si="674"/>
        <v>0</v>
      </c>
      <c r="KA209" s="344">
        <f t="shared" si="675"/>
        <v>0</v>
      </c>
      <c r="KB209" s="344">
        <f t="shared" si="676"/>
        <v>0</v>
      </c>
      <c r="KC209" s="344">
        <f t="shared" si="677"/>
        <v>0</v>
      </c>
      <c r="KD209" s="344">
        <f t="shared" si="678"/>
        <v>0</v>
      </c>
      <c r="KE209" s="344">
        <f t="shared" si="679"/>
        <v>0</v>
      </c>
      <c r="KF209" s="344">
        <f t="shared" si="680"/>
        <v>0</v>
      </c>
      <c r="KG209" s="344">
        <f t="shared" si="681"/>
        <v>0</v>
      </c>
      <c r="KH209" s="344">
        <f t="shared" si="682"/>
        <v>0</v>
      </c>
      <c r="KI209" s="344">
        <f t="shared" si="683"/>
        <v>0</v>
      </c>
      <c r="KJ209" s="344">
        <f t="shared" si="684"/>
        <v>0</v>
      </c>
      <c r="KK209" s="344">
        <f t="shared" si="685"/>
        <v>0</v>
      </c>
      <c r="KL209" s="344">
        <f t="shared" si="686"/>
        <v>0</v>
      </c>
      <c r="KM209" s="344">
        <f t="shared" si="687"/>
        <v>0</v>
      </c>
      <c r="KN209" s="344">
        <f t="shared" si="688"/>
        <v>0</v>
      </c>
      <c r="KO209" s="344">
        <f t="shared" si="689"/>
        <v>0</v>
      </c>
      <c r="KP209" s="344">
        <f t="shared" si="690"/>
        <v>0</v>
      </c>
      <c r="KQ209" s="344">
        <f t="shared" si="691"/>
        <v>0</v>
      </c>
      <c r="KR209" s="344">
        <f t="shared" si="692"/>
        <v>0</v>
      </c>
      <c r="KS209" s="344">
        <f t="shared" si="693"/>
        <v>0</v>
      </c>
      <c r="KT209" s="383">
        <f t="shared" si="694"/>
        <v>0</v>
      </c>
      <c r="KU209" s="701"/>
      <c r="KV209" s="109"/>
      <c r="KW209" s="109"/>
      <c r="KX209" s="110"/>
      <c r="KZ209" s="472">
        <f t="shared" si="695"/>
        <v>0</v>
      </c>
      <c r="LA209" s="348">
        <f t="shared" si="696"/>
        <v>0</v>
      </c>
      <c r="LB209" s="348">
        <f t="shared" si="697"/>
        <v>0</v>
      </c>
      <c r="LC209" s="473">
        <f t="shared" si="698"/>
        <v>0</v>
      </c>
      <c r="LE209" s="467">
        <f t="shared" si="699"/>
        <v>0</v>
      </c>
      <c r="LF209" s="467" t="str">
        <f t="shared" si="700"/>
        <v/>
      </c>
      <c r="LG209" s="467">
        <f t="shared" si="701"/>
        <v>0</v>
      </c>
      <c r="LH209" s="467">
        <f t="shared" si="702"/>
        <v>0</v>
      </c>
      <c r="LI209" s="467">
        <f t="shared" si="703"/>
        <v>0</v>
      </c>
      <c r="LJ209" s="467">
        <f t="shared" si="704"/>
        <v>0</v>
      </c>
      <c r="LK209" s="467">
        <f t="shared" si="705"/>
        <v>0</v>
      </c>
      <c r="LL209" s="467">
        <f t="shared" si="706"/>
        <v>0</v>
      </c>
      <c r="LM209" s="467">
        <f t="shared" si="707"/>
        <v>0</v>
      </c>
      <c r="LN209" s="468">
        <f t="shared" si="708"/>
        <v>0</v>
      </c>
      <c r="LO209" s="468" t="str">
        <f t="shared" si="792"/>
        <v>○</v>
      </c>
      <c r="LP209" s="451"/>
      <c r="LQ209" s="414">
        <f t="shared" si="793"/>
        <v>0</v>
      </c>
      <c r="LR209" s="414">
        <f t="shared" si="794"/>
        <v>0</v>
      </c>
      <c r="LS209" s="414" t="str">
        <f t="shared" si="709"/>
        <v/>
      </c>
      <c r="LT209" s="414" t="str">
        <f t="shared" si="795"/>
        <v/>
      </c>
      <c r="LU209" s="414">
        <f t="shared" si="710"/>
        <v>0</v>
      </c>
      <c r="LV209" s="414">
        <f t="shared" si="711"/>
        <v>0</v>
      </c>
      <c r="LW209" s="414">
        <f t="shared" si="712"/>
        <v>0</v>
      </c>
      <c r="LX209" s="448">
        <f t="shared" si="713"/>
        <v>0</v>
      </c>
      <c r="LY209" s="414">
        <f t="shared" si="796"/>
        <v>0</v>
      </c>
      <c r="LZ209" s="414">
        <f t="shared" si="797"/>
        <v>0</v>
      </c>
      <c r="MA209" s="414">
        <f t="shared" si="798"/>
        <v>0</v>
      </c>
      <c r="MB209" s="448">
        <f t="shared" si="799"/>
        <v>0</v>
      </c>
      <c r="MC209" s="414">
        <f t="shared" si="714"/>
        <v>0</v>
      </c>
      <c r="MD209" s="414">
        <f t="shared" si="715"/>
        <v>0</v>
      </c>
      <c r="ME209" s="414">
        <f t="shared" si="716"/>
        <v>0</v>
      </c>
      <c r="MF209" s="448">
        <f t="shared" si="717"/>
        <v>0</v>
      </c>
      <c r="MG209" s="414">
        <f t="shared" si="718"/>
        <v>0</v>
      </c>
      <c r="MH209" s="414">
        <f t="shared" si="719"/>
        <v>0</v>
      </c>
      <c r="MI209" s="414">
        <f t="shared" si="720"/>
        <v>0</v>
      </c>
      <c r="MJ209" s="448">
        <f t="shared" si="800"/>
        <v>0</v>
      </c>
      <c r="MK209" s="462"/>
      <c r="ML209" s="477" cm="1">
        <f t="array" ref="ML209">IF(MX209=1,INDEX($BX209:$EQ209,1,MATCH("Ⅱ⑧",$BX209:$EQ209,0)+7),0)</f>
        <v>0</v>
      </c>
      <c r="MM209" s="478">
        <f t="shared" si="721"/>
        <v>0</v>
      </c>
      <c r="MN209" s="468">
        <f t="shared" si="722"/>
        <v>0</v>
      </c>
      <c r="MP209" s="348">
        <f t="shared" si="723"/>
        <v>0</v>
      </c>
      <c r="MQ209" s="348">
        <f t="shared" si="724"/>
        <v>0</v>
      </c>
      <c r="MR209" s="348">
        <f t="shared" si="725"/>
        <v>0</v>
      </c>
      <c r="MS209" s="348">
        <f t="shared" si="726"/>
        <v>0</v>
      </c>
      <c r="MT209" s="348">
        <f t="shared" si="727"/>
        <v>0</v>
      </c>
      <c r="MU209" s="348">
        <f t="shared" si="728"/>
        <v>0</v>
      </c>
      <c r="MV209" s="348">
        <f t="shared" si="729"/>
        <v>0</v>
      </c>
      <c r="MW209" s="348">
        <f t="shared" si="730"/>
        <v>0</v>
      </c>
      <c r="MX209" s="348">
        <f t="shared" si="731"/>
        <v>0</v>
      </c>
      <c r="MZ209" s="550">
        <f t="shared" si="732"/>
        <v>0</v>
      </c>
      <c r="NA209" s="550">
        <f t="shared" si="733"/>
        <v>0</v>
      </c>
      <c r="NB209" s="550">
        <f t="shared" si="734"/>
        <v>0</v>
      </c>
      <c r="NC209" s="550">
        <f t="shared" si="735"/>
        <v>0</v>
      </c>
      <c r="ND209" s="550">
        <f t="shared" si="736"/>
        <v>0</v>
      </c>
      <c r="NE209" s="550">
        <f t="shared" si="737"/>
        <v>0</v>
      </c>
      <c r="NF209" s="550">
        <f t="shared" si="738"/>
        <v>0</v>
      </c>
      <c r="NG209" s="550">
        <f t="shared" si="739"/>
        <v>0</v>
      </c>
    </row>
    <row r="210" spans="1:371" s="136" customFormat="1" ht="21" customHeight="1">
      <c r="A210" s="452">
        <f t="shared" si="612"/>
        <v>0</v>
      </c>
      <c r="B210" s="452">
        <f t="shared" si="801"/>
        <v>0</v>
      </c>
      <c r="C210" s="452">
        <f t="shared" si="613"/>
        <v>0</v>
      </c>
      <c r="D210" s="452">
        <f t="shared" si="614"/>
        <v>0</v>
      </c>
      <c r="E210" s="452">
        <f t="shared" si="615"/>
        <v>0</v>
      </c>
      <c r="F210" s="452">
        <f t="shared" si="802"/>
        <v>0</v>
      </c>
      <c r="G210" s="452">
        <f t="shared" si="803"/>
        <v>0</v>
      </c>
      <c r="H210" s="452">
        <f t="shared" si="804"/>
        <v>0</v>
      </c>
      <c r="I210" s="267">
        <f t="shared" si="740"/>
        <v>0</v>
      </c>
      <c r="J210" s="268"/>
      <c r="K210" s="112"/>
      <c r="L210" s="112"/>
      <c r="M210" s="106"/>
      <c r="N210" s="106"/>
      <c r="O210" s="106"/>
      <c r="P210" s="106"/>
      <c r="Q210" s="112"/>
      <c r="R210" s="263" t="str">
        <f>IFERROR(VLOOKUP(Q210,'４整理番号表'!$T$27:$U$30,2,TRUE),"")</f>
        <v/>
      </c>
      <c r="S210" s="263">
        <f t="shared" si="741"/>
        <v>0</v>
      </c>
      <c r="T210" s="266">
        <f t="shared" si="742"/>
        <v>0</v>
      </c>
      <c r="U210" s="112"/>
      <c r="V210" s="108"/>
      <c r="W210" s="269" t="str">
        <f>IFERROR(VLOOKUP(V210,'４整理番号表'!$B$6:$G$7,2,TRUE),"")</f>
        <v/>
      </c>
      <c r="X210" s="270"/>
      <c r="Y210" s="108"/>
      <c r="Z210" s="269" t="str">
        <f>IFERROR(VLOOKUP(Y210,'４整理番号表'!$B$39:$H$45,2,TRUE),"")</f>
        <v/>
      </c>
      <c r="AA210" s="108"/>
      <c r="AB210" s="271" t="str">
        <f>IFERROR(VLOOKUP(AA210,'４整理番号表'!$J$5:$K$59,2,TRUE),"")</f>
        <v/>
      </c>
      <c r="AC210" s="365"/>
      <c r="AD210" s="624"/>
      <c r="AE210" s="107"/>
      <c r="AF210" s="272" t="str">
        <f>IFERROR(VLOOKUP(AE210,'４整理番号表'!$P$6:$Q$39,2,TRUE),"")</f>
        <v/>
      </c>
      <c r="AG210" s="273">
        <f t="shared" si="616"/>
        <v>0</v>
      </c>
      <c r="AH210" s="106"/>
      <c r="AI210" s="112"/>
      <c r="AJ210" s="111"/>
      <c r="AK210" s="282"/>
      <c r="AL210" s="283"/>
      <c r="AM210" s="280"/>
      <c r="AN210" s="29"/>
      <c r="AO210" s="291">
        <f t="shared" si="617"/>
        <v>0</v>
      </c>
      <c r="AP210" s="290">
        <f t="shared" si="743"/>
        <v>0</v>
      </c>
      <c r="AQ210" s="30"/>
      <c r="AR210" s="30"/>
      <c r="AS210" s="30"/>
      <c r="AT210" s="289"/>
      <c r="AU210" s="291">
        <f t="shared" si="610"/>
        <v>0</v>
      </c>
      <c r="AV210" s="291" t="str">
        <f t="shared" si="805"/>
        <v/>
      </c>
      <c r="AW210" s="27"/>
      <c r="AX210" s="33"/>
      <c r="AY210" s="33"/>
      <c r="AZ210" s="28"/>
      <c r="BA210" s="27"/>
      <c r="BB210" s="202"/>
      <c r="BC210" s="315">
        <f t="shared" si="744"/>
        <v>0</v>
      </c>
      <c r="BD210" s="349" t="str">
        <f t="shared" si="618"/>
        <v/>
      </c>
      <c r="BE210" s="350"/>
      <c r="BF210" s="350"/>
      <c r="BG210" s="349">
        <f t="shared" si="611"/>
        <v>0</v>
      </c>
      <c r="BH210" s="350"/>
      <c r="BI210" s="349">
        <f t="shared" si="745"/>
        <v>0</v>
      </c>
      <c r="BJ210" s="202"/>
      <c r="BK210" s="202"/>
      <c r="BL210" s="653" t="str">
        <f t="shared" si="619"/>
        <v/>
      </c>
      <c r="BM210" s="654" t="str">
        <f t="shared" si="620"/>
        <v/>
      </c>
      <c r="BN210" s="266" t="str">
        <f t="shared" si="621"/>
        <v/>
      </c>
      <c r="BO210" s="793"/>
      <c r="BP210" s="323"/>
      <c r="BQ210" s="323"/>
      <c r="BR210" s="323"/>
      <c r="BS210" s="323"/>
      <c r="BT210" s="324" t="str">
        <f t="shared" si="622"/>
        <v/>
      </c>
      <c r="BU210" s="325" t="str">
        <f t="shared" si="746"/>
        <v/>
      </c>
      <c r="BV210" s="393">
        <f t="shared" si="747"/>
        <v>0</v>
      </c>
      <c r="BW210" s="326"/>
      <c r="BX210" s="329"/>
      <c r="BY210" s="454"/>
      <c r="BZ210" s="455"/>
      <c r="CA210" s="455"/>
      <c r="CB210" s="455"/>
      <c r="CC210" s="455"/>
      <c r="CD210" s="322">
        <f>IFERROR(VLOOKUP(BX210,'４整理番号表'!$X$23:$Z$31,3,FALSE),)</f>
        <v>0</v>
      </c>
      <c r="CE210" s="605" t="str">
        <f>IF(BX210='４整理番号表'!$X$24,IF(CC210&lt;&gt;"",IF(BZ210&gt;0,IF(BY210=6,ROUNDDOWN((CC210-BZ210)/ABS(BZ210),3),IF(BY210=5,ROUNDDOWN((CC210-BZ210)/ABS(BZ210)*3/4,3),"")),"-")),IF(CC210&lt;&gt;"",IF(BZ210&gt;0,ROUNDDOWN((CC210-BZ210)/ABS(BZ210),3),"-"),""))</f>
        <v/>
      </c>
      <c r="CF210" s="610"/>
      <c r="CG210" s="329"/>
      <c r="CH210" s="454"/>
      <c r="CI210" s="322"/>
      <c r="CJ210" s="322"/>
      <c r="CK210" s="322"/>
      <c r="CL210" s="322"/>
      <c r="CM210" s="322">
        <f>IFERROR(VLOOKUP(CG210,'４整理番号表'!$X$23:$Z$31,3,FALSE),)</f>
        <v>0</v>
      </c>
      <c r="CN210" s="325" t="str">
        <f t="shared" si="748"/>
        <v/>
      </c>
      <c r="CO210" s="610"/>
      <c r="CP210" s="329"/>
      <c r="CQ210" s="454"/>
      <c r="CR210" s="322"/>
      <c r="CS210" s="322"/>
      <c r="CT210" s="322"/>
      <c r="CU210" s="322"/>
      <c r="CV210" s="322">
        <f>IFERROR(VLOOKUP(CP210,'４整理番号表'!$X$23:$Z$31,3,FALSE),)</f>
        <v>0</v>
      </c>
      <c r="CW210" s="325" t="str">
        <f t="shared" si="749"/>
        <v/>
      </c>
      <c r="CX210" s="619"/>
      <c r="CY210" s="329"/>
      <c r="CZ210" s="454"/>
      <c r="DA210" s="322"/>
      <c r="DB210" s="322"/>
      <c r="DC210" s="322"/>
      <c r="DD210" s="322"/>
      <c r="DE210" s="322">
        <f>IFERROR(VLOOKUP(CY210,'４整理番号表'!$X$23:$Z$31,3,FALSE),)</f>
        <v>0</v>
      </c>
      <c r="DF210" s="325" t="str">
        <f t="shared" si="750"/>
        <v/>
      </c>
      <c r="DG210" s="610"/>
      <c r="DH210" s="329"/>
      <c r="DI210" s="454"/>
      <c r="DJ210" s="322"/>
      <c r="DK210" s="322"/>
      <c r="DL210" s="322"/>
      <c r="DM210" s="322"/>
      <c r="DN210" s="322">
        <f>IFERROR(VLOOKUP(DH210,'４整理番号表'!$X$23:$Z$31,3,FALSE),)</f>
        <v>0</v>
      </c>
      <c r="DO210" s="325" t="str">
        <f t="shared" si="751"/>
        <v/>
      </c>
      <c r="DP210" s="610"/>
      <c r="DQ210" s="329"/>
      <c r="DR210" s="454"/>
      <c r="DS210" s="322"/>
      <c r="DT210" s="322"/>
      <c r="DU210" s="322"/>
      <c r="DV210" s="322"/>
      <c r="DW210" s="322">
        <f>IFERROR(VLOOKUP(DQ210,'４整理番号表'!$X$23:$Z$31,3,FALSE),)</f>
        <v>0</v>
      </c>
      <c r="DX210" s="325" t="str">
        <f t="shared" si="752"/>
        <v/>
      </c>
      <c r="DY210" s="610"/>
      <c r="DZ210" s="329"/>
      <c r="EA210" s="454"/>
      <c r="EB210" s="322"/>
      <c r="EC210" s="322"/>
      <c r="ED210" s="322"/>
      <c r="EE210" s="322"/>
      <c r="EF210" s="322">
        <f>IFERROR(VLOOKUP(DZ210,'４整理番号表'!$X$23:$Z$31,3,FALSE),)</f>
        <v>0</v>
      </c>
      <c r="EG210" s="325" t="str">
        <f t="shared" si="753"/>
        <v/>
      </c>
      <c r="EH210" s="610"/>
      <c r="EI210" s="329"/>
      <c r="EJ210" s="454"/>
      <c r="EK210" s="322"/>
      <c r="EL210" s="322"/>
      <c r="EM210" s="322"/>
      <c r="EN210" s="322"/>
      <c r="EO210" s="322">
        <f>IFERROR(VLOOKUP(EI210,'４整理番号表'!$X$23:$Z$31,3,FALSE),)</f>
        <v>0</v>
      </c>
      <c r="EP210" s="325" t="str">
        <f t="shared" si="754"/>
        <v/>
      </c>
      <c r="EQ210" s="619"/>
      <c r="ER210" s="203" t="s">
        <v>101</v>
      </c>
      <c r="ES210" s="266">
        <f t="shared" si="623"/>
        <v>0</v>
      </c>
      <c r="ET210" s="272">
        <f t="shared" si="624"/>
        <v>0</v>
      </c>
      <c r="EU210" s="272">
        <f t="shared" si="625"/>
        <v>0</v>
      </c>
      <c r="EV210" s="272">
        <f t="shared" si="626"/>
        <v>0</v>
      </c>
      <c r="EW210" s="272">
        <f t="shared" si="627"/>
        <v>0</v>
      </c>
      <c r="EX210" s="272">
        <f t="shared" si="628"/>
        <v>0</v>
      </c>
      <c r="EY210" s="272">
        <f t="shared" si="629"/>
        <v>0</v>
      </c>
      <c r="EZ210" s="272">
        <f t="shared" si="630"/>
        <v>0</v>
      </c>
      <c r="FA210" s="272">
        <f t="shared" si="631"/>
        <v>0</v>
      </c>
      <c r="FB210" s="272">
        <f t="shared" si="632"/>
        <v>0</v>
      </c>
      <c r="FC210" s="272">
        <f t="shared" si="633"/>
        <v>0</v>
      </c>
      <c r="FD210" s="272">
        <f t="shared" si="634"/>
        <v>0</v>
      </c>
      <c r="FE210" s="272">
        <f t="shared" si="635"/>
        <v>0</v>
      </c>
      <c r="FF210" s="272">
        <f t="shared" si="636"/>
        <v>0</v>
      </c>
      <c r="FG210" s="272">
        <f t="shared" si="637"/>
        <v>0</v>
      </c>
      <c r="FH210" s="272">
        <f t="shared" si="638"/>
        <v>0</v>
      </c>
      <c r="FI210" s="109" t="s">
        <v>100</v>
      </c>
      <c r="FJ210" s="109" t="s">
        <v>100</v>
      </c>
      <c r="FK210" s="109" t="s">
        <v>100</v>
      </c>
      <c r="FL210" s="109" t="s">
        <v>100</v>
      </c>
      <c r="FM210" s="109" t="s">
        <v>100</v>
      </c>
      <c r="FN210" s="272">
        <f t="shared" si="755"/>
        <v>0</v>
      </c>
      <c r="FO210" s="272">
        <f t="shared" si="756"/>
        <v>0</v>
      </c>
      <c r="FP210" s="272">
        <f t="shared" si="757"/>
        <v>0</v>
      </c>
      <c r="FQ210" s="272">
        <f t="shared" si="758"/>
        <v>0</v>
      </c>
      <c r="FR210" s="272">
        <f t="shared" si="759"/>
        <v>0</v>
      </c>
      <c r="FS210" s="272">
        <f t="shared" si="760"/>
        <v>0</v>
      </c>
      <c r="FT210" s="272">
        <f t="shared" si="761"/>
        <v>0</v>
      </c>
      <c r="FU210" s="113"/>
      <c r="FV210" s="113"/>
      <c r="FW210" s="109"/>
      <c r="FX210" s="109"/>
      <c r="FY210" s="109"/>
      <c r="FZ210" s="272">
        <f t="shared" si="762"/>
        <v>0</v>
      </c>
      <c r="GA210" s="272">
        <f t="shared" si="639"/>
        <v>0</v>
      </c>
      <c r="GB210" s="109"/>
      <c r="GC210" s="109"/>
      <c r="GD210" s="109"/>
      <c r="GE210" s="109"/>
      <c r="GF210" s="109"/>
      <c r="GG210" s="109"/>
      <c r="GH210" s="109"/>
      <c r="GI210" s="109"/>
      <c r="GJ210" s="109"/>
      <c r="GK210" s="109"/>
      <c r="GL210" s="109"/>
      <c r="GM210" s="109"/>
      <c r="GN210" s="109"/>
      <c r="GO210" s="109"/>
      <c r="GP210" s="109"/>
      <c r="GQ210" s="109"/>
      <c r="GR210" s="109"/>
      <c r="GS210" s="109"/>
      <c r="GT210" s="110"/>
      <c r="GV210" s="413">
        <f t="shared" si="640"/>
        <v>0</v>
      </c>
      <c r="GW210" s="414">
        <f t="shared" si="641"/>
        <v>0</v>
      </c>
      <c r="GX210" s="415"/>
      <c r="GY210" s="416">
        <f t="shared" si="806"/>
        <v>0</v>
      </c>
      <c r="GZ210" s="417">
        <f t="shared" si="807"/>
        <v>0</v>
      </c>
      <c r="HA210" s="385"/>
      <c r="HB210" s="421"/>
      <c r="HC210" s="422"/>
      <c r="HD210" s="422"/>
      <c r="HE210" s="423">
        <f t="shared" si="608"/>
        <v>0</v>
      </c>
      <c r="HF210" s="424">
        <f t="shared" si="609"/>
        <v>0</v>
      </c>
      <c r="HG210" s="426"/>
      <c r="HH210" s="426"/>
      <c r="HI210" s="426"/>
      <c r="HJ210" s="345" t="str">
        <f t="shared" si="642"/>
        <v/>
      </c>
      <c r="HK210" s="402">
        <f>IF(OR(AND(1&lt;=HJ210,HJ210&lt;=3),HJ210=6),VLOOKUP(HJ210,'４整理番号表'!$J$5:$K$59,2,FALSE),0)</f>
        <v>0</v>
      </c>
      <c r="HL210" s="402">
        <f>IF(OR(HJ210=4,HJ210=7),VLOOKUP(HJ210,'４整理番号表'!$J$5:$K$59,2,FALSE),0)</f>
        <v>0</v>
      </c>
      <c r="HM210" s="402">
        <f>IF(HJ210=5,VLOOKUP(HJ210,'４整理番号表'!$J$5:$K$59,2,FALSE),0)</f>
        <v>0</v>
      </c>
      <c r="HN210" s="402">
        <f>IF(AND(8&lt;=HJ210,HJ210&lt;=13),VLOOKUP(HJ210,'４整理番号表'!$J$5:$K$59,2,FALSE),0)</f>
        <v>0</v>
      </c>
      <c r="HO210" s="397">
        <f t="shared" si="763"/>
        <v>0</v>
      </c>
      <c r="HP210" s="345">
        <f t="shared" si="764"/>
        <v>0</v>
      </c>
      <c r="HQ210" s="345">
        <f t="shared" si="765"/>
        <v>0</v>
      </c>
      <c r="HR210" s="344">
        <f t="shared" si="766"/>
        <v>0</v>
      </c>
      <c r="HS210" s="344">
        <f t="shared" si="767"/>
        <v>0</v>
      </c>
      <c r="HT210" s="345">
        <f t="shared" si="768"/>
        <v>0</v>
      </c>
      <c r="HU210" s="345">
        <f t="shared" si="769"/>
        <v>0</v>
      </c>
      <c r="HV210" s="345">
        <f t="shared" si="770"/>
        <v>0</v>
      </c>
      <c r="HW210" s="345">
        <f t="shared" si="771"/>
        <v>0</v>
      </c>
      <c r="HX210" s="345">
        <f t="shared" si="772"/>
        <v>0</v>
      </c>
      <c r="HY210" s="344">
        <f t="shared" si="773"/>
        <v>0</v>
      </c>
      <c r="HZ210" s="344">
        <f t="shared" si="774"/>
        <v>0</v>
      </c>
      <c r="IA210" s="345">
        <f t="shared" si="775"/>
        <v>0</v>
      </c>
      <c r="IB210" s="345">
        <f t="shared" si="776"/>
        <v>0</v>
      </c>
      <c r="IC210" s="345">
        <f t="shared" si="777"/>
        <v>0</v>
      </c>
      <c r="ID210" s="345">
        <f t="shared" si="778"/>
        <v>0</v>
      </c>
      <c r="IE210" s="345">
        <f t="shared" si="779"/>
        <v>0</v>
      </c>
      <c r="IF210" s="344">
        <f>IF(AND($HO210=3,SUM($ID210:IE210)=0),IF(AND($HB210=1,$HF210&gt;=0.1),1,),)</f>
        <v>0</v>
      </c>
      <c r="IG210" s="344">
        <f>IF(AND($HO210=3,SUM($ID210:IF210)=0),IF(AND($HB210=1,$HF210&gt;=0.05,$HF210&lt;0.1),1,),)</f>
        <v>0</v>
      </c>
      <c r="IH210" s="345">
        <f t="shared" si="780"/>
        <v>0</v>
      </c>
      <c r="II210" s="345">
        <f t="shared" si="781"/>
        <v>0</v>
      </c>
      <c r="IJ210" s="345">
        <f t="shared" si="782"/>
        <v>0</v>
      </c>
      <c r="IK210" s="345">
        <f t="shared" si="783"/>
        <v>0</v>
      </c>
      <c r="IL210" s="345">
        <f t="shared" si="784"/>
        <v>0</v>
      </c>
      <c r="IM210" s="345">
        <f t="shared" si="785"/>
        <v>0</v>
      </c>
      <c r="IN210" s="345">
        <f t="shared" si="786"/>
        <v>0</v>
      </c>
      <c r="IO210" s="345">
        <f t="shared" si="787"/>
        <v>0</v>
      </c>
      <c r="IP210" s="345">
        <f t="shared" si="788"/>
        <v>0</v>
      </c>
      <c r="IQ210" s="345">
        <f t="shared" si="789"/>
        <v>0</v>
      </c>
      <c r="IR210" s="345">
        <f t="shared" si="790"/>
        <v>0</v>
      </c>
      <c r="IS210" s="392">
        <f t="shared" si="791"/>
        <v>0</v>
      </c>
      <c r="IT210" s="385"/>
      <c r="IU210" s="440">
        <f t="shared" si="643"/>
        <v>0</v>
      </c>
      <c r="IV210" s="344">
        <f t="shared" si="644"/>
        <v>0</v>
      </c>
      <c r="IW210" s="344">
        <f t="shared" si="645"/>
        <v>0</v>
      </c>
      <c r="IX210" s="344">
        <f t="shared" si="646"/>
        <v>0</v>
      </c>
      <c r="IY210" s="344">
        <f t="shared" si="647"/>
        <v>0</v>
      </c>
      <c r="IZ210" s="344">
        <f t="shared" si="648"/>
        <v>0</v>
      </c>
      <c r="JA210" s="344">
        <f t="shared" si="649"/>
        <v>0</v>
      </c>
      <c r="JB210" s="344">
        <f t="shared" si="650"/>
        <v>0</v>
      </c>
      <c r="JC210" s="344">
        <f t="shared" si="651"/>
        <v>0</v>
      </c>
      <c r="JD210" s="344">
        <f t="shared" si="652"/>
        <v>0</v>
      </c>
      <c r="JE210" s="344">
        <f t="shared" si="653"/>
        <v>0</v>
      </c>
      <c r="JF210" s="344">
        <f t="shared" si="654"/>
        <v>0</v>
      </c>
      <c r="JG210" s="344">
        <f t="shared" si="655"/>
        <v>0</v>
      </c>
      <c r="JH210" s="344">
        <f t="shared" si="656"/>
        <v>0</v>
      </c>
      <c r="JI210" s="344">
        <f t="shared" si="657"/>
        <v>0</v>
      </c>
      <c r="JJ210" s="344">
        <f t="shared" si="658"/>
        <v>0</v>
      </c>
      <c r="JK210" s="344">
        <f t="shared" si="659"/>
        <v>0</v>
      </c>
      <c r="JL210" s="344">
        <f t="shared" si="660"/>
        <v>0</v>
      </c>
      <c r="JM210" s="344">
        <f t="shared" si="661"/>
        <v>0</v>
      </c>
      <c r="JN210" s="344">
        <f t="shared" si="662"/>
        <v>0</v>
      </c>
      <c r="JO210" s="344">
        <f t="shared" si="663"/>
        <v>0</v>
      </c>
      <c r="JP210" s="344">
        <f t="shared" si="664"/>
        <v>0</v>
      </c>
      <c r="JQ210" s="344">
        <f t="shared" si="665"/>
        <v>0</v>
      </c>
      <c r="JR210" s="344">
        <f t="shared" si="666"/>
        <v>0</v>
      </c>
      <c r="JS210" s="344">
        <f t="shared" si="667"/>
        <v>0</v>
      </c>
      <c r="JT210" s="344">
        <f t="shared" si="668"/>
        <v>0</v>
      </c>
      <c r="JU210" s="344">
        <f t="shared" si="669"/>
        <v>0</v>
      </c>
      <c r="JV210" s="344">
        <f t="shared" si="670"/>
        <v>0</v>
      </c>
      <c r="JW210" s="344">
        <f t="shared" si="671"/>
        <v>0</v>
      </c>
      <c r="JX210" s="344">
        <f t="shared" si="672"/>
        <v>0</v>
      </c>
      <c r="JY210" s="344">
        <f t="shared" si="673"/>
        <v>0</v>
      </c>
      <c r="JZ210" s="344">
        <f t="shared" si="674"/>
        <v>0</v>
      </c>
      <c r="KA210" s="344">
        <f t="shared" si="675"/>
        <v>0</v>
      </c>
      <c r="KB210" s="344">
        <f t="shared" si="676"/>
        <v>0</v>
      </c>
      <c r="KC210" s="344">
        <f t="shared" si="677"/>
        <v>0</v>
      </c>
      <c r="KD210" s="344">
        <f t="shared" si="678"/>
        <v>0</v>
      </c>
      <c r="KE210" s="344">
        <f t="shared" si="679"/>
        <v>0</v>
      </c>
      <c r="KF210" s="344">
        <f t="shared" si="680"/>
        <v>0</v>
      </c>
      <c r="KG210" s="344">
        <f t="shared" si="681"/>
        <v>0</v>
      </c>
      <c r="KH210" s="344">
        <f t="shared" si="682"/>
        <v>0</v>
      </c>
      <c r="KI210" s="344">
        <f t="shared" si="683"/>
        <v>0</v>
      </c>
      <c r="KJ210" s="344">
        <f t="shared" si="684"/>
        <v>0</v>
      </c>
      <c r="KK210" s="344">
        <f t="shared" si="685"/>
        <v>0</v>
      </c>
      <c r="KL210" s="344">
        <f t="shared" si="686"/>
        <v>0</v>
      </c>
      <c r="KM210" s="344">
        <f t="shared" si="687"/>
        <v>0</v>
      </c>
      <c r="KN210" s="344">
        <f t="shared" si="688"/>
        <v>0</v>
      </c>
      <c r="KO210" s="344">
        <f t="shared" si="689"/>
        <v>0</v>
      </c>
      <c r="KP210" s="344">
        <f t="shared" si="690"/>
        <v>0</v>
      </c>
      <c r="KQ210" s="344">
        <f t="shared" si="691"/>
        <v>0</v>
      </c>
      <c r="KR210" s="344">
        <f t="shared" si="692"/>
        <v>0</v>
      </c>
      <c r="KS210" s="344">
        <f t="shared" si="693"/>
        <v>0</v>
      </c>
      <c r="KT210" s="383">
        <f t="shared" si="694"/>
        <v>0</v>
      </c>
      <c r="KU210" s="701"/>
      <c r="KV210" s="109"/>
      <c r="KW210" s="109"/>
      <c r="KX210" s="110"/>
      <c r="KZ210" s="472">
        <f t="shared" si="695"/>
        <v>0</v>
      </c>
      <c r="LA210" s="348">
        <f t="shared" si="696"/>
        <v>0</v>
      </c>
      <c r="LB210" s="348">
        <f t="shared" si="697"/>
        <v>0</v>
      </c>
      <c r="LC210" s="473">
        <f t="shared" si="698"/>
        <v>0</v>
      </c>
      <c r="LE210" s="467">
        <f t="shared" si="699"/>
        <v>0</v>
      </c>
      <c r="LF210" s="467" t="str">
        <f t="shared" si="700"/>
        <v/>
      </c>
      <c r="LG210" s="467">
        <f t="shared" si="701"/>
        <v>0</v>
      </c>
      <c r="LH210" s="467">
        <f t="shared" si="702"/>
        <v>0</v>
      </c>
      <c r="LI210" s="467">
        <f t="shared" si="703"/>
        <v>0</v>
      </c>
      <c r="LJ210" s="467">
        <f t="shared" si="704"/>
        <v>0</v>
      </c>
      <c r="LK210" s="467">
        <f t="shared" si="705"/>
        <v>0</v>
      </c>
      <c r="LL210" s="467">
        <f t="shared" si="706"/>
        <v>0</v>
      </c>
      <c r="LM210" s="467">
        <f t="shared" si="707"/>
        <v>0</v>
      </c>
      <c r="LN210" s="468">
        <f t="shared" si="708"/>
        <v>0</v>
      </c>
      <c r="LO210" s="468" t="str">
        <f t="shared" si="792"/>
        <v>○</v>
      </c>
      <c r="LP210" s="451"/>
      <c r="LQ210" s="414">
        <f t="shared" si="793"/>
        <v>0</v>
      </c>
      <c r="LR210" s="414">
        <f t="shared" si="794"/>
        <v>0</v>
      </c>
      <c r="LS210" s="414" t="str">
        <f t="shared" si="709"/>
        <v/>
      </c>
      <c r="LT210" s="414" t="str">
        <f t="shared" si="795"/>
        <v/>
      </c>
      <c r="LU210" s="414">
        <f t="shared" si="710"/>
        <v>0</v>
      </c>
      <c r="LV210" s="414">
        <f t="shared" si="711"/>
        <v>0</v>
      </c>
      <c r="LW210" s="414">
        <f t="shared" si="712"/>
        <v>0</v>
      </c>
      <c r="LX210" s="448">
        <f t="shared" si="713"/>
        <v>0</v>
      </c>
      <c r="LY210" s="414">
        <f t="shared" si="796"/>
        <v>0</v>
      </c>
      <c r="LZ210" s="414">
        <f t="shared" si="797"/>
        <v>0</v>
      </c>
      <c r="MA210" s="414">
        <f t="shared" si="798"/>
        <v>0</v>
      </c>
      <c r="MB210" s="448">
        <f t="shared" si="799"/>
        <v>0</v>
      </c>
      <c r="MC210" s="414">
        <f t="shared" si="714"/>
        <v>0</v>
      </c>
      <c r="MD210" s="414">
        <f t="shared" si="715"/>
        <v>0</v>
      </c>
      <c r="ME210" s="414">
        <f t="shared" si="716"/>
        <v>0</v>
      </c>
      <c r="MF210" s="448">
        <f t="shared" si="717"/>
        <v>0</v>
      </c>
      <c r="MG210" s="414">
        <f t="shared" si="718"/>
        <v>0</v>
      </c>
      <c r="MH210" s="414">
        <f t="shared" si="719"/>
        <v>0</v>
      </c>
      <c r="MI210" s="414">
        <f t="shared" si="720"/>
        <v>0</v>
      </c>
      <c r="MJ210" s="448">
        <f t="shared" si="800"/>
        <v>0</v>
      </c>
      <c r="MK210" s="462"/>
      <c r="ML210" s="477" cm="1">
        <f t="array" ref="ML210">IF(MX210=1,INDEX($BX210:$EQ210,1,MATCH("Ⅱ⑧",$BX210:$EQ210,0)+7),0)</f>
        <v>0</v>
      </c>
      <c r="MM210" s="478">
        <f t="shared" si="721"/>
        <v>0</v>
      </c>
      <c r="MN210" s="468">
        <f t="shared" si="722"/>
        <v>0</v>
      </c>
      <c r="MP210" s="348">
        <f t="shared" si="723"/>
        <v>0</v>
      </c>
      <c r="MQ210" s="348">
        <f t="shared" si="724"/>
        <v>0</v>
      </c>
      <c r="MR210" s="348">
        <f t="shared" si="725"/>
        <v>0</v>
      </c>
      <c r="MS210" s="348">
        <f t="shared" si="726"/>
        <v>0</v>
      </c>
      <c r="MT210" s="348">
        <f t="shared" si="727"/>
        <v>0</v>
      </c>
      <c r="MU210" s="348">
        <f t="shared" si="728"/>
        <v>0</v>
      </c>
      <c r="MV210" s="348">
        <f t="shared" si="729"/>
        <v>0</v>
      </c>
      <c r="MW210" s="348">
        <f t="shared" si="730"/>
        <v>0</v>
      </c>
      <c r="MX210" s="348">
        <f t="shared" si="731"/>
        <v>0</v>
      </c>
      <c r="MZ210" s="550">
        <f t="shared" si="732"/>
        <v>0</v>
      </c>
      <c r="NA210" s="550">
        <f t="shared" si="733"/>
        <v>0</v>
      </c>
      <c r="NB210" s="550">
        <f t="shared" si="734"/>
        <v>0</v>
      </c>
      <c r="NC210" s="550">
        <f t="shared" si="735"/>
        <v>0</v>
      </c>
      <c r="ND210" s="550">
        <f t="shared" si="736"/>
        <v>0</v>
      </c>
      <c r="NE210" s="550">
        <f t="shared" si="737"/>
        <v>0</v>
      </c>
      <c r="NF210" s="550">
        <f t="shared" si="738"/>
        <v>0</v>
      </c>
      <c r="NG210" s="550">
        <f t="shared" si="739"/>
        <v>0</v>
      </c>
    </row>
    <row r="211" spans="1:371" s="136" customFormat="1" ht="21" customHeight="1">
      <c r="A211" s="452">
        <f t="shared" si="612"/>
        <v>0</v>
      </c>
      <c r="B211" s="452">
        <f t="shared" si="801"/>
        <v>0</v>
      </c>
      <c r="C211" s="452">
        <f t="shared" si="613"/>
        <v>0</v>
      </c>
      <c r="D211" s="452">
        <f t="shared" si="614"/>
        <v>0</v>
      </c>
      <c r="E211" s="452">
        <f t="shared" si="615"/>
        <v>0</v>
      </c>
      <c r="F211" s="452">
        <f t="shared" si="802"/>
        <v>0</v>
      </c>
      <c r="G211" s="452">
        <f t="shared" si="803"/>
        <v>0</v>
      </c>
      <c r="H211" s="452">
        <f t="shared" si="804"/>
        <v>0</v>
      </c>
      <c r="I211" s="267">
        <f t="shared" si="740"/>
        <v>0</v>
      </c>
      <c r="J211" s="268"/>
      <c r="K211" s="112"/>
      <c r="L211" s="112"/>
      <c r="M211" s="106"/>
      <c r="N211" s="106"/>
      <c r="O211" s="106"/>
      <c r="P211" s="106"/>
      <c r="Q211" s="112"/>
      <c r="R211" s="263" t="str">
        <f>IFERROR(VLOOKUP(Q211,'４整理番号表'!$T$27:$U$30,2,TRUE),"")</f>
        <v/>
      </c>
      <c r="S211" s="263">
        <f t="shared" si="741"/>
        <v>0</v>
      </c>
      <c r="T211" s="266">
        <f t="shared" si="742"/>
        <v>0</v>
      </c>
      <c r="U211" s="112"/>
      <c r="V211" s="108"/>
      <c r="W211" s="269" t="str">
        <f>IFERROR(VLOOKUP(V211,'４整理番号表'!$B$6:$G$7,2,TRUE),"")</f>
        <v/>
      </c>
      <c r="X211" s="270"/>
      <c r="Y211" s="108"/>
      <c r="Z211" s="269" t="str">
        <f>IFERROR(VLOOKUP(Y211,'４整理番号表'!$B$39:$H$45,2,TRUE),"")</f>
        <v/>
      </c>
      <c r="AA211" s="108"/>
      <c r="AB211" s="271" t="str">
        <f>IFERROR(VLOOKUP(AA211,'４整理番号表'!$J$5:$K$59,2,TRUE),"")</f>
        <v/>
      </c>
      <c r="AC211" s="365"/>
      <c r="AD211" s="624"/>
      <c r="AE211" s="107"/>
      <c r="AF211" s="272" t="str">
        <f>IFERROR(VLOOKUP(AE211,'４整理番号表'!$P$6:$Q$39,2,TRUE),"")</f>
        <v/>
      </c>
      <c r="AG211" s="273">
        <f t="shared" si="616"/>
        <v>0</v>
      </c>
      <c r="AH211" s="106"/>
      <c r="AI211" s="112"/>
      <c r="AJ211" s="111"/>
      <c r="AK211" s="282"/>
      <c r="AL211" s="283"/>
      <c r="AM211" s="280"/>
      <c r="AN211" s="26"/>
      <c r="AO211" s="291">
        <f t="shared" si="617"/>
        <v>0</v>
      </c>
      <c r="AP211" s="290">
        <f t="shared" si="743"/>
        <v>0</v>
      </c>
      <c r="AQ211" s="30"/>
      <c r="AR211" s="30"/>
      <c r="AS211" s="30"/>
      <c r="AT211" s="289"/>
      <c r="AU211" s="291">
        <f t="shared" si="610"/>
        <v>0</v>
      </c>
      <c r="AV211" s="291" t="str">
        <f t="shared" si="805"/>
        <v/>
      </c>
      <c r="AW211" s="27"/>
      <c r="AX211" s="33"/>
      <c r="AY211" s="33"/>
      <c r="AZ211" s="28"/>
      <c r="BA211" s="27"/>
      <c r="BB211" s="202"/>
      <c r="BC211" s="315">
        <f t="shared" si="744"/>
        <v>0</v>
      </c>
      <c r="BD211" s="349" t="str">
        <f t="shared" si="618"/>
        <v/>
      </c>
      <c r="BE211" s="350"/>
      <c r="BF211" s="350"/>
      <c r="BG211" s="349">
        <f t="shared" si="611"/>
        <v>0</v>
      </c>
      <c r="BH211" s="350"/>
      <c r="BI211" s="349">
        <f t="shared" si="745"/>
        <v>0</v>
      </c>
      <c r="BJ211" s="202"/>
      <c r="BK211" s="202"/>
      <c r="BL211" s="653" t="str">
        <f t="shared" si="619"/>
        <v/>
      </c>
      <c r="BM211" s="654" t="str">
        <f t="shared" si="620"/>
        <v/>
      </c>
      <c r="BN211" s="266" t="str">
        <f t="shared" si="621"/>
        <v/>
      </c>
      <c r="BO211" s="793"/>
      <c r="BP211" s="323"/>
      <c r="BQ211" s="323"/>
      <c r="BR211" s="323"/>
      <c r="BS211" s="323"/>
      <c r="BT211" s="324" t="str">
        <f t="shared" si="622"/>
        <v/>
      </c>
      <c r="BU211" s="325" t="str">
        <f t="shared" si="746"/>
        <v/>
      </c>
      <c r="BV211" s="393">
        <f t="shared" si="747"/>
        <v>0</v>
      </c>
      <c r="BW211" s="326"/>
      <c r="BX211" s="329"/>
      <c r="BY211" s="454"/>
      <c r="BZ211" s="455"/>
      <c r="CA211" s="455"/>
      <c r="CB211" s="455"/>
      <c r="CC211" s="455"/>
      <c r="CD211" s="322">
        <f>IFERROR(VLOOKUP(BX211,'４整理番号表'!$X$23:$Z$31,3,FALSE),)</f>
        <v>0</v>
      </c>
      <c r="CE211" s="605" t="str">
        <f>IF(BX211='４整理番号表'!$X$24,IF(CC211&lt;&gt;"",IF(BZ211&gt;0,IF(BY211=6,ROUNDDOWN((CC211-BZ211)/ABS(BZ211),3),IF(BY211=5,ROUNDDOWN((CC211-BZ211)/ABS(BZ211)*3/4,3),"")),"-")),IF(CC211&lt;&gt;"",IF(BZ211&gt;0,ROUNDDOWN((CC211-BZ211)/ABS(BZ211),3),"-"),""))</f>
        <v/>
      </c>
      <c r="CF211" s="610"/>
      <c r="CG211" s="329"/>
      <c r="CH211" s="454"/>
      <c r="CI211" s="322"/>
      <c r="CJ211" s="322"/>
      <c r="CK211" s="322"/>
      <c r="CL211" s="322"/>
      <c r="CM211" s="322">
        <f>IFERROR(VLOOKUP(CG211,'４整理番号表'!$X$23:$Z$31,3,FALSE),)</f>
        <v>0</v>
      </c>
      <c r="CN211" s="325" t="str">
        <f t="shared" si="748"/>
        <v/>
      </c>
      <c r="CO211" s="610"/>
      <c r="CP211" s="329"/>
      <c r="CQ211" s="454"/>
      <c r="CR211" s="322"/>
      <c r="CS211" s="322"/>
      <c r="CT211" s="322"/>
      <c r="CU211" s="322"/>
      <c r="CV211" s="322">
        <f>IFERROR(VLOOKUP(CP211,'４整理番号表'!$X$23:$Z$31,3,FALSE),)</f>
        <v>0</v>
      </c>
      <c r="CW211" s="325" t="str">
        <f t="shared" si="749"/>
        <v/>
      </c>
      <c r="CX211" s="619"/>
      <c r="CY211" s="329"/>
      <c r="CZ211" s="454"/>
      <c r="DA211" s="322"/>
      <c r="DB211" s="322"/>
      <c r="DC211" s="322"/>
      <c r="DD211" s="322"/>
      <c r="DE211" s="322">
        <f>IFERROR(VLOOKUP(CY211,'４整理番号表'!$X$23:$Z$31,3,FALSE),)</f>
        <v>0</v>
      </c>
      <c r="DF211" s="325" t="str">
        <f t="shared" si="750"/>
        <v/>
      </c>
      <c r="DG211" s="610"/>
      <c r="DH211" s="329"/>
      <c r="DI211" s="454"/>
      <c r="DJ211" s="322"/>
      <c r="DK211" s="322"/>
      <c r="DL211" s="322"/>
      <c r="DM211" s="322"/>
      <c r="DN211" s="322">
        <f>IFERROR(VLOOKUP(DH211,'４整理番号表'!$X$23:$Z$31,3,FALSE),)</f>
        <v>0</v>
      </c>
      <c r="DO211" s="325" t="str">
        <f t="shared" si="751"/>
        <v/>
      </c>
      <c r="DP211" s="610"/>
      <c r="DQ211" s="329"/>
      <c r="DR211" s="454"/>
      <c r="DS211" s="322"/>
      <c r="DT211" s="322"/>
      <c r="DU211" s="322"/>
      <c r="DV211" s="322"/>
      <c r="DW211" s="322">
        <f>IFERROR(VLOOKUP(DQ211,'４整理番号表'!$X$23:$Z$31,3,FALSE),)</f>
        <v>0</v>
      </c>
      <c r="DX211" s="325" t="str">
        <f t="shared" si="752"/>
        <v/>
      </c>
      <c r="DY211" s="610"/>
      <c r="DZ211" s="329"/>
      <c r="EA211" s="454"/>
      <c r="EB211" s="322"/>
      <c r="EC211" s="322"/>
      <c r="ED211" s="322"/>
      <c r="EE211" s="322"/>
      <c r="EF211" s="322">
        <f>IFERROR(VLOOKUP(DZ211,'４整理番号表'!$X$23:$Z$31,3,FALSE),)</f>
        <v>0</v>
      </c>
      <c r="EG211" s="325" t="str">
        <f t="shared" si="753"/>
        <v/>
      </c>
      <c r="EH211" s="610"/>
      <c r="EI211" s="329"/>
      <c r="EJ211" s="454"/>
      <c r="EK211" s="322"/>
      <c r="EL211" s="322"/>
      <c r="EM211" s="322"/>
      <c r="EN211" s="322"/>
      <c r="EO211" s="322">
        <f>IFERROR(VLOOKUP(EI211,'４整理番号表'!$X$23:$Z$31,3,FALSE),)</f>
        <v>0</v>
      </c>
      <c r="EP211" s="325" t="str">
        <f t="shared" si="754"/>
        <v/>
      </c>
      <c r="EQ211" s="619"/>
      <c r="ER211" s="203" t="s">
        <v>101</v>
      </c>
      <c r="ES211" s="266">
        <f t="shared" si="623"/>
        <v>0</v>
      </c>
      <c r="ET211" s="272">
        <f t="shared" si="624"/>
        <v>0</v>
      </c>
      <c r="EU211" s="272">
        <f t="shared" si="625"/>
        <v>0</v>
      </c>
      <c r="EV211" s="272">
        <f t="shared" si="626"/>
        <v>0</v>
      </c>
      <c r="EW211" s="272">
        <f t="shared" si="627"/>
        <v>0</v>
      </c>
      <c r="EX211" s="272">
        <f t="shared" si="628"/>
        <v>0</v>
      </c>
      <c r="EY211" s="272">
        <f t="shared" si="629"/>
        <v>0</v>
      </c>
      <c r="EZ211" s="272">
        <f t="shared" si="630"/>
        <v>0</v>
      </c>
      <c r="FA211" s="272">
        <f t="shared" si="631"/>
        <v>0</v>
      </c>
      <c r="FB211" s="272">
        <f t="shared" si="632"/>
        <v>0</v>
      </c>
      <c r="FC211" s="272">
        <f t="shared" si="633"/>
        <v>0</v>
      </c>
      <c r="FD211" s="272">
        <f t="shared" si="634"/>
        <v>0</v>
      </c>
      <c r="FE211" s="272">
        <f t="shared" si="635"/>
        <v>0</v>
      </c>
      <c r="FF211" s="272">
        <f t="shared" si="636"/>
        <v>0</v>
      </c>
      <c r="FG211" s="272">
        <f t="shared" si="637"/>
        <v>0</v>
      </c>
      <c r="FH211" s="272">
        <f t="shared" si="638"/>
        <v>0</v>
      </c>
      <c r="FI211" s="109" t="s">
        <v>100</v>
      </c>
      <c r="FJ211" s="109" t="s">
        <v>100</v>
      </c>
      <c r="FK211" s="109" t="s">
        <v>100</v>
      </c>
      <c r="FL211" s="109" t="s">
        <v>100</v>
      </c>
      <c r="FM211" s="109" t="s">
        <v>100</v>
      </c>
      <c r="FN211" s="272">
        <f t="shared" si="755"/>
        <v>0</v>
      </c>
      <c r="FO211" s="272">
        <f t="shared" si="756"/>
        <v>0</v>
      </c>
      <c r="FP211" s="272">
        <f t="shared" si="757"/>
        <v>0</v>
      </c>
      <c r="FQ211" s="272">
        <f t="shared" si="758"/>
        <v>0</v>
      </c>
      <c r="FR211" s="272">
        <f t="shared" si="759"/>
        <v>0</v>
      </c>
      <c r="FS211" s="272">
        <f t="shared" si="760"/>
        <v>0</v>
      </c>
      <c r="FT211" s="272">
        <f t="shared" si="761"/>
        <v>0</v>
      </c>
      <c r="FU211" s="113"/>
      <c r="FV211" s="113"/>
      <c r="FW211" s="109"/>
      <c r="FX211" s="109"/>
      <c r="FY211" s="109"/>
      <c r="FZ211" s="272">
        <f t="shared" si="762"/>
        <v>0</v>
      </c>
      <c r="GA211" s="272">
        <f t="shared" si="639"/>
        <v>0</v>
      </c>
      <c r="GB211" s="109"/>
      <c r="GC211" s="109"/>
      <c r="GD211" s="109"/>
      <c r="GE211" s="109"/>
      <c r="GF211" s="109"/>
      <c r="GG211" s="109"/>
      <c r="GH211" s="109"/>
      <c r="GI211" s="109"/>
      <c r="GJ211" s="109"/>
      <c r="GK211" s="109"/>
      <c r="GL211" s="109"/>
      <c r="GM211" s="109"/>
      <c r="GN211" s="109"/>
      <c r="GO211" s="109"/>
      <c r="GP211" s="109"/>
      <c r="GQ211" s="109"/>
      <c r="GR211" s="109"/>
      <c r="GS211" s="109"/>
      <c r="GT211" s="110"/>
      <c r="GV211" s="413">
        <f t="shared" si="640"/>
        <v>0</v>
      </c>
      <c r="GW211" s="414">
        <f t="shared" si="641"/>
        <v>0</v>
      </c>
      <c r="GX211" s="415"/>
      <c r="GY211" s="416">
        <f t="shared" si="806"/>
        <v>0</v>
      </c>
      <c r="GZ211" s="417">
        <f t="shared" si="807"/>
        <v>0</v>
      </c>
      <c r="HA211" s="385"/>
      <c r="HB211" s="421"/>
      <c r="HC211" s="422"/>
      <c r="HD211" s="422"/>
      <c r="HE211" s="423">
        <f t="shared" si="608"/>
        <v>0</v>
      </c>
      <c r="HF211" s="424">
        <f t="shared" si="609"/>
        <v>0</v>
      </c>
      <c r="HG211" s="426"/>
      <c r="HH211" s="426"/>
      <c r="HI211" s="426"/>
      <c r="HJ211" s="345" t="str">
        <f t="shared" si="642"/>
        <v/>
      </c>
      <c r="HK211" s="402">
        <f>IF(OR(AND(1&lt;=HJ211,HJ211&lt;=3),HJ211=6),VLOOKUP(HJ211,'４整理番号表'!$J$5:$K$59,2,FALSE),0)</f>
        <v>0</v>
      </c>
      <c r="HL211" s="402">
        <f>IF(OR(HJ211=4,HJ211=7),VLOOKUP(HJ211,'４整理番号表'!$J$5:$K$59,2,FALSE),0)</f>
        <v>0</v>
      </c>
      <c r="HM211" s="402">
        <f>IF(HJ211=5,VLOOKUP(HJ211,'４整理番号表'!$J$5:$K$59,2,FALSE),0)</f>
        <v>0</v>
      </c>
      <c r="HN211" s="402">
        <f>IF(AND(8&lt;=HJ211,HJ211&lt;=13),VLOOKUP(HJ211,'４整理番号表'!$J$5:$K$59,2,FALSE),0)</f>
        <v>0</v>
      </c>
      <c r="HO211" s="397">
        <f t="shared" si="763"/>
        <v>0</v>
      </c>
      <c r="HP211" s="345">
        <f t="shared" si="764"/>
        <v>0</v>
      </c>
      <c r="HQ211" s="345">
        <f t="shared" si="765"/>
        <v>0</v>
      </c>
      <c r="HR211" s="344">
        <f t="shared" si="766"/>
        <v>0</v>
      </c>
      <c r="HS211" s="344">
        <f t="shared" si="767"/>
        <v>0</v>
      </c>
      <c r="HT211" s="345">
        <f t="shared" si="768"/>
        <v>0</v>
      </c>
      <c r="HU211" s="345">
        <f t="shared" si="769"/>
        <v>0</v>
      </c>
      <c r="HV211" s="345">
        <f t="shared" si="770"/>
        <v>0</v>
      </c>
      <c r="HW211" s="345">
        <f t="shared" si="771"/>
        <v>0</v>
      </c>
      <c r="HX211" s="345">
        <f t="shared" si="772"/>
        <v>0</v>
      </c>
      <c r="HY211" s="344">
        <f t="shared" si="773"/>
        <v>0</v>
      </c>
      <c r="HZ211" s="344">
        <f t="shared" si="774"/>
        <v>0</v>
      </c>
      <c r="IA211" s="345">
        <f t="shared" si="775"/>
        <v>0</v>
      </c>
      <c r="IB211" s="345">
        <f t="shared" si="776"/>
        <v>0</v>
      </c>
      <c r="IC211" s="345">
        <f t="shared" si="777"/>
        <v>0</v>
      </c>
      <c r="ID211" s="345">
        <f t="shared" si="778"/>
        <v>0</v>
      </c>
      <c r="IE211" s="345">
        <f t="shared" si="779"/>
        <v>0</v>
      </c>
      <c r="IF211" s="344">
        <f>IF(AND($HO211=3,SUM($ID211:IE211)=0),IF(AND($HB211=1,$HF211&gt;=0.1),1,),)</f>
        <v>0</v>
      </c>
      <c r="IG211" s="344">
        <f>IF(AND($HO211=3,SUM($ID211:IF211)=0),IF(AND($HB211=1,$HF211&gt;=0.05,$HF211&lt;0.1),1,),)</f>
        <v>0</v>
      </c>
      <c r="IH211" s="345">
        <f t="shared" si="780"/>
        <v>0</v>
      </c>
      <c r="II211" s="345">
        <f t="shared" si="781"/>
        <v>0</v>
      </c>
      <c r="IJ211" s="345">
        <f t="shared" si="782"/>
        <v>0</v>
      </c>
      <c r="IK211" s="345">
        <f t="shared" si="783"/>
        <v>0</v>
      </c>
      <c r="IL211" s="345">
        <f t="shared" si="784"/>
        <v>0</v>
      </c>
      <c r="IM211" s="345">
        <f t="shared" si="785"/>
        <v>0</v>
      </c>
      <c r="IN211" s="345">
        <f t="shared" si="786"/>
        <v>0</v>
      </c>
      <c r="IO211" s="345">
        <f t="shared" si="787"/>
        <v>0</v>
      </c>
      <c r="IP211" s="345">
        <f t="shared" si="788"/>
        <v>0</v>
      </c>
      <c r="IQ211" s="345">
        <f t="shared" si="789"/>
        <v>0</v>
      </c>
      <c r="IR211" s="345">
        <f t="shared" si="790"/>
        <v>0</v>
      </c>
      <c r="IS211" s="392">
        <f t="shared" si="791"/>
        <v>0</v>
      </c>
      <c r="IT211" s="385"/>
      <c r="IU211" s="440">
        <f t="shared" si="643"/>
        <v>0</v>
      </c>
      <c r="IV211" s="344">
        <f t="shared" si="644"/>
        <v>0</v>
      </c>
      <c r="IW211" s="344">
        <f t="shared" si="645"/>
        <v>0</v>
      </c>
      <c r="IX211" s="344">
        <f t="shared" si="646"/>
        <v>0</v>
      </c>
      <c r="IY211" s="344">
        <f t="shared" si="647"/>
        <v>0</v>
      </c>
      <c r="IZ211" s="344">
        <f t="shared" si="648"/>
        <v>0</v>
      </c>
      <c r="JA211" s="344">
        <f t="shared" si="649"/>
        <v>0</v>
      </c>
      <c r="JB211" s="344">
        <f t="shared" si="650"/>
        <v>0</v>
      </c>
      <c r="JC211" s="344">
        <f t="shared" si="651"/>
        <v>0</v>
      </c>
      <c r="JD211" s="344">
        <f t="shared" si="652"/>
        <v>0</v>
      </c>
      <c r="JE211" s="344">
        <f t="shared" si="653"/>
        <v>0</v>
      </c>
      <c r="JF211" s="344">
        <f t="shared" si="654"/>
        <v>0</v>
      </c>
      <c r="JG211" s="344">
        <f t="shared" si="655"/>
        <v>0</v>
      </c>
      <c r="JH211" s="344">
        <f t="shared" si="656"/>
        <v>0</v>
      </c>
      <c r="JI211" s="344">
        <f t="shared" si="657"/>
        <v>0</v>
      </c>
      <c r="JJ211" s="344">
        <f t="shared" si="658"/>
        <v>0</v>
      </c>
      <c r="JK211" s="344">
        <f t="shared" si="659"/>
        <v>0</v>
      </c>
      <c r="JL211" s="344">
        <f t="shared" si="660"/>
        <v>0</v>
      </c>
      <c r="JM211" s="344">
        <f t="shared" si="661"/>
        <v>0</v>
      </c>
      <c r="JN211" s="344">
        <f t="shared" si="662"/>
        <v>0</v>
      </c>
      <c r="JO211" s="344">
        <f t="shared" si="663"/>
        <v>0</v>
      </c>
      <c r="JP211" s="344">
        <f t="shared" si="664"/>
        <v>0</v>
      </c>
      <c r="JQ211" s="344">
        <f t="shared" si="665"/>
        <v>0</v>
      </c>
      <c r="JR211" s="344">
        <f t="shared" si="666"/>
        <v>0</v>
      </c>
      <c r="JS211" s="344">
        <f t="shared" si="667"/>
        <v>0</v>
      </c>
      <c r="JT211" s="344">
        <f t="shared" si="668"/>
        <v>0</v>
      </c>
      <c r="JU211" s="344">
        <f t="shared" si="669"/>
        <v>0</v>
      </c>
      <c r="JV211" s="344">
        <f t="shared" si="670"/>
        <v>0</v>
      </c>
      <c r="JW211" s="344">
        <f t="shared" si="671"/>
        <v>0</v>
      </c>
      <c r="JX211" s="344">
        <f t="shared" si="672"/>
        <v>0</v>
      </c>
      <c r="JY211" s="344">
        <f t="shared" si="673"/>
        <v>0</v>
      </c>
      <c r="JZ211" s="344">
        <f t="shared" si="674"/>
        <v>0</v>
      </c>
      <c r="KA211" s="344">
        <f t="shared" si="675"/>
        <v>0</v>
      </c>
      <c r="KB211" s="344">
        <f t="shared" si="676"/>
        <v>0</v>
      </c>
      <c r="KC211" s="344">
        <f t="shared" si="677"/>
        <v>0</v>
      </c>
      <c r="KD211" s="344">
        <f t="shared" si="678"/>
        <v>0</v>
      </c>
      <c r="KE211" s="344">
        <f t="shared" si="679"/>
        <v>0</v>
      </c>
      <c r="KF211" s="344">
        <f t="shared" si="680"/>
        <v>0</v>
      </c>
      <c r="KG211" s="344">
        <f t="shared" si="681"/>
        <v>0</v>
      </c>
      <c r="KH211" s="344">
        <f t="shared" si="682"/>
        <v>0</v>
      </c>
      <c r="KI211" s="344">
        <f t="shared" si="683"/>
        <v>0</v>
      </c>
      <c r="KJ211" s="344">
        <f t="shared" si="684"/>
        <v>0</v>
      </c>
      <c r="KK211" s="344">
        <f t="shared" si="685"/>
        <v>0</v>
      </c>
      <c r="KL211" s="344">
        <f t="shared" si="686"/>
        <v>0</v>
      </c>
      <c r="KM211" s="344">
        <f t="shared" si="687"/>
        <v>0</v>
      </c>
      <c r="KN211" s="344">
        <f t="shared" si="688"/>
        <v>0</v>
      </c>
      <c r="KO211" s="344">
        <f t="shared" si="689"/>
        <v>0</v>
      </c>
      <c r="KP211" s="344">
        <f t="shared" si="690"/>
        <v>0</v>
      </c>
      <c r="KQ211" s="344">
        <f t="shared" si="691"/>
        <v>0</v>
      </c>
      <c r="KR211" s="344">
        <f t="shared" si="692"/>
        <v>0</v>
      </c>
      <c r="KS211" s="344">
        <f t="shared" si="693"/>
        <v>0</v>
      </c>
      <c r="KT211" s="383">
        <f t="shared" si="694"/>
        <v>0</v>
      </c>
      <c r="KU211" s="701"/>
      <c r="KV211" s="109"/>
      <c r="KW211" s="109"/>
      <c r="KX211" s="110"/>
      <c r="KZ211" s="472">
        <f t="shared" si="695"/>
        <v>0</v>
      </c>
      <c r="LA211" s="348">
        <f t="shared" si="696"/>
        <v>0</v>
      </c>
      <c r="LB211" s="348">
        <f t="shared" si="697"/>
        <v>0</v>
      </c>
      <c r="LC211" s="473">
        <f t="shared" si="698"/>
        <v>0</v>
      </c>
      <c r="LE211" s="467">
        <f t="shared" si="699"/>
        <v>0</v>
      </c>
      <c r="LF211" s="467" t="str">
        <f t="shared" si="700"/>
        <v/>
      </c>
      <c r="LG211" s="467">
        <f t="shared" si="701"/>
        <v>0</v>
      </c>
      <c r="LH211" s="467">
        <f t="shared" si="702"/>
        <v>0</v>
      </c>
      <c r="LI211" s="467">
        <f t="shared" si="703"/>
        <v>0</v>
      </c>
      <c r="LJ211" s="467">
        <f t="shared" si="704"/>
        <v>0</v>
      </c>
      <c r="LK211" s="467">
        <f t="shared" si="705"/>
        <v>0</v>
      </c>
      <c r="LL211" s="467">
        <f t="shared" si="706"/>
        <v>0</v>
      </c>
      <c r="LM211" s="467">
        <f t="shared" si="707"/>
        <v>0</v>
      </c>
      <c r="LN211" s="468">
        <f t="shared" si="708"/>
        <v>0</v>
      </c>
      <c r="LO211" s="468" t="str">
        <f t="shared" si="792"/>
        <v>○</v>
      </c>
      <c r="LP211" s="451"/>
      <c r="LQ211" s="414">
        <f t="shared" si="793"/>
        <v>0</v>
      </c>
      <c r="LR211" s="414">
        <f t="shared" si="794"/>
        <v>0</v>
      </c>
      <c r="LS211" s="414" t="str">
        <f t="shared" si="709"/>
        <v/>
      </c>
      <c r="LT211" s="414" t="str">
        <f t="shared" si="795"/>
        <v/>
      </c>
      <c r="LU211" s="414">
        <f t="shared" si="710"/>
        <v>0</v>
      </c>
      <c r="LV211" s="414">
        <f t="shared" si="711"/>
        <v>0</v>
      </c>
      <c r="LW211" s="414">
        <f t="shared" si="712"/>
        <v>0</v>
      </c>
      <c r="LX211" s="448">
        <f t="shared" si="713"/>
        <v>0</v>
      </c>
      <c r="LY211" s="414">
        <f t="shared" si="796"/>
        <v>0</v>
      </c>
      <c r="LZ211" s="414">
        <f t="shared" si="797"/>
        <v>0</v>
      </c>
      <c r="MA211" s="414">
        <f t="shared" si="798"/>
        <v>0</v>
      </c>
      <c r="MB211" s="448">
        <f t="shared" si="799"/>
        <v>0</v>
      </c>
      <c r="MC211" s="414">
        <f t="shared" si="714"/>
        <v>0</v>
      </c>
      <c r="MD211" s="414">
        <f t="shared" si="715"/>
        <v>0</v>
      </c>
      <c r="ME211" s="414">
        <f t="shared" si="716"/>
        <v>0</v>
      </c>
      <c r="MF211" s="448">
        <f t="shared" si="717"/>
        <v>0</v>
      </c>
      <c r="MG211" s="414">
        <f t="shared" si="718"/>
        <v>0</v>
      </c>
      <c r="MH211" s="414">
        <f t="shared" si="719"/>
        <v>0</v>
      </c>
      <c r="MI211" s="414">
        <f t="shared" si="720"/>
        <v>0</v>
      </c>
      <c r="MJ211" s="448">
        <f t="shared" si="800"/>
        <v>0</v>
      </c>
      <c r="MK211" s="462"/>
      <c r="ML211" s="477" cm="1">
        <f t="array" ref="ML211">IF(MX211=1,INDEX($BX211:$EQ211,1,MATCH("Ⅱ⑧",$BX211:$EQ211,0)+7),0)</f>
        <v>0</v>
      </c>
      <c r="MM211" s="478">
        <f t="shared" si="721"/>
        <v>0</v>
      </c>
      <c r="MN211" s="468">
        <f t="shared" si="722"/>
        <v>0</v>
      </c>
      <c r="MP211" s="348">
        <f t="shared" si="723"/>
        <v>0</v>
      </c>
      <c r="MQ211" s="348">
        <f t="shared" si="724"/>
        <v>0</v>
      </c>
      <c r="MR211" s="348">
        <f t="shared" si="725"/>
        <v>0</v>
      </c>
      <c r="MS211" s="348">
        <f t="shared" si="726"/>
        <v>0</v>
      </c>
      <c r="MT211" s="348">
        <f t="shared" si="727"/>
        <v>0</v>
      </c>
      <c r="MU211" s="348">
        <f t="shared" si="728"/>
        <v>0</v>
      </c>
      <c r="MV211" s="348">
        <f t="shared" si="729"/>
        <v>0</v>
      </c>
      <c r="MW211" s="348">
        <f t="shared" si="730"/>
        <v>0</v>
      </c>
      <c r="MX211" s="348">
        <f t="shared" si="731"/>
        <v>0</v>
      </c>
      <c r="MZ211" s="550">
        <f t="shared" si="732"/>
        <v>0</v>
      </c>
      <c r="NA211" s="550">
        <f t="shared" si="733"/>
        <v>0</v>
      </c>
      <c r="NB211" s="550">
        <f t="shared" si="734"/>
        <v>0</v>
      </c>
      <c r="NC211" s="550">
        <f t="shared" si="735"/>
        <v>0</v>
      </c>
      <c r="ND211" s="550">
        <f t="shared" si="736"/>
        <v>0</v>
      </c>
      <c r="NE211" s="550">
        <f t="shared" si="737"/>
        <v>0</v>
      </c>
      <c r="NF211" s="550">
        <f t="shared" si="738"/>
        <v>0</v>
      </c>
      <c r="NG211" s="550">
        <f t="shared" si="739"/>
        <v>0</v>
      </c>
    </row>
    <row r="212" spans="1:371" s="136" customFormat="1" ht="21" customHeight="1">
      <c r="A212" s="452">
        <f t="shared" si="612"/>
        <v>0</v>
      </c>
      <c r="B212" s="452">
        <f t="shared" si="801"/>
        <v>0</v>
      </c>
      <c r="C212" s="452">
        <f t="shared" si="613"/>
        <v>0</v>
      </c>
      <c r="D212" s="452">
        <f t="shared" si="614"/>
        <v>0</v>
      </c>
      <c r="E212" s="452">
        <f t="shared" si="615"/>
        <v>0</v>
      </c>
      <c r="F212" s="452">
        <f t="shared" si="802"/>
        <v>0</v>
      </c>
      <c r="G212" s="452">
        <f t="shared" si="803"/>
        <v>0</v>
      </c>
      <c r="H212" s="452">
        <f t="shared" si="804"/>
        <v>0</v>
      </c>
      <c r="I212" s="267">
        <f t="shared" si="740"/>
        <v>0</v>
      </c>
      <c r="J212" s="268"/>
      <c r="K212" s="112"/>
      <c r="L212" s="112"/>
      <c r="M212" s="106"/>
      <c r="N212" s="106"/>
      <c r="O212" s="106"/>
      <c r="P212" s="106"/>
      <c r="Q212" s="112"/>
      <c r="R212" s="263" t="str">
        <f>IFERROR(VLOOKUP(Q212,'４整理番号表'!$T$27:$U$30,2,TRUE),"")</f>
        <v/>
      </c>
      <c r="S212" s="263">
        <f t="shared" si="741"/>
        <v>0</v>
      </c>
      <c r="T212" s="266">
        <f t="shared" si="742"/>
        <v>0</v>
      </c>
      <c r="U212" s="112"/>
      <c r="V212" s="108"/>
      <c r="W212" s="269" t="str">
        <f>IFERROR(VLOOKUP(V212,'４整理番号表'!$B$6:$G$7,2,TRUE),"")</f>
        <v/>
      </c>
      <c r="X212" s="270"/>
      <c r="Y212" s="108"/>
      <c r="Z212" s="269" t="str">
        <f>IFERROR(VLOOKUP(Y212,'４整理番号表'!$B$39:$H$45,2,TRUE),"")</f>
        <v/>
      </c>
      <c r="AA212" s="108"/>
      <c r="AB212" s="271" t="str">
        <f>IFERROR(VLOOKUP(AA212,'４整理番号表'!$J$5:$K$59,2,TRUE),"")</f>
        <v/>
      </c>
      <c r="AC212" s="365"/>
      <c r="AD212" s="624"/>
      <c r="AE212" s="107"/>
      <c r="AF212" s="272" t="str">
        <f>IFERROR(VLOOKUP(AE212,'４整理番号表'!$P$6:$Q$39,2,TRUE),"")</f>
        <v/>
      </c>
      <c r="AG212" s="273">
        <f t="shared" si="616"/>
        <v>0</v>
      </c>
      <c r="AH212" s="106"/>
      <c r="AI212" s="112"/>
      <c r="AJ212" s="111"/>
      <c r="AK212" s="282"/>
      <c r="AL212" s="283"/>
      <c r="AM212" s="280"/>
      <c r="AN212" s="29"/>
      <c r="AO212" s="291">
        <f t="shared" si="617"/>
        <v>0</v>
      </c>
      <c r="AP212" s="290">
        <f t="shared" si="743"/>
        <v>0</v>
      </c>
      <c r="AQ212" s="30"/>
      <c r="AR212" s="30"/>
      <c r="AS212" s="30"/>
      <c r="AT212" s="289"/>
      <c r="AU212" s="291">
        <f t="shared" si="610"/>
        <v>0</v>
      </c>
      <c r="AV212" s="291" t="str">
        <f t="shared" si="805"/>
        <v/>
      </c>
      <c r="AW212" s="27"/>
      <c r="AX212" s="33"/>
      <c r="AY212" s="33"/>
      <c r="AZ212" s="28"/>
      <c r="BA212" s="27"/>
      <c r="BB212" s="202"/>
      <c r="BC212" s="315">
        <f t="shared" si="744"/>
        <v>0</v>
      </c>
      <c r="BD212" s="349" t="str">
        <f t="shared" si="618"/>
        <v/>
      </c>
      <c r="BE212" s="350"/>
      <c r="BF212" s="350"/>
      <c r="BG212" s="349">
        <f t="shared" si="611"/>
        <v>0</v>
      </c>
      <c r="BH212" s="350"/>
      <c r="BI212" s="349">
        <f t="shared" si="745"/>
        <v>0</v>
      </c>
      <c r="BJ212" s="202"/>
      <c r="BK212" s="202"/>
      <c r="BL212" s="653" t="str">
        <f t="shared" si="619"/>
        <v/>
      </c>
      <c r="BM212" s="654" t="str">
        <f t="shared" si="620"/>
        <v/>
      </c>
      <c r="BN212" s="266" t="str">
        <f t="shared" si="621"/>
        <v/>
      </c>
      <c r="BO212" s="793"/>
      <c r="BP212" s="323"/>
      <c r="BQ212" s="323"/>
      <c r="BR212" s="323"/>
      <c r="BS212" s="323"/>
      <c r="BT212" s="324" t="str">
        <f t="shared" si="622"/>
        <v/>
      </c>
      <c r="BU212" s="325" t="str">
        <f t="shared" si="746"/>
        <v/>
      </c>
      <c r="BV212" s="393">
        <f t="shared" si="747"/>
        <v>0</v>
      </c>
      <c r="BW212" s="326"/>
      <c r="BX212" s="329"/>
      <c r="BY212" s="454"/>
      <c r="BZ212" s="455"/>
      <c r="CA212" s="455"/>
      <c r="CB212" s="455"/>
      <c r="CC212" s="455"/>
      <c r="CD212" s="322">
        <f>IFERROR(VLOOKUP(BX212,'４整理番号表'!$X$23:$Z$31,3,FALSE),)</f>
        <v>0</v>
      </c>
      <c r="CE212" s="605" t="str">
        <f>IF(BX212='４整理番号表'!$X$24,IF(CC212&lt;&gt;"",IF(BZ212&gt;0,IF(BY212=6,ROUNDDOWN((CC212-BZ212)/ABS(BZ212),3),IF(BY212=5,ROUNDDOWN((CC212-BZ212)/ABS(BZ212)*3/4,3),"")),"-")),IF(CC212&lt;&gt;"",IF(BZ212&gt;0,ROUNDDOWN((CC212-BZ212)/ABS(BZ212),3),"-"),""))</f>
        <v/>
      </c>
      <c r="CF212" s="610"/>
      <c r="CG212" s="329"/>
      <c r="CH212" s="454"/>
      <c r="CI212" s="322"/>
      <c r="CJ212" s="322"/>
      <c r="CK212" s="322"/>
      <c r="CL212" s="322"/>
      <c r="CM212" s="322">
        <f>IFERROR(VLOOKUP(CG212,'４整理番号表'!$X$23:$Z$31,3,FALSE),)</f>
        <v>0</v>
      </c>
      <c r="CN212" s="325" t="str">
        <f t="shared" si="748"/>
        <v/>
      </c>
      <c r="CO212" s="610"/>
      <c r="CP212" s="329"/>
      <c r="CQ212" s="454"/>
      <c r="CR212" s="322"/>
      <c r="CS212" s="322"/>
      <c r="CT212" s="322"/>
      <c r="CU212" s="322"/>
      <c r="CV212" s="322">
        <f>IFERROR(VLOOKUP(CP212,'４整理番号表'!$X$23:$Z$31,3,FALSE),)</f>
        <v>0</v>
      </c>
      <c r="CW212" s="325" t="str">
        <f t="shared" si="749"/>
        <v/>
      </c>
      <c r="CX212" s="619"/>
      <c r="CY212" s="329"/>
      <c r="CZ212" s="454"/>
      <c r="DA212" s="322"/>
      <c r="DB212" s="322"/>
      <c r="DC212" s="322"/>
      <c r="DD212" s="322"/>
      <c r="DE212" s="322">
        <f>IFERROR(VLOOKUP(CY212,'４整理番号表'!$X$23:$Z$31,3,FALSE),)</f>
        <v>0</v>
      </c>
      <c r="DF212" s="325" t="str">
        <f t="shared" si="750"/>
        <v/>
      </c>
      <c r="DG212" s="610"/>
      <c r="DH212" s="329"/>
      <c r="DI212" s="454"/>
      <c r="DJ212" s="322"/>
      <c r="DK212" s="322"/>
      <c r="DL212" s="322"/>
      <c r="DM212" s="322"/>
      <c r="DN212" s="322">
        <f>IFERROR(VLOOKUP(DH212,'４整理番号表'!$X$23:$Z$31,3,FALSE),)</f>
        <v>0</v>
      </c>
      <c r="DO212" s="325" t="str">
        <f t="shared" si="751"/>
        <v/>
      </c>
      <c r="DP212" s="610"/>
      <c r="DQ212" s="329"/>
      <c r="DR212" s="454"/>
      <c r="DS212" s="322"/>
      <c r="DT212" s="322"/>
      <c r="DU212" s="322"/>
      <c r="DV212" s="322"/>
      <c r="DW212" s="322">
        <f>IFERROR(VLOOKUP(DQ212,'４整理番号表'!$X$23:$Z$31,3,FALSE),)</f>
        <v>0</v>
      </c>
      <c r="DX212" s="325" t="str">
        <f t="shared" si="752"/>
        <v/>
      </c>
      <c r="DY212" s="610"/>
      <c r="DZ212" s="329"/>
      <c r="EA212" s="454"/>
      <c r="EB212" s="322"/>
      <c r="EC212" s="322"/>
      <c r="ED212" s="322"/>
      <c r="EE212" s="322"/>
      <c r="EF212" s="322">
        <f>IFERROR(VLOOKUP(DZ212,'４整理番号表'!$X$23:$Z$31,3,FALSE),)</f>
        <v>0</v>
      </c>
      <c r="EG212" s="325" t="str">
        <f t="shared" si="753"/>
        <v/>
      </c>
      <c r="EH212" s="610"/>
      <c r="EI212" s="329"/>
      <c r="EJ212" s="454"/>
      <c r="EK212" s="322"/>
      <c r="EL212" s="322"/>
      <c r="EM212" s="322"/>
      <c r="EN212" s="322"/>
      <c r="EO212" s="322">
        <f>IFERROR(VLOOKUP(EI212,'４整理番号表'!$X$23:$Z$31,3,FALSE),)</f>
        <v>0</v>
      </c>
      <c r="EP212" s="325" t="str">
        <f t="shared" si="754"/>
        <v/>
      </c>
      <c r="EQ212" s="619"/>
      <c r="ER212" s="203" t="s">
        <v>101</v>
      </c>
      <c r="ES212" s="266">
        <f t="shared" si="623"/>
        <v>0</v>
      </c>
      <c r="ET212" s="272">
        <f t="shared" si="624"/>
        <v>0</v>
      </c>
      <c r="EU212" s="272">
        <f t="shared" si="625"/>
        <v>0</v>
      </c>
      <c r="EV212" s="272">
        <f t="shared" si="626"/>
        <v>0</v>
      </c>
      <c r="EW212" s="272">
        <f t="shared" si="627"/>
        <v>0</v>
      </c>
      <c r="EX212" s="272">
        <f t="shared" si="628"/>
        <v>0</v>
      </c>
      <c r="EY212" s="272">
        <f t="shared" si="629"/>
        <v>0</v>
      </c>
      <c r="EZ212" s="272">
        <f t="shared" si="630"/>
        <v>0</v>
      </c>
      <c r="FA212" s="272">
        <f t="shared" si="631"/>
        <v>0</v>
      </c>
      <c r="FB212" s="272">
        <f t="shared" si="632"/>
        <v>0</v>
      </c>
      <c r="FC212" s="272">
        <f t="shared" si="633"/>
        <v>0</v>
      </c>
      <c r="FD212" s="272">
        <f t="shared" si="634"/>
        <v>0</v>
      </c>
      <c r="FE212" s="272">
        <f t="shared" si="635"/>
        <v>0</v>
      </c>
      <c r="FF212" s="272">
        <f t="shared" si="636"/>
        <v>0</v>
      </c>
      <c r="FG212" s="272">
        <f t="shared" si="637"/>
        <v>0</v>
      </c>
      <c r="FH212" s="272">
        <f t="shared" si="638"/>
        <v>0</v>
      </c>
      <c r="FI212" s="109" t="s">
        <v>100</v>
      </c>
      <c r="FJ212" s="109" t="s">
        <v>100</v>
      </c>
      <c r="FK212" s="109" t="s">
        <v>100</v>
      </c>
      <c r="FL212" s="109" t="s">
        <v>100</v>
      </c>
      <c r="FM212" s="109" t="s">
        <v>100</v>
      </c>
      <c r="FN212" s="272">
        <f t="shared" si="755"/>
        <v>0</v>
      </c>
      <c r="FO212" s="272">
        <f t="shared" si="756"/>
        <v>0</v>
      </c>
      <c r="FP212" s="272">
        <f t="shared" si="757"/>
        <v>0</v>
      </c>
      <c r="FQ212" s="272">
        <f t="shared" si="758"/>
        <v>0</v>
      </c>
      <c r="FR212" s="272">
        <f t="shared" si="759"/>
        <v>0</v>
      </c>
      <c r="FS212" s="272">
        <f t="shared" si="760"/>
        <v>0</v>
      </c>
      <c r="FT212" s="272">
        <f t="shared" si="761"/>
        <v>0</v>
      </c>
      <c r="FU212" s="113"/>
      <c r="FV212" s="113"/>
      <c r="FW212" s="109"/>
      <c r="FX212" s="109"/>
      <c r="FY212" s="109"/>
      <c r="FZ212" s="272">
        <f t="shared" si="762"/>
        <v>0</v>
      </c>
      <c r="GA212" s="272">
        <f t="shared" si="639"/>
        <v>0</v>
      </c>
      <c r="GB212" s="109"/>
      <c r="GC212" s="109"/>
      <c r="GD212" s="109"/>
      <c r="GE212" s="109"/>
      <c r="GF212" s="109"/>
      <c r="GG212" s="109"/>
      <c r="GH212" s="109"/>
      <c r="GI212" s="109"/>
      <c r="GJ212" s="109"/>
      <c r="GK212" s="109"/>
      <c r="GL212" s="109"/>
      <c r="GM212" s="109"/>
      <c r="GN212" s="109"/>
      <c r="GO212" s="109"/>
      <c r="GP212" s="109"/>
      <c r="GQ212" s="109"/>
      <c r="GR212" s="109"/>
      <c r="GS212" s="109"/>
      <c r="GT212" s="110"/>
      <c r="GV212" s="413">
        <f t="shared" si="640"/>
        <v>0</v>
      </c>
      <c r="GW212" s="414">
        <f t="shared" si="641"/>
        <v>0</v>
      </c>
      <c r="GX212" s="415"/>
      <c r="GY212" s="416">
        <f t="shared" si="806"/>
        <v>0</v>
      </c>
      <c r="GZ212" s="417">
        <f t="shared" si="807"/>
        <v>0</v>
      </c>
      <c r="HA212" s="385"/>
      <c r="HB212" s="421"/>
      <c r="HC212" s="422"/>
      <c r="HD212" s="422"/>
      <c r="HE212" s="423">
        <f t="shared" si="608"/>
        <v>0</v>
      </c>
      <c r="HF212" s="424">
        <f t="shared" si="609"/>
        <v>0</v>
      </c>
      <c r="HG212" s="426"/>
      <c r="HH212" s="426"/>
      <c r="HI212" s="426"/>
      <c r="HJ212" s="345" t="str">
        <f t="shared" si="642"/>
        <v/>
      </c>
      <c r="HK212" s="402">
        <f>IF(OR(AND(1&lt;=HJ212,HJ212&lt;=3),HJ212=6),VLOOKUP(HJ212,'４整理番号表'!$J$5:$K$59,2,FALSE),0)</f>
        <v>0</v>
      </c>
      <c r="HL212" s="402">
        <f>IF(OR(HJ212=4,HJ212=7),VLOOKUP(HJ212,'４整理番号表'!$J$5:$K$59,2,FALSE),0)</f>
        <v>0</v>
      </c>
      <c r="HM212" s="402">
        <f>IF(HJ212=5,VLOOKUP(HJ212,'４整理番号表'!$J$5:$K$59,2,FALSE),0)</f>
        <v>0</v>
      </c>
      <c r="HN212" s="402">
        <f>IF(AND(8&lt;=HJ212,HJ212&lt;=13),VLOOKUP(HJ212,'４整理番号表'!$J$5:$K$59,2,FALSE),0)</f>
        <v>0</v>
      </c>
      <c r="HO212" s="397">
        <f t="shared" si="763"/>
        <v>0</v>
      </c>
      <c r="HP212" s="345">
        <f t="shared" si="764"/>
        <v>0</v>
      </c>
      <c r="HQ212" s="345">
        <f t="shared" si="765"/>
        <v>0</v>
      </c>
      <c r="HR212" s="344">
        <f t="shared" si="766"/>
        <v>0</v>
      </c>
      <c r="HS212" s="344">
        <f t="shared" si="767"/>
        <v>0</v>
      </c>
      <c r="HT212" s="345">
        <f t="shared" si="768"/>
        <v>0</v>
      </c>
      <c r="HU212" s="345">
        <f t="shared" si="769"/>
        <v>0</v>
      </c>
      <c r="HV212" s="345">
        <f t="shared" si="770"/>
        <v>0</v>
      </c>
      <c r="HW212" s="345">
        <f t="shared" si="771"/>
        <v>0</v>
      </c>
      <c r="HX212" s="345">
        <f t="shared" si="772"/>
        <v>0</v>
      </c>
      <c r="HY212" s="344">
        <f t="shared" si="773"/>
        <v>0</v>
      </c>
      <c r="HZ212" s="344">
        <f t="shared" si="774"/>
        <v>0</v>
      </c>
      <c r="IA212" s="345">
        <f t="shared" si="775"/>
        <v>0</v>
      </c>
      <c r="IB212" s="345">
        <f t="shared" si="776"/>
        <v>0</v>
      </c>
      <c r="IC212" s="345">
        <f t="shared" si="777"/>
        <v>0</v>
      </c>
      <c r="ID212" s="345">
        <f t="shared" si="778"/>
        <v>0</v>
      </c>
      <c r="IE212" s="345">
        <f t="shared" si="779"/>
        <v>0</v>
      </c>
      <c r="IF212" s="344">
        <f>IF(AND($HO212=3,SUM($ID212:IE212)=0),IF(AND($HB212=1,$HF212&gt;=0.1),1,),)</f>
        <v>0</v>
      </c>
      <c r="IG212" s="344">
        <f>IF(AND($HO212=3,SUM($ID212:IF212)=0),IF(AND($HB212=1,$HF212&gt;=0.05,$HF212&lt;0.1),1,),)</f>
        <v>0</v>
      </c>
      <c r="IH212" s="345">
        <f t="shared" si="780"/>
        <v>0</v>
      </c>
      <c r="II212" s="345">
        <f t="shared" si="781"/>
        <v>0</v>
      </c>
      <c r="IJ212" s="345">
        <f t="shared" si="782"/>
        <v>0</v>
      </c>
      <c r="IK212" s="345">
        <f t="shared" si="783"/>
        <v>0</v>
      </c>
      <c r="IL212" s="345">
        <f t="shared" si="784"/>
        <v>0</v>
      </c>
      <c r="IM212" s="345">
        <f t="shared" si="785"/>
        <v>0</v>
      </c>
      <c r="IN212" s="345">
        <f t="shared" si="786"/>
        <v>0</v>
      </c>
      <c r="IO212" s="345">
        <f t="shared" si="787"/>
        <v>0</v>
      </c>
      <c r="IP212" s="345">
        <f t="shared" si="788"/>
        <v>0</v>
      </c>
      <c r="IQ212" s="345">
        <f t="shared" si="789"/>
        <v>0</v>
      </c>
      <c r="IR212" s="345">
        <f t="shared" si="790"/>
        <v>0</v>
      </c>
      <c r="IS212" s="392">
        <f t="shared" si="791"/>
        <v>0</v>
      </c>
      <c r="IT212" s="385"/>
      <c r="IU212" s="440">
        <f t="shared" si="643"/>
        <v>0</v>
      </c>
      <c r="IV212" s="344">
        <f t="shared" si="644"/>
        <v>0</v>
      </c>
      <c r="IW212" s="344">
        <f t="shared" si="645"/>
        <v>0</v>
      </c>
      <c r="IX212" s="344">
        <f t="shared" si="646"/>
        <v>0</v>
      </c>
      <c r="IY212" s="344">
        <f t="shared" si="647"/>
        <v>0</v>
      </c>
      <c r="IZ212" s="344">
        <f t="shared" si="648"/>
        <v>0</v>
      </c>
      <c r="JA212" s="344">
        <f t="shared" si="649"/>
        <v>0</v>
      </c>
      <c r="JB212" s="344">
        <f t="shared" si="650"/>
        <v>0</v>
      </c>
      <c r="JC212" s="344">
        <f t="shared" si="651"/>
        <v>0</v>
      </c>
      <c r="JD212" s="344">
        <f t="shared" si="652"/>
        <v>0</v>
      </c>
      <c r="JE212" s="344">
        <f t="shared" si="653"/>
        <v>0</v>
      </c>
      <c r="JF212" s="344">
        <f t="shared" si="654"/>
        <v>0</v>
      </c>
      <c r="JG212" s="344">
        <f t="shared" si="655"/>
        <v>0</v>
      </c>
      <c r="JH212" s="344">
        <f t="shared" si="656"/>
        <v>0</v>
      </c>
      <c r="JI212" s="344">
        <f t="shared" si="657"/>
        <v>0</v>
      </c>
      <c r="JJ212" s="344">
        <f t="shared" si="658"/>
        <v>0</v>
      </c>
      <c r="JK212" s="344">
        <f t="shared" si="659"/>
        <v>0</v>
      </c>
      <c r="JL212" s="344">
        <f t="shared" si="660"/>
        <v>0</v>
      </c>
      <c r="JM212" s="344">
        <f t="shared" si="661"/>
        <v>0</v>
      </c>
      <c r="JN212" s="344">
        <f t="shared" si="662"/>
        <v>0</v>
      </c>
      <c r="JO212" s="344">
        <f t="shared" si="663"/>
        <v>0</v>
      </c>
      <c r="JP212" s="344">
        <f t="shared" si="664"/>
        <v>0</v>
      </c>
      <c r="JQ212" s="344">
        <f t="shared" si="665"/>
        <v>0</v>
      </c>
      <c r="JR212" s="344">
        <f t="shared" si="666"/>
        <v>0</v>
      </c>
      <c r="JS212" s="344">
        <f t="shared" si="667"/>
        <v>0</v>
      </c>
      <c r="JT212" s="344">
        <f t="shared" si="668"/>
        <v>0</v>
      </c>
      <c r="JU212" s="344">
        <f t="shared" si="669"/>
        <v>0</v>
      </c>
      <c r="JV212" s="344">
        <f t="shared" si="670"/>
        <v>0</v>
      </c>
      <c r="JW212" s="344">
        <f t="shared" si="671"/>
        <v>0</v>
      </c>
      <c r="JX212" s="344">
        <f t="shared" si="672"/>
        <v>0</v>
      </c>
      <c r="JY212" s="344">
        <f t="shared" si="673"/>
        <v>0</v>
      </c>
      <c r="JZ212" s="344">
        <f t="shared" si="674"/>
        <v>0</v>
      </c>
      <c r="KA212" s="344">
        <f t="shared" si="675"/>
        <v>0</v>
      </c>
      <c r="KB212" s="344">
        <f t="shared" si="676"/>
        <v>0</v>
      </c>
      <c r="KC212" s="344">
        <f t="shared" si="677"/>
        <v>0</v>
      </c>
      <c r="KD212" s="344">
        <f t="shared" si="678"/>
        <v>0</v>
      </c>
      <c r="KE212" s="344">
        <f t="shared" si="679"/>
        <v>0</v>
      </c>
      <c r="KF212" s="344">
        <f t="shared" si="680"/>
        <v>0</v>
      </c>
      <c r="KG212" s="344">
        <f t="shared" si="681"/>
        <v>0</v>
      </c>
      <c r="KH212" s="344">
        <f t="shared" si="682"/>
        <v>0</v>
      </c>
      <c r="KI212" s="344">
        <f t="shared" si="683"/>
        <v>0</v>
      </c>
      <c r="KJ212" s="344">
        <f t="shared" si="684"/>
        <v>0</v>
      </c>
      <c r="KK212" s="344">
        <f t="shared" si="685"/>
        <v>0</v>
      </c>
      <c r="KL212" s="344">
        <f t="shared" si="686"/>
        <v>0</v>
      </c>
      <c r="KM212" s="344">
        <f t="shared" si="687"/>
        <v>0</v>
      </c>
      <c r="KN212" s="344">
        <f t="shared" si="688"/>
        <v>0</v>
      </c>
      <c r="KO212" s="344">
        <f t="shared" si="689"/>
        <v>0</v>
      </c>
      <c r="KP212" s="344">
        <f t="shared" si="690"/>
        <v>0</v>
      </c>
      <c r="KQ212" s="344">
        <f t="shared" si="691"/>
        <v>0</v>
      </c>
      <c r="KR212" s="344">
        <f t="shared" si="692"/>
        <v>0</v>
      </c>
      <c r="KS212" s="344">
        <f t="shared" si="693"/>
        <v>0</v>
      </c>
      <c r="KT212" s="383">
        <f t="shared" si="694"/>
        <v>0</v>
      </c>
      <c r="KU212" s="701"/>
      <c r="KV212" s="109"/>
      <c r="KW212" s="109"/>
      <c r="KX212" s="110"/>
      <c r="KZ212" s="472">
        <f t="shared" si="695"/>
        <v>0</v>
      </c>
      <c r="LA212" s="348">
        <f t="shared" si="696"/>
        <v>0</v>
      </c>
      <c r="LB212" s="348">
        <f t="shared" si="697"/>
        <v>0</v>
      </c>
      <c r="LC212" s="473">
        <f t="shared" si="698"/>
        <v>0</v>
      </c>
      <c r="LE212" s="467">
        <f t="shared" si="699"/>
        <v>0</v>
      </c>
      <c r="LF212" s="467" t="str">
        <f t="shared" si="700"/>
        <v/>
      </c>
      <c r="LG212" s="467">
        <f t="shared" si="701"/>
        <v>0</v>
      </c>
      <c r="LH212" s="467">
        <f t="shared" si="702"/>
        <v>0</v>
      </c>
      <c r="LI212" s="467">
        <f t="shared" si="703"/>
        <v>0</v>
      </c>
      <c r="LJ212" s="467">
        <f t="shared" si="704"/>
        <v>0</v>
      </c>
      <c r="LK212" s="467">
        <f t="shared" si="705"/>
        <v>0</v>
      </c>
      <c r="LL212" s="467">
        <f t="shared" si="706"/>
        <v>0</v>
      </c>
      <c r="LM212" s="467">
        <f t="shared" si="707"/>
        <v>0</v>
      </c>
      <c r="LN212" s="468">
        <f t="shared" si="708"/>
        <v>0</v>
      </c>
      <c r="LO212" s="468" t="str">
        <f t="shared" si="792"/>
        <v>○</v>
      </c>
      <c r="LP212" s="451"/>
      <c r="LQ212" s="414">
        <f t="shared" si="793"/>
        <v>0</v>
      </c>
      <c r="LR212" s="414">
        <f t="shared" si="794"/>
        <v>0</v>
      </c>
      <c r="LS212" s="414" t="str">
        <f t="shared" si="709"/>
        <v/>
      </c>
      <c r="LT212" s="414" t="str">
        <f t="shared" si="795"/>
        <v/>
      </c>
      <c r="LU212" s="414">
        <f t="shared" si="710"/>
        <v>0</v>
      </c>
      <c r="LV212" s="414">
        <f t="shared" si="711"/>
        <v>0</v>
      </c>
      <c r="LW212" s="414">
        <f t="shared" si="712"/>
        <v>0</v>
      </c>
      <c r="LX212" s="448">
        <f t="shared" si="713"/>
        <v>0</v>
      </c>
      <c r="LY212" s="414">
        <f t="shared" si="796"/>
        <v>0</v>
      </c>
      <c r="LZ212" s="414">
        <f t="shared" si="797"/>
        <v>0</v>
      </c>
      <c r="MA212" s="414">
        <f t="shared" si="798"/>
        <v>0</v>
      </c>
      <c r="MB212" s="448">
        <f t="shared" si="799"/>
        <v>0</v>
      </c>
      <c r="MC212" s="414">
        <f t="shared" si="714"/>
        <v>0</v>
      </c>
      <c r="MD212" s="414">
        <f t="shared" si="715"/>
        <v>0</v>
      </c>
      <c r="ME212" s="414">
        <f t="shared" si="716"/>
        <v>0</v>
      </c>
      <c r="MF212" s="448">
        <f t="shared" si="717"/>
        <v>0</v>
      </c>
      <c r="MG212" s="414">
        <f t="shared" si="718"/>
        <v>0</v>
      </c>
      <c r="MH212" s="414">
        <f t="shared" si="719"/>
        <v>0</v>
      </c>
      <c r="MI212" s="414">
        <f t="shared" si="720"/>
        <v>0</v>
      </c>
      <c r="MJ212" s="448">
        <f t="shared" si="800"/>
        <v>0</v>
      </c>
      <c r="MK212" s="462"/>
      <c r="ML212" s="477" cm="1">
        <f t="array" ref="ML212">IF(MX212=1,INDEX($BX212:$EQ212,1,MATCH("Ⅱ⑧",$BX212:$EQ212,0)+7),0)</f>
        <v>0</v>
      </c>
      <c r="MM212" s="478">
        <f t="shared" si="721"/>
        <v>0</v>
      </c>
      <c r="MN212" s="468">
        <f t="shared" si="722"/>
        <v>0</v>
      </c>
      <c r="MP212" s="348">
        <f t="shared" si="723"/>
        <v>0</v>
      </c>
      <c r="MQ212" s="348">
        <f t="shared" si="724"/>
        <v>0</v>
      </c>
      <c r="MR212" s="348">
        <f t="shared" si="725"/>
        <v>0</v>
      </c>
      <c r="MS212" s="348">
        <f t="shared" si="726"/>
        <v>0</v>
      </c>
      <c r="MT212" s="348">
        <f t="shared" si="727"/>
        <v>0</v>
      </c>
      <c r="MU212" s="348">
        <f t="shared" si="728"/>
        <v>0</v>
      </c>
      <c r="MV212" s="348">
        <f t="shared" si="729"/>
        <v>0</v>
      </c>
      <c r="MW212" s="348">
        <f t="shared" si="730"/>
        <v>0</v>
      </c>
      <c r="MX212" s="348">
        <f t="shared" si="731"/>
        <v>0</v>
      </c>
      <c r="MZ212" s="550">
        <f t="shared" si="732"/>
        <v>0</v>
      </c>
      <c r="NA212" s="550">
        <f t="shared" si="733"/>
        <v>0</v>
      </c>
      <c r="NB212" s="550">
        <f t="shared" si="734"/>
        <v>0</v>
      </c>
      <c r="NC212" s="550">
        <f t="shared" si="735"/>
        <v>0</v>
      </c>
      <c r="ND212" s="550">
        <f t="shared" si="736"/>
        <v>0</v>
      </c>
      <c r="NE212" s="550">
        <f t="shared" si="737"/>
        <v>0</v>
      </c>
      <c r="NF212" s="550">
        <f t="shared" si="738"/>
        <v>0</v>
      </c>
      <c r="NG212" s="550">
        <f t="shared" si="739"/>
        <v>0</v>
      </c>
    </row>
    <row r="213" spans="1:371" s="136" customFormat="1" ht="21" customHeight="1">
      <c r="A213" s="452">
        <f t="shared" si="612"/>
        <v>0</v>
      </c>
      <c r="B213" s="452">
        <f t="shared" si="801"/>
        <v>0</v>
      </c>
      <c r="C213" s="452">
        <f t="shared" si="613"/>
        <v>0</v>
      </c>
      <c r="D213" s="452">
        <f t="shared" si="614"/>
        <v>0</v>
      </c>
      <c r="E213" s="452">
        <f t="shared" si="615"/>
        <v>0</v>
      </c>
      <c r="F213" s="452">
        <f t="shared" si="802"/>
        <v>0</v>
      </c>
      <c r="G213" s="452">
        <f t="shared" si="803"/>
        <v>0</v>
      </c>
      <c r="H213" s="452">
        <f t="shared" si="804"/>
        <v>0</v>
      </c>
      <c r="I213" s="267">
        <f t="shared" si="740"/>
        <v>0</v>
      </c>
      <c r="J213" s="268"/>
      <c r="K213" s="112"/>
      <c r="L213" s="112"/>
      <c r="M213" s="106"/>
      <c r="N213" s="106"/>
      <c r="O213" s="106"/>
      <c r="P213" s="106"/>
      <c r="Q213" s="112"/>
      <c r="R213" s="263" t="str">
        <f>IFERROR(VLOOKUP(Q213,'４整理番号表'!$T$27:$U$30,2,TRUE),"")</f>
        <v/>
      </c>
      <c r="S213" s="263">
        <f t="shared" si="741"/>
        <v>0</v>
      </c>
      <c r="T213" s="266">
        <f t="shared" si="742"/>
        <v>0</v>
      </c>
      <c r="U213" s="112"/>
      <c r="V213" s="108"/>
      <c r="W213" s="269" t="str">
        <f>IFERROR(VLOOKUP(V213,'４整理番号表'!$B$6:$G$7,2,TRUE),"")</f>
        <v/>
      </c>
      <c r="X213" s="270"/>
      <c r="Y213" s="108"/>
      <c r="Z213" s="269" t="str">
        <f>IFERROR(VLOOKUP(Y213,'４整理番号表'!$B$39:$H$45,2,TRUE),"")</f>
        <v/>
      </c>
      <c r="AA213" s="108"/>
      <c r="AB213" s="271" t="str">
        <f>IFERROR(VLOOKUP(AA213,'４整理番号表'!$J$5:$K$59,2,TRUE),"")</f>
        <v/>
      </c>
      <c r="AC213" s="365"/>
      <c r="AD213" s="624"/>
      <c r="AE213" s="107"/>
      <c r="AF213" s="272" t="str">
        <f>IFERROR(VLOOKUP(AE213,'４整理番号表'!$P$6:$Q$39,2,TRUE),"")</f>
        <v/>
      </c>
      <c r="AG213" s="273">
        <f t="shared" si="616"/>
        <v>0</v>
      </c>
      <c r="AH213" s="106"/>
      <c r="AI213" s="112"/>
      <c r="AJ213" s="111"/>
      <c r="AK213" s="282"/>
      <c r="AL213" s="283"/>
      <c r="AM213" s="280"/>
      <c r="AN213" s="26"/>
      <c r="AO213" s="291">
        <f t="shared" si="617"/>
        <v>0</v>
      </c>
      <c r="AP213" s="290">
        <f t="shared" si="743"/>
        <v>0</v>
      </c>
      <c r="AQ213" s="30"/>
      <c r="AR213" s="30"/>
      <c r="AS213" s="30"/>
      <c r="AT213" s="289"/>
      <c r="AU213" s="291">
        <f t="shared" si="610"/>
        <v>0</v>
      </c>
      <c r="AV213" s="291" t="str">
        <f t="shared" si="805"/>
        <v/>
      </c>
      <c r="AW213" s="27"/>
      <c r="AX213" s="33"/>
      <c r="AY213" s="33"/>
      <c r="AZ213" s="28"/>
      <c r="BA213" s="27"/>
      <c r="BB213" s="202"/>
      <c r="BC213" s="315">
        <f t="shared" si="744"/>
        <v>0</v>
      </c>
      <c r="BD213" s="349" t="str">
        <f t="shared" si="618"/>
        <v/>
      </c>
      <c r="BE213" s="350"/>
      <c r="BF213" s="350"/>
      <c r="BG213" s="349">
        <f t="shared" si="611"/>
        <v>0</v>
      </c>
      <c r="BH213" s="350"/>
      <c r="BI213" s="349">
        <f t="shared" si="745"/>
        <v>0</v>
      </c>
      <c r="BJ213" s="202"/>
      <c r="BK213" s="202"/>
      <c r="BL213" s="653" t="str">
        <f t="shared" si="619"/>
        <v/>
      </c>
      <c r="BM213" s="654" t="str">
        <f t="shared" si="620"/>
        <v/>
      </c>
      <c r="BN213" s="266" t="str">
        <f t="shared" si="621"/>
        <v/>
      </c>
      <c r="BO213" s="793"/>
      <c r="BP213" s="323"/>
      <c r="BQ213" s="323"/>
      <c r="BR213" s="323"/>
      <c r="BS213" s="323"/>
      <c r="BT213" s="324" t="str">
        <f t="shared" si="622"/>
        <v/>
      </c>
      <c r="BU213" s="325" t="str">
        <f t="shared" si="746"/>
        <v/>
      </c>
      <c r="BV213" s="393">
        <f t="shared" si="747"/>
        <v>0</v>
      </c>
      <c r="BW213" s="326"/>
      <c r="BX213" s="329"/>
      <c r="BY213" s="454"/>
      <c r="BZ213" s="455"/>
      <c r="CA213" s="455"/>
      <c r="CB213" s="455"/>
      <c r="CC213" s="455"/>
      <c r="CD213" s="322">
        <f>IFERROR(VLOOKUP(BX213,'４整理番号表'!$X$23:$Z$31,3,FALSE),)</f>
        <v>0</v>
      </c>
      <c r="CE213" s="605" t="str">
        <f>IF(BX213='４整理番号表'!$X$24,IF(CC213&lt;&gt;"",IF(BZ213&gt;0,IF(BY213=6,ROUNDDOWN((CC213-BZ213)/ABS(BZ213),3),IF(BY213=5,ROUNDDOWN((CC213-BZ213)/ABS(BZ213)*3/4,3),"")),"-")),IF(CC213&lt;&gt;"",IF(BZ213&gt;0,ROUNDDOWN((CC213-BZ213)/ABS(BZ213),3),"-"),""))</f>
        <v/>
      </c>
      <c r="CF213" s="610"/>
      <c r="CG213" s="329"/>
      <c r="CH213" s="454"/>
      <c r="CI213" s="322"/>
      <c r="CJ213" s="322"/>
      <c r="CK213" s="322"/>
      <c r="CL213" s="322"/>
      <c r="CM213" s="322">
        <f>IFERROR(VLOOKUP(CG213,'４整理番号表'!$X$23:$Z$31,3,FALSE),)</f>
        <v>0</v>
      </c>
      <c r="CN213" s="325" t="str">
        <f t="shared" si="748"/>
        <v/>
      </c>
      <c r="CO213" s="610"/>
      <c r="CP213" s="329"/>
      <c r="CQ213" s="454"/>
      <c r="CR213" s="322"/>
      <c r="CS213" s="322"/>
      <c r="CT213" s="322"/>
      <c r="CU213" s="322"/>
      <c r="CV213" s="322">
        <f>IFERROR(VLOOKUP(CP213,'４整理番号表'!$X$23:$Z$31,3,FALSE),)</f>
        <v>0</v>
      </c>
      <c r="CW213" s="325" t="str">
        <f t="shared" si="749"/>
        <v/>
      </c>
      <c r="CX213" s="619"/>
      <c r="CY213" s="329"/>
      <c r="CZ213" s="454"/>
      <c r="DA213" s="322"/>
      <c r="DB213" s="322"/>
      <c r="DC213" s="322"/>
      <c r="DD213" s="322"/>
      <c r="DE213" s="322">
        <f>IFERROR(VLOOKUP(CY213,'４整理番号表'!$X$23:$Z$31,3,FALSE),)</f>
        <v>0</v>
      </c>
      <c r="DF213" s="325" t="str">
        <f t="shared" si="750"/>
        <v/>
      </c>
      <c r="DG213" s="610"/>
      <c r="DH213" s="329"/>
      <c r="DI213" s="454"/>
      <c r="DJ213" s="322"/>
      <c r="DK213" s="322"/>
      <c r="DL213" s="322"/>
      <c r="DM213" s="322"/>
      <c r="DN213" s="322">
        <f>IFERROR(VLOOKUP(DH213,'４整理番号表'!$X$23:$Z$31,3,FALSE),)</f>
        <v>0</v>
      </c>
      <c r="DO213" s="325" t="str">
        <f t="shared" si="751"/>
        <v/>
      </c>
      <c r="DP213" s="610"/>
      <c r="DQ213" s="329"/>
      <c r="DR213" s="454"/>
      <c r="DS213" s="322"/>
      <c r="DT213" s="322"/>
      <c r="DU213" s="322"/>
      <c r="DV213" s="322"/>
      <c r="DW213" s="322">
        <f>IFERROR(VLOOKUP(DQ213,'４整理番号表'!$X$23:$Z$31,3,FALSE),)</f>
        <v>0</v>
      </c>
      <c r="DX213" s="325" t="str">
        <f t="shared" si="752"/>
        <v/>
      </c>
      <c r="DY213" s="610"/>
      <c r="DZ213" s="329"/>
      <c r="EA213" s="454"/>
      <c r="EB213" s="322"/>
      <c r="EC213" s="322"/>
      <c r="ED213" s="322"/>
      <c r="EE213" s="322"/>
      <c r="EF213" s="322">
        <f>IFERROR(VLOOKUP(DZ213,'４整理番号表'!$X$23:$Z$31,3,FALSE),)</f>
        <v>0</v>
      </c>
      <c r="EG213" s="325" t="str">
        <f t="shared" si="753"/>
        <v/>
      </c>
      <c r="EH213" s="610"/>
      <c r="EI213" s="329"/>
      <c r="EJ213" s="454"/>
      <c r="EK213" s="322"/>
      <c r="EL213" s="322"/>
      <c r="EM213" s="322"/>
      <c r="EN213" s="322"/>
      <c r="EO213" s="322">
        <f>IFERROR(VLOOKUP(EI213,'４整理番号表'!$X$23:$Z$31,3,FALSE),)</f>
        <v>0</v>
      </c>
      <c r="EP213" s="325" t="str">
        <f t="shared" si="754"/>
        <v/>
      </c>
      <c r="EQ213" s="619"/>
      <c r="ER213" s="203" t="s">
        <v>101</v>
      </c>
      <c r="ES213" s="266">
        <f t="shared" si="623"/>
        <v>0</v>
      </c>
      <c r="ET213" s="272">
        <f t="shared" si="624"/>
        <v>0</v>
      </c>
      <c r="EU213" s="272">
        <f t="shared" si="625"/>
        <v>0</v>
      </c>
      <c r="EV213" s="272">
        <f t="shared" si="626"/>
        <v>0</v>
      </c>
      <c r="EW213" s="272">
        <f t="shared" si="627"/>
        <v>0</v>
      </c>
      <c r="EX213" s="272">
        <f t="shared" si="628"/>
        <v>0</v>
      </c>
      <c r="EY213" s="272">
        <f t="shared" si="629"/>
        <v>0</v>
      </c>
      <c r="EZ213" s="272">
        <f t="shared" si="630"/>
        <v>0</v>
      </c>
      <c r="FA213" s="272">
        <f t="shared" si="631"/>
        <v>0</v>
      </c>
      <c r="FB213" s="272">
        <f t="shared" si="632"/>
        <v>0</v>
      </c>
      <c r="FC213" s="272">
        <f t="shared" si="633"/>
        <v>0</v>
      </c>
      <c r="FD213" s="272">
        <f t="shared" si="634"/>
        <v>0</v>
      </c>
      <c r="FE213" s="272">
        <f t="shared" si="635"/>
        <v>0</v>
      </c>
      <c r="FF213" s="272">
        <f t="shared" si="636"/>
        <v>0</v>
      </c>
      <c r="FG213" s="272">
        <f t="shared" si="637"/>
        <v>0</v>
      </c>
      <c r="FH213" s="272">
        <f t="shared" si="638"/>
        <v>0</v>
      </c>
      <c r="FI213" s="109" t="s">
        <v>100</v>
      </c>
      <c r="FJ213" s="109" t="s">
        <v>100</v>
      </c>
      <c r="FK213" s="109" t="s">
        <v>100</v>
      </c>
      <c r="FL213" s="109" t="s">
        <v>100</v>
      </c>
      <c r="FM213" s="109" t="s">
        <v>100</v>
      </c>
      <c r="FN213" s="272">
        <f t="shared" si="755"/>
        <v>0</v>
      </c>
      <c r="FO213" s="272">
        <f t="shared" si="756"/>
        <v>0</v>
      </c>
      <c r="FP213" s="272">
        <f t="shared" si="757"/>
        <v>0</v>
      </c>
      <c r="FQ213" s="272">
        <f t="shared" si="758"/>
        <v>0</v>
      </c>
      <c r="FR213" s="272">
        <f t="shared" si="759"/>
        <v>0</v>
      </c>
      <c r="FS213" s="272">
        <f t="shared" si="760"/>
        <v>0</v>
      </c>
      <c r="FT213" s="272">
        <f t="shared" si="761"/>
        <v>0</v>
      </c>
      <c r="FU213" s="113"/>
      <c r="FV213" s="113"/>
      <c r="FW213" s="109"/>
      <c r="FX213" s="109"/>
      <c r="FY213" s="109"/>
      <c r="FZ213" s="272">
        <f t="shared" si="762"/>
        <v>0</v>
      </c>
      <c r="GA213" s="272">
        <f t="shared" si="639"/>
        <v>0</v>
      </c>
      <c r="GB213" s="109"/>
      <c r="GC213" s="109"/>
      <c r="GD213" s="109"/>
      <c r="GE213" s="109"/>
      <c r="GF213" s="109"/>
      <c r="GG213" s="109"/>
      <c r="GH213" s="109"/>
      <c r="GI213" s="109"/>
      <c r="GJ213" s="109"/>
      <c r="GK213" s="109"/>
      <c r="GL213" s="109"/>
      <c r="GM213" s="109"/>
      <c r="GN213" s="109"/>
      <c r="GO213" s="109"/>
      <c r="GP213" s="109"/>
      <c r="GQ213" s="109"/>
      <c r="GR213" s="109"/>
      <c r="GS213" s="109"/>
      <c r="GT213" s="110"/>
      <c r="GV213" s="413">
        <f t="shared" si="640"/>
        <v>0</v>
      </c>
      <c r="GW213" s="414">
        <f t="shared" si="641"/>
        <v>0</v>
      </c>
      <c r="GX213" s="415"/>
      <c r="GY213" s="416">
        <f t="shared" si="806"/>
        <v>0</v>
      </c>
      <c r="GZ213" s="417">
        <f t="shared" si="807"/>
        <v>0</v>
      </c>
      <c r="HA213" s="385"/>
      <c r="HB213" s="421"/>
      <c r="HC213" s="422"/>
      <c r="HD213" s="422"/>
      <c r="HE213" s="423">
        <f t="shared" si="608"/>
        <v>0</v>
      </c>
      <c r="HF213" s="424">
        <f t="shared" si="609"/>
        <v>0</v>
      </c>
      <c r="HG213" s="426"/>
      <c r="HH213" s="426"/>
      <c r="HI213" s="426"/>
      <c r="HJ213" s="345" t="str">
        <f t="shared" si="642"/>
        <v/>
      </c>
      <c r="HK213" s="402">
        <f>IF(OR(AND(1&lt;=HJ213,HJ213&lt;=3),HJ213=6),VLOOKUP(HJ213,'４整理番号表'!$J$5:$K$59,2,FALSE),0)</f>
        <v>0</v>
      </c>
      <c r="HL213" s="402">
        <f>IF(OR(HJ213=4,HJ213=7),VLOOKUP(HJ213,'４整理番号表'!$J$5:$K$59,2,FALSE),0)</f>
        <v>0</v>
      </c>
      <c r="HM213" s="402">
        <f>IF(HJ213=5,VLOOKUP(HJ213,'４整理番号表'!$J$5:$K$59,2,FALSE),0)</f>
        <v>0</v>
      </c>
      <c r="HN213" s="402">
        <f>IF(AND(8&lt;=HJ213,HJ213&lt;=13),VLOOKUP(HJ213,'４整理番号表'!$J$5:$K$59,2,FALSE),0)</f>
        <v>0</v>
      </c>
      <c r="HO213" s="397">
        <f t="shared" si="763"/>
        <v>0</v>
      </c>
      <c r="HP213" s="345">
        <f t="shared" si="764"/>
        <v>0</v>
      </c>
      <c r="HQ213" s="345">
        <f t="shared" si="765"/>
        <v>0</v>
      </c>
      <c r="HR213" s="344">
        <f t="shared" si="766"/>
        <v>0</v>
      </c>
      <c r="HS213" s="344">
        <f t="shared" si="767"/>
        <v>0</v>
      </c>
      <c r="HT213" s="345">
        <f t="shared" si="768"/>
        <v>0</v>
      </c>
      <c r="HU213" s="345">
        <f t="shared" si="769"/>
        <v>0</v>
      </c>
      <c r="HV213" s="345">
        <f t="shared" si="770"/>
        <v>0</v>
      </c>
      <c r="HW213" s="345">
        <f t="shared" si="771"/>
        <v>0</v>
      </c>
      <c r="HX213" s="345">
        <f t="shared" si="772"/>
        <v>0</v>
      </c>
      <c r="HY213" s="344">
        <f t="shared" si="773"/>
        <v>0</v>
      </c>
      <c r="HZ213" s="344">
        <f t="shared" si="774"/>
        <v>0</v>
      </c>
      <c r="IA213" s="345">
        <f t="shared" si="775"/>
        <v>0</v>
      </c>
      <c r="IB213" s="345">
        <f t="shared" si="776"/>
        <v>0</v>
      </c>
      <c r="IC213" s="345">
        <f t="shared" si="777"/>
        <v>0</v>
      </c>
      <c r="ID213" s="345">
        <f t="shared" si="778"/>
        <v>0</v>
      </c>
      <c r="IE213" s="345">
        <f t="shared" si="779"/>
        <v>0</v>
      </c>
      <c r="IF213" s="344">
        <f>IF(AND($HO213=3,SUM($ID213:IE213)=0),IF(AND($HB213=1,$HF213&gt;=0.1),1,),)</f>
        <v>0</v>
      </c>
      <c r="IG213" s="344">
        <f>IF(AND($HO213=3,SUM($ID213:IF213)=0),IF(AND($HB213=1,$HF213&gt;=0.05,$HF213&lt;0.1),1,),)</f>
        <v>0</v>
      </c>
      <c r="IH213" s="345">
        <f t="shared" si="780"/>
        <v>0</v>
      </c>
      <c r="II213" s="345">
        <f t="shared" si="781"/>
        <v>0</v>
      </c>
      <c r="IJ213" s="345">
        <f t="shared" si="782"/>
        <v>0</v>
      </c>
      <c r="IK213" s="345">
        <f t="shared" si="783"/>
        <v>0</v>
      </c>
      <c r="IL213" s="345">
        <f t="shared" si="784"/>
        <v>0</v>
      </c>
      <c r="IM213" s="345">
        <f t="shared" si="785"/>
        <v>0</v>
      </c>
      <c r="IN213" s="345">
        <f t="shared" si="786"/>
        <v>0</v>
      </c>
      <c r="IO213" s="345">
        <f t="shared" si="787"/>
        <v>0</v>
      </c>
      <c r="IP213" s="345">
        <f t="shared" si="788"/>
        <v>0</v>
      </c>
      <c r="IQ213" s="345">
        <f t="shared" si="789"/>
        <v>0</v>
      </c>
      <c r="IR213" s="345">
        <f t="shared" si="790"/>
        <v>0</v>
      </c>
      <c r="IS213" s="392">
        <f t="shared" si="791"/>
        <v>0</v>
      </c>
      <c r="IT213" s="385"/>
      <c r="IU213" s="440">
        <f t="shared" si="643"/>
        <v>0</v>
      </c>
      <c r="IV213" s="344">
        <f t="shared" si="644"/>
        <v>0</v>
      </c>
      <c r="IW213" s="344">
        <f t="shared" si="645"/>
        <v>0</v>
      </c>
      <c r="IX213" s="344">
        <f t="shared" si="646"/>
        <v>0</v>
      </c>
      <c r="IY213" s="344">
        <f t="shared" si="647"/>
        <v>0</v>
      </c>
      <c r="IZ213" s="344">
        <f t="shared" si="648"/>
        <v>0</v>
      </c>
      <c r="JA213" s="344">
        <f t="shared" si="649"/>
        <v>0</v>
      </c>
      <c r="JB213" s="344">
        <f t="shared" si="650"/>
        <v>0</v>
      </c>
      <c r="JC213" s="344">
        <f t="shared" si="651"/>
        <v>0</v>
      </c>
      <c r="JD213" s="344">
        <f t="shared" si="652"/>
        <v>0</v>
      </c>
      <c r="JE213" s="344">
        <f t="shared" si="653"/>
        <v>0</v>
      </c>
      <c r="JF213" s="344">
        <f t="shared" si="654"/>
        <v>0</v>
      </c>
      <c r="JG213" s="344">
        <f t="shared" si="655"/>
        <v>0</v>
      </c>
      <c r="JH213" s="344">
        <f t="shared" si="656"/>
        <v>0</v>
      </c>
      <c r="JI213" s="344">
        <f t="shared" si="657"/>
        <v>0</v>
      </c>
      <c r="JJ213" s="344">
        <f t="shared" si="658"/>
        <v>0</v>
      </c>
      <c r="JK213" s="344">
        <f t="shared" si="659"/>
        <v>0</v>
      </c>
      <c r="JL213" s="344">
        <f t="shared" si="660"/>
        <v>0</v>
      </c>
      <c r="JM213" s="344">
        <f t="shared" si="661"/>
        <v>0</v>
      </c>
      <c r="JN213" s="344">
        <f t="shared" si="662"/>
        <v>0</v>
      </c>
      <c r="JO213" s="344">
        <f t="shared" si="663"/>
        <v>0</v>
      </c>
      <c r="JP213" s="344">
        <f t="shared" si="664"/>
        <v>0</v>
      </c>
      <c r="JQ213" s="344">
        <f t="shared" si="665"/>
        <v>0</v>
      </c>
      <c r="JR213" s="344">
        <f t="shared" si="666"/>
        <v>0</v>
      </c>
      <c r="JS213" s="344">
        <f t="shared" si="667"/>
        <v>0</v>
      </c>
      <c r="JT213" s="344">
        <f t="shared" si="668"/>
        <v>0</v>
      </c>
      <c r="JU213" s="344">
        <f t="shared" si="669"/>
        <v>0</v>
      </c>
      <c r="JV213" s="344">
        <f t="shared" si="670"/>
        <v>0</v>
      </c>
      <c r="JW213" s="344">
        <f t="shared" si="671"/>
        <v>0</v>
      </c>
      <c r="JX213" s="344">
        <f t="shared" si="672"/>
        <v>0</v>
      </c>
      <c r="JY213" s="344">
        <f t="shared" si="673"/>
        <v>0</v>
      </c>
      <c r="JZ213" s="344">
        <f t="shared" si="674"/>
        <v>0</v>
      </c>
      <c r="KA213" s="344">
        <f t="shared" si="675"/>
        <v>0</v>
      </c>
      <c r="KB213" s="344">
        <f t="shared" si="676"/>
        <v>0</v>
      </c>
      <c r="KC213" s="344">
        <f t="shared" si="677"/>
        <v>0</v>
      </c>
      <c r="KD213" s="344">
        <f t="shared" si="678"/>
        <v>0</v>
      </c>
      <c r="KE213" s="344">
        <f t="shared" si="679"/>
        <v>0</v>
      </c>
      <c r="KF213" s="344">
        <f t="shared" si="680"/>
        <v>0</v>
      </c>
      <c r="KG213" s="344">
        <f t="shared" si="681"/>
        <v>0</v>
      </c>
      <c r="KH213" s="344">
        <f t="shared" si="682"/>
        <v>0</v>
      </c>
      <c r="KI213" s="344">
        <f t="shared" si="683"/>
        <v>0</v>
      </c>
      <c r="KJ213" s="344">
        <f t="shared" si="684"/>
        <v>0</v>
      </c>
      <c r="KK213" s="344">
        <f t="shared" si="685"/>
        <v>0</v>
      </c>
      <c r="KL213" s="344">
        <f t="shared" si="686"/>
        <v>0</v>
      </c>
      <c r="KM213" s="344">
        <f t="shared" si="687"/>
        <v>0</v>
      </c>
      <c r="KN213" s="344">
        <f t="shared" si="688"/>
        <v>0</v>
      </c>
      <c r="KO213" s="344">
        <f t="shared" si="689"/>
        <v>0</v>
      </c>
      <c r="KP213" s="344">
        <f t="shared" si="690"/>
        <v>0</v>
      </c>
      <c r="KQ213" s="344">
        <f t="shared" si="691"/>
        <v>0</v>
      </c>
      <c r="KR213" s="344">
        <f t="shared" si="692"/>
        <v>0</v>
      </c>
      <c r="KS213" s="344">
        <f t="shared" si="693"/>
        <v>0</v>
      </c>
      <c r="KT213" s="383">
        <f t="shared" si="694"/>
        <v>0</v>
      </c>
      <c r="KU213" s="701"/>
      <c r="KV213" s="109"/>
      <c r="KW213" s="109"/>
      <c r="KX213" s="110"/>
      <c r="KZ213" s="472">
        <f t="shared" si="695"/>
        <v>0</v>
      </c>
      <c r="LA213" s="348">
        <f t="shared" si="696"/>
        <v>0</v>
      </c>
      <c r="LB213" s="348">
        <f t="shared" si="697"/>
        <v>0</v>
      </c>
      <c r="LC213" s="473">
        <f t="shared" si="698"/>
        <v>0</v>
      </c>
      <c r="LE213" s="467">
        <f t="shared" si="699"/>
        <v>0</v>
      </c>
      <c r="LF213" s="467" t="str">
        <f t="shared" si="700"/>
        <v/>
      </c>
      <c r="LG213" s="467">
        <f t="shared" si="701"/>
        <v>0</v>
      </c>
      <c r="LH213" s="467">
        <f t="shared" si="702"/>
        <v>0</v>
      </c>
      <c r="LI213" s="467">
        <f t="shared" si="703"/>
        <v>0</v>
      </c>
      <c r="LJ213" s="467">
        <f t="shared" si="704"/>
        <v>0</v>
      </c>
      <c r="LK213" s="467">
        <f t="shared" si="705"/>
        <v>0</v>
      </c>
      <c r="LL213" s="467">
        <f t="shared" si="706"/>
        <v>0</v>
      </c>
      <c r="LM213" s="467">
        <f t="shared" si="707"/>
        <v>0</v>
      </c>
      <c r="LN213" s="468">
        <f t="shared" si="708"/>
        <v>0</v>
      </c>
      <c r="LO213" s="468" t="str">
        <f t="shared" si="792"/>
        <v>○</v>
      </c>
      <c r="LP213" s="451"/>
      <c r="LQ213" s="414">
        <f t="shared" si="793"/>
        <v>0</v>
      </c>
      <c r="LR213" s="414">
        <f t="shared" si="794"/>
        <v>0</v>
      </c>
      <c r="LS213" s="414" t="str">
        <f t="shared" si="709"/>
        <v/>
      </c>
      <c r="LT213" s="414" t="str">
        <f t="shared" si="795"/>
        <v/>
      </c>
      <c r="LU213" s="414">
        <f t="shared" si="710"/>
        <v>0</v>
      </c>
      <c r="LV213" s="414">
        <f t="shared" si="711"/>
        <v>0</v>
      </c>
      <c r="LW213" s="414">
        <f t="shared" si="712"/>
        <v>0</v>
      </c>
      <c r="LX213" s="448">
        <f t="shared" si="713"/>
        <v>0</v>
      </c>
      <c r="LY213" s="414">
        <f t="shared" si="796"/>
        <v>0</v>
      </c>
      <c r="LZ213" s="414">
        <f t="shared" si="797"/>
        <v>0</v>
      </c>
      <c r="MA213" s="414">
        <f t="shared" si="798"/>
        <v>0</v>
      </c>
      <c r="MB213" s="448">
        <f t="shared" si="799"/>
        <v>0</v>
      </c>
      <c r="MC213" s="414">
        <f t="shared" si="714"/>
        <v>0</v>
      </c>
      <c r="MD213" s="414">
        <f t="shared" si="715"/>
        <v>0</v>
      </c>
      <c r="ME213" s="414">
        <f t="shared" si="716"/>
        <v>0</v>
      </c>
      <c r="MF213" s="448">
        <f t="shared" si="717"/>
        <v>0</v>
      </c>
      <c r="MG213" s="414">
        <f t="shared" si="718"/>
        <v>0</v>
      </c>
      <c r="MH213" s="414">
        <f t="shared" si="719"/>
        <v>0</v>
      </c>
      <c r="MI213" s="414">
        <f t="shared" si="720"/>
        <v>0</v>
      </c>
      <c r="MJ213" s="448">
        <f t="shared" si="800"/>
        <v>0</v>
      </c>
      <c r="MK213" s="462"/>
      <c r="ML213" s="477" cm="1">
        <f t="array" ref="ML213">IF(MX213=1,INDEX($BX213:$EQ213,1,MATCH("Ⅱ⑧",$BX213:$EQ213,0)+7),0)</f>
        <v>0</v>
      </c>
      <c r="MM213" s="478">
        <f t="shared" si="721"/>
        <v>0</v>
      </c>
      <c r="MN213" s="468">
        <f t="shared" si="722"/>
        <v>0</v>
      </c>
      <c r="MP213" s="348">
        <f t="shared" si="723"/>
        <v>0</v>
      </c>
      <c r="MQ213" s="348">
        <f t="shared" si="724"/>
        <v>0</v>
      </c>
      <c r="MR213" s="348">
        <f t="shared" si="725"/>
        <v>0</v>
      </c>
      <c r="MS213" s="348">
        <f t="shared" si="726"/>
        <v>0</v>
      </c>
      <c r="MT213" s="348">
        <f t="shared" si="727"/>
        <v>0</v>
      </c>
      <c r="MU213" s="348">
        <f t="shared" si="728"/>
        <v>0</v>
      </c>
      <c r="MV213" s="348">
        <f t="shared" si="729"/>
        <v>0</v>
      </c>
      <c r="MW213" s="348">
        <f t="shared" si="730"/>
        <v>0</v>
      </c>
      <c r="MX213" s="348">
        <f t="shared" si="731"/>
        <v>0</v>
      </c>
      <c r="MZ213" s="550">
        <f t="shared" si="732"/>
        <v>0</v>
      </c>
      <c r="NA213" s="550">
        <f t="shared" si="733"/>
        <v>0</v>
      </c>
      <c r="NB213" s="550">
        <f t="shared" si="734"/>
        <v>0</v>
      </c>
      <c r="NC213" s="550">
        <f t="shared" si="735"/>
        <v>0</v>
      </c>
      <c r="ND213" s="550">
        <f t="shared" si="736"/>
        <v>0</v>
      </c>
      <c r="NE213" s="550">
        <f t="shared" si="737"/>
        <v>0</v>
      </c>
      <c r="NF213" s="550">
        <f t="shared" si="738"/>
        <v>0</v>
      </c>
      <c r="NG213" s="550">
        <f t="shared" si="739"/>
        <v>0</v>
      </c>
    </row>
    <row r="214" spans="1:371" s="136" customFormat="1" ht="21" customHeight="1">
      <c r="A214" s="452">
        <f t="shared" si="612"/>
        <v>0</v>
      </c>
      <c r="B214" s="452">
        <f t="shared" si="801"/>
        <v>0</v>
      </c>
      <c r="C214" s="452">
        <f t="shared" si="613"/>
        <v>0</v>
      </c>
      <c r="D214" s="452">
        <f t="shared" si="614"/>
        <v>0</v>
      </c>
      <c r="E214" s="452">
        <f t="shared" si="615"/>
        <v>0</v>
      </c>
      <c r="F214" s="452">
        <f t="shared" si="802"/>
        <v>0</v>
      </c>
      <c r="G214" s="452">
        <f t="shared" si="803"/>
        <v>0</v>
      </c>
      <c r="H214" s="452">
        <f t="shared" si="804"/>
        <v>0</v>
      </c>
      <c r="I214" s="267">
        <f t="shared" si="740"/>
        <v>0</v>
      </c>
      <c r="J214" s="268"/>
      <c r="K214" s="112"/>
      <c r="L214" s="112"/>
      <c r="M214" s="106"/>
      <c r="N214" s="106"/>
      <c r="O214" s="106"/>
      <c r="P214" s="106"/>
      <c r="Q214" s="112"/>
      <c r="R214" s="263" t="str">
        <f>IFERROR(VLOOKUP(Q214,'４整理番号表'!$T$27:$U$30,2,TRUE),"")</f>
        <v/>
      </c>
      <c r="S214" s="263">
        <f t="shared" si="741"/>
        <v>0</v>
      </c>
      <c r="T214" s="266">
        <f t="shared" si="742"/>
        <v>0</v>
      </c>
      <c r="U214" s="112"/>
      <c r="V214" s="108"/>
      <c r="W214" s="269" t="str">
        <f>IFERROR(VLOOKUP(V214,'４整理番号表'!$B$6:$G$7,2,TRUE),"")</f>
        <v/>
      </c>
      <c r="X214" s="270"/>
      <c r="Y214" s="108"/>
      <c r="Z214" s="269" t="str">
        <f>IFERROR(VLOOKUP(Y214,'４整理番号表'!$B$39:$H$45,2,TRUE),"")</f>
        <v/>
      </c>
      <c r="AA214" s="108"/>
      <c r="AB214" s="271" t="str">
        <f>IFERROR(VLOOKUP(AA214,'４整理番号表'!$J$5:$K$59,2,TRUE),"")</f>
        <v/>
      </c>
      <c r="AC214" s="365"/>
      <c r="AD214" s="624"/>
      <c r="AE214" s="107"/>
      <c r="AF214" s="272" t="str">
        <f>IFERROR(VLOOKUP(AE214,'４整理番号表'!$P$6:$Q$39,2,TRUE),"")</f>
        <v/>
      </c>
      <c r="AG214" s="273">
        <f t="shared" si="616"/>
        <v>0</v>
      </c>
      <c r="AH214" s="106"/>
      <c r="AI214" s="112"/>
      <c r="AJ214" s="111"/>
      <c r="AK214" s="282"/>
      <c r="AL214" s="283"/>
      <c r="AM214" s="280"/>
      <c r="AN214" s="29"/>
      <c r="AO214" s="291">
        <f t="shared" si="617"/>
        <v>0</v>
      </c>
      <c r="AP214" s="290">
        <f t="shared" si="743"/>
        <v>0</v>
      </c>
      <c r="AQ214" s="30"/>
      <c r="AR214" s="30"/>
      <c r="AS214" s="30"/>
      <c r="AT214" s="289"/>
      <c r="AU214" s="291">
        <f t="shared" si="610"/>
        <v>0</v>
      </c>
      <c r="AV214" s="291" t="str">
        <f t="shared" si="805"/>
        <v/>
      </c>
      <c r="AW214" s="27"/>
      <c r="AX214" s="33"/>
      <c r="AY214" s="33"/>
      <c r="AZ214" s="28"/>
      <c r="BA214" s="27"/>
      <c r="BB214" s="202"/>
      <c r="BC214" s="315">
        <f t="shared" si="744"/>
        <v>0</v>
      </c>
      <c r="BD214" s="349" t="str">
        <f t="shared" si="618"/>
        <v/>
      </c>
      <c r="BE214" s="350"/>
      <c r="BF214" s="350"/>
      <c r="BG214" s="349">
        <f t="shared" si="611"/>
        <v>0</v>
      </c>
      <c r="BH214" s="350"/>
      <c r="BI214" s="349">
        <f t="shared" si="745"/>
        <v>0</v>
      </c>
      <c r="BJ214" s="202"/>
      <c r="BK214" s="202"/>
      <c r="BL214" s="653" t="str">
        <f t="shared" si="619"/>
        <v/>
      </c>
      <c r="BM214" s="654" t="str">
        <f t="shared" si="620"/>
        <v/>
      </c>
      <c r="BN214" s="266" t="str">
        <f t="shared" si="621"/>
        <v/>
      </c>
      <c r="BO214" s="793"/>
      <c r="BP214" s="323"/>
      <c r="BQ214" s="323"/>
      <c r="BR214" s="323"/>
      <c r="BS214" s="323"/>
      <c r="BT214" s="324" t="str">
        <f t="shared" si="622"/>
        <v/>
      </c>
      <c r="BU214" s="325" t="str">
        <f t="shared" si="746"/>
        <v/>
      </c>
      <c r="BV214" s="393">
        <f t="shared" si="747"/>
        <v>0</v>
      </c>
      <c r="BW214" s="326"/>
      <c r="BX214" s="329"/>
      <c r="BY214" s="454"/>
      <c r="BZ214" s="455"/>
      <c r="CA214" s="455"/>
      <c r="CB214" s="455"/>
      <c r="CC214" s="455"/>
      <c r="CD214" s="322">
        <f>IFERROR(VLOOKUP(BX214,'４整理番号表'!$X$23:$Z$31,3,FALSE),)</f>
        <v>0</v>
      </c>
      <c r="CE214" s="605" t="str">
        <f>IF(BX214='４整理番号表'!$X$24,IF(CC214&lt;&gt;"",IF(BZ214&gt;0,IF(BY214=6,ROUNDDOWN((CC214-BZ214)/ABS(BZ214),3),IF(BY214=5,ROUNDDOWN((CC214-BZ214)/ABS(BZ214)*3/4,3),"")),"-")),IF(CC214&lt;&gt;"",IF(BZ214&gt;0,ROUNDDOWN((CC214-BZ214)/ABS(BZ214),3),"-"),""))</f>
        <v/>
      </c>
      <c r="CF214" s="610"/>
      <c r="CG214" s="329"/>
      <c r="CH214" s="454"/>
      <c r="CI214" s="322"/>
      <c r="CJ214" s="322"/>
      <c r="CK214" s="322"/>
      <c r="CL214" s="322"/>
      <c r="CM214" s="322">
        <f>IFERROR(VLOOKUP(CG214,'４整理番号表'!$X$23:$Z$31,3,FALSE),)</f>
        <v>0</v>
      </c>
      <c r="CN214" s="325" t="str">
        <f t="shared" si="748"/>
        <v/>
      </c>
      <c r="CO214" s="610"/>
      <c r="CP214" s="329"/>
      <c r="CQ214" s="454"/>
      <c r="CR214" s="322"/>
      <c r="CS214" s="322"/>
      <c r="CT214" s="322"/>
      <c r="CU214" s="322"/>
      <c r="CV214" s="322">
        <f>IFERROR(VLOOKUP(CP214,'４整理番号表'!$X$23:$Z$31,3,FALSE),)</f>
        <v>0</v>
      </c>
      <c r="CW214" s="325" t="str">
        <f t="shared" si="749"/>
        <v/>
      </c>
      <c r="CX214" s="619"/>
      <c r="CY214" s="329"/>
      <c r="CZ214" s="454"/>
      <c r="DA214" s="322"/>
      <c r="DB214" s="322"/>
      <c r="DC214" s="322"/>
      <c r="DD214" s="322"/>
      <c r="DE214" s="322">
        <f>IFERROR(VLOOKUP(CY214,'４整理番号表'!$X$23:$Z$31,3,FALSE),)</f>
        <v>0</v>
      </c>
      <c r="DF214" s="325" t="str">
        <f t="shared" si="750"/>
        <v/>
      </c>
      <c r="DG214" s="610"/>
      <c r="DH214" s="329"/>
      <c r="DI214" s="454"/>
      <c r="DJ214" s="322"/>
      <c r="DK214" s="322"/>
      <c r="DL214" s="322"/>
      <c r="DM214" s="322"/>
      <c r="DN214" s="322">
        <f>IFERROR(VLOOKUP(DH214,'４整理番号表'!$X$23:$Z$31,3,FALSE),)</f>
        <v>0</v>
      </c>
      <c r="DO214" s="325" t="str">
        <f t="shared" si="751"/>
        <v/>
      </c>
      <c r="DP214" s="610"/>
      <c r="DQ214" s="329"/>
      <c r="DR214" s="454"/>
      <c r="DS214" s="322"/>
      <c r="DT214" s="322"/>
      <c r="DU214" s="322"/>
      <c r="DV214" s="322"/>
      <c r="DW214" s="322">
        <f>IFERROR(VLOOKUP(DQ214,'４整理番号表'!$X$23:$Z$31,3,FALSE),)</f>
        <v>0</v>
      </c>
      <c r="DX214" s="325" t="str">
        <f t="shared" si="752"/>
        <v/>
      </c>
      <c r="DY214" s="610"/>
      <c r="DZ214" s="329"/>
      <c r="EA214" s="454"/>
      <c r="EB214" s="322"/>
      <c r="EC214" s="322"/>
      <c r="ED214" s="322"/>
      <c r="EE214" s="322"/>
      <c r="EF214" s="322">
        <f>IFERROR(VLOOKUP(DZ214,'４整理番号表'!$X$23:$Z$31,3,FALSE),)</f>
        <v>0</v>
      </c>
      <c r="EG214" s="325" t="str">
        <f t="shared" si="753"/>
        <v/>
      </c>
      <c r="EH214" s="610"/>
      <c r="EI214" s="329"/>
      <c r="EJ214" s="454"/>
      <c r="EK214" s="322"/>
      <c r="EL214" s="322"/>
      <c r="EM214" s="322"/>
      <c r="EN214" s="322"/>
      <c r="EO214" s="322">
        <f>IFERROR(VLOOKUP(EI214,'４整理番号表'!$X$23:$Z$31,3,FALSE),)</f>
        <v>0</v>
      </c>
      <c r="EP214" s="325" t="str">
        <f t="shared" si="754"/>
        <v/>
      </c>
      <c r="EQ214" s="619"/>
      <c r="ER214" s="203" t="s">
        <v>101</v>
      </c>
      <c r="ES214" s="266">
        <f t="shared" si="623"/>
        <v>0</v>
      </c>
      <c r="ET214" s="272">
        <f t="shared" si="624"/>
        <v>0</v>
      </c>
      <c r="EU214" s="272">
        <f t="shared" si="625"/>
        <v>0</v>
      </c>
      <c r="EV214" s="272">
        <f t="shared" si="626"/>
        <v>0</v>
      </c>
      <c r="EW214" s="272">
        <f t="shared" si="627"/>
        <v>0</v>
      </c>
      <c r="EX214" s="272">
        <f t="shared" si="628"/>
        <v>0</v>
      </c>
      <c r="EY214" s="272">
        <f t="shared" si="629"/>
        <v>0</v>
      </c>
      <c r="EZ214" s="272">
        <f t="shared" si="630"/>
        <v>0</v>
      </c>
      <c r="FA214" s="272">
        <f t="shared" si="631"/>
        <v>0</v>
      </c>
      <c r="FB214" s="272">
        <f t="shared" si="632"/>
        <v>0</v>
      </c>
      <c r="FC214" s="272">
        <f t="shared" si="633"/>
        <v>0</v>
      </c>
      <c r="FD214" s="272">
        <f t="shared" si="634"/>
        <v>0</v>
      </c>
      <c r="FE214" s="272">
        <f t="shared" si="635"/>
        <v>0</v>
      </c>
      <c r="FF214" s="272">
        <f t="shared" si="636"/>
        <v>0</v>
      </c>
      <c r="FG214" s="272">
        <f t="shared" si="637"/>
        <v>0</v>
      </c>
      <c r="FH214" s="272">
        <f t="shared" si="638"/>
        <v>0</v>
      </c>
      <c r="FI214" s="109" t="s">
        <v>100</v>
      </c>
      <c r="FJ214" s="109" t="s">
        <v>100</v>
      </c>
      <c r="FK214" s="109" t="s">
        <v>100</v>
      </c>
      <c r="FL214" s="109" t="s">
        <v>100</v>
      </c>
      <c r="FM214" s="109" t="s">
        <v>100</v>
      </c>
      <c r="FN214" s="272">
        <f t="shared" si="755"/>
        <v>0</v>
      </c>
      <c r="FO214" s="272">
        <f t="shared" si="756"/>
        <v>0</v>
      </c>
      <c r="FP214" s="272">
        <f t="shared" si="757"/>
        <v>0</v>
      </c>
      <c r="FQ214" s="272">
        <f t="shared" si="758"/>
        <v>0</v>
      </c>
      <c r="FR214" s="272">
        <f t="shared" si="759"/>
        <v>0</v>
      </c>
      <c r="FS214" s="272">
        <f t="shared" si="760"/>
        <v>0</v>
      </c>
      <c r="FT214" s="272">
        <f t="shared" si="761"/>
        <v>0</v>
      </c>
      <c r="FU214" s="113"/>
      <c r="FV214" s="113"/>
      <c r="FW214" s="109"/>
      <c r="FX214" s="109"/>
      <c r="FY214" s="109"/>
      <c r="FZ214" s="272">
        <f t="shared" si="762"/>
        <v>0</v>
      </c>
      <c r="GA214" s="272">
        <f t="shared" si="639"/>
        <v>0</v>
      </c>
      <c r="GB214" s="109"/>
      <c r="GC214" s="109"/>
      <c r="GD214" s="109"/>
      <c r="GE214" s="109"/>
      <c r="GF214" s="109"/>
      <c r="GG214" s="109"/>
      <c r="GH214" s="109"/>
      <c r="GI214" s="109"/>
      <c r="GJ214" s="109"/>
      <c r="GK214" s="109"/>
      <c r="GL214" s="109"/>
      <c r="GM214" s="109"/>
      <c r="GN214" s="109"/>
      <c r="GO214" s="109"/>
      <c r="GP214" s="109"/>
      <c r="GQ214" s="109"/>
      <c r="GR214" s="109"/>
      <c r="GS214" s="109"/>
      <c r="GT214" s="110"/>
      <c r="GV214" s="413">
        <f t="shared" si="640"/>
        <v>0</v>
      </c>
      <c r="GW214" s="414">
        <f t="shared" si="641"/>
        <v>0</v>
      </c>
      <c r="GX214" s="415"/>
      <c r="GY214" s="416">
        <f t="shared" si="806"/>
        <v>0</v>
      </c>
      <c r="GZ214" s="417">
        <f t="shared" si="807"/>
        <v>0</v>
      </c>
      <c r="HA214" s="385"/>
      <c r="HB214" s="421"/>
      <c r="HC214" s="422"/>
      <c r="HD214" s="422"/>
      <c r="HE214" s="423">
        <f t="shared" si="608"/>
        <v>0</v>
      </c>
      <c r="HF214" s="424">
        <f t="shared" si="609"/>
        <v>0</v>
      </c>
      <c r="HG214" s="426"/>
      <c r="HH214" s="426"/>
      <c r="HI214" s="426"/>
      <c r="HJ214" s="345" t="str">
        <f t="shared" si="642"/>
        <v/>
      </c>
      <c r="HK214" s="402">
        <f>IF(OR(AND(1&lt;=HJ214,HJ214&lt;=3),HJ214=6),VLOOKUP(HJ214,'４整理番号表'!$J$5:$K$59,2,FALSE),0)</f>
        <v>0</v>
      </c>
      <c r="HL214" s="402">
        <f>IF(OR(HJ214=4,HJ214=7),VLOOKUP(HJ214,'４整理番号表'!$J$5:$K$59,2,FALSE),0)</f>
        <v>0</v>
      </c>
      <c r="HM214" s="402">
        <f>IF(HJ214=5,VLOOKUP(HJ214,'４整理番号表'!$J$5:$K$59,2,FALSE),0)</f>
        <v>0</v>
      </c>
      <c r="HN214" s="402">
        <f>IF(AND(8&lt;=HJ214,HJ214&lt;=13),VLOOKUP(HJ214,'４整理番号表'!$J$5:$K$59,2,FALSE),0)</f>
        <v>0</v>
      </c>
      <c r="HO214" s="397">
        <f t="shared" si="763"/>
        <v>0</v>
      </c>
      <c r="HP214" s="345">
        <f t="shared" si="764"/>
        <v>0</v>
      </c>
      <c r="HQ214" s="345">
        <f t="shared" si="765"/>
        <v>0</v>
      </c>
      <c r="HR214" s="344">
        <f t="shared" si="766"/>
        <v>0</v>
      </c>
      <c r="HS214" s="344">
        <f t="shared" si="767"/>
        <v>0</v>
      </c>
      <c r="HT214" s="345">
        <f t="shared" si="768"/>
        <v>0</v>
      </c>
      <c r="HU214" s="345">
        <f t="shared" si="769"/>
        <v>0</v>
      </c>
      <c r="HV214" s="345">
        <f t="shared" si="770"/>
        <v>0</v>
      </c>
      <c r="HW214" s="345">
        <f t="shared" si="771"/>
        <v>0</v>
      </c>
      <c r="HX214" s="345">
        <f t="shared" si="772"/>
        <v>0</v>
      </c>
      <c r="HY214" s="344">
        <f t="shared" si="773"/>
        <v>0</v>
      </c>
      <c r="HZ214" s="344">
        <f t="shared" si="774"/>
        <v>0</v>
      </c>
      <c r="IA214" s="345">
        <f t="shared" si="775"/>
        <v>0</v>
      </c>
      <c r="IB214" s="345">
        <f t="shared" si="776"/>
        <v>0</v>
      </c>
      <c r="IC214" s="345">
        <f t="shared" si="777"/>
        <v>0</v>
      </c>
      <c r="ID214" s="345">
        <f t="shared" si="778"/>
        <v>0</v>
      </c>
      <c r="IE214" s="345">
        <f t="shared" si="779"/>
        <v>0</v>
      </c>
      <c r="IF214" s="344">
        <f>IF(AND($HO214=3,SUM($ID214:IE214)=0),IF(AND($HB214=1,$HF214&gt;=0.1),1,),)</f>
        <v>0</v>
      </c>
      <c r="IG214" s="344">
        <f>IF(AND($HO214=3,SUM($ID214:IF214)=0),IF(AND($HB214=1,$HF214&gt;=0.05,$HF214&lt;0.1),1,),)</f>
        <v>0</v>
      </c>
      <c r="IH214" s="345">
        <f t="shared" si="780"/>
        <v>0</v>
      </c>
      <c r="II214" s="345">
        <f t="shared" si="781"/>
        <v>0</v>
      </c>
      <c r="IJ214" s="345">
        <f t="shared" si="782"/>
        <v>0</v>
      </c>
      <c r="IK214" s="345">
        <f t="shared" si="783"/>
        <v>0</v>
      </c>
      <c r="IL214" s="345">
        <f t="shared" si="784"/>
        <v>0</v>
      </c>
      <c r="IM214" s="345">
        <f t="shared" si="785"/>
        <v>0</v>
      </c>
      <c r="IN214" s="345">
        <f t="shared" si="786"/>
        <v>0</v>
      </c>
      <c r="IO214" s="345">
        <f t="shared" si="787"/>
        <v>0</v>
      </c>
      <c r="IP214" s="345">
        <f t="shared" si="788"/>
        <v>0</v>
      </c>
      <c r="IQ214" s="345">
        <f t="shared" si="789"/>
        <v>0</v>
      </c>
      <c r="IR214" s="345">
        <f t="shared" si="790"/>
        <v>0</v>
      </c>
      <c r="IS214" s="392">
        <f t="shared" si="791"/>
        <v>0</v>
      </c>
      <c r="IT214" s="385"/>
      <c r="IU214" s="440">
        <f t="shared" si="643"/>
        <v>0</v>
      </c>
      <c r="IV214" s="344">
        <f t="shared" si="644"/>
        <v>0</v>
      </c>
      <c r="IW214" s="344">
        <f t="shared" si="645"/>
        <v>0</v>
      </c>
      <c r="IX214" s="344">
        <f t="shared" si="646"/>
        <v>0</v>
      </c>
      <c r="IY214" s="344">
        <f t="shared" si="647"/>
        <v>0</v>
      </c>
      <c r="IZ214" s="344">
        <f t="shared" si="648"/>
        <v>0</v>
      </c>
      <c r="JA214" s="344">
        <f t="shared" si="649"/>
        <v>0</v>
      </c>
      <c r="JB214" s="344">
        <f t="shared" si="650"/>
        <v>0</v>
      </c>
      <c r="JC214" s="344">
        <f t="shared" si="651"/>
        <v>0</v>
      </c>
      <c r="JD214" s="344">
        <f t="shared" si="652"/>
        <v>0</v>
      </c>
      <c r="JE214" s="344">
        <f t="shared" si="653"/>
        <v>0</v>
      </c>
      <c r="JF214" s="344">
        <f t="shared" si="654"/>
        <v>0</v>
      </c>
      <c r="JG214" s="344">
        <f t="shared" si="655"/>
        <v>0</v>
      </c>
      <c r="JH214" s="344">
        <f t="shared" si="656"/>
        <v>0</v>
      </c>
      <c r="JI214" s="344">
        <f t="shared" si="657"/>
        <v>0</v>
      </c>
      <c r="JJ214" s="344">
        <f t="shared" si="658"/>
        <v>0</v>
      </c>
      <c r="JK214" s="344">
        <f t="shared" si="659"/>
        <v>0</v>
      </c>
      <c r="JL214" s="344">
        <f t="shared" si="660"/>
        <v>0</v>
      </c>
      <c r="JM214" s="344">
        <f t="shared" si="661"/>
        <v>0</v>
      </c>
      <c r="JN214" s="344">
        <f t="shared" si="662"/>
        <v>0</v>
      </c>
      <c r="JO214" s="344">
        <f t="shared" si="663"/>
        <v>0</v>
      </c>
      <c r="JP214" s="344">
        <f t="shared" si="664"/>
        <v>0</v>
      </c>
      <c r="JQ214" s="344">
        <f t="shared" si="665"/>
        <v>0</v>
      </c>
      <c r="JR214" s="344">
        <f t="shared" si="666"/>
        <v>0</v>
      </c>
      <c r="JS214" s="344">
        <f t="shared" si="667"/>
        <v>0</v>
      </c>
      <c r="JT214" s="344">
        <f t="shared" si="668"/>
        <v>0</v>
      </c>
      <c r="JU214" s="344">
        <f t="shared" si="669"/>
        <v>0</v>
      </c>
      <c r="JV214" s="344">
        <f t="shared" si="670"/>
        <v>0</v>
      </c>
      <c r="JW214" s="344">
        <f t="shared" si="671"/>
        <v>0</v>
      </c>
      <c r="JX214" s="344">
        <f t="shared" si="672"/>
        <v>0</v>
      </c>
      <c r="JY214" s="344">
        <f t="shared" si="673"/>
        <v>0</v>
      </c>
      <c r="JZ214" s="344">
        <f t="shared" si="674"/>
        <v>0</v>
      </c>
      <c r="KA214" s="344">
        <f t="shared" si="675"/>
        <v>0</v>
      </c>
      <c r="KB214" s="344">
        <f t="shared" si="676"/>
        <v>0</v>
      </c>
      <c r="KC214" s="344">
        <f t="shared" si="677"/>
        <v>0</v>
      </c>
      <c r="KD214" s="344">
        <f t="shared" si="678"/>
        <v>0</v>
      </c>
      <c r="KE214" s="344">
        <f t="shared" si="679"/>
        <v>0</v>
      </c>
      <c r="KF214" s="344">
        <f t="shared" si="680"/>
        <v>0</v>
      </c>
      <c r="KG214" s="344">
        <f t="shared" si="681"/>
        <v>0</v>
      </c>
      <c r="KH214" s="344">
        <f t="shared" si="682"/>
        <v>0</v>
      </c>
      <c r="KI214" s="344">
        <f t="shared" si="683"/>
        <v>0</v>
      </c>
      <c r="KJ214" s="344">
        <f t="shared" si="684"/>
        <v>0</v>
      </c>
      <c r="KK214" s="344">
        <f t="shared" si="685"/>
        <v>0</v>
      </c>
      <c r="KL214" s="344">
        <f t="shared" si="686"/>
        <v>0</v>
      </c>
      <c r="KM214" s="344">
        <f t="shared" si="687"/>
        <v>0</v>
      </c>
      <c r="KN214" s="344">
        <f t="shared" si="688"/>
        <v>0</v>
      </c>
      <c r="KO214" s="344">
        <f t="shared" si="689"/>
        <v>0</v>
      </c>
      <c r="KP214" s="344">
        <f t="shared" si="690"/>
        <v>0</v>
      </c>
      <c r="KQ214" s="344">
        <f t="shared" si="691"/>
        <v>0</v>
      </c>
      <c r="KR214" s="344">
        <f t="shared" si="692"/>
        <v>0</v>
      </c>
      <c r="KS214" s="344">
        <f t="shared" si="693"/>
        <v>0</v>
      </c>
      <c r="KT214" s="383">
        <f t="shared" si="694"/>
        <v>0</v>
      </c>
      <c r="KU214" s="701"/>
      <c r="KV214" s="109"/>
      <c r="KW214" s="109"/>
      <c r="KX214" s="110"/>
      <c r="KZ214" s="472">
        <f t="shared" si="695"/>
        <v>0</v>
      </c>
      <c r="LA214" s="348">
        <f t="shared" si="696"/>
        <v>0</v>
      </c>
      <c r="LB214" s="348">
        <f t="shared" si="697"/>
        <v>0</v>
      </c>
      <c r="LC214" s="473">
        <f t="shared" si="698"/>
        <v>0</v>
      </c>
      <c r="LE214" s="467">
        <f t="shared" si="699"/>
        <v>0</v>
      </c>
      <c r="LF214" s="467" t="str">
        <f t="shared" si="700"/>
        <v/>
      </c>
      <c r="LG214" s="467">
        <f t="shared" si="701"/>
        <v>0</v>
      </c>
      <c r="LH214" s="467">
        <f t="shared" si="702"/>
        <v>0</v>
      </c>
      <c r="LI214" s="467">
        <f t="shared" si="703"/>
        <v>0</v>
      </c>
      <c r="LJ214" s="467">
        <f t="shared" si="704"/>
        <v>0</v>
      </c>
      <c r="LK214" s="467">
        <f t="shared" si="705"/>
        <v>0</v>
      </c>
      <c r="LL214" s="467">
        <f t="shared" si="706"/>
        <v>0</v>
      </c>
      <c r="LM214" s="467">
        <f t="shared" si="707"/>
        <v>0</v>
      </c>
      <c r="LN214" s="468">
        <f t="shared" si="708"/>
        <v>0</v>
      </c>
      <c r="LO214" s="468" t="str">
        <f t="shared" si="792"/>
        <v>○</v>
      </c>
      <c r="LP214" s="451"/>
      <c r="LQ214" s="414">
        <f t="shared" si="793"/>
        <v>0</v>
      </c>
      <c r="LR214" s="414">
        <f t="shared" si="794"/>
        <v>0</v>
      </c>
      <c r="LS214" s="414" t="str">
        <f t="shared" si="709"/>
        <v/>
      </c>
      <c r="LT214" s="414" t="str">
        <f t="shared" si="795"/>
        <v/>
      </c>
      <c r="LU214" s="414">
        <f t="shared" si="710"/>
        <v>0</v>
      </c>
      <c r="LV214" s="414">
        <f t="shared" si="711"/>
        <v>0</v>
      </c>
      <c r="LW214" s="414">
        <f t="shared" si="712"/>
        <v>0</v>
      </c>
      <c r="LX214" s="448">
        <f t="shared" si="713"/>
        <v>0</v>
      </c>
      <c r="LY214" s="414">
        <f t="shared" si="796"/>
        <v>0</v>
      </c>
      <c r="LZ214" s="414">
        <f t="shared" si="797"/>
        <v>0</v>
      </c>
      <c r="MA214" s="414">
        <f t="shared" si="798"/>
        <v>0</v>
      </c>
      <c r="MB214" s="448">
        <f t="shared" si="799"/>
        <v>0</v>
      </c>
      <c r="MC214" s="414">
        <f t="shared" si="714"/>
        <v>0</v>
      </c>
      <c r="MD214" s="414">
        <f t="shared" si="715"/>
        <v>0</v>
      </c>
      <c r="ME214" s="414">
        <f t="shared" si="716"/>
        <v>0</v>
      </c>
      <c r="MF214" s="448">
        <f t="shared" si="717"/>
        <v>0</v>
      </c>
      <c r="MG214" s="414">
        <f t="shared" si="718"/>
        <v>0</v>
      </c>
      <c r="MH214" s="414">
        <f t="shared" si="719"/>
        <v>0</v>
      </c>
      <c r="MI214" s="414">
        <f t="shared" si="720"/>
        <v>0</v>
      </c>
      <c r="MJ214" s="448">
        <f t="shared" si="800"/>
        <v>0</v>
      </c>
      <c r="MK214" s="462"/>
      <c r="ML214" s="477" cm="1">
        <f t="array" ref="ML214">IF(MX214=1,INDEX($BX214:$EQ214,1,MATCH("Ⅱ⑧",$BX214:$EQ214,0)+7),0)</f>
        <v>0</v>
      </c>
      <c r="MM214" s="478">
        <f t="shared" si="721"/>
        <v>0</v>
      </c>
      <c r="MN214" s="468">
        <f t="shared" si="722"/>
        <v>0</v>
      </c>
      <c r="MP214" s="348">
        <f t="shared" si="723"/>
        <v>0</v>
      </c>
      <c r="MQ214" s="348">
        <f t="shared" si="724"/>
        <v>0</v>
      </c>
      <c r="MR214" s="348">
        <f t="shared" si="725"/>
        <v>0</v>
      </c>
      <c r="MS214" s="348">
        <f t="shared" si="726"/>
        <v>0</v>
      </c>
      <c r="MT214" s="348">
        <f t="shared" si="727"/>
        <v>0</v>
      </c>
      <c r="MU214" s="348">
        <f t="shared" si="728"/>
        <v>0</v>
      </c>
      <c r="MV214" s="348">
        <f t="shared" si="729"/>
        <v>0</v>
      </c>
      <c r="MW214" s="348">
        <f t="shared" si="730"/>
        <v>0</v>
      </c>
      <c r="MX214" s="348">
        <f t="shared" si="731"/>
        <v>0</v>
      </c>
      <c r="MZ214" s="550">
        <f t="shared" si="732"/>
        <v>0</v>
      </c>
      <c r="NA214" s="550">
        <f t="shared" si="733"/>
        <v>0</v>
      </c>
      <c r="NB214" s="550">
        <f t="shared" si="734"/>
        <v>0</v>
      </c>
      <c r="NC214" s="550">
        <f t="shared" si="735"/>
        <v>0</v>
      </c>
      <c r="ND214" s="550">
        <f t="shared" si="736"/>
        <v>0</v>
      </c>
      <c r="NE214" s="550">
        <f t="shared" si="737"/>
        <v>0</v>
      </c>
      <c r="NF214" s="550">
        <f t="shared" si="738"/>
        <v>0</v>
      </c>
      <c r="NG214" s="550">
        <f t="shared" si="739"/>
        <v>0</v>
      </c>
    </row>
    <row r="215" spans="1:371" s="136" customFormat="1" ht="21" customHeight="1">
      <c r="A215" s="452">
        <f t="shared" si="612"/>
        <v>0</v>
      </c>
      <c r="B215" s="452">
        <f t="shared" si="801"/>
        <v>0</v>
      </c>
      <c r="C215" s="452">
        <f t="shared" si="613"/>
        <v>0</v>
      </c>
      <c r="D215" s="452">
        <f t="shared" si="614"/>
        <v>0</v>
      </c>
      <c r="E215" s="452">
        <f t="shared" si="615"/>
        <v>0</v>
      </c>
      <c r="F215" s="452">
        <f t="shared" si="802"/>
        <v>0</v>
      </c>
      <c r="G215" s="452">
        <f t="shared" si="803"/>
        <v>0</v>
      </c>
      <c r="H215" s="452">
        <f t="shared" si="804"/>
        <v>0</v>
      </c>
      <c r="I215" s="267">
        <f t="shared" si="740"/>
        <v>0</v>
      </c>
      <c r="J215" s="268"/>
      <c r="K215" s="112"/>
      <c r="L215" s="112"/>
      <c r="M215" s="106"/>
      <c r="N215" s="106"/>
      <c r="O215" s="106"/>
      <c r="P215" s="106"/>
      <c r="Q215" s="112"/>
      <c r="R215" s="263" t="str">
        <f>IFERROR(VLOOKUP(Q215,'４整理番号表'!$T$27:$U$30,2,TRUE),"")</f>
        <v/>
      </c>
      <c r="S215" s="263">
        <f t="shared" si="741"/>
        <v>0</v>
      </c>
      <c r="T215" s="266">
        <f t="shared" si="742"/>
        <v>0</v>
      </c>
      <c r="U215" s="112"/>
      <c r="V215" s="108"/>
      <c r="W215" s="269" t="str">
        <f>IFERROR(VLOOKUP(V215,'４整理番号表'!$B$6:$G$7,2,TRUE),"")</f>
        <v/>
      </c>
      <c r="X215" s="270"/>
      <c r="Y215" s="108"/>
      <c r="Z215" s="269" t="str">
        <f>IFERROR(VLOOKUP(Y215,'４整理番号表'!$B$39:$H$45,2,TRUE),"")</f>
        <v/>
      </c>
      <c r="AA215" s="108"/>
      <c r="AB215" s="271" t="str">
        <f>IFERROR(VLOOKUP(AA215,'４整理番号表'!$J$5:$K$59,2,TRUE),"")</f>
        <v/>
      </c>
      <c r="AC215" s="365"/>
      <c r="AD215" s="624"/>
      <c r="AE215" s="107"/>
      <c r="AF215" s="272" t="str">
        <f>IFERROR(VLOOKUP(AE215,'４整理番号表'!$P$6:$Q$39,2,TRUE),"")</f>
        <v/>
      </c>
      <c r="AG215" s="273">
        <f t="shared" si="616"/>
        <v>0</v>
      </c>
      <c r="AH215" s="106"/>
      <c r="AI215" s="112"/>
      <c r="AJ215" s="111"/>
      <c r="AK215" s="282"/>
      <c r="AL215" s="283"/>
      <c r="AM215" s="280"/>
      <c r="AN215" s="26"/>
      <c r="AO215" s="291">
        <f t="shared" si="617"/>
        <v>0</v>
      </c>
      <c r="AP215" s="290">
        <f t="shared" si="743"/>
        <v>0</v>
      </c>
      <c r="AQ215" s="30"/>
      <c r="AR215" s="30"/>
      <c r="AS215" s="30"/>
      <c r="AT215" s="289"/>
      <c r="AU215" s="291">
        <f t="shared" si="610"/>
        <v>0</v>
      </c>
      <c r="AV215" s="291" t="str">
        <f t="shared" si="805"/>
        <v/>
      </c>
      <c r="AW215" s="27"/>
      <c r="AX215" s="33"/>
      <c r="AY215" s="33"/>
      <c r="AZ215" s="28"/>
      <c r="BA215" s="27"/>
      <c r="BB215" s="202"/>
      <c r="BC215" s="315">
        <f t="shared" si="744"/>
        <v>0</v>
      </c>
      <c r="BD215" s="349" t="str">
        <f t="shared" si="618"/>
        <v/>
      </c>
      <c r="BE215" s="350"/>
      <c r="BF215" s="350"/>
      <c r="BG215" s="349">
        <f t="shared" si="611"/>
        <v>0</v>
      </c>
      <c r="BH215" s="350"/>
      <c r="BI215" s="349">
        <f t="shared" si="745"/>
        <v>0</v>
      </c>
      <c r="BJ215" s="202"/>
      <c r="BK215" s="202"/>
      <c r="BL215" s="653" t="str">
        <f t="shared" si="619"/>
        <v/>
      </c>
      <c r="BM215" s="654" t="str">
        <f t="shared" si="620"/>
        <v/>
      </c>
      <c r="BN215" s="266" t="str">
        <f t="shared" si="621"/>
        <v/>
      </c>
      <c r="BO215" s="793"/>
      <c r="BP215" s="323"/>
      <c r="BQ215" s="323"/>
      <c r="BR215" s="323"/>
      <c r="BS215" s="323"/>
      <c r="BT215" s="324" t="str">
        <f t="shared" si="622"/>
        <v/>
      </c>
      <c r="BU215" s="325" t="str">
        <f t="shared" si="746"/>
        <v/>
      </c>
      <c r="BV215" s="393">
        <f t="shared" si="747"/>
        <v>0</v>
      </c>
      <c r="BW215" s="326"/>
      <c r="BX215" s="329"/>
      <c r="BY215" s="454"/>
      <c r="BZ215" s="455"/>
      <c r="CA215" s="455"/>
      <c r="CB215" s="455"/>
      <c r="CC215" s="455"/>
      <c r="CD215" s="322">
        <f>IFERROR(VLOOKUP(BX215,'４整理番号表'!$X$23:$Z$31,3,FALSE),)</f>
        <v>0</v>
      </c>
      <c r="CE215" s="605" t="str">
        <f>IF(BX215='４整理番号表'!$X$24,IF(CC215&lt;&gt;"",IF(BZ215&gt;0,IF(BY215=6,ROUNDDOWN((CC215-BZ215)/ABS(BZ215),3),IF(BY215=5,ROUNDDOWN((CC215-BZ215)/ABS(BZ215)*3/4,3),"")),"-")),IF(CC215&lt;&gt;"",IF(BZ215&gt;0,ROUNDDOWN((CC215-BZ215)/ABS(BZ215),3),"-"),""))</f>
        <v/>
      </c>
      <c r="CF215" s="610"/>
      <c r="CG215" s="329"/>
      <c r="CH215" s="454"/>
      <c r="CI215" s="322"/>
      <c r="CJ215" s="322"/>
      <c r="CK215" s="322"/>
      <c r="CL215" s="322"/>
      <c r="CM215" s="322">
        <f>IFERROR(VLOOKUP(CG215,'４整理番号表'!$X$23:$Z$31,3,FALSE),)</f>
        <v>0</v>
      </c>
      <c r="CN215" s="325" t="str">
        <f t="shared" si="748"/>
        <v/>
      </c>
      <c r="CO215" s="610"/>
      <c r="CP215" s="329"/>
      <c r="CQ215" s="454"/>
      <c r="CR215" s="322"/>
      <c r="CS215" s="322"/>
      <c r="CT215" s="322"/>
      <c r="CU215" s="322"/>
      <c r="CV215" s="322">
        <f>IFERROR(VLOOKUP(CP215,'４整理番号表'!$X$23:$Z$31,3,FALSE),)</f>
        <v>0</v>
      </c>
      <c r="CW215" s="325" t="str">
        <f t="shared" si="749"/>
        <v/>
      </c>
      <c r="CX215" s="619"/>
      <c r="CY215" s="329"/>
      <c r="CZ215" s="454"/>
      <c r="DA215" s="322"/>
      <c r="DB215" s="322"/>
      <c r="DC215" s="322"/>
      <c r="DD215" s="322"/>
      <c r="DE215" s="322">
        <f>IFERROR(VLOOKUP(CY215,'４整理番号表'!$X$23:$Z$31,3,FALSE),)</f>
        <v>0</v>
      </c>
      <c r="DF215" s="325" t="str">
        <f t="shared" si="750"/>
        <v/>
      </c>
      <c r="DG215" s="610"/>
      <c r="DH215" s="329"/>
      <c r="DI215" s="454"/>
      <c r="DJ215" s="322"/>
      <c r="DK215" s="322"/>
      <c r="DL215" s="322"/>
      <c r="DM215" s="322"/>
      <c r="DN215" s="322">
        <f>IFERROR(VLOOKUP(DH215,'４整理番号表'!$X$23:$Z$31,3,FALSE),)</f>
        <v>0</v>
      </c>
      <c r="DO215" s="325" t="str">
        <f t="shared" si="751"/>
        <v/>
      </c>
      <c r="DP215" s="610"/>
      <c r="DQ215" s="329"/>
      <c r="DR215" s="454"/>
      <c r="DS215" s="322"/>
      <c r="DT215" s="322"/>
      <c r="DU215" s="322"/>
      <c r="DV215" s="322"/>
      <c r="DW215" s="322">
        <f>IFERROR(VLOOKUP(DQ215,'４整理番号表'!$X$23:$Z$31,3,FALSE),)</f>
        <v>0</v>
      </c>
      <c r="DX215" s="325" t="str">
        <f t="shared" si="752"/>
        <v/>
      </c>
      <c r="DY215" s="610"/>
      <c r="DZ215" s="329"/>
      <c r="EA215" s="454"/>
      <c r="EB215" s="322"/>
      <c r="EC215" s="322"/>
      <c r="ED215" s="322"/>
      <c r="EE215" s="322"/>
      <c r="EF215" s="322">
        <f>IFERROR(VLOOKUP(DZ215,'４整理番号表'!$X$23:$Z$31,3,FALSE),)</f>
        <v>0</v>
      </c>
      <c r="EG215" s="325" t="str">
        <f t="shared" si="753"/>
        <v/>
      </c>
      <c r="EH215" s="610"/>
      <c r="EI215" s="329"/>
      <c r="EJ215" s="454"/>
      <c r="EK215" s="322"/>
      <c r="EL215" s="322"/>
      <c r="EM215" s="322"/>
      <c r="EN215" s="322"/>
      <c r="EO215" s="322">
        <f>IFERROR(VLOOKUP(EI215,'４整理番号表'!$X$23:$Z$31,3,FALSE),)</f>
        <v>0</v>
      </c>
      <c r="EP215" s="325" t="str">
        <f t="shared" si="754"/>
        <v/>
      </c>
      <c r="EQ215" s="619"/>
      <c r="ER215" s="203" t="s">
        <v>101</v>
      </c>
      <c r="ES215" s="266">
        <f t="shared" si="623"/>
        <v>0</v>
      </c>
      <c r="ET215" s="272">
        <f t="shared" si="624"/>
        <v>0</v>
      </c>
      <c r="EU215" s="272">
        <f t="shared" si="625"/>
        <v>0</v>
      </c>
      <c r="EV215" s="272">
        <f t="shared" si="626"/>
        <v>0</v>
      </c>
      <c r="EW215" s="272">
        <f t="shared" si="627"/>
        <v>0</v>
      </c>
      <c r="EX215" s="272">
        <f t="shared" si="628"/>
        <v>0</v>
      </c>
      <c r="EY215" s="272">
        <f t="shared" si="629"/>
        <v>0</v>
      </c>
      <c r="EZ215" s="272">
        <f t="shared" si="630"/>
        <v>0</v>
      </c>
      <c r="FA215" s="272">
        <f t="shared" si="631"/>
        <v>0</v>
      </c>
      <c r="FB215" s="272">
        <f t="shared" si="632"/>
        <v>0</v>
      </c>
      <c r="FC215" s="272">
        <f t="shared" si="633"/>
        <v>0</v>
      </c>
      <c r="FD215" s="272">
        <f t="shared" si="634"/>
        <v>0</v>
      </c>
      <c r="FE215" s="272">
        <f t="shared" si="635"/>
        <v>0</v>
      </c>
      <c r="FF215" s="272">
        <f t="shared" si="636"/>
        <v>0</v>
      </c>
      <c r="FG215" s="272">
        <f t="shared" si="637"/>
        <v>0</v>
      </c>
      <c r="FH215" s="272">
        <f t="shared" si="638"/>
        <v>0</v>
      </c>
      <c r="FI215" s="109" t="s">
        <v>100</v>
      </c>
      <c r="FJ215" s="109" t="s">
        <v>100</v>
      </c>
      <c r="FK215" s="109" t="s">
        <v>100</v>
      </c>
      <c r="FL215" s="109" t="s">
        <v>100</v>
      </c>
      <c r="FM215" s="109" t="s">
        <v>100</v>
      </c>
      <c r="FN215" s="272">
        <f t="shared" si="755"/>
        <v>0</v>
      </c>
      <c r="FO215" s="272">
        <f t="shared" si="756"/>
        <v>0</v>
      </c>
      <c r="FP215" s="272">
        <f t="shared" si="757"/>
        <v>0</v>
      </c>
      <c r="FQ215" s="272">
        <f t="shared" si="758"/>
        <v>0</v>
      </c>
      <c r="FR215" s="272">
        <f t="shared" si="759"/>
        <v>0</v>
      </c>
      <c r="FS215" s="272">
        <f t="shared" si="760"/>
        <v>0</v>
      </c>
      <c r="FT215" s="272">
        <f t="shared" si="761"/>
        <v>0</v>
      </c>
      <c r="FU215" s="113"/>
      <c r="FV215" s="113"/>
      <c r="FW215" s="109"/>
      <c r="FX215" s="109"/>
      <c r="FY215" s="109"/>
      <c r="FZ215" s="272">
        <f t="shared" si="762"/>
        <v>0</v>
      </c>
      <c r="GA215" s="272">
        <f t="shared" si="639"/>
        <v>0</v>
      </c>
      <c r="GB215" s="109"/>
      <c r="GC215" s="109"/>
      <c r="GD215" s="109"/>
      <c r="GE215" s="109"/>
      <c r="GF215" s="109"/>
      <c r="GG215" s="109"/>
      <c r="GH215" s="109"/>
      <c r="GI215" s="109"/>
      <c r="GJ215" s="109"/>
      <c r="GK215" s="109"/>
      <c r="GL215" s="109"/>
      <c r="GM215" s="109"/>
      <c r="GN215" s="109"/>
      <c r="GO215" s="109"/>
      <c r="GP215" s="109"/>
      <c r="GQ215" s="109"/>
      <c r="GR215" s="109"/>
      <c r="GS215" s="109"/>
      <c r="GT215" s="110"/>
      <c r="GV215" s="413">
        <f t="shared" si="640"/>
        <v>0</v>
      </c>
      <c r="GW215" s="414">
        <f t="shared" si="641"/>
        <v>0</v>
      </c>
      <c r="GX215" s="415"/>
      <c r="GY215" s="416">
        <f t="shared" si="806"/>
        <v>0</v>
      </c>
      <c r="GZ215" s="417">
        <f t="shared" si="807"/>
        <v>0</v>
      </c>
      <c r="HA215" s="385"/>
      <c r="HB215" s="421"/>
      <c r="HC215" s="422"/>
      <c r="HD215" s="422"/>
      <c r="HE215" s="423">
        <f t="shared" ref="HE215:HE278" si="808">HD215-HC215</f>
        <v>0</v>
      </c>
      <c r="HF215" s="424">
        <f t="shared" ref="HF215:HF278" si="809">IF(HC215&lt;&gt;0,ROUNDDOWN(HE215/HC215,4),0)</f>
        <v>0</v>
      </c>
      <c r="HG215" s="426"/>
      <c r="HH215" s="426"/>
      <c r="HI215" s="426"/>
      <c r="HJ215" s="345" t="str">
        <f t="shared" si="642"/>
        <v/>
      </c>
      <c r="HK215" s="402">
        <f>IF(OR(AND(1&lt;=HJ215,HJ215&lt;=3),HJ215=6),VLOOKUP(HJ215,'４整理番号表'!$J$5:$K$59,2,FALSE),0)</f>
        <v>0</v>
      </c>
      <c r="HL215" s="402">
        <f>IF(OR(HJ215=4,HJ215=7),VLOOKUP(HJ215,'４整理番号表'!$J$5:$K$59,2,FALSE),0)</f>
        <v>0</v>
      </c>
      <c r="HM215" s="402">
        <f>IF(HJ215=5,VLOOKUP(HJ215,'４整理番号表'!$J$5:$K$59,2,FALSE),0)</f>
        <v>0</v>
      </c>
      <c r="HN215" s="402">
        <f>IF(AND(8&lt;=HJ215,HJ215&lt;=13),VLOOKUP(HJ215,'４整理番号表'!$J$5:$K$59,2,FALSE),0)</f>
        <v>0</v>
      </c>
      <c r="HO215" s="397">
        <f t="shared" si="763"/>
        <v>0</v>
      </c>
      <c r="HP215" s="345">
        <f t="shared" si="764"/>
        <v>0</v>
      </c>
      <c r="HQ215" s="345">
        <f t="shared" si="765"/>
        <v>0</v>
      </c>
      <c r="HR215" s="344">
        <f t="shared" si="766"/>
        <v>0</v>
      </c>
      <c r="HS215" s="344">
        <f t="shared" si="767"/>
        <v>0</v>
      </c>
      <c r="HT215" s="345">
        <f t="shared" si="768"/>
        <v>0</v>
      </c>
      <c r="HU215" s="345">
        <f t="shared" si="769"/>
        <v>0</v>
      </c>
      <c r="HV215" s="345">
        <f t="shared" si="770"/>
        <v>0</v>
      </c>
      <c r="HW215" s="345">
        <f t="shared" si="771"/>
        <v>0</v>
      </c>
      <c r="HX215" s="345">
        <f t="shared" si="772"/>
        <v>0</v>
      </c>
      <c r="HY215" s="344">
        <f t="shared" si="773"/>
        <v>0</v>
      </c>
      <c r="HZ215" s="344">
        <f t="shared" si="774"/>
        <v>0</v>
      </c>
      <c r="IA215" s="345">
        <f t="shared" si="775"/>
        <v>0</v>
      </c>
      <c r="IB215" s="345">
        <f t="shared" si="776"/>
        <v>0</v>
      </c>
      <c r="IC215" s="345">
        <f t="shared" si="777"/>
        <v>0</v>
      </c>
      <c r="ID215" s="345">
        <f t="shared" si="778"/>
        <v>0</v>
      </c>
      <c r="IE215" s="345">
        <f t="shared" si="779"/>
        <v>0</v>
      </c>
      <c r="IF215" s="344">
        <f>IF(AND($HO215=3,SUM($ID215:IE215)=0),IF(AND($HB215=1,$HF215&gt;=0.1),1,),)</f>
        <v>0</v>
      </c>
      <c r="IG215" s="344">
        <f>IF(AND($HO215=3,SUM($ID215:IF215)=0),IF(AND($HB215=1,$HF215&gt;=0.05,$HF215&lt;0.1),1,),)</f>
        <v>0</v>
      </c>
      <c r="IH215" s="345">
        <f t="shared" si="780"/>
        <v>0</v>
      </c>
      <c r="II215" s="345">
        <f t="shared" si="781"/>
        <v>0</v>
      </c>
      <c r="IJ215" s="345">
        <f t="shared" si="782"/>
        <v>0</v>
      </c>
      <c r="IK215" s="345">
        <f t="shared" si="783"/>
        <v>0</v>
      </c>
      <c r="IL215" s="345">
        <f t="shared" si="784"/>
        <v>0</v>
      </c>
      <c r="IM215" s="345">
        <f t="shared" si="785"/>
        <v>0</v>
      </c>
      <c r="IN215" s="345">
        <f t="shared" si="786"/>
        <v>0</v>
      </c>
      <c r="IO215" s="345">
        <f t="shared" si="787"/>
        <v>0</v>
      </c>
      <c r="IP215" s="345">
        <f t="shared" si="788"/>
        <v>0</v>
      </c>
      <c r="IQ215" s="345">
        <f t="shared" si="789"/>
        <v>0</v>
      </c>
      <c r="IR215" s="345">
        <f t="shared" si="790"/>
        <v>0</v>
      </c>
      <c r="IS215" s="392">
        <f t="shared" si="791"/>
        <v>0</v>
      </c>
      <c r="IT215" s="385"/>
      <c r="IU215" s="440">
        <f t="shared" si="643"/>
        <v>0</v>
      </c>
      <c r="IV215" s="344">
        <f t="shared" si="644"/>
        <v>0</v>
      </c>
      <c r="IW215" s="344">
        <f t="shared" si="645"/>
        <v>0</v>
      </c>
      <c r="IX215" s="344">
        <f t="shared" si="646"/>
        <v>0</v>
      </c>
      <c r="IY215" s="344">
        <f t="shared" si="647"/>
        <v>0</v>
      </c>
      <c r="IZ215" s="344">
        <f t="shared" si="648"/>
        <v>0</v>
      </c>
      <c r="JA215" s="344">
        <f t="shared" si="649"/>
        <v>0</v>
      </c>
      <c r="JB215" s="344">
        <f t="shared" si="650"/>
        <v>0</v>
      </c>
      <c r="JC215" s="344">
        <f t="shared" si="651"/>
        <v>0</v>
      </c>
      <c r="JD215" s="344">
        <f t="shared" si="652"/>
        <v>0</v>
      </c>
      <c r="JE215" s="344">
        <f t="shared" si="653"/>
        <v>0</v>
      </c>
      <c r="JF215" s="344">
        <f t="shared" si="654"/>
        <v>0</v>
      </c>
      <c r="JG215" s="344">
        <f t="shared" si="655"/>
        <v>0</v>
      </c>
      <c r="JH215" s="344">
        <f t="shared" si="656"/>
        <v>0</v>
      </c>
      <c r="JI215" s="344">
        <f t="shared" si="657"/>
        <v>0</v>
      </c>
      <c r="JJ215" s="344">
        <f t="shared" si="658"/>
        <v>0</v>
      </c>
      <c r="JK215" s="344">
        <f t="shared" si="659"/>
        <v>0</v>
      </c>
      <c r="JL215" s="344">
        <f t="shared" si="660"/>
        <v>0</v>
      </c>
      <c r="JM215" s="344">
        <f t="shared" si="661"/>
        <v>0</v>
      </c>
      <c r="JN215" s="344">
        <f t="shared" si="662"/>
        <v>0</v>
      </c>
      <c r="JO215" s="344">
        <f t="shared" si="663"/>
        <v>0</v>
      </c>
      <c r="JP215" s="344">
        <f t="shared" si="664"/>
        <v>0</v>
      </c>
      <c r="JQ215" s="344">
        <f t="shared" si="665"/>
        <v>0</v>
      </c>
      <c r="JR215" s="344">
        <f t="shared" si="666"/>
        <v>0</v>
      </c>
      <c r="JS215" s="344">
        <f t="shared" si="667"/>
        <v>0</v>
      </c>
      <c r="JT215" s="344">
        <f t="shared" si="668"/>
        <v>0</v>
      </c>
      <c r="JU215" s="344">
        <f t="shared" si="669"/>
        <v>0</v>
      </c>
      <c r="JV215" s="344">
        <f t="shared" si="670"/>
        <v>0</v>
      </c>
      <c r="JW215" s="344">
        <f t="shared" si="671"/>
        <v>0</v>
      </c>
      <c r="JX215" s="344">
        <f t="shared" si="672"/>
        <v>0</v>
      </c>
      <c r="JY215" s="344">
        <f t="shared" si="673"/>
        <v>0</v>
      </c>
      <c r="JZ215" s="344">
        <f t="shared" si="674"/>
        <v>0</v>
      </c>
      <c r="KA215" s="344">
        <f t="shared" si="675"/>
        <v>0</v>
      </c>
      <c r="KB215" s="344">
        <f t="shared" si="676"/>
        <v>0</v>
      </c>
      <c r="KC215" s="344">
        <f t="shared" si="677"/>
        <v>0</v>
      </c>
      <c r="KD215" s="344">
        <f t="shared" si="678"/>
        <v>0</v>
      </c>
      <c r="KE215" s="344">
        <f t="shared" si="679"/>
        <v>0</v>
      </c>
      <c r="KF215" s="344">
        <f t="shared" si="680"/>
        <v>0</v>
      </c>
      <c r="KG215" s="344">
        <f t="shared" si="681"/>
        <v>0</v>
      </c>
      <c r="KH215" s="344">
        <f t="shared" si="682"/>
        <v>0</v>
      </c>
      <c r="KI215" s="344">
        <f t="shared" si="683"/>
        <v>0</v>
      </c>
      <c r="KJ215" s="344">
        <f t="shared" si="684"/>
        <v>0</v>
      </c>
      <c r="KK215" s="344">
        <f t="shared" si="685"/>
        <v>0</v>
      </c>
      <c r="KL215" s="344">
        <f t="shared" si="686"/>
        <v>0</v>
      </c>
      <c r="KM215" s="344">
        <f t="shared" si="687"/>
        <v>0</v>
      </c>
      <c r="KN215" s="344">
        <f t="shared" si="688"/>
        <v>0</v>
      </c>
      <c r="KO215" s="344">
        <f t="shared" si="689"/>
        <v>0</v>
      </c>
      <c r="KP215" s="344">
        <f t="shared" si="690"/>
        <v>0</v>
      </c>
      <c r="KQ215" s="344">
        <f t="shared" si="691"/>
        <v>0</v>
      </c>
      <c r="KR215" s="344">
        <f t="shared" si="692"/>
        <v>0</v>
      </c>
      <c r="KS215" s="344">
        <f t="shared" si="693"/>
        <v>0</v>
      </c>
      <c r="KT215" s="383">
        <f t="shared" si="694"/>
        <v>0</v>
      </c>
      <c r="KU215" s="701"/>
      <c r="KV215" s="109"/>
      <c r="KW215" s="109"/>
      <c r="KX215" s="110"/>
      <c r="KZ215" s="472">
        <f t="shared" si="695"/>
        <v>0</v>
      </c>
      <c r="LA215" s="348">
        <f t="shared" si="696"/>
        <v>0</v>
      </c>
      <c r="LB215" s="348">
        <f t="shared" si="697"/>
        <v>0</v>
      </c>
      <c r="LC215" s="473">
        <f t="shared" si="698"/>
        <v>0</v>
      </c>
      <c r="LE215" s="467">
        <f t="shared" si="699"/>
        <v>0</v>
      </c>
      <c r="LF215" s="467" t="str">
        <f t="shared" si="700"/>
        <v/>
      </c>
      <c r="LG215" s="467">
        <f t="shared" si="701"/>
        <v>0</v>
      </c>
      <c r="LH215" s="467">
        <f t="shared" si="702"/>
        <v>0</v>
      </c>
      <c r="LI215" s="467">
        <f t="shared" si="703"/>
        <v>0</v>
      </c>
      <c r="LJ215" s="467">
        <f t="shared" si="704"/>
        <v>0</v>
      </c>
      <c r="LK215" s="467">
        <f t="shared" si="705"/>
        <v>0</v>
      </c>
      <c r="LL215" s="467">
        <f t="shared" si="706"/>
        <v>0</v>
      </c>
      <c r="LM215" s="467">
        <f t="shared" si="707"/>
        <v>0</v>
      </c>
      <c r="LN215" s="468">
        <f t="shared" si="708"/>
        <v>0</v>
      </c>
      <c r="LO215" s="468" t="str">
        <f t="shared" si="792"/>
        <v>○</v>
      </c>
      <c r="LP215" s="451"/>
      <c r="LQ215" s="414">
        <f t="shared" si="793"/>
        <v>0</v>
      </c>
      <c r="LR215" s="414">
        <f t="shared" si="794"/>
        <v>0</v>
      </c>
      <c r="LS215" s="414" t="str">
        <f t="shared" si="709"/>
        <v/>
      </c>
      <c r="LT215" s="414" t="str">
        <f t="shared" si="795"/>
        <v/>
      </c>
      <c r="LU215" s="414">
        <f t="shared" si="710"/>
        <v>0</v>
      </c>
      <c r="LV215" s="414">
        <f t="shared" si="711"/>
        <v>0</v>
      </c>
      <c r="LW215" s="414">
        <f t="shared" si="712"/>
        <v>0</v>
      </c>
      <c r="LX215" s="448">
        <f t="shared" si="713"/>
        <v>0</v>
      </c>
      <c r="LY215" s="414">
        <f t="shared" si="796"/>
        <v>0</v>
      </c>
      <c r="LZ215" s="414">
        <f t="shared" si="797"/>
        <v>0</v>
      </c>
      <c r="MA215" s="414">
        <f t="shared" si="798"/>
        <v>0</v>
      </c>
      <c r="MB215" s="448">
        <f t="shared" si="799"/>
        <v>0</v>
      </c>
      <c r="MC215" s="414">
        <f t="shared" si="714"/>
        <v>0</v>
      </c>
      <c r="MD215" s="414">
        <f t="shared" si="715"/>
        <v>0</v>
      </c>
      <c r="ME215" s="414">
        <f t="shared" si="716"/>
        <v>0</v>
      </c>
      <c r="MF215" s="448">
        <f t="shared" si="717"/>
        <v>0</v>
      </c>
      <c r="MG215" s="414">
        <f t="shared" si="718"/>
        <v>0</v>
      </c>
      <c r="MH215" s="414">
        <f t="shared" si="719"/>
        <v>0</v>
      </c>
      <c r="MI215" s="414">
        <f t="shared" si="720"/>
        <v>0</v>
      </c>
      <c r="MJ215" s="448">
        <f t="shared" si="800"/>
        <v>0</v>
      </c>
      <c r="MK215" s="462"/>
      <c r="ML215" s="477" cm="1">
        <f t="array" ref="ML215">IF(MX215=1,INDEX($BX215:$EQ215,1,MATCH("Ⅱ⑧",$BX215:$EQ215,0)+7),0)</f>
        <v>0</v>
      </c>
      <c r="MM215" s="478">
        <f t="shared" si="721"/>
        <v>0</v>
      </c>
      <c r="MN215" s="468">
        <f t="shared" si="722"/>
        <v>0</v>
      </c>
      <c r="MP215" s="348">
        <f t="shared" si="723"/>
        <v>0</v>
      </c>
      <c r="MQ215" s="348">
        <f t="shared" si="724"/>
        <v>0</v>
      </c>
      <c r="MR215" s="348">
        <f t="shared" si="725"/>
        <v>0</v>
      </c>
      <c r="MS215" s="348">
        <f t="shared" si="726"/>
        <v>0</v>
      </c>
      <c r="MT215" s="348">
        <f t="shared" si="727"/>
        <v>0</v>
      </c>
      <c r="MU215" s="348">
        <f t="shared" si="728"/>
        <v>0</v>
      </c>
      <c r="MV215" s="348">
        <f t="shared" si="729"/>
        <v>0</v>
      </c>
      <c r="MW215" s="348">
        <f t="shared" si="730"/>
        <v>0</v>
      </c>
      <c r="MX215" s="348">
        <f t="shared" si="731"/>
        <v>0</v>
      </c>
      <c r="MZ215" s="550">
        <f t="shared" si="732"/>
        <v>0</v>
      </c>
      <c r="NA215" s="550">
        <f t="shared" si="733"/>
        <v>0</v>
      </c>
      <c r="NB215" s="550">
        <f t="shared" si="734"/>
        <v>0</v>
      </c>
      <c r="NC215" s="550">
        <f t="shared" si="735"/>
        <v>0</v>
      </c>
      <c r="ND215" s="550">
        <f t="shared" si="736"/>
        <v>0</v>
      </c>
      <c r="NE215" s="550">
        <f t="shared" si="737"/>
        <v>0</v>
      </c>
      <c r="NF215" s="550">
        <f t="shared" si="738"/>
        <v>0</v>
      </c>
      <c r="NG215" s="550">
        <f t="shared" si="739"/>
        <v>0</v>
      </c>
    </row>
    <row r="216" spans="1:371" s="136" customFormat="1" ht="21" customHeight="1">
      <c r="A216" s="452">
        <f t="shared" si="612"/>
        <v>0</v>
      </c>
      <c r="B216" s="452">
        <f t="shared" si="801"/>
        <v>0</v>
      </c>
      <c r="C216" s="452">
        <f t="shared" si="613"/>
        <v>0</v>
      </c>
      <c r="D216" s="452">
        <f t="shared" si="614"/>
        <v>0</v>
      </c>
      <c r="E216" s="452">
        <f t="shared" si="615"/>
        <v>0</v>
      </c>
      <c r="F216" s="452">
        <f t="shared" si="802"/>
        <v>0</v>
      </c>
      <c r="G216" s="452">
        <f t="shared" si="803"/>
        <v>0</v>
      </c>
      <c r="H216" s="452">
        <f t="shared" si="804"/>
        <v>0</v>
      </c>
      <c r="I216" s="267">
        <f t="shared" si="740"/>
        <v>0</v>
      </c>
      <c r="J216" s="268"/>
      <c r="K216" s="112"/>
      <c r="L216" s="112"/>
      <c r="M216" s="106"/>
      <c r="N216" s="106"/>
      <c r="O216" s="106"/>
      <c r="P216" s="106"/>
      <c r="Q216" s="112"/>
      <c r="R216" s="263" t="str">
        <f>IFERROR(VLOOKUP(Q216,'４整理番号表'!$T$27:$U$30,2,TRUE),"")</f>
        <v/>
      </c>
      <c r="S216" s="263">
        <f t="shared" si="741"/>
        <v>0</v>
      </c>
      <c r="T216" s="266">
        <f t="shared" si="742"/>
        <v>0</v>
      </c>
      <c r="U216" s="112"/>
      <c r="V216" s="108"/>
      <c r="W216" s="269" t="str">
        <f>IFERROR(VLOOKUP(V216,'４整理番号表'!$B$6:$G$7,2,TRUE),"")</f>
        <v/>
      </c>
      <c r="X216" s="270"/>
      <c r="Y216" s="108"/>
      <c r="Z216" s="269" t="str">
        <f>IFERROR(VLOOKUP(Y216,'４整理番号表'!$B$39:$H$45,2,TRUE),"")</f>
        <v/>
      </c>
      <c r="AA216" s="108"/>
      <c r="AB216" s="271" t="str">
        <f>IFERROR(VLOOKUP(AA216,'４整理番号表'!$J$5:$K$59,2,TRUE),"")</f>
        <v/>
      </c>
      <c r="AC216" s="365"/>
      <c r="AD216" s="624"/>
      <c r="AE216" s="107"/>
      <c r="AF216" s="272" t="str">
        <f>IFERROR(VLOOKUP(AE216,'４整理番号表'!$P$6:$Q$39,2,TRUE),"")</f>
        <v/>
      </c>
      <c r="AG216" s="273">
        <f t="shared" si="616"/>
        <v>0</v>
      </c>
      <c r="AH216" s="106"/>
      <c r="AI216" s="112"/>
      <c r="AJ216" s="111"/>
      <c r="AK216" s="282"/>
      <c r="AL216" s="283"/>
      <c r="AM216" s="280"/>
      <c r="AN216" s="29"/>
      <c r="AO216" s="291">
        <f t="shared" si="617"/>
        <v>0</v>
      </c>
      <c r="AP216" s="290">
        <f t="shared" si="743"/>
        <v>0</v>
      </c>
      <c r="AQ216" s="30"/>
      <c r="AR216" s="30"/>
      <c r="AS216" s="30"/>
      <c r="AT216" s="289"/>
      <c r="AU216" s="291">
        <f t="shared" si="610"/>
        <v>0</v>
      </c>
      <c r="AV216" s="291" t="str">
        <f t="shared" si="805"/>
        <v/>
      </c>
      <c r="AW216" s="27"/>
      <c r="AX216" s="33"/>
      <c r="AY216" s="33"/>
      <c r="AZ216" s="28"/>
      <c r="BA216" s="27"/>
      <c r="BB216" s="202"/>
      <c r="BC216" s="315">
        <f t="shared" si="744"/>
        <v>0</v>
      </c>
      <c r="BD216" s="349" t="str">
        <f t="shared" si="618"/>
        <v/>
      </c>
      <c r="BE216" s="350"/>
      <c r="BF216" s="350"/>
      <c r="BG216" s="349">
        <f t="shared" si="611"/>
        <v>0</v>
      </c>
      <c r="BH216" s="350"/>
      <c r="BI216" s="349">
        <f t="shared" si="745"/>
        <v>0</v>
      </c>
      <c r="BJ216" s="202"/>
      <c r="BK216" s="202"/>
      <c r="BL216" s="653" t="str">
        <f t="shared" si="619"/>
        <v/>
      </c>
      <c r="BM216" s="654" t="str">
        <f t="shared" si="620"/>
        <v/>
      </c>
      <c r="BN216" s="266" t="str">
        <f t="shared" si="621"/>
        <v/>
      </c>
      <c r="BO216" s="793"/>
      <c r="BP216" s="323"/>
      <c r="BQ216" s="323"/>
      <c r="BR216" s="323"/>
      <c r="BS216" s="323"/>
      <c r="BT216" s="324" t="str">
        <f t="shared" si="622"/>
        <v/>
      </c>
      <c r="BU216" s="325" t="str">
        <f t="shared" si="746"/>
        <v/>
      </c>
      <c r="BV216" s="393">
        <f t="shared" si="747"/>
        <v>0</v>
      </c>
      <c r="BW216" s="326"/>
      <c r="BX216" s="329"/>
      <c r="BY216" s="454"/>
      <c r="BZ216" s="455"/>
      <c r="CA216" s="455"/>
      <c r="CB216" s="455"/>
      <c r="CC216" s="455"/>
      <c r="CD216" s="322">
        <f>IFERROR(VLOOKUP(BX216,'４整理番号表'!$X$23:$Z$31,3,FALSE),)</f>
        <v>0</v>
      </c>
      <c r="CE216" s="605" t="str">
        <f>IF(BX216='４整理番号表'!$X$24,IF(CC216&lt;&gt;"",IF(BZ216&gt;0,IF(BY216=6,ROUNDDOWN((CC216-BZ216)/ABS(BZ216),3),IF(BY216=5,ROUNDDOWN((CC216-BZ216)/ABS(BZ216)*3/4,3),"")),"-")),IF(CC216&lt;&gt;"",IF(BZ216&gt;0,ROUNDDOWN((CC216-BZ216)/ABS(BZ216),3),"-"),""))</f>
        <v/>
      </c>
      <c r="CF216" s="610"/>
      <c r="CG216" s="329"/>
      <c r="CH216" s="454"/>
      <c r="CI216" s="322"/>
      <c r="CJ216" s="322"/>
      <c r="CK216" s="322"/>
      <c r="CL216" s="322"/>
      <c r="CM216" s="322">
        <f>IFERROR(VLOOKUP(CG216,'４整理番号表'!$X$23:$Z$31,3,FALSE),)</f>
        <v>0</v>
      </c>
      <c r="CN216" s="325" t="str">
        <f t="shared" si="748"/>
        <v/>
      </c>
      <c r="CO216" s="610"/>
      <c r="CP216" s="329"/>
      <c r="CQ216" s="454"/>
      <c r="CR216" s="322"/>
      <c r="CS216" s="322"/>
      <c r="CT216" s="322"/>
      <c r="CU216" s="322"/>
      <c r="CV216" s="322">
        <f>IFERROR(VLOOKUP(CP216,'４整理番号表'!$X$23:$Z$31,3,FALSE),)</f>
        <v>0</v>
      </c>
      <c r="CW216" s="325" t="str">
        <f t="shared" si="749"/>
        <v/>
      </c>
      <c r="CX216" s="619"/>
      <c r="CY216" s="329"/>
      <c r="CZ216" s="454"/>
      <c r="DA216" s="322"/>
      <c r="DB216" s="322"/>
      <c r="DC216" s="322"/>
      <c r="DD216" s="322"/>
      <c r="DE216" s="322">
        <f>IFERROR(VLOOKUP(CY216,'４整理番号表'!$X$23:$Z$31,3,FALSE),)</f>
        <v>0</v>
      </c>
      <c r="DF216" s="325" t="str">
        <f t="shared" si="750"/>
        <v/>
      </c>
      <c r="DG216" s="610"/>
      <c r="DH216" s="329"/>
      <c r="DI216" s="454"/>
      <c r="DJ216" s="322"/>
      <c r="DK216" s="322"/>
      <c r="DL216" s="322"/>
      <c r="DM216" s="322"/>
      <c r="DN216" s="322">
        <f>IFERROR(VLOOKUP(DH216,'４整理番号表'!$X$23:$Z$31,3,FALSE),)</f>
        <v>0</v>
      </c>
      <c r="DO216" s="325" t="str">
        <f t="shared" si="751"/>
        <v/>
      </c>
      <c r="DP216" s="610"/>
      <c r="DQ216" s="329"/>
      <c r="DR216" s="454"/>
      <c r="DS216" s="322"/>
      <c r="DT216" s="322"/>
      <c r="DU216" s="322"/>
      <c r="DV216" s="322"/>
      <c r="DW216" s="322">
        <f>IFERROR(VLOOKUP(DQ216,'４整理番号表'!$X$23:$Z$31,3,FALSE),)</f>
        <v>0</v>
      </c>
      <c r="DX216" s="325" t="str">
        <f t="shared" si="752"/>
        <v/>
      </c>
      <c r="DY216" s="610"/>
      <c r="DZ216" s="329"/>
      <c r="EA216" s="454"/>
      <c r="EB216" s="322"/>
      <c r="EC216" s="322"/>
      <c r="ED216" s="322"/>
      <c r="EE216" s="322"/>
      <c r="EF216" s="322">
        <f>IFERROR(VLOOKUP(DZ216,'４整理番号表'!$X$23:$Z$31,3,FALSE),)</f>
        <v>0</v>
      </c>
      <c r="EG216" s="325" t="str">
        <f t="shared" si="753"/>
        <v/>
      </c>
      <c r="EH216" s="610"/>
      <c r="EI216" s="329"/>
      <c r="EJ216" s="454"/>
      <c r="EK216" s="322"/>
      <c r="EL216" s="322"/>
      <c r="EM216" s="322"/>
      <c r="EN216" s="322"/>
      <c r="EO216" s="322">
        <f>IFERROR(VLOOKUP(EI216,'４整理番号表'!$X$23:$Z$31,3,FALSE),)</f>
        <v>0</v>
      </c>
      <c r="EP216" s="325" t="str">
        <f t="shared" si="754"/>
        <v/>
      </c>
      <c r="EQ216" s="619"/>
      <c r="ER216" s="203" t="s">
        <v>101</v>
      </c>
      <c r="ES216" s="266">
        <f t="shared" si="623"/>
        <v>0</v>
      </c>
      <c r="ET216" s="272">
        <f t="shared" si="624"/>
        <v>0</v>
      </c>
      <c r="EU216" s="272">
        <f t="shared" si="625"/>
        <v>0</v>
      </c>
      <c r="EV216" s="272">
        <f t="shared" si="626"/>
        <v>0</v>
      </c>
      <c r="EW216" s="272">
        <f t="shared" si="627"/>
        <v>0</v>
      </c>
      <c r="EX216" s="272">
        <f t="shared" si="628"/>
        <v>0</v>
      </c>
      <c r="EY216" s="272">
        <f t="shared" si="629"/>
        <v>0</v>
      </c>
      <c r="EZ216" s="272">
        <f t="shared" si="630"/>
        <v>0</v>
      </c>
      <c r="FA216" s="272">
        <f t="shared" si="631"/>
        <v>0</v>
      </c>
      <c r="FB216" s="272">
        <f t="shared" si="632"/>
        <v>0</v>
      </c>
      <c r="FC216" s="272">
        <f t="shared" si="633"/>
        <v>0</v>
      </c>
      <c r="FD216" s="272">
        <f t="shared" si="634"/>
        <v>0</v>
      </c>
      <c r="FE216" s="272">
        <f t="shared" si="635"/>
        <v>0</v>
      </c>
      <c r="FF216" s="272">
        <f t="shared" si="636"/>
        <v>0</v>
      </c>
      <c r="FG216" s="272">
        <f t="shared" si="637"/>
        <v>0</v>
      </c>
      <c r="FH216" s="272">
        <f t="shared" si="638"/>
        <v>0</v>
      </c>
      <c r="FI216" s="109" t="s">
        <v>100</v>
      </c>
      <c r="FJ216" s="109" t="s">
        <v>100</v>
      </c>
      <c r="FK216" s="109" t="s">
        <v>100</v>
      </c>
      <c r="FL216" s="109" t="s">
        <v>100</v>
      </c>
      <c r="FM216" s="109" t="s">
        <v>100</v>
      </c>
      <c r="FN216" s="272">
        <f t="shared" si="755"/>
        <v>0</v>
      </c>
      <c r="FO216" s="272">
        <f t="shared" si="756"/>
        <v>0</v>
      </c>
      <c r="FP216" s="272">
        <f t="shared" si="757"/>
        <v>0</v>
      </c>
      <c r="FQ216" s="272">
        <f t="shared" si="758"/>
        <v>0</v>
      </c>
      <c r="FR216" s="272">
        <f t="shared" si="759"/>
        <v>0</v>
      </c>
      <c r="FS216" s="272">
        <f t="shared" si="760"/>
        <v>0</v>
      </c>
      <c r="FT216" s="272">
        <f t="shared" si="761"/>
        <v>0</v>
      </c>
      <c r="FU216" s="113"/>
      <c r="FV216" s="113"/>
      <c r="FW216" s="109"/>
      <c r="FX216" s="109"/>
      <c r="FY216" s="109"/>
      <c r="FZ216" s="272">
        <f t="shared" si="762"/>
        <v>0</v>
      </c>
      <c r="GA216" s="272">
        <f t="shared" si="639"/>
        <v>0</v>
      </c>
      <c r="GB216" s="109"/>
      <c r="GC216" s="109"/>
      <c r="GD216" s="109"/>
      <c r="GE216" s="109"/>
      <c r="GF216" s="109"/>
      <c r="GG216" s="109"/>
      <c r="GH216" s="109"/>
      <c r="GI216" s="109"/>
      <c r="GJ216" s="109"/>
      <c r="GK216" s="109"/>
      <c r="GL216" s="109"/>
      <c r="GM216" s="109"/>
      <c r="GN216" s="109"/>
      <c r="GO216" s="109"/>
      <c r="GP216" s="109"/>
      <c r="GQ216" s="109"/>
      <c r="GR216" s="109"/>
      <c r="GS216" s="109"/>
      <c r="GT216" s="110"/>
      <c r="GV216" s="413">
        <f t="shared" si="640"/>
        <v>0</v>
      </c>
      <c r="GW216" s="414">
        <f t="shared" si="641"/>
        <v>0</v>
      </c>
      <c r="GX216" s="415"/>
      <c r="GY216" s="416">
        <f t="shared" si="806"/>
        <v>0</v>
      </c>
      <c r="GZ216" s="417">
        <f t="shared" si="807"/>
        <v>0</v>
      </c>
      <c r="HA216" s="385"/>
      <c r="HB216" s="421"/>
      <c r="HC216" s="422"/>
      <c r="HD216" s="422"/>
      <c r="HE216" s="423">
        <f t="shared" si="808"/>
        <v>0</v>
      </c>
      <c r="HF216" s="424">
        <f t="shared" si="809"/>
        <v>0</v>
      </c>
      <c r="HG216" s="426"/>
      <c r="HH216" s="426"/>
      <c r="HI216" s="426"/>
      <c r="HJ216" s="345" t="str">
        <f t="shared" si="642"/>
        <v/>
      </c>
      <c r="HK216" s="402">
        <f>IF(OR(AND(1&lt;=HJ216,HJ216&lt;=3),HJ216=6),VLOOKUP(HJ216,'４整理番号表'!$J$5:$K$59,2,FALSE),0)</f>
        <v>0</v>
      </c>
      <c r="HL216" s="402">
        <f>IF(OR(HJ216=4,HJ216=7),VLOOKUP(HJ216,'４整理番号表'!$J$5:$K$59,2,FALSE),0)</f>
        <v>0</v>
      </c>
      <c r="HM216" s="402">
        <f>IF(HJ216=5,VLOOKUP(HJ216,'４整理番号表'!$J$5:$K$59,2,FALSE),0)</f>
        <v>0</v>
      </c>
      <c r="HN216" s="402">
        <f>IF(AND(8&lt;=HJ216,HJ216&lt;=13),VLOOKUP(HJ216,'４整理番号表'!$J$5:$K$59,2,FALSE),0)</f>
        <v>0</v>
      </c>
      <c r="HO216" s="397">
        <f t="shared" si="763"/>
        <v>0</v>
      </c>
      <c r="HP216" s="345">
        <f t="shared" si="764"/>
        <v>0</v>
      </c>
      <c r="HQ216" s="345">
        <f t="shared" si="765"/>
        <v>0</v>
      </c>
      <c r="HR216" s="344">
        <f t="shared" si="766"/>
        <v>0</v>
      </c>
      <c r="HS216" s="344">
        <f t="shared" si="767"/>
        <v>0</v>
      </c>
      <c r="HT216" s="345">
        <f t="shared" si="768"/>
        <v>0</v>
      </c>
      <c r="HU216" s="345">
        <f t="shared" si="769"/>
        <v>0</v>
      </c>
      <c r="HV216" s="345">
        <f t="shared" si="770"/>
        <v>0</v>
      </c>
      <c r="HW216" s="345">
        <f t="shared" si="771"/>
        <v>0</v>
      </c>
      <c r="HX216" s="345">
        <f t="shared" si="772"/>
        <v>0</v>
      </c>
      <c r="HY216" s="344">
        <f t="shared" si="773"/>
        <v>0</v>
      </c>
      <c r="HZ216" s="344">
        <f t="shared" si="774"/>
        <v>0</v>
      </c>
      <c r="IA216" s="345">
        <f t="shared" si="775"/>
        <v>0</v>
      </c>
      <c r="IB216" s="345">
        <f t="shared" si="776"/>
        <v>0</v>
      </c>
      <c r="IC216" s="345">
        <f t="shared" si="777"/>
        <v>0</v>
      </c>
      <c r="ID216" s="345">
        <f t="shared" si="778"/>
        <v>0</v>
      </c>
      <c r="IE216" s="345">
        <f t="shared" si="779"/>
        <v>0</v>
      </c>
      <c r="IF216" s="344">
        <f>IF(AND($HO216=3,SUM($ID216:IE216)=0),IF(AND($HB216=1,$HF216&gt;=0.1),1,),)</f>
        <v>0</v>
      </c>
      <c r="IG216" s="344">
        <f>IF(AND($HO216=3,SUM($ID216:IF216)=0),IF(AND($HB216=1,$HF216&gt;=0.05,$HF216&lt;0.1),1,),)</f>
        <v>0</v>
      </c>
      <c r="IH216" s="345">
        <f t="shared" si="780"/>
        <v>0</v>
      </c>
      <c r="II216" s="345">
        <f t="shared" si="781"/>
        <v>0</v>
      </c>
      <c r="IJ216" s="345">
        <f t="shared" si="782"/>
        <v>0</v>
      </c>
      <c r="IK216" s="345">
        <f t="shared" si="783"/>
        <v>0</v>
      </c>
      <c r="IL216" s="345">
        <f t="shared" si="784"/>
        <v>0</v>
      </c>
      <c r="IM216" s="345">
        <f t="shared" si="785"/>
        <v>0</v>
      </c>
      <c r="IN216" s="345">
        <f t="shared" si="786"/>
        <v>0</v>
      </c>
      <c r="IO216" s="345">
        <f t="shared" si="787"/>
        <v>0</v>
      </c>
      <c r="IP216" s="345">
        <f t="shared" si="788"/>
        <v>0</v>
      </c>
      <c r="IQ216" s="345">
        <f t="shared" si="789"/>
        <v>0</v>
      </c>
      <c r="IR216" s="345">
        <f t="shared" si="790"/>
        <v>0</v>
      </c>
      <c r="IS216" s="392">
        <f t="shared" si="791"/>
        <v>0</v>
      </c>
      <c r="IT216" s="385"/>
      <c r="IU216" s="440">
        <f t="shared" si="643"/>
        <v>0</v>
      </c>
      <c r="IV216" s="344">
        <f t="shared" si="644"/>
        <v>0</v>
      </c>
      <c r="IW216" s="344">
        <f t="shared" si="645"/>
        <v>0</v>
      </c>
      <c r="IX216" s="344">
        <f t="shared" si="646"/>
        <v>0</v>
      </c>
      <c r="IY216" s="344">
        <f t="shared" si="647"/>
        <v>0</v>
      </c>
      <c r="IZ216" s="344">
        <f t="shared" si="648"/>
        <v>0</v>
      </c>
      <c r="JA216" s="344">
        <f t="shared" si="649"/>
        <v>0</v>
      </c>
      <c r="JB216" s="344">
        <f t="shared" si="650"/>
        <v>0</v>
      </c>
      <c r="JC216" s="344">
        <f t="shared" si="651"/>
        <v>0</v>
      </c>
      <c r="JD216" s="344">
        <f t="shared" si="652"/>
        <v>0</v>
      </c>
      <c r="JE216" s="344">
        <f t="shared" si="653"/>
        <v>0</v>
      </c>
      <c r="JF216" s="344">
        <f t="shared" si="654"/>
        <v>0</v>
      </c>
      <c r="JG216" s="344">
        <f t="shared" si="655"/>
        <v>0</v>
      </c>
      <c r="JH216" s="344">
        <f t="shared" si="656"/>
        <v>0</v>
      </c>
      <c r="JI216" s="344">
        <f t="shared" si="657"/>
        <v>0</v>
      </c>
      <c r="JJ216" s="344">
        <f t="shared" si="658"/>
        <v>0</v>
      </c>
      <c r="JK216" s="344">
        <f t="shared" si="659"/>
        <v>0</v>
      </c>
      <c r="JL216" s="344">
        <f t="shared" si="660"/>
        <v>0</v>
      </c>
      <c r="JM216" s="344">
        <f t="shared" si="661"/>
        <v>0</v>
      </c>
      <c r="JN216" s="344">
        <f t="shared" si="662"/>
        <v>0</v>
      </c>
      <c r="JO216" s="344">
        <f t="shared" si="663"/>
        <v>0</v>
      </c>
      <c r="JP216" s="344">
        <f t="shared" si="664"/>
        <v>0</v>
      </c>
      <c r="JQ216" s="344">
        <f t="shared" si="665"/>
        <v>0</v>
      </c>
      <c r="JR216" s="344">
        <f t="shared" si="666"/>
        <v>0</v>
      </c>
      <c r="JS216" s="344">
        <f t="shared" si="667"/>
        <v>0</v>
      </c>
      <c r="JT216" s="344">
        <f t="shared" si="668"/>
        <v>0</v>
      </c>
      <c r="JU216" s="344">
        <f t="shared" si="669"/>
        <v>0</v>
      </c>
      <c r="JV216" s="344">
        <f t="shared" si="670"/>
        <v>0</v>
      </c>
      <c r="JW216" s="344">
        <f t="shared" si="671"/>
        <v>0</v>
      </c>
      <c r="JX216" s="344">
        <f t="shared" si="672"/>
        <v>0</v>
      </c>
      <c r="JY216" s="344">
        <f t="shared" si="673"/>
        <v>0</v>
      </c>
      <c r="JZ216" s="344">
        <f t="shared" si="674"/>
        <v>0</v>
      </c>
      <c r="KA216" s="344">
        <f t="shared" si="675"/>
        <v>0</v>
      </c>
      <c r="KB216" s="344">
        <f t="shared" si="676"/>
        <v>0</v>
      </c>
      <c r="KC216" s="344">
        <f t="shared" si="677"/>
        <v>0</v>
      </c>
      <c r="KD216" s="344">
        <f t="shared" si="678"/>
        <v>0</v>
      </c>
      <c r="KE216" s="344">
        <f t="shared" si="679"/>
        <v>0</v>
      </c>
      <c r="KF216" s="344">
        <f t="shared" si="680"/>
        <v>0</v>
      </c>
      <c r="KG216" s="344">
        <f t="shared" si="681"/>
        <v>0</v>
      </c>
      <c r="KH216" s="344">
        <f t="shared" si="682"/>
        <v>0</v>
      </c>
      <c r="KI216" s="344">
        <f t="shared" si="683"/>
        <v>0</v>
      </c>
      <c r="KJ216" s="344">
        <f t="shared" si="684"/>
        <v>0</v>
      </c>
      <c r="KK216" s="344">
        <f t="shared" si="685"/>
        <v>0</v>
      </c>
      <c r="KL216" s="344">
        <f t="shared" si="686"/>
        <v>0</v>
      </c>
      <c r="KM216" s="344">
        <f t="shared" si="687"/>
        <v>0</v>
      </c>
      <c r="KN216" s="344">
        <f t="shared" si="688"/>
        <v>0</v>
      </c>
      <c r="KO216" s="344">
        <f t="shared" si="689"/>
        <v>0</v>
      </c>
      <c r="KP216" s="344">
        <f t="shared" si="690"/>
        <v>0</v>
      </c>
      <c r="KQ216" s="344">
        <f t="shared" si="691"/>
        <v>0</v>
      </c>
      <c r="KR216" s="344">
        <f t="shared" si="692"/>
        <v>0</v>
      </c>
      <c r="KS216" s="344">
        <f t="shared" si="693"/>
        <v>0</v>
      </c>
      <c r="KT216" s="383">
        <f t="shared" si="694"/>
        <v>0</v>
      </c>
      <c r="KU216" s="701"/>
      <c r="KV216" s="109"/>
      <c r="KW216" s="109"/>
      <c r="KX216" s="110"/>
      <c r="KZ216" s="472">
        <f t="shared" si="695"/>
        <v>0</v>
      </c>
      <c r="LA216" s="348">
        <f t="shared" si="696"/>
        <v>0</v>
      </c>
      <c r="LB216" s="348">
        <f t="shared" si="697"/>
        <v>0</v>
      </c>
      <c r="LC216" s="473">
        <f t="shared" si="698"/>
        <v>0</v>
      </c>
      <c r="LE216" s="467">
        <f t="shared" si="699"/>
        <v>0</v>
      </c>
      <c r="LF216" s="467" t="str">
        <f t="shared" si="700"/>
        <v/>
      </c>
      <c r="LG216" s="467">
        <f t="shared" si="701"/>
        <v>0</v>
      </c>
      <c r="LH216" s="467">
        <f t="shared" si="702"/>
        <v>0</v>
      </c>
      <c r="LI216" s="467">
        <f t="shared" si="703"/>
        <v>0</v>
      </c>
      <c r="LJ216" s="467">
        <f t="shared" si="704"/>
        <v>0</v>
      </c>
      <c r="LK216" s="467">
        <f t="shared" si="705"/>
        <v>0</v>
      </c>
      <c r="LL216" s="467">
        <f t="shared" si="706"/>
        <v>0</v>
      </c>
      <c r="LM216" s="467">
        <f t="shared" si="707"/>
        <v>0</v>
      </c>
      <c r="LN216" s="468">
        <f t="shared" si="708"/>
        <v>0</v>
      </c>
      <c r="LO216" s="468" t="str">
        <f t="shared" si="792"/>
        <v>○</v>
      </c>
      <c r="LP216" s="451"/>
      <c r="LQ216" s="414">
        <f t="shared" si="793"/>
        <v>0</v>
      </c>
      <c r="LR216" s="414">
        <f t="shared" si="794"/>
        <v>0</v>
      </c>
      <c r="LS216" s="414" t="str">
        <f t="shared" si="709"/>
        <v/>
      </c>
      <c r="LT216" s="414" t="str">
        <f t="shared" si="795"/>
        <v/>
      </c>
      <c r="LU216" s="414">
        <f t="shared" si="710"/>
        <v>0</v>
      </c>
      <c r="LV216" s="414">
        <f t="shared" si="711"/>
        <v>0</v>
      </c>
      <c r="LW216" s="414">
        <f t="shared" si="712"/>
        <v>0</v>
      </c>
      <c r="LX216" s="448">
        <f t="shared" si="713"/>
        <v>0</v>
      </c>
      <c r="LY216" s="414">
        <f t="shared" si="796"/>
        <v>0</v>
      </c>
      <c r="LZ216" s="414">
        <f t="shared" si="797"/>
        <v>0</v>
      </c>
      <c r="MA216" s="414">
        <f t="shared" si="798"/>
        <v>0</v>
      </c>
      <c r="MB216" s="448">
        <f t="shared" si="799"/>
        <v>0</v>
      </c>
      <c r="MC216" s="414">
        <f t="shared" si="714"/>
        <v>0</v>
      </c>
      <c r="MD216" s="414">
        <f t="shared" si="715"/>
        <v>0</v>
      </c>
      <c r="ME216" s="414">
        <f t="shared" si="716"/>
        <v>0</v>
      </c>
      <c r="MF216" s="448">
        <f t="shared" si="717"/>
        <v>0</v>
      </c>
      <c r="MG216" s="414">
        <f t="shared" si="718"/>
        <v>0</v>
      </c>
      <c r="MH216" s="414">
        <f t="shared" si="719"/>
        <v>0</v>
      </c>
      <c r="MI216" s="414">
        <f t="shared" si="720"/>
        <v>0</v>
      </c>
      <c r="MJ216" s="448">
        <f t="shared" si="800"/>
        <v>0</v>
      </c>
      <c r="MK216" s="462"/>
      <c r="ML216" s="477" cm="1">
        <f t="array" ref="ML216">IF(MX216=1,INDEX($BX216:$EQ216,1,MATCH("Ⅱ⑧",$BX216:$EQ216,0)+7),0)</f>
        <v>0</v>
      </c>
      <c r="MM216" s="478">
        <f t="shared" si="721"/>
        <v>0</v>
      </c>
      <c r="MN216" s="468">
        <f t="shared" si="722"/>
        <v>0</v>
      </c>
      <c r="MP216" s="348">
        <f t="shared" si="723"/>
        <v>0</v>
      </c>
      <c r="MQ216" s="348">
        <f t="shared" si="724"/>
        <v>0</v>
      </c>
      <c r="MR216" s="348">
        <f t="shared" si="725"/>
        <v>0</v>
      </c>
      <c r="MS216" s="348">
        <f t="shared" si="726"/>
        <v>0</v>
      </c>
      <c r="MT216" s="348">
        <f t="shared" si="727"/>
        <v>0</v>
      </c>
      <c r="MU216" s="348">
        <f t="shared" si="728"/>
        <v>0</v>
      </c>
      <c r="MV216" s="348">
        <f t="shared" si="729"/>
        <v>0</v>
      </c>
      <c r="MW216" s="348">
        <f t="shared" si="730"/>
        <v>0</v>
      </c>
      <c r="MX216" s="348">
        <f t="shared" si="731"/>
        <v>0</v>
      </c>
      <c r="MZ216" s="550">
        <f t="shared" si="732"/>
        <v>0</v>
      </c>
      <c r="NA216" s="550">
        <f t="shared" si="733"/>
        <v>0</v>
      </c>
      <c r="NB216" s="550">
        <f t="shared" si="734"/>
        <v>0</v>
      </c>
      <c r="NC216" s="550">
        <f t="shared" si="735"/>
        <v>0</v>
      </c>
      <c r="ND216" s="550">
        <f t="shared" si="736"/>
        <v>0</v>
      </c>
      <c r="NE216" s="550">
        <f t="shared" si="737"/>
        <v>0</v>
      </c>
      <c r="NF216" s="550">
        <f t="shared" si="738"/>
        <v>0</v>
      </c>
      <c r="NG216" s="550">
        <f t="shared" si="739"/>
        <v>0</v>
      </c>
    </row>
    <row r="217" spans="1:371" s="136" customFormat="1" ht="21" customHeight="1">
      <c r="A217" s="452">
        <f t="shared" si="612"/>
        <v>0</v>
      </c>
      <c r="B217" s="452">
        <f t="shared" si="801"/>
        <v>0</v>
      </c>
      <c r="C217" s="452">
        <f t="shared" si="613"/>
        <v>0</v>
      </c>
      <c r="D217" s="452">
        <f t="shared" si="614"/>
        <v>0</v>
      </c>
      <c r="E217" s="452">
        <f t="shared" si="615"/>
        <v>0</v>
      </c>
      <c r="F217" s="452">
        <f t="shared" si="802"/>
        <v>0</v>
      </c>
      <c r="G217" s="452">
        <f t="shared" si="803"/>
        <v>0</v>
      </c>
      <c r="H217" s="452">
        <f t="shared" si="804"/>
        <v>0</v>
      </c>
      <c r="I217" s="267">
        <f t="shared" si="740"/>
        <v>0</v>
      </c>
      <c r="J217" s="268"/>
      <c r="K217" s="112"/>
      <c r="L217" s="112"/>
      <c r="M217" s="106"/>
      <c r="N217" s="106"/>
      <c r="O217" s="106"/>
      <c r="P217" s="106"/>
      <c r="Q217" s="112"/>
      <c r="R217" s="263" t="str">
        <f>IFERROR(VLOOKUP(Q217,'４整理番号表'!$T$27:$U$30,2,TRUE),"")</f>
        <v/>
      </c>
      <c r="S217" s="263">
        <f t="shared" si="741"/>
        <v>0</v>
      </c>
      <c r="T217" s="266">
        <f t="shared" si="742"/>
        <v>0</v>
      </c>
      <c r="U217" s="112"/>
      <c r="V217" s="108"/>
      <c r="W217" s="269" t="str">
        <f>IFERROR(VLOOKUP(V217,'４整理番号表'!$B$6:$G$7,2,TRUE),"")</f>
        <v/>
      </c>
      <c r="X217" s="270"/>
      <c r="Y217" s="108"/>
      <c r="Z217" s="269" t="str">
        <f>IFERROR(VLOOKUP(Y217,'４整理番号表'!$B$39:$H$45,2,TRUE),"")</f>
        <v/>
      </c>
      <c r="AA217" s="108"/>
      <c r="AB217" s="271" t="str">
        <f>IFERROR(VLOOKUP(AA217,'４整理番号表'!$J$5:$K$59,2,TRUE),"")</f>
        <v/>
      </c>
      <c r="AC217" s="365"/>
      <c r="AD217" s="624"/>
      <c r="AE217" s="107"/>
      <c r="AF217" s="272" t="str">
        <f>IFERROR(VLOOKUP(AE217,'４整理番号表'!$P$6:$Q$39,2,TRUE),"")</f>
        <v/>
      </c>
      <c r="AG217" s="273">
        <f t="shared" si="616"/>
        <v>0</v>
      </c>
      <c r="AH217" s="106"/>
      <c r="AI217" s="112"/>
      <c r="AJ217" s="111"/>
      <c r="AK217" s="282"/>
      <c r="AL217" s="283"/>
      <c r="AM217" s="280"/>
      <c r="AN217" s="26"/>
      <c r="AO217" s="291">
        <f t="shared" si="617"/>
        <v>0</v>
      </c>
      <c r="AP217" s="290">
        <f t="shared" si="743"/>
        <v>0</v>
      </c>
      <c r="AQ217" s="30"/>
      <c r="AR217" s="30"/>
      <c r="AS217" s="30"/>
      <c r="AT217" s="289"/>
      <c r="AU217" s="291">
        <f t="shared" ref="AU217:AU280" si="810">IF(AN217&lt;&gt;"",IF(AND(AM217=1,AT217="控除不可"),"該当なし",IF(AND(AM217=1,AT217="80%控除対象"),ROUNDDOWN(AN217*8/110,0),IF(AND(AM217=1,AT217="全額控除"),ROUNDDOWN(AN217*10/110,0),IF(OR(AM217=2,AM217=3),"該当なし","含税額")))),)</f>
        <v>0</v>
      </c>
      <c r="AV217" s="291" t="str">
        <f t="shared" si="805"/>
        <v/>
      </c>
      <c r="AW217" s="27"/>
      <c r="AX217" s="33"/>
      <c r="AY217" s="33"/>
      <c r="AZ217" s="28"/>
      <c r="BA217" s="27"/>
      <c r="BB217" s="202"/>
      <c r="BC217" s="315">
        <f t="shared" si="744"/>
        <v>0</v>
      </c>
      <c r="BD217" s="349" t="str">
        <f t="shared" si="618"/>
        <v/>
      </c>
      <c r="BE217" s="350"/>
      <c r="BF217" s="350"/>
      <c r="BG217" s="349">
        <f t="shared" ref="BG217:BG280" si="811">MIN(ROUNDDOWN(MD217,-3),ME217)</f>
        <v>0</v>
      </c>
      <c r="BH217" s="350"/>
      <c r="BI217" s="349">
        <f t="shared" si="745"/>
        <v>0</v>
      </c>
      <c r="BJ217" s="202"/>
      <c r="BK217" s="202"/>
      <c r="BL217" s="653" t="str">
        <f t="shared" si="619"/>
        <v/>
      </c>
      <c r="BM217" s="654" t="str">
        <f t="shared" si="620"/>
        <v/>
      </c>
      <c r="BN217" s="266" t="str">
        <f t="shared" si="621"/>
        <v/>
      </c>
      <c r="BO217" s="793"/>
      <c r="BP217" s="323"/>
      <c r="BQ217" s="323"/>
      <c r="BR217" s="323"/>
      <c r="BS217" s="323"/>
      <c r="BT217" s="324" t="str">
        <f t="shared" si="622"/>
        <v/>
      </c>
      <c r="BU217" s="325" t="str">
        <f t="shared" si="746"/>
        <v/>
      </c>
      <c r="BV217" s="393">
        <f t="shared" si="747"/>
        <v>0</v>
      </c>
      <c r="BW217" s="326"/>
      <c r="BX217" s="329"/>
      <c r="BY217" s="454"/>
      <c r="BZ217" s="455"/>
      <c r="CA217" s="455"/>
      <c r="CB217" s="455"/>
      <c r="CC217" s="455"/>
      <c r="CD217" s="322">
        <f>IFERROR(VLOOKUP(BX217,'４整理番号表'!$X$23:$Z$31,3,FALSE),)</f>
        <v>0</v>
      </c>
      <c r="CE217" s="605" t="str">
        <f>IF(BX217='４整理番号表'!$X$24,IF(CC217&lt;&gt;"",IF(BZ217&gt;0,IF(BY217=6,ROUNDDOWN((CC217-BZ217)/ABS(BZ217),3),IF(BY217=5,ROUNDDOWN((CC217-BZ217)/ABS(BZ217)*3/4,3),"")),"-")),IF(CC217&lt;&gt;"",IF(BZ217&gt;0,ROUNDDOWN((CC217-BZ217)/ABS(BZ217),3),"-"),""))</f>
        <v/>
      </c>
      <c r="CF217" s="610"/>
      <c r="CG217" s="329"/>
      <c r="CH217" s="454"/>
      <c r="CI217" s="322"/>
      <c r="CJ217" s="322"/>
      <c r="CK217" s="322"/>
      <c r="CL217" s="322"/>
      <c r="CM217" s="322">
        <f>IFERROR(VLOOKUP(CG217,'４整理番号表'!$X$23:$Z$31,3,FALSE),)</f>
        <v>0</v>
      </c>
      <c r="CN217" s="325" t="str">
        <f t="shared" si="748"/>
        <v/>
      </c>
      <c r="CO217" s="610"/>
      <c r="CP217" s="329"/>
      <c r="CQ217" s="454"/>
      <c r="CR217" s="322"/>
      <c r="CS217" s="322"/>
      <c r="CT217" s="322"/>
      <c r="CU217" s="322"/>
      <c r="CV217" s="322">
        <f>IFERROR(VLOOKUP(CP217,'４整理番号表'!$X$23:$Z$31,3,FALSE),)</f>
        <v>0</v>
      </c>
      <c r="CW217" s="325" t="str">
        <f t="shared" si="749"/>
        <v/>
      </c>
      <c r="CX217" s="619"/>
      <c r="CY217" s="329"/>
      <c r="CZ217" s="454"/>
      <c r="DA217" s="322"/>
      <c r="DB217" s="322"/>
      <c r="DC217" s="322"/>
      <c r="DD217" s="322"/>
      <c r="DE217" s="322">
        <f>IFERROR(VLOOKUP(CY217,'４整理番号表'!$X$23:$Z$31,3,FALSE),)</f>
        <v>0</v>
      </c>
      <c r="DF217" s="325" t="str">
        <f t="shared" si="750"/>
        <v/>
      </c>
      <c r="DG217" s="610"/>
      <c r="DH217" s="329"/>
      <c r="DI217" s="454"/>
      <c r="DJ217" s="322"/>
      <c r="DK217" s="322"/>
      <c r="DL217" s="322"/>
      <c r="DM217" s="322"/>
      <c r="DN217" s="322">
        <f>IFERROR(VLOOKUP(DH217,'４整理番号表'!$X$23:$Z$31,3,FALSE),)</f>
        <v>0</v>
      </c>
      <c r="DO217" s="325" t="str">
        <f t="shared" si="751"/>
        <v/>
      </c>
      <c r="DP217" s="610"/>
      <c r="DQ217" s="329"/>
      <c r="DR217" s="454"/>
      <c r="DS217" s="322"/>
      <c r="DT217" s="322"/>
      <c r="DU217" s="322"/>
      <c r="DV217" s="322"/>
      <c r="DW217" s="322">
        <f>IFERROR(VLOOKUP(DQ217,'４整理番号表'!$X$23:$Z$31,3,FALSE),)</f>
        <v>0</v>
      </c>
      <c r="DX217" s="325" t="str">
        <f t="shared" si="752"/>
        <v/>
      </c>
      <c r="DY217" s="610"/>
      <c r="DZ217" s="329"/>
      <c r="EA217" s="454"/>
      <c r="EB217" s="322"/>
      <c r="EC217" s="322"/>
      <c r="ED217" s="322"/>
      <c r="EE217" s="322"/>
      <c r="EF217" s="322">
        <f>IFERROR(VLOOKUP(DZ217,'４整理番号表'!$X$23:$Z$31,3,FALSE),)</f>
        <v>0</v>
      </c>
      <c r="EG217" s="325" t="str">
        <f t="shared" si="753"/>
        <v/>
      </c>
      <c r="EH217" s="610"/>
      <c r="EI217" s="329"/>
      <c r="EJ217" s="454"/>
      <c r="EK217" s="322"/>
      <c r="EL217" s="322"/>
      <c r="EM217" s="322"/>
      <c r="EN217" s="322"/>
      <c r="EO217" s="322">
        <f>IFERROR(VLOOKUP(EI217,'４整理番号表'!$X$23:$Z$31,3,FALSE),)</f>
        <v>0</v>
      </c>
      <c r="EP217" s="325" t="str">
        <f t="shared" si="754"/>
        <v/>
      </c>
      <c r="EQ217" s="619"/>
      <c r="ER217" s="203" t="s">
        <v>101</v>
      </c>
      <c r="ES217" s="266">
        <f t="shared" si="623"/>
        <v>0</v>
      </c>
      <c r="ET217" s="272">
        <f t="shared" si="624"/>
        <v>0</v>
      </c>
      <c r="EU217" s="272">
        <f t="shared" si="625"/>
        <v>0</v>
      </c>
      <c r="EV217" s="272">
        <f t="shared" si="626"/>
        <v>0</v>
      </c>
      <c r="EW217" s="272">
        <f t="shared" si="627"/>
        <v>0</v>
      </c>
      <c r="EX217" s="272">
        <f t="shared" si="628"/>
        <v>0</v>
      </c>
      <c r="EY217" s="272">
        <f t="shared" si="629"/>
        <v>0</v>
      </c>
      <c r="EZ217" s="272">
        <f t="shared" si="630"/>
        <v>0</v>
      </c>
      <c r="FA217" s="272">
        <f t="shared" si="631"/>
        <v>0</v>
      </c>
      <c r="FB217" s="272">
        <f t="shared" si="632"/>
        <v>0</v>
      </c>
      <c r="FC217" s="272">
        <f t="shared" si="633"/>
        <v>0</v>
      </c>
      <c r="FD217" s="272">
        <f t="shared" si="634"/>
        <v>0</v>
      </c>
      <c r="FE217" s="272">
        <f t="shared" si="635"/>
        <v>0</v>
      </c>
      <c r="FF217" s="272">
        <f t="shared" si="636"/>
        <v>0</v>
      </c>
      <c r="FG217" s="272">
        <f t="shared" si="637"/>
        <v>0</v>
      </c>
      <c r="FH217" s="272">
        <f t="shared" si="638"/>
        <v>0</v>
      </c>
      <c r="FI217" s="109" t="s">
        <v>100</v>
      </c>
      <c r="FJ217" s="109" t="s">
        <v>100</v>
      </c>
      <c r="FK217" s="109" t="s">
        <v>100</v>
      </c>
      <c r="FL217" s="109" t="s">
        <v>100</v>
      </c>
      <c r="FM217" s="109" t="s">
        <v>100</v>
      </c>
      <c r="FN217" s="272">
        <f t="shared" si="755"/>
        <v>0</v>
      </c>
      <c r="FO217" s="272">
        <f t="shared" si="756"/>
        <v>0</v>
      </c>
      <c r="FP217" s="272">
        <f t="shared" si="757"/>
        <v>0</v>
      </c>
      <c r="FQ217" s="272">
        <f t="shared" si="758"/>
        <v>0</v>
      </c>
      <c r="FR217" s="272">
        <f t="shared" si="759"/>
        <v>0</v>
      </c>
      <c r="FS217" s="272">
        <f t="shared" si="760"/>
        <v>0</v>
      </c>
      <c r="FT217" s="272">
        <f t="shared" si="761"/>
        <v>0</v>
      </c>
      <c r="FU217" s="113"/>
      <c r="FV217" s="113"/>
      <c r="FW217" s="109"/>
      <c r="FX217" s="109"/>
      <c r="FY217" s="109"/>
      <c r="FZ217" s="272">
        <f t="shared" si="762"/>
        <v>0</v>
      </c>
      <c r="GA217" s="272">
        <f t="shared" si="639"/>
        <v>0</v>
      </c>
      <c r="GB217" s="109"/>
      <c r="GC217" s="109"/>
      <c r="GD217" s="109"/>
      <c r="GE217" s="109"/>
      <c r="GF217" s="109"/>
      <c r="GG217" s="109"/>
      <c r="GH217" s="109"/>
      <c r="GI217" s="109"/>
      <c r="GJ217" s="109"/>
      <c r="GK217" s="109"/>
      <c r="GL217" s="109"/>
      <c r="GM217" s="109"/>
      <c r="GN217" s="109"/>
      <c r="GO217" s="109"/>
      <c r="GP217" s="109"/>
      <c r="GQ217" s="109"/>
      <c r="GR217" s="109"/>
      <c r="GS217" s="109"/>
      <c r="GT217" s="110"/>
      <c r="GV217" s="413">
        <f t="shared" si="640"/>
        <v>0</v>
      </c>
      <c r="GW217" s="414">
        <f t="shared" si="641"/>
        <v>0</v>
      </c>
      <c r="GX217" s="415"/>
      <c r="GY217" s="416">
        <f t="shared" si="806"/>
        <v>0</v>
      </c>
      <c r="GZ217" s="417">
        <f t="shared" si="807"/>
        <v>0</v>
      </c>
      <c r="HA217" s="385"/>
      <c r="HB217" s="421"/>
      <c r="HC217" s="422"/>
      <c r="HD217" s="422"/>
      <c r="HE217" s="423">
        <f t="shared" si="808"/>
        <v>0</v>
      </c>
      <c r="HF217" s="424">
        <f t="shared" si="809"/>
        <v>0</v>
      </c>
      <c r="HG217" s="426"/>
      <c r="HH217" s="426"/>
      <c r="HI217" s="426"/>
      <c r="HJ217" s="345" t="str">
        <f t="shared" si="642"/>
        <v/>
      </c>
      <c r="HK217" s="402">
        <f>IF(OR(AND(1&lt;=HJ217,HJ217&lt;=3),HJ217=6),VLOOKUP(HJ217,'４整理番号表'!$J$5:$K$59,2,FALSE),0)</f>
        <v>0</v>
      </c>
      <c r="HL217" s="402">
        <f>IF(OR(HJ217=4,HJ217=7),VLOOKUP(HJ217,'４整理番号表'!$J$5:$K$59,2,FALSE),0)</f>
        <v>0</v>
      </c>
      <c r="HM217" s="402">
        <f>IF(HJ217=5,VLOOKUP(HJ217,'４整理番号表'!$J$5:$K$59,2,FALSE),0)</f>
        <v>0</v>
      </c>
      <c r="HN217" s="402">
        <f>IF(AND(8&lt;=HJ217,HJ217&lt;=13),VLOOKUP(HJ217,'４整理番号表'!$J$5:$K$59,2,FALSE),0)</f>
        <v>0</v>
      </c>
      <c r="HO217" s="397">
        <f t="shared" si="763"/>
        <v>0</v>
      </c>
      <c r="HP217" s="345">
        <f t="shared" si="764"/>
        <v>0</v>
      </c>
      <c r="HQ217" s="345">
        <f t="shared" si="765"/>
        <v>0</v>
      </c>
      <c r="HR217" s="344">
        <f t="shared" si="766"/>
        <v>0</v>
      </c>
      <c r="HS217" s="344">
        <f t="shared" si="767"/>
        <v>0</v>
      </c>
      <c r="HT217" s="345">
        <f t="shared" si="768"/>
        <v>0</v>
      </c>
      <c r="HU217" s="345">
        <f t="shared" si="769"/>
        <v>0</v>
      </c>
      <c r="HV217" s="345">
        <f t="shared" si="770"/>
        <v>0</v>
      </c>
      <c r="HW217" s="345">
        <f t="shared" si="771"/>
        <v>0</v>
      </c>
      <c r="HX217" s="345">
        <f t="shared" si="772"/>
        <v>0</v>
      </c>
      <c r="HY217" s="344">
        <f t="shared" si="773"/>
        <v>0</v>
      </c>
      <c r="HZ217" s="344">
        <f t="shared" si="774"/>
        <v>0</v>
      </c>
      <c r="IA217" s="345">
        <f t="shared" si="775"/>
        <v>0</v>
      </c>
      <c r="IB217" s="345">
        <f t="shared" si="776"/>
        <v>0</v>
      </c>
      <c r="IC217" s="345">
        <f t="shared" si="777"/>
        <v>0</v>
      </c>
      <c r="ID217" s="345">
        <f t="shared" si="778"/>
        <v>0</v>
      </c>
      <c r="IE217" s="345">
        <f t="shared" si="779"/>
        <v>0</v>
      </c>
      <c r="IF217" s="344">
        <f>IF(AND($HO217=3,SUM($ID217:IE217)=0),IF(AND($HB217=1,$HF217&gt;=0.1),1,),)</f>
        <v>0</v>
      </c>
      <c r="IG217" s="344">
        <f>IF(AND($HO217=3,SUM($ID217:IF217)=0),IF(AND($HB217=1,$HF217&gt;=0.05,$HF217&lt;0.1),1,),)</f>
        <v>0</v>
      </c>
      <c r="IH217" s="345">
        <f t="shared" si="780"/>
        <v>0</v>
      </c>
      <c r="II217" s="345">
        <f t="shared" si="781"/>
        <v>0</v>
      </c>
      <c r="IJ217" s="345">
        <f t="shared" si="782"/>
        <v>0</v>
      </c>
      <c r="IK217" s="345">
        <f t="shared" si="783"/>
        <v>0</v>
      </c>
      <c r="IL217" s="345">
        <f t="shared" si="784"/>
        <v>0</v>
      </c>
      <c r="IM217" s="345">
        <f t="shared" si="785"/>
        <v>0</v>
      </c>
      <c r="IN217" s="345">
        <f t="shared" si="786"/>
        <v>0</v>
      </c>
      <c r="IO217" s="345">
        <f t="shared" si="787"/>
        <v>0</v>
      </c>
      <c r="IP217" s="345">
        <f t="shared" si="788"/>
        <v>0</v>
      </c>
      <c r="IQ217" s="345">
        <f t="shared" si="789"/>
        <v>0</v>
      </c>
      <c r="IR217" s="345">
        <f t="shared" si="790"/>
        <v>0</v>
      </c>
      <c r="IS217" s="392">
        <f t="shared" si="791"/>
        <v>0</v>
      </c>
      <c r="IT217" s="385"/>
      <c r="IU217" s="440">
        <f t="shared" si="643"/>
        <v>0</v>
      </c>
      <c r="IV217" s="344">
        <f t="shared" si="644"/>
        <v>0</v>
      </c>
      <c r="IW217" s="344">
        <f t="shared" si="645"/>
        <v>0</v>
      </c>
      <c r="IX217" s="344">
        <f t="shared" si="646"/>
        <v>0</v>
      </c>
      <c r="IY217" s="344">
        <f t="shared" si="647"/>
        <v>0</v>
      </c>
      <c r="IZ217" s="344">
        <f t="shared" si="648"/>
        <v>0</v>
      </c>
      <c r="JA217" s="344">
        <f t="shared" si="649"/>
        <v>0</v>
      </c>
      <c r="JB217" s="344">
        <f t="shared" si="650"/>
        <v>0</v>
      </c>
      <c r="JC217" s="344">
        <f t="shared" si="651"/>
        <v>0</v>
      </c>
      <c r="JD217" s="344">
        <f t="shared" si="652"/>
        <v>0</v>
      </c>
      <c r="JE217" s="344">
        <f t="shared" si="653"/>
        <v>0</v>
      </c>
      <c r="JF217" s="344">
        <f t="shared" si="654"/>
        <v>0</v>
      </c>
      <c r="JG217" s="344">
        <f t="shared" si="655"/>
        <v>0</v>
      </c>
      <c r="JH217" s="344">
        <f t="shared" si="656"/>
        <v>0</v>
      </c>
      <c r="JI217" s="344">
        <f t="shared" si="657"/>
        <v>0</v>
      </c>
      <c r="JJ217" s="344">
        <f t="shared" si="658"/>
        <v>0</v>
      </c>
      <c r="JK217" s="344">
        <f t="shared" si="659"/>
        <v>0</v>
      </c>
      <c r="JL217" s="344">
        <f t="shared" si="660"/>
        <v>0</v>
      </c>
      <c r="JM217" s="344">
        <f t="shared" si="661"/>
        <v>0</v>
      </c>
      <c r="JN217" s="344">
        <f t="shared" si="662"/>
        <v>0</v>
      </c>
      <c r="JO217" s="344">
        <f t="shared" si="663"/>
        <v>0</v>
      </c>
      <c r="JP217" s="344">
        <f t="shared" si="664"/>
        <v>0</v>
      </c>
      <c r="JQ217" s="344">
        <f t="shared" si="665"/>
        <v>0</v>
      </c>
      <c r="JR217" s="344">
        <f t="shared" si="666"/>
        <v>0</v>
      </c>
      <c r="JS217" s="344">
        <f t="shared" si="667"/>
        <v>0</v>
      </c>
      <c r="JT217" s="344">
        <f t="shared" si="668"/>
        <v>0</v>
      </c>
      <c r="JU217" s="344">
        <f t="shared" si="669"/>
        <v>0</v>
      </c>
      <c r="JV217" s="344">
        <f t="shared" si="670"/>
        <v>0</v>
      </c>
      <c r="JW217" s="344">
        <f t="shared" si="671"/>
        <v>0</v>
      </c>
      <c r="JX217" s="344">
        <f t="shared" si="672"/>
        <v>0</v>
      </c>
      <c r="JY217" s="344">
        <f t="shared" si="673"/>
        <v>0</v>
      </c>
      <c r="JZ217" s="344">
        <f t="shared" si="674"/>
        <v>0</v>
      </c>
      <c r="KA217" s="344">
        <f t="shared" si="675"/>
        <v>0</v>
      </c>
      <c r="KB217" s="344">
        <f t="shared" si="676"/>
        <v>0</v>
      </c>
      <c r="KC217" s="344">
        <f t="shared" si="677"/>
        <v>0</v>
      </c>
      <c r="KD217" s="344">
        <f t="shared" si="678"/>
        <v>0</v>
      </c>
      <c r="KE217" s="344">
        <f t="shared" si="679"/>
        <v>0</v>
      </c>
      <c r="KF217" s="344">
        <f t="shared" si="680"/>
        <v>0</v>
      </c>
      <c r="KG217" s="344">
        <f t="shared" si="681"/>
        <v>0</v>
      </c>
      <c r="KH217" s="344">
        <f t="shared" si="682"/>
        <v>0</v>
      </c>
      <c r="KI217" s="344">
        <f t="shared" si="683"/>
        <v>0</v>
      </c>
      <c r="KJ217" s="344">
        <f t="shared" si="684"/>
        <v>0</v>
      </c>
      <c r="KK217" s="344">
        <f t="shared" si="685"/>
        <v>0</v>
      </c>
      <c r="KL217" s="344">
        <f t="shared" si="686"/>
        <v>0</v>
      </c>
      <c r="KM217" s="344">
        <f t="shared" si="687"/>
        <v>0</v>
      </c>
      <c r="KN217" s="344">
        <f t="shared" si="688"/>
        <v>0</v>
      </c>
      <c r="KO217" s="344">
        <f t="shared" si="689"/>
        <v>0</v>
      </c>
      <c r="KP217" s="344">
        <f t="shared" si="690"/>
        <v>0</v>
      </c>
      <c r="KQ217" s="344">
        <f t="shared" si="691"/>
        <v>0</v>
      </c>
      <c r="KR217" s="344">
        <f t="shared" si="692"/>
        <v>0</v>
      </c>
      <c r="KS217" s="344">
        <f t="shared" si="693"/>
        <v>0</v>
      </c>
      <c r="KT217" s="383">
        <f t="shared" si="694"/>
        <v>0</v>
      </c>
      <c r="KU217" s="701"/>
      <c r="KV217" s="109"/>
      <c r="KW217" s="109"/>
      <c r="KX217" s="110"/>
      <c r="KZ217" s="472">
        <f t="shared" si="695"/>
        <v>0</v>
      </c>
      <c r="LA217" s="348">
        <f t="shared" si="696"/>
        <v>0</v>
      </c>
      <c r="LB217" s="348">
        <f t="shared" si="697"/>
        <v>0</v>
      </c>
      <c r="LC217" s="473">
        <f t="shared" si="698"/>
        <v>0</v>
      </c>
      <c r="LE217" s="467">
        <f t="shared" si="699"/>
        <v>0</v>
      </c>
      <c r="LF217" s="467" t="str">
        <f t="shared" si="700"/>
        <v/>
      </c>
      <c r="LG217" s="467">
        <f t="shared" si="701"/>
        <v>0</v>
      </c>
      <c r="LH217" s="467">
        <f t="shared" si="702"/>
        <v>0</v>
      </c>
      <c r="LI217" s="467">
        <f t="shared" si="703"/>
        <v>0</v>
      </c>
      <c r="LJ217" s="467">
        <f t="shared" si="704"/>
        <v>0</v>
      </c>
      <c r="LK217" s="467">
        <f t="shared" si="705"/>
        <v>0</v>
      </c>
      <c r="LL217" s="467">
        <f t="shared" si="706"/>
        <v>0</v>
      </c>
      <c r="LM217" s="467">
        <f t="shared" si="707"/>
        <v>0</v>
      </c>
      <c r="LN217" s="468">
        <f t="shared" si="708"/>
        <v>0</v>
      </c>
      <c r="LO217" s="468" t="str">
        <f t="shared" si="792"/>
        <v>○</v>
      </c>
      <c r="LP217" s="451"/>
      <c r="LQ217" s="414">
        <f t="shared" si="793"/>
        <v>0</v>
      </c>
      <c r="LR217" s="414">
        <f t="shared" si="794"/>
        <v>0</v>
      </c>
      <c r="LS217" s="414" t="str">
        <f t="shared" si="709"/>
        <v/>
      </c>
      <c r="LT217" s="414" t="str">
        <f t="shared" si="795"/>
        <v/>
      </c>
      <c r="LU217" s="414">
        <f t="shared" si="710"/>
        <v>0</v>
      </c>
      <c r="LV217" s="414">
        <f t="shared" si="711"/>
        <v>0</v>
      </c>
      <c r="LW217" s="414">
        <f t="shared" si="712"/>
        <v>0</v>
      </c>
      <c r="LX217" s="448">
        <f t="shared" si="713"/>
        <v>0</v>
      </c>
      <c r="LY217" s="414">
        <f t="shared" si="796"/>
        <v>0</v>
      </c>
      <c r="LZ217" s="414">
        <f t="shared" si="797"/>
        <v>0</v>
      </c>
      <c r="MA217" s="414">
        <f t="shared" si="798"/>
        <v>0</v>
      </c>
      <c r="MB217" s="448">
        <f t="shared" si="799"/>
        <v>0</v>
      </c>
      <c r="MC217" s="414">
        <f t="shared" si="714"/>
        <v>0</v>
      </c>
      <c r="MD217" s="414">
        <f t="shared" si="715"/>
        <v>0</v>
      </c>
      <c r="ME217" s="414">
        <f t="shared" si="716"/>
        <v>0</v>
      </c>
      <c r="MF217" s="448">
        <f t="shared" si="717"/>
        <v>0</v>
      </c>
      <c r="MG217" s="414">
        <f t="shared" si="718"/>
        <v>0</v>
      </c>
      <c r="MH217" s="414">
        <f t="shared" si="719"/>
        <v>0</v>
      </c>
      <c r="MI217" s="414">
        <f t="shared" si="720"/>
        <v>0</v>
      </c>
      <c r="MJ217" s="448">
        <f t="shared" si="800"/>
        <v>0</v>
      </c>
      <c r="MK217" s="462"/>
      <c r="ML217" s="477" cm="1">
        <f t="array" ref="ML217">IF(MX217=1,INDEX($BX217:$EQ217,1,MATCH("Ⅱ⑧",$BX217:$EQ217,0)+7),0)</f>
        <v>0</v>
      </c>
      <c r="MM217" s="478">
        <f t="shared" si="721"/>
        <v>0</v>
      </c>
      <c r="MN217" s="468">
        <f t="shared" si="722"/>
        <v>0</v>
      </c>
      <c r="MP217" s="348">
        <f t="shared" si="723"/>
        <v>0</v>
      </c>
      <c r="MQ217" s="348">
        <f t="shared" si="724"/>
        <v>0</v>
      </c>
      <c r="MR217" s="348">
        <f t="shared" si="725"/>
        <v>0</v>
      </c>
      <c r="MS217" s="348">
        <f t="shared" si="726"/>
        <v>0</v>
      </c>
      <c r="MT217" s="348">
        <f t="shared" si="727"/>
        <v>0</v>
      </c>
      <c r="MU217" s="348">
        <f t="shared" si="728"/>
        <v>0</v>
      </c>
      <c r="MV217" s="348">
        <f t="shared" si="729"/>
        <v>0</v>
      </c>
      <c r="MW217" s="348">
        <f t="shared" si="730"/>
        <v>0</v>
      </c>
      <c r="MX217" s="348">
        <f t="shared" si="731"/>
        <v>0</v>
      </c>
      <c r="MZ217" s="550">
        <f t="shared" si="732"/>
        <v>0</v>
      </c>
      <c r="NA217" s="550">
        <f t="shared" si="733"/>
        <v>0</v>
      </c>
      <c r="NB217" s="550">
        <f t="shared" si="734"/>
        <v>0</v>
      </c>
      <c r="NC217" s="550">
        <f t="shared" si="735"/>
        <v>0</v>
      </c>
      <c r="ND217" s="550">
        <f t="shared" si="736"/>
        <v>0</v>
      </c>
      <c r="NE217" s="550">
        <f t="shared" si="737"/>
        <v>0</v>
      </c>
      <c r="NF217" s="550">
        <f t="shared" si="738"/>
        <v>0</v>
      </c>
      <c r="NG217" s="550">
        <f t="shared" si="739"/>
        <v>0</v>
      </c>
    </row>
    <row r="218" spans="1:371" s="136" customFormat="1" ht="21" customHeight="1">
      <c r="A218" s="452">
        <f t="shared" si="612"/>
        <v>0</v>
      </c>
      <c r="B218" s="452">
        <f t="shared" si="801"/>
        <v>0</v>
      </c>
      <c r="C218" s="452">
        <f t="shared" si="613"/>
        <v>0</v>
      </c>
      <c r="D218" s="452">
        <f t="shared" si="614"/>
        <v>0</v>
      </c>
      <c r="E218" s="452">
        <f t="shared" si="615"/>
        <v>0</v>
      </c>
      <c r="F218" s="452">
        <f t="shared" si="802"/>
        <v>0</v>
      </c>
      <c r="G218" s="452">
        <f t="shared" si="803"/>
        <v>0</v>
      </c>
      <c r="H218" s="452">
        <f t="shared" si="804"/>
        <v>0</v>
      </c>
      <c r="I218" s="267">
        <f t="shared" si="740"/>
        <v>0</v>
      </c>
      <c r="J218" s="268"/>
      <c r="K218" s="112"/>
      <c r="L218" s="112"/>
      <c r="M218" s="106"/>
      <c r="N218" s="106"/>
      <c r="O218" s="106"/>
      <c r="P218" s="106"/>
      <c r="Q218" s="112"/>
      <c r="R218" s="263" t="str">
        <f>IFERROR(VLOOKUP(Q218,'４整理番号表'!$T$27:$U$30,2,TRUE),"")</f>
        <v/>
      </c>
      <c r="S218" s="263">
        <f t="shared" si="741"/>
        <v>0</v>
      </c>
      <c r="T218" s="266">
        <f t="shared" si="742"/>
        <v>0</v>
      </c>
      <c r="U218" s="112"/>
      <c r="V218" s="108"/>
      <c r="W218" s="269" t="str">
        <f>IFERROR(VLOOKUP(V218,'４整理番号表'!$B$6:$G$7,2,TRUE),"")</f>
        <v/>
      </c>
      <c r="X218" s="270"/>
      <c r="Y218" s="108"/>
      <c r="Z218" s="269" t="str">
        <f>IFERROR(VLOOKUP(Y218,'４整理番号表'!$B$39:$H$45,2,TRUE),"")</f>
        <v/>
      </c>
      <c r="AA218" s="108"/>
      <c r="AB218" s="271" t="str">
        <f>IFERROR(VLOOKUP(AA218,'４整理番号表'!$J$5:$K$59,2,TRUE),"")</f>
        <v/>
      </c>
      <c r="AC218" s="365"/>
      <c r="AD218" s="624"/>
      <c r="AE218" s="107"/>
      <c r="AF218" s="272" t="str">
        <f>IFERROR(VLOOKUP(AE218,'４整理番号表'!$P$6:$Q$39,2,TRUE),"")</f>
        <v/>
      </c>
      <c r="AG218" s="273">
        <f t="shared" si="616"/>
        <v>0</v>
      </c>
      <c r="AH218" s="106"/>
      <c r="AI218" s="112"/>
      <c r="AJ218" s="111"/>
      <c r="AK218" s="282"/>
      <c r="AL218" s="283"/>
      <c r="AM218" s="280"/>
      <c r="AN218" s="29"/>
      <c r="AO218" s="291">
        <f t="shared" si="617"/>
        <v>0</v>
      </c>
      <c r="AP218" s="290">
        <f t="shared" si="743"/>
        <v>0</v>
      </c>
      <c r="AQ218" s="30"/>
      <c r="AR218" s="30"/>
      <c r="AS218" s="30"/>
      <c r="AT218" s="289"/>
      <c r="AU218" s="291">
        <f t="shared" si="810"/>
        <v>0</v>
      </c>
      <c r="AV218" s="291" t="str">
        <f t="shared" si="805"/>
        <v/>
      </c>
      <c r="AW218" s="27"/>
      <c r="AX218" s="33"/>
      <c r="AY218" s="33"/>
      <c r="AZ218" s="28"/>
      <c r="BA218" s="27"/>
      <c r="BB218" s="202"/>
      <c r="BC218" s="315">
        <f t="shared" si="744"/>
        <v>0</v>
      </c>
      <c r="BD218" s="349" t="str">
        <f t="shared" si="618"/>
        <v/>
      </c>
      <c r="BE218" s="350"/>
      <c r="BF218" s="350"/>
      <c r="BG218" s="349">
        <f t="shared" si="811"/>
        <v>0</v>
      </c>
      <c r="BH218" s="350"/>
      <c r="BI218" s="349">
        <f t="shared" si="745"/>
        <v>0</v>
      </c>
      <c r="BJ218" s="202"/>
      <c r="BK218" s="202"/>
      <c r="BL218" s="653" t="str">
        <f t="shared" si="619"/>
        <v/>
      </c>
      <c r="BM218" s="654" t="str">
        <f t="shared" si="620"/>
        <v/>
      </c>
      <c r="BN218" s="266" t="str">
        <f t="shared" si="621"/>
        <v/>
      </c>
      <c r="BO218" s="793"/>
      <c r="BP218" s="323"/>
      <c r="BQ218" s="323"/>
      <c r="BR218" s="323"/>
      <c r="BS218" s="323"/>
      <c r="BT218" s="324" t="str">
        <f t="shared" si="622"/>
        <v/>
      </c>
      <c r="BU218" s="325" t="str">
        <f t="shared" si="746"/>
        <v/>
      </c>
      <c r="BV218" s="393">
        <f t="shared" si="747"/>
        <v>0</v>
      </c>
      <c r="BW218" s="326"/>
      <c r="BX218" s="329"/>
      <c r="BY218" s="454"/>
      <c r="BZ218" s="455"/>
      <c r="CA218" s="455"/>
      <c r="CB218" s="455"/>
      <c r="CC218" s="455"/>
      <c r="CD218" s="322">
        <f>IFERROR(VLOOKUP(BX218,'４整理番号表'!$X$23:$Z$31,3,FALSE),)</f>
        <v>0</v>
      </c>
      <c r="CE218" s="605" t="str">
        <f>IF(BX218='４整理番号表'!$X$24,IF(CC218&lt;&gt;"",IF(BZ218&gt;0,IF(BY218=6,ROUNDDOWN((CC218-BZ218)/ABS(BZ218),3),IF(BY218=5,ROUNDDOWN((CC218-BZ218)/ABS(BZ218)*3/4,3),"")),"-")),IF(CC218&lt;&gt;"",IF(BZ218&gt;0,ROUNDDOWN((CC218-BZ218)/ABS(BZ218),3),"-"),""))</f>
        <v/>
      </c>
      <c r="CF218" s="610"/>
      <c r="CG218" s="329"/>
      <c r="CH218" s="454"/>
      <c r="CI218" s="322"/>
      <c r="CJ218" s="322"/>
      <c r="CK218" s="322"/>
      <c r="CL218" s="322"/>
      <c r="CM218" s="322">
        <f>IFERROR(VLOOKUP(CG218,'４整理番号表'!$X$23:$Z$31,3,FALSE),)</f>
        <v>0</v>
      </c>
      <c r="CN218" s="325" t="str">
        <f t="shared" si="748"/>
        <v/>
      </c>
      <c r="CO218" s="610"/>
      <c r="CP218" s="329"/>
      <c r="CQ218" s="454"/>
      <c r="CR218" s="322"/>
      <c r="CS218" s="322"/>
      <c r="CT218" s="322"/>
      <c r="CU218" s="322"/>
      <c r="CV218" s="322">
        <f>IFERROR(VLOOKUP(CP218,'４整理番号表'!$X$23:$Z$31,3,FALSE),)</f>
        <v>0</v>
      </c>
      <c r="CW218" s="325" t="str">
        <f t="shared" si="749"/>
        <v/>
      </c>
      <c r="CX218" s="619"/>
      <c r="CY218" s="329"/>
      <c r="CZ218" s="454"/>
      <c r="DA218" s="322"/>
      <c r="DB218" s="322"/>
      <c r="DC218" s="322"/>
      <c r="DD218" s="322"/>
      <c r="DE218" s="322">
        <f>IFERROR(VLOOKUP(CY218,'４整理番号表'!$X$23:$Z$31,3,FALSE),)</f>
        <v>0</v>
      </c>
      <c r="DF218" s="325" t="str">
        <f t="shared" si="750"/>
        <v/>
      </c>
      <c r="DG218" s="610"/>
      <c r="DH218" s="329"/>
      <c r="DI218" s="454"/>
      <c r="DJ218" s="322"/>
      <c r="DK218" s="322"/>
      <c r="DL218" s="322"/>
      <c r="DM218" s="322"/>
      <c r="DN218" s="322">
        <f>IFERROR(VLOOKUP(DH218,'４整理番号表'!$X$23:$Z$31,3,FALSE),)</f>
        <v>0</v>
      </c>
      <c r="DO218" s="325" t="str">
        <f t="shared" si="751"/>
        <v/>
      </c>
      <c r="DP218" s="610"/>
      <c r="DQ218" s="329"/>
      <c r="DR218" s="454"/>
      <c r="DS218" s="322"/>
      <c r="DT218" s="322"/>
      <c r="DU218" s="322"/>
      <c r="DV218" s="322"/>
      <c r="DW218" s="322">
        <f>IFERROR(VLOOKUP(DQ218,'４整理番号表'!$X$23:$Z$31,3,FALSE),)</f>
        <v>0</v>
      </c>
      <c r="DX218" s="325" t="str">
        <f t="shared" si="752"/>
        <v/>
      </c>
      <c r="DY218" s="610"/>
      <c r="DZ218" s="329"/>
      <c r="EA218" s="454"/>
      <c r="EB218" s="322"/>
      <c r="EC218" s="322"/>
      <c r="ED218" s="322"/>
      <c r="EE218" s="322"/>
      <c r="EF218" s="322">
        <f>IFERROR(VLOOKUP(DZ218,'４整理番号表'!$X$23:$Z$31,3,FALSE),)</f>
        <v>0</v>
      </c>
      <c r="EG218" s="325" t="str">
        <f t="shared" si="753"/>
        <v/>
      </c>
      <c r="EH218" s="610"/>
      <c r="EI218" s="329"/>
      <c r="EJ218" s="454"/>
      <c r="EK218" s="322"/>
      <c r="EL218" s="322"/>
      <c r="EM218" s="322"/>
      <c r="EN218" s="322"/>
      <c r="EO218" s="322">
        <f>IFERROR(VLOOKUP(EI218,'４整理番号表'!$X$23:$Z$31,3,FALSE),)</f>
        <v>0</v>
      </c>
      <c r="EP218" s="325" t="str">
        <f t="shared" si="754"/>
        <v/>
      </c>
      <c r="EQ218" s="619"/>
      <c r="ER218" s="203" t="s">
        <v>101</v>
      </c>
      <c r="ES218" s="266">
        <f t="shared" si="623"/>
        <v>0</v>
      </c>
      <c r="ET218" s="272">
        <f t="shared" si="624"/>
        <v>0</v>
      </c>
      <c r="EU218" s="272">
        <f t="shared" si="625"/>
        <v>0</v>
      </c>
      <c r="EV218" s="272">
        <f t="shared" si="626"/>
        <v>0</v>
      </c>
      <c r="EW218" s="272">
        <f t="shared" si="627"/>
        <v>0</v>
      </c>
      <c r="EX218" s="272">
        <f t="shared" si="628"/>
        <v>0</v>
      </c>
      <c r="EY218" s="272">
        <f t="shared" si="629"/>
        <v>0</v>
      </c>
      <c r="EZ218" s="272">
        <f t="shared" si="630"/>
        <v>0</v>
      </c>
      <c r="FA218" s="272">
        <f t="shared" si="631"/>
        <v>0</v>
      </c>
      <c r="FB218" s="272">
        <f t="shared" si="632"/>
        <v>0</v>
      </c>
      <c r="FC218" s="272">
        <f t="shared" si="633"/>
        <v>0</v>
      </c>
      <c r="FD218" s="272">
        <f t="shared" si="634"/>
        <v>0</v>
      </c>
      <c r="FE218" s="272">
        <f t="shared" si="635"/>
        <v>0</v>
      </c>
      <c r="FF218" s="272">
        <f t="shared" si="636"/>
        <v>0</v>
      </c>
      <c r="FG218" s="272">
        <f t="shared" si="637"/>
        <v>0</v>
      </c>
      <c r="FH218" s="272">
        <f t="shared" si="638"/>
        <v>0</v>
      </c>
      <c r="FI218" s="109" t="s">
        <v>100</v>
      </c>
      <c r="FJ218" s="109" t="s">
        <v>100</v>
      </c>
      <c r="FK218" s="109" t="s">
        <v>100</v>
      </c>
      <c r="FL218" s="109" t="s">
        <v>100</v>
      </c>
      <c r="FM218" s="109" t="s">
        <v>100</v>
      </c>
      <c r="FN218" s="272">
        <f t="shared" si="755"/>
        <v>0</v>
      </c>
      <c r="FO218" s="272">
        <f t="shared" si="756"/>
        <v>0</v>
      </c>
      <c r="FP218" s="272">
        <f t="shared" si="757"/>
        <v>0</v>
      </c>
      <c r="FQ218" s="272">
        <f t="shared" si="758"/>
        <v>0</v>
      </c>
      <c r="FR218" s="272">
        <f t="shared" si="759"/>
        <v>0</v>
      </c>
      <c r="FS218" s="272">
        <f t="shared" si="760"/>
        <v>0</v>
      </c>
      <c r="FT218" s="272">
        <f t="shared" si="761"/>
        <v>0</v>
      </c>
      <c r="FU218" s="113"/>
      <c r="FV218" s="113"/>
      <c r="FW218" s="109"/>
      <c r="FX218" s="109"/>
      <c r="FY218" s="109"/>
      <c r="FZ218" s="272">
        <f t="shared" si="762"/>
        <v>0</v>
      </c>
      <c r="GA218" s="272">
        <f t="shared" si="639"/>
        <v>0</v>
      </c>
      <c r="GB218" s="109"/>
      <c r="GC218" s="109"/>
      <c r="GD218" s="109"/>
      <c r="GE218" s="109"/>
      <c r="GF218" s="109"/>
      <c r="GG218" s="109"/>
      <c r="GH218" s="109"/>
      <c r="GI218" s="109"/>
      <c r="GJ218" s="109"/>
      <c r="GK218" s="109"/>
      <c r="GL218" s="109"/>
      <c r="GM218" s="109"/>
      <c r="GN218" s="109"/>
      <c r="GO218" s="109"/>
      <c r="GP218" s="109"/>
      <c r="GQ218" s="109"/>
      <c r="GR218" s="109"/>
      <c r="GS218" s="109"/>
      <c r="GT218" s="110"/>
      <c r="GV218" s="413">
        <f t="shared" si="640"/>
        <v>0</v>
      </c>
      <c r="GW218" s="414">
        <f t="shared" si="641"/>
        <v>0</v>
      </c>
      <c r="GX218" s="415"/>
      <c r="GY218" s="416">
        <f t="shared" si="806"/>
        <v>0</v>
      </c>
      <c r="GZ218" s="417">
        <f t="shared" si="807"/>
        <v>0</v>
      </c>
      <c r="HA218" s="385"/>
      <c r="HB218" s="421"/>
      <c r="HC218" s="422"/>
      <c r="HD218" s="422"/>
      <c r="HE218" s="423">
        <f t="shared" si="808"/>
        <v>0</v>
      </c>
      <c r="HF218" s="424">
        <f t="shared" si="809"/>
        <v>0</v>
      </c>
      <c r="HG218" s="426"/>
      <c r="HH218" s="426"/>
      <c r="HI218" s="426"/>
      <c r="HJ218" s="345" t="str">
        <f t="shared" si="642"/>
        <v/>
      </c>
      <c r="HK218" s="402">
        <f>IF(OR(AND(1&lt;=HJ218,HJ218&lt;=3),HJ218=6),VLOOKUP(HJ218,'４整理番号表'!$J$5:$K$59,2,FALSE),0)</f>
        <v>0</v>
      </c>
      <c r="HL218" s="402">
        <f>IF(OR(HJ218=4,HJ218=7),VLOOKUP(HJ218,'４整理番号表'!$J$5:$K$59,2,FALSE),0)</f>
        <v>0</v>
      </c>
      <c r="HM218" s="402">
        <f>IF(HJ218=5,VLOOKUP(HJ218,'４整理番号表'!$J$5:$K$59,2,FALSE),0)</f>
        <v>0</v>
      </c>
      <c r="HN218" s="402">
        <f>IF(AND(8&lt;=HJ218,HJ218&lt;=13),VLOOKUP(HJ218,'４整理番号表'!$J$5:$K$59,2,FALSE),0)</f>
        <v>0</v>
      </c>
      <c r="HO218" s="397">
        <f t="shared" si="763"/>
        <v>0</v>
      </c>
      <c r="HP218" s="345">
        <f t="shared" si="764"/>
        <v>0</v>
      </c>
      <c r="HQ218" s="345">
        <f t="shared" si="765"/>
        <v>0</v>
      </c>
      <c r="HR218" s="344">
        <f t="shared" si="766"/>
        <v>0</v>
      </c>
      <c r="HS218" s="344">
        <f t="shared" si="767"/>
        <v>0</v>
      </c>
      <c r="HT218" s="345">
        <f t="shared" si="768"/>
        <v>0</v>
      </c>
      <c r="HU218" s="345">
        <f t="shared" si="769"/>
        <v>0</v>
      </c>
      <c r="HV218" s="345">
        <f t="shared" si="770"/>
        <v>0</v>
      </c>
      <c r="HW218" s="345">
        <f t="shared" si="771"/>
        <v>0</v>
      </c>
      <c r="HX218" s="345">
        <f t="shared" si="772"/>
        <v>0</v>
      </c>
      <c r="HY218" s="344">
        <f t="shared" si="773"/>
        <v>0</v>
      </c>
      <c r="HZ218" s="344">
        <f t="shared" si="774"/>
        <v>0</v>
      </c>
      <c r="IA218" s="345">
        <f t="shared" si="775"/>
        <v>0</v>
      </c>
      <c r="IB218" s="345">
        <f t="shared" si="776"/>
        <v>0</v>
      </c>
      <c r="IC218" s="345">
        <f t="shared" si="777"/>
        <v>0</v>
      </c>
      <c r="ID218" s="345">
        <f t="shared" si="778"/>
        <v>0</v>
      </c>
      <c r="IE218" s="345">
        <f t="shared" si="779"/>
        <v>0</v>
      </c>
      <c r="IF218" s="344">
        <f>IF(AND($HO218=3,SUM($ID218:IE218)=0),IF(AND($HB218=1,$HF218&gt;=0.1),1,),)</f>
        <v>0</v>
      </c>
      <c r="IG218" s="344">
        <f>IF(AND($HO218=3,SUM($ID218:IF218)=0),IF(AND($HB218=1,$HF218&gt;=0.05,$HF218&lt;0.1),1,),)</f>
        <v>0</v>
      </c>
      <c r="IH218" s="345">
        <f t="shared" si="780"/>
        <v>0</v>
      </c>
      <c r="II218" s="345">
        <f t="shared" si="781"/>
        <v>0</v>
      </c>
      <c r="IJ218" s="345">
        <f t="shared" si="782"/>
        <v>0</v>
      </c>
      <c r="IK218" s="345">
        <f t="shared" si="783"/>
        <v>0</v>
      </c>
      <c r="IL218" s="345">
        <f t="shared" si="784"/>
        <v>0</v>
      </c>
      <c r="IM218" s="345">
        <f t="shared" si="785"/>
        <v>0</v>
      </c>
      <c r="IN218" s="345">
        <f t="shared" si="786"/>
        <v>0</v>
      </c>
      <c r="IO218" s="345">
        <f t="shared" si="787"/>
        <v>0</v>
      </c>
      <c r="IP218" s="345">
        <f t="shared" si="788"/>
        <v>0</v>
      </c>
      <c r="IQ218" s="345">
        <f t="shared" si="789"/>
        <v>0</v>
      </c>
      <c r="IR218" s="345">
        <f t="shared" si="790"/>
        <v>0</v>
      </c>
      <c r="IS218" s="392">
        <f t="shared" si="791"/>
        <v>0</v>
      </c>
      <c r="IT218" s="385"/>
      <c r="IU218" s="440">
        <f t="shared" si="643"/>
        <v>0</v>
      </c>
      <c r="IV218" s="344">
        <f t="shared" si="644"/>
        <v>0</v>
      </c>
      <c r="IW218" s="344">
        <f t="shared" si="645"/>
        <v>0</v>
      </c>
      <c r="IX218" s="344">
        <f t="shared" si="646"/>
        <v>0</v>
      </c>
      <c r="IY218" s="344">
        <f t="shared" si="647"/>
        <v>0</v>
      </c>
      <c r="IZ218" s="344">
        <f t="shared" si="648"/>
        <v>0</v>
      </c>
      <c r="JA218" s="344">
        <f t="shared" si="649"/>
        <v>0</v>
      </c>
      <c r="JB218" s="344">
        <f t="shared" si="650"/>
        <v>0</v>
      </c>
      <c r="JC218" s="344">
        <f t="shared" si="651"/>
        <v>0</v>
      </c>
      <c r="JD218" s="344">
        <f t="shared" si="652"/>
        <v>0</v>
      </c>
      <c r="JE218" s="344">
        <f t="shared" si="653"/>
        <v>0</v>
      </c>
      <c r="JF218" s="344">
        <f t="shared" si="654"/>
        <v>0</v>
      </c>
      <c r="JG218" s="344">
        <f t="shared" si="655"/>
        <v>0</v>
      </c>
      <c r="JH218" s="344">
        <f t="shared" si="656"/>
        <v>0</v>
      </c>
      <c r="JI218" s="344">
        <f t="shared" si="657"/>
        <v>0</v>
      </c>
      <c r="JJ218" s="344">
        <f t="shared" si="658"/>
        <v>0</v>
      </c>
      <c r="JK218" s="344">
        <f t="shared" si="659"/>
        <v>0</v>
      </c>
      <c r="JL218" s="344">
        <f t="shared" si="660"/>
        <v>0</v>
      </c>
      <c r="JM218" s="344">
        <f t="shared" si="661"/>
        <v>0</v>
      </c>
      <c r="JN218" s="344">
        <f t="shared" si="662"/>
        <v>0</v>
      </c>
      <c r="JO218" s="344">
        <f t="shared" si="663"/>
        <v>0</v>
      </c>
      <c r="JP218" s="344">
        <f t="shared" si="664"/>
        <v>0</v>
      </c>
      <c r="JQ218" s="344">
        <f t="shared" si="665"/>
        <v>0</v>
      </c>
      <c r="JR218" s="344">
        <f t="shared" si="666"/>
        <v>0</v>
      </c>
      <c r="JS218" s="344">
        <f t="shared" si="667"/>
        <v>0</v>
      </c>
      <c r="JT218" s="344">
        <f t="shared" si="668"/>
        <v>0</v>
      </c>
      <c r="JU218" s="344">
        <f t="shared" si="669"/>
        <v>0</v>
      </c>
      <c r="JV218" s="344">
        <f t="shared" si="670"/>
        <v>0</v>
      </c>
      <c r="JW218" s="344">
        <f t="shared" si="671"/>
        <v>0</v>
      </c>
      <c r="JX218" s="344">
        <f t="shared" si="672"/>
        <v>0</v>
      </c>
      <c r="JY218" s="344">
        <f t="shared" si="673"/>
        <v>0</v>
      </c>
      <c r="JZ218" s="344">
        <f t="shared" si="674"/>
        <v>0</v>
      </c>
      <c r="KA218" s="344">
        <f t="shared" si="675"/>
        <v>0</v>
      </c>
      <c r="KB218" s="344">
        <f t="shared" si="676"/>
        <v>0</v>
      </c>
      <c r="KC218" s="344">
        <f t="shared" si="677"/>
        <v>0</v>
      </c>
      <c r="KD218" s="344">
        <f t="shared" si="678"/>
        <v>0</v>
      </c>
      <c r="KE218" s="344">
        <f t="shared" si="679"/>
        <v>0</v>
      </c>
      <c r="KF218" s="344">
        <f t="shared" si="680"/>
        <v>0</v>
      </c>
      <c r="KG218" s="344">
        <f t="shared" si="681"/>
        <v>0</v>
      </c>
      <c r="KH218" s="344">
        <f t="shared" si="682"/>
        <v>0</v>
      </c>
      <c r="KI218" s="344">
        <f t="shared" si="683"/>
        <v>0</v>
      </c>
      <c r="KJ218" s="344">
        <f t="shared" si="684"/>
        <v>0</v>
      </c>
      <c r="KK218" s="344">
        <f t="shared" si="685"/>
        <v>0</v>
      </c>
      <c r="KL218" s="344">
        <f t="shared" si="686"/>
        <v>0</v>
      </c>
      <c r="KM218" s="344">
        <f t="shared" si="687"/>
        <v>0</v>
      </c>
      <c r="KN218" s="344">
        <f t="shared" si="688"/>
        <v>0</v>
      </c>
      <c r="KO218" s="344">
        <f t="shared" si="689"/>
        <v>0</v>
      </c>
      <c r="KP218" s="344">
        <f t="shared" si="690"/>
        <v>0</v>
      </c>
      <c r="KQ218" s="344">
        <f t="shared" si="691"/>
        <v>0</v>
      </c>
      <c r="KR218" s="344">
        <f t="shared" si="692"/>
        <v>0</v>
      </c>
      <c r="KS218" s="344">
        <f t="shared" si="693"/>
        <v>0</v>
      </c>
      <c r="KT218" s="383">
        <f t="shared" si="694"/>
        <v>0</v>
      </c>
      <c r="KU218" s="701"/>
      <c r="KV218" s="109"/>
      <c r="KW218" s="109"/>
      <c r="KX218" s="110"/>
      <c r="KZ218" s="472">
        <f t="shared" si="695"/>
        <v>0</v>
      </c>
      <c r="LA218" s="348">
        <f t="shared" si="696"/>
        <v>0</v>
      </c>
      <c r="LB218" s="348">
        <f t="shared" si="697"/>
        <v>0</v>
      </c>
      <c r="LC218" s="473">
        <f t="shared" si="698"/>
        <v>0</v>
      </c>
      <c r="LE218" s="467">
        <f t="shared" si="699"/>
        <v>0</v>
      </c>
      <c r="LF218" s="467" t="str">
        <f t="shared" si="700"/>
        <v/>
      </c>
      <c r="LG218" s="467">
        <f t="shared" si="701"/>
        <v>0</v>
      </c>
      <c r="LH218" s="467">
        <f t="shared" si="702"/>
        <v>0</v>
      </c>
      <c r="LI218" s="467">
        <f t="shared" si="703"/>
        <v>0</v>
      </c>
      <c r="LJ218" s="467">
        <f t="shared" si="704"/>
        <v>0</v>
      </c>
      <c r="LK218" s="467">
        <f t="shared" si="705"/>
        <v>0</v>
      </c>
      <c r="LL218" s="467">
        <f t="shared" si="706"/>
        <v>0</v>
      </c>
      <c r="LM218" s="467">
        <f t="shared" si="707"/>
        <v>0</v>
      </c>
      <c r="LN218" s="468">
        <f t="shared" si="708"/>
        <v>0</v>
      </c>
      <c r="LO218" s="468" t="str">
        <f t="shared" si="792"/>
        <v>○</v>
      </c>
      <c r="LP218" s="451"/>
      <c r="LQ218" s="414">
        <f t="shared" si="793"/>
        <v>0</v>
      </c>
      <c r="LR218" s="414">
        <f t="shared" si="794"/>
        <v>0</v>
      </c>
      <c r="LS218" s="414" t="str">
        <f t="shared" si="709"/>
        <v/>
      </c>
      <c r="LT218" s="414" t="str">
        <f t="shared" si="795"/>
        <v/>
      </c>
      <c r="LU218" s="414">
        <f t="shared" si="710"/>
        <v>0</v>
      </c>
      <c r="LV218" s="414">
        <f t="shared" si="711"/>
        <v>0</v>
      </c>
      <c r="LW218" s="414">
        <f t="shared" si="712"/>
        <v>0</v>
      </c>
      <c r="LX218" s="448">
        <f t="shared" si="713"/>
        <v>0</v>
      </c>
      <c r="LY218" s="414">
        <f t="shared" si="796"/>
        <v>0</v>
      </c>
      <c r="LZ218" s="414">
        <f t="shared" si="797"/>
        <v>0</v>
      </c>
      <c r="MA218" s="414">
        <f t="shared" si="798"/>
        <v>0</v>
      </c>
      <c r="MB218" s="448">
        <f t="shared" si="799"/>
        <v>0</v>
      </c>
      <c r="MC218" s="414">
        <f t="shared" si="714"/>
        <v>0</v>
      </c>
      <c r="MD218" s="414">
        <f t="shared" si="715"/>
        <v>0</v>
      </c>
      <c r="ME218" s="414">
        <f t="shared" si="716"/>
        <v>0</v>
      </c>
      <c r="MF218" s="448">
        <f t="shared" si="717"/>
        <v>0</v>
      </c>
      <c r="MG218" s="414">
        <f t="shared" si="718"/>
        <v>0</v>
      </c>
      <c r="MH218" s="414">
        <f t="shared" si="719"/>
        <v>0</v>
      </c>
      <c r="MI218" s="414">
        <f t="shared" si="720"/>
        <v>0</v>
      </c>
      <c r="MJ218" s="448">
        <f t="shared" si="800"/>
        <v>0</v>
      </c>
      <c r="MK218" s="462"/>
      <c r="ML218" s="477" cm="1">
        <f t="array" ref="ML218">IF(MX218=1,INDEX($BX218:$EQ218,1,MATCH("Ⅱ⑧",$BX218:$EQ218,0)+7),0)</f>
        <v>0</v>
      </c>
      <c r="MM218" s="478">
        <f t="shared" si="721"/>
        <v>0</v>
      </c>
      <c r="MN218" s="468">
        <f t="shared" si="722"/>
        <v>0</v>
      </c>
      <c r="MP218" s="348">
        <f t="shared" si="723"/>
        <v>0</v>
      </c>
      <c r="MQ218" s="348">
        <f t="shared" si="724"/>
        <v>0</v>
      </c>
      <c r="MR218" s="348">
        <f t="shared" si="725"/>
        <v>0</v>
      </c>
      <c r="MS218" s="348">
        <f t="shared" si="726"/>
        <v>0</v>
      </c>
      <c r="MT218" s="348">
        <f t="shared" si="727"/>
        <v>0</v>
      </c>
      <c r="MU218" s="348">
        <f t="shared" si="728"/>
        <v>0</v>
      </c>
      <c r="MV218" s="348">
        <f t="shared" si="729"/>
        <v>0</v>
      </c>
      <c r="MW218" s="348">
        <f t="shared" si="730"/>
        <v>0</v>
      </c>
      <c r="MX218" s="348">
        <f t="shared" si="731"/>
        <v>0</v>
      </c>
      <c r="MZ218" s="550">
        <f t="shared" si="732"/>
        <v>0</v>
      </c>
      <c r="NA218" s="550">
        <f t="shared" si="733"/>
        <v>0</v>
      </c>
      <c r="NB218" s="550">
        <f t="shared" si="734"/>
        <v>0</v>
      </c>
      <c r="NC218" s="550">
        <f t="shared" si="735"/>
        <v>0</v>
      </c>
      <c r="ND218" s="550">
        <f t="shared" si="736"/>
        <v>0</v>
      </c>
      <c r="NE218" s="550">
        <f t="shared" si="737"/>
        <v>0</v>
      </c>
      <c r="NF218" s="550">
        <f t="shared" si="738"/>
        <v>0</v>
      </c>
      <c r="NG218" s="550">
        <f t="shared" si="739"/>
        <v>0</v>
      </c>
    </row>
    <row r="219" spans="1:371" s="136" customFormat="1" ht="21" customHeight="1">
      <c r="A219" s="452">
        <f t="shared" si="612"/>
        <v>0</v>
      </c>
      <c r="B219" s="452">
        <f t="shared" si="801"/>
        <v>0</v>
      </c>
      <c r="C219" s="452">
        <f t="shared" si="613"/>
        <v>0</v>
      </c>
      <c r="D219" s="452">
        <f t="shared" si="614"/>
        <v>0</v>
      </c>
      <c r="E219" s="452">
        <f t="shared" si="615"/>
        <v>0</v>
      </c>
      <c r="F219" s="452">
        <f t="shared" si="802"/>
        <v>0</v>
      </c>
      <c r="G219" s="452">
        <f t="shared" si="803"/>
        <v>0</v>
      </c>
      <c r="H219" s="452">
        <f t="shared" si="804"/>
        <v>0</v>
      </c>
      <c r="I219" s="267">
        <f t="shared" si="740"/>
        <v>0</v>
      </c>
      <c r="J219" s="268"/>
      <c r="K219" s="112"/>
      <c r="L219" s="112"/>
      <c r="M219" s="106"/>
      <c r="N219" s="106"/>
      <c r="O219" s="106"/>
      <c r="P219" s="106"/>
      <c r="Q219" s="112"/>
      <c r="R219" s="263" t="str">
        <f>IFERROR(VLOOKUP(Q219,'４整理番号表'!$T$27:$U$30,2,TRUE),"")</f>
        <v/>
      </c>
      <c r="S219" s="263">
        <f t="shared" si="741"/>
        <v>0</v>
      </c>
      <c r="T219" s="266">
        <f t="shared" si="742"/>
        <v>0</v>
      </c>
      <c r="U219" s="112"/>
      <c r="V219" s="108"/>
      <c r="W219" s="269" t="str">
        <f>IFERROR(VLOOKUP(V219,'４整理番号表'!$B$6:$G$7,2,TRUE),"")</f>
        <v/>
      </c>
      <c r="X219" s="270"/>
      <c r="Y219" s="108"/>
      <c r="Z219" s="269" t="str">
        <f>IFERROR(VLOOKUP(Y219,'４整理番号表'!$B$39:$H$45,2,TRUE),"")</f>
        <v/>
      </c>
      <c r="AA219" s="108"/>
      <c r="AB219" s="271" t="str">
        <f>IFERROR(VLOOKUP(AA219,'４整理番号表'!$J$5:$K$59,2,TRUE),"")</f>
        <v/>
      </c>
      <c r="AC219" s="365"/>
      <c r="AD219" s="624"/>
      <c r="AE219" s="107"/>
      <c r="AF219" s="272" t="str">
        <f>IFERROR(VLOOKUP(AE219,'４整理番号表'!$P$6:$Q$39,2,TRUE),"")</f>
        <v/>
      </c>
      <c r="AG219" s="273">
        <f t="shared" si="616"/>
        <v>0</v>
      </c>
      <c r="AH219" s="106"/>
      <c r="AI219" s="112"/>
      <c r="AJ219" s="111"/>
      <c r="AK219" s="282"/>
      <c r="AL219" s="283"/>
      <c r="AM219" s="280"/>
      <c r="AN219" s="26"/>
      <c r="AO219" s="291">
        <f t="shared" si="617"/>
        <v>0</v>
      </c>
      <c r="AP219" s="290">
        <f t="shared" si="743"/>
        <v>0</v>
      </c>
      <c r="AQ219" s="30"/>
      <c r="AR219" s="30"/>
      <c r="AS219" s="30"/>
      <c r="AT219" s="289"/>
      <c r="AU219" s="291">
        <f t="shared" si="810"/>
        <v>0</v>
      </c>
      <c r="AV219" s="291" t="str">
        <f t="shared" si="805"/>
        <v/>
      </c>
      <c r="AW219" s="27"/>
      <c r="AX219" s="33"/>
      <c r="AY219" s="33"/>
      <c r="AZ219" s="28"/>
      <c r="BA219" s="27"/>
      <c r="BB219" s="202"/>
      <c r="BC219" s="315">
        <f t="shared" si="744"/>
        <v>0</v>
      </c>
      <c r="BD219" s="349" t="str">
        <f t="shared" si="618"/>
        <v/>
      </c>
      <c r="BE219" s="350"/>
      <c r="BF219" s="350"/>
      <c r="BG219" s="349">
        <f t="shared" si="811"/>
        <v>0</v>
      </c>
      <c r="BH219" s="350"/>
      <c r="BI219" s="349">
        <f t="shared" si="745"/>
        <v>0</v>
      </c>
      <c r="BJ219" s="202"/>
      <c r="BK219" s="202"/>
      <c r="BL219" s="653" t="str">
        <f t="shared" si="619"/>
        <v/>
      </c>
      <c r="BM219" s="654" t="str">
        <f t="shared" si="620"/>
        <v/>
      </c>
      <c r="BN219" s="266" t="str">
        <f t="shared" si="621"/>
        <v/>
      </c>
      <c r="BO219" s="793"/>
      <c r="BP219" s="323"/>
      <c r="BQ219" s="323"/>
      <c r="BR219" s="323"/>
      <c r="BS219" s="323"/>
      <c r="BT219" s="324" t="str">
        <f t="shared" si="622"/>
        <v/>
      </c>
      <c r="BU219" s="325" t="str">
        <f t="shared" si="746"/>
        <v/>
      </c>
      <c r="BV219" s="393">
        <f t="shared" si="747"/>
        <v>0</v>
      </c>
      <c r="BW219" s="326"/>
      <c r="BX219" s="329"/>
      <c r="BY219" s="454"/>
      <c r="BZ219" s="455"/>
      <c r="CA219" s="455"/>
      <c r="CB219" s="455"/>
      <c r="CC219" s="455"/>
      <c r="CD219" s="322">
        <f>IFERROR(VLOOKUP(BX219,'４整理番号表'!$X$23:$Z$31,3,FALSE),)</f>
        <v>0</v>
      </c>
      <c r="CE219" s="605" t="str">
        <f>IF(BX219='４整理番号表'!$X$24,IF(CC219&lt;&gt;"",IF(BZ219&gt;0,IF(BY219=6,ROUNDDOWN((CC219-BZ219)/ABS(BZ219),3),IF(BY219=5,ROUNDDOWN((CC219-BZ219)/ABS(BZ219)*3/4,3),"")),"-")),IF(CC219&lt;&gt;"",IF(BZ219&gt;0,ROUNDDOWN((CC219-BZ219)/ABS(BZ219),3),"-"),""))</f>
        <v/>
      </c>
      <c r="CF219" s="610"/>
      <c r="CG219" s="329"/>
      <c r="CH219" s="454"/>
      <c r="CI219" s="322"/>
      <c r="CJ219" s="322"/>
      <c r="CK219" s="322"/>
      <c r="CL219" s="322"/>
      <c r="CM219" s="322">
        <f>IFERROR(VLOOKUP(CG219,'４整理番号表'!$X$23:$Z$31,3,FALSE),)</f>
        <v>0</v>
      </c>
      <c r="CN219" s="325" t="str">
        <f t="shared" si="748"/>
        <v/>
      </c>
      <c r="CO219" s="610"/>
      <c r="CP219" s="329"/>
      <c r="CQ219" s="454"/>
      <c r="CR219" s="322"/>
      <c r="CS219" s="322"/>
      <c r="CT219" s="322"/>
      <c r="CU219" s="322"/>
      <c r="CV219" s="322">
        <f>IFERROR(VLOOKUP(CP219,'４整理番号表'!$X$23:$Z$31,3,FALSE),)</f>
        <v>0</v>
      </c>
      <c r="CW219" s="325" t="str">
        <f t="shared" si="749"/>
        <v/>
      </c>
      <c r="CX219" s="619"/>
      <c r="CY219" s="329"/>
      <c r="CZ219" s="454"/>
      <c r="DA219" s="322"/>
      <c r="DB219" s="322"/>
      <c r="DC219" s="322"/>
      <c r="DD219" s="322"/>
      <c r="DE219" s="322">
        <f>IFERROR(VLOOKUP(CY219,'４整理番号表'!$X$23:$Z$31,3,FALSE),)</f>
        <v>0</v>
      </c>
      <c r="DF219" s="325" t="str">
        <f t="shared" si="750"/>
        <v/>
      </c>
      <c r="DG219" s="610"/>
      <c r="DH219" s="329"/>
      <c r="DI219" s="454"/>
      <c r="DJ219" s="322"/>
      <c r="DK219" s="322"/>
      <c r="DL219" s="322"/>
      <c r="DM219" s="322"/>
      <c r="DN219" s="322">
        <f>IFERROR(VLOOKUP(DH219,'４整理番号表'!$X$23:$Z$31,3,FALSE),)</f>
        <v>0</v>
      </c>
      <c r="DO219" s="325" t="str">
        <f t="shared" si="751"/>
        <v/>
      </c>
      <c r="DP219" s="610"/>
      <c r="DQ219" s="329"/>
      <c r="DR219" s="454"/>
      <c r="DS219" s="322"/>
      <c r="DT219" s="322"/>
      <c r="DU219" s="322"/>
      <c r="DV219" s="322"/>
      <c r="DW219" s="322">
        <f>IFERROR(VLOOKUP(DQ219,'４整理番号表'!$X$23:$Z$31,3,FALSE),)</f>
        <v>0</v>
      </c>
      <c r="DX219" s="325" t="str">
        <f t="shared" si="752"/>
        <v/>
      </c>
      <c r="DY219" s="610"/>
      <c r="DZ219" s="329"/>
      <c r="EA219" s="454"/>
      <c r="EB219" s="322"/>
      <c r="EC219" s="322"/>
      <c r="ED219" s="322"/>
      <c r="EE219" s="322"/>
      <c r="EF219" s="322">
        <f>IFERROR(VLOOKUP(DZ219,'４整理番号表'!$X$23:$Z$31,3,FALSE),)</f>
        <v>0</v>
      </c>
      <c r="EG219" s="325" t="str">
        <f t="shared" si="753"/>
        <v/>
      </c>
      <c r="EH219" s="610"/>
      <c r="EI219" s="329"/>
      <c r="EJ219" s="454"/>
      <c r="EK219" s="322"/>
      <c r="EL219" s="322"/>
      <c r="EM219" s="322"/>
      <c r="EN219" s="322"/>
      <c r="EO219" s="322">
        <f>IFERROR(VLOOKUP(EI219,'４整理番号表'!$X$23:$Z$31,3,FALSE),)</f>
        <v>0</v>
      </c>
      <c r="EP219" s="325" t="str">
        <f t="shared" si="754"/>
        <v/>
      </c>
      <c r="EQ219" s="619"/>
      <c r="ER219" s="203" t="s">
        <v>101</v>
      </c>
      <c r="ES219" s="266">
        <f t="shared" si="623"/>
        <v>0</v>
      </c>
      <c r="ET219" s="272">
        <f t="shared" si="624"/>
        <v>0</v>
      </c>
      <c r="EU219" s="272">
        <f t="shared" si="625"/>
        <v>0</v>
      </c>
      <c r="EV219" s="272">
        <f t="shared" si="626"/>
        <v>0</v>
      </c>
      <c r="EW219" s="272">
        <f t="shared" si="627"/>
        <v>0</v>
      </c>
      <c r="EX219" s="272">
        <f t="shared" si="628"/>
        <v>0</v>
      </c>
      <c r="EY219" s="272">
        <f t="shared" si="629"/>
        <v>0</v>
      </c>
      <c r="EZ219" s="272">
        <f t="shared" si="630"/>
        <v>0</v>
      </c>
      <c r="FA219" s="272">
        <f t="shared" si="631"/>
        <v>0</v>
      </c>
      <c r="FB219" s="272">
        <f t="shared" si="632"/>
        <v>0</v>
      </c>
      <c r="FC219" s="272">
        <f t="shared" si="633"/>
        <v>0</v>
      </c>
      <c r="FD219" s="272">
        <f t="shared" si="634"/>
        <v>0</v>
      </c>
      <c r="FE219" s="272">
        <f t="shared" si="635"/>
        <v>0</v>
      </c>
      <c r="FF219" s="272">
        <f t="shared" si="636"/>
        <v>0</v>
      </c>
      <c r="FG219" s="272">
        <f t="shared" si="637"/>
        <v>0</v>
      </c>
      <c r="FH219" s="272">
        <f t="shared" si="638"/>
        <v>0</v>
      </c>
      <c r="FI219" s="109" t="s">
        <v>100</v>
      </c>
      <c r="FJ219" s="109" t="s">
        <v>100</v>
      </c>
      <c r="FK219" s="109" t="s">
        <v>100</v>
      </c>
      <c r="FL219" s="109" t="s">
        <v>100</v>
      </c>
      <c r="FM219" s="109" t="s">
        <v>100</v>
      </c>
      <c r="FN219" s="272">
        <f t="shared" si="755"/>
        <v>0</v>
      </c>
      <c r="FO219" s="272">
        <f t="shared" si="756"/>
        <v>0</v>
      </c>
      <c r="FP219" s="272">
        <f t="shared" si="757"/>
        <v>0</v>
      </c>
      <c r="FQ219" s="272">
        <f t="shared" si="758"/>
        <v>0</v>
      </c>
      <c r="FR219" s="272">
        <f t="shared" si="759"/>
        <v>0</v>
      </c>
      <c r="FS219" s="272">
        <f t="shared" si="760"/>
        <v>0</v>
      </c>
      <c r="FT219" s="272">
        <f t="shared" si="761"/>
        <v>0</v>
      </c>
      <c r="FU219" s="113"/>
      <c r="FV219" s="113"/>
      <c r="FW219" s="109"/>
      <c r="FX219" s="109"/>
      <c r="FY219" s="109"/>
      <c r="FZ219" s="272">
        <f t="shared" si="762"/>
        <v>0</v>
      </c>
      <c r="GA219" s="272">
        <f t="shared" si="639"/>
        <v>0</v>
      </c>
      <c r="GB219" s="109"/>
      <c r="GC219" s="109"/>
      <c r="GD219" s="109"/>
      <c r="GE219" s="109"/>
      <c r="GF219" s="109"/>
      <c r="GG219" s="109"/>
      <c r="GH219" s="109"/>
      <c r="GI219" s="109"/>
      <c r="GJ219" s="109"/>
      <c r="GK219" s="109"/>
      <c r="GL219" s="109"/>
      <c r="GM219" s="109"/>
      <c r="GN219" s="109"/>
      <c r="GO219" s="109"/>
      <c r="GP219" s="109"/>
      <c r="GQ219" s="109"/>
      <c r="GR219" s="109"/>
      <c r="GS219" s="109"/>
      <c r="GT219" s="110"/>
      <c r="GV219" s="413">
        <f t="shared" si="640"/>
        <v>0</v>
      </c>
      <c r="GW219" s="414">
        <f t="shared" si="641"/>
        <v>0</v>
      </c>
      <c r="GX219" s="415"/>
      <c r="GY219" s="416">
        <f t="shared" si="806"/>
        <v>0</v>
      </c>
      <c r="GZ219" s="417">
        <f t="shared" si="807"/>
        <v>0</v>
      </c>
      <c r="HA219" s="385"/>
      <c r="HB219" s="421"/>
      <c r="HC219" s="422"/>
      <c r="HD219" s="422"/>
      <c r="HE219" s="423">
        <f t="shared" si="808"/>
        <v>0</v>
      </c>
      <c r="HF219" s="424">
        <f t="shared" si="809"/>
        <v>0</v>
      </c>
      <c r="HG219" s="426"/>
      <c r="HH219" s="426"/>
      <c r="HI219" s="426"/>
      <c r="HJ219" s="345" t="str">
        <f t="shared" si="642"/>
        <v/>
      </c>
      <c r="HK219" s="402">
        <f>IF(OR(AND(1&lt;=HJ219,HJ219&lt;=3),HJ219=6),VLOOKUP(HJ219,'４整理番号表'!$J$5:$K$59,2,FALSE),0)</f>
        <v>0</v>
      </c>
      <c r="HL219" s="402">
        <f>IF(OR(HJ219=4,HJ219=7),VLOOKUP(HJ219,'４整理番号表'!$J$5:$K$59,2,FALSE),0)</f>
        <v>0</v>
      </c>
      <c r="HM219" s="402">
        <f>IF(HJ219=5,VLOOKUP(HJ219,'４整理番号表'!$J$5:$K$59,2,FALSE),0)</f>
        <v>0</v>
      </c>
      <c r="HN219" s="402">
        <f>IF(AND(8&lt;=HJ219,HJ219&lt;=13),VLOOKUP(HJ219,'４整理番号表'!$J$5:$K$59,2,FALSE),0)</f>
        <v>0</v>
      </c>
      <c r="HO219" s="397">
        <f t="shared" si="763"/>
        <v>0</v>
      </c>
      <c r="HP219" s="345">
        <f t="shared" si="764"/>
        <v>0</v>
      </c>
      <c r="HQ219" s="345">
        <f t="shared" si="765"/>
        <v>0</v>
      </c>
      <c r="HR219" s="344">
        <f t="shared" si="766"/>
        <v>0</v>
      </c>
      <c r="HS219" s="344">
        <f t="shared" si="767"/>
        <v>0</v>
      </c>
      <c r="HT219" s="345">
        <f t="shared" si="768"/>
        <v>0</v>
      </c>
      <c r="HU219" s="345">
        <f t="shared" si="769"/>
        <v>0</v>
      </c>
      <c r="HV219" s="345">
        <f t="shared" si="770"/>
        <v>0</v>
      </c>
      <c r="HW219" s="345">
        <f t="shared" si="771"/>
        <v>0</v>
      </c>
      <c r="HX219" s="345">
        <f t="shared" si="772"/>
        <v>0</v>
      </c>
      <c r="HY219" s="344">
        <f t="shared" si="773"/>
        <v>0</v>
      </c>
      <c r="HZ219" s="344">
        <f t="shared" si="774"/>
        <v>0</v>
      </c>
      <c r="IA219" s="345">
        <f t="shared" si="775"/>
        <v>0</v>
      </c>
      <c r="IB219" s="345">
        <f t="shared" si="776"/>
        <v>0</v>
      </c>
      <c r="IC219" s="345">
        <f t="shared" si="777"/>
        <v>0</v>
      </c>
      <c r="ID219" s="345">
        <f t="shared" si="778"/>
        <v>0</v>
      </c>
      <c r="IE219" s="345">
        <f t="shared" si="779"/>
        <v>0</v>
      </c>
      <c r="IF219" s="344">
        <f>IF(AND($HO219=3,SUM($ID219:IE219)=0),IF(AND($HB219=1,$HF219&gt;=0.1),1,),)</f>
        <v>0</v>
      </c>
      <c r="IG219" s="344">
        <f>IF(AND($HO219=3,SUM($ID219:IF219)=0),IF(AND($HB219=1,$HF219&gt;=0.05,$HF219&lt;0.1),1,),)</f>
        <v>0</v>
      </c>
      <c r="IH219" s="345">
        <f t="shared" si="780"/>
        <v>0</v>
      </c>
      <c r="II219" s="345">
        <f t="shared" si="781"/>
        <v>0</v>
      </c>
      <c r="IJ219" s="345">
        <f t="shared" si="782"/>
        <v>0</v>
      </c>
      <c r="IK219" s="345">
        <f t="shared" si="783"/>
        <v>0</v>
      </c>
      <c r="IL219" s="345">
        <f t="shared" si="784"/>
        <v>0</v>
      </c>
      <c r="IM219" s="345">
        <f t="shared" si="785"/>
        <v>0</v>
      </c>
      <c r="IN219" s="345">
        <f t="shared" si="786"/>
        <v>0</v>
      </c>
      <c r="IO219" s="345">
        <f t="shared" si="787"/>
        <v>0</v>
      </c>
      <c r="IP219" s="345">
        <f t="shared" si="788"/>
        <v>0</v>
      </c>
      <c r="IQ219" s="345">
        <f t="shared" si="789"/>
        <v>0</v>
      </c>
      <c r="IR219" s="345">
        <f t="shared" si="790"/>
        <v>0</v>
      </c>
      <c r="IS219" s="392">
        <f t="shared" si="791"/>
        <v>0</v>
      </c>
      <c r="IT219" s="385"/>
      <c r="IU219" s="440">
        <f t="shared" si="643"/>
        <v>0</v>
      </c>
      <c r="IV219" s="344">
        <f t="shared" si="644"/>
        <v>0</v>
      </c>
      <c r="IW219" s="344">
        <f t="shared" si="645"/>
        <v>0</v>
      </c>
      <c r="IX219" s="344">
        <f t="shared" si="646"/>
        <v>0</v>
      </c>
      <c r="IY219" s="344">
        <f t="shared" si="647"/>
        <v>0</v>
      </c>
      <c r="IZ219" s="344">
        <f t="shared" si="648"/>
        <v>0</v>
      </c>
      <c r="JA219" s="344">
        <f t="shared" si="649"/>
        <v>0</v>
      </c>
      <c r="JB219" s="344">
        <f t="shared" si="650"/>
        <v>0</v>
      </c>
      <c r="JC219" s="344">
        <f t="shared" si="651"/>
        <v>0</v>
      </c>
      <c r="JD219" s="344">
        <f t="shared" si="652"/>
        <v>0</v>
      </c>
      <c r="JE219" s="344">
        <f t="shared" si="653"/>
        <v>0</v>
      </c>
      <c r="JF219" s="344">
        <f t="shared" si="654"/>
        <v>0</v>
      </c>
      <c r="JG219" s="344">
        <f t="shared" si="655"/>
        <v>0</v>
      </c>
      <c r="JH219" s="344">
        <f t="shared" si="656"/>
        <v>0</v>
      </c>
      <c r="JI219" s="344">
        <f t="shared" si="657"/>
        <v>0</v>
      </c>
      <c r="JJ219" s="344">
        <f t="shared" si="658"/>
        <v>0</v>
      </c>
      <c r="JK219" s="344">
        <f t="shared" si="659"/>
        <v>0</v>
      </c>
      <c r="JL219" s="344">
        <f t="shared" si="660"/>
        <v>0</v>
      </c>
      <c r="JM219" s="344">
        <f t="shared" si="661"/>
        <v>0</v>
      </c>
      <c r="JN219" s="344">
        <f t="shared" si="662"/>
        <v>0</v>
      </c>
      <c r="JO219" s="344">
        <f t="shared" si="663"/>
        <v>0</v>
      </c>
      <c r="JP219" s="344">
        <f t="shared" si="664"/>
        <v>0</v>
      </c>
      <c r="JQ219" s="344">
        <f t="shared" si="665"/>
        <v>0</v>
      </c>
      <c r="JR219" s="344">
        <f t="shared" si="666"/>
        <v>0</v>
      </c>
      <c r="JS219" s="344">
        <f t="shared" si="667"/>
        <v>0</v>
      </c>
      <c r="JT219" s="344">
        <f t="shared" si="668"/>
        <v>0</v>
      </c>
      <c r="JU219" s="344">
        <f t="shared" si="669"/>
        <v>0</v>
      </c>
      <c r="JV219" s="344">
        <f t="shared" si="670"/>
        <v>0</v>
      </c>
      <c r="JW219" s="344">
        <f t="shared" si="671"/>
        <v>0</v>
      </c>
      <c r="JX219" s="344">
        <f t="shared" si="672"/>
        <v>0</v>
      </c>
      <c r="JY219" s="344">
        <f t="shared" si="673"/>
        <v>0</v>
      </c>
      <c r="JZ219" s="344">
        <f t="shared" si="674"/>
        <v>0</v>
      </c>
      <c r="KA219" s="344">
        <f t="shared" si="675"/>
        <v>0</v>
      </c>
      <c r="KB219" s="344">
        <f t="shared" si="676"/>
        <v>0</v>
      </c>
      <c r="KC219" s="344">
        <f t="shared" si="677"/>
        <v>0</v>
      </c>
      <c r="KD219" s="344">
        <f t="shared" si="678"/>
        <v>0</v>
      </c>
      <c r="KE219" s="344">
        <f t="shared" si="679"/>
        <v>0</v>
      </c>
      <c r="KF219" s="344">
        <f t="shared" si="680"/>
        <v>0</v>
      </c>
      <c r="KG219" s="344">
        <f t="shared" si="681"/>
        <v>0</v>
      </c>
      <c r="KH219" s="344">
        <f t="shared" si="682"/>
        <v>0</v>
      </c>
      <c r="KI219" s="344">
        <f t="shared" si="683"/>
        <v>0</v>
      </c>
      <c r="KJ219" s="344">
        <f t="shared" si="684"/>
        <v>0</v>
      </c>
      <c r="KK219" s="344">
        <f t="shared" si="685"/>
        <v>0</v>
      </c>
      <c r="KL219" s="344">
        <f t="shared" si="686"/>
        <v>0</v>
      </c>
      <c r="KM219" s="344">
        <f t="shared" si="687"/>
        <v>0</v>
      </c>
      <c r="KN219" s="344">
        <f t="shared" si="688"/>
        <v>0</v>
      </c>
      <c r="KO219" s="344">
        <f t="shared" si="689"/>
        <v>0</v>
      </c>
      <c r="KP219" s="344">
        <f t="shared" si="690"/>
        <v>0</v>
      </c>
      <c r="KQ219" s="344">
        <f t="shared" si="691"/>
        <v>0</v>
      </c>
      <c r="KR219" s="344">
        <f t="shared" si="692"/>
        <v>0</v>
      </c>
      <c r="KS219" s="344">
        <f t="shared" si="693"/>
        <v>0</v>
      </c>
      <c r="KT219" s="383">
        <f t="shared" si="694"/>
        <v>0</v>
      </c>
      <c r="KU219" s="701"/>
      <c r="KV219" s="109"/>
      <c r="KW219" s="109"/>
      <c r="KX219" s="110"/>
      <c r="KZ219" s="472">
        <f t="shared" si="695"/>
        <v>0</v>
      </c>
      <c r="LA219" s="348">
        <f t="shared" si="696"/>
        <v>0</v>
      </c>
      <c r="LB219" s="348">
        <f t="shared" si="697"/>
        <v>0</v>
      </c>
      <c r="LC219" s="473">
        <f t="shared" si="698"/>
        <v>0</v>
      </c>
      <c r="LE219" s="467">
        <f t="shared" si="699"/>
        <v>0</v>
      </c>
      <c r="LF219" s="467" t="str">
        <f t="shared" si="700"/>
        <v/>
      </c>
      <c r="LG219" s="467">
        <f t="shared" si="701"/>
        <v>0</v>
      </c>
      <c r="LH219" s="467">
        <f t="shared" si="702"/>
        <v>0</v>
      </c>
      <c r="LI219" s="467">
        <f t="shared" si="703"/>
        <v>0</v>
      </c>
      <c r="LJ219" s="467">
        <f t="shared" si="704"/>
        <v>0</v>
      </c>
      <c r="LK219" s="467">
        <f t="shared" si="705"/>
        <v>0</v>
      </c>
      <c r="LL219" s="467">
        <f t="shared" si="706"/>
        <v>0</v>
      </c>
      <c r="LM219" s="467">
        <f t="shared" si="707"/>
        <v>0</v>
      </c>
      <c r="LN219" s="468">
        <f t="shared" si="708"/>
        <v>0</v>
      </c>
      <c r="LO219" s="468" t="str">
        <f t="shared" si="792"/>
        <v>○</v>
      </c>
      <c r="LP219" s="451"/>
      <c r="LQ219" s="414">
        <f t="shared" si="793"/>
        <v>0</v>
      </c>
      <c r="LR219" s="414">
        <f t="shared" si="794"/>
        <v>0</v>
      </c>
      <c r="LS219" s="414" t="str">
        <f t="shared" si="709"/>
        <v/>
      </c>
      <c r="LT219" s="414" t="str">
        <f t="shared" si="795"/>
        <v/>
      </c>
      <c r="LU219" s="414">
        <f t="shared" si="710"/>
        <v>0</v>
      </c>
      <c r="LV219" s="414">
        <f t="shared" si="711"/>
        <v>0</v>
      </c>
      <c r="LW219" s="414">
        <f t="shared" si="712"/>
        <v>0</v>
      </c>
      <c r="LX219" s="448">
        <f t="shared" si="713"/>
        <v>0</v>
      </c>
      <c r="LY219" s="414">
        <f t="shared" si="796"/>
        <v>0</v>
      </c>
      <c r="LZ219" s="414">
        <f t="shared" si="797"/>
        <v>0</v>
      </c>
      <c r="MA219" s="414">
        <f t="shared" si="798"/>
        <v>0</v>
      </c>
      <c r="MB219" s="448">
        <f t="shared" si="799"/>
        <v>0</v>
      </c>
      <c r="MC219" s="414">
        <f t="shared" si="714"/>
        <v>0</v>
      </c>
      <c r="MD219" s="414">
        <f t="shared" si="715"/>
        <v>0</v>
      </c>
      <c r="ME219" s="414">
        <f t="shared" si="716"/>
        <v>0</v>
      </c>
      <c r="MF219" s="448">
        <f t="shared" si="717"/>
        <v>0</v>
      </c>
      <c r="MG219" s="414">
        <f t="shared" si="718"/>
        <v>0</v>
      </c>
      <c r="MH219" s="414">
        <f t="shared" si="719"/>
        <v>0</v>
      </c>
      <c r="MI219" s="414">
        <f t="shared" si="720"/>
        <v>0</v>
      </c>
      <c r="MJ219" s="448">
        <f t="shared" si="800"/>
        <v>0</v>
      </c>
      <c r="MK219" s="462"/>
      <c r="ML219" s="477" cm="1">
        <f t="array" ref="ML219">IF(MX219=1,INDEX($BX219:$EQ219,1,MATCH("Ⅱ⑧",$BX219:$EQ219,0)+7),0)</f>
        <v>0</v>
      </c>
      <c r="MM219" s="478">
        <f t="shared" si="721"/>
        <v>0</v>
      </c>
      <c r="MN219" s="468">
        <f t="shared" si="722"/>
        <v>0</v>
      </c>
      <c r="MP219" s="348">
        <f t="shared" si="723"/>
        <v>0</v>
      </c>
      <c r="MQ219" s="348">
        <f t="shared" si="724"/>
        <v>0</v>
      </c>
      <c r="MR219" s="348">
        <f t="shared" si="725"/>
        <v>0</v>
      </c>
      <c r="MS219" s="348">
        <f t="shared" si="726"/>
        <v>0</v>
      </c>
      <c r="MT219" s="348">
        <f t="shared" si="727"/>
        <v>0</v>
      </c>
      <c r="MU219" s="348">
        <f t="shared" si="728"/>
        <v>0</v>
      </c>
      <c r="MV219" s="348">
        <f t="shared" si="729"/>
        <v>0</v>
      </c>
      <c r="MW219" s="348">
        <f t="shared" si="730"/>
        <v>0</v>
      </c>
      <c r="MX219" s="348">
        <f t="shared" si="731"/>
        <v>0</v>
      </c>
      <c r="MZ219" s="550">
        <f t="shared" si="732"/>
        <v>0</v>
      </c>
      <c r="NA219" s="550">
        <f t="shared" si="733"/>
        <v>0</v>
      </c>
      <c r="NB219" s="550">
        <f t="shared" si="734"/>
        <v>0</v>
      </c>
      <c r="NC219" s="550">
        <f t="shared" si="735"/>
        <v>0</v>
      </c>
      <c r="ND219" s="550">
        <f t="shared" si="736"/>
        <v>0</v>
      </c>
      <c r="NE219" s="550">
        <f t="shared" si="737"/>
        <v>0</v>
      </c>
      <c r="NF219" s="550">
        <f t="shared" si="738"/>
        <v>0</v>
      </c>
      <c r="NG219" s="550">
        <f t="shared" si="739"/>
        <v>0</v>
      </c>
    </row>
    <row r="220" spans="1:371" s="136" customFormat="1" ht="21" customHeight="1">
      <c r="A220" s="452">
        <f t="shared" si="612"/>
        <v>0</v>
      </c>
      <c r="B220" s="452">
        <f t="shared" si="801"/>
        <v>0</v>
      </c>
      <c r="C220" s="452">
        <f t="shared" si="613"/>
        <v>0</v>
      </c>
      <c r="D220" s="452">
        <f t="shared" si="614"/>
        <v>0</v>
      </c>
      <c r="E220" s="452">
        <f t="shared" si="615"/>
        <v>0</v>
      </c>
      <c r="F220" s="452">
        <f t="shared" si="802"/>
        <v>0</v>
      </c>
      <c r="G220" s="452">
        <f t="shared" si="803"/>
        <v>0</v>
      </c>
      <c r="H220" s="452">
        <f t="shared" si="804"/>
        <v>0</v>
      </c>
      <c r="I220" s="267">
        <f t="shared" si="740"/>
        <v>0</v>
      </c>
      <c r="J220" s="268"/>
      <c r="K220" s="112"/>
      <c r="L220" s="112"/>
      <c r="M220" s="106"/>
      <c r="N220" s="106"/>
      <c r="O220" s="106"/>
      <c r="P220" s="106"/>
      <c r="Q220" s="112"/>
      <c r="R220" s="263" t="str">
        <f>IFERROR(VLOOKUP(Q220,'４整理番号表'!$T$27:$U$30,2,TRUE),"")</f>
        <v/>
      </c>
      <c r="S220" s="263">
        <f t="shared" si="741"/>
        <v>0</v>
      </c>
      <c r="T220" s="266">
        <f t="shared" si="742"/>
        <v>0</v>
      </c>
      <c r="U220" s="112"/>
      <c r="V220" s="108"/>
      <c r="W220" s="269" t="str">
        <f>IFERROR(VLOOKUP(V220,'４整理番号表'!$B$6:$G$7,2,TRUE),"")</f>
        <v/>
      </c>
      <c r="X220" s="270"/>
      <c r="Y220" s="108"/>
      <c r="Z220" s="269" t="str">
        <f>IFERROR(VLOOKUP(Y220,'４整理番号表'!$B$39:$H$45,2,TRUE),"")</f>
        <v/>
      </c>
      <c r="AA220" s="108"/>
      <c r="AB220" s="271" t="str">
        <f>IFERROR(VLOOKUP(AA220,'４整理番号表'!$J$5:$K$59,2,TRUE),"")</f>
        <v/>
      </c>
      <c r="AC220" s="365"/>
      <c r="AD220" s="624"/>
      <c r="AE220" s="107"/>
      <c r="AF220" s="272" t="str">
        <f>IFERROR(VLOOKUP(AE220,'４整理番号表'!$P$6:$Q$39,2,TRUE),"")</f>
        <v/>
      </c>
      <c r="AG220" s="273">
        <f t="shared" si="616"/>
        <v>0</v>
      </c>
      <c r="AH220" s="106"/>
      <c r="AI220" s="112"/>
      <c r="AJ220" s="111"/>
      <c r="AK220" s="282"/>
      <c r="AL220" s="283"/>
      <c r="AM220" s="280"/>
      <c r="AN220" s="29"/>
      <c r="AO220" s="291">
        <f t="shared" si="617"/>
        <v>0</v>
      </c>
      <c r="AP220" s="290">
        <f t="shared" si="743"/>
        <v>0</v>
      </c>
      <c r="AQ220" s="30"/>
      <c r="AR220" s="30"/>
      <c r="AS220" s="30"/>
      <c r="AT220" s="289"/>
      <c r="AU220" s="291">
        <f t="shared" si="810"/>
        <v>0</v>
      </c>
      <c r="AV220" s="291" t="str">
        <f t="shared" si="805"/>
        <v/>
      </c>
      <c r="AW220" s="27"/>
      <c r="AX220" s="33"/>
      <c r="AY220" s="33"/>
      <c r="AZ220" s="28"/>
      <c r="BA220" s="27"/>
      <c r="BB220" s="202"/>
      <c r="BC220" s="315">
        <f t="shared" si="744"/>
        <v>0</v>
      </c>
      <c r="BD220" s="349" t="str">
        <f t="shared" si="618"/>
        <v/>
      </c>
      <c r="BE220" s="350"/>
      <c r="BF220" s="350"/>
      <c r="BG220" s="349">
        <f t="shared" si="811"/>
        <v>0</v>
      </c>
      <c r="BH220" s="350"/>
      <c r="BI220" s="349">
        <f t="shared" si="745"/>
        <v>0</v>
      </c>
      <c r="BJ220" s="202"/>
      <c r="BK220" s="202"/>
      <c r="BL220" s="653" t="str">
        <f t="shared" si="619"/>
        <v/>
      </c>
      <c r="BM220" s="654" t="str">
        <f t="shared" si="620"/>
        <v/>
      </c>
      <c r="BN220" s="266" t="str">
        <f t="shared" si="621"/>
        <v/>
      </c>
      <c r="BO220" s="793"/>
      <c r="BP220" s="323"/>
      <c r="BQ220" s="323"/>
      <c r="BR220" s="323"/>
      <c r="BS220" s="323"/>
      <c r="BT220" s="324" t="str">
        <f t="shared" si="622"/>
        <v/>
      </c>
      <c r="BU220" s="325" t="str">
        <f t="shared" si="746"/>
        <v/>
      </c>
      <c r="BV220" s="393">
        <f t="shared" si="747"/>
        <v>0</v>
      </c>
      <c r="BW220" s="326"/>
      <c r="BX220" s="329"/>
      <c r="BY220" s="454"/>
      <c r="BZ220" s="455"/>
      <c r="CA220" s="455"/>
      <c r="CB220" s="455"/>
      <c r="CC220" s="455"/>
      <c r="CD220" s="322">
        <f>IFERROR(VLOOKUP(BX220,'４整理番号表'!$X$23:$Z$31,3,FALSE),)</f>
        <v>0</v>
      </c>
      <c r="CE220" s="605" t="str">
        <f>IF(BX220='４整理番号表'!$X$24,IF(CC220&lt;&gt;"",IF(BZ220&gt;0,IF(BY220=6,ROUNDDOWN((CC220-BZ220)/ABS(BZ220),3),IF(BY220=5,ROUNDDOWN((CC220-BZ220)/ABS(BZ220)*3/4,3),"")),"-")),IF(CC220&lt;&gt;"",IF(BZ220&gt;0,ROUNDDOWN((CC220-BZ220)/ABS(BZ220),3),"-"),""))</f>
        <v/>
      </c>
      <c r="CF220" s="610"/>
      <c r="CG220" s="329"/>
      <c r="CH220" s="454"/>
      <c r="CI220" s="322"/>
      <c r="CJ220" s="322"/>
      <c r="CK220" s="322"/>
      <c r="CL220" s="322"/>
      <c r="CM220" s="322">
        <f>IFERROR(VLOOKUP(CG220,'４整理番号表'!$X$23:$Z$31,3,FALSE),)</f>
        <v>0</v>
      </c>
      <c r="CN220" s="325" t="str">
        <f t="shared" si="748"/>
        <v/>
      </c>
      <c r="CO220" s="610"/>
      <c r="CP220" s="329"/>
      <c r="CQ220" s="454"/>
      <c r="CR220" s="322"/>
      <c r="CS220" s="322"/>
      <c r="CT220" s="322"/>
      <c r="CU220" s="322"/>
      <c r="CV220" s="322">
        <f>IFERROR(VLOOKUP(CP220,'４整理番号表'!$X$23:$Z$31,3,FALSE),)</f>
        <v>0</v>
      </c>
      <c r="CW220" s="325" t="str">
        <f t="shared" si="749"/>
        <v/>
      </c>
      <c r="CX220" s="619"/>
      <c r="CY220" s="329"/>
      <c r="CZ220" s="454"/>
      <c r="DA220" s="322"/>
      <c r="DB220" s="322"/>
      <c r="DC220" s="322"/>
      <c r="DD220" s="322"/>
      <c r="DE220" s="322">
        <f>IFERROR(VLOOKUP(CY220,'４整理番号表'!$X$23:$Z$31,3,FALSE),)</f>
        <v>0</v>
      </c>
      <c r="DF220" s="325" t="str">
        <f t="shared" si="750"/>
        <v/>
      </c>
      <c r="DG220" s="610"/>
      <c r="DH220" s="329"/>
      <c r="DI220" s="454"/>
      <c r="DJ220" s="322"/>
      <c r="DK220" s="322"/>
      <c r="DL220" s="322"/>
      <c r="DM220" s="322"/>
      <c r="DN220" s="322">
        <f>IFERROR(VLOOKUP(DH220,'４整理番号表'!$X$23:$Z$31,3,FALSE),)</f>
        <v>0</v>
      </c>
      <c r="DO220" s="325" t="str">
        <f t="shared" si="751"/>
        <v/>
      </c>
      <c r="DP220" s="610"/>
      <c r="DQ220" s="329"/>
      <c r="DR220" s="454"/>
      <c r="DS220" s="322"/>
      <c r="DT220" s="322"/>
      <c r="DU220" s="322"/>
      <c r="DV220" s="322"/>
      <c r="DW220" s="322">
        <f>IFERROR(VLOOKUP(DQ220,'４整理番号表'!$X$23:$Z$31,3,FALSE),)</f>
        <v>0</v>
      </c>
      <c r="DX220" s="325" t="str">
        <f t="shared" si="752"/>
        <v/>
      </c>
      <c r="DY220" s="610"/>
      <c r="DZ220" s="329"/>
      <c r="EA220" s="454"/>
      <c r="EB220" s="322"/>
      <c r="EC220" s="322"/>
      <c r="ED220" s="322"/>
      <c r="EE220" s="322"/>
      <c r="EF220" s="322">
        <f>IFERROR(VLOOKUP(DZ220,'４整理番号表'!$X$23:$Z$31,3,FALSE),)</f>
        <v>0</v>
      </c>
      <c r="EG220" s="325" t="str">
        <f t="shared" si="753"/>
        <v/>
      </c>
      <c r="EH220" s="610"/>
      <c r="EI220" s="329"/>
      <c r="EJ220" s="454"/>
      <c r="EK220" s="322"/>
      <c r="EL220" s="322"/>
      <c r="EM220" s="322"/>
      <c r="EN220" s="322"/>
      <c r="EO220" s="322">
        <f>IFERROR(VLOOKUP(EI220,'４整理番号表'!$X$23:$Z$31,3,FALSE),)</f>
        <v>0</v>
      </c>
      <c r="EP220" s="325" t="str">
        <f t="shared" si="754"/>
        <v/>
      </c>
      <c r="EQ220" s="619"/>
      <c r="ER220" s="203" t="s">
        <v>101</v>
      </c>
      <c r="ES220" s="266">
        <f t="shared" si="623"/>
        <v>0</v>
      </c>
      <c r="ET220" s="272">
        <f t="shared" si="624"/>
        <v>0</v>
      </c>
      <c r="EU220" s="272">
        <f t="shared" si="625"/>
        <v>0</v>
      </c>
      <c r="EV220" s="272">
        <f t="shared" si="626"/>
        <v>0</v>
      </c>
      <c r="EW220" s="272">
        <f t="shared" si="627"/>
        <v>0</v>
      </c>
      <c r="EX220" s="272">
        <f t="shared" si="628"/>
        <v>0</v>
      </c>
      <c r="EY220" s="272">
        <f t="shared" si="629"/>
        <v>0</v>
      </c>
      <c r="EZ220" s="272">
        <f t="shared" si="630"/>
        <v>0</v>
      </c>
      <c r="FA220" s="272">
        <f t="shared" si="631"/>
        <v>0</v>
      </c>
      <c r="FB220" s="272">
        <f t="shared" si="632"/>
        <v>0</v>
      </c>
      <c r="FC220" s="272">
        <f t="shared" si="633"/>
        <v>0</v>
      </c>
      <c r="FD220" s="272">
        <f t="shared" si="634"/>
        <v>0</v>
      </c>
      <c r="FE220" s="272">
        <f t="shared" si="635"/>
        <v>0</v>
      </c>
      <c r="FF220" s="272">
        <f t="shared" si="636"/>
        <v>0</v>
      </c>
      <c r="FG220" s="272">
        <f t="shared" si="637"/>
        <v>0</v>
      </c>
      <c r="FH220" s="272">
        <f t="shared" si="638"/>
        <v>0</v>
      </c>
      <c r="FI220" s="109" t="s">
        <v>100</v>
      </c>
      <c r="FJ220" s="109" t="s">
        <v>100</v>
      </c>
      <c r="FK220" s="109" t="s">
        <v>100</v>
      </c>
      <c r="FL220" s="109" t="s">
        <v>100</v>
      </c>
      <c r="FM220" s="109" t="s">
        <v>100</v>
      </c>
      <c r="FN220" s="272">
        <f t="shared" si="755"/>
        <v>0</v>
      </c>
      <c r="FO220" s="272">
        <f t="shared" si="756"/>
        <v>0</v>
      </c>
      <c r="FP220" s="272">
        <f t="shared" si="757"/>
        <v>0</v>
      </c>
      <c r="FQ220" s="272">
        <f t="shared" si="758"/>
        <v>0</v>
      </c>
      <c r="FR220" s="272">
        <f t="shared" si="759"/>
        <v>0</v>
      </c>
      <c r="FS220" s="272">
        <f t="shared" si="760"/>
        <v>0</v>
      </c>
      <c r="FT220" s="272">
        <f t="shared" si="761"/>
        <v>0</v>
      </c>
      <c r="FU220" s="113"/>
      <c r="FV220" s="113"/>
      <c r="FW220" s="109"/>
      <c r="FX220" s="109"/>
      <c r="FY220" s="109"/>
      <c r="FZ220" s="272">
        <f t="shared" si="762"/>
        <v>0</v>
      </c>
      <c r="GA220" s="272">
        <f t="shared" si="639"/>
        <v>0</v>
      </c>
      <c r="GB220" s="109"/>
      <c r="GC220" s="109"/>
      <c r="GD220" s="109"/>
      <c r="GE220" s="109"/>
      <c r="GF220" s="109"/>
      <c r="GG220" s="109"/>
      <c r="GH220" s="109"/>
      <c r="GI220" s="109"/>
      <c r="GJ220" s="109"/>
      <c r="GK220" s="109"/>
      <c r="GL220" s="109"/>
      <c r="GM220" s="109"/>
      <c r="GN220" s="109"/>
      <c r="GO220" s="109"/>
      <c r="GP220" s="109"/>
      <c r="GQ220" s="109"/>
      <c r="GR220" s="109"/>
      <c r="GS220" s="109"/>
      <c r="GT220" s="110"/>
      <c r="GV220" s="413">
        <f t="shared" si="640"/>
        <v>0</v>
      </c>
      <c r="GW220" s="414">
        <f t="shared" si="641"/>
        <v>0</v>
      </c>
      <c r="GX220" s="415"/>
      <c r="GY220" s="416">
        <f t="shared" si="806"/>
        <v>0</v>
      </c>
      <c r="GZ220" s="417">
        <f t="shared" si="807"/>
        <v>0</v>
      </c>
      <c r="HA220" s="385"/>
      <c r="HB220" s="421"/>
      <c r="HC220" s="422"/>
      <c r="HD220" s="422"/>
      <c r="HE220" s="423">
        <f t="shared" si="808"/>
        <v>0</v>
      </c>
      <c r="HF220" s="424">
        <f t="shared" si="809"/>
        <v>0</v>
      </c>
      <c r="HG220" s="426"/>
      <c r="HH220" s="426"/>
      <c r="HI220" s="426"/>
      <c r="HJ220" s="345" t="str">
        <f t="shared" si="642"/>
        <v/>
      </c>
      <c r="HK220" s="402">
        <f>IF(OR(AND(1&lt;=HJ220,HJ220&lt;=3),HJ220=6),VLOOKUP(HJ220,'４整理番号表'!$J$5:$K$59,2,FALSE),0)</f>
        <v>0</v>
      </c>
      <c r="HL220" s="402">
        <f>IF(OR(HJ220=4,HJ220=7),VLOOKUP(HJ220,'４整理番号表'!$J$5:$K$59,2,FALSE),0)</f>
        <v>0</v>
      </c>
      <c r="HM220" s="402">
        <f>IF(HJ220=5,VLOOKUP(HJ220,'４整理番号表'!$J$5:$K$59,2,FALSE),0)</f>
        <v>0</v>
      </c>
      <c r="HN220" s="402">
        <f>IF(AND(8&lt;=HJ220,HJ220&lt;=13),VLOOKUP(HJ220,'４整理番号表'!$J$5:$K$59,2,FALSE),0)</f>
        <v>0</v>
      </c>
      <c r="HO220" s="397">
        <f t="shared" si="763"/>
        <v>0</v>
      </c>
      <c r="HP220" s="345">
        <f t="shared" si="764"/>
        <v>0</v>
      </c>
      <c r="HQ220" s="345">
        <f t="shared" si="765"/>
        <v>0</v>
      </c>
      <c r="HR220" s="344">
        <f t="shared" si="766"/>
        <v>0</v>
      </c>
      <c r="HS220" s="344">
        <f t="shared" si="767"/>
        <v>0</v>
      </c>
      <c r="HT220" s="345">
        <f t="shared" si="768"/>
        <v>0</v>
      </c>
      <c r="HU220" s="345">
        <f t="shared" si="769"/>
        <v>0</v>
      </c>
      <c r="HV220" s="345">
        <f t="shared" si="770"/>
        <v>0</v>
      </c>
      <c r="HW220" s="345">
        <f t="shared" si="771"/>
        <v>0</v>
      </c>
      <c r="HX220" s="345">
        <f t="shared" si="772"/>
        <v>0</v>
      </c>
      <c r="HY220" s="344">
        <f t="shared" si="773"/>
        <v>0</v>
      </c>
      <c r="HZ220" s="344">
        <f t="shared" si="774"/>
        <v>0</v>
      </c>
      <c r="IA220" s="345">
        <f t="shared" si="775"/>
        <v>0</v>
      </c>
      <c r="IB220" s="345">
        <f t="shared" si="776"/>
        <v>0</v>
      </c>
      <c r="IC220" s="345">
        <f t="shared" si="777"/>
        <v>0</v>
      </c>
      <c r="ID220" s="345">
        <f t="shared" si="778"/>
        <v>0</v>
      </c>
      <c r="IE220" s="345">
        <f t="shared" si="779"/>
        <v>0</v>
      </c>
      <c r="IF220" s="344">
        <f>IF(AND($HO220=3,SUM($ID220:IE220)=0),IF(AND($HB220=1,$HF220&gt;=0.1),1,),)</f>
        <v>0</v>
      </c>
      <c r="IG220" s="344">
        <f>IF(AND($HO220=3,SUM($ID220:IF220)=0),IF(AND($HB220=1,$HF220&gt;=0.05,$HF220&lt;0.1),1,),)</f>
        <v>0</v>
      </c>
      <c r="IH220" s="345">
        <f t="shared" si="780"/>
        <v>0</v>
      </c>
      <c r="II220" s="345">
        <f t="shared" si="781"/>
        <v>0</v>
      </c>
      <c r="IJ220" s="345">
        <f t="shared" si="782"/>
        <v>0</v>
      </c>
      <c r="IK220" s="345">
        <f t="shared" si="783"/>
        <v>0</v>
      </c>
      <c r="IL220" s="345">
        <f t="shared" si="784"/>
        <v>0</v>
      </c>
      <c r="IM220" s="345">
        <f t="shared" si="785"/>
        <v>0</v>
      </c>
      <c r="IN220" s="345">
        <f t="shared" si="786"/>
        <v>0</v>
      </c>
      <c r="IO220" s="345">
        <f t="shared" si="787"/>
        <v>0</v>
      </c>
      <c r="IP220" s="345">
        <f t="shared" si="788"/>
        <v>0</v>
      </c>
      <c r="IQ220" s="345">
        <f t="shared" si="789"/>
        <v>0</v>
      </c>
      <c r="IR220" s="345">
        <f t="shared" si="790"/>
        <v>0</v>
      </c>
      <c r="IS220" s="392">
        <f t="shared" si="791"/>
        <v>0</v>
      </c>
      <c r="IT220" s="385"/>
      <c r="IU220" s="440">
        <f t="shared" si="643"/>
        <v>0</v>
      </c>
      <c r="IV220" s="344">
        <f t="shared" si="644"/>
        <v>0</v>
      </c>
      <c r="IW220" s="344">
        <f t="shared" si="645"/>
        <v>0</v>
      </c>
      <c r="IX220" s="344">
        <f t="shared" si="646"/>
        <v>0</v>
      </c>
      <c r="IY220" s="344">
        <f t="shared" si="647"/>
        <v>0</v>
      </c>
      <c r="IZ220" s="344">
        <f t="shared" si="648"/>
        <v>0</v>
      </c>
      <c r="JA220" s="344">
        <f t="shared" si="649"/>
        <v>0</v>
      </c>
      <c r="JB220" s="344">
        <f t="shared" si="650"/>
        <v>0</v>
      </c>
      <c r="JC220" s="344">
        <f t="shared" si="651"/>
        <v>0</v>
      </c>
      <c r="JD220" s="344">
        <f t="shared" si="652"/>
        <v>0</v>
      </c>
      <c r="JE220" s="344">
        <f t="shared" si="653"/>
        <v>0</v>
      </c>
      <c r="JF220" s="344">
        <f t="shared" si="654"/>
        <v>0</v>
      </c>
      <c r="JG220" s="344">
        <f t="shared" si="655"/>
        <v>0</v>
      </c>
      <c r="JH220" s="344">
        <f t="shared" si="656"/>
        <v>0</v>
      </c>
      <c r="JI220" s="344">
        <f t="shared" si="657"/>
        <v>0</v>
      </c>
      <c r="JJ220" s="344">
        <f t="shared" si="658"/>
        <v>0</v>
      </c>
      <c r="JK220" s="344">
        <f t="shared" si="659"/>
        <v>0</v>
      </c>
      <c r="JL220" s="344">
        <f t="shared" si="660"/>
        <v>0</v>
      </c>
      <c r="JM220" s="344">
        <f t="shared" si="661"/>
        <v>0</v>
      </c>
      <c r="JN220" s="344">
        <f t="shared" si="662"/>
        <v>0</v>
      </c>
      <c r="JO220" s="344">
        <f t="shared" si="663"/>
        <v>0</v>
      </c>
      <c r="JP220" s="344">
        <f t="shared" si="664"/>
        <v>0</v>
      </c>
      <c r="JQ220" s="344">
        <f t="shared" si="665"/>
        <v>0</v>
      </c>
      <c r="JR220" s="344">
        <f t="shared" si="666"/>
        <v>0</v>
      </c>
      <c r="JS220" s="344">
        <f t="shared" si="667"/>
        <v>0</v>
      </c>
      <c r="JT220" s="344">
        <f t="shared" si="668"/>
        <v>0</v>
      </c>
      <c r="JU220" s="344">
        <f t="shared" si="669"/>
        <v>0</v>
      </c>
      <c r="JV220" s="344">
        <f t="shared" si="670"/>
        <v>0</v>
      </c>
      <c r="JW220" s="344">
        <f t="shared" si="671"/>
        <v>0</v>
      </c>
      <c r="JX220" s="344">
        <f t="shared" si="672"/>
        <v>0</v>
      </c>
      <c r="JY220" s="344">
        <f t="shared" si="673"/>
        <v>0</v>
      </c>
      <c r="JZ220" s="344">
        <f t="shared" si="674"/>
        <v>0</v>
      </c>
      <c r="KA220" s="344">
        <f t="shared" si="675"/>
        <v>0</v>
      </c>
      <c r="KB220" s="344">
        <f t="shared" si="676"/>
        <v>0</v>
      </c>
      <c r="KC220" s="344">
        <f t="shared" si="677"/>
        <v>0</v>
      </c>
      <c r="KD220" s="344">
        <f t="shared" si="678"/>
        <v>0</v>
      </c>
      <c r="KE220" s="344">
        <f t="shared" si="679"/>
        <v>0</v>
      </c>
      <c r="KF220" s="344">
        <f t="shared" si="680"/>
        <v>0</v>
      </c>
      <c r="KG220" s="344">
        <f t="shared" si="681"/>
        <v>0</v>
      </c>
      <c r="KH220" s="344">
        <f t="shared" si="682"/>
        <v>0</v>
      </c>
      <c r="KI220" s="344">
        <f t="shared" si="683"/>
        <v>0</v>
      </c>
      <c r="KJ220" s="344">
        <f t="shared" si="684"/>
        <v>0</v>
      </c>
      <c r="KK220" s="344">
        <f t="shared" si="685"/>
        <v>0</v>
      </c>
      <c r="KL220" s="344">
        <f t="shared" si="686"/>
        <v>0</v>
      </c>
      <c r="KM220" s="344">
        <f t="shared" si="687"/>
        <v>0</v>
      </c>
      <c r="KN220" s="344">
        <f t="shared" si="688"/>
        <v>0</v>
      </c>
      <c r="KO220" s="344">
        <f t="shared" si="689"/>
        <v>0</v>
      </c>
      <c r="KP220" s="344">
        <f t="shared" si="690"/>
        <v>0</v>
      </c>
      <c r="KQ220" s="344">
        <f t="shared" si="691"/>
        <v>0</v>
      </c>
      <c r="KR220" s="344">
        <f t="shared" si="692"/>
        <v>0</v>
      </c>
      <c r="KS220" s="344">
        <f t="shared" si="693"/>
        <v>0</v>
      </c>
      <c r="KT220" s="383">
        <f t="shared" si="694"/>
        <v>0</v>
      </c>
      <c r="KU220" s="701"/>
      <c r="KV220" s="109"/>
      <c r="KW220" s="109"/>
      <c r="KX220" s="110"/>
      <c r="KZ220" s="472">
        <f t="shared" si="695"/>
        <v>0</v>
      </c>
      <c r="LA220" s="348">
        <f t="shared" si="696"/>
        <v>0</v>
      </c>
      <c r="LB220" s="348">
        <f t="shared" si="697"/>
        <v>0</v>
      </c>
      <c r="LC220" s="473">
        <f t="shared" si="698"/>
        <v>0</v>
      </c>
      <c r="LE220" s="467">
        <f t="shared" si="699"/>
        <v>0</v>
      </c>
      <c r="LF220" s="467" t="str">
        <f t="shared" si="700"/>
        <v/>
      </c>
      <c r="LG220" s="467">
        <f t="shared" si="701"/>
        <v>0</v>
      </c>
      <c r="LH220" s="467">
        <f t="shared" si="702"/>
        <v>0</v>
      </c>
      <c r="LI220" s="467">
        <f t="shared" si="703"/>
        <v>0</v>
      </c>
      <c r="LJ220" s="467">
        <f t="shared" si="704"/>
        <v>0</v>
      </c>
      <c r="LK220" s="467">
        <f t="shared" si="705"/>
        <v>0</v>
      </c>
      <c r="LL220" s="467">
        <f t="shared" si="706"/>
        <v>0</v>
      </c>
      <c r="LM220" s="467">
        <f t="shared" si="707"/>
        <v>0</v>
      </c>
      <c r="LN220" s="468">
        <f t="shared" si="708"/>
        <v>0</v>
      </c>
      <c r="LO220" s="468" t="str">
        <f t="shared" si="792"/>
        <v>○</v>
      </c>
      <c r="LP220" s="451"/>
      <c r="LQ220" s="414">
        <f t="shared" si="793"/>
        <v>0</v>
      </c>
      <c r="LR220" s="414">
        <f t="shared" si="794"/>
        <v>0</v>
      </c>
      <c r="LS220" s="414" t="str">
        <f t="shared" si="709"/>
        <v/>
      </c>
      <c r="LT220" s="414" t="str">
        <f t="shared" si="795"/>
        <v/>
      </c>
      <c r="LU220" s="414">
        <f t="shared" si="710"/>
        <v>0</v>
      </c>
      <c r="LV220" s="414">
        <f t="shared" si="711"/>
        <v>0</v>
      </c>
      <c r="LW220" s="414">
        <f t="shared" si="712"/>
        <v>0</v>
      </c>
      <c r="LX220" s="448">
        <f t="shared" si="713"/>
        <v>0</v>
      </c>
      <c r="LY220" s="414">
        <f t="shared" si="796"/>
        <v>0</v>
      </c>
      <c r="LZ220" s="414">
        <f t="shared" si="797"/>
        <v>0</v>
      </c>
      <c r="MA220" s="414">
        <f t="shared" si="798"/>
        <v>0</v>
      </c>
      <c r="MB220" s="448">
        <f t="shared" si="799"/>
        <v>0</v>
      </c>
      <c r="MC220" s="414">
        <f t="shared" si="714"/>
        <v>0</v>
      </c>
      <c r="MD220" s="414">
        <f t="shared" si="715"/>
        <v>0</v>
      </c>
      <c r="ME220" s="414">
        <f t="shared" si="716"/>
        <v>0</v>
      </c>
      <c r="MF220" s="448">
        <f t="shared" si="717"/>
        <v>0</v>
      </c>
      <c r="MG220" s="414">
        <f t="shared" si="718"/>
        <v>0</v>
      </c>
      <c r="MH220" s="414">
        <f t="shared" si="719"/>
        <v>0</v>
      </c>
      <c r="MI220" s="414">
        <f t="shared" si="720"/>
        <v>0</v>
      </c>
      <c r="MJ220" s="448">
        <f t="shared" si="800"/>
        <v>0</v>
      </c>
      <c r="MK220" s="462"/>
      <c r="ML220" s="477" cm="1">
        <f t="array" ref="ML220">IF(MX220=1,INDEX($BX220:$EQ220,1,MATCH("Ⅱ⑧",$BX220:$EQ220,0)+7),0)</f>
        <v>0</v>
      </c>
      <c r="MM220" s="478">
        <f t="shared" si="721"/>
        <v>0</v>
      </c>
      <c r="MN220" s="468">
        <f t="shared" si="722"/>
        <v>0</v>
      </c>
      <c r="MP220" s="348">
        <f t="shared" si="723"/>
        <v>0</v>
      </c>
      <c r="MQ220" s="348">
        <f t="shared" si="724"/>
        <v>0</v>
      </c>
      <c r="MR220" s="348">
        <f t="shared" si="725"/>
        <v>0</v>
      </c>
      <c r="MS220" s="348">
        <f t="shared" si="726"/>
        <v>0</v>
      </c>
      <c r="MT220" s="348">
        <f t="shared" si="727"/>
        <v>0</v>
      </c>
      <c r="MU220" s="348">
        <f t="shared" si="728"/>
        <v>0</v>
      </c>
      <c r="MV220" s="348">
        <f t="shared" si="729"/>
        <v>0</v>
      </c>
      <c r="MW220" s="348">
        <f t="shared" si="730"/>
        <v>0</v>
      </c>
      <c r="MX220" s="348">
        <f t="shared" si="731"/>
        <v>0</v>
      </c>
      <c r="MZ220" s="550">
        <f t="shared" si="732"/>
        <v>0</v>
      </c>
      <c r="NA220" s="550">
        <f t="shared" si="733"/>
        <v>0</v>
      </c>
      <c r="NB220" s="550">
        <f t="shared" si="734"/>
        <v>0</v>
      </c>
      <c r="NC220" s="550">
        <f t="shared" si="735"/>
        <v>0</v>
      </c>
      <c r="ND220" s="550">
        <f t="shared" si="736"/>
        <v>0</v>
      </c>
      <c r="NE220" s="550">
        <f t="shared" si="737"/>
        <v>0</v>
      </c>
      <c r="NF220" s="550">
        <f t="shared" si="738"/>
        <v>0</v>
      </c>
      <c r="NG220" s="550">
        <f t="shared" si="739"/>
        <v>0</v>
      </c>
    </row>
    <row r="221" spans="1:371" s="136" customFormat="1" ht="21" customHeight="1">
      <c r="A221" s="452">
        <f t="shared" si="612"/>
        <v>0</v>
      </c>
      <c r="B221" s="452">
        <f t="shared" si="801"/>
        <v>0</v>
      </c>
      <c r="C221" s="452">
        <f t="shared" si="613"/>
        <v>0</v>
      </c>
      <c r="D221" s="452">
        <f t="shared" si="614"/>
        <v>0</v>
      </c>
      <c r="E221" s="452">
        <f t="shared" si="615"/>
        <v>0</v>
      </c>
      <c r="F221" s="452">
        <f t="shared" si="802"/>
        <v>0</v>
      </c>
      <c r="G221" s="452">
        <f t="shared" si="803"/>
        <v>0</v>
      </c>
      <c r="H221" s="452">
        <f t="shared" si="804"/>
        <v>0</v>
      </c>
      <c r="I221" s="267">
        <f t="shared" si="740"/>
        <v>0</v>
      </c>
      <c r="J221" s="268"/>
      <c r="K221" s="112"/>
      <c r="L221" s="112"/>
      <c r="M221" s="106"/>
      <c r="N221" s="106"/>
      <c r="O221" s="106"/>
      <c r="P221" s="106"/>
      <c r="Q221" s="112"/>
      <c r="R221" s="263" t="str">
        <f>IFERROR(VLOOKUP(Q221,'４整理番号表'!$T$27:$U$30,2,TRUE),"")</f>
        <v/>
      </c>
      <c r="S221" s="263">
        <f t="shared" si="741"/>
        <v>0</v>
      </c>
      <c r="T221" s="266">
        <f t="shared" si="742"/>
        <v>0</v>
      </c>
      <c r="U221" s="112"/>
      <c r="V221" s="108"/>
      <c r="W221" s="269" t="str">
        <f>IFERROR(VLOOKUP(V221,'４整理番号表'!$B$6:$G$7,2,TRUE),"")</f>
        <v/>
      </c>
      <c r="X221" s="270"/>
      <c r="Y221" s="108"/>
      <c r="Z221" s="269" t="str">
        <f>IFERROR(VLOOKUP(Y221,'４整理番号表'!$B$39:$H$45,2,TRUE),"")</f>
        <v/>
      </c>
      <c r="AA221" s="108"/>
      <c r="AB221" s="271" t="str">
        <f>IFERROR(VLOOKUP(AA221,'４整理番号表'!$J$5:$K$59,2,TRUE),"")</f>
        <v/>
      </c>
      <c r="AC221" s="365"/>
      <c r="AD221" s="624"/>
      <c r="AE221" s="107"/>
      <c r="AF221" s="272" t="str">
        <f>IFERROR(VLOOKUP(AE221,'４整理番号表'!$P$6:$Q$39,2,TRUE),"")</f>
        <v/>
      </c>
      <c r="AG221" s="273">
        <f t="shared" si="616"/>
        <v>0</v>
      </c>
      <c r="AH221" s="106"/>
      <c r="AI221" s="112"/>
      <c r="AJ221" s="111"/>
      <c r="AK221" s="282"/>
      <c r="AL221" s="283"/>
      <c r="AM221" s="280"/>
      <c r="AN221" s="26"/>
      <c r="AO221" s="291">
        <f t="shared" si="617"/>
        <v>0</v>
      </c>
      <c r="AP221" s="290">
        <f t="shared" si="743"/>
        <v>0</v>
      </c>
      <c r="AQ221" s="30"/>
      <c r="AR221" s="30"/>
      <c r="AS221" s="30"/>
      <c r="AT221" s="289"/>
      <c r="AU221" s="291">
        <f t="shared" si="810"/>
        <v>0</v>
      </c>
      <c r="AV221" s="291" t="str">
        <f t="shared" si="805"/>
        <v/>
      </c>
      <c r="AW221" s="27"/>
      <c r="AX221" s="33"/>
      <c r="AY221" s="33"/>
      <c r="AZ221" s="28"/>
      <c r="BA221" s="27"/>
      <c r="BB221" s="202"/>
      <c r="BC221" s="315">
        <f t="shared" si="744"/>
        <v>0</v>
      </c>
      <c r="BD221" s="349" t="str">
        <f t="shared" si="618"/>
        <v/>
      </c>
      <c r="BE221" s="350"/>
      <c r="BF221" s="350"/>
      <c r="BG221" s="349">
        <f t="shared" si="811"/>
        <v>0</v>
      </c>
      <c r="BH221" s="350"/>
      <c r="BI221" s="349">
        <f t="shared" si="745"/>
        <v>0</v>
      </c>
      <c r="BJ221" s="202"/>
      <c r="BK221" s="202"/>
      <c r="BL221" s="653" t="str">
        <f t="shared" si="619"/>
        <v/>
      </c>
      <c r="BM221" s="654" t="str">
        <f t="shared" si="620"/>
        <v/>
      </c>
      <c r="BN221" s="266" t="str">
        <f t="shared" si="621"/>
        <v/>
      </c>
      <c r="BO221" s="793"/>
      <c r="BP221" s="323"/>
      <c r="BQ221" s="323"/>
      <c r="BR221" s="323"/>
      <c r="BS221" s="323"/>
      <c r="BT221" s="324" t="str">
        <f t="shared" si="622"/>
        <v/>
      </c>
      <c r="BU221" s="325" t="str">
        <f t="shared" si="746"/>
        <v/>
      </c>
      <c r="BV221" s="393">
        <f t="shared" si="747"/>
        <v>0</v>
      </c>
      <c r="BW221" s="326"/>
      <c r="BX221" s="329"/>
      <c r="BY221" s="454"/>
      <c r="BZ221" s="455"/>
      <c r="CA221" s="455"/>
      <c r="CB221" s="455"/>
      <c r="CC221" s="455"/>
      <c r="CD221" s="322">
        <f>IFERROR(VLOOKUP(BX221,'４整理番号表'!$X$23:$Z$31,3,FALSE),)</f>
        <v>0</v>
      </c>
      <c r="CE221" s="605" t="str">
        <f>IF(BX221='４整理番号表'!$X$24,IF(CC221&lt;&gt;"",IF(BZ221&gt;0,IF(BY221=6,ROUNDDOWN((CC221-BZ221)/ABS(BZ221),3),IF(BY221=5,ROUNDDOWN((CC221-BZ221)/ABS(BZ221)*3/4,3),"")),"-")),IF(CC221&lt;&gt;"",IF(BZ221&gt;0,ROUNDDOWN((CC221-BZ221)/ABS(BZ221),3),"-"),""))</f>
        <v/>
      </c>
      <c r="CF221" s="610"/>
      <c r="CG221" s="329"/>
      <c r="CH221" s="454"/>
      <c r="CI221" s="322"/>
      <c r="CJ221" s="322"/>
      <c r="CK221" s="322"/>
      <c r="CL221" s="322"/>
      <c r="CM221" s="322">
        <f>IFERROR(VLOOKUP(CG221,'４整理番号表'!$X$23:$Z$31,3,FALSE),)</f>
        <v>0</v>
      </c>
      <c r="CN221" s="325" t="str">
        <f t="shared" si="748"/>
        <v/>
      </c>
      <c r="CO221" s="610"/>
      <c r="CP221" s="329"/>
      <c r="CQ221" s="454"/>
      <c r="CR221" s="322"/>
      <c r="CS221" s="322"/>
      <c r="CT221" s="322"/>
      <c r="CU221" s="322"/>
      <c r="CV221" s="322">
        <f>IFERROR(VLOOKUP(CP221,'４整理番号表'!$X$23:$Z$31,3,FALSE),)</f>
        <v>0</v>
      </c>
      <c r="CW221" s="325" t="str">
        <f t="shared" si="749"/>
        <v/>
      </c>
      <c r="CX221" s="619"/>
      <c r="CY221" s="329"/>
      <c r="CZ221" s="454"/>
      <c r="DA221" s="322"/>
      <c r="DB221" s="322"/>
      <c r="DC221" s="322"/>
      <c r="DD221" s="322"/>
      <c r="DE221" s="322">
        <f>IFERROR(VLOOKUP(CY221,'４整理番号表'!$X$23:$Z$31,3,FALSE),)</f>
        <v>0</v>
      </c>
      <c r="DF221" s="325" t="str">
        <f t="shared" si="750"/>
        <v/>
      </c>
      <c r="DG221" s="610"/>
      <c r="DH221" s="329"/>
      <c r="DI221" s="454"/>
      <c r="DJ221" s="322"/>
      <c r="DK221" s="322"/>
      <c r="DL221" s="322"/>
      <c r="DM221" s="322"/>
      <c r="DN221" s="322">
        <f>IFERROR(VLOOKUP(DH221,'４整理番号表'!$X$23:$Z$31,3,FALSE),)</f>
        <v>0</v>
      </c>
      <c r="DO221" s="325" t="str">
        <f t="shared" si="751"/>
        <v/>
      </c>
      <c r="DP221" s="610"/>
      <c r="DQ221" s="329"/>
      <c r="DR221" s="454"/>
      <c r="DS221" s="322"/>
      <c r="DT221" s="322"/>
      <c r="DU221" s="322"/>
      <c r="DV221" s="322"/>
      <c r="DW221" s="322">
        <f>IFERROR(VLOOKUP(DQ221,'４整理番号表'!$X$23:$Z$31,3,FALSE),)</f>
        <v>0</v>
      </c>
      <c r="DX221" s="325" t="str">
        <f t="shared" si="752"/>
        <v/>
      </c>
      <c r="DY221" s="610"/>
      <c r="DZ221" s="329"/>
      <c r="EA221" s="454"/>
      <c r="EB221" s="322"/>
      <c r="EC221" s="322"/>
      <c r="ED221" s="322"/>
      <c r="EE221" s="322"/>
      <c r="EF221" s="322">
        <f>IFERROR(VLOOKUP(DZ221,'４整理番号表'!$X$23:$Z$31,3,FALSE),)</f>
        <v>0</v>
      </c>
      <c r="EG221" s="325" t="str">
        <f t="shared" si="753"/>
        <v/>
      </c>
      <c r="EH221" s="610"/>
      <c r="EI221" s="329"/>
      <c r="EJ221" s="454"/>
      <c r="EK221" s="322"/>
      <c r="EL221" s="322"/>
      <c r="EM221" s="322"/>
      <c r="EN221" s="322"/>
      <c r="EO221" s="322">
        <f>IFERROR(VLOOKUP(EI221,'４整理番号表'!$X$23:$Z$31,3,FALSE),)</f>
        <v>0</v>
      </c>
      <c r="EP221" s="325" t="str">
        <f t="shared" si="754"/>
        <v/>
      </c>
      <c r="EQ221" s="619"/>
      <c r="ER221" s="203" t="s">
        <v>101</v>
      </c>
      <c r="ES221" s="266">
        <f t="shared" si="623"/>
        <v>0</v>
      </c>
      <c r="ET221" s="272">
        <f t="shared" si="624"/>
        <v>0</v>
      </c>
      <c r="EU221" s="272">
        <f t="shared" si="625"/>
        <v>0</v>
      </c>
      <c r="EV221" s="272">
        <f t="shared" si="626"/>
        <v>0</v>
      </c>
      <c r="EW221" s="272">
        <f t="shared" si="627"/>
        <v>0</v>
      </c>
      <c r="EX221" s="272">
        <f t="shared" si="628"/>
        <v>0</v>
      </c>
      <c r="EY221" s="272">
        <f t="shared" si="629"/>
        <v>0</v>
      </c>
      <c r="EZ221" s="272">
        <f t="shared" si="630"/>
        <v>0</v>
      </c>
      <c r="FA221" s="272">
        <f t="shared" si="631"/>
        <v>0</v>
      </c>
      <c r="FB221" s="272">
        <f t="shared" si="632"/>
        <v>0</v>
      </c>
      <c r="FC221" s="272">
        <f t="shared" si="633"/>
        <v>0</v>
      </c>
      <c r="FD221" s="272">
        <f t="shared" si="634"/>
        <v>0</v>
      </c>
      <c r="FE221" s="272">
        <f t="shared" si="635"/>
        <v>0</v>
      </c>
      <c r="FF221" s="272">
        <f t="shared" si="636"/>
        <v>0</v>
      </c>
      <c r="FG221" s="272">
        <f t="shared" si="637"/>
        <v>0</v>
      </c>
      <c r="FH221" s="272">
        <f t="shared" si="638"/>
        <v>0</v>
      </c>
      <c r="FI221" s="109" t="s">
        <v>100</v>
      </c>
      <c r="FJ221" s="109" t="s">
        <v>100</v>
      </c>
      <c r="FK221" s="109" t="s">
        <v>100</v>
      </c>
      <c r="FL221" s="109" t="s">
        <v>100</v>
      </c>
      <c r="FM221" s="109" t="s">
        <v>100</v>
      </c>
      <c r="FN221" s="272">
        <f t="shared" si="755"/>
        <v>0</v>
      </c>
      <c r="FO221" s="272">
        <f t="shared" si="756"/>
        <v>0</v>
      </c>
      <c r="FP221" s="272">
        <f t="shared" si="757"/>
        <v>0</v>
      </c>
      <c r="FQ221" s="272">
        <f t="shared" si="758"/>
        <v>0</v>
      </c>
      <c r="FR221" s="272">
        <f t="shared" si="759"/>
        <v>0</v>
      </c>
      <c r="FS221" s="272">
        <f t="shared" si="760"/>
        <v>0</v>
      </c>
      <c r="FT221" s="272">
        <f t="shared" si="761"/>
        <v>0</v>
      </c>
      <c r="FU221" s="113"/>
      <c r="FV221" s="113"/>
      <c r="FW221" s="109"/>
      <c r="FX221" s="109"/>
      <c r="FY221" s="109"/>
      <c r="FZ221" s="272">
        <f t="shared" si="762"/>
        <v>0</v>
      </c>
      <c r="GA221" s="272">
        <f t="shared" si="639"/>
        <v>0</v>
      </c>
      <c r="GB221" s="109"/>
      <c r="GC221" s="109"/>
      <c r="GD221" s="109"/>
      <c r="GE221" s="109"/>
      <c r="GF221" s="109"/>
      <c r="GG221" s="109"/>
      <c r="GH221" s="109"/>
      <c r="GI221" s="109"/>
      <c r="GJ221" s="109"/>
      <c r="GK221" s="109"/>
      <c r="GL221" s="109"/>
      <c r="GM221" s="109"/>
      <c r="GN221" s="109"/>
      <c r="GO221" s="109"/>
      <c r="GP221" s="109"/>
      <c r="GQ221" s="109"/>
      <c r="GR221" s="109"/>
      <c r="GS221" s="109"/>
      <c r="GT221" s="110"/>
      <c r="GV221" s="413">
        <f t="shared" si="640"/>
        <v>0</v>
      </c>
      <c r="GW221" s="414">
        <f t="shared" si="641"/>
        <v>0</v>
      </c>
      <c r="GX221" s="415"/>
      <c r="GY221" s="416">
        <f t="shared" si="806"/>
        <v>0</v>
      </c>
      <c r="GZ221" s="417">
        <f t="shared" si="807"/>
        <v>0</v>
      </c>
      <c r="HA221" s="385"/>
      <c r="HB221" s="421"/>
      <c r="HC221" s="422"/>
      <c r="HD221" s="422"/>
      <c r="HE221" s="423">
        <f t="shared" si="808"/>
        <v>0</v>
      </c>
      <c r="HF221" s="424">
        <f t="shared" si="809"/>
        <v>0</v>
      </c>
      <c r="HG221" s="426"/>
      <c r="HH221" s="426"/>
      <c r="HI221" s="426"/>
      <c r="HJ221" s="345" t="str">
        <f t="shared" si="642"/>
        <v/>
      </c>
      <c r="HK221" s="402">
        <f>IF(OR(AND(1&lt;=HJ221,HJ221&lt;=3),HJ221=6),VLOOKUP(HJ221,'４整理番号表'!$J$5:$K$59,2,FALSE),0)</f>
        <v>0</v>
      </c>
      <c r="HL221" s="402">
        <f>IF(OR(HJ221=4,HJ221=7),VLOOKUP(HJ221,'４整理番号表'!$J$5:$K$59,2,FALSE),0)</f>
        <v>0</v>
      </c>
      <c r="HM221" s="402">
        <f>IF(HJ221=5,VLOOKUP(HJ221,'４整理番号表'!$J$5:$K$59,2,FALSE),0)</f>
        <v>0</v>
      </c>
      <c r="HN221" s="402">
        <f>IF(AND(8&lt;=HJ221,HJ221&lt;=13),VLOOKUP(HJ221,'４整理番号表'!$J$5:$K$59,2,FALSE),0)</f>
        <v>0</v>
      </c>
      <c r="HO221" s="397">
        <f t="shared" si="763"/>
        <v>0</v>
      </c>
      <c r="HP221" s="345">
        <f t="shared" si="764"/>
        <v>0</v>
      </c>
      <c r="HQ221" s="345">
        <f t="shared" si="765"/>
        <v>0</v>
      </c>
      <c r="HR221" s="344">
        <f t="shared" si="766"/>
        <v>0</v>
      </c>
      <c r="HS221" s="344">
        <f t="shared" si="767"/>
        <v>0</v>
      </c>
      <c r="HT221" s="345">
        <f t="shared" si="768"/>
        <v>0</v>
      </c>
      <c r="HU221" s="345">
        <f t="shared" si="769"/>
        <v>0</v>
      </c>
      <c r="HV221" s="345">
        <f t="shared" si="770"/>
        <v>0</v>
      </c>
      <c r="HW221" s="345">
        <f t="shared" si="771"/>
        <v>0</v>
      </c>
      <c r="HX221" s="345">
        <f t="shared" si="772"/>
        <v>0</v>
      </c>
      <c r="HY221" s="344">
        <f t="shared" si="773"/>
        <v>0</v>
      </c>
      <c r="HZ221" s="344">
        <f t="shared" si="774"/>
        <v>0</v>
      </c>
      <c r="IA221" s="345">
        <f t="shared" si="775"/>
        <v>0</v>
      </c>
      <c r="IB221" s="345">
        <f t="shared" si="776"/>
        <v>0</v>
      </c>
      <c r="IC221" s="345">
        <f t="shared" si="777"/>
        <v>0</v>
      </c>
      <c r="ID221" s="345">
        <f t="shared" si="778"/>
        <v>0</v>
      </c>
      <c r="IE221" s="345">
        <f t="shared" si="779"/>
        <v>0</v>
      </c>
      <c r="IF221" s="344">
        <f>IF(AND($HO221=3,SUM($ID221:IE221)=0),IF(AND($HB221=1,$HF221&gt;=0.1),1,),)</f>
        <v>0</v>
      </c>
      <c r="IG221" s="344">
        <f>IF(AND($HO221=3,SUM($ID221:IF221)=0),IF(AND($HB221=1,$HF221&gt;=0.05,$HF221&lt;0.1),1,),)</f>
        <v>0</v>
      </c>
      <c r="IH221" s="345">
        <f t="shared" si="780"/>
        <v>0</v>
      </c>
      <c r="II221" s="345">
        <f t="shared" si="781"/>
        <v>0</v>
      </c>
      <c r="IJ221" s="345">
        <f t="shared" si="782"/>
        <v>0</v>
      </c>
      <c r="IK221" s="345">
        <f t="shared" si="783"/>
        <v>0</v>
      </c>
      <c r="IL221" s="345">
        <f t="shared" si="784"/>
        <v>0</v>
      </c>
      <c r="IM221" s="345">
        <f t="shared" si="785"/>
        <v>0</v>
      </c>
      <c r="IN221" s="345">
        <f t="shared" si="786"/>
        <v>0</v>
      </c>
      <c r="IO221" s="345">
        <f t="shared" si="787"/>
        <v>0</v>
      </c>
      <c r="IP221" s="345">
        <f t="shared" si="788"/>
        <v>0</v>
      </c>
      <c r="IQ221" s="345">
        <f t="shared" si="789"/>
        <v>0</v>
      </c>
      <c r="IR221" s="345">
        <f t="shared" si="790"/>
        <v>0</v>
      </c>
      <c r="IS221" s="392">
        <f t="shared" si="791"/>
        <v>0</v>
      </c>
      <c r="IT221" s="385"/>
      <c r="IU221" s="440">
        <f t="shared" si="643"/>
        <v>0</v>
      </c>
      <c r="IV221" s="344">
        <f t="shared" si="644"/>
        <v>0</v>
      </c>
      <c r="IW221" s="344">
        <f t="shared" si="645"/>
        <v>0</v>
      </c>
      <c r="IX221" s="344">
        <f t="shared" si="646"/>
        <v>0</v>
      </c>
      <c r="IY221" s="344">
        <f t="shared" si="647"/>
        <v>0</v>
      </c>
      <c r="IZ221" s="344">
        <f t="shared" si="648"/>
        <v>0</v>
      </c>
      <c r="JA221" s="344">
        <f t="shared" si="649"/>
        <v>0</v>
      </c>
      <c r="JB221" s="344">
        <f t="shared" si="650"/>
        <v>0</v>
      </c>
      <c r="JC221" s="344">
        <f t="shared" si="651"/>
        <v>0</v>
      </c>
      <c r="JD221" s="344">
        <f t="shared" si="652"/>
        <v>0</v>
      </c>
      <c r="JE221" s="344">
        <f t="shared" si="653"/>
        <v>0</v>
      </c>
      <c r="JF221" s="344">
        <f t="shared" si="654"/>
        <v>0</v>
      </c>
      <c r="JG221" s="344">
        <f t="shared" si="655"/>
        <v>0</v>
      </c>
      <c r="JH221" s="344">
        <f t="shared" si="656"/>
        <v>0</v>
      </c>
      <c r="JI221" s="344">
        <f t="shared" si="657"/>
        <v>0</v>
      </c>
      <c r="JJ221" s="344">
        <f t="shared" si="658"/>
        <v>0</v>
      </c>
      <c r="JK221" s="344">
        <f t="shared" si="659"/>
        <v>0</v>
      </c>
      <c r="JL221" s="344">
        <f t="shared" si="660"/>
        <v>0</v>
      </c>
      <c r="JM221" s="344">
        <f t="shared" si="661"/>
        <v>0</v>
      </c>
      <c r="JN221" s="344">
        <f t="shared" si="662"/>
        <v>0</v>
      </c>
      <c r="JO221" s="344">
        <f t="shared" si="663"/>
        <v>0</v>
      </c>
      <c r="JP221" s="344">
        <f t="shared" si="664"/>
        <v>0</v>
      </c>
      <c r="JQ221" s="344">
        <f t="shared" si="665"/>
        <v>0</v>
      </c>
      <c r="JR221" s="344">
        <f t="shared" si="666"/>
        <v>0</v>
      </c>
      <c r="JS221" s="344">
        <f t="shared" si="667"/>
        <v>0</v>
      </c>
      <c r="JT221" s="344">
        <f t="shared" si="668"/>
        <v>0</v>
      </c>
      <c r="JU221" s="344">
        <f t="shared" si="669"/>
        <v>0</v>
      </c>
      <c r="JV221" s="344">
        <f t="shared" si="670"/>
        <v>0</v>
      </c>
      <c r="JW221" s="344">
        <f t="shared" si="671"/>
        <v>0</v>
      </c>
      <c r="JX221" s="344">
        <f t="shared" si="672"/>
        <v>0</v>
      </c>
      <c r="JY221" s="344">
        <f t="shared" si="673"/>
        <v>0</v>
      </c>
      <c r="JZ221" s="344">
        <f t="shared" si="674"/>
        <v>0</v>
      </c>
      <c r="KA221" s="344">
        <f t="shared" si="675"/>
        <v>0</v>
      </c>
      <c r="KB221" s="344">
        <f t="shared" si="676"/>
        <v>0</v>
      </c>
      <c r="KC221" s="344">
        <f t="shared" si="677"/>
        <v>0</v>
      </c>
      <c r="KD221" s="344">
        <f t="shared" si="678"/>
        <v>0</v>
      </c>
      <c r="KE221" s="344">
        <f t="shared" si="679"/>
        <v>0</v>
      </c>
      <c r="KF221" s="344">
        <f t="shared" si="680"/>
        <v>0</v>
      </c>
      <c r="KG221" s="344">
        <f t="shared" si="681"/>
        <v>0</v>
      </c>
      <c r="KH221" s="344">
        <f t="shared" si="682"/>
        <v>0</v>
      </c>
      <c r="KI221" s="344">
        <f t="shared" si="683"/>
        <v>0</v>
      </c>
      <c r="KJ221" s="344">
        <f t="shared" si="684"/>
        <v>0</v>
      </c>
      <c r="KK221" s="344">
        <f t="shared" si="685"/>
        <v>0</v>
      </c>
      <c r="KL221" s="344">
        <f t="shared" si="686"/>
        <v>0</v>
      </c>
      <c r="KM221" s="344">
        <f t="shared" si="687"/>
        <v>0</v>
      </c>
      <c r="KN221" s="344">
        <f t="shared" si="688"/>
        <v>0</v>
      </c>
      <c r="KO221" s="344">
        <f t="shared" si="689"/>
        <v>0</v>
      </c>
      <c r="KP221" s="344">
        <f t="shared" si="690"/>
        <v>0</v>
      </c>
      <c r="KQ221" s="344">
        <f t="shared" si="691"/>
        <v>0</v>
      </c>
      <c r="KR221" s="344">
        <f t="shared" si="692"/>
        <v>0</v>
      </c>
      <c r="KS221" s="344">
        <f t="shared" si="693"/>
        <v>0</v>
      </c>
      <c r="KT221" s="383">
        <f t="shared" si="694"/>
        <v>0</v>
      </c>
      <c r="KU221" s="701"/>
      <c r="KV221" s="109"/>
      <c r="KW221" s="109"/>
      <c r="KX221" s="110"/>
      <c r="KZ221" s="472">
        <f t="shared" si="695"/>
        <v>0</v>
      </c>
      <c r="LA221" s="348">
        <f t="shared" si="696"/>
        <v>0</v>
      </c>
      <c r="LB221" s="348">
        <f t="shared" si="697"/>
        <v>0</v>
      </c>
      <c r="LC221" s="473">
        <f t="shared" si="698"/>
        <v>0</v>
      </c>
      <c r="LE221" s="467">
        <f t="shared" si="699"/>
        <v>0</v>
      </c>
      <c r="LF221" s="467" t="str">
        <f t="shared" si="700"/>
        <v/>
      </c>
      <c r="LG221" s="467">
        <f t="shared" si="701"/>
        <v>0</v>
      </c>
      <c r="LH221" s="467">
        <f t="shared" si="702"/>
        <v>0</v>
      </c>
      <c r="LI221" s="467">
        <f t="shared" si="703"/>
        <v>0</v>
      </c>
      <c r="LJ221" s="467">
        <f t="shared" si="704"/>
        <v>0</v>
      </c>
      <c r="LK221" s="467">
        <f t="shared" si="705"/>
        <v>0</v>
      </c>
      <c r="LL221" s="467">
        <f t="shared" si="706"/>
        <v>0</v>
      </c>
      <c r="LM221" s="467">
        <f t="shared" si="707"/>
        <v>0</v>
      </c>
      <c r="LN221" s="468">
        <f t="shared" si="708"/>
        <v>0</v>
      </c>
      <c r="LO221" s="468" t="str">
        <f t="shared" si="792"/>
        <v>○</v>
      </c>
      <c r="LP221" s="451"/>
      <c r="LQ221" s="414">
        <f t="shared" si="793"/>
        <v>0</v>
      </c>
      <c r="LR221" s="414">
        <f t="shared" si="794"/>
        <v>0</v>
      </c>
      <c r="LS221" s="414" t="str">
        <f t="shared" si="709"/>
        <v/>
      </c>
      <c r="LT221" s="414" t="str">
        <f t="shared" si="795"/>
        <v/>
      </c>
      <c r="LU221" s="414">
        <f t="shared" si="710"/>
        <v>0</v>
      </c>
      <c r="LV221" s="414">
        <f t="shared" si="711"/>
        <v>0</v>
      </c>
      <c r="LW221" s="414">
        <f t="shared" si="712"/>
        <v>0</v>
      </c>
      <c r="LX221" s="448">
        <f t="shared" si="713"/>
        <v>0</v>
      </c>
      <c r="LY221" s="414">
        <f t="shared" si="796"/>
        <v>0</v>
      </c>
      <c r="LZ221" s="414">
        <f t="shared" si="797"/>
        <v>0</v>
      </c>
      <c r="MA221" s="414">
        <f t="shared" si="798"/>
        <v>0</v>
      </c>
      <c r="MB221" s="448">
        <f t="shared" si="799"/>
        <v>0</v>
      </c>
      <c r="MC221" s="414">
        <f t="shared" si="714"/>
        <v>0</v>
      </c>
      <c r="MD221" s="414">
        <f t="shared" si="715"/>
        <v>0</v>
      </c>
      <c r="ME221" s="414">
        <f t="shared" si="716"/>
        <v>0</v>
      </c>
      <c r="MF221" s="448">
        <f t="shared" si="717"/>
        <v>0</v>
      </c>
      <c r="MG221" s="414">
        <f t="shared" si="718"/>
        <v>0</v>
      </c>
      <c r="MH221" s="414">
        <f t="shared" si="719"/>
        <v>0</v>
      </c>
      <c r="MI221" s="414">
        <f t="shared" si="720"/>
        <v>0</v>
      </c>
      <c r="MJ221" s="448">
        <f t="shared" si="800"/>
        <v>0</v>
      </c>
      <c r="MK221" s="462"/>
      <c r="ML221" s="477" cm="1">
        <f t="array" ref="ML221">IF(MX221=1,INDEX($BX221:$EQ221,1,MATCH("Ⅱ⑧",$BX221:$EQ221,0)+7),0)</f>
        <v>0</v>
      </c>
      <c r="MM221" s="478">
        <f t="shared" si="721"/>
        <v>0</v>
      </c>
      <c r="MN221" s="468">
        <f t="shared" si="722"/>
        <v>0</v>
      </c>
      <c r="MP221" s="348">
        <f t="shared" si="723"/>
        <v>0</v>
      </c>
      <c r="MQ221" s="348">
        <f t="shared" si="724"/>
        <v>0</v>
      </c>
      <c r="MR221" s="348">
        <f t="shared" si="725"/>
        <v>0</v>
      </c>
      <c r="MS221" s="348">
        <f t="shared" si="726"/>
        <v>0</v>
      </c>
      <c r="MT221" s="348">
        <f t="shared" si="727"/>
        <v>0</v>
      </c>
      <c r="MU221" s="348">
        <f t="shared" si="728"/>
        <v>0</v>
      </c>
      <c r="MV221" s="348">
        <f t="shared" si="729"/>
        <v>0</v>
      </c>
      <c r="MW221" s="348">
        <f t="shared" si="730"/>
        <v>0</v>
      </c>
      <c r="MX221" s="348">
        <f t="shared" si="731"/>
        <v>0</v>
      </c>
      <c r="MZ221" s="550">
        <f t="shared" si="732"/>
        <v>0</v>
      </c>
      <c r="NA221" s="550">
        <f t="shared" si="733"/>
        <v>0</v>
      </c>
      <c r="NB221" s="550">
        <f t="shared" si="734"/>
        <v>0</v>
      </c>
      <c r="NC221" s="550">
        <f t="shared" si="735"/>
        <v>0</v>
      </c>
      <c r="ND221" s="550">
        <f t="shared" si="736"/>
        <v>0</v>
      </c>
      <c r="NE221" s="550">
        <f t="shared" si="737"/>
        <v>0</v>
      </c>
      <c r="NF221" s="550">
        <f t="shared" si="738"/>
        <v>0</v>
      </c>
      <c r="NG221" s="550">
        <f t="shared" si="739"/>
        <v>0</v>
      </c>
    </row>
    <row r="222" spans="1:371" s="136" customFormat="1" ht="21" customHeight="1">
      <c r="A222" s="452">
        <f t="shared" si="612"/>
        <v>0</v>
      </c>
      <c r="B222" s="452">
        <f t="shared" si="801"/>
        <v>0</v>
      </c>
      <c r="C222" s="452">
        <f t="shared" si="613"/>
        <v>0</v>
      </c>
      <c r="D222" s="452">
        <f t="shared" si="614"/>
        <v>0</v>
      </c>
      <c r="E222" s="452">
        <f t="shared" si="615"/>
        <v>0</v>
      </c>
      <c r="F222" s="452">
        <f t="shared" si="802"/>
        <v>0</v>
      </c>
      <c r="G222" s="452">
        <f t="shared" si="803"/>
        <v>0</v>
      </c>
      <c r="H222" s="452">
        <f t="shared" si="804"/>
        <v>0</v>
      </c>
      <c r="I222" s="267">
        <f t="shared" si="740"/>
        <v>0</v>
      </c>
      <c r="J222" s="268"/>
      <c r="K222" s="112"/>
      <c r="L222" s="112"/>
      <c r="M222" s="106"/>
      <c r="N222" s="106"/>
      <c r="O222" s="106"/>
      <c r="P222" s="106"/>
      <c r="Q222" s="112"/>
      <c r="R222" s="263" t="str">
        <f>IFERROR(VLOOKUP(Q222,'４整理番号表'!$T$27:$U$30,2,TRUE),"")</f>
        <v/>
      </c>
      <c r="S222" s="263">
        <f t="shared" si="741"/>
        <v>0</v>
      </c>
      <c r="T222" s="266">
        <f t="shared" si="742"/>
        <v>0</v>
      </c>
      <c r="U222" s="112"/>
      <c r="V222" s="108"/>
      <c r="W222" s="269" t="str">
        <f>IFERROR(VLOOKUP(V222,'４整理番号表'!$B$6:$G$7,2,TRUE),"")</f>
        <v/>
      </c>
      <c r="X222" s="270"/>
      <c r="Y222" s="108"/>
      <c r="Z222" s="269" t="str">
        <f>IFERROR(VLOOKUP(Y222,'４整理番号表'!$B$39:$H$45,2,TRUE),"")</f>
        <v/>
      </c>
      <c r="AA222" s="108"/>
      <c r="AB222" s="271" t="str">
        <f>IFERROR(VLOOKUP(AA222,'４整理番号表'!$J$5:$K$59,2,TRUE),"")</f>
        <v/>
      </c>
      <c r="AC222" s="365"/>
      <c r="AD222" s="624"/>
      <c r="AE222" s="107"/>
      <c r="AF222" s="272" t="str">
        <f>IFERROR(VLOOKUP(AE222,'４整理番号表'!$P$6:$Q$39,2,TRUE),"")</f>
        <v/>
      </c>
      <c r="AG222" s="273">
        <f t="shared" si="616"/>
        <v>0</v>
      </c>
      <c r="AH222" s="106"/>
      <c r="AI222" s="112"/>
      <c r="AJ222" s="111"/>
      <c r="AK222" s="282"/>
      <c r="AL222" s="283"/>
      <c r="AM222" s="280"/>
      <c r="AN222" s="29"/>
      <c r="AO222" s="291">
        <f t="shared" si="617"/>
        <v>0</v>
      </c>
      <c r="AP222" s="290">
        <f t="shared" si="743"/>
        <v>0</v>
      </c>
      <c r="AQ222" s="30"/>
      <c r="AR222" s="30"/>
      <c r="AS222" s="30"/>
      <c r="AT222" s="289"/>
      <c r="AU222" s="291">
        <f t="shared" si="810"/>
        <v>0</v>
      </c>
      <c r="AV222" s="291" t="str">
        <f t="shared" si="805"/>
        <v/>
      </c>
      <c r="AW222" s="27"/>
      <c r="AX222" s="33"/>
      <c r="AY222" s="33"/>
      <c r="AZ222" s="28"/>
      <c r="BA222" s="27"/>
      <c r="BB222" s="202"/>
      <c r="BC222" s="315">
        <f t="shared" si="744"/>
        <v>0</v>
      </c>
      <c r="BD222" s="349" t="str">
        <f t="shared" si="618"/>
        <v/>
      </c>
      <c r="BE222" s="350"/>
      <c r="BF222" s="350"/>
      <c r="BG222" s="349">
        <f t="shared" si="811"/>
        <v>0</v>
      </c>
      <c r="BH222" s="350"/>
      <c r="BI222" s="349">
        <f t="shared" si="745"/>
        <v>0</v>
      </c>
      <c r="BJ222" s="202"/>
      <c r="BK222" s="202"/>
      <c r="BL222" s="653" t="str">
        <f t="shared" si="619"/>
        <v/>
      </c>
      <c r="BM222" s="654" t="str">
        <f t="shared" si="620"/>
        <v/>
      </c>
      <c r="BN222" s="266" t="str">
        <f t="shared" si="621"/>
        <v/>
      </c>
      <c r="BO222" s="793"/>
      <c r="BP222" s="323"/>
      <c r="BQ222" s="323"/>
      <c r="BR222" s="323"/>
      <c r="BS222" s="323"/>
      <c r="BT222" s="324" t="str">
        <f t="shared" si="622"/>
        <v/>
      </c>
      <c r="BU222" s="325" t="str">
        <f t="shared" si="746"/>
        <v/>
      </c>
      <c r="BV222" s="393">
        <f t="shared" si="747"/>
        <v>0</v>
      </c>
      <c r="BW222" s="326"/>
      <c r="BX222" s="329"/>
      <c r="BY222" s="454"/>
      <c r="BZ222" s="455"/>
      <c r="CA222" s="455"/>
      <c r="CB222" s="455"/>
      <c r="CC222" s="455"/>
      <c r="CD222" s="322">
        <f>IFERROR(VLOOKUP(BX222,'４整理番号表'!$X$23:$Z$31,3,FALSE),)</f>
        <v>0</v>
      </c>
      <c r="CE222" s="605" t="str">
        <f>IF(BX222='４整理番号表'!$X$24,IF(CC222&lt;&gt;"",IF(BZ222&gt;0,IF(BY222=6,ROUNDDOWN((CC222-BZ222)/ABS(BZ222),3),IF(BY222=5,ROUNDDOWN((CC222-BZ222)/ABS(BZ222)*3/4,3),"")),"-")),IF(CC222&lt;&gt;"",IF(BZ222&gt;0,ROUNDDOWN((CC222-BZ222)/ABS(BZ222),3),"-"),""))</f>
        <v/>
      </c>
      <c r="CF222" s="610"/>
      <c r="CG222" s="329"/>
      <c r="CH222" s="454"/>
      <c r="CI222" s="322"/>
      <c r="CJ222" s="322"/>
      <c r="CK222" s="322"/>
      <c r="CL222" s="322"/>
      <c r="CM222" s="322">
        <f>IFERROR(VLOOKUP(CG222,'４整理番号表'!$X$23:$Z$31,3,FALSE),)</f>
        <v>0</v>
      </c>
      <c r="CN222" s="325" t="str">
        <f t="shared" si="748"/>
        <v/>
      </c>
      <c r="CO222" s="610"/>
      <c r="CP222" s="329"/>
      <c r="CQ222" s="454"/>
      <c r="CR222" s="322"/>
      <c r="CS222" s="322"/>
      <c r="CT222" s="322"/>
      <c r="CU222" s="322"/>
      <c r="CV222" s="322">
        <f>IFERROR(VLOOKUP(CP222,'４整理番号表'!$X$23:$Z$31,3,FALSE),)</f>
        <v>0</v>
      </c>
      <c r="CW222" s="325" t="str">
        <f t="shared" si="749"/>
        <v/>
      </c>
      <c r="CX222" s="619"/>
      <c r="CY222" s="329"/>
      <c r="CZ222" s="454"/>
      <c r="DA222" s="322"/>
      <c r="DB222" s="322"/>
      <c r="DC222" s="322"/>
      <c r="DD222" s="322"/>
      <c r="DE222" s="322">
        <f>IFERROR(VLOOKUP(CY222,'４整理番号表'!$X$23:$Z$31,3,FALSE),)</f>
        <v>0</v>
      </c>
      <c r="DF222" s="325" t="str">
        <f t="shared" si="750"/>
        <v/>
      </c>
      <c r="DG222" s="610"/>
      <c r="DH222" s="329"/>
      <c r="DI222" s="454"/>
      <c r="DJ222" s="322"/>
      <c r="DK222" s="322"/>
      <c r="DL222" s="322"/>
      <c r="DM222" s="322"/>
      <c r="DN222" s="322">
        <f>IFERROR(VLOOKUP(DH222,'４整理番号表'!$X$23:$Z$31,3,FALSE),)</f>
        <v>0</v>
      </c>
      <c r="DO222" s="325" t="str">
        <f t="shared" si="751"/>
        <v/>
      </c>
      <c r="DP222" s="610"/>
      <c r="DQ222" s="329"/>
      <c r="DR222" s="454"/>
      <c r="DS222" s="322"/>
      <c r="DT222" s="322"/>
      <c r="DU222" s="322"/>
      <c r="DV222" s="322"/>
      <c r="DW222" s="322">
        <f>IFERROR(VLOOKUP(DQ222,'４整理番号表'!$X$23:$Z$31,3,FALSE),)</f>
        <v>0</v>
      </c>
      <c r="DX222" s="325" t="str">
        <f t="shared" si="752"/>
        <v/>
      </c>
      <c r="DY222" s="610"/>
      <c r="DZ222" s="329"/>
      <c r="EA222" s="454"/>
      <c r="EB222" s="322"/>
      <c r="EC222" s="322"/>
      <c r="ED222" s="322"/>
      <c r="EE222" s="322"/>
      <c r="EF222" s="322">
        <f>IFERROR(VLOOKUP(DZ222,'４整理番号表'!$X$23:$Z$31,3,FALSE),)</f>
        <v>0</v>
      </c>
      <c r="EG222" s="325" t="str">
        <f t="shared" si="753"/>
        <v/>
      </c>
      <c r="EH222" s="610"/>
      <c r="EI222" s="329"/>
      <c r="EJ222" s="454"/>
      <c r="EK222" s="322"/>
      <c r="EL222" s="322"/>
      <c r="EM222" s="322"/>
      <c r="EN222" s="322"/>
      <c r="EO222" s="322">
        <f>IFERROR(VLOOKUP(EI222,'４整理番号表'!$X$23:$Z$31,3,FALSE),)</f>
        <v>0</v>
      </c>
      <c r="EP222" s="325" t="str">
        <f t="shared" si="754"/>
        <v/>
      </c>
      <c r="EQ222" s="619"/>
      <c r="ER222" s="203" t="s">
        <v>101</v>
      </c>
      <c r="ES222" s="266">
        <f t="shared" si="623"/>
        <v>0</v>
      </c>
      <c r="ET222" s="272">
        <f t="shared" si="624"/>
        <v>0</v>
      </c>
      <c r="EU222" s="272">
        <f t="shared" si="625"/>
        <v>0</v>
      </c>
      <c r="EV222" s="272">
        <f t="shared" si="626"/>
        <v>0</v>
      </c>
      <c r="EW222" s="272">
        <f t="shared" si="627"/>
        <v>0</v>
      </c>
      <c r="EX222" s="272">
        <f t="shared" si="628"/>
        <v>0</v>
      </c>
      <c r="EY222" s="272">
        <f t="shared" si="629"/>
        <v>0</v>
      </c>
      <c r="EZ222" s="272">
        <f t="shared" si="630"/>
        <v>0</v>
      </c>
      <c r="FA222" s="272">
        <f t="shared" si="631"/>
        <v>0</v>
      </c>
      <c r="FB222" s="272">
        <f t="shared" si="632"/>
        <v>0</v>
      </c>
      <c r="FC222" s="272">
        <f t="shared" si="633"/>
        <v>0</v>
      </c>
      <c r="FD222" s="272">
        <f t="shared" si="634"/>
        <v>0</v>
      </c>
      <c r="FE222" s="272">
        <f t="shared" si="635"/>
        <v>0</v>
      </c>
      <c r="FF222" s="272">
        <f t="shared" si="636"/>
        <v>0</v>
      </c>
      <c r="FG222" s="272">
        <f t="shared" si="637"/>
        <v>0</v>
      </c>
      <c r="FH222" s="272">
        <f t="shared" si="638"/>
        <v>0</v>
      </c>
      <c r="FI222" s="109" t="s">
        <v>100</v>
      </c>
      <c r="FJ222" s="109" t="s">
        <v>100</v>
      </c>
      <c r="FK222" s="109" t="s">
        <v>100</v>
      </c>
      <c r="FL222" s="109" t="s">
        <v>100</v>
      </c>
      <c r="FM222" s="109" t="s">
        <v>100</v>
      </c>
      <c r="FN222" s="272">
        <f t="shared" si="755"/>
        <v>0</v>
      </c>
      <c r="FO222" s="272">
        <f t="shared" si="756"/>
        <v>0</v>
      </c>
      <c r="FP222" s="272">
        <f t="shared" si="757"/>
        <v>0</v>
      </c>
      <c r="FQ222" s="272">
        <f t="shared" si="758"/>
        <v>0</v>
      </c>
      <c r="FR222" s="272">
        <f t="shared" si="759"/>
        <v>0</v>
      </c>
      <c r="FS222" s="272">
        <f t="shared" si="760"/>
        <v>0</v>
      </c>
      <c r="FT222" s="272">
        <f t="shared" si="761"/>
        <v>0</v>
      </c>
      <c r="FU222" s="113"/>
      <c r="FV222" s="113"/>
      <c r="FW222" s="109"/>
      <c r="FX222" s="109"/>
      <c r="FY222" s="109"/>
      <c r="FZ222" s="272">
        <f t="shared" si="762"/>
        <v>0</v>
      </c>
      <c r="GA222" s="272">
        <f t="shared" si="639"/>
        <v>0</v>
      </c>
      <c r="GB222" s="109"/>
      <c r="GC222" s="109"/>
      <c r="GD222" s="109"/>
      <c r="GE222" s="109"/>
      <c r="GF222" s="109"/>
      <c r="GG222" s="109"/>
      <c r="GH222" s="109"/>
      <c r="GI222" s="109"/>
      <c r="GJ222" s="109"/>
      <c r="GK222" s="109"/>
      <c r="GL222" s="109"/>
      <c r="GM222" s="109"/>
      <c r="GN222" s="109"/>
      <c r="GO222" s="109"/>
      <c r="GP222" s="109"/>
      <c r="GQ222" s="109"/>
      <c r="GR222" s="109"/>
      <c r="GS222" s="109"/>
      <c r="GT222" s="110"/>
      <c r="GV222" s="413">
        <f t="shared" si="640"/>
        <v>0</v>
      </c>
      <c r="GW222" s="414">
        <f t="shared" si="641"/>
        <v>0</v>
      </c>
      <c r="GX222" s="415"/>
      <c r="GY222" s="416">
        <f t="shared" si="806"/>
        <v>0</v>
      </c>
      <c r="GZ222" s="417">
        <f t="shared" si="807"/>
        <v>0</v>
      </c>
      <c r="HA222" s="385"/>
      <c r="HB222" s="421"/>
      <c r="HC222" s="422"/>
      <c r="HD222" s="422"/>
      <c r="HE222" s="423">
        <f t="shared" si="808"/>
        <v>0</v>
      </c>
      <c r="HF222" s="424">
        <f t="shared" si="809"/>
        <v>0</v>
      </c>
      <c r="HG222" s="426"/>
      <c r="HH222" s="426"/>
      <c r="HI222" s="426"/>
      <c r="HJ222" s="345" t="str">
        <f t="shared" si="642"/>
        <v/>
      </c>
      <c r="HK222" s="402">
        <f>IF(OR(AND(1&lt;=HJ222,HJ222&lt;=3),HJ222=6),VLOOKUP(HJ222,'４整理番号表'!$J$5:$K$59,2,FALSE),0)</f>
        <v>0</v>
      </c>
      <c r="HL222" s="402">
        <f>IF(OR(HJ222=4,HJ222=7),VLOOKUP(HJ222,'４整理番号表'!$J$5:$K$59,2,FALSE),0)</f>
        <v>0</v>
      </c>
      <c r="HM222" s="402">
        <f>IF(HJ222=5,VLOOKUP(HJ222,'４整理番号表'!$J$5:$K$59,2,FALSE),0)</f>
        <v>0</v>
      </c>
      <c r="HN222" s="402">
        <f>IF(AND(8&lt;=HJ222,HJ222&lt;=13),VLOOKUP(HJ222,'４整理番号表'!$J$5:$K$59,2,FALSE),0)</f>
        <v>0</v>
      </c>
      <c r="HO222" s="397">
        <f t="shared" si="763"/>
        <v>0</v>
      </c>
      <c r="HP222" s="345">
        <f t="shared" si="764"/>
        <v>0</v>
      </c>
      <c r="HQ222" s="345">
        <f t="shared" si="765"/>
        <v>0</v>
      </c>
      <c r="HR222" s="344">
        <f t="shared" si="766"/>
        <v>0</v>
      </c>
      <c r="HS222" s="344">
        <f t="shared" si="767"/>
        <v>0</v>
      </c>
      <c r="HT222" s="345">
        <f t="shared" si="768"/>
        <v>0</v>
      </c>
      <c r="HU222" s="345">
        <f t="shared" si="769"/>
        <v>0</v>
      </c>
      <c r="HV222" s="345">
        <f t="shared" si="770"/>
        <v>0</v>
      </c>
      <c r="HW222" s="345">
        <f t="shared" si="771"/>
        <v>0</v>
      </c>
      <c r="HX222" s="345">
        <f t="shared" si="772"/>
        <v>0</v>
      </c>
      <c r="HY222" s="344">
        <f t="shared" si="773"/>
        <v>0</v>
      </c>
      <c r="HZ222" s="344">
        <f t="shared" si="774"/>
        <v>0</v>
      </c>
      <c r="IA222" s="345">
        <f t="shared" si="775"/>
        <v>0</v>
      </c>
      <c r="IB222" s="345">
        <f t="shared" si="776"/>
        <v>0</v>
      </c>
      <c r="IC222" s="345">
        <f t="shared" si="777"/>
        <v>0</v>
      </c>
      <c r="ID222" s="345">
        <f t="shared" si="778"/>
        <v>0</v>
      </c>
      <c r="IE222" s="345">
        <f t="shared" si="779"/>
        <v>0</v>
      </c>
      <c r="IF222" s="344">
        <f>IF(AND($HO222=3,SUM($ID222:IE222)=0),IF(AND($HB222=1,$HF222&gt;=0.1),1,),)</f>
        <v>0</v>
      </c>
      <c r="IG222" s="344">
        <f>IF(AND($HO222=3,SUM($ID222:IF222)=0),IF(AND($HB222=1,$HF222&gt;=0.05,$HF222&lt;0.1),1,),)</f>
        <v>0</v>
      </c>
      <c r="IH222" s="345">
        <f t="shared" si="780"/>
        <v>0</v>
      </c>
      <c r="II222" s="345">
        <f t="shared" si="781"/>
        <v>0</v>
      </c>
      <c r="IJ222" s="345">
        <f t="shared" si="782"/>
        <v>0</v>
      </c>
      <c r="IK222" s="345">
        <f t="shared" si="783"/>
        <v>0</v>
      </c>
      <c r="IL222" s="345">
        <f t="shared" si="784"/>
        <v>0</v>
      </c>
      <c r="IM222" s="345">
        <f t="shared" si="785"/>
        <v>0</v>
      </c>
      <c r="IN222" s="345">
        <f t="shared" si="786"/>
        <v>0</v>
      </c>
      <c r="IO222" s="345">
        <f t="shared" si="787"/>
        <v>0</v>
      </c>
      <c r="IP222" s="345">
        <f t="shared" si="788"/>
        <v>0</v>
      </c>
      <c r="IQ222" s="345">
        <f t="shared" si="789"/>
        <v>0</v>
      </c>
      <c r="IR222" s="345">
        <f t="shared" si="790"/>
        <v>0</v>
      </c>
      <c r="IS222" s="392">
        <f t="shared" si="791"/>
        <v>0</v>
      </c>
      <c r="IT222" s="385"/>
      <c r="IU222" s="440">
        <f t="shared" si="643"/>
        <v>0</v>
      </c>
      <c r="IV222" s="344">
        <f t="shared" si="644"/>
        <v>0</v>
      </c>
      <c r="IW222" s="344">
        <f t="shared" si="645"/>
        <v>0</v>
      </c>
      <c r="IX222" s="344">
        <f t="shared" si="646"/>
        <v>0</v>
      </c>
      <c r="IY222" s="344">
        <f t="shared" si="647"/>
        <v>0</v>
      </c>
      <c r="IZ222" s="344">
        <f t="shared" si="648"/>
        <v>0</v>
      </c>
      <c r="JA222" s="344">
        <f t="shared" si="649"/>
        <v>0</v>
      </c>
      <c r="JB222" s="344">
        <f t="shared" si="650"/>
        <v>0</v>
      </c>
      <c r="JC222" s="344">
        <f t="shared" si="651"/>
        <v>0</v>
      </c>
      <c r="JD222" s="344">
        <f t="shared" si="652"/>
        <v>0</v>
      </c>
      <c r="JE222" s="344">
        <f t="shared" si="653"/>
        <v>0</v>
      </c>
      <c r="JF222" s="344">
        <f t="shared" si="654"/>
        <v>0</v>
      </c>
      <c r="JG222" s="344">
        <f t="shared" si="655"/>
        <v>0</v>
      </c>
      <c r="JH222" s="344">
        <f t="shared" si="656"/>
        <v>0</v>
      </c>
      <c r="JI222" s="344">
        <f t="shared" si="657"/>
        <v>0</v>
      </c>
      <c r="JJ222" s="344">
        <f t="shared" si="658"/>
        <v>0</v>
      </c>
      <c r="JK222" s="344">
        <f t="shared" si="659"/>
        <v>0</v>
      </c>
      <c r="JL222" s="344">
        <f t="shared" si="660"/>
        <v>0</v>
      </c>
      <c r="JM222" s="344">
        <f t="shared" si="661"/>
        <v>0</v>
      </c>
      <c r="JN222" s="344">
        <f t="shared" si="662"/>
        <v>0</v>
      </c>
      <c r="JO222" s="344">
        <f t="shared" si="663"/>
        <v>0</v>
      </c>
      <c r="JP222" s="344">
        <f t="shared" si="664"/>
        <v>0</v>
      </c>
      <c r="JQ222" s="344">
        <f t="shared" si="665"/>
        <v>0</v>
      </c>
      <c r="JR222" s="344">
        <f t="shared" si="666"/>
        <v>0</v>
      </c>
      <c r="JS222" s="344">
        <f t="shared" si="667"/>
        <v>0</v>
      </c>
      <c r="JT222" s="344">
        <f t="shared" si="668"/>
        <v>0</v>
      </c>
      <c r="JU222" s="344">
        <f t="shared" si="669"/>
        <v>0</v>
      </c>
      <c r="JV222" s="344">
        <f t="shared" si="670"/>
        <v>0</v>
      </c>
      <c r="JW222" s="344">
        <f t="shared" si="671"/>
        <v>0</v>
      </c>
      <c r="JX222" s="344">
        <f t="shared" si="672"/>
        <v>0</v>
      </c>
      <c r="JY222" s="344">
        <f t="shared" si="673"/>
        <v>0</v>
      </c>
      <c r="JZ222" s="344">
        <f t="shared" si="674"/>
        <v>0</v>
      </c>
      <c r="KA222" s="344">
        <f t="shared" si="675"/>
        <v>0</v>
      </c>
      <c r="KB222" s="344">
        <f t="shared" si="676"/>
        <v>0</v>
      </c>
      <c r="KC222" s="344">
        <f t="shared" si="677"/>
        <v>0</v>
      </c>
      <c r="KD222" s="344">
        <f t="shared" si="678"/>
        <v>0</v>
      </c>
      <c r="KE222" s="344">
        <f t="shared" si="679"/>
        <v>0</v>
      </c>
      <c r="KF222" s="344">
        <f t="shared" si="680"/>
        <v>0</v>
      </c>
      <c r="KG222" s="344">
        <f t="shared" si="681"/>
        <v>0</v>
      </c>
      <c r="KH222" s="344">
        <f t="shared" si="682"/>
        <v>0</v>
      </c>
      <c r="KI222" s="344">
        <f t="shared" si="683"/>
        <v>0</v>
      </c>
      <c r="KJ222" s="344">
        <f t="shared" si="684"/>
        <v>0</v>
      </c>
      <c r="KK222" s="344">
        <f t="shared" si="685"/>
        <v>0</v>
      </c>
      <c r="KL222" s="344">
        <f t="shared" si="686"/>
        <v>0</v>
      </c>
      <c r="KM222" s="344">
        <f t="shared" si="687"/>
        <v>0</v>
      </c>
      <c r="KN222" s="344">
        <f t="shared" si="688"/>
        <v>0</v>
      </c>
      <c r="KO222" s="344">
        <f t="shared" si="689"/>
        <v>0</v>
      </c>
      <c r="KP222" s="344">
        <f t="shared" si="690"/>
        <v>0</v>
      </c>
      <c r="KQ222" s="344">
        <f t="shared" si="691"/>
        <v>0</v>
      </c>
      <c r="KR222" s="344">
        <f t="shared" si="692"/>
        <v>0</v>
      </c>
      <c r="KS222" s="344">
        <f t="shared" si="693"/>
        <v>0</v>
      </c>
      <c r="KT222" s="383">
        <f t="shared" si="694"/>
        <v>0</v>
      </c>
      <c r="KU222" s="701"/>
      <c r="KV222" s="109"/>
      <c r="KW222" s="109"/>
      <c r="KX222" s="110"/>
      <c r="KZ222" s="472">
        <f t="shared" si="695"/>
        <v>0</v>
      </c>
      <c r="LA222" s="348">
        <f t="shared" si="696"/>
        <v>0</v>
      </c>
      <c r="LB222" s="348">
        <f t="shared" si="697"/>
        <v>0</v>
      </c>
      <c r="LC222" s="473">
        <f t="shared" si="698"/>
        <v>0</v>
      </c>
      <c r="LE222" s="467">
        <f t="shared" si="699"/>
        <v>0</v>
      </c>
      <c r="LF222" s="467" t="str">
        <f t="shared" si="700"/>
        <v/>
      </c>
      <c r="LG222" s="467">
        <f t="shared" si="701"/>
        <v>0</v>
      </c>
      <c r="LH222" s="467">
        <f t="shared" si="702"/>
        <v>0</v>
      </c>
      <c r="LI222" s="467">
        <f t="shared" si="703"/>
        <v>0</v>
      </c>
      <c r="LJ222" s="467">
        <f t="shared" si="704"/>
        <v>0</v>
      </c>
      <c r="LK222" s="467">
        <f t="shared" si="705"/>
        <v>0</v>
      </c>
      <c r="LL222" s="467">
        <f t="shared" si="706"/>
        <v>0</v>
      </c>
      <c r="LM222" s="467">
        <f t="shared" si="707"/>
        <v>0</v>
      </c>
      <c r="LN222" s="468">
        <f t="shared" si="708"/>
        <v>0</v>
      </c>
      <c r="LO222" s="468" t="str">
        <f t="shared" si="792"/>
        <v>○</v>
      </c>
      <c r="LP222" s="451"/>
      <c r="LQ222" s="414">
        <f t="shared" si="793"/>
        <v>0</v>
      </c>
      <c r="LR222" s="414">
        <f t="shared" si="794"/>
        <v>0</v>
      </c>
      <c r="LS222" s="414" t="str">
        <f t="shared" si="709"/>
        <v/>
      </c>
      <c r="LT222" s="414" t="str">
        <f t="shared" si="795"/>
        <v/>
      </c>
      <c r="LU222" s="414">
        <f t="shared" si="710"/>
        <v>0</v>
      </c>
      <c r="LV222" s="414">
        <f t="shared" si="711"/>
        <v>0</v>
      </c>
      <c r="LW222" s="414">
        <f t="shared" si="712"/>
        <v>0</v>
      </c>
      <c r="LX222" s="448">
        <f t="shared" si="713"/>
        <v>0</v>
      </c>
      <c r="LY222" s="414">
        <f t="shared" si="796"/>
        <v>0</v>
      </c>
      <c r="LZ222" s="414">
        <f t="shared" si="797"/>
        <v>0</v>
      </c>
      <c r="MA222" s="414">
        <f t="shared" si="798"/>
        <v>0</v>
      </c>
      <c r="MB222" s="448">
        <f t="shared" si="799"/>
        <v>0</v>
      </c>
      <c r="MC222" s="414">
        <f t="shared" si="714"/>
        <v>0</v>
      </c>
      <c r="MD222" s="414">
        <f t="shared" si="715"/>
        <v>0</v>
      </c>
      <c r="ME222" s="414">
        <f t="shared" si="716"/>
        <v>0</v>
      </c>
      <c r="MF222" s="448">
        <f t="shared" si="717"/>
        <v>0</v>
      </c>
      <c r="MG222" s="414">
        <f t="shared" si="718"/>
        <v>0</v>
      </c>
      <c r="MH222" s="414">
        <f t="shared" si="719"/>
        <v>0</v>
      </c>
      <c r="MI222" s="414">
        <f t="shared" si="720"/>
        <v>0</v>
      </c>
      <c r="MJ222" s="448">
        <f t="shared" si="800"/>
        <v>0</v>
      </c>
      <c r="MK222" s="462"/>
      <c r="ML222" s="477" cm="1">
        <f t="array" ref="ML222">IF(MX222=1,INDEX($BX222:$EQ222,1,MATCH("Ⅱ⑧",$BX222:$EQ222,0)+7),0)</f>
        <v>0</v>
      </c>
      <c r="MM222" s="478">
        <f t="shared" si="721"/>
        <v>0</v>
      </c>
      <c r="MN222" s="468">
        <f t="shared" si="722"/>
        <v>0</v>
      </c>
      <c r="MP222" s="348">
        <f t="shared" si="723"/>
        <v>0</v>
      </c>
      <c r="MQ222" s="348">
        <f t="shared" si="724"/>
        <v>0</v>
      </c>
      <c r="MR222" s="348">
        <f t="shared" si="725"/>
        <v>0</v>
      </c>
      <c r="MS222" s="348">
        <f t="shared" si="726"/>
        <v>0</v>
      </c>
      <c r="MT222" s="348">
        <f t="shared" si="727"/>
        <v>0</v>
      </c>
      <c r="MU222" s="348">
        <f t="shared" si="728"/>
        <v>0</v>
      </c>
      <c r="MV222" s="348">
        <f t="shared" si="729"/>
        <v>0</v>
      </c>
      <c r="MW222" s="348">
        <f t="shared" si="730"/>
        <v>0</v>
      </c>
      <c r="MX222" s="348">
        <f t="shared" si="731"/>
        <v>0</v>
      </c>
      <c r="MZ222" s="550">
        <f t="shared" si="732"/>
        <v>0</v>
      </c>
      <c r="NA222" s="550">
        <f t="shared" si="733"/>
        <v>0</v>
      </c>
      <c r="NB222" s="550">
        <f t="shared" si="734"/>
        <v>0</v>
      </c>
      <c r="NC222" s="550">
        <f t="shared" si="735"/>
        <v>0</v>
      </c>
      <c r="ND222" s="550">
        <f t="shared" si="736"/>
        <v>0</v>
      </c>
      <c r="NE222" s="550">
        <f t="shared" si="737"/>
        <v>0</v>
      </c>
      <c r="NF222" s="550">
        <f t="shared" si="738"/>
        <v>0</v>
      </c>
      <c r="NG222" s="550">
        <f t="shared" si="739"/>
        <v>0</v>
      </c>
    </row>
    <row r="223" spans="1:371" s="136" customFormat="1" ht="21" customHeight="1">
      <c r="A223" s="452">
        <f t="shared" si="612"/>
        <v>0</v>
      </c>
      <c r="B223" s="452">
        <f t="shared" si="801"/>
        <v>0</v>
      </c>
      <c r="C223" s="452">
        <f t="shared" si="613"/>
        <v>0</v>
      </c>
      <c r="D223" s="452">
        <f t="shared" si="614"/>
        <v>0</v>
      </c>
      <c r="E223" s="452">
        <f t="shared" si="615"/>
        <v>0</v>
      </c>
      <c r="F223" s="452">
        <f t="shared" si="802"/>
        <v>0</v>
      </c>
      <c r="G223" s="452">
        <f t="shared" si="803"/>
        <v>0</v>
      </c>
      <c r="H223" s="452">
        <f t="shared" si="804"/>
        <v>0</v>
      </c>
      <c r="I223" s="267">
        <f t="shared" si="740"/>
        <v>0</v>
      </c>
      <c r="J223" s="268"/>
      <c r="K223" s="112"/>
      <c r="L223" s="112"/>
      <c r="M223" s="106"/>
      <c r="N223" s="106"/>
      <c r="O223" s="106"/>
      <c r="P223" s="106"/>
      <c r="Q223" s="112"/>
      <c r="R223" s="263" t="str">
        <f>IFERROR(VLOOKUP(Q223,'４整理番号表'!$T$27:$U$30,2,TRUE),"")</f>
        <v/>
      </c>
      <c r="S223" s="263">
        <f t="shared" si="741"/>
        <v>0</v>
      </c>
      <c r="T223" s="266">
        <f t="shared" si="742"/>
        <v>0</v>
      </c>
      <c r="U223" s="112"/>
      <c r="V223" s="108"/>
      <c r="W223" s="269" t="str">
        <f>IFERROR(VLOOKUP(V223,'４整理番号表'!$B$6:$G$7,2,TRUE),"")</f>
        <v/>
      </c>
      <c r="X223" s="270"/>
      <c r="Y223" s="108"/>
      <c r="Z223" s="269" t="str">
        <f>IFERROR(VLOOKUP(Y223,'４整理番号表'!$B$39:$H$45,2,TRUE),"")</f>
        <v/>
      </c>
      <c r="AA223" s="108"/>
      <c r="AB223" s="271" t="str">
        <f>IFERROR(VLOOKUP(AA223,'４整理番号表'!$J$5:$K$59,2,TRUE),"")</f>
        <v/>
      </c>
      <c r="AC223" s="365"/>
      <c r="AD223" s="624"/>
      <c r="AE223" s="107"/>
      <c r="AF223" s="272" t="str">
        <f>IFERROR(VLOOKUP(AE223,'４整理番号表'!$P$6:$Q$39,2,TRUE),"")</f>
        <v/>
      </c>
      <c r="AG223" s="273">
        <f t="shared" si="616"/>
        <v>0</v>
      </c>
      <c r="AH223" s="106"/>
      <c r="AI223" s="112"/>
      <c r="AJ223" s="111"/>
      <c r="AK223" s="282"/>
      <c r="AL223" s="283"/>
      <c r="AM223" s="280"/>
      <c r="AN223" s="26"/>
      <c r="AO223" s="291">
        <f t="shared" si="617"/>
        <v>0</v>
      </c>
      <c r="AP223" s="290">
        <f t="shared" si="743"/>
        <v>0</v>
      </c>
      <c r="AQ223" s="30"/>
      <c r="AR223" s="30"/>
      <c r="AS223" s="30"/>
      <c r="AT223" s="289"/>
      <c r="AU223" s="291">
        <f t="shared" si="810"/>
        <v>0</v>
      </c>
      <c r="AV223" s="291" t="str">
        <f t="shared" si="805"/>
        <v/>
      </c>
      <c r="AW223" s="27"/>
      <c r="AX223" s="33"/>
      <c r="AY223" s="33"/>
      <c r="AZ223" s="28"/>
      <c r="BA223" s="27"/>
      <c r="BB223" s="202"/>
      <c r="BC223" s="315">
        <f t="shared" si="744"/>
        <v>0</v>
      </c>
      <c r="BD223" s="349" t="str">
        <f t="shared" si="618"/>
        <v/>
      </c>
      <c r="BE223" s="350"/>
      <c r="BF223" s="350"/>
      <c r="BG223" s="349">
        <f t="shared" si="811"/>
        <v>0</v>
      </c>
      <c r="BH223" s="350"/>
      <c r="BI223" s="349">
        <f t="shared" si="745"/>
        <v>0</v>
      </c>
      <c r="BJ223" s="202"/>
      <c r="BK223" s="202"/>
      <c r="BL223" s="653" t="str">
        <f t="shared" si="619"/>
        <v/>
      </c>
      <c r="BM223" s="654" t="str">
        <f t="shared" si="620"/>
        <v/>
      </c>
      <c r="BN223" s="266" t="str">
        <f t="shared" si="621"/>
        <v/>
      </c>
      <c r="BO223" s="793"/>
      <c r="BP223" s="323"/>
      <c r="BQ223" s="323"/>
      <c r="BR223" s="323"/>
      <c r="BS223" s="323"/>
      <c r="BT223" s="324" t="str">
        <f t="shared" si="622"/>
        <v/>
      </c>
      <c r="BU223" s="325" t="str">
        <f t="shared" si="746"/>
        <v/>
      </c>
      <c r="BV223" s="393">
        <f t="shared" si="747"/>
        <v>0</v>
      </c>
      <c r="BW223" s="326"/>
      <c r="BX223" s="329"/>
      <c r="BY223" s="454"/>
      <c r="BZ223" s="455"/>
      <c r="CA223" s="455"/>
      <c r="CB223" s="455"/>
      <c r="CC223" s="455"/>
      <c r="CD223" s="322">
        <f>IFERROR(VLOOKUP(BX223,'４整理番号表'!$X$23:$Z$31,3,FALSE),)</f>
        <v>0</v>
      </c>
      <c r="CE223" s="605" t="str">
        <f>IF(BX223='４整理番号表'!$X$24,IF(CC223&lt;&gt;"",IF(BZ223&gt;0,IF(BY223=6,ROUNDDOWN((CC223-BZ223)/ABS(BZ223),3),IF(BY223=5,ROUNDDOWN((CC223-BZ223)/ABS(BZ223)*3/4,3),"")),"-")),IF(CC223&lt;&gt;"",IF(BZ223&gt;0,ROUNDDOWN((CC223-BZ223)/ABS(BZ223),3),"-"),""))</f>
        <v/>
      </c>
      <c r="CF223" s="610"/>
      <c r="CG223" s="329"/>
      <c r="CH223" s="454"/>
      <c r="CI223" s="322"/>
      <c r="CJ223" s="322"/>
      <c r="CK223" s="322"/>
      <c r="CL223" s="322"/>
      <c r="CM223" s="322">
        <f>IFERROR(VLOOKUP(CG223,'４整理番号表'!$X$23:$Z$31,3,FALSE),)</f>
        <v>0</v>
      </c>
      <c r="CN223" s="325" t="str">
        <f t="shared" si="748"/>
        <v/>
      </c>
      <c r="CO223" s="610"/>
      <c r="CP223" s="329"/>
      <c r="CQ223" s="454"/>
      <c r="CR223" s="322"/>
      <c r="CS223" s="322"/>
      <c r="CT223" s="322"/>
      <c r="CU223" s="322"/>
      <c r="CV223" s="322">
        <f>IFERROR(VLOOKUP(CP223,'４整理番号表'!$X$23:$Z$31,3,FALSE),)</f>
        <v>0</v>
      </c>
      <c r="CW223" s="325" t="str">
        <f t="shared" si="749"/>
        <v/>
      </c>
      <c r="CX223" s="619"/>
      <c r="CY223" s="329"/>
      <c r="CZ223" s="454"/>
      <c r="DA223" s="322"/>
      <c r="DB223" s="322"/>
      <c r="DC223" s="322"/>
      <c r="DD223" s="322"/>
      <c r="DE223" s="322">
        <f>IFERROR(VLOOKUP(CY223,'４整理番号表'!$X$23:$Z$31,3,FALSE),)</f>
        <v>0</v>
      </c>
      <c r="DF223" s="325" t="str">
        <f t="shared" si="750"/>
        <v/>
      </c>
      <c r="DG223" s="610"/>
      <c r="DH223" s="329"/>
      <c r="DI223" s="454"/>
      <c r="DJ223" s="322"/>
      <c r="DK223" s="322"/>
      <c r="DL223" s="322"/>
      <c r="DM223" s="322"/>
      <c r="DN223" s="322">
        <f>IFERROR(VLOOKUP(DH223,'４整理番号表'!$X$23:$Z$31,3,FALSE),)</f>
        <v>0</v>
      </c>
      <c r="DO223" s="325" t="str">
        <f t="shared" si="751"/>
        <v/>
      </c>
      <c r="DP223" s="610"/>
      <c r="DQ223" s="329"/>
      <c r="DR223" s="454"/>
      <c r="DS223" s="322"/>
      <c r="DT223" s="322"/>
      <c r="DU223" s="322"/>
      <c r="DV223" s="322"/>
      <c r="DW223" s="322">
        <f>IFERROR(VLOOKUP(DQ223,'４整理番号表'!$X$23:$Z$31,3,FALSE),)</f>
        <v>0</v>
      </c>
      <c r="DX223" s="325" t="str">
        <f t="shared" si="752"/>
        <v/>
      </c>
      <c r="DY223" s="610"/>
      <c r="DZ223" s="329"/>
      <c r="EA223" s="454"/>
      <c r="EB223" s="322"/>
      <c r="EC223" s="322"/>
      <c r="ED223" s="322"/>
      <c r="EE223" s="322"/>
      <c r="EF223" s="322">
        <f>IFERROR(VLOOKUP(DZ223,'４整理番号表'!$X$23:$Z$31,3,FALSE),)</f>
        <v>0</v>
      </c>
      <c r="EG223" s="325" t="str">
        <f t="shared" si="753"/>
        <v/>
      </c>
      <c r="EH223" s="610"/>
      <c r="EI223" s="329"/>
      <c r="EJ223" s="454"/>
      <c r="EK223" s="322"/>
      <c r="EL223" s="322"/>
      <c r="EM223" s="322"/>
      <c r="EN223" s="322"/>
      <c r="EO223" s="322">
        <f>IFERROR(VLOOKUP(EI223,'４整理番号表'!$X$23:$Z$31,3,FALSE),)</f>
        <v>0</v>
      </c>
      <c r="EP223" s="325" t="str">
        <f t="shared" si="754"/>
        <v/>
      </c>
      <c r="EQ223" s="619"/>
      <c r="ER223" s="203" t="s">
        <v>101</v>
      </c>
      <c r="ES223" s="266">
        <f t="shared" si="623"/>
        <v>0</v>
      </c>
      <c r="ET223" s="272">
        <f t="shared" si="624"/>
        <v>0</v>
      </c>
      <c r="EU223" s="272">
        <f t="shared" si="625"/>
        <v>0</v>
      </c>
      <c r="EV223" s="272">
        <f t="shared" si="626"/>
        <v>0</v>
      </c>
      <c r="EW223" s="272">
        <f t="shared" si="627"/>
        <v>0</v>
      </c>
      <c r="EX223" s="272">
        <f t="shared" si="628"/>
        <v>0</v>
      </c>
      <c r="EY223" s="272">
        <f t="shared" si="629"/>
        <v>0</v>
      </c>
      <c r="EZ223" s="272">
        <f t="shared" si="630"/>
        <v>0</v>
      </c>
      <c r="FA223" s="272">
        <f t="shared" si="631"/>
        <v>0</v>
      </c>
      <c r="FB223" s="272">
        <f t="shared" si="632"/>
        <v>0</v>
      </c>
      <c r="FC223" s="272">
        <f t="shared" si="633"/>
        <v>0</v>
      </c>
      <c r="FD223" s="272">
        <f t="shared" si="634"/>
        <v>0</v>
      </c>
      <c r="FE223" s="272">
        <f t="shared" si="635"/>
        <v>0</v>
      </c>
      <c r="FF223" s="272">
        <f t="shared" si="636"/>
        <v>0</v>
      </c>
      <c r="FG223" s="272">
        <f t="shared" si="637"/>
        <v>0</v>
      </c>
      <c r="FH223" s="272">
        <f t="shared" si="638"/>
        <v>0</v>
      </c>
      <c r="FI223" s="109" t="s">
        <v>100</v>
      </c>
      <c r="FJ223" s="109" t="s">
        <v>100</v>
      </c>
      <c r="FK223" s="109" t="s">
        <v>100</v>
      </c>
      <c r="FL223" s="109" t="s">
        <v>100</v>
      </c>
      <c r="FM223" s="109" t="s">
        <v>100</v>
      </c>
      <c r="FN223" s="272">
        <f t="shared" si="755"/>
        <v>0</v>
      </c>
      <c r="FO223" s="272">
        <f t="shared" si="756"/>
        <v>0</v>
      </c>
      <c r="FP223" s="272">
        <f t="shared" si="757"/>
        <v>0</v>
      </c>
      <c r="FQ223" s="272">
        <f t="shared" si="758"/>
        <v>0</v>
      </c>
      <c r="FR223" s="272">
        <f t="shared" si="759"/>
        <v>0</v>
      </c>
      <c r="FS223" s="272">
        <f t="shared" si="760"/>
        <v>0</v>
      </c>
      <c r="FT223" s="272">
        <f t="shared" si="761"/>
        <v>0</v>
      </c>
      <c r="FU223" s="113"/>
      <c r="FV223" s="113"/>
      <c r="FW223" s="109"/>
      <c r="FX223" s="109"/>
      <c r="FY223" s="109"/>
      <c r="FZ223" s="272">
        <f t="shared" si="762"/>
        <v>0</v>
      </c>
      <c r="GA223" s="272">
        <f t="shared" si="639"/>
        <v>0</v>
      </c>
      <c r="GB223" s="109"/>
      <c r="GC223" s="109"/>
      <c r="GD223" s="109"/>
      <c r="GE223" s="109"/>
      <c r="GF223" s="109"/>
      <c r="GG223" s="109"/>
      <c r="GH223" s="109"/>
      <c r="GI223" s="109"/>
      <c r="GJ223" s="109"/>
      <c r="GK223" s="109"/>
      <c r="GL223" s="109"/>
      <c r="GM223" s="109"/>
      <c r="GN223" s="109"/>
      <c r="GO223" s="109"/>
      <c r="GP223" s="109"/>
      <c r="GQ223" s="109"/>
      <c r="GR223" s="109"/>
      <c r="GS223" s="109"/>
      <c r="GT223" s="110"/>
      <c r="GV223" s="413">
        <f t="shared" si="640"/>
        <v>0</v>
      </c>
      <c r="GW223" s="414">
        <f t="shared" si="641"/>
        <v>0</v>
      </c>
      <c r="GX223" s="415"/>
      <c r="GY223" s="416">
        <f t="shared" si="806"/>
        <v>0</v>
      </c>
      <c r="GZ223" s="417">
        <f t="shared" si="807"/>
        <v>0</v>
      </c>
      <c r="HA223" s="385"/>
      <c r="HB223" s="421"/>
      <c r="HC223" s="422"/>
      <c r="HD223" s="422"/>
      <c r="HE223" s="423">
        <f t="shared" si="808"/>
        <v>0</v>
      </c>
      <c r="HF223" s="424">
        <f t="shared" si="809"/>
        <v>0</v>
      </c>
      <c r="HG223" s="426"/>
      <c r="HH223" s="426"/>
      <c r="HI223" s="426"/>
      <c r="HJ223" s="345" t="str">
        <f t="shared" si="642"/>
        <v/>
      </c>
      <c r="HK223" s="402">
        <f>IF(OR(AND(1&lt;=HJ223,HJ223&lt;=3),HJ223=6),VLOOKUP(HJ223,'４整理番号表'!$J$5:$K$59,2,FALSE),0)</f>
        <v>0</v>
      </c>
      <c r="HL223" s="402">
        <f>IF(OR(HJ223=4,HJ223=7),VLOOKUP(HJ223,'４整理番号表'!$J$5:$K$59,2,FALSE),0)</f>
        <v>0</v>
      </c>
      <c r="HM223" s="402">
        <f>IF(HJ223=5,VLOOKUP(HJ223,'４整理番号表'!$J$5:$K$59,2,FALSE),0)</f>
        <v>0</v>
      </c>
      <c r="HN223" s="402">
        <f>IF(AND(8&lt;=HJ223,HJ223&lt;=13),VLOOKUP(HJ223,'４整理番号表'!$J$5:$K$59,2,FALSE),0)</f>
        <v>0</v>
      </c>
      <c r="HO223" s="397">
        <f t="shared" si="763"/>
        <v>0</v>
      </c>
      <c r="HP223" s="345">
        <f t="shared" si="764"/>
        <v>0</v>
      </c>
      <c r="HQ223" s="345">
        <f t="shared" si="765"/>
        <v>0</v>
      </c>
      <c r="HR223" s="344">
        <f t="shared" si="766"/>
        <v>0</v>
      </c>
      <c r="HS223" s="344">
        <f t="shared" si="767"/>
        <v>0</v>
      </c>
      <c r="HT223" s="345">
        <f t="shared" si="768"/>
        <v>0</v>
      </c>
      <c r="HU223" s="345">
        <f t="shared" si="769"/>
        <v>0</v>
      </c>
      <c r="HV223" s="345">
        <f t="shared" si="770"/>
        <v>0</v>
      </c>
      <c r="HW223" s="345">
        <f t="shared" si="771"/>
        <v>0</v>
      </c>
      <c r="HX223" s="345">
        <f t="shared" si="772"/>
        <v>0</v>
      </c>
      <c r="HY223" s="344">
        <f t="shared" si="773"/>
        <v>0</v>
      </c>
      <c r="HZ223" s="344">
        <f t="shared" si="774"/>
        <v>0</v>
      </c>
      <c r="IA223" s="345">
        <f t="shared" si="775"/>
        <v>0</v>
      </c>
      <c r="IB223" s="345">
        <f t="shared" si="776"/>
        <v>0</v>
      </c>
      <c r="IC223" s="345">
        <f t="shared" si="777"/>
        <v>0</v>
      </c>
      <c r="ID223" s="345">
        <f t="shared" si="778"/>
        <v>0</v>
      </c>
      <c r="IE223" s="345">
        <f t="shared" si="779"/>
        <v>0</v>
      </c>
      <c r="IF223" s="344">
        <f>IF(AND($HO223=3,SUM($ID223:IE223)=0),IF(AND($HB223=1,$HF223&gt;=0.1),1,),)</f>
        <v>0</v>
      </c>
      <c r="IG223" s="344">
        <f>IF(AND($HO223=3,SUM($ID223:IF223)=0),IF(AND($HB223=1,$HF223&gt;=0.05,$HF223&lt;0.1),1,),)</f>
        <v>0</v>
      </c>
      <c r="IH223" s="345">
        <f t="shared" si="780"/>
        <v>0</v>
      </c>
      <c r="II223" s="345">
        <f t="shared" si="781"/>
        <v>0</v>
      </c>
      <c r="IJ223" s="345">
        <f t="shared" si="782"/>
        <v>0</v>
      </c>
      <c r="IK223" s="345">
        <f t="shared" si="783"/>
        <v>0</v>
      </c>
      <c r="IL223" s="345">
        <f t="shared" si="784"/>
        <v>0</v>
      </c>
      <c r="IM223" s="345">
        <f t="shared" si="785"/>
        <v>0</v>
      </c>
      <c r="IN223" s="345">
        <f t="shared" si="786"/>
        <v>0</v>
      </c>
      <c r="IO223" s="345">
        <f t="shared" si="787"/>
        <v>0</v>
      </c>
      <c r="IP223" s="345">
        <f t="shared" si="788"/>
        <v>0</v>
      </c>
      <c r="IQ223" s="345">
        <f t="shared" si="789"/>
        <v>0</v>
      </c>
      <c r="IR223" s="345">
        <f t="shared" si="790"/>
        <v>0</v>
      </c>
      <c r="IS223" s="392">
        <f t="shared" si="791"/>
        <v>0</v>
      </c>
      <c r="IT223" s="385"/>
      <c r="IU223" s="440">
        <f t="shared" si="643"/>
        <v>0</v>
      </c>
      <c r="IV223" s="344">
        <f t="shared" si="644"/>
        <v>0</v>
      </c>
      <c r="IW223" s="344">
        <f t="shared" si="645"/>
        <v>0</v>
      </c>
      <c r="IX223" s="344">
        <f t="shared" si="646"/>
        <v>0</v>
      </c>
      <c r="IY223" s="344">
        <f t="shared" si="647"/>
        <v>0</v>
      </c>
      <c r="IZ223" s="344">
        <f t="shared" si="648"/>
        <v>0</v>
      </c>
      <c r="JA223" s="344">
        <f t="shared" si="649"/>
        <v>0</v>
      </c>
      <c r="JB223" s="344">
        <f t="shared" si="650"/>
        <v>0</v>
      </c>
      <c r="JC223" s="344">
        <f t="shared" si="651"/>
        <v>0</v>
      </c>
      <c r="JD223" s="344">
        <f t="shared" si="652"/>
        <v>0</v>
      </c>
      <c r="JE223" s="344">
        <f t="shared" si="653"/>
        <v>0</v>
      </c>
      <c r="JF223" s="344">
        <f t="shared" si="654"/>
        <v>0</v>
      </c>
      <c r="JG223" s="344">
        <f t="shared" si="655"/>
        <v>0</v>
      </c>
      <c r="JH223" s="344">
        <f t="shared" si="656"/>
        <v>0</v>
      </c>
      <c r="JI223" s="344">
        <f t="shared" si="657"/>
        <v>0</v>
      </c>
      <c r="JJ223" s="344">
        <f t="shared" si="658"/>
        <v>0</v>
      </c>
      <c r="JK223" s="344">
        <f t="shared" si="659"/>
        <v>0</v>
      </c>
      <c r="JL223" s="344">
        <f t="shared" si="660"/>
        <v>0</v>
      </c>
      <c r="JM223" s="344">
        <f t="shared" si="661"/>
        <v>0</v>
      </c>
      <c r="JN223" s="344">
        <f t="shared" si="662"/>
        <v>0</v>
      </c>
      <c r="JO223" s="344">
        <f t="shared" si="663"/>
        <v>0</v>
      </c>
      <c r="JP223" s="344">
        <f t="shared" si="664"/>
        <v>0</v>
      </c>
      <c r="JQ223" s="344">
        <f t="shared" si="665"/>
        <v>0</v>
      </c>
      <c r="JR223" s="344">
        <f t="shared" si="666"/>
        <v>0</v>
      </c>
      <c r="JS223" s="344">
        <f t="shared" si="667"/>
        <v>0</v>
      </c>
      <c r="JT223" s="344">
        <f t="shared" si="668"/>
        <v>0</v>
      </c>
      <c r="JU223" s="344">
        <f t="shared" si="669"/>
        <v>0</v>
      </c>
      <c r="JV223" s="344">
        <f t="shared" si="670"/>
        <v>0</v>
      </c>
      <c r="JW223" s="344">
        <f t="shared" si="671"/>
        <v>0</v>
      </c>
      <c r="JX223" s="344">
        <f t="shared" si="672"/>
        <v>0</v>
      </c>
      <c r="JY223" s="344">
        <f t="shared" si="673"/>
        <v>0</v>
      </c>
      <c r="JZ223" s="344">
        <f t="shared" si="674"/>
        <v>0</v>
      </c>
      <c r="KA223" s="344">
        <f t="shared" si="675"/>
        <v>0</v>
      </c>
      <c r="KB223" s="344">
        <f t="shared" si="676"/>
        <v>0</v>
      </c>
      <c r="KC223" s="344">
        <f t="shared" si="677"/>
        <v>0</v>
      </c>
      <c r="KD223" s="344">
        <f t="shared" si="678"/>
        <v>0</v>
      </c>
      <c r="KE223" s="344">
        <f t="shared" si="679"/>
        <v>0</v>
      </c>
      <c r="KF223" s="344">
        <f t="shared" si="680"/>
        <v>0</v>
      </c>
      <c r="KG223" s="344">
        <f t="shared" si="681"/>
        <v>0</v>
      </c>
      <c r="KH223" s="344">
        <f t="shared" si="682"/>
        <v>0</v>
      </c>
      <c r="KI223" s="344">
        <f t="shared" si="683"/>
        <v>0</v>
      </c>
      <c r="KJ223" s="344">
        <f t="shared" si="684"/>
        <v>0</v>
      </c>
      <c r="KK223" s="344">
        <f t="shared" si="685"/>
        <v>0</v>
      </c>
      <c r="KL223" s="344">
        <f t="shared" si="686"/>
        <v>0</v>
      </c>
      <c r="KM223" s="344">
        <f t="shared" si="687"/>
        <v>0</v>
      </c>
      <c r="KN223" s="344">
        <f t="shared" si="688"/>
        <v>0</v>
      </c>
      <c r="KO223" s="344">
        <f t="shared" si="689"/>
        <v>0</v>
      </c>
      <c r="KP223" s="344">
        <f t="shared" si="690"/>
        <v>0</v>
      </c>
      <c r="KQ223" s="344">
        <f t="shared" si="691"/>
        <v>0</v>
      </c>
      <c r="KR223" s="344">
        <f t="shared" si="692"/>
        <v>0</v>
      </c>
      <c r="KS223" s="344">
        <f t="shared" si="693"/>
        <v>0</v>
      </c>
      <c r="KT223" s="383">
        <f t="shared" si="694"/>
        <v>0</v>
      </c>
      <c r="KU223" s="701"/>
      <c r="KV223" s="109"/>
      <c r="KW223" s="109"/>
      <c r="KX223" s="110"/>
      <c r="KZ223" s="472">
        <f t="shared" si="695"/>
        <v>0</v>
      </c>
      <c r="LA223" s="348">
        <f t="shared" si="696"/>
        <v>0</v>
      </c>
      <c r="LB223" s="348">
        <f t="shared" si="697"/>
        <v>0</v>
      </c>
      <c r="LC223" s="473">
        <f t="shared" si="698"/>
        <v>0</v>
      </c>
      <c r="LE223" s="467">
        <f t="shared" si="699"/>
        <v>0</v>
      </c>
      <c r="LF223" s="467" t="str">
        <f t="shared" si="700"/>
        <v/>
      </c>
      <c r="LG223" s="467">
        <f t="shared" si="701"/>
        <v>0</v>
      </c>
      <c r="LH223" s="467">
        <f t="shared" si="702"/>
        <v>0</v>
      </c>
      <c r="LI223" s="467">
        <f t="shared" si="703"/>
        <v>0</v>
      </c>
      <c r="LJ223" s="467">
        <f t="shared" si="704"/>
        <v>0</v>
      </c>
      <c r="LK223" s="467">
        <f t="shared" si="705"/>
        <v>0</v>
      </c>
      <c r="LL223" s="467">
        <f t="shared" si="706"/>
        <v>0</v>
      </c>
      <c r="LM223" s="467">
        <f t="shared" si="707"/>
        <v>0</v>
      </c>
      <c r="LN223" s="468">
        <f t="shared" si="708"/>
        <v>0</v>
      </c>
      <c r="LO223" s="468" t="str">
        <f t="shared" si="792"/>
        <v>○</v>
      </c>
      <c r="LP223" s="451"/>
      <c r="LQ223" s="414">
        <f t="shared" si="793"/>
        <v>0</v>
      </c>
      <c r="LR223" s="414">
        <f t="shared" si="794"/>
        <v>0</v>
      </c>
      <c r="LS223" s="414" t="str">
        <f t="shared" si="709"/>
        <v/>
      </c>
      <c r="LT223" s="414" t="str">
        <f t="shared" si="795"/>
        <v/>
      </c>
      <c r="LU223" s="414">
        <f t="shared" si="710"/>
        <v>0</v>
      </c>
      <c r="LV223" s="414">
        <f t="shared" si="711"/>
        <v>0</v>
      </c>
      <c r="LW223" s="414">
        <f t="shared" si="712"/>
        <v>0</v>
      </c>
      <c r="LX223" s="448">
        <f t="shared" si="713"/>
        <v>0</v>
      </c>
      <c r="LY223" s="414">
        <f t="shared" si="796"/>
        <v>0</v>
      </c>
      <c r="LZ223" s="414">
        <f t="shared" si="797"/>
        <v>0</v>
      </c>
      <c r="MA223" s="414">
        <f t="shared" si="798"/>
        <v>0</v>
      </c>
      <c r="MB223" s="448">
        <f t="shared" si="799"/>
        <v>0</v>
      </c>
      <c r="MC223" s="414">
        <f t="shared" si="714"/>
        <v>0</v>
      </c>
      <c r="MD223" s="414">
        <f t="shared" si="715"/>
        <v>0</v>
      </c>
      <c r="ME223" s="414">
        <f t="shared" si="716"/>
        <v>0</v>
      </c>
      <c r="MF223" s="448">
        <f t="shared" si="717"/>
        <v>0</v>
      </c>
      <c r="MG223" s="414">
        <f t="shared" si="718"/>
        <v>0</v>
      </c>
      <c r="MH223" s="414">
        <f t="shared" si="719"/>
        <v>0</v>
      </c>
      <c r="MI223" s="414">
        <f t="shared" si="720"/>
        <v>0</v>
      </c>
      <c r="MJ223" s="448">
        <f t="shared" si="800"/>
        <v>0</v>
      </c>
      <c r="MK223" s="462"/>
      <c r="ML223" s="477" cm="1">
        <f t="array" ref="ML223">IF(MX223=1,INDEX($BX223:$EQ223,1,MATCH("Ⅱ⑧",$BX223:$EQ223,0)+7),0)</f>
        <v>0</v>
      </c>
      <c r="MM223" s="478">
        <f t="shared" si="721"/>
        <v>0</v>
      </c>
      <c r="MN223" s="468">
        <f t="shared" si="722"/>
        <v>0</v>
      </c>
      <c r="MP223" s="348">
        <f t="shared" si="723"/>
        <v>0</v>
      </c>
      <c r="MQ223" s="348">
        <f t="shared" si="724"/>
        <v>0</v>
      </c>
      <c r="MR223" s="348">
        <f t="shared" si="725"/>
        <v>0</v>
      </c>
      <c r="MS223" s="348">
        <f t="shared" si="726"/>
        <v>0</v>
      </c>
      <c r="MT223" s="348">
        <f t="shared" si="727"/>
        <v>0</v>
      </c>
      <c r="MU223" s="348">
        <f t="shared" si="728"/>
        <v>0</v>
      </c>
      <c r="MV223" s="348">
        <f t="shared" si="729"/>
        <v>0</v>
      </c>
      <c r="MW223" s="348">
        <f t="shared" si="730"/>
        <v>0</v>
      </c>
      <c r="MX223" s="348">
        <f t="shared" si="731"/>
        <v>0</v>
      </c>
      <c r="MZ223" s="550">
        <f t="shared" si="732"/>
        <v>0</v>
      </c>
      <c r="NA223" s="550">
        <f t="shared" si="733"/>
        <v>0</v>
      </c>
      <c r="NB223" s="550">
        <f t="shared" si="734"/>
        <v>0</v>
      </c>
      <c r="NC223" s="550">
        <f t="shared" si="735"/>
        <v>0</v>
      </c>
      <c r="ND223" s="550">
        <f t="shared" si="736"/>
        <v>0</v>
      </c>
      <c r="NE223" s="550">
        <f t="shared" si="737"/>
        <v>0</v>
      </c>
      <c r="NF223" s="550">
        <f t="shared" si="738"/>
        <v>0</v>
      </c>
      <c r="NG223" s="550">
        <f t="shared" si="739"/>
        <v>0</v>
      </c>
    </row>
    <row r="224" spans="1:371" s="136" customFormat="1" ht="21" customHeight="1">
      <c r="A224" s="452">
        <f t="shared" si="612"/>
        <v>0</v>
      </c>
      <c r="B224" s="452">
        <f t="shared" si="801"/>
        <v>0</v>
      </c>
      <c r="C224" s="452">
        <f t="shared" si="613"/>
        <v>0</v>
      </c>
      <c r="D224" s="452">
        <f t="shared" si="614"/>
        <v>0</v>
      </c>
      <c r="E224" s="452">
        <f t="shared" si="615"/>
        <v>0</v>
      </c>
      <c r="F224" s="452">
        <f t="shared" si="802"/>
        <v>0</v>
      </c>
      <c r="G224" s="452">
        <f t="shared" si="803"/>
        <v>0</v>
      </c>
      <c r="H224" s="452">
        <f t="shared" si="804"/>
        <v>0</v>
      </c>
      <c r="I224" s="267">
        <f t="shared" si="740"/>
        <v>0</v>
      </c>
      <c r="J224" s="268"/>
      <c r="K224" s="112"/>
      <c r="L224" s="112"/>
      <c r="M224" s="106"/>
      <c r="N224" s="106"/>
      <c r="O224" s="106"/>
      <c r="P224" s="106"/>
      <c r="Q224" s="112"/>
      <c r="R224" s="263" t="str">
        <f>IFERROR(VLOOKUP(Q224,'４整理番号表'!$T$27:$U$30,2,TRUE),"")</f>
        <v/>
      </c>
      <c r="S224" s="263">
        <f t="shared" si="741"/>
        <v>0</v>
      </c>
      <c r="T224" s="266">
        <f t="shared" si="742"/>
        <v>0</v>
      </c>
      <c r="U224" s="112"/>
      <c r="V224" s="108"/>
      <c r="W224" s="269" t="str">
        <f>IFERROR(VLOOKUP(V224,'４整理番号表'!$B$6:$G$7,2,TRUE),"")</f>
        <v/>
      </c>
      <c r="X224" s="270"/>
      <c r="Y224" s="108"/>
      <c r="Z224" s="269" t="str">
        <f>IFERROR(VLOOKUP(Y224,'４整理番号表'!$B$39:$H$45,2,TRUE),"")</f>
        <v/>
      </c>
      <c r="AA224" s="108"/>
      <c r="AB224" s="271" t="str">
        <f>IFERROR(VLOOKUP(AA224,'４整理番号表'!$J$5:$K$59,2,TRUE),"")</f>
        <v/>
      </c>
      <c r="AC224" s="365"/>
      <c r="AD224" s="624"/>
      <c r="AE224" s="107"/>
      <c r="AF224" s="272" t="str">
        <f>IFERROR(VLOOKUP(AE224,'４整理番号表'!$P$6:$Q$39,2,TRUE),"")</f>
        <v/>
      </c>
      <c r="AG224" s="273">
        <f t="shared" si="616"/>
        <v>0</v>
      </c>
      <c r="AH224" s="106"/>
      <c r="AI224" s="112"/>
      <c r="AJ224" s="111"/>
      <c r="AK224" s="282"/>
      <c r="AL224" s="283"/>
      <c r="AM224" s="280"/>
      <c r="AN224" s="29"/>
      <c r="AO224" s="291">
        <f t="shared" si="617"/>
        <v>0</v>
      </c>
      <c r="AP224" s="290">
        <f t="shared" si="743"/>
        <v>0</v>
      </c>
      <c r="AQ224" s="30"/>
      <c r="AR224" s="30"/>
      <c r="AS224" s="30"/>
      <c r="AT224" s="289"/>
      <c r="AU224" s="291">
        <f t="shared" si="810"/>
        <v>0</v>
      </c>
      <c r="AV224" s="291" t="str">
        <f t="shared" si="805"/>
        <v/>
      </c>
      <c r="AW224" s="27"/>
      <c r="AX224" s="33"/>
      <c r="AY224" s="33"/>
      <c r="AZ224" s="28"/>
      <c r="BA224" s="27"/>
      <c r="BB224" s="202"/>
      <c r="BC224" s="315">
        <f t="shared" si="744"/>
        <v>0</v>
      </c>
      <c r="BD224" s="349" t="str">
        <f t="shared" si="618"/>
        <v/>
      </c>
      <c r="BE224" s="350"/>
      <c r="BF224" s="350"/>
      <c r="BG224" s="349">
        <f t="shared" si="811"/>
        <v>0</v>
      </c>
      <c r="BH224" s="350"/>
      <c r="BI224" s="349">
        <f t="shared" si="745"/>
        <v>0</v>
      </c>
      <c r="BJ224" s="202"/>
      <c r="BK224" s="202"/>
      <c r="BL224" s="653" t="str">
        <f t="shared" si="619"/>
        <v/>
      </c>
      <c r="BM224" s="654" t="str">
        <f t="shared" si="620"/>
        <v/>
      </c>
      <c r="BN224" s="266" t="str">
        <f t="shared" si="621"/>
        <v/>
      </c>
      <c r="BO224" s="793"/>
      <c r="BP224" s="323"/>
      <c r="BQ224" s="323"/>
      <c r="BR224" s="323"/>
      <c r="BS224" s="323"/>
      <c r="BT224" s="324" t="str">
        <f t="shared" si="622"/>
        <v/>
      </c>
      <c r="BU224" s="325" t="str">
        <f t="shared" si="746"/>
        <v/>
      </c>
      <c r="BV224" s="393">
        <f t="shared" si="747"/>
        <v>0</v>
      </c>
      <c r="BW224" s="326"/>
      <c r="BX224" s="329"/>
      <c r="BY224" s="454"/>
      <c r="BZ224" s="455"/>
      <c r="CA224" s="455"/>
      <c r="CB224" s="455"/>
      <c r="CC224" s="455"/>
      <c r="CD224" s="322">
        <f>IFERROR(VLOOKUP(BX224,'４整理番号表'!$X$23:$Z$31,3,FALSE),)</f>
        <v>0</v>
      </c>
      <c r="CE224" s="605" t="str">
        <f>IF(BX224='４整理番号表'!$X$24,IF(CC224&lt;&gt;"",IF(BZ224&gt;0,IF(BY224=6,ROUNDDOWN((CC224-BZ224)/ABS(BZ224),3),IF(BY224=5,ROUNDDOWN((CC224-BZ224)/ABS(BZ224)*3/4,3),"")),"-")),IF(CC224&lt;&gt;"",IF(BZ224&gt;0,ROUNDDOWN((CC224-BZ224)/ABS(BZ224),3),"-"),""))</f>
        <v/>
      </c>
      <c r="CF224" s="610"/>
      <c r="CG224" s="329"/>
      <c r="CH224" s="454"/>
      <c r="CI224" s="322"/>
      <c r="CJ224" s="322"/>
      <c r="CK224" s="322"/>
      <c r="CL224" s="322"/>
      <c r="CM224" s="322">
        <f>IFERROR(VLOOKUP(CG224,'４整理番号表'!$X$23:$Z$31,3,FALSE),)</f>
        <v>0</v>
      </c>
      <c r="CN224" s="325" t="str">
        <f t="shared" si="748"/>
        <v/>
      </c>
      <c r="CO224" s="610"/>
      <c r="CP224" s="329"/>
      <c r="CQ224" s="454"/>
      <c r="CR224" s="322"/>
      <c r="CS224" s="322"/>
      <c r="CT224" s="322"/>
      <c r="CU224" s="322"/>
      <c r="CV224" s="322">
        <f>IFERROR(VLOOKUP(CP224,'４整理番号表'!$X$23:$Z$31,3,FALSE),)</f>
        <v>0</v>
      </c>
      <c r="CW224" s="325" t="str">
        <f t="shared" si="749"/>
        <v/>
      </c>
      <c r="CX224" s="619"/>
      <c r="CY224" s="329"/>
      <c r="CZ224" s="454"/>
      <c r="DA224" s="322"/>
      <c r="DB224" s="322"/>
      <c r="DC224" s="322"/>
      <c r="DD224" s="322"/>
      <c r="DE224" s="322">
        <f>IFERROR(VLOOKUP(CY224,'４整理番号表'!$X$23:$Z$31,3,FALSE),)</f>
        <v>0</v>
      </c>
      <c r="DF224" s="325" t="str">
        <f t="shared" si="750"/>
        <v/>
      </c>
      <c r="DG224" s="610"/>
      <c r="DH224" s="329"/>
      <c r="DI224" s="454"/>
      <c r="DJ224" s="322"/>
      <c r="DK224" s="322"/>
      <c r="DL224" s="322"/>
      <c r="DM224" s="322"/>
      <c r="DN224" s="322">
        <f>IFERROR(VLOOKUP(DH224,'４整理番号表'!$X$23:$Z$31,3,FALSE),)</f>
        <v>0</v>
      </c>
      <c r="DO224" s="325" t="str">
        <f t="shared" si="751"/>
        <v/>
      </c>
      <c r="DP224" s="610"/>
      <c r="DQ224" s="329"/>
      <c r="DR224" s="454"/>
      <c r="DS224" s="322"/>
      <c r="DT224" s="322"/>
      <c r="DU224" s="322"/>
      <c r="DV224" s="322"/>
      <c r="DW224" s="322">
        <f>IFERROR(VLOOKUP(DQ224,'４整理番号表'!$X$23:$Z$31,3,FALSE),)</f>
        <v>0</v>
      </c>
      <c r="DX224" s="325" t="str">
        <f t="shared" si="752"/>
        <v/>
      </c>
      <c r="DY224" s="610"/>
      <c r="DZ224" s="329"/>
      <c r="EA224" s="454"/>
      <c r="EB224" s="322"/>
      <c r="EC224" s="322"/>
      <c r="ED224" s="322"/>
      <c r="EE224" s="322"/>
      <c r="EF224" s="322">
        <f>IFERROR(VLOOKUP(DZ224,'４整理番号表'!$X$23:$Z$31,3,FALSE),)</f>
        <v>0</v>
      </c>
      <c r="EG224" s="325" t="str">
        <f t="shared" si="753"/>
        <v/>
      </c>
      <c r="EH224" s="610"/>
      <c r="EI224" s="329"/>
      <c r="EJ224" s="454"/>
      <c r="EK224" s="322"/>
      <c r="EL224" s="322"/>
      <c r="EM224" s="322"/>
      <c r="EN224" s="322"/>
      <c r="EO224" s="322">
        <f>IFERROR(VLOOKUP(EI224,'４整理番号表'!$X$23:$Z$31,3,FALSE),)</f>
        <v>0</v>
      </c>
      <c r="EP224" s="325" t="str">
        <f t="shared" si="754"/>
        <v/>
      </c>
      <c r="EQ224" s="619"/>
      <c r="ER224" s="203" t="s">
        <v>101</v>
      </c>
      <c r="ES224" s="266">
        <f t="shared" si="623"/>
        <v>0</v>
      </c>
      <c r="ET224" s="272">
        <f t="shared" si="624"/>
        <v>0</v>
      </c>
      <c r="EU224" s="272">
        <f t="shared" si="625"/>
        <v>0</v>
      </c>
      <c r="EV224" s="272">
        <f t="shared" si="626"/>
        <v>0</v>
      </c>
      <c r="EW224" s="272">
        <f t="shared" si="627"/>
        <v>0</v>
      </c>
      <c r="EX224" s="272">
        <f t="shared" si="628"/>
        <v>0</v>
      </c>
      <c r="EY224" s="272">
        <f t="shared" si="629"/>
        <v>0</v>
      </c>
      <c r="EZ224" s="272">
        <f t="shared" si="630"/>
        <v>0</v>
      </c>
      <c r="FA224" s="272">
        <f t="shared" si="631"/>
        <v>0</v>
      </c>
      <c r="FB224" s="272">
        <f t="shared" si="632"/>
        <v>0</v>
      </c>
      <c r="FC224" s="272">
        <f t="shared" si="633"/>
        <v>0</v>
      </c>
      <c r="FD224" s="272">
        <f t="shared" si="634"/>
        <v>0</v>
      </c>
      <c r="FE224" s="272">
        <f t="shared" si="635"/>
        <v>0</v>
      </c>
      <c r="FF224" s="272">
        <f t="shared" si="636"/>
        <v>0</v>
      </c>
      <c r="FG224" s="272">
        <f t="shared" si="637"/>
        <v>0</v>
      </c>
      <c r="FH224" s="272">
        <f t="shared" si="638"/>
        <v>0</v>
      </c>
      <c r="FI224" s="109" t="s">
        <v>100</v>
      </c>
      <c r="FJ224" s="109" t="s">
        <v>100</v>
      </c>
      <c r="FK224" s="109" t="s">
        <v>100</v>
      </c>
      <c r="FL224" s="109" t="s">
        <v>100</v>
      </c>
      <c r="FM224" s="109" t="s">
        <v>100</v>
      </c>
      <c r="FN224" s="272">
        <f t="shared" si="755"/>
        <v>0</v>
      </c>
      <c r="FO224" s="272">
        <f t="shared" si="756"/>
        <v>0</v>
      </c>
      <c r="FP224" s="272">
        <f t="shared" si="757"/>
        <v>0</v>
      </c>
      <c r="FQ224" s="272">
        <f t="shared" si="758"/>
        <v>0</v>
      </c>
      <c r="FR224" s="272">
        <f t="shared" si="759"/>
        <v>0</v>
      </c>
      <c r="FS224" s="272">
        <f t="shared" si="760"/>
        <v>0</v>
      </c>
      <c r="FT224" s="272">
        <f t="shared" si="761"/>
        <v>0</v>
      </c>
      <c r="FU224" s="113"/>
      <c r="FV224" s="113"/>
      <c r="FW224" s="109"/>
      <c r="FX224" s="109"/>
      <c r="FY224" s="109"/>
      <c r="FZ224" s="272">
        <f t="shared" si="762"/>
        <v>0</v>
      </c>
      <c r="GA224" s="272">
        <f t="shared" si="639"/>
        <v>0</v>
      </c>
      <c r="GB224" s="109"/>
      <c r="GC224" s="109"/>
      <c r="GD224" s="109"/>
      <c r="GE224" s="109"/>
      <c r="GF224" s="109"/>
      <c r="GG224" s="109"/>
      <c r="GH224" s="109"/>
      <c r="GI224" s="109"/>
      <c r="GJ224" s="109"/>
      <c r="GK224" s="109"/>
      <c r="GL224" s="109"/>
      <c r="GM224" s="109"/>
      <c r="GN224" s="109"/>
      <c r="GO224" s="109"/>
      <c r="GP224" s="109"/>
      <c r="GQ224" s="109"/>
      <c r="GR224" s="109"/>
      <c r="GS224" s="109"/>
      <c r="GT224" s="110"/>
      <c r="GV224" s="413">
        <f t="shared" si="640"/>
        <v>0</v>
      </c>
      <c r="GW224" s="414">
        <f t="shared" si="641"/>
        <v>0</v>
      </c>
      <c r="GX224" s="415"/>
      <c r="GY224" s="416">
        <f t="shared" si="806"/>
        <v>0</v>
      </c>
      <c r="GZ224" s="417">
        <f t="shared" si="807"/>
        <v>0</v>
      </c>
      <c r="HA224" s="385"/>
      <c r="HB224" s="421"/>
      <c r="HC224" s="422"/>
      <c r="HD224" s="422"/>
      <c r="HE224" s="423">
        <f t="shared" si="808"/>
        <v>0</v>
      </c>
      <c r="HF224" s="424">
        <f t="shared" si="809"/>
        <v>0</v>
      </c>
      <c r="HG224" s="426"/>
      <c r="HH224" s="426"/>
      <c r="HI224" s="426"/>
      <c r="HJ224" s="345" t="str">
        <f t="shared" si="642"/>
        <v/>
      </c>
      <c r="HK224" s="402">
        <f>IF(OR(AND(1&lt;=HJ224,HJ224&lt;=3),HJ224=6),VLOOKUP(HJ224,'４整理番号表'!$J$5:$K$59,2,FALSE),0)</f>
        <v>0</v>
      </c>
      <c r="HL224" s="402">
        <f>IF(OR(HJ224=4,HJ224=7),VLOOKUP(HJ224,'４整理番号表'!$J$5:$K$59,2,FALSE),0)</f>
        <v>0</v>
      </c>
      <c r="HM224" s="402">
        <f>IF(HJ224=5,VLOOKUP(HJ224,'４整理番号表'!$J$5:$K$59,2,FALSE),0)</f>
        <v>0</v>
      </c>
      <c r="HN224" s="402">
        <f>IF(AND(8&lt;=HJ224,HJ224&lt;=13),VLOOKUP(HJ224,'４整理番号表'!$J$5:$K$59,2,FALSE),0)</f>
        <v>0</v>
      </c>
      <c r="HO224" s="397">
        <f t="shared" si="763"/>
        <v>0</v>
      </c>
      <c r="HP224" s="345">
        <f t="shared" si="764"/>
        <v>0</v>
      </c>
      <c r="HQ224" s="345">
        <f t="shared" si="765"/>
        <v>0</v>
      </c>
      <c r="HR224" s="344">
        <f t="shared" si="766"/>
        <v>0</v>
      </c>
      <c r="HS224" s="344">
        <f t="shared" si="767"/>
        <v>0</v>
      </c>
      <c r="HT224" s="345">
        <f t="shared" si="768"/>
        <v>0</v>
      </c>
      <c r="HU224" s="345">
        <f t="shared" si="769"/>
        <v>0</v>
      </c>
      <c r="HV224" s="345">
        <f t="shared" si="770"/>
        <v>0</v>
      </c>
      <c r="HW224" s="345">
        <f t="shared" si="771"/>
        <v>0</v>
      </c>
      <c r="HX224" s="345">
        <f t="shared" si="772"/>
        <v>0</v>
      </c>
      <c r="HY224" s="344">
        <f t="shared" si="773"/>
        <v>0</v>
      </c>
      <c r="HZ224" s="344">
        <f t="shared" si="774"/>
        <v>0</v>
      </c>
      <c r="IA224" s="345">
        <f t="shared" si="775"/>
        <v>0</v>
      </c>
      <c r="IB224" s="345">
        <f t="shared" si="776"/>
        <v>0</v>
      </c>
      <c r="IC224" s="345">
        <f t="shared" si="777"/>
        <v>0</v>
      </c>
      <c r="ID224" s="345">
        <f t="shared" si="778"/>
        <v>0</v>
      </c>
      <c r="IE224" s="345">
        <f t="shared" si="779"/>
        <v>0</v>
      </c>
      <c r="IF224" s="344">
        <f>IF(AND($HO224=3,SUM($ID224:IE224)=0),IF(AND($HB224=1,$HF224&gt;=0.1),1,),)</f>
        <v>0</v>
      </c>
      <c r="IG224" s="344">
        <f>IF(AND($HO224=3,SUM($ID224:IF224)=0),IF(AND($HB224=1,$HF224&gt;=0.05,$HF224&lt;0.1),1,),)</f>
        <v>0</v>
      </c>
      <c r="IH224" s="345">
        <f t="shared" si="780"/>
        <v>0</v>
      </c>
      <c r="II224" s="345">
        <f t="shared" si="781"/>
        <v>0</v>
      </c>
      <c r="IJ224" s="345">
        <f t="shared" si="782"/>
        <v>0</v>
      </c>
      <c r="IK224" s="345">
        <f t="shared" si="783"/>
        <v>0</v>
      </c>
      <c r="IL224" s="345">
        <f t="shared" si="784"/>
        <v>0</v>
      </c>
      <c r="IM224" s="345">
        <f t="shared" si="785"/>
        <v>0</v>
      </c>
      <c r="IN224" s="345">
        <f t="shared" si="786"/>
        <v>0</v>
      </c>
      <c r="IO224" s="345">
        <f t="shared" si="787"/>
        <v>0</v>
      </c>
      <c r="IP224" s="345">
        <f t="shared" si="788"/>
        <v>0</v>
      </c>
      <c r="IQ224" s="345">
        <f t="shared" si="789"/>
        <v>0</v>
      </c>
      <c r="IR224" s="345">
        <f t="shared" si="790"/>
        <v>0</v>
      </c>
      <c r="IS224" s="392">
        <f t="shared" si="791"/>
        <v>0</v>
      </c>
      <c r="IT224" s="385"/>
      <c r="IU224" s="440">
        <f t="shared" si="643"/>
        <v>0</v>
      </c>
      <c r="IV224" s="344">
        <f t="shared" si="644"/>
        <v>0</v>
      </c>
      <c r="IW224" s="344">
        <f t="shared" si="645"/>
        <v>0</v>
      </c>
      <c r="IX224" s="344">
        <f t="shared" si="646"/>
        <v>0</v>
      </c>
      <c r="IY224" s="344">
        <f t="shared" si="647"/>
        <v>0</v>
      </c>
      <c r="IZ224" s="344">
        <f t="shared" si="648"/>
        <v>0</v>
      </c>
      <c r="JA224" s="344">
        <f t="shared" si="649"/>
        <v>0</v>
      </c>
      <c r="JB224" s="344">
        <f t="shared" si="650"/>
        <v>0</v>
      </c>
      <c r="JC224" s="344">
        <f t="shared" si="651"/>
        <v>0</v>
      </c>
      <c r="JD224" s="344">
        <f t="shared" si="652"/>
        <v>0</v>
      </c>
      <c r="JE224" s="344">
        <f t="shared" si="653"/>
        <v>0</v>
      </c>
      <c r="JF224" s="344">
        <f t="shared" si="654"/>
        <v>0</v>
      </c>
      <c r="JG224" s="344">
        <f t="shared" si="655"/>
        <v>0</v>
      </c>
      <c r="JH224" s="344">
        <f t="shared" si="656"/>
        <v>0</v>
      </c>
      <c r="JI224" s="344">
        <f t="shared" si="657"/>
        <v>0</v>
      </c>
      <c r="JJ224" s="344">
        <f t="shared" si="658"/>
        <v>0</v>
      </c>
      <c r="JK224" s="344">
        <f t="shared" si="659"/>
        <v>0</v>
      </c>
      <c r="JL224" s="344">
        <f t="shared" si="660"/>
        <v>0</v>
      </c>
      <c r="JM224" s="344">
        <f t="shared" si="661"/>
        <v>0</v>
      </c>
      <c r="JN224" s="344">
        <f t="shared" si="662"/>
        <v>0</v>
      </c>
      <c r="JO224" s="344">
        <f t="shared" si="663"/>
        <v>0</v>
      </c>
      <c r="JP224" s="344">
        <f t="shared" si="664"/>
        <v>0</v>
      </c>
      <c r="JQ224" s="344">
        <f t="shared" si="665"/>
        <v>0</v>
      </c>
      <c r="JR224" s="344">
        <f t="shared" si="666"/>
        <v>0</v>
      </c>
      <c r="JS224" s="344">
        <f t="shared" si="667"/>
        <v>0</v>
      </c>
      <c r="JT224" s="344">
        <f t="shared" si="668"/>
        <v>0</v>
      </c>
      <c r="JU224" s="344">
        <f t="shared" si="669"/>
        <v>0</v>
      </c>
      <c r="JV224" s="344">
        <f t="shared" si="670"/>
        <v>0</v>
      </c>
      <c r="JW224" s="344">
        <f t="shared" si="671"/>
        <v>0</v>
      </c>
      <c r="JX224" s="344">
        <f t="shared" si="672"/>
        <v>0</v>
      </c>
      <c r="JY224" s="344">
        <f t="shared" si="673"/>
        <v>0</v>
      </c>
      <c r="JZ224" s="344">
        <f t="shared" si="674"/>
        <v>0</v>
      </c>
      <c r="KA224" s="344">
        <f t="shared" si="675"/>
        <v>0</v>
      </c>
      <c r="KB224" s="344">
        <f t="shared" si="676"/>
        <v>0</v>
      </c>
      <c r="KC224" s="344">
        <f t="shared" si="677"/>
        <v>0</v>
      </c>
      <c r="KD224" s="344">
        <f t="shared" si="678"/>
        <v>0</v>
      </c>
      <c r="KE224" s="344">
        <f t="shared" si="679"/>
        <v>0</v>
      </c>
      <c r="KF224" s="344">
        <f t="shared" si="680"/>
        <v>0</v>
      </c>
      <c r="KG224" s="344">
        <f t="shared" si="681"/>
        <v>0</v>
      </c>
      <c r="KH224" s="344">
        <f t="shared" si="682"/>
        <v>0</v>
      </c>
      <c r="KI224" s="344">
        <f t="shared" si="683"/>
        <v>0</v>
      </c>
      <c r="KJ224" s="344">
        <f t="shared" si="684"/>
        <v>0</v>
      </c>
      <c r="KK224" s="344">
        <f t="shared" si="685"/>
        <v>0</v>
      </c>
      <c r="KL224" s="344">
        <f t="shared" si="686"/>
        <v>0</v>
      </c>
      <c r="KM224" s="344">
        <f t="shared" si="687"/>
        <v>0</v>
      </c>
      <c r="KN224" s="344">
        <f t="shared" si="688"/>
        <v>0</v>
      </c>
      <c r="KO224" s="344">
        <f t="shared" si="689"/>
        <v>0</v>
      </c>
      <c r="KP224" s="344">
        <f t="shared" si="690"/>
        <v>0</v>
      </c>
      <c r="KQ224" s="344">
        <f t="shared" si="691"/>
        <v>0</v>
      </c>
      <c r="KR224" s="344">
        <f t="shared" si="692"/>
        <v>0</v>
      </c>
      <c r="KS224" s="344">
        <f t="shared" si="693"/>
        <v>0</v>
      </c>
      <c r="KT224" s="383">
        <f t="shared" si="694"/>
        <v>0</v>
      </c>
      <c r="KU224" s="701"/>
      <c r="KV224" s="109"/>
      <c r="KW224" s="109"/>
      <c r="KX224" s="110"/>
      <c r="KZ224" s="472">
        <f t="shared" si="695"/>
        <v>0</v>
      </c>
      <c r="LA224" s="348">
        <f t="shared" si="696"/>
        <v>0</v>
      </c>
      <c r="LB224" s="348">
        <f t="shared" si="697"/>
        <v>0</v>
      </c>
      <c r="LC224" s="473">
        <f t="shared" si="698"/>
        <v>0</v>
      </c>
      <c r="LE224" s="467">
        <f t="shared" si="699"/>
        <v>0</v>
      </c>
      <c r="LF224" s="467" t="str">
        <f t="shared" si="700"/>
        <v/>
      </c>
      <c r="LG224" s="467">
        <f t="shared" si="701"/>
        <v>0</v>
      </c>
      <c r="LH224" s="467">
        <f t="shared" si="702"/>
        <v>0</v>
      </c>
      <c r="LI224" s="467">
        <f t="shared" si="703"/>
        <v>0</v>
      </c>
      <c r="LJ224" s="467">
        <f t="shared" si="704"/>
        <v>0</v>
      </c>
      <c r="LK224" s="467">
        <f t="shared" si="705"/>
        <v>0</v>
      </c>
      <c r="LL224" s="467">
        <f t="shared" si="706"/>
        <v>0</v>
      </c>
      <c r="LM224" s="467">
        <f t="shared" si="707"/>
        <v>0</v>
      </c>
      <c r="LN224" s="468">
        <f t="shared" si="708"/>
        <v>0</v>
      </c>
      <c r="LO224" s="468" t="str">
        <f t="shared" si="792"/>
        <v>○</v>
      </c>
      <c r="LP224" s="451"/>
      <c r="LQ224" s="414">
        <f t="shared" si="793"/>
        <v>0</v>
      </c>
      <c r="LR224" s="414">
        <f t="shared" si="794"/>
        <v>0</v>
      </c>
      <c r="LS224" s="414" t="str">
        <f t="shared" si="709"/>
        <v/>
      </c>
      <c r="LT224" s="414" t="str">
        <f t="shared" si="795"/>
        <v/>
      </c>
      <c r="LU224" s="414">
        <f t="shared" si="710"/>
        <v>0</v>
      </c>
      <c r="LV224" s="414">
        <f t="shared" si="711"/>
        <v>0</v>
      </c>
      <c r="LW224" s="414">
        <f t="shared" si="712"/>
        <v>0</v>
      </c>
      <c r="LX224" s="448">
        <f t="shared" si="713"/>
        <v>0</v>
      </c>
      <c r="LY224" s="414">
        <f t="shared" si="796"/>
        <v>0</v>
      </c>
      <c r="LZ224" s="414">
        <f t="shared" si="797"/>
        <v>0</v>
      </c>
      <c r="MA224" s="414">
        <f t="shared" si="798"/>
        <v>0</v>
      </c>
      <c r="MB224" s="448">
        <f t="shared" si="799"/>
        <v>0</v>
      </c>
      <c r="MC224" s="414">
        <f t="shared" si="714"/>
        <v>0</v>
      </c>
      <c r="MD224" s="414">
        <f t="shared" si="715"/>
        <v>0</v>
      </c>
      <c r="ME224" s="414">
        <f t="shared" si="716"/>
        <v>0</v>
      </c>
      <c r="MF224" s="448">
        <f t="shared" si="717"/>
        <v>0</v>
      </c>
      <c r="MG224" s="414">
        <f t="shared" si="718"/>
        <v>0</v>
      </c>
      <c r="MH224" s="414">
        <f t="shared" si="719"/>
        <v>0</v>
      </c>
      <c r="MI224" s="414">
        <f t="shared" si="720"/>
        <v>0</v>
      </c>
      <c r="MJ224" s="448">
        <f t="shared" si="800"/>
        <v>0</v>
      </c>
      <c r="MK224" s="462"/>
      <c r="ML224" s="477" cm="1">
        <f t="array" ref="ML224">IF(MX224=1,INDEX($BX224:$EQ224,1,MATCH("Ⅱ⑧",$BX224:$EQ224,0)+7),0)</f>
        <v>0</v>
      </c>
      <c r="MM224" s="478">
        <f t="shared" si="721"/>
        <v>0</v>
      </c>
      <c r="MN224" s="468">
        <f t="shared" si="722"/>
        <v>0</v>
      </c>
      <c r="MP224" s="348">
        <f t="shared" si="723"/>
        <v>0</v>
      </c>
      <c r="MQ224" s="348">
        <f t="shared" si="724"/>
        <v>0</v>
      </c>
      <c r="MR224" s="348">
        <f t="shared" si="725"/>
        <v>0</v>
      </c>
      <c r="MS224" s="348">
        <f t="shared" si="726"/>
        <v>0</v>
      </c>
      <c r="MT224" s="348">
        <f t="shared" si="727"/>
        <v>0</v>
      </c>
      <c r="MU224" s="348">
        <f t="shared" si="728"/>
        <v>0</v>
      </c>
      <c r="MV224" s="348">
        <f t="shared" si="729"/>
        <v>0</v>
      </c>
      <c r="MW224" s="348">
        <f t="shared" si="730"/>
        <v>0</v>
      </c>
      <c r="MX224" s="348">
        <f t="shared" si="731"/>
        <v>0</v>
      </c>
      <c r="MZ224" s="550">
        <f t="shared" si="732"/>
        <v>0</v>
      </c>
      <c r="NA224" s="550">
        <f t="shared" si="733"/>
        <v>0</v>
      </c>
      <c r="NB224" s="550">
        <f t="shared" si="734"/>
        <v>0</v>
      </c>
      <c r="NC224" s="550">
        <f t="shared" si="735"/>
        <v>0</v>
      </c>
      <c r="ND224" s="550">
        <f t="shared" si="736"/>
        <v>0</v>
      </c>
      <c r="NE224" s="550">
        <f t="shared" si="737"/>
        <v>0</v>
      </c>
      <c r="NF224" s="550">
        <f t="shared" si="738"/>
        <v>0</v>
      </c>
      <c r="NG224" s="550">
        <f t="shared" si="739"/>
        <v>0</v>
      </c>
    </row>
    <row r="225" spans="1:371" s="136" customFormat="1" ht="21" customHeight="1">
      <c r="A225" s="452">
        <f t="shared" si="612"/>
        <v>0</v>
      </c>
      <c r="B225" s="452">
        <f t="shared" si="801"/>
        <v>0</v>
      </c>
      <c r="C225" s="452">
        <f t="shared" si="613"/>
        <v>0</v>
      </c>
      <c r="D225" s="452">
        <f t="shared" si="614"/>
        <v>0</v>
      </c>
      <c r="E225" s="452">
        <f t="shared" si="615"/>
        <v>0</v>
      </c>
      <c r="F225" s="452">
        <f t="shared" si="802"/>
        <v>0</v>
      </c>
      <c r="G225" s="452">
        <f t="shared" si="803"/>
        <v>0</v>
      </c>
      <c r="H225" s="452">
        <f t="shared" si="804"/>
        <v>0</v>
      </c>
      <c r="I225" s="267">
        <f t="shared" si="740"/>
        <v>0</v>
      </c>
      <c r="J225" s="268"/>
      <c r="K225" s="112"/>
      <c r="L225" s="112"/>
      <c r="M225" s="106"/>
      <c r="N225" s="106"/>
      <c r="O225" s="106"/>
      <c r="P225" s="106"/>
      <c r="Q225" s="112"/>
      <c r="R225" s="263" t="str">
        <f>IFERROR(VLOOKUP(Q225,'４整理番号表'!$T$27:$U$30,2,TRUE),"")</f>
        <v/>
      </c>
      <c r="S225" s="263">
        <f t="shared" si="741"/>
        <v>0</v>
      </c>
      <c r="T225" s="266">
        <f t="shared" si="742"/>
        <v>0</v>
      </c>
      <c r="U225" s="112"/>
      <c r="V225" s="108"/>
      <c r="W225" s="269" t="str">
        <f>IFERROR(VLOOKUP(V225,'４整理番号表'!$B$6:$G$7,2,TRUE),"")</f>
        <v/>
      </c>
      <c r="X225" s="270"/>
      <c r="Y225" s="108"/>
      <c r="Z225" s="269" t="str">
        <f>IFERROR(VLOOKUP(Y225,'４整理番号表'!$B$39:$H$45,2,TRUE),"")</f>
        <v/>
      </c>
      <c r="AA225" s="108"/>
      <c r="AB225" s="271" t="str">
        <f>IFERROR(VLOOKUP(AA225,'４整理番号表'!$J$5:$K$59,2,TRUE),"")</f>
        <v/>
      </c>
      <c r="AC225" s="365"/>
      <c r="AD225" s="624"/>
      <c r="AE225" s="107"/>
      <c r="AF225" s="272" t="str">
        <f>IFERROR(VLOOKUP(AE225,'４整理番号表'!$P$6:$Q$39,2,TRUE),"")</f>
        <v/>
      </c>
      <c r="AG225" s="273">
        <f t="shared" si="616"/>
        <v>0</v>
      </c>
      <c r="AH225" s="106"/>
      <c r="AI225" s="112"/>
      <c r="AJ225" s="111"/>
      <c r="AK225" s="282"/>
      <c r="AL225" s="283"/>
      <c r="AM225" s="280"/>
      <c r="AN225" s="26"/>
      <c r="AO225" s="291">
        <f t="shared" si="617"/>
        <v>0</v>
      </c>
      <c r="AP225" s="290">
        <f t="shared" si="743"/>
        <v>0</v>
      </c>
      <c r="AQ225" s="30"/>
      <c r="AR225" s="30"/>
      <c r="AS225" s="30"/>
      <c r="AT225" s="289"/>
      <c r="AU225" s="291">
        <f t="shared" si="810"/>
        <v>0</v>
      </c>
      <c r="AV225" s="291" t="str">
        <f t="shared" si="805"/>
        <v/>
      </c>
      <c r="AW225" s="27"/>
      <c r="AX225" s="33"/>
      <c r="AY225" s="33"/>
      <c r="AZ225" s="28"/>
      <c r="BA225" s="27"/>
      <c r="BB225" s="202"/>
      <c r="BC225" s="315">
        <f t="shared" si="744"/>
        <v>0</v>
      </c>
      <c r="BD225" s="349" t="str">
        <f t="shared" si="618"/>
        <v/>
      </c>
      <c r="BE225" s="350"/>
      <c r="BF225" s="350"/>
      <c r="BG225" s="349">
        <f t="shared" si="811"/>
        <v>0</v>
      </c>
      <c r="BH225" s="350"/>
      <c r="BI225" s="349">
        <f t="shared" si="745"/>
        <v>0</v>
      </c>
      <c r="BJ225" s="202"/>
      <c r="BK225" s="202"/>
      <c r="BL225" s="653" t="str">
        <f t="shared" si="619"/>
        <v/>
      </c>
      <c r="BM225" s="654" t="str">
        <f t="shared" si="620"/>
        <v/>
      </c>
      <c r="BN225" s="266" t="str">
        <f t="shared" si="621"/>
        <v/>
      </c>
      <c r="BO225" s="793"/>
      <c r="BP225" s="323"/>
      <c r="BQ225" s="323"/>
      <c r="BR225" s="323"/>
      <c r="BS225" s="323"/>
      <c r="BT225" s="324" t="str">
        <f t="shared" si="622"/>
        <v/>
      </c>
      <c r="BU225" s="325" t="str">
        <f t="shared" si="746"/>
        <v/>
      </c>
      <c r="BV225" s="393">
        <f t="shared" si="747"/>
        <v>0</v>
      </c>
      <c r="BW225" s="326"/>
      <c r="BX225" s="329"/>
      <c r="BY225" s="454"/>
      <c r="BZ225" s="455"/>
      <c r="CA225" s="455"/>
      <c r="CB225" s="455"/>
      <c r="CC225" s="455"/>
      <c r="CD225" s="322">
        <f>IFERROR(VLOOKUP(BX225,'４整理番号表'!$X$23:$Z$31,3,FALSE),)</f>
        <v>0</v>
      </c>
      <c r="CE225" s="605" t="str">
        <f>IF(BX225='４整理番号表'!$X$24,IF(CC225&lt;&gt;"",IF(BZ225&gt;0,IF(BY225=6,ROUNDDOWN((CC225-BZ225)/ABS(BZ225),3),IF(BY225=5,ROUNDDOWN((CC225-BZ225)/ABS(BZ225)*3/4,3),"")),"-")),IF(CC225&lt;&gt;"",IF(BZ225&gt;0,ROUNDDOWN((CC225-BZ225)/ABS(BZ225),3),"-"),""))</f>
        <v/>
      </c>
      <c r="CF225" s="610"/>
      <c r="CG225" s="329"/>
      <c r="CH225" s="454"/>
      <c r="CI225" s="322"/>
      <c r="CJ225" s="322"/>
      <c r="CK225" s="322"/>
      <c r="CL225" s="322"/>
      <c r="CM225" s="322">
        <f>IFERROR(VLOOKUP(CG225,'４整理番号表'!$X$23:$Z$31,3,FALSE),)</f>
        <v>0</v>
      </c>
      <c r="CN225" s="325" t="str">
        <f t="shared" si="748"/>
        <v/>
      </c>
      <c r="CO225" s="610"/>
      <c r="CP225" s="329"/>
      <c r="CQ225" s="454"/>
      <c r="CR225" s="322"/>
      <c r="CS225" s="322"/>
      <c r="CT225" s="322"/>
      <c r="CU225" s="322"/>
      <c r="CV225" s="322">
        <f>IFERROR(VLOOKUP(CP225,'４整理番号表'!$X$23:$Z$31,3,FALSE),)</f>
        <v>0</v>
      </c>
      <c r="CW225" s="325" t="str">
        <f t="shared" si="749"/>
        <v/>
      </c>
      <c r="CX225" s="619"/>
      <c r="CY225" s="329"/>
      <c r="CZ225" s="454"/>
      <c r="DA225" s="322"/>
      <c r="DB225" s="322"/>
      <c r="DC225" s="322"/>
      <c r="DD225" s="322"/>
      <c r="DE225" s="322">
        <f>IFERROR(VLOOKUP(CY225,'４整理番号表'!$X$23:$Z$31,3,FALSE),)</f>
        <v>0</v>
      </c>
      <c r="DF225" s="325" t="str">
        <f t="shared" si="750"/>
        <v/>
      </c>
      <c r="DG225" s="610"/>
      <c r="DH225" s="329"/>
      <c r="DI225" s="454"/>
      <c r="DJ225" s="322"/>
      <c r="DK225" s="322"/>
      <c r="DL225" s="322"/>
      <c r="DM225" s="322"/>
      <c r="DN225" s="322">
        <f>IFERROR(VLOOKUP(DH225,'４整理番号表'!$X$23:$Z$31,3,FALSE),)</f>
        <v>0</v>
      </c>
      <c r="DO225" s="325" t="str">
        <f t="shared" si="751"/>
        <v/>
      </c>
      <c r="DP225" s="610"/>
      <c r="DQ225" s="329"/>
      <c r="DR225" s="454"/>
      <c r="DS225" s="322"/>
      <c r="DT225" s="322"/>
      <c r="DU225" s="322"/>
      <c r="DV225" s="322"/>
      <c r="DW225" s="322">
        <f>IFERROR(VLOOKUP(DQ225,'４整理番号表'!$X$23:$Z$31,3,FALSE),)</f>
        <v>0</v>
      </c>
      <c r="DX225" s="325" t="str">
        <f t="shared" si="752"/>
        <v/>
      </c>
      <c r="DY225" s="610"/>
      <c r="DZ225" s="329"/>
      <c r="EA225" s="454"/>
      <c r="EB225" s="322"/>
      <c r="EC225" s="322"/>
      <c r="ED225" s="322"/>
      <c r="EE225" s="322"/>
      <c r="EF225" s="322">
        <f>IFERROR(VLOOKUP(DZ225,'４整理番号表'!$X$23:$Z$31,3,FALSE),)</f>
        <v>0</v>
      </c>
      <c r="EG225" s="325" t="str">
        <f t="shared" si="753"/>
        <v/>
      </c>
      <c r="EH225" s="610"/>
      <c r="EI225" s="329"/>
      <c r="EJ225" s="454"/>
      <c r="EK225" s="322"/>
      <c r="EL225" s="322"/>
      <c r="EM225" s="322"/>
      <c r="EN225" s="322"/>
      <c r="EO225" s="322">
        <f>IFERROR(VLOOKUP(EI225,'４整理番号表'!$X$23:$Z$31,3,FALSE),)</f>
        <v>0</v>
      </c>
      <c r="EP225" s="325" t="str">
        <f t="shared" si="754"/>
        <v/>
      </c>
      <c r="EQ225" s="619"/>
      <c r="ER225" s="203" t="s">
        <v>101</v>
      </c>
      <c r="ES225" s="266">
        <f t="shared" si="623"/>
        <v>0</v>
      </c>
      <c r="ET225" s="272">
        <f t="shared" si="624"/>
        <v>0</v>
      </c>
      <c r="EU225" s="272">
        <f t="shared" si="625"/>
        <v>0</v>
      </c>
      <c r="EV225" s="272">
        <f t="shared" si="626"/>
        <v>0</v>
      </c>
      <c r="EW225" s="272">
        <f t="shared" si="627"/>
        <v>0</v>
      </c>
      <c r="EX225" s="272">
        <f t="shared" si="628"/>
        <v>0</v>
      </c>
      <c r="EY225" s="272">
        <f t="shared" si="629"/>
        <v>0</v>
      </c>
      <c r="EZ225" s="272">
        <f t="shared" si="630"/>
        <v>0</v>
      </c>
      <c r="FA225" s="272">
        <f t="shared" si="631"/>
        <v>0</v>
      </c>
      <c r="FB225" s="272">
        <f t="shared" si="632"/>
        <v>0</v>
      </c>
      <c r="FC225" s="272">
        <f t="shared" si="633"/>
        <v>0</v>
      </c>
      <c r="FD225" s="272">
        <f t="shared" si="634"/>
        <v>0</v>
      </c>
      <c r="FE225" s="272">
        <f t="shared" si="635"/>
        <v>0</v>
      </c>
      <c r="FF225" s="272">
        <f t="shared" si="636"/>
        <v>0</v>
      </c>
      <c r="FG225" s="272">
        <f t="shared" si="637"/>
        <v>0</v>
      </c>
      <c r="FH225" s="272">
        <f t="shared" si="638"/>
        <v>0</v>
      </c>
      <c r="FI225" s="109" t="s">
        <v>100</v>
      </c>
      <c r="FJ225" s="109" t="s">
        <v>100</v>
      </c>
      <c r="FK225" s="109" t="s">
        <v>100</v>
      </c>
      <c r="FL225" s="109" t="s">
        <v>100</v>
      </c>
      <c r="FM225" s="109" t="s">
        <v>100</v>
      </c>
      <c r="FN225" s="272">
        <f t="shared" si="755"/>
        <v>0</v>
      </c>
      <c r="FO225" s="272">
        <f t="shared" si="756"/>
        <v>0</v>
      </c>
      <c r="FP225" s="272">
        <f t="shared" si="757"/>
        <v>0</v>
      </c>
      <c r="FQ225" s="272">
        <f t="shared" si="758"/>
        <v>0</v>
      </c>
      <c r="FR225" s="272">
        <f t="shared" si="759"/>
        <v>0</v>
      </c>
      <c r="FS225" s="272">
        <f t="shared" si="760"/>
        <v>0</v>
      </c>
      <c r="FT225" s="272">
        <f t="shared" si="761"/>
        <v>0</v>
      </c>
      <c r="FU225" s="113"/>
      <c r="FV225" s="113"/>
      <c r="FW225" s="109"/>
      <c r="FX225" s="109"/>
      <c r="FY225" s="109"/>
      <c r="FZ225" s="272">
        <f t="shared" si="762"/>
        <v>0</v>
      </c>
      <c r="GA225" s="272">
        <f t="shared" si="639"/>
        <v>0</v>
      </c>
      <c r="GB225" s="109"/>
      <c r="GC225" s="109"/>
      <c r="GD225" s="109"/>
      <c r="GE225" s="109"/>
      <c r="GF225" s="109"/>
      <c r="GG225" s="109"/>
      <c r="GH225" s="109"/>
      <c r="GI225" s="109"/>
      <c r="GJ225" s="109"/>
      <c r="GK225" s="109"/>
      <c r="GL225" s="109"/>
      <c r="GM225" s="109"/>
      <c r="GN225" s="109"/>
      <c r="GO225" s="109"/>
      <c r="GP225" s="109"/>
      <c r="GQ225" s="109"/>
      <c r="GR225" s="109"/>
      <c r="GS225" s="109"/>
      <c r="GT225" s="110"/>
      <c r="GV225" s="413">
        <f t="shared" si="640"/>
        <v>0</v>
      </c>
      <c r="GW225" s="414">
        <f t="shared" si="641"/>
        <v>0</v>
      </c>
      <c r="GX225" s="415"/>
      <c r="GY225" s="416">
        <f t="shared" si="806"/>
        <v>0</v>
      </c>
      <c r="GZ225" s="417">
        <f t="shared" si="807"/>
        <v>0</v>
      </c>
      <c r="HA225" s="385"/>
      <c r="HB225" s="421"/>
      <c r="HC225" s="422"/>
      <c r="HD225" s="422"/>
      <c r="HE225" s="423">
        <f t="shared" si="808"/>
        <v>0</v>
      </c>
      <c r="HF225" s="424">
        <f t="shared" si="809"/>
        <v>0</v>
      </c>
      <c r="HG225" s="426"/>
      <c r="HH225" s="426"/>
      <c r="HI225" s="426"/>
      <c r="HJ225" s="345" t="str">
        <f t="shared" si="642"/>
        <v/>
      </c>
      <c r="HK225" s="402">
        <f>IF(OR(AND(1&lt;=HJ225,HJ225&lt;=3),HJ225=6),VLOOKUP(HJ225,'４整理番号表'!$J$5:$K$59,2,FALSE),0)</f>
        <v>0</v>
      </c>
      <c r="HL225" s="402">
        <f>IF(OR(HJ225=4,HJ225=7),VLOOKUP(HJ225,'４整理番号表'!$J$5:$K$59,2,FALSE),0)</f>
        <v>0</v>
      </c>
      <c r="HM225" s="402">
        <f>IF(HJ225=5,VLOOKUP(HJ225,'４整理番号表'!$J$5:$K$59,2,FALSE),0)</f>
        <v>0</v>
      </c>
      <c r="HN225" s="402">
        <f>IF(AND(8&lt;=HJ225,HJ225&lt;=13),VLOOKUP(HJ225,'４整理番号表'!$J$5:$K$59,2,FALSE),0)</f>
        <v>0</v>
      </c>
      <c r="HO225" s="397">
        <f t="shared" si="763"/>
        <v>0</v>
      </c>
      <c r="HP225" s="345">
        <f t="shared" si="764"/>
        <v>0</v>
      </c>
      <c r="HQ225" s="345">
        <f t="shared" si="765"/>
        <v>0</v>
      </c>
      <c r="HR225" s="344">
        <f t="shared" si="766"/>
        <v>0</v>
      </c>
      <c r="HS225" s="344">
        <f t="shared" si="767"/>
        <v>0</v>
      </c>
      <c r="HT225" s="345">
        <f t="shared" si="768"/>
        <v>0</v>
      </c>
      <c r="HU225" s="345">
        <f t="shared" si="769"/>
        <v>0</v>
      </c>
      <c r="HV225" s="345">
        <f t="shared" si="770"/>
        <v>0</v>
      </c>
      <c r="HW225" s="345">
        <f t="shared" si="771"/>
        <v>0</v>
      </c>
      <c r="HX225" s="345">
        <f t="shared" si="772"/>
        <v>0</v>
      </c>
      <c r="HY225" s="344">
        <f t="shared" si="773"/>
        <v>0</v>
      </c>
      <c r="HZ225" s="344">
        <f t="shared" si="774"/>
        <v>0</v>
      </c>
      <c r="IA225" s="345">
        <f t="shared" si="775"/>
        <v>0</v>
      </c>
      <c r="IB225" s="345">
        <f t="shared" si="776"/>
        <v>0</v>
      </c>
      <c r="IC225" s="345">
        <f t="shared" si="777"/>
        <v>0</v>
      </c>
      <c r="ID225" s="345">
        <f t="shared" si="778"/>
        <v>0</v>
      </c>
      <c r="IE225" s="345">
        <f t="shared" si="779"/>
        <v>0</v>
      </c>
      <c r="IF225" s="344">
        <f>IF(AND($HO225=3,SUM($ID225:IE225)=0),IF(AND($HB225=1,$HF225&gt;=0.1),1,),)</f>
        <v>0</v>
      </c>
      <c r="IG225" s="344">
        <f>IF(AND($HO225=3,SUM($ID225:IF225)=0),IF(AND($HB225=1,$HF225&gt;=0.05,$HF225&lt;0.1),1,),)</f>
        <v>0</v>
      </c>
      <c r="IH225" s="345">
        <f t="shared" si="780"/>
        <v>0</v>
      </c>
      <c r="II225" s="345">
        <f t="shared" si="781"/>
        <v>0</v>
      </c>
      <c r="IJ225" s="345">
        <f t="shared" si="782"/>
        <v>0</v>
      </c>
      <c r="IK225" s="345">
        <f t="shared" si="783"/>
        <v>0</v>
      </c>
      <c r="IL225" s="345">
        <f t="shared" si="784"/>
        <v>0</v>
      </c>
      <c r="IM225" s="345">
        <f t="shared" si="785"/>
        <v>0</v>
      </c>
      <c r="IN225" s="345">
        <f t="shared" si="786"/>
        <v>0</v>
      </c>
      <c r="IO225" s="345">
        <f t="shared" si="787"/>
        <v>0</v>
      </c>
      <c r="IP225" s="345">
        <f t="shared" si="788"/>
        <v>0</v>
      </c>
      <c r="IQ225" s="345">
        <f t="shared" si="789"/>
        <v>0</v>
      </c>
      <c r="IR225" s="345">
        <f t="shared" si="790"/>
        <v>0</v>
      </c>
      <c r="IS225" s="392">
        <f t="shared" si="791"/>
        <v>0</v>
      </c>
      <c r="IT225" s="385"/>
      <c r="IU225" s="440">
        <f t="shared" si="643"/>
        <v>0</v>
      </c>
      <c r="IV225" s="344">
        <f t="shared" si="644"/>
        <v>0</v>
      </c>
      <c r="IW225" s="344">
        <f t="shared" si="645"/>
        <v>0</v>
      </c>
      <c r="IX225" s="344">
        <f t="shared" si="646"/>
        <v>0</v>
      </c>
      <c r="IY225" s="344">
        <f t="shared" si="647"/>
        <v>0</v>
      </c>
      <c r="IZ225" s="344">
        <f t="shared" si="648"/>
        <v>0</v>
      </c>
      <c r="JA225" s="344">
        <f t="shared" si="649"/>
        <v>0</v>
      </c>
      <c r="JB225" s="344">
        <f t="shared" si="650"/>
        <v>0</v>
      </c>
      <c r="JC225" s="344">
        <f t="shared" si="651"/>
        <v>0</v>
      </c>
      <c r="JD225" s="344">
        <f t="shared" si="652"/>
        <v>0</v>
      </c>
      <c r="JE225" s="344">
        <f t="shared" si="653"/>
        <v>0</v>
      </c>
      <c r="JF225" s="344">
        <f t="shared" si="654"/>
        <v>0</v>
      </c>
      <c r="JG225" s="344">
        <f t="shared" si="655"/>
        <v>0</v>
      </c>
      <c r="JH225" s="344">
        <f t="shared" si="656"/>
        <v>0</v>
      </c>
      <c r="JI225" s="344">
        <f t="shared" si="657"/>
        <v>0</v>
      </c>
      <c r="JJ225" s="344">
        <f t="shared" si="658"/>
        <v>0</v>
      </c>
      <c r="JK225" s="344">
        <f t="shared" si="659"/>
        <v>0</v>
      </c>
      <c r="JL225" s="344">
        <f t="shared" si="660"/>
        <v>0</v>
      </c>
      <c r="JM225" s="344">
        <f t="shared" si="661"/>
        <v>0</v>
      </c>
      <c r="JN225" s="344">
        <f t="shared" si="662"/>
        <v>0</v>
      </c>
      <c r="JO225" s="344">
        <f t="shared" si="663"/>
        <v>0</v>
      </c>
      <c r="JP225" s="344">
        <f t="shared" si="664"/>
        <v>0</v>
      </c>
      <c r="JQ225" s="344">
        <f t="shared" si="665"/>
        <v>0</v>
      </c>
      <c r="JR225" s="344">
        <f t="shared" si="666"/>
        <v>0</v>
      </c>
      <c r="JS225" s="344">
        <f t="shared" si="667"/>
        <v>0</v>
      </c>
      <c r="JT225" s="344">
        <f t="shared" si="668"/>
        <v>0</v>
      </c>
      <c r="JU225" s="344">
        <f t="shared" si="669"/>
        <v>0</v>
      </c>
      <c r="JV225" s="344">
        <f t="shared" si="670"/>
        <v>0</v>
      </c>
      <c r="JW225" s="344">
        <f t="shared" si="671"/>
        <v>0</v>
      </c>
      <c r="JX225" s="344">
        <f t="shared" si="672"/>
        <v>0</v>
      </c>
      <c r="JY225" s="344">
        <f t="shared" si="673"/>
        <v>0</v>
      </c>
      <c r="JZ225" s="344">
        <f t="shared" si="674"/>
        <v>0</v>
      </c>
      <c r="KA225" s="344">
        <f t="shared" si="675"/>
        <v>0</v>
      </c>
      <c r="KB225" s="344">
        <f t="shared" si="676"/>
        <v>0</v>
      </c>
      <c r="KC225" s="344">
        <f t="shared" si="677"/>
        <v>0</v>
      </c>
      <c r="KD225" s="344">
        <f t="shared" si="678"/>
        <v>0</v>
      </c>
      <c r="KE225" s="344">
        <f t="shared" si="679"/>
        <v>0</v>
      </c>
      <c r="KF225" s="344">
        <f t="shared" si="680"/>
        <v>0</v>
      </c>
      <c r="KG225" s="344">
        <f t="shared" si="681"/>
        <v>0</v>
      </c>
      <c r="KH225" s="344">
        <f t="shared" si="682"/>
        <v>0</v>
      </c>
      <c r="KI225" s="344">
        <f t="shared" si="683"/>
        <v>0</v>
      </c>
      <c r="KJ225" s="344">
        <f t="shared" si="684"/>
        <v>0</v>
      </c>
      <c r="KK225" s="344">
        <f t="shared" si="685"/>
        <v>0</v>
      </c>
      <c r="KL225" s="344">
        <f t="shared" si="686"/>
        <v>0</v>
      </c>
      <c r="KM225" s="344">
        <f t="shared" si="687"/>
        <v>0</v>
      </c>
      <c r="KN225" s="344">
        <f t="shared" si="688"/>
        <v>0</v>
      </c>
      <c r="KO225" s="344">
        <f t="shared" si="689"/>
        <v>0</v>
      </c>
      <c r="KP225" s="344">
        <f t="shared" si="690"/>
        <v>0</v>
      </c>
      <c r="KQ225" s="344">
        <f t="shared" si="691"/>
        <v>0</v>
      </c>
      <c r="KR225" s="344">
        <f t="shared" si="692"/>
        <v>0</v>
      </c>
      <c r="KS225" s="344">
        <f t="shared" si="693"/>
        <v>0</v>
      </c>
      <c r="KT225" s="383">
        <f t="shared" si="694"/>
        <v>0</v>
      </c>
      <c r="KU225" s="701"/>
      <c r="KV225" s="109"/>
      <c r="KW225" s="109"/>
      <c r="KX225" s="110"/>
      <c r="KZ225" s="472">
        <f t="shared" si="695"/>
        <v>0</v>
      </c>
      <c r="LA225" s="348">
        <f t="shared" si="696"/>
        <v>0</v>
      </c>
      <c r="LB225" s="348">
        <f t="shared" si="697"/>
        <v>0</v>
      </c>
      <c r="LC225" s="473">
        <f t="shared" si="698"/>
        <v>0</v>
      </c>
      <c r="LE225" s="467">
        <f t="shared" si="699"/>
        <v>0</v>
      </c>
      <c r="LF225" s="467" t="str">
        <f t="shared" si="700"/>
        <v/>
      </c>
      <c r="LG225" s="467">
        <f t="shared" si="701"/>
        <v>0</v>
      </c>
      <c r="LH225" s="467">
        <f t="shared" si="702"/>
        <v>0</v>
      </c>
      <c r="LI225" s="467">
        <f t="shared" si="703"/>
        <v>0</v>
      </c>
      <c r="LJ225" s="467">
        <f t="shared" si="704"/>
        <v>0</v>
      </c>
      <c r="LK225" s="467">
        <f t="shared" si="705"/>
        <v>0</v>
      </c>
      <c r="LL225" s="467">
        <f t="shared" si="706"/>
        <v>0</v>
      </c>
      <c r="LM225" s="467">
        <f t="shared" si="707"/>
        <v>0</v>
      </c>
      <c r="LN225" s="468">
        <f t="shared" si="708"/>
        <v>0</v>
      </c>
      <c r="LO225" s="468" t="str">
        <f t="shared" si="792"/>
        <v>○</v>
      </c>
      <c r="LP225" s="451"/>
      <c r="LQ225" s="414">
        <f t="shared" si="793"/>
        <v>0</v>
      </c>
      <c r="LR225" s="414">
        <f t="shared" si="794"/>
        <v>0</v>
      </c>
      <c r="LS225" s="414" t="str">
        <f t="shared" si="709"/>
        <v/>
      </c>
      <c r="LT225" s="414" t="str">
        <f t="shared" si="795"/>
        <v/>
      </c>
      <c r="LU225" s="414">
        <f t="shared" si="710"/>
        <v>0</v>
      </c>
      <c r="LV225" s="414">
        <f t="shared" si="711"/>
        <v>0</v>
      </c>
      <c r="LW225" s="414">
        <f t="shared" si="712"/>
        <v>0</v>
      </c>
      <c r="LX225" s="448">
        <f t="shared" si="713"/>
        <v>0</v>
      </c>
      <c r="LY225" s="414">
        <f t="shared" si="796"/>
        <v>0</v>
      </c>
      <c r="LZ225" s="414">
        <f t="shared" si="797"/>
        <v>0</v>
      </c>
      <c r="MA225" s="414">
        <f t="shared" si="798"/>
        <v>0</v>
      </c>
      <c r="MB225" s="448">
        <f t="shared" si="799"/>
        <v>0</v>
      </c>
      <c r="MC225" s="414">
        <f t="shared" si="714"/>
        <v>0</v>
      </c>
      <c r="MD225" s="414">
        <f t="shared" si="715"/>
        <v>0</v>
      </c>
      <c r="ME225" s="414">
        <f t="shared" si="716"/>
        <v>0</v>
      </c>
      <c r="MF225" s="448">
        <f t="shared" si="717"/>
        <v>0</v>
      </c>
      <c r="MG225" s="414">
        <f t="shared" si="718"/>
        <v>0</v>
      </c>
      <c r="MH225" s="414">
        <f t="shared" si="719"/>
        <v>0</v>
      </c>
      <c r="MI225" s="414">
        <f t="shared" si="720"/>
        <v>0</v>
      </c>
      <c r="MJ225" s="448">
        <f t="shared" si="800"/>
        <v>0</v>
      </c>
      <c r="MK225" s="462"/>
      <c r="ML225" s="477" cm="1">
        <f t="array" ref="ML225">IF(MX225=1,INDEX($BX225:$EQ225,1,MATCH("Ⅱ⑧",$BX225:$EQ225,0)+7),0)</f>
        <v>0</v>
      </c>
      <c r="MM225" s="478">
        <f t="shared" si="721"/>
        <v>0</v>
      </c>
      <c r="MN225" s="468">
        <f t="shared" si="722"/>
        <v>0</v>
      </c>
      <c r="MP225" s="348">
        <f t="shared" si="723"/>
        <v>0</v>
      </c>
      <c r="MQ225" s="348">
        <f t="shared" si="724"/>
        <v>0</v>
      </c>
      <c r="MR225" s="348">
        <f t="shared" si="725"/>
        <v>0</v>
      </c>
      <c r="MS225" s="348">
        <f t="shared" si="726"/>
        <v>0</v>
      </c>
      <c r="MT225" s="348">
        <f t="shared" si="727"/>
        <v>0</v>
      </c>
      <c r="MU225" s="348">
        <f t="shared" si="728"/>
        <v>0</v>
      </c>
      <c r="MV225" s="348">
        <f t="shared" si="729"/>
        <v>0</v>
      </c>
      <c r="MW225" s="348">
        <f t="shared" si="730"/>
        <v>0</v>
      </c>
      <c r="MX225" s="348">
        <f t="shared" si="731"/>
        <v>0</v>
      </c>
      <c r="MZ225" s="550">
        <f t="shared" si="732"/>
        <v>0</v>
      </c>
      <c r="NA225" s="550">
        <f t="shared" si="733"/>
        <v>0</v>
      </c>
      <c r="NB225" s="550">
        <f t="shared" si="734"/>
        <v>0</v>
      </c>
      <c r="NC225" s="550">
        <f t="shared" si="735"/>
        <v>0</v>
      </c>
      <c r="ND225" s="550">
        <f t="shared" si="736"/>
        <v>0</v>
      </c>
      <c r="NE225" s="550">
        <f t="shared" si="737"/>
        <v>0</v>
      </c>
      <c r="NF225" s="550">
        <f t="shared" si="738"/>
        <v>0</v>
      </c>
      <c r="NG225" s="550">
        <f t="shared" si="739"/>
        <v>0</v>
      </c>
    </row>
    <row r="226" spans="1:371" s="136" customFormat="1" ht="21" customHeight="1">
      <c r="A226" s="452">
        <f t="shared" si="612"/>
        <v>0</v>
      </c>
      <c r="B226" s="452">
        <f t="shared" si="801"/>
        <v>0</v>
      </c>
      <c r="C226" s="452">
        <f t="shared" si="613"/>
        <v>0</v>
      </c>
      <c r="D226" s="452">
        <f t="shared" si="614"/>
        <v>0</v>
      </c>
      <c r="E226" s="452">
        <f t="shared" si="615"/>
        <v>0</v>
      </c>
      <c r="F226" s="452">
        <f t="shared" si="802"/>
        <v>0</v>
      </c>
      <c r="G226" s="452">
        <f t="shared" si="803"/>
        <v>0</v>
      </c>
      <c r="H226" s="452">
        <f t="shared" si="804"/>
        <v>0</v>
      </c>
      <c r="I226" s="267">
        <f t="shared" si="740"/>
        <v>0</v>
      </c>
      <c r="J226" s="268"/>
      <c r="K226" s="112"/>
      <c r="L226" s="112"/>
      <c r="M226" s="106"/>
      <c r="N226" s="106"/>
      <c r="O226" s="106"/>
      <c r="P226" s="106"/>
      <c r="Q226" s="112"/>
      <c r="R226" s="263" t="str">
        <f>IFERROR(VLOOKUP(Q226,'４整理番号表'!$T$27:$U$30,2,TRUE),"")</f>
        <v/>
      </c>
      <c r="S226" s="263">
        <f t="shared" si="741"/>
        <v>0</v>
      </c>
      <c r="T226" s="266">
        <f t="shared" si="742"/>
        <v>0</v>
      </c>
      <c r="U226" s="112"/>
      <c r="V226" s="108"/>
      <c r="W226" s="269" t="str">
        <f>IFERROR(VLOOKUP(V226,'４整理番号表'!$B$6:$G$7,2,TRUE),"")</f>
        <v/>
      </c>
      <c r="X226" s="270"/>
      <c r="Y226" s="108"/>
      <c r="Z226" s="269" t="str">
        <f>IFERROR(VLOOKUP(Y226,'４整理番号表'!$B$39:$H$45,2,TRUE),"")</f>
        <v/>
      </c>
      <c r="AA226" s="108"/>
      <c r="AB226" s="271" t="str">
        <f>IFERROR(VLOOKUP(AA226,'４整理番号表'!$J$5:$K$59,2,TRUE),"")</f>
        <v/>
      </c>
      <c r="AC226" s="365"/>
      <c r="AD226" s="624"/>
      <c r="AE226" s="107"/>
      <c r="AF226" s="272" t="str">
        <f>IFERROR(VLOOKUP(AE226,'４整理番号表'!$P$6:$Q$39,2,TRUE),"")</f>
        <v/>
      </c>
      <c r="AG226" s="273">
        <f t="shared" si="616"/>
        <v>0</v>
      </c>
      <c r="AH226" s="106"/>
      <c r="AI226" s="112"/>
      <c r="AJ226" s="111"/>
      <c r="AK226" s="282"/>
      <c r="AL226" s="283"/>
      <c r="AM226" s="280"/>
      <c r="AN226" s="29"/>
      <c r="AO226" s="291">
        <f t="shared" si="617"/>
        <v>0</v>
      </c>
      <c r="AP226" s="290">
        <f t="shared" si="743"/>
        <v>0</v>
      </c>
      <c r="AQ226" s="30"/>
      <c r="AR226" s="30"/>
      <c r="AS226" s="30"/>
      <c r="AT226" s="289"/>
      <c r="AU226" s="291">
        <f t="shared" si="810"/>
        <v>0</v>
      </c>
      <c r="AV226" s="291" t="str">
        <f t="shared" si="805"/>
        <v/>
      </c>
      <c r="AW226" s="27"/>
      <c r="AX226" s="33"/>
      <c r="AY226" s="33"/>
      <c r="AZ226" s="28"/>
      <c r="BA226" s="27"/>
      <c r="BB226" s="202"/>
      <c r="BC226" s="315">
        <f t="shared" si="744"/>
        <v>0</v>
      </c>
      <c r="BD226" s="349" t="str">
        <f t="shared" si="618"/>
        <v/>
      </c>
      <c r="BE226" s="350"/>
      <c r="BF226" s="350"/>
      <c r="BG226" s="349">
        <f t="shared" si="811"/>
        <v>0</v>
      </c>
      <c r="BH226" s="350"/>
      <c r="BI226" s="349">
        <f t="shared" si="745"/>
        <v>0</v>
      </c>
      <c r="BJ226" s="202"/>
      <c r="BK226" s="202"/>
      <c r="BL226" s="653" t="str">
        <f t="shared" si="619"/>
        <v/>
      </c>
      <c r="BM226" s="654" t="str">
        <f t="shared" si="620"/>
        <v/>
      </c>
      <c r="BN226" s="266" t="str">
        <f t="shared" si="621"/>
        <v/>
      </c>
      <c r="BO226" s="793"/>
      <c r="BP226" s="323"/>
      <c r="BQ226" s="323"/>
      <c r="BR226" s="323"/>
      <c r="BS226" s="323"/>
      <c r="BT226" s="324" t="str">
        <f t="shared" si="622"/>
        <v/>
      </c>
      <c r="BU226" s="325" t="str">
        <f t="shared" si="746"/>
        <v/>
      </c>
      <c r="BV226" s="393">
        <f t="shared" si="747"/>
        <v>0</v>
      </c>
      <c r="BW226" s="326"/>
      <c r="BX226" s="329"/>
      <c r="BY226" s="454"/>
      <c r="BZ226" s="455"/>
      <c r="CA226" s="455"/>
      <c r="CB226" s="455"/>
      <c r="CC226" s="455"/>
      <c r="CD226" s="322">
        <f>IFERROR(VLOOKUP(BX226,'４整理番号表'!$X$23:$Z$31,3,FALSE),)</f>
        <v>0</v>
      </c>
      <c r="CE226" s="605" t="str">
        <f>IF(BX226='４整理番号表'!$X$24,IF(CC226&lt;&gt;"",IF(BZ226&gt;0,IF(BY226=6,ROUNDDOWN((CC226-BZ226)/ABS(BZ226),3),IF(BY226=5,ROUNDDOWN((CC226-BZ226)/ABS(BZ226)*3/4,3),"")),"-")),IF(CC226&lt;&gt;"",IF(BZ226&gt;0,ROUNDDOWN((CC226-BZ226)/ABS(BZ226),3),"-"),""))</f>
        <v/>
      </c>
      <c r="CF226" s="610"/>
      <c r="CG226" s="329"/>
      <c r="CH226" s="454"/>
      <c r="CI226" s="322"/>
      <c r="CJ226" s="322"/>
      <c r="CK226" s="322"/>
      <c r="CL226" s="322"/>
      <c r="CM226" s="322">
        <f>IFERROR(VLOOKUP(CG226,'４整理番号表'!$X$23:$Z$31,3,FALSE),)</f>
        <v>0</v>
      </c>
      <c r="CN226" s="325" t="str">
        <f t="shared" si="748"/>
        <v/>
      </c>
      <c r="CO226" s="610"/>
      <c r="CP226" s="329"/>
      <c r="CQ226" s="454"/>
      <c r="CR226" s="322"/>
      <c r="CS226" s="322"/>
      <c r="CT226" s="322"/>
      <c r="CU226" s="322"/>
      <c r="CV226" s="322">
        <f>IFERROR(VLOOKUP(CP226,'４整理番号表'!$X$23:$Z$31,3,FALSE),)</f>
        <v>0</v>
      </c>
      <c r="CW226" s="325" t="str">
        <f t="shared" si="749"/>
        <v/>
      </c>
      <c r="CX226" s="619"/>
      <c r="CY226" s="329"/>
      <c r="CZ226" s="454"/>
      <c r="DA226" s="322"/>
      <c r="DB226" s="322"/>
      <c r="DC226" s="322"/>
      <c r="DD226" s="322"/>
      <c r="DE226" s="322">
        <f>IFERROR(VLOOKUP(CY226,'４整理番号表'!$X$23:$Z$31,3,FALSE),)</f>
        <v>0</v>
      </c>
      <c r="DF226" s="325" t="str">
        <f t="shared" si="750"/>
        <v/>
      </c>
      <c r="DG226" s="610"/>
      <c r="DH226" s="329"/>
      <c r="DI226" s="454"/>
      <c r="DJ226" s="322"/>
      <c r="DK226" s="322"/>
      <c r="DL226" s="322"/>
      <c r="DM226" s="322"/>
      <c r="DN226" s="322">
        <f>IFERROR(VLOOKUP(DH226,'４整理番号表'!$X$23:$Z$31,3,FALSE),)</f>
        <v>0</v>
      </c>
      <c r="DO226" s="325" t="str">
        <f t="shared" si="751"/>
        <v/>
      </c>
      <c r="DP226" s="610"/>
      <c r="DQ226" s="329"/>
      <c r="DR226" s="454"/>
      <c r="DS226" s="322"/>
      <c r="DT226" s="322"/>
      <c r="DU226" s="322"/>
      <c r="DV226" s="322"/>
      <c r="DW226" s="322">
        <f>IFERROR(VLOOKUP(DQ226,'４整理番号表'!$X$23:$Z$31,3,FALSE),)</f>
        <v>0</v>
      </c>
      <c r="DX226" s="325" t="str">
        <f t="shared" si="752"/>
        <v/>
      </c>
      <c r="DY226" s="610"/>
      <c r="DZ226" s="329"/>
      <c r="EA226" s="454"/>
      <c r="EB226" s="322"/>
      <c r="EC226" s="322"/>
      <c r="ED226" s="322"/>
      <c r="EE226" s="322"/>
      <c r="EF226" s="322">
        <f>IFERROR(VLOOKUP(DZ226,'４整理番号表'!$X$23:$Z$31,3,FALSE),)</f>
        <v>0</v>
      </c>
      <c r="EG226" s="325" t="str">
        <f t="shared" si="753"/>
        <v/>
      </c>
      <c r="EH226" s="610"/>
      <c r="EI226" s="329"/>
      <c r="EJ226" s="454"/>
      <c r="EK226" s="322"/>
      <c r="EL226" s="322"/>
      <c r="EM226" s="322"/>
      <c r="EN226" s="322"/>
      <c r="EO226" s="322">
        <f>IFERROR(VLOOKUP(EI226,'４整理番号表'!$X$23:$Z$31,3,FALSE),)</f>
        <v>0</v>
      </c>
      <c r="EP226" s="325" t="str">
        <f t="shared" si="754"/>
        <v/>
      </c>
      <c r="EQ226" s="619"/>
      <c r="ER226" s="203" t="s">
        <v>101</v>
      </c>
      <c r="ES226" s="266">
        <f t="shared" si="623"/>
        <v>0</v>
      </c>
      <c r="ET226" s="272">
        <f t="shared" si="624"/>
        <v>0</v>
      </c>
      <c r="EU226" s="272">
        <f t="shared" si="625"/>
        <v>0</v>
      </c>
      <c r="EV226" s="272">
        <f t="shared" si="626"/>
        <v>0</v>
      </c>
      <c r="EW226" s="272">
        <f t="shared" si="627"/>
        <v>0</v>
      </c>
      <c r="EX226" s="272">
        <f t="shared" si="628"/>
        <v>0</v>
      </c>
      <c r="EY226" s="272">
        <f t="shared" si="629"/>
        <v>0</v>
      </c>
      <c r="EZ226" s="272">
        <f t="shared" si="630"/>
        <v>0</v>
      </c>
      <c r="FA226" s="272">
        <f t="shared" si="631"/>
        <v>0</v>
      </c>
      <c r="FB226" s="272">
        <f t="shared" si="632"/>
        <v>0</v>
      </c>
      <c r="FC226" s="272">
        <f t="shared" si="633"/>
        <v>0</v>
      </c>
      <c r="FD226" s="272">
        <f t="shared" si="634"/>
        <v>0</v>
      </c>
      <c r="FE226" s="272">
        <f t="shared" si="635"/>
        <v>0</v>
      </c>
      <c r="FF226" s="272">
        <f t="shared" si="636"/>
        <v>0</v>
      </c>
      <c r="FG226" s="272">
        <f t="shared" si="637"/>
        <v>0</v>
      </c>
      <c r="FH226" s="272">
        <f t="shared" si="638"/>
        <v>0</v>
      </c>
      <c r="FI226" s="109" t="s">
        <v>100</v>
      </c>
      <c r="FJ226" s="109" t="s">
        <v>100</v>
      </c>
      <c r="FK226" s="109" t="s">
        <v>100</v>
      </c>
      <c r="FL226" s="109" t="s">
        <v>100</v>
      </c>
      <c r="FM226" s="109" t="s">
        <v>100</v>
      </c>
      <c r="FN226" s="272">
        <f t="shared" si="755"/>
        <v>0</v>
      </c>
      <c r="FO226" s="272">
        <f t="shared" si="756"/>
        <v>0</v>
      </c>
      <c r="FP226" s="272">
        <f t="shared" si="757"/>
        <v>0</v>
      </c>
      <c r="FQ226" s="272">
        <f t="shared" si="758"/>
        <v>0</v>
      </c>
      <c r="FR226" s="272">
        <f t="shared" si="759"/>
        <v>0</v>
      </c>
      <c r="FS226" s="272">
        <f t="shared" si="760"/>
        <v>0</v>
      </c>
      <c r="FT226" s="272">
        <f t="shared" si="761"/>
        <v>0</v>
      </c>
      <c r="FU226" s="113"/>
      <c r="FV226" s="113"/>
      <c r="FW226" s="109"/>
      <c r="FX226" s="109"/>
      <c r="FY226" s="109"/>
      <c r="FZ226" s="272">
        <f t="shared" si="762"/>
        <v>0</v>
      </c>
      <c r="GA226" s="272">
        <f t="shared" si="639"/>
        <v>0</v>
      </c>
      <c r="GB226" s="109"/>
      <c r="GC226" s="109"/>
      <c r="GD226" s="109"/>
      <c r="GE226" s="109"/>
      <c r="GF226" s="109"/>
      <c r="GG226" s="109"/>
      <c r="GH226" s="109"/>
      <c r="GI226" s="109"/>
      <c r="GJ226" s="109"/>
      <c r="GK226" s="109"/>
      <c r="GL226" s="109"/>
      <c r="GM226" s="109"/>
      <c r="GN226" s="109"/>
      <c r="GO226" s="109"/>
      <c r="GP226" s="109"/>
      <c r="GQ226" s="109"/>
      <c r="GR226" s="109"/>
      <c r="GS226" s="109"/>
      <c r="GT226" s="110"/>
      <c r="GV226" s="413">
        <f t="shared" si="640"/>
        <v>0</v>
      </c>
      <c r="GW226" s="414">
        <f t="shared" si="641"/>
        <v>0</v>
      </c>
      <c r="GX226" s="415"/>
      <c r="GY226" s="416">
        <f t="shared" si="806"/>
        <v>0</v>
      </c>
      <c r="GZ226" s="417">
        <f t="shared" si="807"/>
        <v>0</v>
      </c>
      <c r="HA226" s="385"/>
      <c r="HB226" s="421"/>
      <c r="HC226" s="422"/>
      <c r="HD226" s="422"/>
      <c r="HE226" s="423">
        <f t="shared" si="808"/>
        <v>0</v>
      </c>
      <c r="HF226" s="424">
        <f t="shared" si="809"/>
        <v>0</v>
      </c>
      <c r="HG226" s="426"/>
      <c r="HH226" s="426"/>
      <c r="HI226" s="426"/>
      <c r="HJ226" s="345" t="str">
        <f t="shared" si="642"/>
        <v/>
      </c>
      <c r="HK226" s="402">
        <f>IF(OR(AND(1&lt;=HJ226,HJ226&lt;=3),HJ226=6),VLOOKUP(HJ226,'４整理番号表'!$J$5:$K$59,2,FALSE),0)</f>
        <v>0</v>
      </c>
      <c r="HL226" s="402">
        <f>IF(OR(HJ226=4,HJ226=7),VLOOKUP(HJ226,'４整理番号表'!$J$5:$K$59,2,FALSE),0)</f>
        <v>0</v>
      </c>
      <c r="HM226" s="402">
        <f>IF(HJ226=5,VLOOKUP(HJ226,'４整理番号表'!$J$5:$K$59,2,FALSE),0)</f>
        <v>0</v>
      </c>
      <c r="HN226" s="402">
        <f>IF(AND(8&lt;=HJ226,HJ226&lt;=13),VLOOKUP(HJ226,'４整理番号表'!$J$5:$K$59,2,FALSE),0)</f>
        <v>0</v>
      </c>
      <c r="HO226" s="397">
        <f t="shared" si="763"/>
        <v>0</v>
      </c>
      <c r="HP226" s="345">
        <f t="shared" si="764"/>
        <v>0</v>
      </c>
      <c r="HQ226" s="345">
        <f t="shared" si="765"/>
        <v>0</v>
      </c>
      <c r="HR226" s="344">
        <f t="shared" si="766"/>
        <v>0</v>
      </c>
      <c r="HS226" s="344">
        <f t="shared" si="767"/>
        <v>0</v>
      </c>
      <c r="HT226" s="345">
        <f t="shared" si="768"/>
        <v>0</v>
      </c>
      <c r="HU226" s="345">
        <f t="shared" si="769"/>
        <v>0</v>
      </c>
      <c r="HV226" s="345">
        <f t="shared" si="770"/>
        <v>0</v>
      </c>
      <c r="HW226" s="345">
        <f t="shared" si="771"/>
        <v>0</v>
      </c>
      <c r="HX226" s="345">
        <f t="shared" si="772"/>
        <v>0</v>
      </c>
      <c r="HY226" s="344">
        <f t="shared" si="773"/>
        <v>0</v>
      </c>
      <c r="HZ226" s="344">
        <f t="shared" si="774"/>
        <v>0</v>
      </c>
      <c r="IA226" s="345">
        <f t="shared" si="775"/>
        <v>0</v>
      </c>
      <c r="IB226" s="345">
        <f t="shared" si="776"/>
        <v>0</v>
      </c>
      <c r="IC226" s="345">
        <f t="shared" si="777"/>
        <v>0</v>
      </c>
      <c r="ID226" s="345">
        <f t="shared" si="778"/>
        <v>0</v>
      </c>
      <c r="IE226" s="345">
        <f t="shared" si="779"/>
        <v>0</v>
      </c>
      <c r="IF226" s="344">
        <f>IF(AND($HO226=3,SUM($ID226:IE226)=0),IF(AND($HB226=1,$HF226&gt;=0.1),1,),)</f>
        <v>0</v>
      </c>
      <c r="IG226" s="344">
        <f>IF(AND($HO226=3,SUM($ID226:IF226)=0),IF(AND($HB226=1,$HF226&gt;=0.05,$HF226&lt;0.1),1,),)</f>
        <v>0</v>
      </c>
      <c r="IH226" s="345">
        <f t="shared" si="780"/>
        <v>0</v>
      </c>
      <c r="II226" s="345">
        <f t="shared" si="781"/>
        <v>0</v>
      </c>
      <c r="IJ226" s="345">
        <f t="shared" si="782"/>
        <v>0</v>
      </c>
      <c r="IK226" s="345">
        <f t="shared" si="783"/>
        <v>0</v>
      </c>
      <c r="IL226" s="345">
        <f t="shared" si="784"/>
        <v>0</v>
      </c>
      <c r="IM226" s="345">
        <f t="shared" si="785"/>
        <v>0</v>
      </c>
      <c r="IN226" s="345">
        <f t="shared" si="786"/>
        <v>0</v>
      </c>
      <c r="IO226" s="345">
        <f t="shared" si="787"/>
        <v>0</v>
      </c>
      <c r="IP226" s="345">
        <f t="shared" si="788"/>
        <v>0</v>
      </c>
      <c r="IQ226" s="345">
        <f t="shared" si="789"/>
        <v>0</v>
      </c>
      <c r="IR226" s="345">
        <f t="shared" si="790"/>
        <v>0</v>
      </c>
      <c r="IS226" s="392">
        <f t="shared" si="791"/>
        <v>0</v>
      </c>
      <c r="IT226" s="385"/>
      <c r="IU226" s="440">
        <f t="shared" si="643"/>
        <v>0</v>
      </c>
      <c r="IV226" s="344">
        <f t="shared" si="644"/>
        <v>0</v>
      </c>
      <c r="IW226" s="344">
        <f t="shared" si="645"/>
        <v>0</v>
      </c>
      <c r="IX226" s="344">
        <f t="shared" si="646"/>
        <v>0</v>
      </c>
      <c r="IY226" s="344">
        <f t="shared" si="647"/>
        <v>0</v>
      </c>
      <c r="IZ226" s="344">
        <f t="shared" si="648"/>
        <v>0</v>
      </c>
      <c r="JA226" s="344">
        <f t="shared" si="649"/>
        <v>0</v>
      </c>
      <c r="JB226" s="344">
        <f t="shared" si="650"/>
        <v>0</v>
      </c>
      <c r="JC226" s="344">
        <f t="shared" si="651"/>
        <v>0</v>
      </c>
      <c r="JD226" s="344">
        <f t="shared" si="652"/>
        <v>0</v>
      </c>
      <c r="JE226" s="344">
        <f t="shared" si="653"/>
        <v>0</v>
      </c>
      <c r="JF226" s="344">
        <f t="shared" si="654"/>
        <v>0</v>
      </c>
      <c r="JG226" s="344">
        <f t="shared" si="655"/>
        <v>0</v>
      </c>
      <c r="JH226" s="344">
        <f t="shared" si="656"/>
        <v>0</v>
      </c>
      <c r="JI226" s="344">
        <f t="shared" si="657"/>
        <v>0</v>
      </c>
      <c r="JJ226" s="344">
        <f t="shared" si="658"/>
        <v>0</v>
      </c>
      <c r="JK226" s="344">
        <f t="shared" si="659"/>
        <v>0</v>
      </c>
      <c r="JL226" s="344">
        <f t="shared" si="660"/>
        <v>0</v>
      </c>
      <c r="JM226" s="344">
        <f t="shared" si="661"/>
        <v>0</v>
      </c>
      <c r="JN226" s="344">
        <f t="shared" si="662"/>
        <v>0</v>
      </c>
      <c r="JO226" s="344">
        <f t="shared" si="663"/>
        <v>0</v>
      </c>
      <c r="JP226" s="344">
        <f t="shared" si="664"/>
        <v>0</v>
      </c>
      <c r="JQ226" s="344">
        <f t="shared" si="665"/>
        <v>0</v>
      </c>
      <c r="JR226" s="344">
        <f t="shared" si="666"/>
        <v>0</v>
      </c>
      <c r="JS226" s="344">
        <f t="shared" si="667"/>
        <v>0</v>
      </c>
      <c r="JT226" s="344">
        <f t="shared" si="668"/>
        <v>0</v>
      </c>
      <c r="JU226" s="344">
        <f t="shared" si="669"/>
        <v>0</v>
      </c>
      <c r="JV226" s="344">
        <f t="shared" si="670"/>
        <v>0</v>
      </c>
      <c r="JW226" s="344">
        <f t="shared" si="671"/>
        <v>0</v>
      </c>
      <c r="JX226" s="344">
        <f t="shared" si="672"/>
        <v>0</v>
      </c>
      <c r="JY226" s="344">
        <f t="shared" si="673"/>
        <v>0</v>
      </c>
      <c r="JZ226" s="344">
        <f t="shared" si="674"/>
        <v>0</v>
      </c>
      <c r="KA226" s="344">
        <f t="shared" si="675"/>
        <v>0</v>
      </c>
      <c r="KB226" s="344">
        <f t="shared" si="676"/>
        <v>0</v>
      </c>
      <c r="KC226" s="344">
        <f t="shared" si="677"/>
        <v>0</v>
      </c>
      <c r="KD226" s="344">
        <f t="shared" si="678"/>
        <v>0</v>
      </c>
      <c r="KE226" s="344">
        <f t="shared" si="679"/>
        <v>0</v>
      </c>
      <c r="KF226" s="344">
        <f t="shared" si="680"/>
        <v>0</v>
      </c>
      <c r="KG226" s="344">
        <f t="shared" si="681"/>
        <v>0</v>
      </c>
      <c r="KH226" s="344">
        <f t="shared" si="682"/>
        <v>0</v>
      </c>
      <c r="KI226" s="344">
        <f t="shared" si="683"/>
        <v>0</v>
      </c>
      <c r="KJ226" s="344">
        <f t="shared" si="684"/>
        <v>0</v>
      </c>
      <c r="KK226" s="344">
        <f t="shared" si="685"/>
        <v>0</v>
      </c>
      <c r="KL226" s="344">
        <f t="shared" si="686"/>
        <v>0</v>
      </c>
      <c r="KM226" s="344">
        <f t="shared" si="687"/>
        <v>0</v>
      </c>
      <c r="KN226" s="344">
        <f t="shared" si="688"/>
        <v>0</v>
      </c>
      <c r="KO226" s="344">
        <f t="shared" si="689"/>
        <v>0</v>
      </c>
      <c r="KP226" s="344">
        <f t="shared" si="690"/>
        <v>0</v>
      </c>
      <c r="KQ226" s="344">
        <f t="shared" si="691"/>
        <v>0</v>
      </c>
      <c r="KR226" s="344">
        <f t="shared" si="692"/>
        <v>0</v>
      </c>
      <c r="KS226" s="344">
        <f t="shared" si="693"/>
        <v>0</v>
      </c>
      <c r="KT226" s="383">
        <f t="shared" si="694"/>
        <v>0</v>
      </c>
      <c r="KU226" s="701"/>
      <c r="KV226" s="109"/>
      <c r="KW226" s="109"/>
      <c r="KX226" s="110"/>
      <c r="KZ226" s="472">
        <f t="shared" si="695"/>
        <v>0</v>
      </c>
      <c r="LA226" s="348">
        <f t="shared" si="696"/>
        <v>0</v>
      </c>
      <c r="LB226" s="348">
        <f t="shared" si="697"/>
        <v>0</v>
      </c>
      <c r="LC226" s="473">
        <f t="shared" si="698"/>
        <v>0</v>
      </c>
      <c r="LE226" s="467">
        <f t="shared" si="699"/>
        <v>0</v>
      </c>
      <c r="LF226" s="467" t="str">
        <f t="shared" si="700"/>
        <v/>
      </c>
      <c r="LG226" s="467">
        <f t="shared" si="701"/>
        <v>0</v>
      </c>
      <c r="LH226" s="467">
        <f t="shared" si="702"/>
        <v>0</v>
      </c>
      <c r="LI226" s="467">
        <f t="shared" si="703"/>
        <v>0</v>
      </c>
      <c r="LJ226" s="467">
        <f t="shared" si="704"/>
        <v>0</v>
      </c>
      <c r="LK226" s="467">
        <f t="shared" si="705"/>
        <v>0</v>
      </c>
      <c r="LL226" s="467">
        <f t="shared" si="706"/>
        <v>0</v>
      </c>
      <c r="LM226" s="467">
        <f t="shared" si="707"/>
        <v>0</v>
      </c>
      <c r="LN226" s="468">
        <f t="shared" si="708"/>
        <v>0</v>
      </c>
      <c r="LO226" s="468" t="str">
        <f t="shared" si="792"/>
        <v>○</v>
      </c>
      <c r="LP226" s="451"/>
      <c r="LQ226" s="414">
        <f t="shared" si="793"/>
        <v>0</v>
      </c>
      <c r="LR226" s="414">
        <f t="shared" si="794"/>
        <v>0</v>
      </c>
      <c r="LS226" s="414" t="str">
        <f t="shared" si="709"/>
        <v/>
      </c>
      <c r="LT226" s="414" t="str">
        <f t="shared" si="795"/>
        <v/>
      </c>
      <c r="LU226" s="414">
        <f t="shared" si="710"/>
        <v>0</v>
      </c>
      <c r="LV226" s="414">
        <f t="shared" si="711"/>
        <v>0</v>
      </c>
      <c r="LW226" s="414">
        <f t="shared" si="712"/>
        <v>0</v>
      </c>
      <c r="LX226" s="448">
        <f t="shared" si="713"/>
        <v>0</v>
      </c>
      <c r="LY226" s="414">
        <f t="shared" si="796"/>
        <v>0</v>
      </c>
      <c r="LZ226" s="414">
        <f t="shared" si="797"/>
        <v>0</v>
      </c>
      <c r="MA226" s="414">
        <f t="shared" si="798"/>
        <v>0</v>
      </c>
      <c r="MB226" s="448">
        <f t="shared" si="799"/>
        <v>0</v>
      </c>
      <c r="MC226" s="414">
        <f t="shared" si="714"/>
        <v>0</v>
      </c>
      <c r="MD226" s="414">
        <f t="shared" si="715"/>
        <v>0</v>
      </c>
      <c r="ME226" s="414">
        <f t="shared" si="716"/>
        <v>0</v>
      </c>
      <c r="MF226" s="448">
        <f t="shared" si="717"/>
        <v>0</v>
      </c>
      <c r="MG226" s="414">
        <f t="shared" si="718"/>
        <v>0</v>
      </c>
      <c r="MH226" s="414">
        <f t="shared" si="719"/>
        <v>0</v>
      </c>
      <c r="MI226" s="414">
        <f t="shared" si="720"/>
        <v>0</v>
      </c>
      <c r="MJ226" s="448">
        <f t="shared" si="800"/>
        <v>0</v>
      </c>
      <c r="MK226" s="462"/>
      <c r="ML226" s="477" cm="1">
        <f t="array" ref="ML226">IF(MX226=1,INDEX($BX226:$EQ226,1,MATCH("Ⅱ⑧",$BX226:$EQ226,0)+7),0)</f>
        <v>0</v>
      </c>
      <c r="MM226" s="478">
        <f t="shared" si="721"/>
        <v>0</v>
      </c>
      <c r="MN226" s="468">
        <f t="shared" si="722"/>
        <v>0</v>
      </c>
      <c r="MP226" s="348">
        <f t="shared" si="723"/>
        <v>0</v>
      </c>
      <c r="MQ226" s="348">
        <f t="shared" si="724"/>
        <v>0</v>
      </c>
      <c r="MR226" s="348">
        <f t="shared" si="725"/>
        <v>0</v>
      </c>
      <c r="MS226" s="348">
        <f t="shared" si="726"/>
        <v>0</v>
      </c>
      <c r="MT226" s="348">
        <f t="shared" si="727"/>
        <v>0</v>
      </c>
      <c r="MU226" s="348">
        <f t="shared" si="728"/>
        <v>0</v>
      </c>
      <c r="MV226" s="348">
        <f t="shared" si="729"/>
        <v>0</v>
      </c>
      <c r="MW226" s="348">
        <f t="shared" si="730"/>
        <v>0</v>
      </c>
      <c r="MX226" s="348">
        <f t="shared" si="731"/>
        <v>0</v>
      </c>
      <c r="MZ226" s="550">
        <f t="shared" si="732"/>
        <v>0</v>
      </c>
      <c r="NA226" s="550">
        <f t="shared" si="733"/>
        <v>0</v>
      </c>
      <c r="NB226" s="550">
        <f t="shared" si="734"/>
        <v>0</v>
      </c>
      <c r="NC226" s="550">
        <f t="shared" si="735"/>
        <v>0</v>
      </c>
      <c r="ND226" s="550">
        <f t="shared" si="736"/>
        <v>0</v>
      </c>
      <c r="NE226" s="550">
        <f t="shared" si="737"/>
        <v>0</v>
      </c>
      <c r="NF226" s="550">
        <f t="shared" si="738"/>
        <v>0</v>
      </c>
      <c r="NG226" s="550">
        <f t="shared" si="739"/>
        <v>0</v>
      </c>
    </row>
    <row r="227" spans="1:371" s="136" customFormat="1" ht="21" customHeight="1">
      <c r="A227" s="452">
        <f t="shared" si="612"/>
        <v>0</v>
      </c>
      <c r="B227" s="452">
        <f t="shared" si="801"/>
        <v>0</v>
      </c>
      <c r="C227" s="452">
        <f t="shared" si="613"/>
        <v>0</v>
      </c>
      <c r="D227" s="452">
        <f t="shared" si="614"/>
        <v>0</v>
      </c>
      <c r="E227" s="452">
        <f t="shared" si="615"/>
        <v>0</v>
      </c>
      <c r="F227" s="452">
        <f t="shared" si="802"/>
        <v>0</v>
      </c>
      <c r="G227" s="452">
        <f t="shared" si="803"/>
        <v>0</v>
      </c>
      <c r="H227" s="452">
        <f t="shared" si="804"/>
        <v>0</v>
      </c>
      <c r="I227" s="267">
        <f t="shared" si="740"/>
        <v>0</v>
      </c>
      <c r="J227" s="268"/>
      <c r="K227" s="112"/>
      <c r="L227" s="112"/>
      <c r="M227" s="106"/>
      <c r="N227" s="106"/>
      <c r="O227" s="106"/>
      <c r="P227" s="106"/>
      <c r="Q227" s="112"/>
      <c r="R227" s="263" t="str">
        <f>IFERROR(VLOOKUP(Q227,'４整理番号表'!$T$27:$U$30,2,TRUE),"")</f>
        <v/>
      </c>
      <c r="S227" s="263">
        <f t="shared" si="741"/>
        <v>0</v>
      </c>
      <c r="T227" s="266">
        <f t="shared" si="742"/>
        <v>0</v>
      </c>
      <c r="U227" s="112"/>
      <c r="V227" s="108"/>
      <c r="W227" s="269" t="str">
        <f>IFERROR(VLOOKUP(V227,'４整理番号表'!$B$6:$G$7,2,TRUE),"")</f>
        <v/>
      </c>
      <c r="X227" s="270"/>
      <c r="Y227" s="108"/>
      <c r="Z227" s="269" t="str">
        <f>IFERROR(VLOOKUP(Y227,'４整理番号表'!$B$39:$H$45,2,TRUE),"")</f>
        <v/>
      </c>
      <c r="AA227" s="108"/>
      <c r="AB227" s="271" t="str">
        <f>IFERROR(VLOOKUP(AA227,'４整理番号表'!$J$5:$K$59,2,TRUE),"")</f>
        <v/>
      </c>
      <c r="AC227" s="365"/>
      <c r="AD227" s="624"/>
      <c r="AE227" s="107"/>
      <c r="AF227" s="272" t="str">
        <f>IFERROR(VLOOKUP(AE227,'４整理番号表'!$P$6:$Q$39,2,TRUE),"")</f>
        <v/>
      </c>
      <c r="AG227" s="273">
        <f t="shared" si="616"/>
        <v>0</v>
      </c>
      <c r="AH227" s="106"/>
      <c r="AI227" s="112"/>
      <c r="AJ227" s="111"/>
      <c r="AK227" s="282"/>
      <c r="AL227" s="283"/>
      <c r="AM227" s="280"/>
      <c r="AN227" s="26"/>
      <c r="AO227" s="291">
        <f t="shared" si="617"/>
        <v>0</v>
      </c>
      <c r="AP227" s="290">
        <f t="shared" si="743"/>
        <v>0</v>
      </c>
      <c r="AQ227" s="30"/>
      <c r="AR227" s="30"/>
      <c r="AS227" s="30"/>
      <c r="AT227" s="289"/>
      <c r="AU227" s="291">
        <f t="shared" si="810"/>
        <v>0</v>
      </c>
      <c r="AV227" s="291" t="str">
        <f t="shared" si="805"/>
        <v/>
      </c>
      <c r="AW227" s="27"/>
      <c r="AX227" s="33"/>
      <c r="AY227" s="33"/>
      <c r="AZ227" s="28"/>
      <c r="BA227" s="27"/>
      <c r="BB227" s="202"/>
      <c r="BC227" s="315">
        <f t="shared" si="744"/>
        <v>0</v>
      </c>
      <c r="BD227" s="349" t="str">
        <f t="shared" si="618"/>
        <v/>
      </c>
      <c r="BE227" s="350"/>
      <c r="BF227" s="350"/>
      <c r="BG227" s="349">
        <f t="shared" si="811"/>
        <v>0</v>
      </c>
      <c r="BH227" s="350"/>
      <c r="BI227" s="349">
        <f t="shared" si="745"/>
        <v>0</v>
      </c>
      <c r="BJ227" s="202"/>
      <c r="BK227" s="202"/>
      <c r="BL227" s="653" t="str">
        <f t="shared" si="619"/>
        <v/>
      </c>
      <c r="BM227" s="654" t="str">
        <f t="shared" si="620"/>
        <v/>
      </c>
      <c r="BN227" s="266" t="str">
        <f t="shared" si="621"/>
        <v/>
      </c>
      <c r="BO227" s="793"/>
      <c r="BP227" s="323"/>
      <c r="BQ227" s="323"/>
      <c r="BR227" s="323"/>
      <c r="BS227" s="323"/>
      <c r="BT227" s="324" t="str">
        <f t="shared" si="622"/>
        <v/>
      </c>
      <c r="BU227" s="325" t="str">
        <f t="shared" si="746"/>
        <v/>
      </c>
      <c r="BV227" s="393">
        <f t="shared" si="747"/>
        <v>0</v>
      </c>
      <c r="BW227" s="326"/>
      <c r="BX227" s="329"/>
      <c r="BY227" s="454"/>
      <c r="BZ227" s="455"/>
      <c r="CA227" s="455"/>
      <c r="CB227" s="455"/>
      <c r="CC227" s="455"/>
      <c r="CD227" s="322">
        <f>IFERROR(VLOOKUP(BX227,'４整理番号表'!$X$23:$Z$31,3,FALSE),)</f>
        <v>0</v>
      </c>
      <c r="CE227" s="605" t="str">
        <f>IF(BX227='４整理番号表'!$X$24,IF(CC227&lt;&gt;"",IF(BZ227&gt;0,IF(BY227=6,ROUNDDOWN((CC227-BZ227)/ABS(BZ227),3),IF(BY227=5,ROUNDDOWN((CC227-BZ227)/ABS(BZ227)*3/4,3),"")),"-")),IF(CC227&lt;&gt;"",IF(BZ227&gt;0,ROUNDDOWN((CC227-BZ227)/ABS(BZ227),3),"-"),""))</f>
        <v/>
      </c>
      <c r="CF227" s="610"/>
      <c r="CG227" s="329"/>
      <c r="CH227" s="454"/>
      <c r="CI227" s="322"/>
      <c r="CJ227" s="322"/>
      <c r="CK227" s="322"/>
      <c r="CL227" s="322"/>
      <c r="CM227" s="322">
        <f>IFERROR(VLOOKUP(CG227,'４整理番号表'!$X$23:$Z$31,3,FALSE),)</f>
        <v>0</v>
      </c>
      <c r="CN227" s="325" t="str">
        <f t="shared" si="748"/>
        <v/>
      </c>
      <c r="CO227" s="610"/>
      <c r="CP227" s="329"/>
      <c r="CQ227" s="454"/>
      <c r="CR227" s="322"/>
      <c r="CS227" s="322"/>
      <c r="CT227" s="322"/>
      <c r="CU227" s="322"/>
      <c r="CV227" s="322">
        <f>IFERROR(VLOOKUP(CP227,'４整理番号表'!$X$23:$Z$31,3,FALSE),)</f>
        <v>0</v>
      </c>
      <c r="CW227" s="325" t="str">
        <f t="shared" si="749"/>
        <v/>
      </c>
      <c r="CX227" s="619"/>
      <c r="CY227" s="329"/>
      <c r="CZ227" s="454"/>
      <c r="DA227" s="322"/>
      <c r="DB227" s="322"/>
      <c r="DC227" s="322"/>
      <c r="DD227" s="322"/>
      <c r="DE227" s="322">
        <f>IFERROR(VLOOKUP(CY227,'４整理番号表'!$X$23:$Z$31,3,FALSE),)</f>
        <v>0</v>
      </c>
      <c r="DF227" s="325" t="str">
        <f t="shared" si="750"/>
        <v/>
      </c>
      <c r="DG227" s="610"/>
      <c r="DH227" s="329"/>
      <c r="DI227" s="454"/>
      <c r="DJ227" s="322"/>
      <c r="DK227" s="322"/>
      <c r="DL227" s="322"/>
      <c r="DM227" s="322"/>
      <c r="DN227" s="322">
        <f>IFERROR(VLOOKUP(DH227,'４整理番号表'!$X$23:$Z$31,3,FALSE),)</f>
        <v>0</v>
      </c>
      <c r="DO227" s="325" t="str">
        <f t="shared" si="751"/>
        <v/>
      </c>
      <c r="DP227" s="610"/>
      <c r="DQ227" s="329"/>
      <c r="DR227" s="454"/>
      <c r="DS227" s="322"/>
      <c r="DT227" s="322"/>
      <c r="DU227" s="322"/>
      <c r="DV227" s="322"/>
      <c r="DW227" s="322">
        <f>IFERROR(VLOOKUP(DQ227,'４整理番号表'!$X$23:$Z$31,3,FALSE),)</f>
        <v>0</v>
      </c>
      <c r="DX227" s="325" t="str">
        <f t="shared" si="752"/>
        <v/>
      </c>
      <c r="DY227" s="610"/>
      <c r="DZ227" s="329"/>
      <c r="EA227" s="454"/>
      <c r="EB227" s="322"/>
      <c r="EC227" s="322"/>
      <c r="ED227" s="322"/>
      <c r="EE227" s="322"/>
      <c r="EF227" s="322">
        <f>IFERROR(VLOOKUP(DZ227,'４整理番号表'!$X$23:$Z$31,3,FALSE),)</f>
        <v>0</v>
      </c>
      <c r="EG227" s="325" t="str">
        <f t="shared" si="753"/>
        <v/>
      </c>
      <c r="EH227" s="610"/>
      <c r="EI227" s="329"/>
      <c r="EJ227" s="454"/>
      <c r="EK227" s="322"/>
      <c r="EL227" s="322"/>
      <c r="EM227" s="322"/>
      <c r="EN227" s="322"/>
      <c r="EO227" s="322">
        <f>IFERROR(VLOOKUP(EI227,'４整理番号表'!$X$23:$Z$31,3,FALSE),)</f>
        <v>0</v>
      </c>
      <c r="EP227" s="325" t="str">
        <f t="shared" si="754"/>
        <v/>
      </c>
      <c r="EQ227" s="619"/>
      <c r="ER227" s="203" t="s">
        <v>101</v>
      </c>
      <c r="ES227" s="266">
        <f t="shared" si="623"/>
        <v>0</v>
      </c>
      <c r="ET227" s="272">
        <f t="shared" si="624"/>
        <v>0</v>
      </c>
      <c r="EU227" s="272">
        <f t="shared" si="625"/>
        <v>0</v>
      </c>
      <c r="EV227" s="272">
        <f t="shared" si="626"/>
        <v>0</v>
      </c>
      <c r="EW227" s="272">
        <f t="shared" si="627"/>
        <v>0</v>
      </c>
      <c r="EX227" s="272">
        <f t="shared" si="628"/>
        <v>0</v>
      </c>
      <c r="EY227" s="272">
        <f t="shared" si="629"/>
        <v>0</v>
      </c>
      <c r="EZ227" s="272">
        <f t="shared" si="630"/>
        <v>0</v>
      </c>
      <c r="FA227" s="272">
        <f t="shared" si="631"/>
        <v>0</v>
      </c>
      <c r="FB227" s="272">
        <f t="shared" si="632"/>
        <v>0</v>
      </c>
      <c r="FC227" s="272">
        <f t="shared" si="633"/>
        <v>0</v>
      </c>
      <c r="FD227" s="272">
        <f t="shared" si="634"/>
        <v>0</v>
      </c>
      <c r="FE227" s="272">
        <f t="shared" si="635"/>
        <v>0</v>
      </c>
      <c r="FF227" s="272">
        <f t="shared" si="636"/>
        <v>0</v>
      </c>
      <c r="FG227" s="272">
        <f t="shared" si="637"/>
        <v>0</v>
      </c>
      <c r="FH227" s="272">
        <f t="shared" si="638"/>
        <v>0</v>
      </c>
      <c r="FI227" s="109" t="s">
        <v>100</v>
      </c>
      <c r="FJ227" s="109" t="s">
        <v>100</v>
      </c>
      <c r="FK227" s="109" t="s">
        <v>100</v>
      </c>
      <c r="FL227" s="109" t="s">
        <v>100</v>
      </c>
      <c r="FM227" s="109" t="s">
        <v>100</v>
      </c>
      <c r="FN227" s="272">
        <f t="shared" si="755"/>
        <v>0</v>
      </c>
      <c r="FO227" s="272">
        <f t="shared" si="756"/>
        <v>0</v>
      </c>
      <c r="FP227" s="272">
        <f t="shared" si="757"/>
        <v>0</v>
      </c>
      <c r="FQ227" s="272">
        <f t="shared" si="758"/>
        <v>0</v>
      </c>
      <c r="FR227" s="272">
        <f t="shared" si="759"/>
        <v>0</v>
      </c>
      <c r="FS227" s="272">
        <f t="shared" si="760"/>
        <v>0</v>
      </c>
      <c r="FT227" s="272">
        <f t="shared" si="761"/>
        <v>0</v>
      </c>
      <c r="FU227" s="113"/>
      <c r="FV227" s="113"/>
      <c r="FW227" s="109"/>
      <c r="FX227" s="109"/>
      <c r="FY227" s="109"/>
      <c r="FZ227" s="272">
        <f t="shared" si="762"/>
        <v>0</v>
      </c>
      <c r="GA227" s="272">
        <f t="shared" si="639"/>
        <v>0</v>
      </c>
      <c r="GB227" s="109"/>
      <c r="GC227" s="109"/>
      <c r="GD227" s="109"/>
      <c r="GE227" s="109"/>
      <c r="GF227" s="109"/>
      <c r="GG227" s="109"/>
      <c r="GH227" s="109"/>
      <c r="GI227" s="109"/>
      <c r="GJ227" s="109"/>
      <c r="GK227" s="109"/>
      <c r="GL227" s="109"/>
      <c r="GM227" s="109"/>
      <c r="GN227" s="109"/>
      <c r="GO227" s="109"/>
      <c r="GP227" s="109"/>
      <c r="GQ227" s="109"/>
      <c r="GR227" s="109"/>
      <c r="GS227" s="109"/>
      <c r="GT227" s="110"/>
      <c r="GV227" s="413">
        <f t="shared" si="640"/>
        <v>0</v>
      </c>
      <c r="GW227" s="414">
        <f t="shared" si="641"/>
        <v>0</v>
      </c>
      <c r="GX227" s="415"/>
      <c r="GY227" s="416">
        <f t="shared" si="806"/>
        <v>0</v>
      </c>
      <c r="GZ227" s="417">
        <f t="shared" si="807"/>
        <v>0</v>
      </c>
      <c r="HA227" s="385"/>
      <c r="HB227" s="421"/>
      <c r="HC227" s="422"/>
      <c r="HD227" s="422"/>
      <c r="HE227" s="423">
        <f t="shared" si="808"/>
        <v>0</v>
      </c>
      <c r="HF227" s="424">
        <f t="shared" si="809"/>
        <v>0</v>
      </c>
      <c r="HG227" s="426"/>
      <c r="HH227" s="426"/>
      <c r="HI227" s="426"/>
      <c r="HJ227" s="345" t="str">
        <f t="shared" si="642"/>
        <v/>
      </c>
      <c r="HK227" s="402">
        <f>IF(OR(AND(1&lt;=HJ227,HJ227&lt;=3),HJ227=6),VLOOKUP(HJ227,'４整理番号表'!$J$5:$K$59,2,FALSE),0)</f>
        <v>0</v>
      </c>
      <c r="HL227" s="402">
        <f>IF(OR(HJ227=4,HJ227=7),VLOOKUP(HJ227,'４整理番号表'!$J$5:$K$59,2,FALSE),0)</f>
        <v>0</v>
      </c>
      <c r="HM227" s="402">
        <f>IF(HJ227=5,VLOOKUP(HJ227,'４整理番号表'!$J$5:$K$59,2,FALSE),0)</f>
        <v>0</v>
      </c>
      <c r="HN227" s="402">
        <f>IF(AND(8&lt;=HJ227,HJ227&lt;=13),VLOOKUP(HJ227,'４整理番号表'!$J$5:$K$59,2,FALSE),0)</f>
        <v>0</v>
      </c>
      <c r="HO227" s="397">
        <f t="shared" si="763"/>
        <v>0</v>
      </c>
      <c r="HP227" s="345">
        <f t="shared" si="764"/>
        <v>0</v>
      </c>
      <c r="HQ227" s="345">
        <f t="shared" si="765"/>
        <v>0</v>
      </c>
      <c r="HR227" s="344">
        <f t="shared" si="766"/>
        <v>0</v>
      </c>
      <c r="HS227" s="344">
        <f t="shared" si="767"/>
        <v>0</v>
      </c>
      <c r="HT227" s="345">
        <f t="shared" si="768"/>
        <v>0</v>
      </c>
      <c r="HU227" s="345">
        <f t="shared" si="769"/>
        <v>0</v>
      </c>
      <c r="HV227" s="345">
        <f t="shared" si="770"/>
        <v>0</v>
      </c>
      <c r="HW227" s="345">
        <f t="shared" si="771"/>
        <v>0</v>
      </c>
      <c r="HX227" s="345">
        <f t="shared" si="772"/>
        <v>0</v>
      </c>
      <c r="HY227" s="344">
        <f t="shared" si="773"/>
        <v>0</v>
      </c>
      <c r="HZ227" s="344">
        <f t="shared" si="774"/>
        <v>0</v>
      </c>
      <c r="IA227" s="345">
        <f t="shared" si="775"/>
        <v>0</v>
      </c>
      <c r="IB227" s="345">
        <f t="shared" si="776"/>
        <v>0</v>
      </c>
      <c r="IC227" s="345">
        <f t="shared" si="777"/>
        <v>0</v>
      </c>
      <c r="ID227" s="345">
        <f t="shared" si="778"/>
        <v>0</v>
      </c>
      <c r="IE227" s="345">
        <f t="shared" si="779"/>
        <v>0</v>
      </c>
      <c r="IF227" s="344">
        <f>IF(AND($HO227=3,SUM($ID227:IE227)=0),IF(AND($HB227=1,$HF227&gt;=0.1),1,),)</f>
        <v>0</v>
      </c>
      <c r="IG227" s="344">
        <f>IF(AND($HO227=3,SUM($ID227:IF227)=0),IF(AND($HB227=1,$HF227&gt;=0.05,$HF227&lt;0.1),1,),)</f>
        <v>0</v>
      </c>
      <c r="IH227" s="345">
        <f t="shared" si="780"/>
        <v>0</v>
      </c>
      <c r="II227" s="345">
        <f t="shared" si="781"/>
        <v>0</v>
      </c>
      <c r="IJ227" s="345">
        <f t="shared" si="782"/>
        <v>0</v>
      </c>
      <c r="IK227" s="345">
        <f t="shared" si="783"/>
        <v>0</v>
      </c>
      <c r="IL227" s="345">
        <f t="shared" si="784"/>
        <v>0</v>
      </c>
      <c r="IM227" s="345">
        <f t="shared" si="785"/>
        <v>0</v>
      </c>
      <c r="IN227" s="345">
        <f t="shared" si="786"/>
        <v>0</v>
      </c>
      <c r="IO227" s="345">
        <f t="shared" si="787"/>
        <v>0</v>
      </c>
      <c r="IP227" s="345">
        <f t="shared" si="788"/>
        <v>0</v>
      </c>
      <c r="IQ227" s="345">
        <f t="shared" si="789"/>
        <v>0</v>
      </c>
      <c r="IR227" s="345">
        <f t="shared" si="790"/>
        <v>0</v>
      </c>
      <c r="IS227" s="392">
        <f t="shared" si="791"/>
        <v>0</v>
      </c>
      <c r="IT227" s="385"/>
      <c r="IU227" s="440">
        <f t="shared" si="643"/>
        <v>0</v>
      </c>
      <c r="IV227" s="344">
        <f t="shared" si="644"/>
        <v>0</v>
      </c>
      <c r="IW227" s="344">
        <f t="shared" si="645"/>
        <v>0</v>
      </c>
      <c r="IX227" s="344">
        <f t="shared" si="646"/>
        <v>0</v>
      </c>
      <c r="IY227" s="344">
        <f t="shared" si="647"/>
        <v>0</v>
      </c>
      <c r="IZ227" s="344">
        <f t="shared" si="648"/>
        <v>0</v>
      </c>
      <c r="JA227" s="344">
        <f t="shared" si="649"/>
        <v>0</v>
      </c>
      <c r="JB227" s="344">
        <f t="shared" si="650"/>
        <v>0</v>
      </c>
      <c r="JC227" s="344">
        <f t="shared" si="651"/>
        <v>0</v>
      </c>
      <c r="JD227" s="344">
        <f t="shared" si="652"/>
        <v>0</v>
      </c>
      <c r="JE227" s="344">
        <f t="shared" si="653"/>
        <v>0</v>
      </c>
      <c r="JF227" s="344">
        <f t="shared" si="654"/>
        <v>0</v>
      </c>
      <c r="JG227" s="344">
        <f t="shared" si="655"/>
        <v>0</v>
      </c>
      <c r="JH227" s="344">
        <f t="shared" si="656"/>
        <v>0</v>
      </c>
      <c r="JI227" s="344">
        <f t="shared" si="657"/>
        <v>0</v>
      </c>
      <c r="JJ227" s="344">
        <f t="shared" si="658"/>
        <v>0</v>
      </c>
      <c r="JK227" s="344">
        <f t="shared" si="659"/>
        <v>0</v>
      </c>
      <c r="JL227" s="344">
        <f t="shared" si="660"/>
        <v>0</v>
      </c>
      <c r="JM227" s="344">
        <f t="shared" si="661"/>
        <v>0</v>
      </c>
      <c r="JN227" s="344">
        <f t="shared" si="662"/>
        <v>0</v>
      </c>
      <c r="JO227" s="344">
        <f t="shared" si="663"/>
        <v>0</v>
      </c>
      <c r="JP227" s="344">
        <f t="shared" si="664"/>
        <v>0</v>
      </c>
      <c r="JQ227" s="344">
        <f t="shared" si="665"/>
        <v>0</v>
      </c>
      <c r="JR227" s="344">
        <f t="shared" si="666"/>
        <v>0</v>
      </c>
      <c r="JS227" s="344">
        <f t="shared" si="667"/>
        <v>0</v>
      </c>
      <c r="JT227" s="344">
        <f t="shared" si="668"/>
        <v>0</v>
      </c>
      <c r="JU227" s="344">
        <f t="shared" si="669"/>
        <v>0</v>
      </c>
      <c r="JV227" s="344">
        <f t="shared" si="670"/>
        <v>0</v>
      </c>
      <c r="JW227" s="344">
        <f t="shared" si="671"/>
        <v>0</v>
      </c>
      <c r="JX227" s="344">
        <f t="shared" si="672"/>
        <v>0</v>
      </c>
      <c r="JY227" s="344">
        <f t="shared" si="673"/>
        <v>0</v>
      </c>
      <c r="JZ227" s="344">
        <f t="shared" si="674"/>
        <v>0</v>
      </c>
      <c r="KA227" s="344">
        <f t="shared" si="675"/>
        <v>0</v>
      </c>
      <c r="KB227" s="344">
        <f t="shared" si="676"/>
        <v>0</v>
      </c>
      <c r="KC227" s="344">
        <f t="shared" si="677"/>
        <v>0</v>
      </c>
      <c r="KD227" s="344">
        <f t="shared" si="678"/>
        <v>0</v>
      </c>
      <c r="KE227" s="344">
        <f t="shared" si="679"/>
        <v>0</v>
      </c>
      <c r="KF227" s="344">
        <f t="shared" si="680"/>
        <v>0</v>
      </c>
      <c r="KG227" s="344">
        <f t="shared" si="681"/>
        <v>0</v>
      </c>
      <c r="KH227" s="344">
        <f t="shared" si="682"/>
        <v>0</v>
      </c>
      <c r="KI227" s="344">
        <f t="shared" si="683"/>
        <v>0</v>
      </c>
      <c r="KJ227" s="344">
        <f t="shared" si="684"/>
        <v>0</v>
      </c>
      <c r="KK227" s="344">
        <f t="shared" si="685"/>
        <v>0</v>
      </c>
      <c r="KL227" s="344">
        <f t="shared" si="686"/>
        <v>0</v>
      </c>
      <c r="KM227" s="344">
        <f t="shared" si="687"/>
        <v>0</v>
      </c>
      <c r="KN227" s="344">
        <f t="shared" si="688"/>
        <v>0</v>
      </c>
      <c r="KO227" s="344">
        <f t="shared" si="689"/>
        <v>0</v>
      </c>
      <c r="KP227" s="344">
        <f t="shared" si="690"/>
        <v>0</v>
      </c>
      <c r="KQ227" s="344">
        <f t="shared" si="691"/>
        <v>0</v>
      </c>
      <c r="KR227" s="344">
        <f t="shared" si="692"/>
        <v>0</v>
      </c>
      <c r="KS227" s="344">
        <f t="shared" si="693"/>
        <v>0</v>
      </c>
      <c r="KT227" s="383">
        <f t="shared" si="694"/>
        <v>0</v>
      </c>
      <c r="KU227" s="701"/>
      <c r="KV227" s="109"/>
      <c r="KW227" s="109"/>
      <c r="KX227" s="110"/>
      <c r="KZ227" s="472">
        <f t="shared" si="695"/>
        <v>0</v>
      </c>
      <c r="LA227" s="348">
        <f t="shared" si="696"/>
        <v>0</v>
      </c>
      <c r="LB227" s="348">
        <f t="shared" si="697"/>
        <v>0</v>
      </c>
      <c r="LC227" s="473">
        <f t="shared" si="698"/>
        <v>0</v>
      </c>
      <c r="LE227" s="467">
        <f t="shared" si="699"/>
        <v>0</v>
      </c>
      <c r="LF227" s="467" t="str">
        <f t="shared" si="700"/>
        <v/>
      </c>
      <c r="LG227" s="467">
        <f t="shared" si="701"/>
        <v>0</v>
      </c>
      <c r="LH227" s="467">
        <f t="shared" si="702"/>
        <v>0</v>
      </c>
      <c r="LI227" s="467">
        <f t="shared" si="703"/>
        <v>0</v>
      </c>
      <c r="LJ227" s="467">
        <f t="shared" si="704"/>
        <v>0</v>
      </c>
      <c r="LK227" s="467">
        <f t="shared" si="705"/>
        <v>0</v>
      </c>
      <c r="LL227" s="467">
        <f t="shared" si="706"/>
        <v>0</v>
      </c>
      <c r="LM227" s="467">
        <f t="shared" si="707"/>
        <v>0</v>
      </c>
      <c r="LN227" s="468">
        <f t="shared" si="708"/>
        <v>0</v>
      </c>
      <c r="LO227" s="468" t="str">
        <f t="shared" si="792"/>
        <v>○</v>
      </c>
      <c r="LP227" s="451"/>
      <c r="LQ227" s="414">
        <f t="shared" si="793"/>
        <v>0</v>
      </c>
      <c r="LR227" s="414">
        <f t="shared" si="794"/>
        <v>0</v>
      </c>
      <c r="LS227" s="414" t="str">
        <f t="shared" si="709"/>
        <v/>
      </c>
      <c r="LT227" s="414" t="str">
        <f t="shared" si="795"/>
        <v/>
      </c>
      <c r="LU227" s="414">
        <f t="shared" si="710"/>
        <v>0</v>
      </c>
      <c r="LV227" s="414">
        <f t="shared" si="711"/>
        <v>0</v>
      </c>
      <c r="LW227" s="414">
        <f t="shared" si="712"/>
        <v>0</v>
      </c>
      <c r="LX227" s="448">
        <f t="shared" si="713"/>
        <v>0</v>
      </c>
      <c r="LY227" s="414">
        <f t="shared" si="796"/>
        <v>0</v>
      </c>
      <c r="LZ227" s="414">
        <f t="shared" si="797"/>
        <v>0</v>
      </c>
      <c r="MA227" s="414">
        <f t="shared" si="798"/>
        <v>0</v>
      </c>
      <c r="MB227" s="448">
        <f t="shared" si="799"/>
        <v>0</v>
      </c>
      <c r="MC227" s="414">
        <f t="shared" si="714"/>
        <v>0</v>
      </c>
      <c r="MD227" s="414">
        <f t="shared" si="715"/>
        <v>0</v>
      </c>
      <c r="ME227" s="414">
        <f t="shared" si="716"/>
        <v>0</v>
      </c>
      <c r="MF227" s="448">
        <f t="shared" si="717"/>
        <v>0</v>
      </c>
      <c r="MG227" s="414">
        <f t="shared" si="718"/>
        <v>0</v>
      </c>
      <c r="MH227" s="414">
        <f t="shared" si="719"/>
        <v>0</v>
      </c>
      <c r="MI227" s="414">
        <f t="shared" si="720"/>
        <v>0</v>
      </c>
      <c r="MJ227" s="448">
        <f t="shared" si="800"/>
        <v>0</v>
      </c>
      <c r="MK227" s="462"/>
      <c r="ML227" s="477" cm="1">
        <f t="array" ref="ML227">IF(MX227=1,INDEX($BX227:$EQ227,1,MATCH("Ⅱ⑧",$BX227:$EQ227,0)+7),0)</f>
        <v>0</v>
      </c>
      <c r="MM227" s="478">
        <f t="shared" si="721"/>
        <v>0</v>
      </c>
      <c r="MN227" s="468">
        <f t="shared" si="722"/>
        <v>0</v>
      </c>
      <c r="MP227" s="348">
        <f t="shared" si="723"/>
        <v>0</v>
      </c>
      <c r="MQ227" s="348">
        <f t="shared" si="724"/>
        <v>0</v>
      </c>
      <c r="MR227" s="348">
        <f t="shared" si="725"/>
        <v>0</v>
      </c>
      <c r="MS227" s="348">
        <f t="shared" si="726"/>
        <v>0</v>
      </c>
      <c r="MT227" s="348">
        <f t="shared" si="727"/>
        <v>0</v>
      </c>
      <c r="MU227" s="348">
        <f t="shared" si="728"/>
        <v>0</v>
      </c>
      <c r="MV227" s="348">
        <f t="shared" si="729"/>
        <v>0</v>
      </c>
      <c r="MW227" s="348">
        <f t="shared" si="730"/>
        <v>0</v>
      </c>
      <c r="MX227" s="348">
        <f t="shared" si="731"/>
        <v>0</v>
      </c>
      <c r="MZ227" s="550">
        <f t="shared" si="732"/>
        <v>0</v>
      </c>
      <c r="NA227" s="550">
        <f t="shared" si="733"/>
        <v>0</v>
      </c>
      <c r="NB227" s="550">
        <f t="shared" si="734"/>
        <v>0</v>
      </c>
      <c r="NC227" s="550">
        <f t="shared" si="735"/>
        <v>0</v>
      </c>
      <c r="ND227" s="550">
        <f t="shared" si="736"/>
        <v>0</v>
      </c>
      <c r="NE227" s="550">
        <f t="shared" si="737"/>
        <v>0</v>
      </c>
      <c r="NF227" s="550">
        <f t="shared" si="738"/>
        <v>0</v>
      </c>
      <c r="NG227" s="550">
        <f t="shared" si="739"/>
        <v>0</v>
      </c>
    </row>
    <row r="228" spans="1:371" s="136" customFormat="1" ht="21" customHeight="1">
      <c r="A228" s="452">
        <f t="shared" si="612"/>
        <v>0</v>
      </c>
      <c r="B228" s="452">
        <f t="shared" si="801"/>
        <v>0</v>
      </c>
      <c r="C228" s="452">
        <f t="shared" si="613"/>
        <v>0</v>
      </c>
      <c r="D228" s="452">
        <f t="shared" si="614"/>
        <v>0</v>
      </c>
      <c r="E228" s="452">
        <f t="shared" si="615"/>
        <v>0</v>
      </c>
      <c r="F228" s="452">
        <f t="shared" si="802"/>
        <v>0</v>
      </c>
      <c r="G228" s="452">
        <f t="shared" si="803"/>
        <v>0</v>
      </c>
      <c r="H228" s="452">
        <f t="shared" si="804"/>
        <v>0</v>
      </c>
      <c r="I228" s="267">
        <f t="shared" si="740"/>
        <v>0</v>
      </c>
      <c r="J228" s="268"/>
      <c r="K228" s="112"/>
      <c r="L228" s="112"/>
      <c r="M228" s="106"/>
      <c r="N228" s="106"/>
      <c r="O228" s="106"/>
      <c r="P228" s="106"/>
      <c r="Q228" s="112"/>
      <c r="R228" s="263" t="str">
        <f>IFERROR(VLOOKUP(Q228,'４整理番号表'!$T$27:$U$30,2,TRUE),"")</f>
        <v/>
      </c>
      <c r="S228" s="263">
        <f t="shared" si="741"/>
        <v>0</v>
      </c>
      <c r="T228" s="266">
        <f t="shared" si="742"/>
        <v>0</v>
      </c>
      <c r="U228" s="112"/>
      <c r="V228" s="108"/>
      <c r="W228" s="269" t="str">
        <f>IFERROR(VLOOKUP(V228,'４整理番号表'!$B$6:$G$7,2,TRUE),"")</f>
        <v/>
      </c>
      <c r="X228" s="270"/>
      <c r="Y228" s="108"/>
      <c r="Z228" s="269" t="str">
        <f>IFERROR(VLOOKUP(Y228,'４整理番号表'!$B$39:$H$45,2,TRUE),"")</f>
        <v/>
      </c>
      <c r="AA228" s="108"/>
      <c r="AB228" s="271" t="str">
        <f>IFERROR(VLOOKUP(AA228,'４整理番号表'!$J$5:$K$59,2,TRUE),"")</f>
        <v/>
      </c>
      <c r="AC228" s="365"/>
      <c r="AD228" s="624"/>
      <c r="AE228" s="107"/>
      <c r="AF228" s="272" t="str">
        <f>IFERROR(VLOOKUP(AE228,'４整理番号表'!$P$6:$Q$39,2,TRUE),"")</f>
        <v/>
      </c>
      <c r="AG228" s="273">
        <f t="shared" si="616"/>
        <v>0</v>
      </c>
      <c r="AH228" s="106"/>
      <c r="AI228" s="112"/>
      <c r="AJ228" s="111"/>
      <c r="AK228" s="282"/>
      <c r="AL228" s="283"/>
      <c r="AM228" s="280"/>
      <c r="AN228" s="29"/>
      <c r="AO228" s="291">
        <f t="shared" si="617"/>
        <v>0</v>
      </c>
      <c r="AP228" s="290">
        <f t="shared" si="743"/>
        <v>0</v>
      </c>
      <c r="AQ228" s="30"/>
      <c r="AR228" s="30"/>
      <c r="AS228" s="30"/>
      <c r="AT228" s="289"/>
      <c r="AU228" s="291">
        <f t="shared" si="810"/>
        <v>0</v>
      </c>
      <c r="AV228" s="291" t="str">
        <f t="shared" si="805"/>
        <v/>
      </c>
      <c r="AW228" s="27"/>
      <c r="AX228" s="33"/>
      <c r="AY228" s="33"/>
      <c r="AZ228" s="28"/>
      <c r="BA228" s="27"/>
      <c r="BB228" s="202"/>
      <c r="BC228" s="315">
        <f t="shared" si="744"/>
        <v>0</v>
      </c>
      <c r="BD228" s="349" t="str">
        <f t="shared" si="618"/>
        <v/>
      </c>
      <c r="BE228" s="350"/>
      <c r="BF228" s="350"/>
      <c r="BG228" s="349">
        <f t="shared" si="811"/>
        <v>0</v>
      </c>
      <c r="BH228" s="350"/>
      <c r="BI228" s="349">
        <f t="shared" si="745"/>
        <v>0</v>
      </c>
      <c r="BJ228" s="202"/>
      <c r="BK228" s="202"/>
      <c r="BL228" s="653" t="str">
        <f t="shared" si="619"/>
        <v/>
      </c>
      <c r="BM228" s="654" t="str">
        <f t="shared" si="620"/>
        <v/>
      </c>
      <c r="BN228" s="266" t="str">
        <f t="shared" si="621"/>
        <v/>
      </c>
      <c r="BO228" s="793"/>
      <c r="BP228" s="323"/>
      <c r="BQ228" s="323"/>
      <c r="BR228" s="323"/>
      <c r="BS228" s="323"/>
      <c r="BT228" s="324" t="str">
        <f t="shared" si="622"/>
        <v/>
      </c>
      <c r="BU228" s="325" t="str">
        <f t="shared" si="746"/>
        <v/>
      </c>
      <c r="BV228" s="393">
        <f t="shared" si="747"/>
        <v>0</v>
      </c>
      <c r="BW228" s="326"/>
      <c r="BX228" s="329"/>
      <c r="BY228" s="454"/>
      <c r="BZ228" s="455"/>
      <c r="CA228" s="455"/>
      <c r="CB228" s="455"/>
      <c r="CC228" s="455"/>
      <c r="CD228" s="322">
        <f>IFERROR(VLOOKUP(BX228,'４整理番号表'!$X$23:$Z$31,3,FALSE),)</f>
        <v>0</v>
      </c>
      <c r="CE228" s="605" t="str">
        <f>IF(BX228='４整理番号表'!$X$24,IF(CC228&lt;&gt;"",IF(BZ228&gt;0,IF(BY228=6,ROUNDDOWN((CC228-BZ228)/ABS(BZ228),3),IF(BY228=5,ROUNDDOWN((CC228-BZ228)/ABS(BZ228)*3/4,3),"")),"-")),IF(CC228&lt;&gt;"",IF(BZ228&gt;0,ROUNDDOWN((CC228-BZ228)/ABS(BZ228),3),"-"),""))</f>
        <v/>
      </c>
      <c r="CF228" s="610"/>
      <c r="CG228" s="329"/>
      <c r="CH228" s="454"/>
      <c r="CI228" s="322"/>
      <c r="CJ228" s="322"/>
      <c r="CK228" s="322"/>
      <c r="CL228" s="322"/>
      <c r="CM228" s="322">
        <f>IFERROR(VLOOKUP(CG228,'４整理番号表'!$X$23:$Z$31,3,FALSE),)</f>
        <v>0</v>
      </c>
      <c r="CN228" s="325" t="str">
        <f t="shared" si="748"/>
        <v/>
      </c>
      <c r="CO228" s="610"/>
      <c r="CP228" s="329"/>
      <c r="CQ228" s="454"/>
      <c r="CR228" s="322"/>
      <c r="CS228" s="322"/>
      <c r="CT228" s="322"/>
      <c r="CU228" s="322"/>
      <c r="CV228" s="322">
        <f>IFERROR(VLOOKUP(CP228,'４整理番号表'!$X$23:$Z$31,3,FALSE),)</f>
        <v>0</v>
      </c>
      <c r="CW228" s="325" t="str">
        <f t="shared" si="749"/>
        <v/>
      </c>
      <c r="CX228" s="619"/>
      <c r="CY228" s="329"/>
      <c r="CZ228" s="454"/>
      <c r="DA228" s="322"/>
      <c r="DB228" s="322"/>
      <c r="DC228" s="322"/>
      <c r="DD228" s="322"/>
      <c r="DE228" s="322">
        <f>IFERROR(VLOOKUP(CY228,'４整理番号表'!$X$23:$Z$31,3,FALSE),)</f>
        <v>0</v>
      </c>
      <c r="DF228" s="325" t="str">
        <f t="shared" si="750"/>
        <v/>
      </c>
      <c r="DG228" s="610"/>
      <c r="DH228" s="329"/>
      <c r="DI228" s="454"/>
      <c r="DJ228" s="322"/>
      <c r="DK228" s="322"/>
      <c r="DL228" s="322"/>
      <c r="DM228" s="322"/>
      <c r="DN228" s="322">
        <f>IFERROR(VLOOKUP(DH228,'４整理番号表'!$X$23:$Z$31,3,FALSE),)</f>
        <v>0</v>
      </c>
      <c r="DO228" s="325" t="str">
        <f t="shared" si="751"/>
        <v/>
      </c>
      <c r="DP228" s="610"/>
      <c r="DQ228" s="329"/>
      <c r="DR228" s="454"/>
      <c r="DS228" s="322"/>
      <c r="DT228" s="322"/>
      <c r="DU228" s="322"/>
      <c r="DV228" s="322"/>
      <c r="DW228" s="322">
        <f>IFERROR(VLOOKUP(DQ228,'４整理番号表'!$X$23:$Z$31,3,FALSE),)</f>
        <v>0</v>
      </c>
      <c r="DX228" s="325" t="str">
        <f t="shared" si="752"/>
        <v/>
      </c>
      <c r="DY228" s="610"/>
      <c r="DZ228" s="329"/>
      <c r="EA228" s="454"/>
      <c r="EB228" s="322"/>
      <c r="EC228" s="322"/>
      <c r="ED228" s="322"/>
      <c r="EE228" s="322"/>
      <c r="EF228" s="322">
        <f>IFERROR(VLOOKUP(DZ228,'４整理番号表'!$X$23:$Z$31,3,FALSE),)</f>
        <v>0</v>
      </c>
      <c r="EG228" s="325" t="str">
        <f t="shared" si="753"/>
        <v/>
      </c>
      <c r="EH228" s="610"/>
      <c r="EI228" s="329"/>
      <c r="EJ228" s="454"/>
      <c r="EK228" s="322"/>
      <c r="EL228" s="322"/>
      <c r="EM228" s="322"/>
      <c r="EN228" s="322"/>
      <c r="EO228" s="322">
        <f>IFERROR(VLOOKUP(EI228,'４整理番号表'!$X$23:$Z$31,3,FALSE),)</f>
        <v>0</v>
      </c>
      <c r="EP228" s="325" t="str">
        <f t="shared" si="754"/>
        <v/>
      </c>
      <c r="EQ228" s="619"/>
      <c r="ER228" s="203" t="s">
        <v>101</v>
      </c>
      <c r="ES228" s="266">
        <f t="shared" si="623"/>
        <v>0</v>
      </c>
      <c r="ET228" s="272">
        <f t="shared" si="624"/>
        <v>0</v>
      </c>
      <c r="EU228" s="272">
        <f t="shared" si="625"/>
        <v>0</v>
      </c>
      <c r="EV228" s="272">
        <f t="shared" si="626"/>
        <v>0</v>
      </c>
      <c r="EW228" s="272">
        <f t="shared" si="627"/>
        <v>0</v>
      </c>
      <c r="EX228" s="272">
        <f t="shared" si="628"/>
        <v>0</v>
      </c>
      <c r="EY228" s="272">
        <f t="shared" si="629"/>
        <v>0</v>
      </c>
      <c r="EZ228" s="272">
        <f t="shared" si="630"/>
        <v>0</v>
      </c>
      <c r="FA228" s="272">
        <f t="shared" si="631"/>
        <v>0</v>
      </c>
      <c r="FB228" s="272">
        <f t="shared" si="632"/>
        <v>0</v>
      </c>
      <c r="FC228" s="272">
        <f t="shared" si="633"/>
        <v>0</v>
      </c>
      <c r="FD228" s="272">
        <f t="shared" si="634"/>
        <v>0</v>
      </c>
      <c r="FE228" s="272">
        <f t="shared" si="635"/>
        <v>0</v>
      </c>
      <c r="FF228" s="272">
        <f t="shared" si="636"/>
        <v>0</v>
      </c>
      <c r="FG228" s="272">
        <f t="shared" si="637"/>
        <v>0</v>
      </c>
      <c r="FH228" s="272">
        <f t="shared" si="638"/>
        <v>0</v>
      </c>
      <c r="FI228" s="109" t="s">
        <v>100</v>
      </c>
      <c r="FJ228" s="109" t="s">
        <v>100</v>
      </c>
      <c r="FK228" s="109" t="s">
        <v>100</v>
      </c>
      <c r="FL228" s="109" t="s">
        <v>100</v>
      </c>
      <c r="FM228" s="109" t="s">
        <v>100</v>
      </c>
      <c r="FN228" s="272">
        <f t="shared" si="755"/>
        <v>0</v>
      </c>
      <c r="FO228" s="272">
        <f t="shared" si="756"/>
        <v>0</v>
      </c>
      <c r="FP228" s="272">
        <f t="shared" si="757"/>
        <v>0</v>
      </c>
      <c r="FQ228" s="272">
        <f t="shared" si="758"/>
        <v>0</v>
      </c>
      <c r="FR228" s="272">
        <f t="shared" si="759"/>
        <v>0</v>
      </c>
      <c r="FS228" s="272">
        <f t="shared" si="760"/>
        <v>0</v>
      </c>
      <c r="FT228" s="272">
        <f t="shared" si="761"/>
        <v>0</v>
      </c>
      <c r="FU228" s="113"/>
      <c r="FV228" s="113"/>
      <c r="FW228" s="109"/>
      <c r="FX228" s="109"/>
      <c r="FY228" s="109"/>
      <c r="FZ228" s="272">
        <f t="shared" si="762"/>
        <v>0</v>
      </c>
      <c r="GA228" s="272">
        <f t="shared" si="639"/>
        <v>0</v>
      </c>
      <c r="GB228" s="109"/>
      <c r="GC228" s="109"/>
      <c r="GD228" s="109"/>
      <c r="GE228" s="109"/>
      <c r="GF228" s="109"/>
      <c r="GG228" s="109"/>
      <c r="GH228" s="109"/>
      <c r="GI228" s="109"/>
      <c r="GJ228" s="109"/>
      <c r="GK228" s="109"/>
      <c r="GL228" s="109"/>
      <c r="GM228" s="109"/>
      <c r="GN228" s="109"/>
      <c r="GO228" s="109"/>
      <c r="GP228" s="109"/>
      <c r="GQ228" s="109"/>
      <c r="GR228" s="109"/>
      <c r="GS228" s="109"/>
      <c r="GT228" s="110"/>
      <c r="GV228" s="413">
        <f t="shared" si="640"/>
        <v>0</v>
      </c>
      <c r="GW228" s="414">
        <f t="shared" si="641"/>
        <v>0</v>
      </c>
      <c r="GX228" s="415"/>
      <c r="GY228" s="416">
        <f t="shared" si="806"/>
        <v>0</v>
      </c>
      <c r="GZ228" s="417">
        <f t="shared" si="807"/>
        <v>0</v>
      </c>
      <c r="HA228" s="385"/>
      <c r="HB228" s="421"/>
      <c r="HC228" s="422"/>
      <c r="HD228" s="422"/>
      <c r="HE228" s="423">
        <f t="shared" si="808"/>
        <v>0</v>
      </c>
      <c r="HF228" s="424">
        <f t="shared" si="809"/>
        <v>0</v>
      </c>
      <c r="HG228" s="426"/>
      <c r="HH228" s="426"/>
      <c r="HI228" s="426"/>
      <c r="HJ228" s="345" t="str">
        <f t="shared" si="642"/>
        <v/>
      </c>
      <c r="HK228" s="402">
        <f>IF(OR(AND(1&lt;=HJ228,HJ228&lt;=3),HJ228=6),VLOOKUP(HJ228,'４整理番号表'!$J$5:$K$59,2,FALSE),0)</f>
        <v>0</v>
      </c>
      <c r="HL228" s="402">
        <f>IF(OR(HJ228=4,HJ228=7),VLOOKUP(HJ228,'４整理番号表'!$J$5:$K$59,2,FALSE),0)</f>
        <v>0</v>
      </c>
      <c r="HM228" s="402">
        <f>IF(HJ228=5,VLOOKUP(HJ228,'４整理番号表'!$J$5:$K$59,2,FALSE),0)</f>
        <v>0</v>
      </c>
      <c r="HN228" s="402">
        <f>IF(AND(8&lt;=HJ228,HJ228&lt;=13),VLOOKUP(HJ228,'４整理番号表'!$J$5:$K$59,2,FALSE),0)</f>
        <v>0</v>
      </c>
      <c r="HO228" s="397">
        <f t="shared" si="763"/>
        <v>0</v>
      </c>
      <c r="HP228" s="345">
        <f t="shared" si="764"/>
        <v>0</v>
      </c>
      <c r="HQ228" s="345">
        <f t="shared" si="765"/>
        <v>0</v>
      </c>
      <c r="HR228" s="344">
        <f t="shared" si="766"/>
        <v>0</v>
      </c>
      <c r="HS228" s="344">
        <f t="shared" si="767"/>
        <v>0</v>
      </c>
      <c r="HT228" s="345">
        <f t="shared" si="768"/>
        <v>0</v>
      </c>
      <c r="HU228" s="345">
        <f t="shared" si="769"/>
        <v>0</v>
      </c>
      <c r="HV228" s="345">
        <f t="shared" si="770"/>
        <v>0</v>
      </c>
      <c r="HW228" s="345">
        <f t="shared" si="771"/>
        <v>0</v>
      </c>
      <c r="HX228" s="345">
        <f t="shared" si="772"/>
        <v>0</v>
      </c>
      <c r="HY228" s="344">
        <f t="shared" si="773"/>
        <v>0</v>
      </c>
      <c r="HZ228" s="344">
        <f t="shared" si="774"/>
        <v>0</v>
      </c>
      <c r="IA228" s="345">
        <f t="shared" si="775"/>
        <v>0</v>
      </c>
      <c r="IB228" s="345">
        <f t="shared" si="776"/>
        <v>0</v>
      </c>
      <c r="IC228" s="345">
        <f t="shared" si="777"/>
        <v>0</v>
      </c>
      <c r="ID228" s="345">
        <f t="shared" si="778"/>
        <v>0</v>
      </c>
      <c r="IE228" s="345">
        <f t="shared" si="779"/>
        <v>0</v>
      </c>
      <c r="IF228" s="344">
        <f>IF(AND($HO228=3,SUM($ID228:IE228)=0),IF(AND($HB228=1,$HF228&gt;=0.1),1,),)</f>
        <v>0</v>
      </c>
      <c r="IG228" s="344">
        <f>IF(AND($HO228=3,SUM($ID228:IF228)=0),IF(AND($HB228=1,$HF228&gt;=0.05,$HF228&lt;0.1),1,),)</f>
        <v>0</v>
      </c>
      <c r="IH228" s="345">
        <f t="shared" si="780"/>
        <v>0</v>
      </c>
      <c r="II228" s="345">
        <f t="shared" si="781"/>
        <v>0</v>
      </c>
      <c r="IJ228" s="345">
        <f t="shared" si="782"/>
        <v>0</v>
      </c>
      <c r="IK228" s="345">
        <f t="shared" si="783"/>
        <v>0</v>
      </c>
      <c r="IL228" s="345">
        <f t="shared" si="784"/>
        <v>0</v>
      </c>
      <c r="IM228" s="345">
        <f t="shared" si="785"/>
        <v>0</v>
      </c>
      <c r="IN228" s="345">
        <f t="shared" si="786"/>
        <v>0</v>
      </c>
      <c r="IO228" s="345">
        <f t="shared" si="787"/>
        <v>0</v>
      </c>
      <c r="IP228" s="345">
        <f t="shared" si="788"/>
        <v>0</v>
      </c>
      <c r="IQ228" s="345">
        <f t="shared" si="789"/>
        <v>0</v>
      </c>
      <c r="IR228" s="345">
        <f t="shared" si="790"/>
        <v>0</v>
      </c>
      <c r="IS228" s="392">
        <f t="shared" si="791"/>
        <v>0</v>
      </c>
      <c r="IT228" s="385"/>
      <c r="IU228" s="440">
        <f t="shared" si="643"/>
        <v>0</v>
      </c>
      <c r="IV228" s="344">
        <f t="shared" si="644"/>
        <v>0</v>
      </c>
      <c r="IW228" s="344">
        <f t="shared" si="645"/>
        <v>0</v>
      </c>
      <c r="IX228" s="344">
        <f t="shared" si="646"/>
        <v>0</v>
      </c>
      <c r="IY228" s="344">
        <f t="shared" si="647"/>
        <v>0</v>
      </c>
      <c r="IZ228" s="344">
        <f t="shared" si="648"/>
        <v>0</v>
      </c>
      <c r="JA228" s="344">
        <f t="shared" si="649"/>
        <v>0</v>
      </c>
      <c r="JB228" s="344">
        <f t="shared" si="650"/>
        <v>0</v>
      </c>
      <c r="JC228" s="344">
        <f t="shared" si="651"/>
        <v>0</v>
      </c>
      <c r="JD228" s="344">
        <f t="shared" si="652"/>
        <v>0</v>
      </c>
      <c r="JE228" s="344">
        <f t="shared" si="653"/>
        <v>0</v>
      </c>
      <c r="JF228" s="344">
        <f t="shared" si="654"/>
        <v>0</v>
      </c>
      <c r="JG228" s="344">
        <f t="shared" si="655"/>
        <v>0</v>
      </c>
      <c r="JH228" s="344">
        <f t="shared" si="656"/>
        <v>0</v>
      </c>
      <c r="JI228" s="344">
        <f t="shared" si="657"/>
        <v>0</v>
      </c>
      <c r="JJ228" s="344">
        <f t="shared" si="658"/>
        <v>0</v>
      </c>
      <c r="JK228" s="344">
        <f t="shared" si="659"/>
        <v>0</v>
      </c>
      <c r="JL228" s="344">
        <f t="shared" si="660"/>
        <v>0</v>
      </c>
      <c r="JM228" s="344">
        <f t="shared" si="661"/>
        <v>0</v>
      </c>
      <c r="JN228" s="344">
        <f t="shared" si="662"/>
        <v>0</v>
      </c>
      <c r="JO228" s="344">
        <f t="shared" si="663"/>
        <v>0</v>
      </c>
      <c r="JP228" s="344">
        <f t="shared" si="664"/>
        <v>0</v>
      </c>
      <c r="JQ228" s="344">
        <f t="shared" si="665"/>
        <v>0</v>
      </c>
      <c r="JR228" s="344">
        <f t="shared" si="666"/>
        <v>0</v>
      </c>
      <c r="JS228" s="344">
        <f t="shared" si="667"/>
        <v>0</v>
      </c>
      <c r="JT228" s="344">
        <f t="shared" si="668"/>
        <v>0</v>
      </c>
      <c r="JU228" s="344">
        <f t="shared" si="669"/>
        <v>0</v>
      </c>
      <c r="JV228" s="344">
        <f t="shared" si="670"/>
        <v>0</v>
      </c>
      <c r="JW228" s="344">
        <f t="shared" si="671"/>
        <v>0</v>
      </c>
      <c r="JX228" s="344">
        <f t="shared" si="672"/>
        <v>0</v>
      </c>
      <c r="JY228" s="344">
        <f t="shared" si="673"/>
        <v>0</v>
      </c>
      <c r="JZ228" s="344">
        <f t="shared" si="674"/>
        <v>0</v>
      </c>
      <c r="KA228" s="344">
        <f t="shared" si="675"/>
        <v>0</v>
      </c>
      <c r="KB228" s="344">
        <f t="shared" si="676"/>
        <v>0</v>
      </c>
      <c r="KC228" s="344">
        <f t="shared" si="677"/>
        <v>0</v>
      </c>
      <c r="KD228" s="344">
        <f t="shared" si="678"/>
        <v>0</v>
      </c>
      <c r="KE228" s="344">
        <f t="shared" si="679"/>
        <v>0</v>
      </c>
      <c r="KF228" s="344">
        <f t="shared" si="680"/>
        <v>0</v>
      </c>
      <c r="KG228" s="344">
        <f t="shared" si="681"/>
        <v>0</v>
      </c>
      <c r="KH228" s="344">
        <f t="shared" si="682"/>
        <v>0</v>
      </c>
      <c r="KI228" s="344">
        <f t="shared" si="683"/>
        <v>0</v>
      </c>
      <c r="KJ228" s="344">
        <f t="shared" si="684"/>
        <v>0</v>
      </c>
      <c r="KK228" s="344">
        <f t="shared" si="685"/>
        <v>0</v>
      </c>
      <c r="KL228" s="344">
        <f t="shared" si="686"/>
        <v>0</v>
      </c>
      <c r="KM228" s="344">
        <f t="shared" si="687"/>
        <v>0</v>
      </c>
      <c r="KN228" s="344">
        <f t="shared" si="688"/>
        <v>0</v>
      </c>
      <c r="KO228" s="344">
        <f t="shared" si="689"/>
        <v>0</v>
      </c>
      <c r="KP228" s="344">
        <f t="shared" si="690"/>
        <v>0</v>
      </c>
      <c r="KQ228" s="344">
        <f t="shared" si="691"/>
        <v>0</v>
      </c>
      <c r="KR228" s="344">
        <f t="shared" si="692"/>
        <v>0</v>
      </c>
      <c r="KS228" s="344">
        <f t="shared" si="693"/>
        <v>0</v>
      </c>
      <c r="KT228" s="383">
        <f t="shared" si="694"/>
        <v>0</v>
      </c>
      <c r="KU228" s="701"/>
      <c r="KV228" s="109"/>
      <c r="KW228" s="109"/>
      <c r="KX228" s="110"/>
      <c r="KZ228" s="472">
        <f t="shared" si="695"/>
        <v>0</v>
      </c>
      <c r="LA228" s="348">
        <f t="shared" si="696"/>
        <v>0</v>
      </c>
      <c r="LB228" s="348">
        <f t="shared" si="697"/>
        <v>0</v>
      </c>
      <c r="LC228" s="473">
        <f t="shared" si="698"/>
        <v>0</v>
      </c>
      <c r="LE228" s="467">
        <f t="shared" si="699"/>
        <v>0</v>
      </c>
      <c r="LF228" s="467" t="str">
        <f t="shared" si="700"/>
        <v/>
      </c>
      <c r="LG228" s="467">
        <f t="shared" si="701"/>
        <v>0</v>
      </c>
      <c r="LH228" s="467">
        <f t="shared" si="702"/>
        <v>0</v>
      </c>
      <c r="LI228" s="467">
        <f t="shared" si="703"/>
        <v>0</v>
      </c>
      <c r="LJ228" s="467">
        <f t="shared" si="704"/>
        <v>0</v>
      </c>
      <c r="LK228" s="467">
        <f t="shared" si="705"/>
        <v>0</v>
      </c>
      <c r="LL228" s="467">
        <f t="shared" si="706"/>
        <v>0</v>
      </c>
      <c r="LM228" s="467">
        <f t="shared" si="707"/>
        <v>0</v>
      </c>
      <c r="LN228" s="468">
        <f t="shared" si="708"/>
        <v>0</v>
      </c>
      <c r="LO228" s="468" t="str">
        <f t="shared" si="792"/>
        <v>○</v>
      </c>
      <c r="LP228" s="451"/>
      <c r="LQ228" s="414">
        <f t="shared" si="793"/>
        <v>0</v>
      </c>
      <c r="LR228" s="414">
        <f t="shared" si="794"/>
        <v>0</v>
      </c>
      <c r="LS228" s="414" t="str">
        <f t="shared" si="709"/>
        <v/>
      </c>
      <c r="LT228" s="414" t="str">
        <f t="shared" si="795"/>
        <v/>
      </c>
      <c r="LU228" s="414">
        <f t="shared" si="710"/>
        <v>0</v>
      </c>
      <c r="LV228" s="414">
        <f t="shared" si="711"/>
        <v>0</v>
      </c>
      <c r="LW228" s="414">
        <f t="shared" si="712"/>
        <v>0</v>
      </c>
      <c r="LX228" s="448">
        <f t="shared" si="713"/>
        <v>0</v>
      </c>
      <c r="LY228" s="414">
        <f t="shared" si="796"/>
        <v>0</v>
      </c>
      <c r="LZ228" s="414">
        <f t="shared" si="797"/>
        <v>0</v>
      </c>
      <c r="MA228" s="414">
        <f t="shared" si="798"/>
        <v>0</v>
      </c>
      <c r="MB228" s="448">
        <f t="shared" si="799"/>
        <v>0</v>
      </c>
      <c r="MC228" s="414">
        <f t="shared" si="714"/>
        <v>0</v>
      </c>
      <c r="MD228" s="414">
        <f t="shared" si="715"/>
        <v>0</v>
      </c>
      <c r="ME228" s="414">
        <f t="shared" si="716"/>
        <v>0</v>
      </c>
      <c r="MF228" s="448">
        <f t="shared" si="717"/>
        <v>0</v>
      </c>
      <c r="MG228" s="414">
        <f t="shared" si="718"/>
        <v>0</v>
      </c>
      <c r="MH228" s="414">
        <f t="shared" si="719"/>
        <v>0</v>
      </c>
      <c r="MI228" s="414">
        <f t="shared" si="720"/>
        <v>0</v>
      </c>
      <c r="MJ228" s="448">
        <f t="shared" si="800"/>
        <v>0</v>
      </c>
      <c r="MK228" s="462"/>
      <c r="ML228" s="477" cm="1">
        <f t="array" ref="ML228">IF(MX228=1,INDEX($BX228:$EQ228,1,MATCH("Ⅱ⑧",$BX228:$EQ228,0)+7),0)</f>
        <v>0</v>
      </c>
      <c r="MM228" s="478">
        <f t="shared" si="721"/>
        <v>0</v>
      </c>
      <c r="MN228" s="468">
        <f t="shared" si="722"/>
        <v>0</v>
      </c>
      <c r="MP228" s="348">
        <f t="shared" si="723"/>
        <v>0</v>
      </c>
      <c r="MQ228" s="348">
        <f t="shared" si="724"/>
        <v>0</v>
      </c>
      <c r="MR228" s="348">
        <f t="shared" si="725"/>
        <v>0</v>
      </c>
      <c r="MS228" s="348">
        <f t="shared" si="726"/>
        <v>0</v>
      </c>
      <c r="MT228" s="348">
        <f t="shared" si="727"/>
        <v>0</v>
      </c>
      <c r="MU228" s="348">
        <f t="shared" si="728"/>
        <v>0</v>
      </c>
      <c r="MV228" s="348">
        <f t="shared" si="729"/>
        <v>0</v>
      </c>
      <c r="MW228" s="348">
        <f t="shared" si="730"/>
        <v>0</v>
      </c>
      <c r="MX228" s="348">
        <f t="shared" si="731"/>
        <v>0</v>
      </c>
      <c r="MZ228" s="550">
        <f t="shared" si="732"/>
        <v>0</v>
      </c>
      <c r="NA228" s="550">
        <f t="shared" si="733"/>
        <v>0</v>
      </c>
      <c r="NB228" s="550">
        <f t="shared" si="734"/>
        <v>0</v>
      </c>
      <c r="NC228" s="550">
        <f t="shared" si="735"/>
        <v>0</v>
      </c>
      <c r="ND228" s="550">
        <f t="shared" si="736"/>
        <v>0</v>
      </c>
      <c r="NE228" s="550">
        <f t="shared" si="737"/>
        <v>0</v>
      </c>
      <c r="NF228" s="550">
        <f t="shared" si="738"/>
        <v>0</v>
      </c>
      <c r="NG228" s="550">
        <f t="shared" si="739"/>
        <v>0</v>
      </c>
    </row>
    <row r="229" spans="1:371" s="136" customFormat="1" ht="21" customHeight="1">
      <c r="A229" s="452">
        <f t="shared" si="612"/>
        <v>0</v>
      </c>
      <c r="B229" s="452">
        <f t="shared" si="801"/>
        <v>0</v>
      </c>
      <c r="C229" s="452">
        <f t="shared" si="613"/>
        <v>0</v>
      </c>
      <c r="D229" s="452">
        <f t="shared" si="614"/>
        <v>0</v>
      </c>
      <c r="E229" s="452">
        <f t="shared" si="615"/>
        <v>0</v>
      </c>
      <c r="F229" s="452">
        <f t="shared" si="802"/>
        <v>0</v>
      </c>
      <c r="G229" s="452">
        <f t="shared" si="803"/>
        <v>0</v>
      </c>
      <c r="H229" s="452">
        <f t="shared" si="804"/>
        <v>0</v>
      </c>
      <c r="I229" s="267">
        <f t="shared" si="740"/>
        <v>0</v>
      </c>
      <c r="J229" s="268"/>
      <c r="K229" s="112"/>
      <c r="L229" s="112"/>
      <c r="M229" s="106"/>
      <c r="N229" s="106"/>
      <c r="O229" s="106"/>
      <c r="P229" s="106"/>
      <c r="Q229" s="112"/>
      <c r="R229" s="263" t="str">
        <f>IFERROR(VLOOKUP(Q229,'４整理番号表'!$T$27:$U$30,2,TRUE),"")</f>
        <v/>
      </c>
      <c r="S229" s="263">
        <f t="shared" si="741"/>
        <v>0</v>
      </c>
      <c r="T229" s="266">
        <f t="shared" si="742"/>
        <v>0</v>
      </c>
      <c r="U229" s="112"/>
      <c r="V229" s="108"/>
      <c r="W229" s="269" t="str">
        <f>IFERROR(VLOOKUP(V229,'４整理番号表'!$B$6:$G$7,2,TRUE),"")</f>
        <v/>
      </c>
      <c r="X229" s="270"/>
      <c r="Y229" s="108"/>
      <c r="Z229" s="269" t="str">
        <f>IFERROR(VLOOKUP(Y229,'４整理番号表'!$B$39:$H$45,2,TRUE),"")</f>
        <v/>
      </c>
      <c r="AA229" s="108"/>
      <c r="AB229" s="271" t="str">
        <f>IFERROR(VLOOKUP(AA229,'４整理番号表'!$J$5:$K$59,2,TRUE),"")</f>
        <v/>
      </c>
      <c r="AC229" s="365"/>
      <c r="AD229" s="624"/>
      <c r="AE229" s="107"/>
      <c r="AF229" s="272" t="str">
        <f>IFERROR(VLOOKUP(AE229,'４整理番号表'!$P$6:$Q$39,2,TRUE),"")</f>
        <v/>
      </c>
      <c r="AG229" s="273">
        <f t="shared" si="616"/>
        <v>0</v>
      </c>
      <c r="AH229" s="106"/>
      <c r="AI229" s="112"/>
      <c r="AJ229" s="111"/>
      <c r="AK229" s="282"/>
      <c r="AL229" s="283"/>
      <c r="AM229" s="280"/>
      <c r="AN229" s="26"/>
      <c r="AO229" s="291">
        <f t="shared" si="617"/>
        <v>0</v>
      </c>
      <c r="AP229" s="290">
        <f t="shared" si="743"/>
        <v>0</v>
      </c>
      <c r="AQ229" s="30"/>
      <c r="AR229" s="30"/>
      <c r="AS229" s="30"/>
      <c r="AT229" s="289"/>
      <c r="AU229" s="291">
        <f t="shared" si="810"/>
        <v>0</v>
      </c>
      <c r="AV229" s="291" t="str">
        <f t="shared" si="805"/>
        <v/>
      </c>
      <c r="AW229" s="27"/>
      <c r="AX229" s="33"/>
      <c r="AY229" s="33"/>
      <c r="AZ229" s="28"/>
      <c r="BA229" s="27"/>
      <c r="BB229" s="202"/>
      <c r="BC229" s="315">
        <f t="shared" si="744"/>
        <v>0</v>
      </c>
      <c r="BD229" s="349" t="str">
        <f t="shared" si="618"/>
        <v/>
      </c>
      <c r="BE229" s="350"/>
      <c r="BF229" s="350"/>
      <c r="BG229" s="349">
        <f t="shared" si="811"/>
        <v>0</v>
      </c>
      <c r="BH229" s="350"/>
      <c r="BI229" s="349">
        <f t="shared" si="745"/>
        <v>0</v>
      </c>
      <c r="BJ229" s="202"/>
      <c r="BK229" s="202"/>
      <c r="BL229" s="653" t="str">
        <f t="shared" si="619"/>
        <v/>
      </c>
      <c r="BM229" s="654" t="str">
        <f t="shared" si="620"/>
        <v/>
      </c>
      <c r="BN229" s="266" t="str">
        <f t="shared" si="621"/>
        <v/>
      </c>
      <c r="BO229" s="793"/>
      <c r="BP229" s="323"/>
      <c r="BQ229" s="323"/>
      <c r="BR229" s="323"/>
      <c r="BS229" s="323"/>
      <c r="BT229" s="324" t="str">
        <f t="shared" si="622"/>
        <v/>
      </c>
      <c r="BU229" s="325" t="str">
        <f t="shared" si="746"/>
        <v/>
      </c>
      <c r="BV229" s="393">
        <f t="shared" si="747"/>
        <v>0</v>
      </c>
      <c r="BW229" s="326"/>
      <c r="BX229" s="329"/>
      <c r="BY229" s="454"/>
      <c r="BZ229" s="455"/>
      <c r="CA229" s="455"/>
      <c r="CB229" s="455"/>
      <c r="CC229" s="455"/>
      <c r="CD229" s="322">
        <f>IFERROR(VLOOKUP(BX229,'４整理番号表'!$X$23:$Z$31,3,FALSE),)</f>
        <v>0</v>
      </c>
      <c r="CE229" s="605" t="str">
        <f>IF(BX229='４整理番号表'!$X$24,IF(CC229&lt;&gt;"",IF(BZ229&gt;0,IF(BY229=6,ROUNDDOWN((CC229-BZ229)/ABS(BZ229),3),IF(BY229=5,ROUNDDOWN((CC229-BZ229)/ABS(BZ229)*3/4,3),"")),"-")),IF(CC229&lt;&gt;"",IF(BZ229&gt;0,ROUNDDOWN((CC229-BZ229)/ABS(BZ229),3),"-"),""))</f>
        <v/>
      </c>
      <c r="CF229" s="610"/>
      <c r="CG229" s="329"/>
      <c r="CH229" s="454"/>
      <c r="CI229" s="322"/>
      <c r="CJ229" s="322"/>
      <c r="CK229" s="322"/>
      <c r="CL229" s="322"/>
      <c r="CM229" s="322">
        <f>IFERROR(VLOOKUP(CG229,'４整理番号表'!$X$23:$Z$31,3,FALSE),)</f>
        <v>0</v>
      </c>
      <c r="CN229" s="325" t="str">
        <f t="shared" si="748"/>
        <v/>
      </c>
      <c r="CO229" s="610"/>
      <c r="CP229" s="329"/>
      <c r="CQ229" s="454"/>
      <c r="CR229" s="322"/>
      <c r="CS229" s="322"/>
      <c r="CT229" s="322"/>
      <c r="CU229" s="322"/>
      <c r="CV229" s="322">
        <f>IFERROR(VLOOKUP(CP229,'４整理番号表'!$X$23:$Z$31,3,FALSE),)</f>
        <v>0</v>
      </c>
      <c r="CW229" s="325" t="str">
        <f t="shared" si="749"/>
        <v/>
      </c>
      <c r="CX229" s="619"/>
      <c r="CY229" s="329"/>
      <c r="CZ229" s="454"/>
      <c r="DA229" s="322"/>
      <c r="DB229" s="322"/>
      <c r="DC229" s="322"/>
      <c r="DD229" s="322"/>
      <c r="DE229" s="322">
        <f>IFERROR(VLOOKUP(CY229,'４整理番号表'!$X$23:$Z$31,3,FALSE),)</f>
        <v>0</v>
      </c>
      <c r="DF229" s="325" t="str">
        <f t="shared" si="750"/>
        <v/>
      </c>
      <c r="DG229" s="610"/>
      <c r="DH229" s="329"/>
      <c r="DI229" s="454"/>
      <c r="DJ229" s="322"/>
      <c r="DK229" s="322"/>
      <c r="DL229" s="322"/>
      <c r="DM229" s="322"/>
      <c r="DN229" s="322">
        <f>IFERROR(VLOOKUP(DH229,'４整理番号表'!$X$23:$Z$31,3,FALSE),)</f>
        <v>0</v>
      </c>
      <c r="DO229" s="325" t="str">
        <f t="shared" si="751"/>
        <v/>
      </c>
      <c r="DP229" s="610"/>
      <c r="DQ229" s="329"/>
      <c r="DR229" s="454"/>
      <c r="DS229" s="322"/>
      <c r="DT229" s="322"/>
      <c r="DU229" s="322"/>
      <c r="DV229" s="322"/>
      <c r="DW229" s="322">
        <f>IFERROR(VLOOKUP(DQ229,'４整理番号表'!$X$23:$Z$31,3,FALSE),)</f>
        <v>0</v>
      </c>
      <c r="DX229" s="325" t="str">
        <f t="shared" si="752"/>
        <v/>
      </c>
      <c r="DY229" s="610"/>
      <c r="DZ229" s="329"/>
      <c r="EA229" s="454"/>
      <c r="EB229" s="322"/>
      <c r="EC229" s="322"/>
      <c r="ED229" s="322"/>
      <c r="EE229" s="322"/>
      <c r="EF229" s="322">
        <f>IFERROR(VLOOKUP(DZ229,'４整理番号表'!$X$23:$Z$31,3,FALSE),)</f>
        <v>0</v>
      </c>
      <c r="EG229" s="325" t="str">
        <f t="shared" si="753"/>
        <v/>
      </c>
      <c r="EH229" s="610"/>
      <c r="EI229" s="329"/>
      <c r="EJ229" s="454"/>
      <c r="EK229" s="322"/>
      <c r="EL229" s="322"/>
      <c r="EM229" s="322"/>
      <c r="EN229" s="322"/>
      <c r="EO229" s="322">
        <f>IFERROR(VLOOKUP(EI229,'４整理番号表'!$X$23:$Z$31,3,FALSE),)</f>
        <v>0</v>
      </c>
      <c r="EP229" s="325" t="str">
        <f t="shared" si="754"/>
        <v/>
      </c>
      <c r="EQ229" s="619"/>
      <c r="ER229" s="203" t="s">
        <v>101</v>
      </c>
      <c r="ES229" s="266">
        <f t="shared" si="623"/>
        <v>0</v>
      </c>
      <c r="ET229" s="272">
        <f t="shared" si="624"/>
        <v>0</v>
      </c>
      <c r="EU229" s="272">
        <f t="shared" si="625"/>
        <v>0</v>
      </c>
      <c r="EV229" s="272">
        <f t="shared" si="626"/>
        <v>0</v>
      </c>
      <c r="EW229" s="272">
        <f t="shared" si="627"/>
        <v>0</v>
      </c>
      <c r="EX229" s="272">
        <f t="shared" si="628"/>
        <v>0</v>
      </c>
      <c r="EY229" s="272">
        <f t="shared" si="629"/>
        <v>0</v>
      </c>
      <c r="EZ229" s="272">
        <f t="shared" si="630"/>
        <v>0</v>
      </c>
      <c r="FA229" s="272">
        <f t="shared" si="631"/>
        <v>0</v>
      </c>
      <c r="FB229" s="272">
        <f t="shared" si="632"/>
        <v>0</v>
      </c>
      <c r="FC229" s="272">
        <f t="shared" si="633"/>
        <v>0</v>
      </c>
      <c r="FD229" s="272">
        <f t="shared" si="634"/>
        <v>0</v>
      </c>
      <c r="FE229" s="272">
        <f t="shared" si="635"/>
        <v>0</v>
      </c>
      <c r="FF229" s="272">
        <f t="shared" si="636"/>
        <v>0</v>
      </c>
      <c r="FG229" s="272">
        <f t="shared" si="637"/>
        <v>0</v>
      </c>
      <c r="FH229" s="272">
        <f t="shared" si="638"/>
        <v>0</v>
      </c>
      <c r="FI229" s="109" t="s">
        <v>100</v>
      </c>
      <c r="FJ229" s="109" t="s">
        <v>100</v>
      </c>
      <c r="FK229" s="109" t="s">
        <v>100</v>
      </c>
      <c r="FL229" s="109" t="s">
        <v>100</v>
      </c>
      <c r="FM229" s="109" t="s">
        <v>100</v>
      </c>
      <c r="FN229" s="272">
        <f t="shared" si="755"/>
        <v>0</v>
      </c>
      <c r="FO229" s="272">
        <f t="shared" si="756"/>
        <v>0</v>
      </c>
      <c r="FP229" s="272">
        <f t="shared" si="757"/>
        <v>0</v>
      </c>
      <c r="FQ229" s="272">
        <f t="shared" si="758"/>
        <v>0</v>
      </c>
      <c r="FR229" s="272">
        <f t="shared" si="759"/>
        <v>0</v>
      </c>
      <c r="FS229" s="272">
        <f t="shared" si="760"/>
        <v>0</v>
      </c>
      <c r="FT229" s="272">
        <f t="shared" si="761"/>
        <v>0</v>
      </c>
      <c r="FU229" s="113"/>
      <c r="FV229" s="113"/>
      <c r="FW229" s="109"/>
      <c r="FX229" s="109"/>
      <c r="FY229" s="109"/>
      <c r="FZ229" s="272">
        <f t="shared" si="762"/>
        <v>0</v>
      </c>
      <c r="GA229" s="272">
        <f t="shared" si="639"/>
        <v>0</v>
      </c>
      <c r="GB229" s="109"/>
      <c r="GC229" s="109"/>
      <c r="GD229" s="109"/>
      <c r="GE229" s="109"/>
      <c r="GF229" s="109"/>
      <c r="GG229" s="109"/>
      <c r="GH229" s="109"/>
      <c r="GI229" s="109"/>
      <c r="GJ229" s="109"/>
      <c r="GK229" s="109"/>
      <c r="GL229" s="109"/>
      <c r="GM229" s="109"/>
      <c r="GN229" s="109"/>
      <c r="GO229" s="109"/>
      <c r="GP229" s="109"/>
      <c r="GQ229" s="109"/>
      <c r="GR229" s="109"/>
      <c r="GS229" s="109"/>
      <c r="GT229" s="110"/>
      <c r="GV229" s="413">
        <f t="shared" si="640"/>
        <v>0</v>
      </c>
      <c r="GW229" s="414">
        <f t="shared" si="641"/>
        <v>0</v>
      </c>
      <c r="GX229" s="415"/>
      <c r="GY229" s="416">
        <f t="shared" si="806"/>
        <v>0</v>
      </c>
      <c r="GZ229" s="417">
        <f t="shared" si="807"/>
        <v>0</v>
      </c>
      <c r="HA229" s="385"/>
      <c r="HB229" s="421"/>
      <c r="HC229" s="422"/>
      <c r="HD229" s="422"/>
      <c r="HE229" s="423">
        <f t="shared" si="808"/>
        <v>0</v>
      </c>
      <c r="HF229" s="424">
        <f t="shared" si="809"/>
        <v>0</v>
      </c>
      <c r="HG229" s="426"/>
      <c r="HH229" s="426"/>
      <c r="HI229" s="426"/>
      <c r="HJ229" s="345" t="str">
        <f t="shared" si="642"/>
        <v/>
      </c>
      <c r="HK229" s="402">
        <f>IF(OR(AND(1&lt;=HJ229,HJ229&lt;=3),HJ229=6),VLOOKUP(HJ229,'４整理番号表'!$J$5:$K$59,2,FALSE),0)</f>
        <v>0</v>
      </c>
      <c r="HL229" s="402">
        <f>IF(OR(HJ229=4,HJ229=7),VLOOKUP(HJ229,'４整理番号表'!$J$5:$K$59,2,FALSE),0)</f>
        <v>0</v>
      </c>
      <c r="HM229" s="402">
        <f>IF(HJ229=5,VLOOKUP(HJ229,'４整理番号表'!$J$5:$K$59,2,FALSE),0)</f>
        <v>0</v>
      </c>
      <c r="HN229" s="402">
        <f>IF(AND(8&lt;=HJ229,HJ229&lt;=13),VLOOKUP(HJ229,'４整理番号表'!$J$5:$K$59,2,FALSE),0)</f>
        <v>0</v>
      </c>
      <c r="HO229" s="397">
        <f t="shared" si="763"/>
        <v>0</v>
      </c>
      <c r="HP229" s="345">
        <f t="shared" si="764"/>
        <v>0</v>
      </c>
      <c r="HQ229" s="345">
        <f t="shared" si="765"/>
        <v>0</v>
      </c>
      <c r="HR229" s="344">
        <f t="shared" si="766"/>
        <v>0</v>
      </c>
      <c r="HS229" s="344">
        <f t="shared" si="767"/>
        <v>0</v>
      </c>
      <c r="HT229" s="345">
        <f t="shared" si="768"/>
        <v>0</v>
      </c>
      <c r="HU229" s="345">
        <f t="shared" si="769"/>
        <v>0</v>
      </c>
      <c r="HV229" s="345">
        <f t="shared" si="770"/>
        <v>0</v>
      </c>
      <c r="HW229" s="345">
        <f t="shared" si="771"/>
        <v>0</v>
      </c>
      <c r="HX229" s="345">
        <f t="shared" si="772"/>
        <v>0</v>
      </c>
      <c r="HY229" s="344">
        <f t="shared" si="773"/>
        <v>0</v>
      </c>
      <c r="HZ229" s="344">
        <f t="shared" si="774"/>
        <v>0</v>
      </c>
      <c r="IA229" s="345">
        <f t="shared" si="775"/>
        <v>0</v>
      </c>
      <c r="IB229" s="345">
        <f t="shared" si="776"/>
        <v>0</v>
      </c>
      <c r="IC229" s="345">
        <f t="shared" si="777"/>
        <v>0</v>
      </c>
      <c r="ID229" s="345">
        <f t="shared" si="778"/>
        <v>0</v>
      </c>
      <c r="IE229" s="345">
        <f t="shared" si="779"/>
        <v>0</v>
      </c>
      <c r="IF229" s="344">
        <f>IF(AND($HO229=3,SUM($ID229:IE229)=0),IF(AND($HB229=1,$HF229&gt;=0.1),1,),)</f>
        <v>0</v>
      </c>
      <c r="IG229" s="344">
        <f>IF(AND($HO229=3,SUM($ID229:IF229)=0),IF(AND($HB229=1,$HF229&gt;=0.05,$HF229&lt;0.1),1,),)</f>
        <v>0</v>
      </c>
      <c r="IH229" s="345">
        <f t="shared" si="780"/>
        <v>0</v>
      </c>
      <c r="II229" s="345">
        <f t="shared" si="781"/>
        <v>0</v>
      </c>
      <c r="IJ229" s="345">
        <f t="shared" si="782"/>
        <v>0</v>
      </c>
      <c r="IK229" s="345">
        <f t="shared" si="783"/>
        <v>0</v>
      </c>
      <c r="IL229" s="345">
        <f t="shared" si="784"/>
        <v>0</v>
      </c>
      <c r="IM229" s="345">
        <f t="shared" si="785"/>
        <v>0</v>
      </c>
      <c r="IN229" s="345">
        <f t="shared" si="786"/>
        <v>0</v>
      </c>
      <c r="IO229" s="345">
        <f t="shared" si="787"/>
        <v>0</v>
      </c>
      <c r="IP229" s="345">
        <f t="shared" si="788"/>
        <v>0</v>
      </c>
      <c r="IQ229" s="345">
        <f t="shared" si="789"/>
        <v>0</v>
      </c>
      <c r="IR229" s="345">
        <f t="shared" si="790"/>
        <v>0</v>
      </c>
      <c r="IS229" s="392">
        <f t="shared" si="791"/>
        <v>0</v>
      </c>
      <c r="IT229" s="385"/>
      <c r="IU229" s="440">
        <f t="shared" si="643"/>
        <v>0</v>
      </c>
      <c r="IV229" s="344">
        <f t="shared" si="644"/>
        <v>0</v>
      </c>
      <c r="IW229" s="344">
        <f t="shared" si="645"/>
        <v>0</v>
      </c>
      <c r="IX229" s="344">
        <f t="shared" si="646"/>
        <v>0</v>
      </c>
      <c r="IY229" s="344">
        <f t="shared" si="647"/>
        <v>0</v>
      </c>
      <c r="IZ229" s="344">
        <f t="shared" si="648"/>
        <v>0</v>
      </c>
      <c r="JA229" s="344">
        <f t="shared" si="649"/>
        <v>0</v>
      </c>
      <c r="JB229" s="344">
        <f t="shared" si="650"/>
        <v>0</v>
      </c>
      <c r="JC229" s="344">
        <f t="shared" si="651"/>
        <v>0</v>
      </c>
      <c r="JD229" s="344">
        <f t="shared" si="652"/>
        <v>0</v>
      </c>
      <c r="JE229" s="344">
        <f t="shared" si="653"/>
        <v>0</v>
      </c>
      <c r="JF229" s="344">
        <f t="shared" si="654"/>
        <v>0</v>
      </c>
      <c r="JG229" s="344">
        <f t="shared" si="655"/>
        <v>0</v>
      </c>
      <c r="JH229" s="344">
        <f t="shared" si="656"/>
        <v>0</v>
      </c>
      <c r="JI229" s="344">
        <f t="shared" si="657"/>
        <v>0</v>
      </c>
      <c r="JJ229" s="344">
        <f t="shared" si="658"/>
        <v>0</v>
      </c>
      <c r="JK229" s="344">
        <f t="shared" si="659"/>
        <v>0</v>
      </c>
      <c r="JL229" s="344">
        <f t="shared" si="660"/>
        <v>0</v>
      </c>
      <c r="JM229" s="344">
        <f t="shared" si="661"/>
        <v>0</v>
      </c>
      <c r="JN229" s="344">
        <f t="shared" si="662"/>
        <v>0</v>
      </c>
      <c r="JO229" s="344">
        <f t="shared" si="663"/>
        <v>0</v>
      </c>
      <c r="JP229" s="344">
        <f t="shared" si="664"/>
        <v>0</v>
      </c>
      <c r="JQ229" s="344">
        <f t="shared" si="665"/>
        <v>0</v>
      </c>
      <c r="JR229" s="344">
        <f t="shared" si="666"/>
        <v>0</v>
      </c>
      <c r="JS229" s="344">
        <f t="shared" si="667"/>
        <v>0</v>
      </c>
      <c r="JT229" s="344">
        <f t="shared" si="668"/>
        <v>0</v>
      </c>
      <c r="JU229" s="344">
        <f t="shared" si="669"/>
        <v>0</v>
      </c>
      <c r="JV229" s="344">
        <f t="shared" si="670"/>
        <v>0</v>
      </c>
      <c r="JW229" s="344">
        <f t="shared" si="671"/>
        <v>0</v>
      </c>
      <c r="JX229" s="344">
        <f t="shared" si="672"/>
        <v>0</v>
      </c>
      <c r="JY229" s="344">
        <f t="shared" si="673"/>
        <v>0</v>
      </c>
      <c r="JZ229" s="344">
        <f t="shared" si="674"/>
        <v>0</v>
      </c>
      <c r="KA229" s="344">
        <f t="shared" si="675"/>
        <v>0</v>
      </c>
      <c r="KB229" s="344">
        <f t="shared" si="676"/>
        <v>0</v>
      </c>
      <c r="KC229" s="344">
        <f t="shared" si="677"/>
        <v>0</v>
      </c>
      <c r="KD229" s="344">
        <f t="shared" si="678"/>
        <v>0</v>
      </c>
      <c r="KE229" s="344">
        <f t="shared" si="679"/>
        <v>0</v>
      </c>
      <c r="KF229" s="344">
        <f t="shared" si="680"/>
        <v>0</v>
      </c>
      <c r="KG229" s="344">
        <f t="shared" si="681"/>
        <v>0</v>
      </c>
      <c r="KH229" s="344">
        <f t="shared" si="682"/>
        <v>0</v>
      </c>
      <c r="KI229" s="344">
        <f t="shared" si="683"/>
        <v>0</v>
      </c>
      <c r="KJ229" s="344">
        <f t="shared" si="684"/>
        <v>0</v>
      </c>
      <c r="KK229" s="344">
        <f t="shared" si="685"/>
        <v>0</v>
      </c>
      <c r="KL229" s="344">
        <f t="shared" si="686"/>
        <v>0</v>
      </c>
      <c r="KM229" s="344">
        <f t="shared" si="687"/>
        <v>0</v>
      </c>
      <c r="KN229" s="344">
        <f t="shared" si="688"/>
        <v>0</v>
      </c>
      <c r="KO229" s="344">
        <f t="shared" si="689"/>
        <v>0</v>
      </c>
      <c r="KP229" s="344">
        <f t="shared" si="690"/>
        <v>0</v>
      </c>
      <c r="KQ229" s="344">
        <f t="shared" si="691"/>
        <v>0</v>
      </c>
      <c r="KR229" s="344">
        <f t="shared" si="692"/>
        <v>0</v>
      </c>
      <c r="KS229" s="344">
        <f t="shared" si="693"/>
        <v>0</v>
      </c>
      <c r="KT229" s="383">
        <f t="shared" si="694"/>
        <v>0</v>
      </c>
      <c r="KU229" s="701"/>
      <c r="KV229" s="109"/>
      <c r="KW229" s="109"/>
      <c r="KX229" s="110"/>
      <c r="KZ229" s="472">
        <f t="shared" si="695"/>
        <v>0</v>
      </c>
      <c r="LA229" s="348">
        <f t="shared" si="696"/>
        <v>0</v>
      </c>
      <c r="LB229" s="348">
        <f t="shared" si="697"/>
        <v>0</v>
      </c>
      <c r="LC229" s="473">
        <f t="shared" si="698"/>
        <v>0</v>
      </c>
      <c r="LE229" s="467">
        <f t="shared" si="699"/>
        <v>0</v>
      </c>
      <c r="LF229" s="467" t="str">
        <f t="shared" si="700"/>
        <v/>
      </c>
      <c r="LG229" s="467">
        <f t="shared" si="701"/>
        <v>0</v>
      </c>
      <c r="LH229" s="467">
        <f t="shared" si="702"/>
        <v>0</v>
      </c>
      <c r="LI229" s="467">
        <f t="shared" si="703"/>
        <v>0</v>
      </c>
      <c r="LJ229" s="467">
        <f t="shared" si="704"/>
        <v>0</v>
      </c>
      <c r="LK229" s="467">
        <f t="shared" si="705"/>
        <v>0</v>
      </c>
      <c r="LL229" s="467">
        <f t="shared" si="706"/>
        <v>0</v>
      </c>
      <c r="LM229" s="467">
        <f t="shared" si="707"/>
        <v>0</v>
      </c>
      <c r="LN229" s="468">
        <f t="shared" si="708"/>
        <v>0</v>
      </c>
      <c r="LO229" s="468" t="str">
        <f t="shared" si="792"/>
        <v>○</v>
      </c>
      <c r="LP229" s="451"/>
      <c r="LQ229" s="414">
        <f t="shared" si="793"/>
        <v>0</v>
      </c>
      <c r="LR229" s="414">
        <f t="shared" si="794"/>
        <v>0</v>
      </c>
      <c r="LS229" s="414" t="str">
        <f t="shared" si="709"/>
        <v/>
      </c>
      <c r="LT229" s="414" t="str">
        <f t="shared" si="795"/>
        <v/>
      </c>
      <c r="LU229" s="414">
        <f t="shared" si="710"/>
        <v>0</v>
      </c>
      <c r="LV229" s="414">
        <f t="shared" si="711"/>
        <v>0</v>
      </c>
      <c r="LW229" s="414">
        <f t="shared" si="712"/>
        <v>0</v>
      </c>
      <c r="LX229" s="448">
        <f t="shared" si="713"/>
        <v>0</v>
      </c>
      <c r="LY229" s="414">
        <f t="shared" si="796"/>
        <v>0</v>
      </c>
      <c r="LZ229" s="414">
        <f t="shared" si="797"/>
        <v>0</v>
      </c>
      <c r="MA229" s="414">
        <f t="shared" si="798"/>
        <v>0</v>
      </c>
      <c r="MB229" s="448">
        <f t="shared" si="799"/>
        <v>0</v>
      </c>
      <c r="MC229" s="414">
        <f t="shared" si="714"/>
        <v>0</v>
      </c>
      <c r="MD229" s="414">
        <f t="shared" si="715"/>
        <v>0</v>
      </c>
      <c r="ME229" s="414">
        <f t="shared" si="716"/>
        <v>0</v>
      </c>
      <c r="MF229" s="448">
        <f t="shared" si="717"/>
        <v>0</v>
      </c>
      <c r="MG229" s="414">
        <f t="shared" si="718"/>
        <v>0</v>
      </c>
      <c r="MH229" s="414">
        <f t="shared" si="719"/>
        <v>0</v>
      </c>
      <c r="MI229" s="414">
        <f t="shared" si="720"/>
        <v>0</v>
      </c>
      <c r="MJ229" s="448">
        <f t="shared" si="800"/>
        <v>0</v>
      </c>
      <c r="MK229" s="462"/>
      <c r="ML229" s="477" cm="1">
        <f t="array" ref="ML229">IF(MX229=1,INDEX($BX229:$EQ229,1,MATCH("Ⅱ⑧",$BX229:$EQ229,0)+7),0)</f>
        <v>0</v>
      </c>
      <c r="MM229" s="478">
        <f t="shared" si="721"/>
        <v>0</v>
      </c>
      <c r="MN229" s="468">
        <f t="shared" si="722"/>
        <v>0</v>
      </c>
      <c r="MP229" s="348">
        <f t="shared" si="723"/>
        <v>0</v>
      </c>
      <c r="MQ229" s="348">
        <f t="shared" si="724"/>
        <v>0</v>
      </c>
      <c r="MR229" s="348">
        <f t="shared" si="725"/>
        <v>0</v>
      </c>
      <c r="MS229" s="348">
        <f t="shared" si="726"/>
        <v>0</v>
      </c>
      <c r="MT229" s="348">
        <f t="shared" si="727"/>
        <v>0</v>
      </c>
      <c r="MU229" s="348">
        <f t="shared" si="728"/>
        <v>0</v>
      </c>
      <c r="MV229" s="348">
        <f t="shared" si="729"/>
        <v>0</v>
      </c>
      <c r="MW229" s="348">
        <f t="shared" si="730"/>
        <v>0</v>
      </c>
      <c r="MX229" s="348">
        <f t="shared" si="731"/>
        <v>0</v>
      </c>
      <c r="MZ229" s="550">
        <f t="shared" si="732"/>
        <v>0</v>
      </c>
      <c r="NA229" s="550">
        <f t="shared" si="733"/>
        <v>0</v>
      </c>
      <c r="NB229" s="550">
        <f t="shared" si="734"/>
        <v>0</v>
      </c>
      <c r="NC229" s="550">
        <f t="shared" si="735"/>
        <v>0</v>
      </c>
      <c r="ND229" s="550">
        <f t="shared" si="736"/>
        <v>0</v>
      </c>
      <c r="NE229" s="550">
        <f t="shared" si="737"/>
        <v>0</v>
      </c>
      <c r="NF229" s="550">
        <f t="shared" si="738"/>
        <v>0</v>
      </c>
      <c r="NG229" s="550">
        <f t="shared" si="739"/>
        <v>0</v>
      </c>
    </row>
    <row r="230" spans="1:371" s="136" customFormat="1" ht="21" customHeight="1">
      <c r="A230" s="452">
        <f t="shared" si="612"/>
        <v>0</v>
      </c>
      <c r="B230" s="452">
        <f t="shared" si="801"/>
        <v>0</v>
      </c>
      <c r="C230" s="452">
        <f t="shared" si="613"/>
        <v>0</v>
      </c>
      <c r="D230" s="452">
        <f t="shared" si="614"/>
        <v>0</v>
      </c>
      <c r="E230" s="452">
        <f t="shared" si="615"/>
        <v>0</v>
      </c>
      <c r="F230" s="452">
        <f t="shared" si="802"/>
        <v>0</v>
      </c>
      <c r="G230" s="452">
        <f t="shared" si="803"/>
        <v>0</v>
      </c>
      <c r="H230" s="452">
        <f t="shared" si="804"/>
        <v>0</v>
      </c>
      <c r="I230" s="267">
        <f t="shared" si="740"/>
        <v>0</v>
      </c>
      <c r="J230" s="268"/>
      <c r="K230" s="112"/>
      <c r="L230" s="112"/>
      <c r="M230" s="106"/>
      <c r="N230" s="106"/>
      <c r="O230" s="106"/>
      <c r="P230" s="106"/>
      <c r="Q230" s="112"/>
      <c r="R230" s="263" t="str">
        <f>IFERROR(VLOOKUP(Q230,'４整理番号表'!$T$27:$U$30,2,TRUE),"")</f>
        <v/>
      </c>
      <c r="S230" s="263">
        <f t="shared" si="741"/>
        <v>0</v>
      </c>
      <c r="T230" s="266">
        <f t="shared" si="742"/>
        <v>0</v>
      </c>
      <c r="U230" s="112"/>
      <c r="V230" s="108"/>
      <c r="W230" s="269" t="str">
        <f>IFERROR(VLOOKUP(V230,'４整理番号表'!$B$6:$G$7,2,TRUE),"")</f>
        <v/>
      </c>
      <c r="X230" s="270"/>
      <c r="Y230" s="108"/>
      <c r="Z230" s="269" t="str">
        <f>IFERROR(VLOOKUP(Y230,'４整理番号表'!$B$39:$H$45,2,TRUE),"")</f>
        <v/>
      </c>
      <c r="AA230" s="108"/>
      <c r="AB230" s="271" t="str">
        <f>IFERROR(VLOOKUP(AA230,'４整理番号表'!$J$5:$K$59,2,TRUE),"")</f>
        <v/>
      </c>
      <c r="AC230" s="365"/>
      <c r="AD230" s="624"/>
      <c r="AE230" s="107"/>
      <c r="AF230" s="272" t="str">
        <f>IFERROR(VLOOKUP(AE230,'４整理番号表'!$P$6:$Q$39,2,TRUE),"")</f>
        <v/>
      </c>
      <c r="AG230" s="273">
        <f t="shared" si="616"/>
        <v>0</v>
      </c>
      <c r="AH230" s="106"/>
      <c r="AI230" s="112"/>
      <c r="AJ230" s="111"/>
      <c r="AK230" s="282"/>
      <c r="AL230" s="283"/>
      <c r="AM230" s="280"/>
      <c r="AN230" s="29"/>
      <c r="AO230" s="291">
        <f t="shared" si="617"/>
        <v>0</v>
      </c>
      <c r="AP230" s="290">
        <f t="shared" si="743"/>
        <v>0</v>
      </c>
      <c r="AQ230" s="30"/>
      <c r="AR230" s="30"/>
      <c r="AS230" s="30"/>
      <c r="AT230" s="289"/>
      <c r="AU230" s="291">
        <f t="shared" si="810"/>
        <v>0</v>
      </c>
      <c r="AV230" s="291" t="str">
        <f t="shared" si="805"/>
        <v/>
      </c>
      <c r="AW230" s="27"/>
      <c r="AX230" s="33"/>
      <c r="AY230" s="33"/>
      <c r="AZ230" s="28"/>
      <c r="BA230" s="27"/>
      <c r="BB230" s="202"/>
      <c r="BC230" s="315">
        <f t="shared" si="744"/>
        <v>0</v>
      </c>
      <c r="BD230" s="349" t="str">
        <f t="shared" si="618"/>
        <v/>
      </c>
      <c r="BE230" s="350"/>
      <c r="BF230" s="350"/>
      <c r="BG230" s="349">
        <f t="shared" si="811"/>
        <v>0</v>
      </c>
      <c r="BH230" s="350"/>
      <c r="BI230" s="349">
        <f t="shared" si="745"/>
        <v>0</v>
      </c>
      <c r="BJ230" s="202"/>
      <c r="BK230" s="202"/>
      <c r="BL230" s="653" t="str">
        <f t="shared" si="619"/>
        <v/>
      </c>
      <c r="BM230" s="654" t="str">
        <f t="shared" si="620"/>
        <v/>
      </c>
      <c r="BN230" s="266" t="str">
        <f t="shared" si="621"/>
        <v/>
      </c>
      <c r="BO230" s="793"/>
      <c r="BP230" s="323"/>
      <c r="BQ230" s="323"/>
      <c r="BR230" s="323"/>
      <c r="BS230" s="323"/>
      <c r="BT230" s="324" t="str">
        <f t="shared" si="622"/>
        <v/>
      </c>
      <c r="BU230" s="325" t="str">
        <f t="shared" si="746"/>
        <v/>
      </c>
      <c r="BV230" s="393">
        <f t="shared" si="747"/>
        <v>0</v>
      </c>
      <c r="BW230" s="326"/>
      <c r="BX230" s="329"/>
      <c r="BY230" s="454"/>
      <c r="BZ230" s="455"/>
      <c r="CA230" s="455"/>
      <c r="CB230" s="455"/>
      <c r="CC230" s="455"/>
      <c r="CD230" s="322">
        <f>IFERROR(VLOOKUP(BX230,'４整理番号表'!$X$23:$Z$31,3,FALSE),)</f>
        <v>0</v>
      </c>
      <c r="CE230" s="605" t="str">
        <f>IF(BX230='４整理番号表'!$X$24,IF(CC230&lt;&gt;"",IF(BZ230&gt;0,IF(BY230=6,ROUNDDOWN((CC230-BZ230)/ABS(BZ230),3),IF(BY230=5,ROUNDDOWN((CC230-BZ230)/ABS(BZ230)*3/4,3),"")),"-")),IF(CC230&lt;&gt;"",IF(BZ230&gt;0,ROUNDDOWN((CC230-BZ230)/ABS(BZ230),3),"-"),""))</f>
        <v/>
      </c>
      <c r="CF230" s="610"/>
      <c r="CG230" s="329"/>
      <c r="CH230" s="454"/>
      <c r="CI230" s="322"/>
      <c r="CJ230" s="322"/>
      <c r="CK230" s="322"/>
      <c r="CL230" s="322"/>
      <c r="CM230" s="322">
        <f>IFERROR(VLOOKUP(CG230,'４整理番号表'!$X$23:$Z$31,3,FALSE),)</f>
        <v>0</v>
      </c>
      <c r="CN230" s="325" t="str">
        <f t="shared" si="748"/>
        <v/>
      </c>
      <c r="CO230" s="610"/>
      <c r="CP230" s="329"/>
      <c r="CQ230" s="454"/>
      <c r="CR230" s="322"/>
      <c r="CS230" s="322"/>
      <c r="CT230" s="322"/>
      <c r="CU230" s="322"/>
      <c r="CV230" s="322">
        <f>IFERROR(VLOOKUP(CP230,'４整理番号表'!$X$23:$Z$31,3,FALSE),)</f>
        <v>0</v>
      </c>
      <c r="CW230" s="325" t="str">
        <f t="shared" si="749"/>
        <v/>
      </c>
      <c r="CX230" s="619"/>
      <c r="CY230" s="329"/>
      <c r="CZ230" s="454"/>
      <c r="DA230" s="322"/>
      <c r="DB230" s="322"/>
      <c r="DC230" s="322"/>
      <c r="DD230" s="322"/>
      <c r="DE230" s="322">
        <f>IFERROR(VLOOKUP(CY230,'４整理番号表'!$X$23:$Z$31,3,FALSE),)</f>
        <v>0</v>
      </c>
      <c r="DF230" s="325" t="str">
        <f t="shared" si="750"/>
        <v/>
      </c>
      <c r="DG230" s="610"/>
      <c r="DH230" s="329"/>
      <c r="DI230" s="454"/>
      <c r="DJ230" s="322"/>
      <c r="DK230" s="322"/>
      <c r="DL230" s="322"/>
      <c r="DM230" s="322"/>
      <c r="DN230" s="322">
        <f>IFERROR(VLOOKUP(DH230,'４整理番号表'!$X$23:$Z$31,3,FALSE),)</f>
        <v>0</v>
      </c>
      <c r="DO230" s="325" t="str">
        <f t="shared" si="751"/>
        <v/>
      </c>
      <c r="DP230" s="610"/>
      <c r="DQ230" s="329"/>
      <c r="DR230" s="454"/>
      <c r="DS230" s="322"/>
      <c r="DT230" s="322"/>
      <c r="DU230" s="322"/>
      <c r="DV230" s="322"/>
      <c r="DW230" s="322">
        <f>IFERROR(VLOOKUP(DQ230,'４整理番号表'!$X$23:$Z$31,3,FALSE),)</f>
        <v>0</v>
      </c>
      <c r="DX230" s="325" t="str">
        <f t="shared" si="752"/>
        <v/>
      </c>
      <c r="DY230" s="610"/>
      <c r="DZ230" s="329"/>
      <c r="EA230" s="454"/>
      <c r="EB230" s="322"/>
      <c r="EC230" s="322"/>
      <c r="ED230" s="322"/>
      <c r="EE230" s="322"/>
      <c r="EF230" s="322">
        <f>IFERROR(VLOOKUP(DZ230,'４整理番号表'!$X$23:$Z$31,3,FALSE),)</f>
        <v>0</v>
      </c>
      <c r="EG230" s="325" t="str">
        <f t="shared" si="753"/>
        <v/>
      </c>
      <c r="EH230" s="610"/>
      <c r="EI230" s="329"/>
      <c r="EJ230" s="454"/>
      <c r="EK230" s="322"/>
      <c r="EL230" s="322"/>
      <c r="EM230" s="322"/>
      <c r="EN230" s="322"/>
      <c r="EO230" s="322">
        <f>IFERROR(VLOOKUP(EI230,'４整理番号表'!$X$23:$Z$31,3,FALSE),)</f>
        <v>0</v>
      </c>
      <c r="EP230" s="325" t="str">
        <f t="shared" si="754"/>
        <v/>
      </c>
      <c r="EQ230" s="619"/>
      <c r="ER230" s="203" t="s">
        <v>101</v>
      </c>
      <c r="ES230" s="266">
        <f t="shared" si="623"/>
        <v>0</v>
      </c>
      <c r="ET230" s="272">
        <f t="shared" si="624"/>
        <v>0</v>
      </c>
      <c r="EU230" s="272">
        <f t="shared" si="625"/>
        <v>0</v>
      </c>
      <c r="EV230" s="272">
        <f t="shared" si="626"/>
        <v>0</v>
      </c>
      <c r="EW230" s="272">
        <f t="shared" si="627"/>
        <v>0</v>
      </c>
      <c r="EX230" s="272">
        <f t="shared" si="628"/>
        <v>0</v>
      </c>
      <c r="EY230" s="272">
        <f t="shared" si="629"/>
        <v>0</v>
      </c>
      <c r="EZ230" s="272">
        <f t="shared" si="630"/>
        <v>0</v>
      </c>
      <c r="FA230" s="272">
        <f t="shared" si="631"/>
        <v>0</v>
      </c>
      <c r="FB230" s="272">
        <f t="shared" si="632"/>
        <v>0</v>
      </c>
      <c r="FC230" s="272">
        <f t="shared" si="633"/>
        <v>0</v>
      </c>
      <c r="FD230" s="272">
        <f t="shared" si="634"/>
        <v>0</v>
      </c>
      <c r="FE230" s="272">
        <f t="shared" si="635"/>
        <v>0</v>
      </c>
      <c r="FF230" s="272">
        <f t="shared" si="636"/>
        <v>0</v>
      </c>
      <c r="FG230" s="272">
        <f t="shared" si="637"/>
        <v>0</v>
      </c>
      <c r="FH230" s="272">
        <f t="shared" si="638"/>
        <v>0</v>
      </c>
      <c r="FI230" s="109" t="s">
        <v>100</v>
      </c>
      <c r="FJ230" s="109" t="s">
        <v>100</v>
      </c>
      <c r="FK230" s="109" t="s">
        <v>100</v>
      </c>
      <c r="FL230" s="109" t="s">
        <v>100</v>
      </c>
      <c r="FM230" s="109" t="s">
        <v>100</v>
      </c>
      <c r="FN230" s="272">
        <f t="shared" si="755"/>
        <v>0</v>
      </c>
      <c r="FO230" s="272">
        <f t="shared" si="756"/>
        <v>0</v>
      </c>
      <c r="FP230" s="272">
        <f t="shared" si="757"/>
        <v>0</v>
      </c>
      <c r="FQ230" s="272">
        <f t="shared" si="758"/>
        <v>0</v>
      </c>
      <c r="FR230" s="272">
        <f t="shared" si="759"/>
        <v>0</v>
      </c>
      <c r="FS230" s="272">
        <f t="shared" si="760"/>
        <v>0</v>
      </c>
      <c r="FT230" s="272">
        <f t="shared" si="761"/>
        <v>0</v>
      </c>
      <c r="FU230" s="113"/>
      <c r="FV230" s="113"/>
      <c r="FW230" s="109"/>
      <c r="FX230" s="109"/>
      <c r="FY230" s="109"/>
      <c r="FZ230" s="272">
        <f t="shared" si="762"/>
        <v>0</v>
      </c>
      <c r="GA230" s="272">
        <f t="shared" si="639"/>
        <v>0</v>
      </c>
      <c r="GB230" s="109"/>
      <c r="GC230" s="109"/>
      <c r="GD230" s="109"/>
      <c r="GE230" s="109"/>
      <c r="GF230" s="109"/>
      <c r="GG230" s="109"/>
      <c r="GH230" s="109"/>
      <c r="GI230" s="109"/>
      <c r="GJ230" s="109"/>
      <c r="GK230" s="109"/>
      <c r="GL230" s="109"/>
      <c r="GM230" s="109"/>
      <c r="GN230" s="109"/>
      <c r="GO230" s="109"/>
      <c r="GP230" s="109"/>
      <c r="GQ230" s="109"/>
      <c r="GR230" s="109"/>
      <c r="GS230" s="109"/>
      <c r="GT230" s="110"/>
      <c r="GV230" s="413">
        <f t="shared" si="640"/>
        <v>0</v>
      </c>
      <c r="GW230" s="414">
        <f t="shared" si="641"/>
        <v>0</v>
      </c>
      <c r="GX230" s="415"/>
      <c r="GY230" s="416">
        <f t="shared" si="806"/>
        <v>0</v>
      </c>
      <c r="GZ230" s="417">
        <f t="shared" si="807"/>
        <v>0</v>
      </c>
      <c r="HA230" s="385"/>
      <c r="HB230" s="421"/>
      <c r="HC230" s="422"/>
      <c r="HD230" s="422"/>
      <c r="HE230" s="423">
        <f t="shared" si="808"/>
        <v>0</v>
      </c>
      <c r="HF230" s="424">
        <f t="shared" si="809"/>
        <v>0</v>
      </c>
      <c r="HG230" s="426"/>
      <c r="HH230" s="426"/>
      <c r="HI230" s="426"/>
      <c r="HJ230" s="345" t="str">
        <f t="shared" si="642"/>
        <v/>
      </c>
      <c r="HK230" s="402">
        <f>IF(OR(AND(1&lt;=HJ230,HJ230&lt;=3),HJ230=6),VLOOKUP(HJ230,'４整理番号表'!$J$5:$K$59,2,FALSE),0)</f>
        <v>0</v>
      </c>
      <c r="HL230" s="402">
        <f>IF(OR(HJ230=4,HJ230=7),VLOOKUP(HJ230,'４整理番号表'!$J$5:$K$59,2,FALSE),0)</f>
        <v>0</v>
      </c>
      <c r="HM230" s="402">
        <f>IF(HJ230=5,VLOOKUP(HJ230,'４整理番号表'!$J$5:$K$59,2,FALSE),0)</f>
        <v>0</v>
      </c>
      <c r="HN230" s="402">
        <f>IF(AND(8&lt;=HJ230,HJ230&lt;=13),VLOOKUP(HJ230,'４整理番号表'!$J$5:$K$59,2,FALSE),0)</f>
        <v>0</v>
      </c>
      <c r="HO230" s="397">
        <f t="shared" si="763"/>
        <v>0</v>
      </c>
      <c r="HP230" s="345">
        <f t="shared" si="764"/>
        <v>0</v>
      </c>
      <c r="HQ230" s="345">
        <f t="shared" si="765"/>
        <v>0</v>
      </c>
      <c r="HR230" s="344">
        <f t="shared" si="766"/>
        <v>0</v>
      </c>
      <c r="HS230" s="344">
        <f t="shared" si="767"/>
        <v>0</v>
      </c>
      <c r="HT230" s="345">
        <f t="shared" si="768"/>
        <v>0</v>
      </c>
      <c r="HU230" s="345">
        <f t="shared" si="769"/>
        <v>0</v>
      </c>
      <c r="HV230" s="345">
        <f t="shared" si="770"/>
        <v>0</v>
      </c>
      <c r="HW230" s="345">
        <f t="shared" si="771"/>
        <v>0</v>
      </c>
      <c r="HX230" s="345">
        <f t="shared" si="772"/>
        <v>0</v>
      </c>
      <c r="HY230" s="344">
        <f t="shared" si="773"/>
        <v>0</v>
      </c>
      <c r="HZ230" s="344">
        <f t="shared" si="774"/>
        <v>0</v>
      </c>
      <c r="IA230" s="345">
        <f t="shared" si="775"/>
        <v>0</v>
      </c>
      <c r="IB230" s="345">
        <f t="shared" si="776"/>
        <v>0</v>
      </c>
      <c r="IC230" s="345">
        <f t="shared" si="777"/>
        <v>0</v>
      </c>
      <c r="ID230" s="345">
        <f t="shared" si="778"/>
        <v>0</v>
      </c>
      <c r="IE230" s="345">
        <f t="shared" si="779"/>
        <v>0</v>
      </c>
      <c r="IF230" s="344">
        <f>IF(AND($HO230=3,SUM($ID230:IE230)=0),IF(AND($HB230=1,$HF230&gt;=0.1),1,),)</f>
        <v>0</v>
      </c>
      <c r="IG230" s="344">
        <f>IF(AND($HO230=3,SUM($ID230:IF230)=0),IF(AND($HB230=1,$HF230&gt;=0.05,$HF230&lt;0.1),1,),)</f>
        <v>0</v>
      </c>
      <c r="IH230" s="345">
        <f t="shared" si="780"/>
        <v>0</v>
      </c>
      <c r="II230" s="345">
        <f t="shared" si="781"/>
        <v>0</v>
      </c>
      <c r="IJ230" s="345">
        <f t="shared" si="782"/>
        <v>0</v>
      </c>
      <c r="IK230" s="345">
        <f t="shared" si="783"/>
        <v>0</v>
      </c>
      <c r="IL230" s="345">
        <f t="shared" si="784"/>
        <v>0</v>
      </c>
      <c r="IM230" s="345">
        <f t="shared" si="785"/>
        <v>0</v>
      </c>
      <c r="IN230" s="345">
        <f t="shared" si="786"/>
        <v>0</v>
      </c>
      <c r="IO230" s="345">
        <f t="shared" si="787"/>
        <v>0</v>
      </c>
      <c r="IP230" s="345">
        <f t="shared" si="788"/>
        <v>0</v>
      </c>
      <c r="IQ230" s="345">
        <f t="shared" si="789"/>
        <v>0</v>
      </c>
      <c r="IR230" s="345">
        <f t="shared" si="790"/>
        <v>0</v>
      </c>
      <c r="IS230" s="392">
        <f t="shared" si="791"/>
        <v>0</v>
      </c>
      <c r="IT230" s="385"/>
      <c r="IU230" s="440">
        <f t="shared" si="643"/>
        <v>0</v>
      </c>
      <c r="IV230" s="344">
        <f t="shared" si="644"/>
        <v>0</v>
      </c>
      <c r="IW230" s="344">
        <f t="shared" si="645"/>
        <v>0</v>
      </c>
      <c r="IX230" s="344">
        <f t="shared" si="646"/>
        <v>0</v>
      </c>
      <c r="IY230" s="344">
        <f t="shared" si="647"/>
        <v>0</v>
      </c>
      <c r="IZ230" s="344">
        <f t="shared" si="648"/>
        <v>0</v>
      </c>
      <c r="JA230" s="344">
        <f t="shared" si="649"/>
        <v>0</v>
      </c>
      <c r="JB230" s="344">
        <f t="shared" si="650"/>
        <v>0</v>
      </c>
      <c r="JC230" s="344">
        <f t="shared" si="651"/>
        <v>0</v>
      </c>
      <c r="JD230" s="344">
        <f t="shared" si="652"/>
        <v>0</v>
      </c>
      <c r="JE230" s="344">
        <f t="shared" si="653"/>
        <v>0</v>
      </c>
      <c r="JF230" s="344">
        <f t="shared" si="654"/>
        <v>0</v>
      </c>
      <c r="JG230" s="344">
        <f t="shared" si="655"/>
        <v>0</v>
      </c>
      <c r="JH230" s="344">
        <f t="shared" si="656"/>
        <v>0</v>
      </c>
      <c r="JI230" s="344">
        <f t="shared" si="657"/>
        <v>0</v>
      </c>
      <c r="JJ230" s="344">
        <f t="shared" si="658"/>
        <v>0</v>
      </c>
      <c r="JK230" s="344">
        <f t="shared" si="659"/>
        <v>0</v>
      </c>
      <c r="JL230" s="344">
        <f t="shared" si="660"/>
        <v>0</v>
      </c>
      <c r="JM230" s="344">
        <f t="shared" si="661"/>
        <v>0</v>
      </c>
      <c r="JN230" s="344">
        <f t="shared" si="662"/>
        <v>0</v>
      </c>
      <c r="JO230" s="344">
        <f t="shared" si="663"/>
        <v>0</v>
      </c>
      <c r="JP230" s="344">
        <f t="shared" si="664"/>
        <v>0</v>
      </c>
      <c r="JQ230" s="344">
        <f t="shared" si="665"/>
        <v>0</v>
      </c>
      <c r="JR230" s="344">
        <f t="shared" si="666"/>
        <v>0</v>
      </c>
      <c r="JS230" s="344">
        <f t="shared" si="667"/>
        <v>0</v>
      </c>
      <c r="JT230" s="344">
        <f t="shared" si="668"/>
        <v>0</v>
      </c>
      <c r="JU230" s="344">
        <f t="shared" si="669"/>
        <v>0</v>
      </c>
      <c r="JV230" s="344">
        <f t="shared" si="670"/>
        <v>0</v>
      </c>
      <c r="JW230" s="344">
        <f t="shared" si="671"/>
        <v>0</v>
      </c>
      <c r="JX230" s="344">
        <f t="shared" si="672"/>
        <v>0</v>
      </c>
      <c r="JY230" s="344">
        <f t="shared" si="673"/>
        <v>0</v>
      </c>
      <c r="JZ230" s="344">
        <f t="shared" si="674"/>
        <v>0</v>
      </c>
      <c r="KA230" s="344">
        <f t="shared" si="675"/>
        <v>0</v>
      </c>
      <c r="KB230" s="344">
        <f t="shared" si="676"/>
        <v>0</v>
      </c>
      <c r="KC230" s="344">
        <f t="shared" si="677"/>
        <v>0</v>
      </c>
      <c r="KD230" s="344">
        <f t="shared" si="678"/>
        <v>0</v>
      </c>
      <c r="KE230" s="344">
        <f t="shared" si="679"/>
        <v>0</v>
      </c>
      <c r="KF230" s="344">
        <f t="shared" si="680"/>
        <v>0</v>
      </c>
      <c r="KG230" s="344">
        <f t="shared" si="681"/>
        <v>0</v>
      </c>
      <c r="KH230" s="344">
        <f t="shared" si="682"/>
        <v>0</v>
      </c>
      <c r="KI230" s="344">
        <f t="shared" si="683"/>
        <v>0</v>
      </c>
      <c r="KJ230" s="344">
        <f t="shared" si="684"/>
        <v>0</v>
      </c>
      <c r="KK230" s="344">
        <f t="shared" si="685"/>
        <v>0</v>
      </c>
      <c r="KL230" s="344">
        <f t="shared" si="686"/>
        <v>0</v>
      </c>
      <c r="KM230" s="344">
        <f t="shared" si="687"/>
        <v>0</v>
      </c>
      <c r="KN230" s="344">
        <f t="shared" si="688"/>
        <v>0</v>
      </c>
      <c r="KO230" s="344">
        <f t="shared" si="689"/>
        <v>0</v>
      </c>
      <c r="KP230" s="344">
        <f t="shared" si="690"/>
        <v>0</v>
      </c>
      <c r="KQ230" s="344">
        <f t="shared" si="691"/>
        <v>0</v>
      </c>
      <c r="KR230" s="344">
        <f t="shared" si="692"/>
        <v>0</v>
      </c>
      <c r="KS230" s="344">
        <f t="shared" si="693"/>
        <v>0</v>
      </c>
      <c r="KT230" s="383">
        <f t="shared" si="694"/>
        <v>0</v>
      </c>
      <c r="KU230" s="701"/>
      <c r="KV230" s="109"/>
      <c r="KW230" s="109"/>
      <c r="KX230" s="110"/>
      <c r="KZ230" s="472">
        <f t="shared" si="695"/>
        <v>0</v>
      </c>
      <c r="LA230" s="348">
        <f t="shared" si="696"/>
        <v>0</v>
      </c>
      <c r="LB230" s="348">
        <f t="shared" si="697"/>
        <v>0</v>
      </c>
      <c r="LC230" s="473">
        <f t="shared" si="698"/>
        <v>0</v>
      </c>
      <c r="LE230" s="467">
        <f t="shared" si="699"/>
        <v>0</v>
      </c>
      <c r="LF230" s="467" t="str">
        <f t="shared" si="700"/>
        <v/>
      </c>
      <c r="LG230" s="467">
        <f t="shared" si="701"/>
        <v>0</v>
      </c>
      <c r="LH230" s="467">
        <f t="shared" si="702"/>
        <v>0</v>
      </c>
      <c r="LI230" s="467">
        <f t="shared" si="703"/>
        <v>0</v>
      </c>
      <c r="LJ230" s="467">
        <f t="shared" si="704"/>
        <v>0</v>
      </c>
      <c r="LK230" s="467">
        <f t="shared" si="705"/>
        <v>0</v>
      </c>
      <c r="LL230" s="467">
        <f t="shared" si="706"/>
        <v>0</v>
      </c>
      <c r="LM230" s="467">
        <f t="shared" si="707"/>
        <v>0</v>
      </c>
      <c r="LN230" s="468">
        <f t="shared" si="708"/>
        <v>0</v>
      </c>
      <c r="LO230" s="468" t="str">
        <f t="shared" si="792"/>
        <v>○</v>
      </c>
      <c r="LP230" s="451"/>
      <c r="LQ230" s="414">
        <f t="shared" si="793"/>
        <v>0</v>
      </c>
      <c r="LR230" s="414">
        <f t="shared" si="794"/>
        <v>0</v>
      </c>
      <c r="LS230" s="414" t="str">
        <f t="shared" si="709"/>
        <v/>
      </c>
      <c r="LT230" s="414" t="str">
        <f t="shared" si="795"/>
        <v/>
      </c>
      <c r="LU230" s="414">
        <f t="shared" si="710"/>
        <v>0</v>
      </c>
      <c r="LV230" s="414">
        <f t="shared" si="711"/>
        <v>0</v>
      </c>
      <c r="LW230" s="414">
        <f t="shared" si="712"/>
        <v>0</v>
      </c>
      <c r="LX230" s="448">
        <f t="shared" si="713"/>
        <v>0</v>
      </c>
      <c r="LY230" s="414">
        <f t="shared" si="796"/>
        <v>0</v>
      </c>
      <c r="LZ230" s="414">
        <f t="shared" si="797"/>
        <v>0</v>
      </c>
      <c r="MA230" s="414">
        <f t="shared" si="798"/>
        <v>0</v>
      </c>
      <c r="MB230" s="448">
        <f t="shared" si="799"/>
        <v>0</v>
      </c>
      <c r="MC230" s="414">
        <f t="shared" si="714"/>
        <v>0</v>
      </c>
      <c r="MD230" s="414">
        <f t="shared" si="715"/>
        <v>0</v>
      </c>
      <c r="ME230" s="414">
        <f t="shared" si="716"/>
        <v>0</v>
      </c>
      <c r="MF230" s="448">
        <f t="shared" si="717"/>
        <v>0</v>
      </c>
      <c r="MG230" s="414">
        <f t="shared" si="718"/>
        <v>0</v>
      </c>
      <c r="MH230" s="414">
        <f t="shared" si="719"/>
        <v>0</v>
      </c>
      <c r="MI230" s="414">
        <f t="shared" si="720"/>
        <v>0</v>
      </c>
      <c r="MJ230" s="448">
        <f t="shared" si="800"/>
        <v>0</v>
      </c>
      <c r="MK230" s="462"/>
      <c r="ML230" s="477" cm="1">
        <f t="array" ref="ML230">IF(MX230=1,INDEX($BX230:$EQ230,1,MATCH("Ⅱ⑧",$BX230:$EQ230,0)+7),0)</f>
        <v>0</v>
      </c>
      <c r="MM230" s="478">
        <f t="shared" si="721"/>
        <v>0</v>
      </c>
      <c r="MN230" s="468">
        <f t="shared" si="722"/>
        <v>0</v>
      </c>
      <c r="MP230" s="348">
        <f t="shared" si="723"/>
        <v>0</v>
      </c>
      <c r="MQ230" s="348">
        <f t="shared" si="724"/>
        <v>0</v>
      </c>
      <c r="MR230" s="348">
        <f t="shared" si="725"/>
        <v>0</v>
      </c>
      <c r="MS230" s="348">
        <f t="shared" si="726"/>
        <v>0</v>
      </c>
      <c r="MT230" s="348">
        <f t="shared" si="727"/>
        <v>0</v>
      </c>
      <c r="MU230" s="348">
        <f t="shared" si="728"/>
        <v>0</v>
      </c>
      <c r="MV230" s="348">
        <f t="shared" si="729"/>
        <v>0</v>
      </c>
      <c r="MW230" s="348">
        <f t="shared" si="730"/>
        <v>0</v>
      </c>
      <c r="MX230" s="348">
        <f t="shared" si="731"/>
        <v>0</v>
      </c>
      <c r="MZ230" s="550">
        <f t="shared" si="732"/>
        <v>0</v>
      </c>
      <c r="NA230" s="550">
        <f t="shared" si="733"/>
        <v>0</v>
      </c>
      <c r="NB230" s="550">
        <f t="shared" si="734"/>
        <v>0</v>
      </c>
      <c r="NC230" s="550">
        <f t="shared" si="735"/>
        <v>0</v>
      </c>
      <c r="ND230" s="550">
        <f t="shared" si="736"/>
        <v>0</v>
      </c>
      <c r="NE230" s="550">
        <f t="shared" si="737"/>
        <v>0</v>
      </c>
      <c r="NF230" s="550">
        <f t="shared" si="738"/>
        <v>0</v>
      </c>
      <c r="NG230" s="550">
        <f t="shared" si="739"/>
        <v>0</v>
      </c>
    </row>
    <row r="231" spans="1:371" s="136" customFormat="1" ht="21" customHeight="1">
      <c r="A231" s="452">
        <f t="shared" si="612"/>
        <v>0</v>
      </c>
      <c r="B231" s="452">
        <f t="shared" si="801"/>
        <v>0</v>
      </c>
      <c r="C231" s="452">
        <f t="shared" si="613"/>
        <v>0</v>
      </c>
      <c r="D231" s="452">
        <f t="shared" si="614"/>
        <v>0</v>
      </c>
      <c r="E231" s="452">
        <f t="shared" si="615"/>
        <v>0</v>
      </c>
      <c r="F231" s="452">
        <f t="shared" si="802"/>
        <v>0</v>
      </c>
      <c r="G231" s="452">
        <f t="shared" si="803"/>
        <v>0</v>
      </c>
      <c r="H231" s="452">
        <f t="shared" si="804"/>
        <v>0</v>
      </c>
      <c r="I231" s="267">
        <f t="shared" si="740"/>
        <v>0</v>
      </c>
      <c r="J231" s="268"/>
      <c r="K231" s="112"/>
      <c r="L231" s="112"/>
      <c r="M231" s="106"/>
      <c r="N231" s="106"/>
      <c r="O231" s="106"/>
      <c r="P231" s="106"/>
      <c r="Q231" s="112"/>
      <c r="R231" s="263" t="str">
        <f>IFERROR(VLOOKUP(Q231,'４整理番号表'!$T$27:$U$30,2,TRUE),"")</f>
        <v/>
      </c>
      <c r="S231" s="263">
        <f t="shared" si="741"/>
        <v>0</v>
      </c>
      <c r="T231" s="266">
        <f t="shared" si="742"/>
        <v>0</v>
      </c>
      <c r="U231" s="112"/>
      <c r="V231" s="108"/>
      <c r="W231" s="269" t="str">
        <f>IFERROR(VLOOKUP(V231,'４整理番号表'!$B$6:$G$7,2,TRUE),"")</f>
        <v/>
      </c>
      <c r="X231" s="270"/>
      <c r="Y231" s="108"/>
      <c r="Z231" s="269" t="str">
        <f>IFERROR(VLOOKUP(Y231,'４整理番号表'!$B$39:$H$45,2,TRUE),"")</f>
        <v/>
      </c>
      <c r="AA231" s="108"/>
      <c r="AB231" s="271" t="str">
        <f>IFERROR(VLOOKUP(AA231,'４整理番号表'!$J$5:$K$59,2,TRUE),"")</f>
        <v/>
      </c>
      <c r="AC231" s="365"/>
      <c r="AD231" s="624"/>
      <c r="AE231" s="107"/>
      <c r="AF231" s="272" t="str">
        <f>IFERROR(VLOOKUP(AE231,'４整理番号表'!$P$6:$Q$39,2,TRUE),"")</f>
        <v/>
      </c>
      <c r="AG231" s="273">
        <f t="shared" si="616"/>
        <v>0</v>
      </c>
      <c r="AH231" s="106"/>
      <c r="AI231" s="112"/>
      <c r="AJ231" s="111"/>
      <c r="AK231" s="282"/>
      <c r="AL231" s="283"/>
      <c r="AM231" s="280"/>
      <c r="AN231" s="26"/>
      <c r="AO231" s="291">
        <f t="shared" si="617"/>
        <v>0</v>
      </c>
      <c r="AP231" s="290">
        <f t="shared" si="743"/>
        <v>0</v>
      </c>
      <c r="AQ231" s="30"/>
      <c r="AR231" s="30"/>
      <c r="AS231" s="30"/>
      <c r="AT231" s="289"/>
      <c r="AU231" s="291">
        <f t="shared" si="810"/>
        <v>0</v>
      </c>
      <c r="AV231" s="291" t="str">
        <f t="shared" si="805"/>
        <v/>
      </c>
      <c r="AW231" s="27"/>
      <c r="AX231" s="33"/>
      <c r="AY231" s="33"/>
      <c r="AZ231" s="28"/>
      <c r="BA231" s="27"/>
      <c r="BB231" s="202"/>
      <c r="BC231" s="315">
        <f t="shared" si="744"/>
        <v>0</v>
      </c>
      <c r="BD231" s="349" t="str">
        <f t="shared" si="618"/>
        <v/>
      </c>
      <c r="BE231" s="350"/>
      <c r="BF231" s="350"/>
      <c r="BG231" s="349">
        <f t="shared" si="811"/>
        <v>0</v>
      </c>
      <c r="BH231" s="350"/>
      <c r="BI231" s="349">
        <f t="shared" si="745"/>
        <v>0</v>
      </c>
      <c r="BJ231" s="202"/>
      <c r="BK231" s="202"/>
      <c r="BL231" s="653" t="str">
        <f t="shared" si="619"/>
        <v/>
      </c>
      <c r="BM231" s="654" t="str">
        <f t="shared" si="620"/>
        <v/>
      </c>
      <c r="BN231" s="266" t="str">
        <f t="shared" si="621"/>
        <v/>
      </c>
      <c r="BO231" s="793"/>
      <c r="BP231" s="323"/>
      <c r="BQ231" s="323"/>
      <c r="BR231" s="323"/>
      <c r="BS231" s="323"/>
      <c r="BT231" s="324" t="str">
        <f t="shared" si="622"/>
        <v/>
      </c>
      <c r="BU231" s="325" t="str">
        <f t="shared" si="746"/>
        <v/>
      </c>
      <c r="BV231" s="393">
        <f t="shared" si="747"/>
        <v>0</v>
      </c>
      <c r="BW231" s="326"/>
      <c r="BX231" s="329"/>
      <c r="BY231" s="454"/>
      <c r="BZ231" s="455"/>
      <c r="CA231" s="455"/>
      <c r="CB231" s="455"/>
      <c r="CC231" s="455"/>
      <c r="CD231" s="322">
        <f>IFERROR(VLOOKUP(BX231,'４整理番号表'!$X$23:$Z$31,3,FALSE),)</f>
        <v>0</v>
      </c>
      <c r="CE231" s="605" t="str">
        <f>IF(BX231='４整理番号表'!$X$24,IF(CC231&lt;&gt;"",IF(BZ231&gt;0,IF(BY231=6,ROUNDDOWN((CC231-BZ231)/ABS(BZ231),3),IF(BY231=5,ROUNDDOWN((CC231-BZ231)/ABS(BZ231)*3/4,3),"")),"-")),IF(CC231&lt;&gt;"",IF(BZ231&gt;0,ROUNDDOWN((CC231-BZ231)/ABS(BZ231),3),"-"),""))</f>
        <v/>
      </c>
      <c r="CF231" s="610"/>
      <c r="CG231" s="329"/>
      <c r="CH231" s="454"/>
      <c r="CI231" s="322"/>
      <c r="CJ231" s="322"/>
      <c r="CK231" s="322"/>
      <c r="CL231" s="322"/>
      <c r="CM231" s="322">
        <f>IFERROR(VLOOKUP(CG231,'４整理番号表'!$X$23:$Z$31,3,FALSE),)</f>
        <v>0</v>
      </c>
      <c r="CN231" s="325" t="str">
        <f t="shared" si="748"/>
        <v/>
      </c>
      <c r="CO231" s="610"/>
      <c r="CP231" s="329"/>
      <c r="CQ231" s="454"/>
      <c r="CR231" s="322"/>
      <c r="CS231" s="322"/>
      <c r="CT231" s="322"/>
      <c r="CU231" s="322"/>
      <c r="CV231" s="322">
        <f>IFERROR(VLOOKUP(CP231,'４整理番号表'!$X$23:$Z$31,3,FALSE),)</f>
        <v>0</v>
      </c>
      <c r="CW231" s="325" t="str">
        <f t="shared" si="749"/>
        <v/>
      </c>
      <c r="CX231" s="619"/>
      <c r="CY231" s="329"/>
      <c r="CZ231" s="454"/>
      <c r="DA231" s="322"/>
      <c r="DB231" s="322"/>
      <c r="DC231" s="322"/>
      <c r="DD231" s="322"/>
      <c r="DE231" s="322">
        <f>IFERROR(VLOOKUP(CY231,'４整理番号表'!$X$23:$Z$31,3,FALSE),)</f>
        <v>0</v>
      </c>
      <c r="DF231" s="325" t="str">
        <f t="shared" si="750"/>
        <v/>
      </c>
      <c r="DG231" s="610"/>
      <c r="DH231" s="329"/>
      <c r="DI231" s="454"/>
      <c r="DJ231" s="322"/>
      <c r="DK231" s="322"/>
      <c r="DL231" s="322"/>
      <c r="DM231" s="322"/>
      <c r="DN231" s="322">
        <f>IFERROR(VLOOKUP(DH231,'４整理番号表'!$X$23:$Z$31,3,FALSE),)</f>
        <v>0</v>
      </c>
      <c r="DO231" s="325" t="str">
        <f t="shared" si="751"/>
        <v/>
      </c>
      <c r="DP231" s="610"/>
      <c r="DQ231" s="329"/>
      <c r="DR231" s="454"/>
      <c r="DS231" s="322"/>
      <c r="DT231" s="322"/>
      <c r="DU231" s="322"/>
      <c r="DV231" s="322"/>
      <c r="DW231" s="322">
        <f>IFERROR(VLOOKUP(DQ231,'４整理番号表'!$X$23:$Z$31,3,FALSE),)</f>
        <v>0</v>
      </c>
      <c r="DX231" s="325" t="str">
        <f t="shared" si="752"/>
        <v/>
      </c>
      <c r="DY231" s="610"/>
      <c r="DZ231" s="329"/>
      <c r="EA231" s="454"/>
      <c r="EB231" s="322"/>
      <c r="EC231" s="322"/>
      <c r="ED231" s="322"/>
      <c r="EE231" s="322"/>
      <c r="EF231" s="322">
        <f>IFERROR(VLOOKUP(DZ231,'４整理番号表'!$X$23:$Z$31,3,FALSE),)</f>
        <v>0</v>
      </c>
      <c r="EG231" s="325" t="str">
        <f t="shared" si="753"/>
        <v/>
      </c>
      <c r="EH231" s="610"/>
      <c r="EI231" s="329"/>
      <c r="EJ231" s="454"/>
      <c r="EK231" s="322"/>
      <c r="EL231" s="322"/>
      <c r="EM231" s="322"/>
      <c r="EN231" s="322"/>
      <c r="EO231" s="322">
        <f>IFERROR(VLOOKUP(EI231,'４整理番号表'!$X$23:$Z$31,3,FALSE),)</f>
        <v>0</v>
      </c>
      <c r="EP231" s="325" t="str">
        <f t="shared" si="754"/>
        <v/>
      </c>
      <c r="EQ231" s="619"/>
      <c r="ER231" s="203" t="s">
        <v>101</v>
      </c>
      <c r="ES231" s="266">
        <f t="shared" si="623"/>
        <v>0</v>
      </c>
      <c r="ET231" s="272">
        <f t="shared" si="624"/>
        <v>0</v>
      </c>
      <c r="EU231" s="272">
        <f t="shared" si="625"/>
        <v>0</v>
      </c>
      <c r="EV231" s="272">
        <f t="shared" si="626"/>
        <v>0</v>
      </c>
      <c r="EW231" s="272">
        <f t="shared" si="627"/>
        <v>0</v>
      </c>
      <c r="EX231" s="272">
        <f t="shared" si="628"/>
        <v>0</v>
      </c>
      <c r="EY231" s="272">
        <f t="shared" si="629"/>
        <v>0</v>
      </c>
      <c r="EZ231" s="272">
        <f t="shared" si="630"/>
        <v>0</v>
      </c>
      <c r="FA231" s="272">
        <f t="shared" si="631"/>
        <v>0</v>
      </c>
      <c r="FB231" s="272">
        <f t="shared" si="632"/>
        <v>0</v>
      </c>
      <c r="FC231" s="272">
        <f t="shared" si="633"/>
        <v>0</v>
      </c>
      <c r="FD231" s="272">
        <f t="shared" si="634"/>
        <v>0</v>
      </c>
      <c r="FE231" s="272">
        <f t="shared" si="635"/>
        <v>0</v>
      </c>
      <c r="FF231" s="272">
        <f t="shared" si="636"/>
        <v>0</v>
      </c>
      <c r="FG231" s="272">
        <f t="shared" si="637"/>
        <v>0</v>
      </c>
      <c r="FH231" s="272">
        <f t="shared" si="638"/>
        <v>0</v>
      </c>
      <c r="FI231" s="109" t="s">
        <v>100</v>
      </c>
      <c r="FJ231" s="109" t="s">
        <v>100</v>
      </c>
      <c r="FK231" s="109" t="s">
        <v>100</v>
      </c>
      <c r="FL231" s="109" t="s">
        <v>100</v>
      </c>
      <c r="FM231" s="109" t="s">
        <v>100</v>
      </c>
      <c r="FN231" s="272">
        <f t="shared" si="755"/>
        <v>0</v>
      </c>
      <c r="FO231" s="272">
        <f t="shared" si="756"/>
        <v>0</v>
      </c>
      <c r="FP231" s="272">
        <f t="shared" si="757"/>
        <v>0</v>
      </c>
      <c r="FQ231" s="272">
        <f t="shared" si="758"/>
        <v>0</v>
      </c>
      <c r="FR231" s="272">
        <f t="shared" si="759"/>
        <v>0</v>
      </c>
      <c r="FS231" s="272">
        <f t="shared" si="760"/>
        <v>0</v>
      </c>
      <c r="FT231" s="272">
        <f t="shared" si="761"/>
        <v>0</v>
      </c>
      <c r="FU231" s="113"/>
      <c r="FV231" s="113"/>
      <c r="FW231" s="109"/>
      <c r="FX231" s="109"/>
      <c r="FY231" s="109"/>
      <c r="FZ231" s="272">
        <f t="shared" si="762"/>
        <v>0</v>
      </c>
      <c r="GA231" s="272">
        <f t="shared" si="639"/>
        <v>0</v>
      </c>
      <c r="GB231" s="109"/>
      <c r="GC231" s="109"/>
      <c r="GD231" s="109"/>
      <c r="GE231" s="109"/>
      <c r="GF231" s="109"/>
      <c r="GG231" s="109"/>
      <c r="GH231" s="109"/>
      <c r="GI231" s="109"/>
      <c r="GJ231" s="109"/>
      <c r="GK231" s="109"/>
      <c r="GL231" s="109"/>
      <c r="GM231" s="109"/>
      <c r="GN231" s="109"/>
      <c r="GO231" s="109"/>
      <c r="GP231" s="109"/>
      <c r="GQ231" s="109"/>
      <c r="GR231" s="109"/>
      <c r="GS231" s="109"/>
      <c r="GT231" s="110"/>
      <c r="GV231" s="413">
        <f t="shared" si="640"/>
        <v>0</v>
      </c>
      <c r="GW231" s="414">
        <f t="shared" si="641"/>
        <v>0</v>
      </c>
      <c r="GX231" s="415"/>
      <c r="GY231" s="416">
        <f t="shared" si="806"/>
        <v>0</v>
      </c>
      <c r="GZ231" s="417">
        <f t="shared" si="807"/>
        <v>0</v>
      </c>
      <c r="HA231" s="385"/>
      <c r="HB231" s="421"/>
      <c r="HC231" s="422"/>
      <c r="HD231" s="422"/>
      <c r="HE231" s="423">
        <f t="shared" si="808"/>
        <v>0</v>
      </c>
      <c r="HF231" s="424">
        <f t="shared" si="809"/>
        <v>0</v>
      </c>
      <c r="HG231" s="426"/>
      <c r="HH231" s="426"/>
      <c r="HI231" s="426"/>
      <c r="HJ231" s="345" t="str">
        <f t="shared" si="642"/>
        <v/>
      </c>
      <c r="HK231" s="402">
        <f>IF(OR(AND(1&lt;=HJ231,HJ231&lt;=3),HJ231=6),VLOOKUP(HJ231,'４整理番号表'!$J$5:$K$59,2,FALSE),0)</f>
        <v>0</v>
      </c>
      <c r="HL231" s="402">
        <f>IF(OR(HJ231=4,HJ231=7),VLOOKUP(HJ231,'４整理番号表'!$J$5:$K$59,2,FALSE),0)</f>
        <v>0</v>
      </c>
      <c r="HM231" s="402">
        <f>IF(HJ231=5,VLOOKUP(HJ231,'４整理番号表'!$J$5:$K$59,2,FALSE),0)</f>
        <v>0</v>
      </c>
      <c r="HN231" s="402">
        <f>IF(AND(8&lt;=HJ231,HJ231&lt;=13),VLOOKUP(HJ231,'４整理番号表'!$J$5:$K$59,2,FALSE),0)</f>
        <v>0</v>
      </c>
      <c r="HO231" s="397">
        <f t="shared" si="763"/>
        <v>0</v>
      </c>
      <c r="HP231" s="345">
        <f t="shared" si="764"/>
        <v>0</v>
      </c>
      <c r="HQ231" s="345">
        <f t="shared" si="765"/>
        <v>0</v>
      </c>
      <c r="HR231" s="344">
        <f t="shared" si="766"/>
        <v>0</v>
      </c>
      <c r="HS231" s="344">
        <f t="shared" si="767"/>
        <v>0</v>
      </c>
      <c r="HT231" s="345">
        <f t="shared" si="768"/>
        <v>0</v>
      </c>
      <c r="HU231" s="345">
        <f t="shared" si="769"/>
        <v>0</v>
      </c>
      <c r="HV231" s="345">
        <f t="shared" si="770"/>
        <v>0</v>
      </c>
      <c r="HW231" s="345">
        <f t="shared" si="771"/>
        <v>0</v>
      </c>
      <c r="HX231" s="345">
        <f t="shared" si="772"/>
        <v>0</v>
      </c>
      <c r="HY231" s="344">
        <f t="shared" si="773"/>
        <v>0</v>
      </c>
      <c r="HZ231" s="344">
        <f t="shared" si="774"/>
        <v>0</v>
      </c>
      <c r="IA231" s="345">
        <f t="shared" si="775"/>
        <v>0</v>
      </c>
      <c r="IB231" s="345">
        <f t="shared" si="776"/>
        <v>0</v>
      </c>
      <c r="IC231" s="345">
        <f t="shared" si="777"/>
        <v>0</v>
      </c>
      <c r="ID231" s="345">
        <f t="shared" si="778"/>
        <v>0</v>
      </c>
      <c r="IE231" s="345">
        <f t="shared" si="779"/>
        <v>0</v>
      </c>
      <c r="IF231" s="344">
        <f>IF(AND($HO231=3,SUM($ID231:IE231)=0),IF(AND($HB231=1,$HF231&gt;=0.1),1,),)</f>
        <v>0</v>
      </c>
      <c r="IG231" s="344">
        <f>IF(AND($HO231=3,SUM($ID231:IF231)=0),IF(AND($HB231=1,$HF231&gt;=0.05,$HF231&lt;0.1),1,),)</f>
        <v>0</v>
      </c>
      <c r="IH231" s="345">
        <f t="shared" si="780"/>
        <v>0</v>
      </c>
      <c r="II231" s="345">
        <f t="shared" si="781"/>
        <v>0</v>
      </c>
      <c r="IJ231" s="345">
        <f t="shared" si="782"/>
        <v>0</v>
      </c>
      <c r="IK231" s="345">
        <f t="shared" si="783"/>
        <v>0</v>
      </c>
      <c r="IL231" s="345">
        <f t="shared" si="784"/>
        <v>0</v>
      </c>
      <c r="IM231" s="345">
        <f t="shared" si="785"/>
        <v>0</v>
      </c>
      <c r="IN231" s="345">
        <f t="shared" si="786"/>
        <v>0</v>
      </c>
      <c r="IO231" s="345">
        <f t="shared" si="787"/>
        <v>0</v>
      </c>
      <c r="IP231" s="345">
        <f t="shared" si="788"/>
        <v>0</v>
      </c>
      <c r="IQ231" s="345">
        <f t="shared" si="789"/>
        <v>0</v>
      </c>
      <c r="IR231" s="345">
        <f t="shared" si="790"/>
        <v>0</v>
      </c>
      <c r="IS231" s="392">
        <f t="shared" si="791"/>
        <v>0</v>
      </c>
      <c r="IT231" s="385"/>
      <c r="IU231" s="440">
        <f t="shared" si="643"/>
        <v>0</v>
      </c>
      <c r="IV231" s="344">
        <f t="shared" si="644"/>
        <v>0</v>
      </c>
      <c r="IW231" s="344">
        <f t="shared" si="645"/>
        <v>0</v>
      </c>
      <c r="IX231" s="344">
        <f t="shared" si="646"/>
        <v>0</v>
      </c>
      <c r="IY231" s="344">
        <f t="shared" si="647"/>
        <v>0</v>
      </c>
      <c r="IZ231" s="344">
        <f t="shared" si="648"/>
        <v>0</v>
      </c>
      <c r="JA231" s="344">
        <f t="shared" si="649"/>
        <v>0</v>
      </c>
      <c r="JB231" s="344">
        <f t="shared" si="650"/>
        <v>0</v>
      </c>
      <c r="JC231" s="344">
        <f t="shared" si="651"/>
        <v>0</v>
      </c>
      <c r="JD231" s="344">
        <f t="shared" si="652"/>
        <v>0</v>
      </c>
      <c r="JE231" s="344">
        <f t="shared" si="653"/>
        <v>0</v>
      </c>
      <c r="JF231" s="344">
        <f t="shared" si="654"/>
        <v>0</v>
      </c>
      <c r="JG231" s="344">
        <f t="shared" si="655"/>
        <v>0</v>
      </c>
      <c r="JH231" s="344">
        <f t="shared" si="656"/>
        <v>0</v>
      </c>
      <c r="JI231" s="344">
        <f t="shared" si="657"/>
        <v>0</v>
      </c>
      <c r="JJ231" s="344">
        <f t="shared" si="658"/>
        <v>0</v>
      </c>
      <c r="JK231" s="344">
        <f t="shared" si="659"/>
        <v>0</v>
      </c>
      <c r="JL231" s="344">
        <f t="shared" si="660"/>
        <v>0</v>
      </c>
      <c r="JM231" s="344">
        <f t="shared" si="661"/>
        <v>0</v>
      </c>
      <c r="JN231" s="344">
        <f t="shared" si="662"/>
        <v>0</v>
      </c>
      <c r="JO231" s="344">
        <f t="shared" si="663"/>
        <v>0</v>
      </c>
      <c r="JP231" s="344">
        <f t="shared" si="664"/>
        <v>0</v>
      </c>
      <c r="JQ231" s="344">
        <f t="shared" si="665"/>
        <v>0</v>
      </c>
      <c r="JR231" s="344">
        <f t="shared" si="666"/>
        <v>0</v>
      </c>
      <c r="JS231" s="344">
        <f t="shared" si="667"/>
        <v>0</v>
      </c>
      <c r="JT231" s="344">
        <f t="shared" si="668"/>
        <v>0</v>
      </c>
      <c r="JU231" s="344">
        <f t="shared" si="669"/>
        <v>0</v>
      </c>
      <c r="JV231" s="344">
        <f t="shared" si="670"/>
        <v>0</v>
      </c>
      <c r="JW231" s="344">
        <f t="shared" si="671"/>
        <v>0</v>
      </c>
      <c r="JX231" s="344">
        <f t="shared" si="672"/>
        <v>0</v>
      </c>
      <c r="JY231" s="344">
        <f t="shared" si="673"/>
        <v>0</v>
      </c>
      <c r="JZ231" s="344">
        <f t="shared" si="674"/>
        <v>0</v>
      </c>
      <c r="KA231" s="344">
        <f t="shared" si="675"/>
        <v>0</v>
      </c>
      <c r="KB231" s="344">
        <f t="shared" si="676"/>
        <v>0</v>
      </c>
      <c r="KC231" s="344">
        <f t="shared" si="677"/>
        <v>0</v>
      </c>
      <c r="KD231" s="344">
        <f t="shared" si="678"/>
        <v>0</v>
      </c>
      <c r="KE231" s="344">
        <f t="shared" si="679"/>
        <v>0</v>
      </c>
      <c r="KF231" s="344">
        <f t="shared" si="680"/>
        <v>0</v>
      </c>
      <c r="KG231" s="344">
        <f t="shared" si="681"/>
        <v>0</v>
      </c>
      <c r="KH231" s="344">
        <f t="shared" si="682"/>
        <v>0</v>
      </c>
      <c r="KI231" s="344">
        <f t="shared" si="683"/>
        <v>0</v>
      </c>
      <c r="KJ231" s="344">
        <f t="shared" si="684"/>
        <v>0</v>
      </c>
      <c r="KK231" s="344">
        <f t="shared" si="685"/>
        <v>0</v>
      </c>
      <c r="KL231" s="344">
        <f t="shared" si="686"/>
        <v>0</v>
      </c>
      <c r="KM231" s="344">
        <f t="shared" si="687"/>
        <v>0</v>
      </c>
      <c r="KN231" s="344">
        <f t="shared" si="688"/>
        <v>0</v>
      </c>
      <c r="KO231" s="344">
        <f t="shared" si="689"/>
        <v>0</v>
      </c>
      <c r="KP231" s="344">
        <f t="shared" si="690"/>
        <v>0</v>
      </c>
      <c r="KQ231" s="344">
        <f t="shared" si="691"/>
        <v>0</v>
      </c>
      <c r="KR231" s="344">
        <f t="shared" si="692"/>
        <v>0</v>
      </c>
      <c r="KS231" s="344">
        <f t="shared" si="693"/>
        <v>0</v>
      </c>
      <c r="KT231" s="383">
        <f t="shared" si="694"/>
        <v>0</v>
      </c>
      <c r="KU231" s="701"/>
      <c r="KV231" s="109"/>
      <c r="KW231" s="109"/>
      <c r="KX231" s="110"/>
      <c r="KZ231" s="472">
        <f t="shared" si="695"/>
        <v>0</v>
      </c>
      <c r="LA231" s="348">
        <f t="shared" si="696"/>
        <v>0</v>
      </c>
      <c r="LB231" s="348">
        <f t="shared" si="697"/>
        <v>0</v>
      </c>
      <c r="LC231" s="473">
        <f t="shared" si="698"/>
        <v>0</v>
      </c>
      <c r="LE231" s="467">
        <f t="shared" si="699"/>
        <v>0</v>
      </c>
      <c r="LF231" s="467" t="str">
        <f t="shared" si="700"/>
        <v/>
      </c>
      <c r="LG231" s="467">
        <f t="shared" si="701"/>
        <v>0</v>
      </c>
      <c r="LH231" s="467">
        <f t="shared" si="702"/>
        <v>0</v>
      </c>
      <c r="LI231" s="467">
        <f t="shared" si="703"/>
        <v>0</v>
      </c>
      <c r="LJ231" s="467">
        <f t="shared" si="704"/>
        <v>0</v>
      </c>
      <c r="LK231" s="467">
        <f t="shared" si="705"/>
        <v>0</v>
      </c>
      <c r="LL231" s="467">
        <f t="shared" si="706"/>
        <v>0</v>
      </c>
      <c r="LM231" s="467">
        <f t="shared" si="707"/>
        <v>0</v>
      </c>
      <c r="LN231" s="468">
        <f t="shared" si="708"/>
        <v>0</v>
      </c>
      <c r="LO231" s="468" t="str">
        <f t="shared" si="792"/>
        <v>○</v>
      </c>
      <c r="LP231" s="451"/>
      <c r="LQ231" s="414">
        <f t="shared" si="793"/>
        <v>0</v>
      </c>
      <c r="LR231" s="414">
        <f t="shared" si="794"/>
        <v>0</v>
      </c>
      <c r="LS231" s="414" t="str">
        <f t="shared" si="709"/>
        <v/>
      </c>
      <c r="LT231" s="414" t="str">
        <f t="shared" si="795"/>
        <v/>
      </c>
      <c r="LU231" s="414">
        <f t="shared" si="710"/>
        <v>0</v>
      </c>
      <c r="LV231" s="414">
        <f t="shared" si="711"/>
        <v>0</v>
      </c>
      <c r="LW231" s="414">
        <f t="shared" si="712"/>
        <v>0</v>
      </c>
      <c r="LX231" s="448">
        <f t="shared" si="713"/>
        <v>0</v>
      </c>
      <c r="LY231" s="414">
        <f t="shared" si="796"/>
        <v>0</v>
      </c>
      <c r="LZ231" s="414">
        <f t="shared" si="797"/>
        <v>0</v>
      </c>
      <c r="MA231" s="414">
        <f t="shared" si="798"/>
        <v>0</v>
      </c>
      <c r="MB231" s="448">
        <f t="shared" si="799"/>
        <v>0</v>
      </c>
      <c r="MC231" s="414">
        <f t="shared" si="714"/>
        <v>0</v>
      </c>
      <c r="MD231" s="414">
        <f t="shared" si="715"/>
        <v>0</v>
      </c>
      <c r="ME231" s="414">
        <f t="shared" si="716"/>
        <v>0</v>
      </c>
      <c r="MF231" s="448">
        <f t="shared" si="717"/>
        <v>0</v>
      </c>
      <c r="MG231" s="414">
        <f t="shared" si="718"/>
        <v>0</v>
      </c>
      <c r="MH231" s="414">
        <f t="shared" si="719"/>
        <v>0</v>
      </c>
      <c r="MI231" s="414">
        <f t="shared" si="720"/>
        <v>0</v>
      </c>
      <c r="MJ231" s="448">
        <f t="shared" si="800"/>
        <v>0</v>
      </c>
      <c r="MK231" s="462"/>
      <c r="ML231" s="477" cm="1">
        <f t="array" ref="ML231">IF(MX231=1,INDEX($BX231:$EQ231,1,MATCH("Ⅱ⑧",$BX231:$EQ231,0)+7),0)</f>
        <v>0</v>
      </c>
      <c r="MM231" s="478">
        <f t="shared" si="721"/>
        <v>0</v>
      </c>
      <c r="MN231" s="468">
        <f t="shared" si="722"/>
        <v>0</v>
      </c>
      <c r="MP231" s="348">
        <f t="shared" si="723"/>
        <v>0</v>
      </c>
      <c r="MQ231" s="348">
        <f t="shared" si="724"/>
        <v>0</v>
      </c>
      <c r="MR231" s="348">
        <f t="shared" si="725"/>
        <v>0</v>
      </c>
      <c r="MS231" s="348">
        <f t="shared" si="726"/>
        <v>0</v>
      </c>
      <c r="MT231" s="348">
        <f t="shared" si="727"/>
        <v>0</v>
      </c>
      <c r="MU231" s="348">
        <f t="shared" si="728"/>
        <v>0</v>
      </c>
      <c r="MV231" s="348">
        <f t="shared" si="729"/>
        <v>0</v>
      </c>
      <c r="MW231" s="348">
        <f t="shared" si="730"/>
        <v>0</v>
      </c>
      <c r="MX231" s="348">
        <f t="shared" si="731"/>
        <v>0</v>
      </c>
      <c r="MZ231" s="550">
        <f t="shared" si="732"/>
        <v>0</v>
      </c>
      <c r="NA231" s="550">
        <f t="shared" si="733"/>
        <v>0</v>
      </c>
      <c r="NB231" s="550">
        <f t="shared" si="734"/>
        <v>0</v>
      </c>
      <c r="NC231" s="550">
        <f t="shared" si="735"/>
        <v>0</v>
      </c>
      <c r="ND231" s="550">
        <f t="shared" si="736"/>
        <v>0</v>
      </c>
      <c r="NE231" s="550">
        <f t="shared" si="737"/>
        <v>0</v>
      </c>
      <c r="NF231" s="550">
        <f t="shared" si="738"/>
        <v>0</v>
      </c>
      <c r="NG231" s="550">
        <f t="shared" si="739"/>
        <v>0</v>
      </c>
    </row>
    <row r="232" spans="1:371" s="136" customFormat="1" ht="21" customHeight="1">
      <c r="A232" s="452">
        <f t="shared" si="612"/>
        <v>0</v>
      </c>
      <c r="B232" s="452">
        <f t="shared" si="801"/>
        <v>0</v>
      </c>
      <c r="C232" s="452">
        <f t="shared" si="613"/>
        <v>0</v>
      </c>
      <c r="D232" s="452">
        <f t="shared" si="614"/>
        <v>0</v>
      </c>
      <c r="E232" s="452">
        <f t="shared" si="615"/>
        <v>0</v>
      </c>
      <c r="F232" s="452">
        <f t="shared" si="802"/>
        <v>0</v>
      </c>
      <c r="G232" s="452">
        <f t="shared" si="803"/>
        <v>0</v>
      </c>
      <c r="H232" s="452">
        <f t="shared" si="804"/>
        <v>0</v>
      </c>
      <c r="I232" s="267">
        <f t="shared" si="740"/>
        <v>0</v>
      </c>
      <c r="J232" s="268"/>
      <c r="K232" s="112"/>
      <c r="L232" s="112"/>
      <c r="M232" s="106"/>
      <c r="N232" s="106"/>
      <c r="O232" s="106"/>
      <c r="P232" s="106"/>
      <c r="Q232" s="112"/>
      <c r="R232" s="263" t="str">
        <f>IFERROR(VLOOKUP(Q232,'４整理番号表'!$T$27:$U$30,2,TRUE),"")</f>
        <v/>
      </c>
      <c r="S232" s="263">
        <f t="shared" si="741"/>
        <v>0</v>
      </c>
      <c r="T232" s="266">
        <f t="shared" si="742"/>
        <v>0</v>
      </c>
      <c r="U232" s="112"/>
      <c r="V232" s="108"/>
      <c r="W232" s="269" t="str">
        <f>IFERROR(VLOOKUP(V232,'４整理番号表'!$B$6:$G$7,2,TRUE),"")</f>
        <v/>
      </c>
      <c r="X232" s="270"/>
      <c r="Y232" s="108"/>
      <c r="Z232" s="269" t="str">
        <f>IFERROR(VLOOKUP(Y232,'４整理番号表'!$B$39:$H$45,2,TRUE),"")</f>
        <v/>
      </c>
      <c r="AA232" s="108"/>
      <c r="AB232" s="271" t="str">
        <f>IFERROR(VLOOKUP(AA232,'４整理番号表'!$J$5:$K$59,2,TRUE),"")</f>
        <v/>
      </c>
      <c r="AC232" s="365"/>
      <c r="AD232" s="624"/>
      <c r="AE232" s="107"/>
      <c r="AF232" s="272" t="str">
        <f>IFERROR(VLOOKUP(AE232,'４整理番号表'!$P$6:$Q$39,2,TRUE),"")</f>
        <v/>
      </c>
      <c r="AG232" s="273">
        <f t="shared" si="616"/>
        <v>0</v>
      </c>
      <c r="AH232" s="106"/>
      <c r="AI232" s="112"/>
      <c r="AJ232" s="111"/>
      <c r="AK232" s="282"/>
      <c r="AL232" s="283"/>
      <c r="AM232" s="280"/>
      <c r="AN232" s="29"/>
      <c r="AO232" s="291">
        <f t="shared" si="617"/>
        <v>0</v>
      </c>
      <c r="AP232" s="290">
        <f t="shared" si="743"/>
        <v>0</v>
      </c>
      <c r="AQ232" s="30"/>
      <c r="AR232" s="30"/>
      <c r="AS232" s="30"/>
      <c r="AT232" s="289"/>
      <c r="AU232" s="291">
        <f t="shared" si="810"/>
        <v>0</v>
      </c>
      <c r="AV232" s="291" t="str">
        <f t="shared" si="805"/>
        <v/>
      </c>
      <c r="AW232" s="27"/>
      <c r="AX232" s="33"/>
      <c r="AY232" s="33"/>
      <c r="AZ232" s="28"/>
      <c r="BA232" s="27"/>
      <c r="BB232" s="202"/>
      <c r="BC232" s="315">
        <f t="shared" si="744"/>
        <v>0</v>
      </c>
      <c r="BD232" s="349" t="str">
        <f t="shared" si="618"/>
        <v/>
      </c>
      <c r="BE232" s="350"/>
      <c r="BF232" s="350"/>
      <c r="BG232" s="349">
        <f t="shared" si="811"/>
        <v>0</v>
      </c>
      <c r="BH232" s="350"/>
      <c r="BI232" s="349">
        <f t="shared" si="745"/>
        <v>0</v>
      </c>
      <c r="BJ232" s="202"/>
      <c r="BK232" s="202"/>
      <c r="BL232" s="653" t="str">
        <f t="shared" si="619"/>
        <v/>
      </c>
      <c r="BM232" s="654" t="str">
        <f t="shared" si="620"/>
        <v/>
      </c>
      <c r="BN232" s="266" t="str">
        <f t="shared" si="621"/>
        <v/>
      </c>
      <c r="BO232" s="793"/>
      <c r="BP232" s="323"/>
      <c r="BQ232" s="323"/>
      <c r="BR232" s="323"/>
      <c r="BS232" s="323"/>
      <c r="BT232" s="324" t="str">
        <f t="shared" si="622"/>
        <v/>
      </c>
      <c r="BU232" s="325" t="str">
        <f t="shared" si="746"/>
        <v/>
      </c>
      <c r="BV232" s="393">
        <f t="shared" si="747"/>
        <v>0</v>
      </c>
      <c r="BW232" s="326"/>
      <c r="BX232" s="329"/>
      <c r="BY232" s="454"/>
      <c r="BZ232" s="455"/>
      <c r="CA232" s="455"/>
      <c r="CB232" s="455"/>
      <c r="CC232" s="455"/>
      <c r="CD232" s="322">
        <f>IFERROR(VLOOKUP(BX232,'４整理番号表'!$X$23:$Z$31,3,FALSE),)</f>
        <v>0</v>
      </c>
      <c r="CE232" s="605" t="str">
        <f>IF(BX232='４整理番号表'!$X$24,IF(CC232&lt;&gt;"",IF(BZ232&gt;0,IF(BY232=6,ROUNDDOWN((CC232-BZ232)/ABS(BZ232),3),IF(BY232=5,ROUNDDOWN((CC232-BZ232)/ABS(BZ232)*3/4,3),"")),"-")),IF(CC232&lt;&gt;"",IF(BZ232&gt;0,ROUNDDOWN((CC232-BZ232)/ABS(BZ232),3),"-"),""))</f>
        <v/>
      </c>
      <c r="CF232" s="610"/>
      <c r="CG232" s="329"/>
      <c r="CH232" s="454"/>
      <c r="CI232" s="322"/>
      <c r="CJ232" s="322"/>
      <c r="CK232" s="322"/>
      <c r="CL232" s="322"/>
      <c r="CM232" s="322">
        <f>IFERROR(VLOOKUP(CG232,'４整理番号表'!$X$23:$Z$31,3,FALSE),)</f>
        <v>0</v>
      </c>
      <c r="CN232" s="325" t="str">
        <f t="shared" si="748"/>
        <v/>
      </c>
      <c r="CO232" s="610"/>
      <c r="CP232" s="329"/>
      <c r="CQ232" s="454"/>
      <c r="CR232" s="322"/>
      <c r="CS232" s="322"/>
      <c r="CT232" s="322"/>
      <c r="CU232" s="322"/>
      <c r="CV232" s="322">
        <f>IFERROR(VLOOKUP(CP232,'４整理番号表'!$X$23:$Z$31,3,FALSE),)</f>
        <v>0</v>
      </c>
      <c r="CW232" s="325" t="str">
        <f t="shared" si="749"/>
        <v/>
      </c>
      <c r="CX232" s="619"/>
      <c r="CY232" s="329"/>
      <c r="CZ232" s="454"/>
      <c r="DA232" s="322"/>
      <c r="DB232" s="322"/>
      <c r="DC232" s="322"/>
      <c r="DD232" s="322"/>
      <c r="DE232" s="322">
        <f>IFERROR(VLOOKUP(CY232,'４整理番号表'!$X$23:$Z$31,3,FALSE),)</f>
        <v>0</v>
      </c>
      <c r="DF232" s="325" t="str">
        <f t="shared" si="750"/>
        <v/>
      </c>
      <c r="DG232" s="610"/>
      <c r="DH232" s="329"/>
      <c r="DI232" s="454"/>
      <c r="DJ232" s="322"/>
      <c r="DK232" s="322"/>
      <c r="DL232" s="322"/>
      <c r="DM232" s="322"/>
      <c r="DN232" s="322">
        <f>IFERROR(VLOOKUP(DH232,'４整理番号表'!$X$23:$Z$31,3,FALSE),)</f>
        <v>0</v>
      </c>
      <c r="DO232" s="325" t="str">
        <f t="shared" si="751"/>
        <v/>
      </c>
      <c r="DP232" s="610"/>
      <c r="DQ232" s="329"/>
      <c r="DR232" s="454"/>
      <c r="DS232" s="322"/>
      <c r="DT232" s="322"/>
      <c r="DU232" s="322"/>
      <c r="DV232" s="322"/>
      <c r="DW232" s="322">
        <f>IFERROR(VLOOKUP(DQ232,'４整理番号表'!$X$23:$Z$31,3,FALSE),)</f>
        <v>0</v>
      </c>
      <c r="DX232" s="325" t="str">
        <f t="shared" si="752"/>
        <v/>
      </c>
      <c r="DY232" s="610"/>
      <c r="DZ232" s="329"/>
      <c r="EA232" s="454"/>
      <c r="EB232" s="322"/>
      <c r="EC232" s="322"/>
      <c r="ED232" s="322"/>
      <c r="EE232" s="322"/>
      <c r="EF232" s="322">
        <f>IFERROR(VLOOKUP(DZ232,'４整理番号表'!$X$23:$Z$31,3,FALSE),)</f>
        <v>0</v>
      </c>
      <c r="EG232" s="325" t="str">
        <f t="shared" si="753"/>
        <v/>
      </c>
      <c r="EH232" s="610"/>
      <c r="EI232" s="329"/>
      <c r="EJ232" s="454"/>
      <c r="EK232" s="322"/>
      <c r="EL232" s="322"/>
      <c r="EM232" s="322"/>
      <c r="EN232" s="322"/>
      <c r="EO232" s="322">
        <f>IFERROR(VLOOKUP(EI232,'４整理番号表'!$X$23:$Z$31,3,FALSE),)</f>
        <v>0</v>
      </c>
      <c r="EP232" s="325" t="str">
        <f t="shared" si="754"/>
        <v/>
      </c>
      <c r="EQ232" s="619"/>
      <c r="ER232" s="203" t="s">
        <v>101</v>
      </c>
      <c r="ES232" s="266">
        <f t="shared" si="623"/>
        <v>0</v>
      </c>
      <c r="ET232" s="272">
        <f t="shared" si="624"/>
        <v>0</v>
      </c>
      <c r="EU232" s="272">
        <f t="shared" si="625"/>
        <v>0</v>
      </c>
      <c r="EV232" s="272">
        <f t="shared" si="626"/>
        <v>0</v>
      </c>
      <c r="EW232" s="272">
        <f t="shared" si="627"/>
        <v>0</v>
      </c>
      <c r="EX232" s="272">
        <f t="shared" si="628"/>
        <v>0</v>
      </c>
      <c r="EY232" s="272">
        <f t="shared" si="629"/>
        <v>0</v>
      </c>
      <c r="EZ232" s="272">
        <f t="shared" si="630"/>
        <v>0</v>
      </c>
      <c r="FA232" s="272">
        <f t="shared" si="631"/>
        <v>0</v>
      </c>
      <c r="FB232" s="272">
        <f t="shared" si="632"/>
        <v>0</v>
      </c>
      <c r="FC232" s="272">
        <f t="shared" si="633"/>
        <v>0</v>
      </c>
      <c r="FD232" s="272">
        <f t="shared" si="634"/>
        <v>0</v>
      </c>
      <c r="FE232" s="272">
        <f t="shared" si="635"/>
        <v>0</v>
      </c>
      <c r="FF232" s="272">
        <f t="shared" si="636"/>
        <v>0</v>
      </c>
      <c r="FG232" s="272">
        <f t="shared" si="637"/>
        <v>0</v>
      </c>
      <c r="FH232" s="272">
        <f t="shared" si="638"/>
        <v>0</v>
      </c>
      <c r="FI232" s="109" t="s">
        <v>100</v>
      </c>
      <c r="FJ232" s="109" t="s">
        <v>100</v>
      </c>
      <c r="FK232" s="109" t="s">
        <v>100</v>
      </c>
      <c r="FL232" s="109" t="s">
        <v>100</v>
      </c>
      <c r="FM232" s="109" t="s">
        <v>100</v>
      </c>
      <c r="FN232" s="272">
        <f t="shared" si="755"/>
        <v>0</v>
      </c>
      <c r="FO232" s="272">
        <f t="shared" si="756"/>
        <v>0</v>
      </c>
      <c r="FP232" s="272">
        <f t="shared" si="757"/>
        <v>0</v>
      </c>
      <c r="FQ232" s="272">
        <f t="shared" si="758"/>
        <v>0</v>
      </c>
      <c r="FR232" s="272">
        <f t="shared" si="759"/>
        <v>0</v>
      </c>
      <c r="FS232" s="272">
        <f t="shared" si="760"/>
        <v>0</v>
      </c>
      <c r="FT232" s="272">
        <f t="shared" si="761"/>
        <v>0</v>
      </c>
      <c r="FU232" s="113"/>
      <c r="FV232" s="113"/>
      <c r="FW232" s="109"/>
      <c r="FX232" s="109"/>
      <c r="FY232" s="109"/>
      <c r="FZ232" s="272">
        <f t="shared" si="762"/>
        <v>0</v>
      </c>
      <c r="GA232" s="272">
        <f t="shared" si="639"/>
        <v>0</v>
      </c>
      <c r="GB232" s="109"/>
      <c r="GC232" s="109"/>
      <c r="GD232" s="109"/>
      <c r="GE232" s="109"/>
      <c r="GF232" s="109"/>
      <c r="GG232" s="109"/>
      <c r="GH232" s="109"/>
      <c r="GI232" s="109"/>
      <c r="GJ232" s="109"/>
      <c r="GK232" s="109"/>
      <c r="GL232" s="109"/>
      <c r="GM232" s="109"/>
      <c r="GN232" s="109"/>
      <c r="GO232" s="109"/>
      <c r="GP232" s="109"/>
      <c r="GQ232" s="109"/>
      <c r="GR232" s="109"/>
      <c r="GS232" s="109"/>
      <c r="GT232" s="110"/>
      <c r="GV232" s="413">
        <f t="shared" si="640"/>
        <v>0</v>
      </c>
      <c r="GW232" s="414">
        <f t="shared" si="641"/>
        <v>0</v>
      </c>
      <c r="GX232" s="415"/>
      <c r="GY232" s="416">
        <f t="shared" si="806"/>
        <v>0</v>
      </c>
      <c r="GZ232" s="417">
        <f t="shared" si="807"/>
        <v>0</v>
      </c>
      <c r="HA232" s="385"/>
      <c r="HB232" s="421"/>
      <c r="HC232" s="422"/>
      <c r="HD232" s="422"/>
      <c r="HE232" s="423">
        <f t="shared" si="808"/>
        <v>0</v>
      </c>
      <c r="HF232" s="424">
        <f t="shared" si="809"/>
        <v>0</v>
      </c>
      <c r="HG232" s="426"/>
      <c r="HH232" s="426"/>
      <c r="HI232" s="426"/>
      <c r="HJ232" s="345" t="str">
        <f t="shared" si="642"/>
        <v/>
      </c>
      <c r="HK232" s="402">
        <f>IF(OR(AND(1&lt;=HJ232,HJ232&lt;=3),HJ232=6),VLOOKUP(HJ232,'４整理番号表'!$J$5:$K$59,2,FALSE),0)</f>
        <v>0</v>
      </c>
      <c r="HL232" s="402">
        <f>IF(OR(HJ232=4,HJ232=7),VLOOKUP(HJ232,'４整理番号表'!$J$5:$K$59,2,FALSE),0)</f>
        <v>0</v>
      </c>
      <c r="HM232" s="402">
        <f>IF(HJ232=5,VLOOKUP(HJ232,'４整理番号表'!$J$5:$K$59,2,FALSE),0)</f>
        <v>0</v>
      </c>
      <c r="HN232" s="402">
        <f>IF(AND(8&lt;=HJ232,HJ232&lt;=13),VLOOKUP(HJ232,'４整理番号表'!$J$5:$K$59,2,FALSE),0)</f>
        <v>0</v>
      </c>
      <c r="HO232" s="397">
        <f t="shared" si="763"/>
        <v>0</v>
      </c>
      <c r="HP232" s="345">
        <f t="shared" si="764"/>
        <v>0</v>
      </c>
      <c r="HQ232" s="345">
        <f t="shared" si="765"/>
        <v>0</v>
      </c>
      <c r="HR232" s="344">
        <f t="shared" si="766"/>
        <v>0</v>
      </c>
      <c r="HS232" s="344">
        <f t="shared" si="767"/>
        <v>0</v>
      </c>
      <c r="HT232" s="345">
        <f t="shared" si="768"/>
        <v>0</v>
      </c>
      <c r="HU232" s="345">
        <f t="shared" si="769"/>
        <v>0</v>
      </c>
      <c r="HV232" s="345">
        <f t="shared" si="770"/>
        <v>0</v>
      </c>
      <c r="HW232" s="345">
        <f t="shared" si="771"/>
        <v>0</v>
      </c>
      <c r="HX232" s="345">
        <f t="shared" si="772"/>
        <v>0</v>
      </c>
      <c r="HY232" s="344">
        <f t="shared" si="773"/>
        <v>0</v>
      </c>
      <c r="HZ232" s="344">
        <f t="shared" si="774"/>
        <v>0</v>
      </c>
      <c r="IA232" s="345">
        <f t="shared" si="775"/>
        <v>0</v>
      </c>
      <c r="IB232" s="345">
        <f t="shared" si="776"/>
        <v>0</v>
      </c>
      <c r="IC232" s="345">
        <f t="shared" si="777"/>
        <v>0</v>
      </c>
      <c r="ID232" s="345">
        <f t="shared" si="778"/>
        <v>0</v>
      </c>
      <c r="IE232" s="345">
        <f t="shared" si="779"/>
        <v>0</v>
      </c>
      <c r="IF232" s="344">
        <f>IF(AND($HO232=3,SUM($ID232:IE232)=0),IF(AND($HB232=1,$HF232&gt;=0.1),1,),)</f>
        <v>0</v>
      </c>
      <c r="IG232" s="344">
        <f>IF(AND($HO232=3,SUM($ID232:IF232)=0),IF(AND($HB232=1,$HF232&gt;=0.05,$HF232&lt;0.1),1,),)</f>
        <v>0</v>
      </c>
      <c r="IH232" s="345">
        <f t="shared" si="780"/>
        <v>0</v>
      </c>
      <c r="II232" s="345">
        <f t="shared" si="781"/>
        <v>0</v>
      </c>
      <c r="IJ232" s="345">
        <f t="shared" si="782"/>
        <v>0</v>
      </c>
      <c r="IK232" s="345">
        <f t="shared" si="783"/>
        <v>0</v>
      </c>
      <c r="IL232" s="345">
        <f t="shared" si="784"/>
        <v>0</v>
      </c>
      <c r="IM232" s="345">
        <f t="shared" si="785"/>
        <v>0</v>
      </c>
      <c r="IN232" s="345">
        <f t="shared" si="786"/>
        <v>0</v>
      </c>
      <c r="IO232" s="345">
        <f t="shared" si="787"/>
        <v>0</v>
      </c>
      <c r="IP232" s="345">
        <f t="shared" si="788"/>
        <v>0</v>
      </c>
      <c r="IQ232" s="345">
        <f t="shared" si="789"/>
        <v>0</v>
      </c>
      <c r="IR232" s="345">
        <f t="shared" si="790"/>
        <v>0</v>
      </c>
      <c r="IS232" s="392">
        <f t="shared" si="791"/>
        <v>0</v>
      </c>
      <c r="IT232" s="385"/>
      <c r="IU232" s="440">
        <f t="shared" si="643"/>
        <v>0</v>
      </c>
      <c r="IV232" s="344">
        <f t="shared" si="644"/>
        <v>0</v>
      </c>
      <c r="IW232" s="344">
        <f t="shared" si="645"/>
        <v>0</v>
      </c>
      <c r="IX232" s="344">
        <f t="shared" si="646"/>
        <v>0</v>
      </c>
      <c r="IY232" s="344">
        <f t="shared" si="647"/>
        <v>0</v>
      </c>
      <c r="IZ232" s="344">
        <f t="shared" si="648"/>
        <v>0</v>
      </c>
      <c r="JA232" s="344">
        <f t="shared" si="649"/>
        <v>0</v>
      </c>
      <c r="JB232" s="344">
        <f t="shared" si="650"/>
        <v>0</v>
      </c>
      <c r="JC232" s="344">
        <f t="shared" si="651"/>
        <v>0</v>
      </c>
      <c r="JD232" s="344">
        <f t="shared" si="652"/>
        <v>0</v>
      </c>
      <c r="JE232" s="344">
        <f t="shared" si="653"/>
        <v>0</v>
      </c>
      <c r="JF232" s="344">
        <f t="shared" si="654"/>
        <v>0</v>
      </c>
      <c r="JG232" s="344">
        <f t="shared" si="655"/>
        <v>0</v>
      </c>
      <c r="JH232" s="344">
        <f t="shared" si="656"/>
        <v>0</v>
      </c>
      <c r="JI232" s="344">
        <f t="shared" si="657"/>
        <v>0</v>
      </c>
      <c r="JJ232" s="344">
        <f t="shared" si="658"/>
        <v>0</v>
      </c>
      <c r="JK232" s="344">
        <f t="shared" si="659"/>
        <v>0</v>
      </c>
      <c r="JL232" s="344">
        <f t="shared" si="660"/>
        <v>0</v>
      </c>
      <c r="JM232" s="344">
        <f t="shared" si="661"/>
        <v>0</v>
      </c>
      <c r="JN232" s="344">
        <f t="shared" si="662"/>
        <v>0</v>
      </c>
      <c r="JO232" s="344">
        <f t="shared" si="663"/>
        <v>0</v>
      </c>
      <c r="JP232" s="344">
        <f t="shared" si="664"/>
        <v>0</v>
      </c>
      <c r="JQ232" s="344">
        <f t="shared" si="665"/>
        <v>0</v>
      </c>
      <c r="JR232" s="344">
        <f t="shared" si="666"/>
        <v>0</v>
      </c>
      <c r="JS232" s="344">
        <f t="shared" si="667"/>
        <v>0</v>
      </c>
      <c r="JT232" s="344">
        <f t="shared" si="668"/>
        <v>0</v>
      </c>
      <c r="JU232" s="344">
        <f t="shared" si="669"/>
        <v>0</v>
      </c>
      <c r="JV232" s="344">
        <f t="shared" si="670"/>
        <v>0</v>
      </c>
      <c r="JW232" s="344">
        <f t="shared" si="671"/>
        <v>0</v>
      </c>
      <c r="JX232" s="344">
        <f t="shared" si="672"/>
        <v>0</v>
      </c>
      <c r="JY232" s="344">
        <f t="shared" si="673"/>
        <v>0</v>
      </c>
      <c r="JZ232" s="344">
        <f t="shared" si="674"/>
        <v>0</v>
      </c>
      <c r="KA232" s="344">
        <f t="shared" si="675"/>
        <v>0</v>
      </c>
      <c r="KB232" s="344">
        <f t="shared" si="676"/>
        <v>0</v>
      </c>
      <c r="KC232" s="344">
        <f t="shared" si="677"/>
        <v>0</v>
      </c>
      <c r="KD232" s="344">
        <f t="shared" si="678"/>
        <v>0</v>
      </c>
      <c r="KE232" s="344">
        <f t="shared" si="679"/>
        <v>0</v>
      </c>
      <c r="KF232" s="344">
        <f t="shared" si="680"/>
        <v>0</v>
      </c>
      <c r="KG232" s="344">
        <f t="shared" si="681"/>
        <v>0</v>
      </c>
      <c r="KH232" s="344">
        <f t="shared" si="682"/>
        <v>0</v>
      </c>
      <c r="KI232" s="344">
        <f t="shared" si="683"/>
        <v>0</v>
      </c>
      <c r="KJ232" s="344">
        <f t="shared" si="684"/>
        <v>0</v>
      </c>
      <c r="KK232" s="344">
        <f t="shared" si="685"/>
        <v>0</v>
      </c>
      <c r="KL232" s="344">
        <f t="shared" si="686"/>
        <v>0</v>
      </c>
      <c r="KM232" s="344">
        <f t="shared" si="687"/>
        <v>0</v>
      </c>
      <c r="KN232" s="344">
        <f t="shared" si="688"/>
        <v>0</v>
      </c>
      <c r="KO232" s="344">
        <f t="shared" si="689"/>
        <v>0</v>
      </c>
      <c r="KP232" s="344">
        <f t="shared" si="690"/>
        <v>0</v>
      </c>
      <c r="KQ232" s="344">
        <f t="shared" si="691"/>
        <v>0</v>
      </c>
      <c r="KR232" s="344">
        <f t="shared" si="692"/>
        <v>0</v>
      </c>
      <c r="KS232" s="344">
        <f t="shared" si="693"/>
        <v>0</v>
      </c>
      <c r="KT232" s="383">
        <f t="shared" si="694"/>
        <v>0</v>
      </c>
      <c r="KU232" s="701"/>
      <c r="KV232" s="109"/>
      <c r="KW232" s="109"/>
      <c r="KX232" s="110"/>
      <c r="KZ232" s="472">
        <f t="shared" si="695"/>
        <v>0</v>
      </c>
      <c r="LA232" s="348">
        <f t="shared" si="696"/>
        <v>0</v>
      </c>
      <c r="LB232" s="348">
        <f t="shared" si="697"/>
        <v>0</v>
      </c>
      <c r="LC232" s="473">
        <f t="shared" si="698"/>
        <v>0</v>
      </c>
      <c r="LE232" s="467">
        <f t="shared" si="699"/>
        <v>0</v>
      </c>
      <c r="LF232" s="467" t="str">
        <f t="shared" si="700"/>
        <v/>
      </c>
      <c r="LG232" s="467">
        <f t="shared" si="701"/>
        <v>0</v>
      </c>
      <c r="LH232" s="467">
        <f t="shared" si="702"/>
        <v>0</v>
      </c>
      <c r="LI232" s="467">
        <f t="shared" si="703"/>
        <v>0</v>
      </c>
      <c r="LJ232" s="467">
        <f t="shared" si="704"/>
        <v>0</v>
      </c>
      <c r="LK232" s="467">
        <f t="shared" si="705"/>
        <v>0</v>
      </c>
      <c r="LL232" s="467">
        <f t="shared" si="706"/>
        <v>0</v>
      </c>
      <c r="LM232" s="467">
        <f t="shared" si="707"/>
        <v>0</v>
      </c>
      <c r="LN232" s="468">
        <f t="shared" si="708"/>
        <v>0</v>
      </c>
      <c r="LO232" s="468" t="str">
        <f t="shared" si="792"/>
        <v>○</v>
      </c>
      <c r="LP232" s="451"/>
      <c r="LQ232" s="414">
        <f t="shared" si="793"/>
        <v>0</v>
      </c>
      <c r="LR232" s="414">
        <f t="shared" si="794"/>
        <v>0</v>
      </c>
      <c r="LS232" s="414" t="str">
        <f t="shared" si="709"/>
        <v/>
      </c>
      <c r="LT232" s="414" t="str">
        <f t="shared" si="795"/>
        <v/>
      </c>
      <c r="LU232" s="414">
        <f t="shared" si="710"/>
        <v>0</v>
      </c>
      <c r="LV232" s="414">
        <f t="shared" si="711"/>
        <v>0</v>
      </c>
      <c r="LW232" s="414">
        <f t="shared" si="712"/>
        <v>0</v>
      </c>
      <c r="LX232" s="448">
        <f t="shared" si="713"/>
        <v>0</v>
      </c>
      <c r="LY232" s="414">
        <f t="shared" si="796"/>
        <v>0</v>
      </c>
      <c r="LZ232" s="414">
        <f t="shared" si="797"/>
        <v>0</v>
      </c>
      <c r="MA232" s="414">
        <f t="shared" si="798"/>
        <v>0</v>
      </c>
      <c r="MB232" s="448">
        <f t="shared" si="799"/>
        <v>0</v>
      </c>
      <c r="MC232" s="414">
        <f t="shared" si="714"/>
        <v>0</v>
      </c>
      <c r="MD232" s="414">
        <f t="shared" si="715"/>
        <v>0</v>
      </c>
      <c r="ME232" s="414">
        <f t="shared" si="716"/>
        <v>0</v>
      </c>
      <c r="MF232" s="448">
        <f t="shared" si="717"/>
        <v>0</v>
      </c>
      <c r="MG232" s="414">
        <f t="shared" si="718"/>
        <v>0</v>
      </c>
      <c r="MH232" s="414">
        <f t="shared" si="719"/>
        <v>0</v>
      </c>
      <c r="MI232" s="414">
        <f t="shared" si="720"/>
        <v>0</v>
      </c>
      <c r="MJ232" s="448">
        <f t="shared" si="800"/>
        <v>0</v>
      </c>
      <c r="MK232" s="462"/>
      <c r="ML232" s="477" cm="1">
        <f t="array" ref="ML232">IF(MX232=1,INDEX($BX232:$EQ232,1,MATCH("Ⅱ⑧",$BX232:$EQ232,0)+7),0)</f>
        <v>0</v>
      </c>
      <c r="MM232" s="478">
        <f t="shared" si="721"/>
        <v>0</v>
      </c>
      <c r="MN232" s="468">
        <f t="shared" si="722"/>
        <v>0</v>
      </c>
      <c r="MP232" s="348">
        <f t="shared" si="723"/>
        <v>0</v>
      </c>
      <c r="MQ232" s="348">
        <f t="shared" si="724"/>
        <v>0</v>
      </c>
      <c r="MR232" s="348">
        <f t="shared" si="725"/>
        <v>0</v>
      </c>
      <c r="MS232" s="348">
        <f t="shared" si="726"/>
        <v>0</v>
      </c>
      <c r="MT232" s="348">
        <f t="shared" si="727"/>
        <v>0</v>
      </c>
      <c r="MU232" s="348">
        <f t="shared" si="728"/>
        <v>0</v>
      </c>
      <c r="MV232" s="348">
        <f t="shared" si="729"/>
        <v>0</v>
      </c>
      <c r="MW232" s="348">
        <f t="shared" si="730"/>
        <v>0</v>
      </c>
      <c r="MX232" s="348">
        <f t="shared" si="731"/>
        <v>0</v>
      </c>
      <c r="MZ232" s="550">
        <f t="shared" si="732"/>
        <v>0</v>
      </c>
      <c r="NA232" s="550">
        <f t="shared" si="733"/>
        <v>0</v>
      </c>
      <c r="NB232" s="550">
        <f t="shared" si="734"/>
        <v>0</v>
      </c>
      <c r="NC232" s="550">
        <f t="shared" si="735"/>
        <v>0</v>
      </c>
      <c r="ND232" s="550">
        <f t="shared" si="736"/>
        <v>0</v>
      </c>
      <c r="NE232" s="550">
        <f t="shared" si="737"/>
        <v>0</v>
      </c>
      <c r="NF232" s="550">
        <f t="shared" si="738"/>
        <v>0</v>
      </c>
      <c r="NG232" s="550">
        <f t="shared" si="739"/>
        <v>0</v>
      </c>
    </row>
    <row r="233" spans="1:371" s="136" customFormat="1" ht="21" customHeight="1">
      <c r="A233" s="452">
        <f t="shared" si="612"/>
        <v>0</v>
      </c>
      <c r="B233" s="452">
        <f t="shared" si="801"/>
        <v>0</v>
      </c>
      <c r="C233" s="452">
        <f t="shared" si="613"/>
        <v>0</v>
      </c>
      <c r="D233" s="452">
        <f t="shared" si="614"/>
        <v>0</v>
      </c>
      <c r="E233" s="452">
        <f t="shared" si="615"/>
        <v>0</v>
      </c>
      <c r="F233" s="452">
        <f t="shared" si="802"/>
        <v>0</v>
      </c>
      <c r="G233" s="452">
        <f t="shared" si="803"/>
        <v>0</v>
      </c>
      <c r="H233" s="452">
        <f t="shared" si="804"/>
        <v>0</v>
      </c>
      <c r="I233" s="267">
        <f t="shared" si="740"/>
        <v>0</v>
      </c>
      <c r="J233" s="268"/>
      <c r="K233" s="112"/>
      <c r="L233" s="112"/>
      <c r="M233" s="106"/>
      <c r="N233" s="106"/>
      <c r="O233" s="106"/>
      <c r="P233" s="106"/>
      <c r="Q233" s="112"/>
      <c r="R233" s="263" t="str">
        <f>IFERROR(VLOOKUP(Q233,'４整理番号表'!$T$27:$U$30,2,TRUE),"")</f>
        <v/>
      </c>
      <c r="S233" s="263">
        <f t="shared" si="741"/>
        <v>0</v>
      </c>
      <c r="T233" s="266">
        <f t="shared" si="742"/>
        <v>0</v>
      </c>
      <c r="U233" s="112"/>
      <c r="V233" s="108"/>
      <c r="W233" s="269" t="str">
        <f>IFERROR(VLOOKUP(V233,'４整理番号表'!$B$6:$G$7,2,TRUE),"")</f>
        <v/>
      </c>
      <c r="X233" s="270"/>
      <c r="Y233" s="108"/>
      <c r="Z233" s="269" t="str">
        <f>IFERROR(VLOOKUP(Y233,'４整理番号表'!$B$39:$H$45,2,TRUE),"")</f>
        <v/>
      </c>
      <c r="AA233" s="108"/>
      <c r="AB233" s="271" t="str">
        <f>IFERROR(VLOOKUP(AA233,'４整理番号表'!$J$5:$K$59,2,TRUE),"")</f>
        <v/>
      </c>
      <c r="AC233" s="365"/>
      <c r="AD233" s="624"/>
      <c r="AE233" s="107"/>
      <c r="AF233" s="272" t="str">
        <f>IFERROR(VLOOKUP(AE233,'４整理番号表'!$P$6:$Q$39,2,TRUE),"")</f>
        <v/>
      </c>
      <c r="AG233" s="273">
        <f t="shared" si="616"/>
        <v>0</v>
      </c>
      <c r="AH233" s="106"/>
      <c r="AI233" s="112"/>
      <c r="AJ233" s="111"/>
      <c r="AK233" s="282"/>
      <c r="AL233" s="283"/>
      <c r="AM233" s="280"/>
      <c r="AN233" s="26"/>
      <c r="AO233" s="291">
        <f t="shared" si="617"/>
        <v>0</v>
      </c>
      <c r="AP233" s="290">
        <f t="shared" si="743"/>
        <v>0</v>
      </c>
      <c r="AQ233" s="30"/>
      <c r="AR233" s="30"/>
      <c r="AS233" s="30"/>
      <c r="AT233" s="289"/>
      <c r="AU233" s="291">
        <f t="shared" si="810"/>
        <v>0</v>
      </c>
      <c r="AV233" s="291" t="str">
        <f t="shared" si="805"/>
        <v/>
      </c>
      <c r="AW233" s="27"/>
      <c r="AX233" s="33"/>
      <c r="AY233" s="33"/>
      <c r="AZ233" s="28"/>
      <c r="BA233" s="27"/>
      <c r="BB233" s="202"/>
      <c r="BC233" s="315">
        <f t="shared" si="744"/>
        <v>0</v>
      </c>
      <c r="BD233" s="349" t="str">
        <f t="shared" si="618"/>
        <v/>
      </c>
      <c r="BE233" s="350"/>
      <c r="BF233" s="350"/>
      <c r="BG233" s="349">
        <f t="shared" si="811"/>
        <v>0</v>
      </c>
      <c r="BH233" s="350"/>
      <c r="BI233" s="349">
        <f t="shared" si="745"/>
        <v>0</v>
      </c>
      <c r="BJ233" s="202"/>
      <c r="BK233" s="202"/>
      <c r="BL233" s="653" t="str">
        <f t="shared" si="619"/>
        <v/>
      </c>
      <c r="BM233" s="654" t="str">
        <f t="shared" si="620"/>
        <v/>
      </c>
      <c r="BN233" s="266" t="str">
        <f t="shared" si="621"/>
        <v/>
      </c>
      <c r="BO233" s="793"/>
      <c r="BP233" s="323"/>
      <c r="BQ233" s="323"/>
      <c r="BR233" s="323"/>
      <c r="BS233" s="323"/>
      <c r="BT233" s="324" t="str">
        <f t="shared" si="622"/>
        <v/>
      </c>
      <c r="BU233" s="325" t="str">
        <f t="shared" si="746"/>
        <v/>
      </c>
      <c r="BV233" s="393">
        <f t="shared" si="747"/>
        <v>0</v>
      </c>
      <c r="BW233" s="326"/>
      <c r="BX233" s="329"/>
      <c r="BY233" s="454"/>
      <c r="BZ233" s="455"/>
      <c r="CA233" s="455"/>
      <c r="CB233" s="455"/>
      <c r="CC233" s="455"/>
      <c r="CD233" s="322">
        <f>IFERROR(VLOOKUP(BX233,'４整理番号表'!$X$23:$Z$31,3,FALSE),)</f>
        <v>0</v>
      </c>
      <c r="CE233" s="605" t="str">
        <f>IF(BX233='４整理番号表'!$X$24,IF(CC233&lt;&gt;"",IF(BZ233&gt;0,IF(BY233=6,ROUNDDOWN((CC233-BZ233)/ABS(BZ233),3),IF(BY233=5,ROUNDDOWN((CC233-BZ233)/ABS(BZ233)*3/4,3),"")),"-")),IF(CC233&lt;&gt;"",IF(BZ233&gt;0,ROUNDDOWN((CC233-BZ233)/ABS(BZ233),3),"-"),""))</f>
        <v/>
      </c>
      <c r="CF233" s="610"/>
      <c r="CG233" s="329"/>
      <c r="CH233" s="454"/>
      <c r="CI233" s="322"/>
      <c r="CJ233" s="322"/>
      <c r="CK233" s="322"/>
      <c r="CL233" s="322"/>
      <c r="CM233" s="322">
        <f>IFERROR(VLOOKUP(CG233,'４整理番号表'!$X$23:$Z$31,3,FALSE),)</f>
        <v>0</v>
      </c>
      <c r="CN233" s="325" t="str">
        <f t="shared" si="748"/>
        <v/>
      </c>
      <c r="CO233" s="610"/>
      <c r="CP233" s="329"/>
      <c r="CQ233" s="454"/>
      <c r="CR233" s="322"/>
      <c r="CS233" s="322"/>
      <c r="CT233" s="322"/>
      <c r="CU233" s="322"/>
      <c r="CV233" s="322">
        <f>IFERROR(VLOOKUP(CP233,'４整理番号表'!$X$23:$Z$31,3,FALSE),)</f>
        <v>0</v>
      </c>
      <c r="CW233" s="325" t="str">
        <f t="shared" si="749"/>
        <v/>
      </c>
      <c r="CX233" s="619"/>
      <c r="CY233" s="329"/>
      <c r="CZ233" s="454"/>
      <c r="DA233" s="322"/>
      <c r="DB233" s="322"/>
      <c r="DC233" s="322"/>
      <c r="DD233" s="322"/>
      <c r="DE233" s="322">
        <f>IFERROR(VLOOKUP(CY233,'４整理番号表'!$X$23:$Z$31,3,FALSE),)</f>
        <v>0</v>
      </c>
      <c r="DF233" s="325" t="str">
        <f t="shared" si="750"/>
        <v/>
      </c>
      <c r="DG233" s="610"/>
      <c r="DH233" s="329"/>
      <c r="DI233" s="454"/>
      <c r="DJ233" s="322"/>
      <c r="DK233" s="322"/>
      <c r="DL233" s="322"/>
      <c r="DM233" s="322"/>
      <c r="DN233" s="322">
        <f>IFERROR(VLOOKUP(DH233,'４整理番号表'!$X$23:$Z$31,3,FALSE),)</f>
        <v>0</v>
      </c>
      <c r="DO233" s="325" t="str">
        <f t="shared" si="751"/>
        <v/>
      </c>
      <c r="DP233" s="610"/>
      <c r="DQ233" s="329"/>
      <c r="DR233" s="454"/>
      <c r="DS233" s="322"/>
      <c r="DT233" s="322"/>
      <c r="DU233" s="322"/>
      <c r="DV233" s="322"/>
      <c r="DW233" s="322">
        <f>IFERROR(VLOOKUP(DQ233,'４整理番号表'!$X$23:$Z$31,3,FALSE),)</f>
        <v>0</v>
      </c>
      <c r="DX233" s="325" t="str">
        <f t="shared" si="752"/>
        <v/>
      </c>
      <c r="DY233" s="610"/>
      <c r="DZ233" s="329"/>
      <c r="EA233" s="454"/>
      <c r="EB233" s="322"/>
      <c r="EC233" s="322"/>
      <c r="ED233" s="322"/>
      <c r="EE233" s="322"/>
      <c r="EF233" s="322">
        <f>IFERROR(VLOOKUP(DZ233,'４整理番号表'!$X$23:$Z$31,3,FALSE),)</f>
        <v>0</v>
      </c>
      <c r="EG233" s="325" t="str">
        <f t="shared" si="753"/>
        <v/>
      </c>
      <c r="EH233" s="610"/>
      <c r="EI233" s="329"/>
      <c r="EJ233" s="454"/>
      <c r="EK233" s="322"/>
      <c r="EL233" s="322"/>
      <c r="EM233" s="322"/>
      <c r="EN233" s="322"/>
      <c r="EO233" s="322">
        <f>IFERROR(VLOOKUP(EI233,'４整理番号表'!$X$23:$Z$31,3,FALSE),)</f>
        <v>0</v>
      </c>
      <c r="EP233" s="325" t="str">
        <f t="shared" si="754"/>
        <v/>
      </c>
      <c r="EQ233" s="619"/>
      <c r="ER233" s="203" t="s">
        <v>101</v>
      </c>
      <c r="ES233" s="266">
        <f t="shared" si="623"/>
        <v>0</v>
      </c>
      <c r="ET233" s="272">
        <f t="shared" si="624"/>
        <v>0</v>
      </c>
      <c r="EU233" s="272">
        <f t="shared" si="625"/>
        <v>0</v>
      </c>
      <c r="EV233" s="272">
        <f t="shared" si="626"/>
        <v>0</v>
      </c>
      <c r="EW233" s="272">
        <f t="shared" si="627"/>
        <v>0</v>
      </c>
      <c r="EX233" s="272">
        <f t="shared" si="628"/>
        <v>0</v>
      </c>
      <c r="EY233" s="272">
        <f t="shared" si="629"/>
        <v>0</v>
      </c>
      <c r="EZ233" s="272">
        <f t="shared" si="630"/>
        <v>0</v>
      </c>
      <c r="FA233" s="272">
        <f t="shared" si="631"/>
        <v>0</v>
      </c>
      <c r="FB233" s="272">
        <f t="shared" si="632"/>
        <v>0</v>
      </c>
      <c r="FC233" s="272">
        <f t="shared" si="633"/>
        <v>0</v>
      </c>
      <c r="FD233" s="272">
        <f t="shared" si="634"/>
        <v>0</v>
      </c>
      <c r="FE233" s="272">
        <f t="shared" si="635"/>
        <v>0</v>
      </c>
      <c r="FF233" s="272">
        <f t="shared" si="636"/>
        <v>0</v>
      </c>
      <c r="FG233" s="272">
        <f t="shared" si="637"/>
        <v>0</v>
      </c>
      <c r="FH233" s="272">
        <f t="shared" si="638"/>
        <v>0</v>
      </c>
      <c r="FI233" s="109" t="s">
        <v>100</v>
      </c>
      <c r="FJ233" s="109" t="s">
        <v>100</v>
      </c>
      <c r="FK233" s="109" t="s">
        <v>100</v>
      </c>
      <c r="FL233" s="109" t="s">
        <v>100</v>
      </c>
      <c r="FM233" s="109" t="s">
        <v>100</v>
      </c>
      <c r="FN233" s="272">
        <f t="shared" si="755"/>
        <v>0</v>
      </c>
      <c r="FO233" s="272">
        <f t="shared" si="756"/>
        <v>0</v>
      </c>
      <c r="FP233" s="272">
        <f t="shared" si="757"/>
        <v>0</v>
      </c>
      <c r="FQ233" s="272">
        <f t="shared" si="758"/>
        <v>0</v>
      </c>
      <c r="FR233" s="272">
        <f t="shared" si="759"/>
        <v>0</v>
      </c>
      <c r="FS233" s="272">
        <f t="shared" si="760"/>
        <v>0</v>
      </c>
      <c r="FT233" s="272">
        <f t="shared" si="761"/>
        <v>0</v>
      </c>
      <c r="FU233" s="113"/>
      <c r="FV233" s="113"/>
      <c r="FW233" s="109"/>
      <c r="FX233" s="109"/>
      <c r="FY233" s="109"/>
      <c r="FZ233" s="272">
        <f t="shared" si="762"/>
        <v>0</v>
      </c>
      <c r="GA233" s="272">
        <f t="shared" si="639"/>
        <v>0</v>
      </c>
      <c r="GB233" s="109"/>
      <c r="GC233" s="109"/>
      <c r="GD233" s="109"/>
      <c r="GE233" s="109"/>
      <c r="GF233" s="109"/>
      <c r="GG233" s="109"/>
      <c r="GH233" s="109"/>
      <c r="GI233" s="109"/>
      <c r="GJ233" s="109"/>
      <c r="GK233" s="109"/>
      <c r="GL233" s="109"/>
      <c r="GM233" s="109"/>
      <c r="GN233" s="109"/>
      <c r="GO233" s="109"/>
      <c r="GP233" s="109"/>
      <c r="GQ233" s="109"/>
      <c r="GR233" s="109"/>
      <c r="GS233" s="109"/>
      <c r="GT233" s="110"/>
      <c r="GV233" s="413">
        <f t="shared" si="640"/>
        <v>0</v>
      </c>
      <c r="GW233" s="414">
        <f t="shared" si="641"/>
        <v>0</v>
      </c>
      <c r="GX233" s="415"/>
      <c r="GY233" s="416">
        <f t="shared" si="806"/>
        <v>0</v>
      </c>
      <c r="GZ233" s="417">
        <f t="shared" si="807"/>
        <v>0</v>
      </c>
      <c r="HA233" s="385"/>
      <c r="HB233" s="421"/>
      <c r="HC233" s="422"/>
      <c r="HD233" s="422"/>
      <c r="HE233" s="423">
        <f t="shared" si="808"/>
        <v>0</v>
      </c>
      <c r="HF233" s="424">
        <f t="shared" si="809"/>
        <v>0</v>
      </c>
      <c r="HG233" s="426"/>
      <c r="HH233" s="426"/>
      <c r="HI233" s="426"/>
      <c r="HJ233" s="345" t="str">
        <f t="shared" si="642"/>
        <v/>
      </c>
      <c r="HK233" s="402">
        <f>IF(OR(AND(1&lt;=HJ233,HJ233&lt;=3),HJ233=6),VLOOKUP(HJ233,'４整理番号表'!$J$5:$K$59,2,FALSE),0)</f>
        <v>0</v>
      </c>
      <c r="HL233" s="402">
        <f>IF(OR(HJ233=4,HJ233=7),VLOOKUP(HJ233,'４整理番号表'!$J$5:$K$59,2,FALSE),0)</f>
        <v>0</v>
      </c>
      <c r="HM233" s="402">
        <f>IF(HJ233=5,VLOOKUP(HJ233,'４整理番号表'!$J$5:$K$59,2,FALSE),0)</f>
        <v>0</v>
      </c>
      <c r="HN233" s="402">
        <f>IF(AND(8&lt;=HJ233,HJ233&lt;=13),VLOOKUP(HJ233,'４整理番号表'!$J$5:$K$59,2,FALSE),0)</f>
        <v>0</v>
      </c>
      <c r="HO233" s="397">
        <f t="shared" si="763"/>
        <v>0</v>
      </c>
      <c r="HP233" s="345">
        <f t="shared" si="764"/>
        <v>0</v>
      </c>
      <c r="HQ233" s="345">
        <f t="shared" si="765"/>
        <v>0</v>
      </c>
      <c r="HR233" s="344">
        <f t="shared" si="766"/>
        <v>0</v>
      </c>
      <c r="HS233" s="344">
        <f t="shared" si="767"/>
        <v>0</v>
      </c>
      <c r="HT233" s="345">
        <f t="shared" si="768"/>
        <v>0</v>
      </c>
      <c r="HU233" s="345">
        <f t="shared" si="769"/>
        <v>0</v>
      </c>
      <c r="HV233" s="345">
        <f t="shared" si="770"/>
        <v>0</v>
      </c>
      <c r="HW233" s="345">
        <f t="shared" si="771"/>
        <v>0</v>
      </c>
      <c r="HX233" s="345">
        <f t="shared" si="772"/>
        <v>0</v>
      </c>
      <c r="HY233" s="344">
        <f t="shared" si="773"/>
        <v>0</v>
      </c>
      <c r="HZ233" s="344">
        <f t="shared" si="774"/>
        <v>0</v>
      </c>
      <c r="IA233" s="345">
        <f t="shared" si="775"/>
        <v>0</v>
      </c>
      <c r="IB233" s="345">
        <f t="shared" si="776"/>
        <v>0</v>
      </c>
      <c r="IC233" s="345">
        <f t="shared" si="777"/>
        <v>0</v>
      </c>
      <c r="ID233" s="345">
        <f t="shared" si="778"/>
        <v>0</v>
      </c>
      <c r="IE233" s="345">
        <f t="shared" si="779"/>
        <v>0</v>
      </c>
      <c r="IF233" s="344">
        <f>IF(AND($HO233=3,SUM($ID233:IE233)=0),IF(AND($HB233=1,$HF233&gt;=0.1),1,),)</f>
        <v>0</v>
      </c>
      <c r="IG233" s="344">
        <f>IF(AND($HO233=3,SUM($ID233:IF233)=0),IF(AND($HB233=1,$HF233&gt;=0.05,$HF233&lt;0.1),1,),)</f>
        <v>0</v>
      </c>
      <c r="IH233" s="345">
        <f t="shared" si="780"/>
        <v>0</v>
      </c>
      <c r="II233" s="345">
        <f t="shared" si="781"/>
        <v>0</v>
      </c>
      <c r="IJ233" s="345">
        <f t="shared" si="782"/>
        <v>0</v>
      </c>
      <c r="IK233" s="345">
        <f t="shared" si="783"/>
        <v>0</v>
      </c>
      <c r="IL233" s="345">
        <f t="shared" si="784"/>
        <v>0</v>
      </c>
      <c r="IM233" s="345">
        <f t="shared" si="785"/>
        <v>0</v>
      </c>
      <c r="IN233" s="345">
        <f t="shared" si="786"/>
        <v>0</v>
      </c>
      <c r="IO233" s="345">
        <f t="shared" si="787"/>
        <v>0</v>
      </c>
      <c r="IP233" s="345">
        <f t="shared" si="788"/>
        <v>0</v>
      </c>
      <c r="IQ233" s="345">
        <f t="shared" si="789"/>
        <v>0</v>
      </c>
      <c r="IR233" s="345">
        <f t="shared" si="790"/>
        <v>0</v>
      </c>
      <c r="IS233" s="392">
        <f t="shared" si="791"/>
        <v>0</v>
      </c>
      <c r="IT233" s="385"/>
      <c r="IU233" s="440">
        <f t="shared" si="643"/>
        <v>0</v>
      </c>
      <c r="IV233" s="344">
        <f t="shared" si="644"/>
        <v>0</v>
      </c>
      <c r="IW233" s="344">
        <f t="shared" si="645"/>
        <v>0</v>
      </c>
      <c r="IX233" s="344">
        <f t="shared" si="646"/>
        <v>0</v>
      </c>
      <c r="IY233" s="344">
        <f t="shared" si="647"/>
        <v>0</v>
      </c>
      <c r="IZ233" s="344">
        <f t="shared" si="648"/>
        <v>0</v>
      </c>
      <c r="JA233" s="344">
        <f t="shared" si="649"/>
        <v>0</v>
      </c>
      <c r="JB233" s="344">
        <f t="shared" si="650"/>
        <v>0</v>
      </c>
      <c r="JC233" s="344">
        <f t="shared" si="651"/>
        <v>0</v>
      </c>
      <c r="JD233" s="344">
        <f t="shared" si="652"/>
        <v>0</v>
      </c>
      <c r="JE233" s="344">
        <f t="shared" si="653"/>
        <v>0</v>
      </c>
      <c r="JF233" s="344">
        <f t="shared" si="654"/>
        <v>0</v>
      </c>
      <c r="JG233" s="344">
        <f t="shared" si="655"/>
        <v>0</v>
      </c>
      <c r="JH233" s="344">
        <f t="shared" si="656"/>
        <v>0</v>
      </c>
      <c r="JI233" s="344">
        <f t="shared" si="657"/>
        <v>0</v>
      </c>
      <c r="JJ233" s="344">
        <f t="shared" si="658"/>
        <v>0</v>
      </c>
      <c r="JK233" s="344">
        <f t="shared" si="659"/>
        <v>0</v>
      </c>
      <c r="JL233" s="344">
        <f t="shared" si="660"/>
        <v>0</v>
      </c>
      <c r="JM233" s="344">
        <f t="shared" si="661"/>
        <v>0</v>
      </c>
      <c r="JN233" s="344">
        <f t="shared" si="662"/>
        <v>0</v>
      </c>
      <c r="JO233" s="344">
        <f t="shared" si="663"/>
        <v>0</v>
      </c>
      <c r="JP233" s="344">
        <f t="shared" si="664"/>
        <v>0</v>
      </c>
      <c r="JQ233" s="344">
        <f t="shared" si="665"/>
        <v>0</v>
      </c>
      <c r="JR233" s="344">
        <f t="shared" si="666"/>
        <v>0</v>
      </c>
      <c r="JS233" s="344">
        <f t="shared" si="667"/>
        <v>0</v>
      </c>
      <c r="JT233" s="344">
        <f t="shared" si="668"/>
        <v>0</v>
      </c>
      <c r="JU233" s="344">
        <f t="shared" si="669"/>
        <v>0</v>
      </c>
      <c r="JV233" s="344">
        <f t="shared" si="670"/>
        <v>0</v>
      </c>
      <c r="JW233" s="344">
        <f t="shared" si="671"/>
        <v>0</v>
      </c>
      <c r="JX233" s="344">
        <f t="shared" si="672"/>
        <v>0</v>
      </c>
      <c r="JY233" s="344">
        <f t="shared" si="673"/>
        <v>0</v>
      </c>
      <c r="JZ233" s="344">
        <f t="shared" si="674"/>
        <v>0</v>
      </c>
      <c r="KA233" s="344">
        <f t="shared" si="675"/>
        <v>0</v>
      </c>
      <c r="KB233" s="344">
        <f t="shared" si="676"/>
        <v>0</v>
      </c>
      <c r="KC233" s="344">
        <f t="shared" si="677"/>
        <v>0</v>
      </c>
      <c r="KD233" s="344">
        <f t="shared" si="678"/>
        <v>0</v>
      </c>
      <c r="KE233" s="344">
        <f t="shared" si="679"/>
        <v>0</v>
      </c>
      <c r="KF233" s="344">
        <f t="shared" si="680"/>
        <v>0</v>
      </c>
      <c r="KG233" s="344">
        <f t="shared" si="681"/>
        <v>0</v>
      </c>
      <c r="KH233" s="344">
        <f t="shared" si="682"/>
        <v>0</v>
      </c>
      <c r="KI233" s="344">
        <f t="shared" si="683"/>
        <v>0</v>
      </c>
      <c r="KJ233" s="344">
        <f t="shared" si="684"/>
        <v>0</v>
      </c>
      <c r="KK233" s="344">
        <f t="shared" si="685"/>
        <v>0</v>
      </c>
      <c r="KL233" s="344">
        <f t="shared" si="686"/>
        <v>0</v>
      </c>
      <c r="KM233" s="344">
        <f t="shared" si="687"/>
        <v>0</v>
      </c>
      <c r="KN233" s="344">
        <f t="shared" si="688"/>
        <v>0</v>
      </c>
      <c r="KO233" s="344">
        <f t="shared" si="689"/>
        <v>0</v>
      </c>
      <c r="KP233" s="344">
        <f t="shared" si="690"/>
        <v>0</v>
      </c>
      <c r="KQ233" s="344">
        <f t="shared" si="691"/>
        <v>0</v>
      </c>
      <c r="KR233" s="344">
        <f t="shared" si="692"/>
        <v>0</v>
      </c>
      <c r="KS233" s="344">
        <f t="shared" si="693"/>
        <v>0</v>
      </c>
      <c r="KT233" s="383">
        <f t="shared" si="694"/>
        <v>0</v>
      </c>
      <c r="KU233" s="701"/>
      <c r="KV233" s="109"/>
      <c r="KW233" s="109"/>
      <c r="KX233" s="110"/>
      <c r="KZ233" s="472">
        <f t="shared" si="695"/>
        <v>0</v>
      </c>
      <c r="LA233" s="348">
        <f t="shared" si="696"/>
        <v>0</v>
      </c>
      <c r="LB233" s="348">
        <f t="shared" si="697"/>
        <v>0</v>
      </c>
      <c r="LC233" s="473">
        <f t="shared" si="698"/>
        <v>0</v>
      </c>
      <c r="LE233" s="467">
        <f t="shared" si="699"/>
        <v>0</v>
      </c>
      <c r="LF233" s="467" t="str">
        <f t="shared" si="700"/>
        <v/>
      </c>
      <c r="LG233" s="467">
        <f t="shared" si="701"/>
        <v>0</v>
      </c>
      <c r="LH233" s="467">
        <f t="shared" si="702"/>
        <v>0</v>
      </c>
      <c r="LI233" s="467">
        <f t="shared" si="703"/>
        <v>0</v>
      </c>
      <c r="LJ233" s="467">
        <f t="shared" si="704"/>
        <v>0</v>
      </c>
      <c r="LK233" s="467">
        <f t="shared" si="705"/>
        <v>0</v>
      </c>
      <c r="LL233" s="467">
        <f t="shared" si="706"/>
        <v>0</v>
      </c>
      <c r="LM233" s="467">
        <f t="shared" si="707"/>
        <v>0</v>
      </c>
      <c r="LN233" s="468">
        <f t="shared" si="708"/>
        <v>0</v>
      </c>
      <c r="LO233" s="468" t="str">
        <f t="shared" si="792"/>
        <v>○</v>
      </c>
      <c r="LP233" s="451"/>
      <c r="LQ233" s="414">
        <f t="shared" si="793"/>
        <v>0</v>
      </c>
      <c r="LR233" s="414">
        <f t="shared" si="794"/>
        <v>0</v>
      </c>
      <c r="LS233" s="414" t="str">
        <f t="shared" si="709"/>
        <v/>
      </c>
      <c r="LT233" s="414" t="str">
        <f t="shared" si="795"/>
        <v/>
      </c>
      <c r="LU233" s="414">
        <f t="shared" si="710"/>
        <v>0</v>
      </c>
      <c r="LV233" s="414">
        <f t="shared" si="711"/>
        <v>0</v>
      </c>
      <c r="LW233" s="414">
        <f t="shared" si="712"/>
        <v>0</v>
      </c>
      <c r="LX233" s="448">
        <f t="shared" si="713"/>
        <v>0</v>
      </c>
      <c r="LY233" s="414">
        <f t="shared" si="796"/>
        <v>0</v>
      </c>
      <c r="LZ233" s="414">
        <f t="shared" si="797"/>
        <v>0</v>
      </c>
      <c r="MA233" s="414">
        <f t="shared" si="798"/>
        <v>0</v>
      </c>
      <c r="MB233" s="448">
        <f t="shared" si="799"/>
        <v>0</v>
      </c>
      <c r="MC233" s="414">
        <f t="shared" si="714"/>
        <v>0</v>
      </c>
      <c r="MD233" s="414">
        <f t="shared" si="715"/>
        <v>0</v>
      </c>
      <c r="ME233" s="414">
        <f t="shared" si="716"/>
        <v>0</v>
      </c>
      <c r="MF233" s="448">
        <f t="shared" si="717"/>
        <v>0</v>
      </c>
      <c r="MG233" s="414">
        <f t="shared" si="718"/>
        <v>0</v>
      </c>
      <c r="MH233" s="414">
        <f t="shared" si="719"/>
        <v>0</v>
      </c>
      <c r="MI233" s="414">
        <f t="shared" si="720"/>
        <v>0</v>
      </c>
      <c r="MJ233" s="448">
        <f t="shared" si="800"/>
        <v>0</v>
      </c>
      <c r="MK233" s="462"/>
      <c r="ML233" s="477" cm="1">
        <f t="array" ref="ML233">IF(MX233=1,INDEX($BX233:$EQ233,1,MATCH("Ⅱ⑧",$BX233:$EQ233,0)+7),0)</f>
        <v>0</v>
      </c>
      <c r="MM233" s="478">
        <f t="shared" si="721"/>
        <v>0</v>
      </c>
      <c r="MN233" s="468">
        <f t="shared" si="722"/>
        <v>0</v>
      </c>
      <c r="MP233" s="348">
        <f t="shared" si="723"/>
        <v>0</v>
      </c>
      <c r="MQ233" s="348">
        <f t="shared" si="724"/>
        <v>0</v>
      </c>
      <c r="MR233" s="348">
        <f t="shared" si="725"/>
        <v>0</v>
      </c>
      <c r="MS233" s="348">
        <f t="shared" si="726"/>
        <v>0</v>
      </c>
      <c r="MT233" s="348">
        <f t="shared" si="727"/>
        <v>0</v>
      </c>
      <c r="MU233" s="348">
        <f t="shared" si="728"/>
        <v>0</v>
      </c>
      <c r="MV233" s="348">
        <f t="shared" si="729"/>
        <v>0</v>
      </c>
      <c r="MW233" s="348">
        <f t="shared" si="730"/>
        <v>0</v>
      </c>
      <c r="MX233" s="348">
        <f t="shared" si="731"/>
        <v>0</v>
      </c>
      <c r="MZ233" s="550">
        <f t="shared" si="732"/>
        <v>0</v>
      </c>
      <c r="NA233" s="550">
        <f t="shared" si="733"/>
        <v>0</v>
      </c>
      <c r="NB233" s="550">
        <f t="shared" si="734"/>
        <v>0</v>
      </c>
      <c r="NC233" s="550">
        <f t="shared" si="735"/>
        <v>0</v>
      </c>
      <c r="ND233" s="550">
        <f t="shared" si="736"/>
        <v>0</v>
      </c>
      <c r="NE233" s="550">
        <f t="shared" si="737"/>
        <v>0</v>
      </c>
      <c r="NF233" s="550">
        <f t="shared" si="738"/>
        <v>0</v>
      </c>
      <c r="NG233" s="550">
        <f t="shared" si="739"/>
        <v>0</v>
      </c>
    </row>
    <row r="234" spans="1:371" s="136" customFormat="1" ht="21" customHeight="1">
      <c r="A234" s="452">
        <f t="shared" si="612"/>
        <v>0</v>
      </c>
      <c r="B234" s="452">
        <f t="shared" si="801"/>
        <v>0</v>
      </c>
      <c r="C234" s="452">
        <f t="shared" si="613"/>
        <v>0</v>
      </c>
      <c r="D234" s="452">
        <f t="shared" si="614"/>
        <v>0</v>
      </c>
      <c r="E234" s="452">
        <f t="shared" si="615"/>
        <v>0</v>
      </c>
      <c r="F234" s="452">
        <f t="shared" si="802"/>
        <v>0</v>
      </c>
      <c r="G234" s="452">
        <f t="shared" si="803"/>
        <v>0</v>
      </c>
      <c r="H234" s="452">
        <f t="shared" si="804"/>
        <v>0</v>
      </c>
      <c r="I234" s="267">
        <f t="shared" si="740"/>
        <v>0</v>
      </c>
      <c r="J234" s="268"/>
      <c r="K234" s="112"/>
      <c r="L234" s="112"/>
      <c r="M234" s="106"/>
      <c r="N234" s="106"/>
      <c r="O234" s="106"/>
      <c r="P234" s="106"/>
      <c r="Q234" s="112"/>
      <c r="R234" s="263" t="str">
        <f>IFERROR(VLOOKUP(Q234,'４整理番号表'!$T$27:$U$30,2,TRUE),"")</f>
        <v/>
      </c>
      <c r="S234" s="263">
        <f t="shared" si="741"/>
        <v>0</v>
      </c>
      <c r="T234" s="266">
        <f t="shared" si="742"/>
        <v>0</v>
      </c>
      <c r="U234" s="112"/>
      <c r="V234" s="108"/>
      <c r="W234" s="269" t="str">
        <f>IFERROR(VLOOKUP(V234,'４整理番号表'!$B$6:$G$7,2,TRUE),"")</f>
        <v/>
      </c>
      <c r="X234" s="270"/>
      <c r="Y234" s="108"/>
      <c r="Z234" s="269" t="str">
        <f>IFERROR(VLOOKUP(Y234,'４整理番号表'!$B$39:$H$45,2,TRUE),"")</f>
        <v/>
      </c>
      <c r="AA234" s="108"/>
      <c r="AB234" s="271" t="str">
        <f>IFERROR(VLOOKUP(AA234,'４整理番号表'!$J$5:$K$59,2,TRUE),"")</f>
        <v/>
      </c>
      <c r="AC234" s="365"/>
      <c r="AD234" s="624"/>
      <c r="AE234" s="107"/>
      <c r="AF234" s="272" t="str">
        <f>IFERROR(VLOOKUP(AE234,'４整理番号表'!$P$6:$Q$39,2,TRUE),"")</f>
        <v/>
      </c>
      <c r="AG234" s="273">
        <f t="shared" si="616"/>
        <v>0</v>
      </c>
      <c r="AH234" s="106"/>
      <c r="AI234" s="112"/>
      <c r="AJ234" s="111"/>
      <c r="AK234" s="282"/>
      <c r="AL234" s="283"/>
      <c r="AM234" s="280"/>
      <c r="AN234" s="29"/>
      <c r="AO234" s="291">
        <f t="shared" si="617"/>
        <v>0</v>
      </c>
      <c r="AP234" s="290">
        <f t="shared" si="743"/>
        <v>0</v>
      </c>
      <c r="AQ234" s="30"/>
      <c r="AR234" s="30"/>
      <c r="AS234" s="30"/>
      <c r="AT234" s="289"/>
      <c r="AU234" s="291">
        <f t="shared" si="810"/>
        <v>0</v>
      </c>
      <c r="AV234" s="291" t="str">
        <f t="shared" si="805"/>
        <v/>
      </c>
      <c r="AW234" s="27"/>
      <c r="AX234" s="33"/>
      <c r="AY234" s="33"/>
      <c r="AZ234" s="28"/>
      <c r="BA234" s="27"/>
      <c r="BB234" s="202"/>
      <c r="BC234" s="315">
        <f t="shared" si="744"/>
        <v>0</v>
      </c>
      <c r="BD234" s="349" t="str">
        <f t="shared" si="618"/>
        <v/>
      </c>
      <c r="BE234" s="350"/>
      <c r="BF234" s="350"/>
      <c r="BG234" s="349">
        <f t="shared" si="811"/>
        <v>0</v>
      </c>
      <c r="BH234" s="350"/>
      <c r="BI234" s="349">
        <f t="shared" si="745"/>
        <v>0</v>
      </c>
      <c r="BJ234" s="202"/>
      <c r="BK234" s="202"/>
      <c r="BL234" s="653" t="str">
        <f t="shared" si="619"/>
        <v/>
      </c>
      <c r="BM234" s="654" t="str">
        <f t="shared" si="620"/>
        <v/>
      </c>
      <c r="BN234" s="266" t="str">
        <f t="shared" si="621"/>
        <v/>
      </c>
      <c r="BO234" s="793"/>
      <c r="BP234" s="323"/>
      <c r="BQ234" s="323"/>
      <c r="BR234" s="323"/>
      <c r="BS234" s="323"/>
      <c r="BT234" s="324" t="str">
        <f t="shared" si="622"/>
        <v/>
      </c>
      <c r="BU234" s="325" t="str">
        <f t="shared" si="746"/>
        <v/>
      </c>
      <c r="BV234" s="393">
        <f t="shared" si="747"/>
        <v>0</v>
      </c>
      <c r="BW234" s="326"/>
      <c r="BX234" s="329"/>
      <c r="BY234" s="454"/>
      <c r="BZ234" s="455"/>
      <c r="CA234" s="455"/>
      <c r="CB234" s="455"/>
      <c r="CC234" s="455"/>
      <c r="CD234" s="322">
        <f>IFERROR(VLOOKUP(BX234,'４整理番号表'!$X$23:$Z$31,3,FALSE),)</f>
        <v>0</v>
      </c>
      <c r="CE234" s="605" t="str">
        <f>IF(BX234='４整理番号表'!$X$24,IF(CC234&lt;&gt;"",IF(BZ234&gt;0,IF(BY234=6,ROUNDDOWN((CC234-BZ234)/ABS(BZ234),3),IF(BY234=5,ROUNDDOWN((CC234-BZ234)/ABS(BZ234)*3/4,3),"")),"-")),IF(CC234&lt;&gt;"",IF(BZ234&gt;0,ROUNDDOWN((CC234-BZ234)/ABS(BZ234),3),"-"),""))</f>
        <v/>
      </c>
      <c r="CF234" s="610"/>
      <c r="CG234" s="329"/>
      <c r="CH234" s="454"/>
      <c r="CI234" s="322"/>
      <c r="CJ234" s="322"/>
      <c r="CK234" s="322"/>
      <c r="CL234" s="322"/>
      <c r="CM234" s="322">
        <f>IFERROR(VLOOKUP(CG234,'４整理番号表'!$X$23:$Z$31,3,FALSE),)</f>
        <v>0</v>
      </c>
      <c r="CN234" s="325" t="str">
        <f t="shared" si="748"/>
        <v/>
      </c>
      <c r="CO234" s="610"/>
      <c r="CP234" s="329"/>
      <c r="CQ234" s="454"/>
      <c r="CR234" s="322"/>
      <c r="CS234" s="322"/>
      <c r="CT234" s="322"/>
      <c r="CU234" s="322"/>
      <c r="CV234" s="322">
        <f>IFERROR(VLOOKUP(CP234,'４整理番号表'!$X$23:$Z$31,3,FALSE),)</f>
        <v>0</v>
      </c>
      <c r="CW234" s="325" t="str">
        <f t="shared" si="749"/>
        <v/>
      </c>
      <c r="CX234" s="619"/>
      <c r="CY234" s="329"/>
      <c r="CZ234" s="454"/>
      <c r="DA234" s="322"/>
      <c r="DB234" s="322"/>
      <c r="DC234" s="322"/>
      <c r="DD234" s="322"/>
      <c r="DE234" s="322">
        <f>IFERROR(VLOOKUP(CY234,'４整理番号表'!$X$23:$Z$31,3,FALSE),)</f>
        <v>0</v>
      </c>
      <c r="DF234" s="325" t="str">
        <f t="shared" si="750"/>
        <v/>
      </c>
      <c r="DG234" s="610"/>
      <c r="DH234" s="329"/>
      <c r="DI234" s="454"/>
      <c r="DJ234" s="322"/>
      <c r="DK234" s="322"/>
      <c r="DL234" s="322"/>
      <c r="DM234" s="322"/>
      <c r="DN234" s="322">
        <f>IFERROR(VLOOKUP(DH234,'４整理番号表'!$X$23:$Z$31,3,FALSE),)</f>
        <v>0</v>
      </c>
      <c r="DO234" s="325" t="str">
        <f t="shared" si="751"/>
        <v/>
      </c>
      <c r="DP234" s="610"/>
      <c r="DQ234" s="329"/>
      <c r="DR234" s="454"/>
      <c r="DS234" s="322"/>
      <c r="DT234" s="322"/>
      <c r="DU234" s="322"/>
      <c r="DV234" s="322"/>
      <c r="DW234" s="322">
        <f>IFERROR(VLOOKUP(DQ234,'４整理番号表'!$X$23:$Z$31,3,FALSE),)</f>
        <v>0</v>
      </c>
      <c r="DX234" s="325" t="str">
        <f t="shared" si="752"/>
        <v/>
      </c>
      <c r="DY234" s="610"/>
      <c r="DZ234" s="329"/>
      <c r="EA234" s="454"/>
      <c r="EB234" s="322"/>
      <c r="EC234" s="322"/>
      <c r="ED234" s="322"/>
      <c r="EE234" s="322"/>
      <c r="EF234" s="322">
        <f>IFERROR(VLOOKUP(DZ234,'４整理番号表'!$X$23:$Z$31,3,FALSE),)</f>
        <v>0</v>
      </c>
      <c r="EG234" s="325" t="str">
        <f t="shared" si="753"/>
        <v/>
      </c>
      <c r="EH234" s="610"/>
      <c r="EI234" s="329"/>
      <c r="EJ234" s="454"/>
      <c r="EK234" s="322"/>
      <c r="EL234" s="322"/>
      <c r="EM234" s="322"/>
      <c r="EN234" s="322"/>
      <c r="EO234" s="322">
        <f>IFERROR(VLOOKUP(EI234,'４整理番号表'!$X$23:$Z$31,3,FALSE),)</f>
        <v>0</v>
      </c>
      <c r="EP234" s="325" t="str">
        <f t="shared" si="754"/>
        <v/>
      </c>
      <c r="EQ234" s="619"/>
      <c r="ER234" s="203" t="s">
        <v>101</v>
      </c>
      <c r="ES234" s="266">
        <f t="shared" si="623"/>
        <v>0</v>
      </c>
      <c r="ET234" s="272">
        <f t="shared" si="624"/>
        <v>0</v>
      </c>
      <c r="EU234" s="272">
        <f t="shared" si="625"/>
        <v>0</v>
      </c>
      <c r="EV234" s="272">
        <f t="shared" si="626"/>
        <v>0</v>
      </c>
      <c r="EW234" s="272">
        <f t="shared" si="627"/>
        <v>0</v>
      </c>
      <c r="EX234" s="272">
        <f t="shared" si="628"/>
        <v>0</v>
      </c>
      <c r="EY234" s="272">
        <f t="shared" si="629"/>
        <v>0</v>
      </c>
      <c r="EZ234" s="272">
        <f t="shared" si="630"/>
        <v>0</v>
      </c>
      <c r="FA234" s="272">
        <f t="shared" si="631"/>
        <v>0</v>
      </c>
      <c r="FB234" s="272">
        <f t="shared" si="632"/>
        <v>0</v>
      </c>
      <c r="FC234" s="272">
        <f t="shared" si="633"/>
        <v>0</v>
      </c>
      <c r="FD234" s="272">
        <f t="shared" si="634"/>
        <v>0</v>
      </c>
      <c r="FE234" s="272">
        <f t="shared" si="635"/>
        <v>0</v>
      </c>
      <c r="FF234" s="272">
        <f t="shared" si="636"/>
        <v>0</v>
      </c>
      <c r="FG234" s="272">
        <f t="shared" si="637"/>
        <v>0</v>
      </c>
      <c r="FH234" s="272">
        <f t="shared" si="638"/>
        <v>0</v>
      </c>
      <c r="FI234" s="109" t="s">
        <v>100</v>
      </c>
      <c r="FJ234" s="109" t="s">
        <v>100</v>
      </c>
      <c r="FK234" s="109" t="s">
        <v>100</v>
      </c>
      <c r="FL234" s="109" t="s">
        <v>100</v>
      </c>
      <c r="FM234" s="109" t="s">
        <v>100</v>
      </c>
      <c r="FN234" s="272">
        <f t="shared" si="755"/>
        <v>0</v>
      </c>
      <c r="FO234" s="272">
        <f t="shared" si="756"/>
        <v>0</v>
      </c>
      <c r="FP234" s="272">
        <f t="shared" si="757"/>
        <v>0</v>
      </c>
      <c r="FQ234" s="272">
        <f t="shared" si="758"/>
        <v>0</v>
      </c>
      <c r="FR234" s="272">
        <f t="shared" si="759"/>
        <v>0</v>
      </c>
      <c r="FS234" s="272">
        <f t="shared" si="760"/>
        <v>0</v>
      </c>
      <c r="FT234" s="272">
        <f t="shared" si="761"/>
        <v>0</v>
      </c>
      <c r="FU234" s="113"/>
      <c r="FV234" s="113"/>
      <c r="FW234" s="109"/>
      <c r="FX234" s="109"/>
      <c r="FY234" s="109"/>
      <c r="FZ234" s="272">
        <f t="shared" si="762"/>
        <v>0</v>
      </c>
      <c r="GA234" s="272">
        <f t="shared" si="639"/>
        <v>0</v>
      </c>
      <c r="GB234" s="109"/>
      <c r="GC234" s="109"/>
      <c r="GD234" s="109"/>
      <c r="GE234" s="109"/>
      <c r="GF234" s="109"/>
      <c r="GG234" s="109"/>
      <c r="GH234" s="109"/>
      <c r="GI234" s="109"/>
      <c r="GJ234" s="109"/>
      <c r="GK234" s="109"/>
      <c r="GL234" s="109"/>
      <c r="GM234" s="109"/>
      <c r="GN234" s="109"/>
      <c r="GO234" s="109"/>
      <c r="GP234" s="109"/>
      <c r="GQ234" s="109"/>
      <c r="GR234" s="109"/>
      <c r="GS234" s="109"/>
      <c r="GT234" s="110"/>
      <c r="GV234" s="413">
        <f t="shared" si="640"/>
        <v>0</v>
      </c>
      <c r="GW234" s="414">
        <f t="shared" si="641"/>
        <v>0</v>
      </c>
      <c r="GX234" s="415"/>
      <c r="GY234" s="416">
        <f t="shared" si="806"/>
        <v>0</v>
      </c>
      <c r="GZ234" s="417">
        <f t="shared" si="807"/>
        <v>0</v>
      </c>
      <c r="HA234" s="385"/>
      <c r="HB234" s="421"/>
      <c r="HC234" s="422"/>
      <c r="HD234" s="422"/>
      <c r="HE234" s="423">
        <f t="shared" si="808"/>
        <v>0</v>
      </c>
      <c r="HF234" s="424">
        <f t="shared" si="809"/>
        <v>0</v>
      </c>
      <c r="HG234" s="426"/>
      <c r="HH234" s="426"/>
      <c r="HI234" s="426"/>
      <c r="HJ234" s="345" t="str">
        <f t="shared" si="642"/>
        <v/>
      </c>
      <c r="HK234" s="402">
        <f>IF(OR(AND(1&lt;=HJ234,HJ234&lt;=3),HJ234=6),VLOOKUP(HJ234,'４整理番号表'!$J$5:$K$59,2,FALSE),0)</f>
        <v>0</v>
      </c>
      <c r="HL234" s="402">
        <f>IF(OR(HJ234=4,HJ234=7),VLOOKUP(HJ234,'４整理番号表'!$J$5:$K$59,2,FALSE),0)</f>
        <v>0</v>
      </c>
      <c r="HM234" s="402">
        <f>IF(HJ234=5,VLOOKUP(HJ234,'４整理番号表'!$J$5:$K$59,2,FALSE),0)</f>
        <v>0</v>
      </c>
      <c r="HN234" s="402">
        <f>IF(AND(8&lt;=HJ234,HJ234&lt;=13),VLOOKUP(HJ234,'４整理番号表'!$J$5:$K$59,2,FALSE),0)</f>
        <v>0</v>
      </c>
      <c r="HO234" s="397">
        <f t="shared" si="763"/>
        <v>0</v>
      </c>
      <c r="HP234" s="345">
        <f t="shared" si="764"/>
        <v>0</v>
      </c>
      <c r="HQ234" s="345">
        <f t="shared" si="765"/>
        <v>0</v>
      </c>
      <c r="HR234" s="344">
        <f t="shared" si="766"/>
        <v>0</v>
      </c>
      <c r="HS234" s="344">
        <f t="shared" si="767"/>
        <v>0</v>
      </c>
      <c r="HT234" s="345">
        <f t="shared" si="768"/>
        <v>0</v>
      </c>
      <c r="HU234" s="345">
        <f t="shared" si="769"/>
        <v>0</v>
      </c>
      <c r="HV234" s="345">
        <f t="shared" si="770"/>
        <v>0</v>
      </c>
      <c r="HW234" s="345">
        <f t="shared" si="771"/>
        <v>0</v>
      </c>
      <c r="HX234" s="345">
        <f t="shared" si="772"/>
        <v>0</v>
      </c>
      <c r="HY234" s="344">
        <f t="shared" si="773"/>
        <v>0</v>
      </c>
      <c r="HZ234" s="344">
        <f t="shared" si="774"/>
        <v>0</v>
      </c>
      <c r="IA234" s="345">
        <f t="shared" si="775"/>
        <v>0</v>
      </c>
      <c r="IB234" s="345">
        <f t="shared" si="776"/>
        <v>0</v>
      </c>
      <c r="IC234" s="345">
        <f t="shared" si="777"/>
        <v>0</v>
      </c>
      <c r="ID234" s="345">
        <f t="shared" si="778"/>
        <v>0</v>
      </c>
      <c r="IE234" s="345">
        <f t="shared" si="779"/>
        <v>0</v>
      </c>
      <c r="IF234" s="344">
        <f>IF(AND($HO234=3,SUM($ID234:IE234)=0),IF(AND($HB234=1,$HF234&gt;=0.1),1,),)</f>
        <v>0</v>
      </c>
      <c r="IG234" s="344">
        <f>IF(AND($HO234=3,SUM($ID234:IF234)=0),IF(AND($HB234=1,$HF234&gt;=0.05,$HF234&lt;0.1),1,),)</f>
        <v>0</v>
      </c>
      <c r="IH234" s="345">
        <f t="shared" si="780"/>
        <v>0</v>
      </c>
      <c r="II234" s="345">
        <f t="shared" si="781"/>
        <v>0</v>
      </c>
      <c r="IJ234" s="345">
        <f t="shared" si="782"/>
        <v>0</v>
      </c>
      <c r="IK234" s="345">
        <f t="shared" si="783"/>
        <v>0</v>
      </c>
      <c r="IL234" s="345">
        <f t="shared" si="784"/>
        <v>0</v>
      </c>
      <c r="IM234" s="345">
        <f t="shared" si="785"/>
        <v>0</v>
      </c>
      <c r="IN234" s="345">
        <f t="shared" si="786"/>
        <v>0</v>
      </c>
      <c r="IO234" s="345">
        <f t="shared" si="787"/>
        <v>0</v>
      </c>
      <c r="IP234" s="345">
        <f t="shared" si="788"/>
        <v>0</v>
      </c>
      <c r="IQ234" s="345">
        <f t="shared" si="789"/>
        <v>0</v>
      </c>
      <c r="IR234" s="345">
        <f t="shared" si="790"/>
        <v>0</v>
      </c>
      <c r="IS234" s="392">
        <f t="shared" si="791"/>
        <v>0</v>
      </c>
      <c r="IT234" s="385"/>
      <c r="IU234" s="440">
        <f t="shared" si="643"/>
        <v>0</v>
      </c>
      <c r="IV234" s="344">
        <f t="shared" si="644"/>
        <v>0</v>
      </c>
      <c r="IW234" s="344">
        <f t="shared" si="645"/>
        <v>0</v>
      </c>
      <c r="IX234" s="344">
        <f t="shared" si="646"/>
        <v>0</v>
      </c>
      <c r="IY234" s="344">
        <f t="shared" si="647"/>
        <v>0</v>
      </c>
      <c r="IZ234" s="344">
        <f t="shared" si="648"/>
        <v>0</v>
      </c>
      <c r="JA234" s="344">
        <f t="shared" si="649"/>
        <v>0</v>
      </c>
      <c r="JB234" s="344">
        <f t="shared" si="650"/>
        <v>0</v>
      </c>
      <c r="JC234" s="344">
        <f t="shared" si="651"/>
        <v>0</v>
      </c>
      <c r="JD234" s="344">
        <f t="shared" si="652"/>
        <v>0</v>
      </c>
      <c r="JE234" s="344">
        <f t="shared" si="653"/>
        <v>0</v>
      </c>
      <c r="JF234" s="344">
        <f t="shared" si="654"/>
        <v>0</v>
      </c>
      <c r="JG234" s="344">
        <f t="shared" si="655"/>
        <v>0</v>
      </c>
      <c r="JH234" s="344">
        <f t="shared" si="656"/>
        <v>0</v>
      </c>
      <c r="JI234" s="344">
        <f t="shared" si="657"/>
        <v>0</v>
      </c>
      <c r="JJ234" s="344">
        <f t="shared" si="658"/>
        <v>0</v>
      </c>
      <c r="JK234" s="344">
        <f t="shared" si="659"/>
        <v>0</v>
      </c>
      <c r="JL234" s="344">
        <f t="shared" si="660"/>
        <v>0</v>
      </c>
      <c r="JM234" s="344">
        <f t="shared" si="661"/>
        <v>0</v>
      </c>
      <c r="JN234" s="344">
        <f t="shared" si="662"/>
        <v>0</v>
      </c>
      <c r="JO234" s="344">
        <f t="shared" si="663"/>
        <v>0</v>
      </c>
      <c r="JP234" s="344">
        <f t="shared" si="664"/>
        <v>0</v>
      </c>
      <c r="JQ234" s="344">
        <f t="shared" si="665"/>
        <v>0</v>
      </c>
      <c r="JR234" s="344">
        <f t="shared" si="666"/>
        <v>0</v>
      </c>
      <c r="JS234" s="344">
        <f t="shared" si="667"/>
        <v>0</v>
      </c>
      <c r="JT234" s="344">
        <f t="shared" si="668"/>
        <v>0</v>
      </c>
      <c r="JU234" s="344">
        <f t="shared" si="669"/>
        <v>0</v>
      </c>
      <c r="JV234" s="344">
        <f t="shared" si="670"/>
        <v>0</v>
      </c>
      <c r="JW234" s="344">
        <f t="shared" si="671"/>
        <v>0</v>
      </c>
      <c r="JX234" s="344">
        <f t="shared" si="672"/>
        <v>0</v>
      </c>
      <c r="JY234" s="344">
        <f t="shared" si="673"/>
        <v>0</v>
      </c>
      <c r="JZ234" s="344">
        <f t="shared" si="674"/>
        <v>0</v>
      </c>
      <c r="KA234" s="344">
        <f t="shared" si="675"/>
        <v>0</v>
      </c>
      <c r="KB234" s="344">
        <f t="shared" si="676"/>
        <v>0</v>
      </c>
      <c r="KC234" s="344">
        <f t="shared" si="677"/>
        <v>0</v>
      </c>
      <c r="KD234" s="344">
        <f t="shared" si="678"/>
        <v>0</v>
      </c>
      <c r="KE234" s="344">
        <f t="shared" si="679"/>
        <v>0</v>
      </c>
      <c r="KF234" s="344">
        <f t="shared" si="680"/>
        <v>0</v>
      </c>
      <c r="KG234" s="344">
        <f t="shared" si="681"/>
        <v>0</v>
      </c>
      <c r="KH234" s="344">
        <f t="shared" si="682"/>
        <v>0</v>
      </c>
      <c r="KI234" s="344">
        <f t="shared" si="683"/>
        <v>0</v>
      </c>
      <c r="KJ234" s="344">
        <f t="shared" si="684"/>
        <v>0</v>
      </c>
      <c r="KK234" s="344">
        <f t="shared" si="685"/>
        <v>0</v>
      </c>
      <c r="KL234" s="344">
        <f t="shared" si="686"/>
        <v>0</v>
      </c>
      <c r="KM234" s="344">
        <f t="shared" si="687"/>
        <v>0</v>
      </c>
      <c r="KN234" s="344">
        <f t="shared" si="688"/>
        <v>0</v>
      </c>
      <c r="KO234" s="344">
        <f t="shared" si="689"/>
        <v>0</v>
      </c>
      <c r="KP234" s="344">
        <f t="shared" si="690"/>
        <v>0</v>
      </c>
      <c r="KQ234" s="344">
        <f t="shared" si="691"/>
        <v>0</v>
      </c>
      <c r="KR234" s="344">
        <f t="shared" si="692"/>
        <v>0</v>
      </c>
      <c r="KS234" s="344">
        <f t="shared" si="693"/>
        <v>0</v>
      </c>
      <c r="KT234" s="383">
        <f t="shared" si="694"/>
        <v>0</v>
      </c>
      <c r="KU234" s="701"/>
      <c r="KV234" s="109"/>
      <c r="KW234" s="109"/>
      <c r="KX234" s="110"/>
      <c r="KZ234" s="472">
        <f t="shared" si="695"/>
        <v>0</v>
      </c>
      <c r="LA234" s="348">
        <f t="shared" si="696"/>
        <v>0</v>
      </c>
      <c r="LB234" s="348">
        <f t="shared" si="697"/>
        <v>0</v>
      </c>
      <c r="LC234" s="473">
        <f t="shared" si="698"/>
        <v>0</v>
      </c>
      <c r="LE234" s="467">
        <f t="shared" si="699"/>
        <v>0</v>
      </c>
      <c r="LF234" s="467" t="str">
        <f t="shared" si="700"/>
        <v/>
      </c>
      <c r="LG234" s="467">
        <f t="shared" si="701"/>
        <v>0</v>
      </c>
      <c r="LH234" s="467">
        <f t="shared" si="702"/>
        <v>0</v>
      </c>
      <c r="LI234" s="467">
        <f t="shared" si="703"/>
        <v>0</v>
      </c>
      <c r="LJ234" s="467">
        <f t="shared" si="704"/>
        <v>0</v>
      </c>
      <c r="LK234" s="467">
        <f t="shared" si="705"/>
        <v>0</v>
      </c>
      <c r="LL234" s="467">
        <f t="shared" si="706"/>
        <v>0</v>
      </c>
      <c r="LM234" s="467">
        <f t="shared" si="707"/>
        <v>0</v>
      </c>
      <c r="LN234" s="468">
        <f t="shared" si="708"/>
        <v>0</v>
      </c>
      <c r="LO234" s="468" t="str">
        <f t="shared" si="792"/>
        <v>○</v>
      </c>
      <c r="LP234" s="451"/>
      <c r="LQ234" s="414">
        <f t="shared" si="793"/>
        <v>0</v>
      </c>
      <c r="LR234" s="414">
        <f t="shared" si="794"/>
        <v>0</v>
      </c>
      <c r="LS234" s="414" t="str">
        <f t="shared" si="709"/>
        <v/>
      </c>
      <c r="LT234" s="414" t="str">
        <f t="shared" si="795"/>
        <v/>
      </c>
      <c r="LU234" s="414">
        <f t="shared" si="710"/>
        <v>0</v>
      </c>
      <c r="LV234" s="414">
        <f t="shared" si="711"/>
        <v>0</v>
      </c>
      <c r="LW234" s="414">
        <f t="shared" si="712"/>
        <v>0</v>
      </c>
      <c r="LX234" s="448">
        <f t="shared" si="713"/>
        <v>0</v>
      </c>
      <c r="LY234" s="414">
        <f t="shared" si="796"/>
        <v>0</v>
      </c>
      <c r="LZ234" s="414">
        <f t="shared" si="797"/>
        <v>0</v>
      </c>
      <c r="MA234" s="414">
        <f t="shared" si="798"/>
        <v>0</v>
      </c>
      <c r="MB234" s="448">
        <f t="shared" si="799"/>
        <v>0</v>
      </c>
      <c r="MC234" s="414">
        <f t="shared" si="714"/>
        <v>0</v>
      </c>
      <c r="MD234" s="414">
        <f t="shared" si="715"/>
        <v>0</v>
      </c>
      <c r="ME234" s="414">
        <f t="shared" si="716"/>
        <v>0</v>
      </c>
      <c r="MF234" s="448">
        <f t="shared" si="717"/>
        <v>0</v>
      </c>
      <c r="MG234" s="414">
        <f t="shared" si="718"/>
        <v>0</v>
      </c>
      <c r="MH234" s="414">
        <f t="shared" si="719"/>
        <v>0</v>
      </c>
      <c r="MI234" s="414">
        <f t="shared" si="720"/>
        <v>0</v>
      </c>
      <c r="MJ234" s="448">
        <f t="shared" si="800"/>
        <v>0</v>
      </c>
      <c r="MK234" s="462"/>
      <c r="ML234" s="477" cm="1">
        <f t="array" ref="ML234">IF(MX234=1,INDEX($BX234:$EQ234,1,MATCH("Ⅱ⑧",$BX234:$EQ234,0)+7),0)</f>
        <v>0</v>
      </c>
      <c r="MM234" s="478">
        <f t="shared" si="721"/>
        <v>0</v>
      </c>
      <c r="MN234" s="468">
        <f t="shared" si="722"/>
        <v>0</v>
      </c>
      <c r="MP234" s="348">
        <f t="shared" si="723"/>
        <v>0</v>
      </c>
      <c r="MQ234" s="348">
        <f t="shared" si="724"/>
        <v>0</v>
      </c>
      <c r="MR234" s="348">
        <f t="shared" si="725"/>
        <v>0</v>
      </c>
      <c r="MS234" s="348">
        <f t="shared" si="726"/>
        <v>0</v>
      </c>
      <c r="MT234" s="348">
        <f t="shared" si="727"/>
        <v>0</v>
      </c>
      <c r="MU234" s="348">
        <f t="shared" si="728"/>
        <v>0</v>
      </c>
      <c r="MV234" s="348">
        <f t="shared" si="729"/>
        <v>0</v>
      </c>
      <c r="MW234" s="348">
        <f t="shared" si="730"/>
        <v>0</v>
      </c>
      <c r="MX234" s="348">
        <f t="shared" si="731"/>
        <v>0</v>
      </c>
      <c r="MZ234" s="550">
        <f t="shared" si="732"/>
        <v>0</v>
      </c>
      <c r="NA234" s="550">
        <f t="shared" si="733"/>
        <v>0</v>
      </c>
      <c r="NB234" s="550">
        <f t="shared" si="734"/>
        <v>0</v>
      </c>
      <c r="NC234" s="550">
        <f t="shared" si="735"/>
        <v>0</v>
      </c>
      <c r="ND234" s="550">
        <f t="shared" si="736"/>
        <v>0</v>
      </c>
      <c r="NE234" s="550">
        <f t="shared" si="737"/>
        <v>0</v>
      </c>
      <c r="NF234" s="550">
        <f t="shared" si="738"/>
        <v>0</v>
      </c>
      <c r="NG234" s="550">
        <f t="shared" si="739"/>
        <v>0</v>
      </c>
    </row>
    <row r="235" spans="1:371" s="136" customFormat="1" ht="21" customHeight="1">
      <c r="A235" s="452">
        <f t="shared" si="612"/>
        <v>0</v>
      </c>
      <c r="B235" s="452">
        <f t="shared" si="801"/>
        <v>0</v>
      </c>
      <c r="C235" s="452">
        <f t="shared" si="613"/>
        <v>0</v>
      </c>
      <c r="D235" s="452">
        <f t="shared" si="614"/>
        <v>0</v>
      </c>
      <c r="E235" s="452">
        <f t="shared" si="615"/>
        <v>0</v>
      </c>
      <c r="F235" s="452">
        <f t="shared" si="802"/>
        <v>0</v>
      </c>
      <c r="G235" s="452">
        <f t="shared" si="803"/>
        <v>0</v>
      </c>
      <c r="H235" s="452">
        <f t="shared" si="804"/>
        <v>0</v>
      </c>
      <c r="I235" s="267">
        <f t="shared" si="740"/>
        <v>0</v>
      </c>
      <c r="J235" s="268"/>
      <c r="K235" s="112"/>
      <c r="L235" s="112"/>
      <c r="M235" s="106"/>
      <c r="N235" s="106"/>
      <c r="O235" s="106"/>
      <c r="P235" s="106"/>
      <c r="Q235" s="112"/>
      <c r="R235" s="263" t="str">
        <f>IFERROR(VLOOKUP(Q235,'４整理番号表'!$T$27:$U$30,2,TRUE),"")</f>
        <v/>
      </c>
      <c r="S235" s="263">
        <f t="shared" si="741"/>
        <v>0</v>
      </c>
      <c r="T235" s="266">
        <f t="shared" si="742"/>
        <v>0</v>
      </c>
      <c r="U235" s="112"/>
      <c r="V235" s="108"/>
      <c r="W235" s="269" t="str">
        <f>IFERROR(VLOOKUP(V235,'４整理番号表'!$B$6:$G$7,2,TRUE),"")</f>
        <v/>
      </c>
      <c r="X235" s="270"/>
      <c r="Y235" s="108"/>
      <c r="Z235" s="269" t="str">
        <f>IFERROR(VLOOKUP(Y235,'４整理番号表'!$B$39:$H$45,2,TRUE),"")</f>
        <v/>
      </c>
      <c r="AA235" s="108"/>
      <c r="AB235" s="271" t="str">
        <f>IFERROR(VLOOKUP(AA235,'４整理番号表'!$J$5:$K$59,2,TRUE),"")</f>
        <v/>
      </c>
      <c r="AC235" s="365"/>
      <c r="AD235" s="624"/>
      <c r="AE235" s="107"/>
      <c r="AF235" s="272" t="str">
        <f>IFERROR(VLOOKUP(AE235,'４整理番号表'!$P$6:$Q$39,2,TRUE),"")</f>
        <v/>
      </c>
      <c r="AG235" s="273">
        <f t="shared" si="616"/>
        <v>0</v>
      </c>
      <c r="AH235" s="106"/>
      <c r="AI235" s="112"/>
      <c r="AJ235" s="111"/>
      <c r="AK235" s="282"/>
      <c r="AL235" s="283"/>
      <c r="AM235" s="280"/>
      <c r="AN235" s="26"/>
      <c r="AO235" s="291">
        <f t="shared" si="617"/>
        <v>0</v>
      </c>
      <c r="AP235" s="290">
        <f t="shared" si="743"/>
        <v>0</v>
      </c>
      <c r="AQ235" s="30"/>
      <c r="AR235" s="30"/>
      <c r="AS235" s="30"/>
      <c r="AT235" s="289"/>
      <c r="AU235" s="291">
        <f t="shared" si="810"/>
        <v>0</v>
      </c>
      <c r="AV235" s="291" t="str">
        <f t="shared" si="805"/>
        <v/>
      </c>
      <c r="AW235" s="27"/>
      <c r="AX235" s="33"/>
      <c r="AY235" s="33"/>
      <c r="AZ235" s="28"/>
      <c r="BA235" s="27"/>
      <c r="BB235" s="202"/>
      <c r="BC235" s="315">
        <f t="shared" si="744"/>
        <v>0</v>
      </c>
      <c r="BD235" s="349" t="str">
        <f t="shared" si="618"/>
        <v/>
      </c>
      <c r="BE235" s="350"/>
      <c r="BF235" s="350"/>
      <c r="BG235" s="349">
        <f t="shared" si="811"/>
        <v>0</v>
      </c>
      <c r="BH235" s="350"/>
      <c r="BI235" s="349">
        <f t="shared" si="745"/>
        <v>0</v>
      </c>
      <c r="BJ235" s="202"/>
      <c r="BK235" s="202"/>
      <c r="BL235" s="653" t="str">
        <f t="shared" si="619"/>
        <v/>
      </c>
      <c r="BM235" s="654" t="str">
        <f t="shared" si="620"/>
        <v/>
      </c>
      <c r="BN235" s="266" t="str">
        <f t="shared" si="621"/>
        <v/>
      </c>
      <c r="BO235" s="793"/>
      <c r="BP235" s="323"/>
      <c r="BQ235" s="323"/>
      <c r="BR235" s="323"/>
      <c r="BS235" s="323"/>
      <c r="BT235" s="324" t="str">
        <f t="shared" si="622"/>
        <v/>
      </c>
      <c r="BU235" s="325" t="str">
        <f t="shared" si="746"/>
        <v/>
      </c>
      <c r="BV235" s="393">
        <f t="shared" si="747"/>
        <v>0</v>
      </c>
      <c r="BW235" s="326"/>
      <c r="BX235" s="329"/>
      <c r="BY235" s="454"/>
      <c r="BZ235" s="455"/>
      <c r="CA235" s="455"/>
      <c r="CB235" s="455"/>
      <c r="CC235" s="455"/>
      <c r="CD235" s="322">
        <f>IFERROR(VLOOKUP(BX235,'４整理番号表'!$X$23:$Z$31,3,FALSE),)</f>
        <v>0</v>
      </c>
      <c r="CE235" s="605" t="str">
        <f>IF(BX235='４整理番号表'!$X$24,IF(CC235&lt;&gt;"",IF(BZ235&gt;0,IF(BY235=6,ROUNDDOWN((CC235-BZ235)/ABS(BZ235),3),IF(BY235=5,ROUNDDOWN((CC235-BZ235)/ABS(BZ235)*3/4,3),"")),"-")),IF(CC235&lt;&gt;"",IF(BZ235&gt;0,ROUNDDOWN((CC235-BZ235)/ABS(BZ235),3),"-"),""))</f>
        <v/>
      </c>
      <c r="CF235" s="610"/>
      <c r="CG235" s="329"/>
      <c r="CH235" s="454"/>
      <c r="CI235" s="322"/>
      <c r="CJ235" s="322"/>
      <c r="CK235" s="322"/>
      <c r="CL235" s="322"/>
      <c r="CM235" s="322">
        <f>IFERROR(VLOOKUP(CG235,'４整理番号表'!$X$23:$Z$31,3,FALSE),)</f>
        <v>0</v>
      </c>
      <c r="CN235" s="325" t="str">
        <f t="shared" si="748"/>
        <v/>
      </c>
      <c r="CO235" s="610"/>
      <c r="CP235" s="329"/>
      <c r="CQ235" s="454"/>
      <c r="CR235" s="322"/>
      <c r="CS235" s="322"/>
      <c r="CT235" s="322"/>
      <c r="CU235" s="322"/>
      <c r="CV235" s="322">
        <f>IFERROR(VLOOKUP(CP235,'４整理番号表'!$X$23:$Z$31,3,FALSE),)</f>
        <v>0</v>
      </c>
      <c r="CW235" s="325" t="str">
        <f t="shared" si="749"/>
        <v/>
      </c>
      <c r="CX235" s="619"/>
      <c r="CY235" s="329"/>
      <c r="CZ235" s="454"/>
      <c r="DA235" s="322"/>
      <c r="DB235" s="322"/>
      <c r="DC235" s="322"/>
      <c r="DD235" s="322"/>
      <c r="DE235" s="322">
        <f>IFERROR(VLOOKUP(CY235,'４整理番号表'!$X$23:$Z$31,3,FALSE),)</f>
        <v>0</v>
      </c>
      <c r="DF235" s="325" t="str">
        <f t="shared" si="750"/>
        <v/>
      </c>
      <c r="DG235" s="610"/>
      <c r="DH235" s="329"/>
      <c r="DI235" s="454"/>
      <c r="DJ235" s="322"/>
      <c r="DK235" s="322"/>
      <c r="DL235" s="322"/>
      <c r="DM235" s="322"/>
      <c r="DN235" s="322">
        <f>IFERROR(VLOOKUP(DH235,'４整理番号表'!$X$23:$Z$31,3,FALSE),)</f>
        <v>0</v>
      </c>
      <c r="DO235" s="325" t="str">
        <f t="shared" si="751"/>
        <v/>
      </c>
      <c r="DP235" s="610"/>
      <c r="DQ235" s="329"/>
      <c r="DR235" s="454"/>
      <c r="DS235" s="322"/>
      <c r="DT235" s="322"/>
      <c r="DU235" s="322"/>
      <c r="DV235" s="322"/>
      <c r="DW235" s="322">
        <f>IFERROR(VLOOKUP(DQ235,'４整理番号表'!$X$23:$Z$31,3,FALSE),)</f>
        <v>0</v>
      </c>
      <c r="DX235" s="325" t="str">
        <f t="shared" si="752"/>
        <v/>
      </c>
      <c r="DY235" s="610"/>
      <c r="DZ235" s="329"/>
      <c r="EA235" s="454"/>
      <c r="EB235" s="322"/>
      <c r="EC235" s="322"/>
      <c r="ED235" s="322"/>
      <c r="EE235" s="322"/>
      <c r="EF235" s="322">
        <f>IFERROR(VLOOKUP(DZ235,'４整理番号表'!$X$23:$Z$31,3,FALSE),)</f>
        <v>0</v>
      </c>
      <c r="EG235" s="325" t="str">
        <f t="shared" si="753"/>
        <v/>
      </c>
      <c r="EH235" s="610"/>
      <c r="EI235" s="329"/>
      <c r="EJ235" s="454"/>
      <c r="EK235" s="322"/>
      <c r="EL235" s="322"/>
      <c r="EM235" s="322"/>
      <c r="EN235" s="322"/>
      <c r="EO235" s="322">
        <f>IFERROR(VLOOKUP(EI235,'４整理番号表'!$X$23:$Z$31,3,FALSE),)</f>
        <v>0</v>
      </c>
      <c r="EP235" s="325" t="str">
        <f t="shared" si="754"/>
        <v/>
      </c>
      <c r="EQ235" s="619"/>
      <c r="ER235" s="203" t="s">
        <v>101</v>
      </c>
      <c r="ES235" s="266">
        <f t="shared" si="623"/>
        <v>0</v>
      </c>
      <c r="ET235" s="272">
        <f t="shared" si="624"/>
        <v>0</v>
      </c>
      <c r="EU235" s="272">
        <f t="shared" si="625"/>
        <v>0</v>
      </c>
      <c r="EV235" s="272">
        <f t="shared" si="626"/>
        <v>0</v>
      </c>
      <c r="EW235" s="272">
        <f t="shared" si="627"/>
        <v>0</v>
      </c>
      <c r="EX235" s="272">
        <f t="shared" si="628"/>
        <v>0</v>
      </c>
      <c r="EY235" s="272">
        <f t="shared" si="629"/>
        <v>0</v>
      </c>
      <c r="EZ235" s="272">
        <f t="shared" si="630"/>
        <v>0</v>
      </c>
      <c r="FA235" s="272">
        <f t="shared" si="631"/>
        <v>0</v>
      </c>
      <c r="FB235" s="272">
        <f t="shared" si="632"/>
        <v>0</v>
      </c>
      <c r="FC235" s="272">
        <f t="shared" si="633"/>
        <v>0</v>
      </c>
      <c r="FD235" s="272">
        <f t="shared" si="634"/>
        <v>0</v>
      </c>
      <c r="FE235" s="272">
        <f t="shared" si="635"/>
        <v>0</v>
      </c>
      <c r="FF235" s="272">
        <f t="shared" si="636"/>
        <v>0</v>
      </c>
      <c r="FG235" s="272">
        <f t="shared" si="637"/>
        <v>0</v>
      </c>
      <c r="FH235" s="272">
        <f t="shared" si="638"/>
        <v>0</v>
      </c>
      <c r="FI235" s="109" t="s">
        <v>100</v>
      </c>
      <c r="FJ235" s="109" t="s">
        <v>100</v>
      </c>
      <c r="FK235" s="109" t="s">
        <v>100</v>
      </c>
      <c r="FL235" s="109" t="s">
        <v>100</v>
      </c>
      <c r="FM235" s="109" t="s">
        <v>100</v>
      </c>
      <c r="FN235" s="272">
        <f t="shared" si="755"/>
        <v>0</v>
      </c>
      <c r="FO235" s="272">
        <f t="shared" si="756"/>
        <v>0</v>
      </c>
      <c r="FP235" s="272">
        <f t="shared" si="757"/>
        <v>0</v>
      </c>
      <c r="FQ235" s="272">
        <f t="shared" si="758"/>
        <v>0</v>
      </c>
      <c r="FR235" s="272">
        <f t="shared" si="759"/>
        <v>0</v>
      </c>
      <c r="FS235" s="272">
        <f t="shared" si="760"/>
        <v>0</v>
      </c>
      <c r="FT235" s="272">
        <f t="shared" si="761"/>
        <v>0</v>
      </c>
      <c r="FU235" s="113"/>
      <c r="FV235" s="113"/>
      <c r="FW235" s="109"/>
      <c r="FX235" s="109"/>
      <c r="FY235" s="109"/>
      <c r="FZ235" s="272">
        <f t="shared" si="762"/>
        <v>0</v>
      </c>
      <c r="GA235" s="272">
        <f t="shared" si="639"/>
        <v>0</v>
      </c>
      <c r="GB235" s="109"/>
      <c r="GC235" s="109"/>
      <c r="GD235" s="109"/>
      <c r="GE235" s="109"/>
      <c r="GF235" s="109"/>
      <c r="GG235" s="109"/>
      <c r="GH235" s="109"/>
      <c r="GI235" s="109"/>
      <c r="GJ235" s="109"/>
      <c r="GK235" s="109"/>
      <c r="GL235" s="109"/>
      <c r="GM235" s="109"/>
      <c r="GN235" s="109"/>
      <c r="GO235" s="109"/>
      <c r="GP235" s="109"/>
      <c r="GQ235" s="109"/>
      <c r="GR235" s="109"/>
      <c r="GS235" s="109"/>
      <c r="GT235" s="110"/>
      <c r="GV235" s="413">
        <f t="shared" si="640"/>
        <v>0</v>
      </c>
      <c r="GW235" s="414">
        <f t="shared" si="641"/>
        <v>0</v>
      </c>
      <c r="GX235" s="415"/>
      <c r="GY235" s="416">
        <f t="shared" si="806"/>
        <v>0</v>
      </c>
      <c r="GZ235" s="417">
        <f t="shared" si="807"/>
        <v>0</v>
      </c>
      <c r="HA235" s="385"/>
      <c r="HB235" s="421"/>
      <c r="HC235" s="422"/>
      <c r="HD235" s="422"/>
      <c r="HE235" s="423">
        <f t="shared" si="808"/>
        <v>0</v>
      </c>
      <c r="HF235" s="424">
        <f t="shared" si="809"/>
        <v>0</v>
      </c>
      <c r="HG235" s="426"/>
      <c r="HH235" s="426"/>
      <c r="HI235" s="426"/>
      <c r="HJ235" s="345" t="str">
        <f t="shared" si="642"/>
        <v/>
      </c>
      <c r="HK235" s="402">
        <f>IF(OR(AND(1&lt;=HJ235,HJ235&lt;=3),HJ235=6),VLOOKUP(HJ235,'４整理番号表'!$J$5:$K$59,2,FALSE),0)</f>
        <v>0</v>
      </c>
      <c r="HL235" s="402">
        <f>IF(OR(HJ235=4,HJ235=7),VLOOKUP(HJ235,'４整理番号表'!$J$5:$K$59,2,FALSE),0)</f>
        <v>0</v>
      </c>
      <c r="HM235" s="402">
        <f>IF(HJ235=5,VLOOKUP(HJ235,'４整理番号表'!$J$5:$K$59,2,FALSE),0)</f>
        <v>0</v>
      </c>
      <c r="HN235" s="402">
        <f>IF(AND(8&lt;=HJ235,HJ235&lt;=13),VLOOKUP(HJ235,'４整理番号表'!$J$5:$K$59,2,FALSE),0)</f>
        <v>0</v>
      </c>
      <c r="HO235" s="397">
        <f t="shared" si="763"/>
        <v>0</v>
      </c>
      <c r="HP235" s="345">
        <f t="shared" si="764"/>
        <v>0</v>
      </c>
      <c r="HQ235" s="345">
        <f t="shared" si="765"/>
        <v>0</v>
      </c>
      <c r="HR235" s="344">
        <f t="shared" si="766"/>
        <v>0</v>
      </c>
      <c r="HS235" s="344">
        <f t="shared" si="767"/>
        <v>0</v>
      </c>
      <c r="HT235" s="345">
        <f t="shared" si="768"/>
        <v>0</v>
      </c>
      <c r="HU235" s="345">
        <f t="shared" si="769"/>
        <v>0</v>
      </c>
      <c r="HV235" s="345">
        <f t="shared" si="770"/>
        <v>0</v>
      </c>
      <c r="HW235" s="345">
        <f t="shared" si="771"/>
        <v>0</v>
      </c>
      <c r="HX235" s="345">
        <f t="shared" si="772"/>
        <v>0</v>
      </c>
      <c r="HY235" s="344">
        <f t="shared" si="773"/>
        <v>0</v>
      </c>
      <c r="HZ235" s="344">
        <f t="shared" si="774"/>
        <v>0</v>
      </c>
      <c r="IA235" s="345">
        <f t="shared" si="775"/>
        <v>0</v>
      </c>
      <c r="IB235" s="345">
        <f t="shared" si="776"/>
        <v>0</v>
      </c>
      <c r="IC235" s="345">
        <f t="shared" si="777"/>
        <v>0</v>
      </c>
      <c r="ID235" s="345">
        <f t="shared" si="778"/>
        <v>0</v>
      </c>
      <c r="IE235" s="345">
        <f t="shared" si="779"/>
        <v>0</v>
      </c>
      <c r="IF235" s="344">
        <f>IF(AND($HO235=3,SUM($ID235:IE235)=0),IF(AND($HB235=1,$HF235&gt;=0.1),1,),)</f>
        <v>0</v>
      </c>
      <c r="IG235" s="344">
        <f>IF(AND($HO235=3,SUM($ID235:IF235)=0),IF(AND($HB235=1,$HF235&gt;=0.05,$HF235&lt;0.1),1,),)</f>
        <v>0</v>
      </c>
      <c r="IH235" s="345">
        <f t="shared" si="780"/>
        <v>0</v>
      </c>
      <c r="II235" s="345">
        <f t="shared" si="781"/>
        <v>0</v>
      </c>
      <c r="IJ235" s="345">
        <f t="shared" si="782"/>
        <v>0</v>
      </c>
      <c r="IK235" s="345">
        <f t="shared" si="783"/>
        <v>0</v>
      </c>
      <c r="IL235" s="345">
        <f t="shared" si="784"/>
        <v>0</v>
      </c>
      <c r="IM235" s="345">
        <f t="shared" si="785"/>
        <v>0</v>
      </c>
      <c r="IN235" s="345">
        <f t="shared" si="786"/>
        <v>0</v>
      </c>
      <c r="IO235" s="345">
        <f t="shared" si="787"/>
        <v>0</v>
      </c>
      <c r="IP235" s="345">
        <f t="shared" si="788"/>
        <v>0</v>
      </c>
      <c r="IQ235" s="345">
        <f t="shared" si="789"/>
        <v>0</v>
      </c>
      <c r="IR235" s="345">
        <f t="shared" si="790"/>
        <v>0</v>
      </c>
      <c r="IS235" s="392">
        <f t="shared" si="791"/>
        <v>0</v>
      </c>
      <c r="IT235" s="385"/>
      <c r="IU235" s="440">
        <f t="shared" si="643"/>
        <v>0</v>
      </c>
      <c r="IV235" s="344">
        <f t="shared" si="644"/>
        <v>0</v>
      </c>
      <c r="IW235" s="344">
        <f t="shared" si="645"/>
        <v>0</v>
      </c>
      <c r="IX235" s="344">
        <f t="shared" si="646"/>
        <v>0</v>
      </c>
      <c r="IY235" s="344">
        <f t="shared" si="647"/>
        <v>0</v>
      </c>
      <c r="IZ235" s="344">
        <f t="shared" si="648"/>
        <v>0</v>
      </c>
      <c r="JA235" s="344">
        <f t="shared" si="649"/>
        <v>0</v>
      </c>
      <c r="JB235" s="344">
        <f t="shared" si="650"/>
        <v>0</v>
      </c>
      <c r="JC235" s="344">
        <f t="shared" si="651"/>
        <v>0</v>
      </c>
      <c r="JD235" s="344">
        <f t="shared" si="652"/>
        <v>0</v>
      </c>
      <c r="JE235" s="344">
        <f t="shared" si="653"/>
        <v>0</v>
      </c>
      <c r="JF235" s="344">
        <f t="shared" si="654"/>
        <v>0</v>
      </c>
      <c r="JG235" s="344">
        <f t="shared" si="655"/>
        <v>0</v>
      </c>
      <c r="JH235" s="344">
        <f t="shared" si="656"/>
        <v>0</v>
      </c>
      <c r="JI235" s="344">
        <f t="shared" si="657"/>
        <v>0</v>
      </c>
      <c r="JJ235" s="344">
        <f t="shared" si="658"/>
        <v>0</v>
      </c>
      <c r="JK235" s="344">
        <f t="shared" si="659"/>
        <v>0</v>
      </c>
      <c r="JL235" s="344">
        <f t="shared" si="660"/>
        <v>0</v>
      </c>
      <c r="JM235" s="344">
        <f t="shared" si="661"/>
        <v>0</v>
      </c>
      <c r="JN235" s="344">
        <f t="shared" si="662"/>
        <v>0</v>
      </c>
      <c r="JO235" s="344">
        <f t="shared" si="663"/>
        <v>0</v>
      </c>
      <c r="JP235" s="344">
        <f t="shared" si="664"/>
        <v>0</v>
      </c>
      <c r="JQ235" s="344">
        <f t="shared" si="665"/>
        <v>0</v>
      </c>
      <c r="JR235" s="344">
        <f t="shared" si="666"/>
        <v>0</v>
      </c>
      <c r="JS235" s="344">
        <f t="shared" si="667"/>
        <v>0</v>
      </c>
      <c r="JT235" s="344">
        <f t="shared" si="668"/>
        <v>0</v>
      </c>
      <c r="JU235" s="344">
        <f t="shared" si="669"/>
        <v>0</v>
      </c>
      <c r="JV235" s="344">
        <f t="shared" si="670"/>
        <v>0</v>
      </c>
      <c r="JW235" s="344">
        <f t="shared" si="671"/>
        <v>0</v>
      </c>
      <c r="JX235" s="344">
        <f t="shared" si="672"/>
        <v>0</v>
      </c>
      <c r="JY235" s="344">
        <f t="shared" si="673"/>
        <v>0</v>
      </c>
      <c r="JZ235" s="344">
        <f t="shared" si="674"/>
        <v>0</v>
      </c>
      <c r="KA235" s="344">
        <f t="shared" si="675"/>
        <v>0</v>
      </c>
      <c r="KB235" s="344">
        <f t="shared" si="676"/>
        <v>0</v>
      </c>
      <c r="KC235" s="344">
        <f t="shared" si="677"/>
        <v>0</v>
      </c>
      <c r="KD235" s="344">
        <f t="shared" si="678"/>
        <v>0</v>
      </c>
      <c r="KE235" s="344">
        <f t="shared" si="679"/>
        <v>0</v>
      </c>
      <c r="KF235" s="344">
        <f t="shared" si="680"/>
        <v>0</v>
      </c>
      <c r="KG235" s="344">
        <f t="shared" si="681"/>
        <v>0</v>
      </c>
      <c r="KH235" s="344">
        <f t="shared" si="682"/>
        <v>0</v>
      </c>
      <c r="KI235" s="344">
        <f t="shared" si="683"/>
        <v>0</v>
      </c>
      <c r="KJ235" s="344">
        <f t="shared" si="684"/>
        <v>0</v>
      </c>
      <c r="KK235" s="344">
        <f t="shared" si="685"/>
        <v>0</v>
      </c>
      <c r="KL235" s="344">
        <f t="shared" si="686"/>
        <v>0</v>
      </c>
      <c r="KM235" s="344">
        <f t="shared" si="687"/>
        <v>0</v>
      </c>
      <c r="KN235" s="344">
        <f t="shared" si="688"/>
        <v>0</v>
      </c>
      <c r="KO235" s="344">
        <f t="shared" si="689"/>
        <v>0</v>
      </c>
      <c r="KP235" s="344">
        <f t="shared" si="690"/>
        <v>0</v>
      </c>
      <c r="KQ235" s="344">
        <f t="shared" si="691"/>
        <v>0</v>
      </c>
      <c r="KR235" s="344">
        <f t="shared" si="692"/>
        <v>0</v>
      </c>
      <c r="KS235" s="344">
        <f t="shared" si="693"/>
        <v>0</v>
      </c>
      <c r="KT235" s="383">
        <f t="shared" si="694"/>
        <v>0</v>
      </c>
      <c r="KU235" s="701"/>
      <c r="KV235" s="109"/>
      <c r="KW235" s="109"/>
      <c r="KX235" s="110"/>
      <c r="KZ235" s="472">
        <f t="shared" si="695"/>
        <v>0</v>
      </c>
      <c r="LA235" s="348">
        <f t="shared" si="696"/>
        <v>0</v>
      </c>
      <c r="LB235" s="348">
        <f t="shared" si="697"/>
        <v>0</v>
      </c>
      <c r="LC235" s="473">
        <f t="shared" si="698"/>
        <v>0</v>
      </c>
      <c r="LE235" s="467">
        <f t="shared" si="699"/>
        <v>0</v>
      </c>
      <c r="LF235" s="467" t="str">
        <f t="shared" si="700"/>
        <v/>
      </c>
      <c r="LG235" s="467">
        <f t="shared" si="701"/>
        <v>0</v>
      </c>
      <c r="LH235" s="467">
        <f t="shared" si="702"/>
        <v>0</v>
      </c>
      <c r="LI235" s="467">
        <f t="shared" si="703"/>
        <v>0</v>
      </c>
      <c r="LJ235" s="467">
        <f t="shared" si="704"/>
        <v>0</v>
      </c>
      <c r="LK235" s="467">
        <f t="shared" si="705"/>
        <v>0</v>
      </c>
      <c r="LL235" s="467">
        <f t="shared" si="706"/>
        <v>0</v>
      </c>
      <c r="LM235" s="467">
        <f t="shared" si="707"/>
        <v>0</v>
      </c>
      <c r="LN235" s="468">
        <f t="shared" si="708"/>
        <v>0</v>
      </c>
      <c r="LO235" s="468" t="str">
        <f t="shared" si="792"/>
        <v>○</v>
      </c>
      <c r="LP235" s="451"/>
      <c r="LQ235" s="414">
        <f t="shared" si="793"/>
        <v>0</v>
      </c>
      <c r="LR235" s="414">
        <f t="shared" si="794"/>
        <v>0</v>
      </c>
      <c r="LS235" s="414" t="str">
        <f t="shared" si="709"/>
        <v/>
      </c>
      <c r="LT235" s="414" t="str">
        <f t="shared" si="795"/>
        <v/>
      </c>
      <c r="LU235" s="414">
        <f t="shared" si="710"/>
        <v>0</v>
      </c>
      <c r="LV235" s="414">
        <f t="shared" si="711"/>
        <v>0</v>
      </c>
      <c r="LW235" s="414">
        <f t="shared" si="712"/>
        <v>0</v>
      </c>
      <c r="LX235" s="448">
        <f t="shared" si="713"/>
        <v>0</v>
      </c>
      <c r="LY235" s="414">
        <f t="shared" si="796"/>
        <v>0</v>
      </c>
      <c r="LZ235" s="414">
        <f t="shared" si="797"/>
        <v>0</v>
      </c>
      <c r="MA235" s="414">
        <f t="shared" si="798"/>
        <v>0</v>
      </c>
      <c r="MB235" s="448">
        <f t="shared" si="799"/>
        <v>0</v>
      </c>
      <c r="MC235" s="414">
        <f t="shared" si="714"/>
        <v>0</v>
      </c>
      <c r="MD235" s="414">
        <f t="shared" si="715"/>
        <v>0</v>
      </c>
      <c r="ME235" s="414">
        <f t="shared" si="716"/>
        <v>0</v>
      </c>
      <c r="MF235" s="448">
        <f t="shared" si="717"/>
        <v>0</v>
      </c>
      <c r="MG235" s="414">
        <f t="shared" si="718"/>
        <v>0</v>
      </c>
      <c r="MH235" s="414">
        <f t="shared" si="719"/>
        <v>0</v>
      </c>
      <c r="MI235" s="414">
        <f t="shared" si="720"/>
        <v>0</v>
      </c>
      <c r="MJ235" s="448">
        <f t="shared" si="800"/>
        <v>0</v>
      </c>
      <c r="MK235" s="462"/>
      <c r="ML235" s="477" cm="1">
        <f t="array" ref="ML235">IF(MX235=1,INDEX($BX235:$EQ235,1,MATCH("Ⅱ⑧",$BX235:$EQ235,0)+7),0)</f>
        <v>0</v>
      </c>
      <c r="MM235" s="478">
        <f t="shared" si="721"/>
        <v>0</v>
      </c>
      <c r="MN235" s="468">
        <f t="shared" si="722"/>
        <v>0</v>
      </c>
      <c r="MP235" s="348">
        <f t="shared" si="723"/>
        <v>0</v>
      </c>
      <c r="MQ235" s="348">
        <f t="shared" si="724"/>
        <v>0</v>
      </c>
      <c r="MR235" s="348">
        <f t="shared" si="725"/>
        <v>0</v>
      </c>
      <c r="MS235" s="348">
        <f t="shared" si="726"/>
        <v>0</v>
      </c>
      <c r="MT235" s="348">
        <f t="shared" si="727"/>
        <v>0</v>
      </c>
      <c r="MU235" s="348">
        <f t="shared" si="728"/>
        <v>0</v>
      </c>
      <c r="MV235" s="348">
        <f t="shared" si="729"/>
        <v>0</v>
      </c>
      <c r="MW235" s="348">
        <f t="shared" si="730"/>
        <v>0</v>
      </c>
      <c r="MX235" s="348">
        <f t="shared" si="731"/>
        <v>0</v>
      </c>
      <c r="MZ235" s="550">
        <f t="shared" si="732"/>
        <v>0</v>
      </c>
      <c r="NA235" s="550">
        <f t="shared" si="733"/>
        <v>0</v>
      </c>
      <c r="NB235" s="550">
        <f t="shared" si="734"/>
        <v>0</v>
      </c>
      <c r="NC235" s="550">
        <f t="shared" si="735"/>
        <v>0</v>
      </c>
      <c r="ND235" s="550">
        <f t="shared" si="736"/>
        <v>0</v>
      </c>
      <c r="NE235" s="550">
        <f t="shared" si="737"/>
        <v>0</v>
      </c>
      <c r="NF235" s="550">
        <f t="shared" si="738"/>
        <v>0</v>
      </c>
      <c r="NG235" s="550">
        <f t="shared" si="739"/>
        <v>0</v>
      </c>
    </row>
    <row r="236" spans="1:371" s="136" customFormat="1" ht="21" customHeight="1">
      <c r="A236" s="452">
        <f t="shared" si="612"/>
        <v>0</v>
      </c>
      <c r="B236" s="452">
        <f t="shared" si="801"/>
        <v>0</v>
      </c>
      <c r="C236" s="452">
        <f t="shared" si="613"/>
        <v>0</v>
      </c>
      <c r="D236" s="452">
        <f t="shared" si="614"/>
        <v>0</v>
      </c>
      <c r="E236" s="452">
        <f t="shared" si="615"/>
        <v>0</v>
      </c>
      <c r="F236" s="452">
        <f t="shared" si="802"/>
        <v>0</v>
      </c>
      <c r="G236" s="452">
        <f t="shared" si="803"/>
        <v>0</v>
      </c>
      <c r="H236" s="452">
        <f t="shared" si="804"/>
        <v>0</v>
      </c>
      <c r="I236" s="267">
        <f t="shared" si="740"/>
        <v>0</v>
      </c>
      <c r="J236" s="268"/>
      <c r="K236" s="112"/>
      <c r="L236" s="112"/>
      <c r="M236" s="106"/>
      <c r="N236" s="106"/>
      <c r="O236" s="106"/>
      <c r="P236" s="106"/>
      <c r="Q236" s="112"/>
      <c r="R236" s="263" t="str">
        <f>IFERROR(VLOOKUP(Q236,'４整理番号表'!$T$27:$U$30,2,TRUE),"")</f>
        <v/>
      </c>
      <c r="S236" s="263">
        <f t="shared" si="741"/>
        <v>0</v>
      </c>
      <c r="T236" s="266">
        <f t="shared" si="742"/>
        <v>0</v>
      </c>
      <c r="U236" s="112"/>
      <c r="V236" s="108"/>
      <c r="W236" s="269" t="str">
        <f>IFERROR(VLOOKUP(V236,'４整理番号表'!$B$6:$G$7,2,TRUE),"")</f>
        <v/>
      </c>
      <c r="X236" s="270"/>
      <c r="Y236" s="108"/>
      <c r="Z236" s="269" t="str">
        <f>IFERROR(VLOOKUP(Y236,'４整理番号表'!$B$39:$H$45,2,TRUE),"")</f>
        <v/>
      </c>
      <c r="AA236" s="108"/>
      <c r="AB236" s="271" t="str">
        <f>IFERROR(VLOOKUP(AA236,'４整理番号表'!$J$5:$K$59,2,TRUE),"")</f>
        <v/>
      </c>
      <c r="AC236" s="365"/>
      <c r="AD236" s="624"/>
      <c r="AE236" s="107"/>
      <c r="AF236" s="272" t="str">
        <f>IFERROR(VLOOKUP(AE236,'４整理番号表'!$P$6:$Q$39,2,TRUE),"")</f>
        <v/>
      </c>
      <c r="AG236" s="273">
        <f t="shared" si="616"/>
        <v>0</v>
      </c>
      <c r="AH236" s="106"/>
      <c r="AI236" s="112"/>
      <c r="AJ236" s="111"/>
      <c r="AK236" s="282"/>
      <c r="AL236" s="283"/>
      <c r="AM236" s="280"/>
      <c r="AN236" s="29"/>
      <c r="AO236" s="291">
        <f t="shared" si="617"/>
        <v>0</v>
      </c>
      <c r="AP236" s="290">
        <f t="shared" si="743"/>
        <v>0</v>
      </c>
      <c r="AQ236" s="30"/>
      <c r="AR236" s="30"/>
      <c r="AS236" s="30"/>
      <c r="AT236" s="289"/>
      <c r="AU236" s="291">
        <f t="shared" si="810"/>
        <v>0</v>
      </c>
      <c r="AV236" s="291" t="str">
        <f t="shared" si="805"/>
        <v/>
      </c>
      <c r="AW236" s="27"/>
      <c r="AX236" s="33"/>
      <c r="AY236" s="33"/>
      <c r="AZ236" s="28"/>
      <c r="BA236" s="27"/>
      <c r="BB236" s="202"/>
      <c r="BC236" s="315">
        <f t="shared" si="744"/>
        <v>0</v>
      </c>
      <c r="BD236" s="349" t="str">
        <f t="shared" si="618"/>
        <v/>
      </c>
      <c r="BE236" s="350"/>
      <c r="BF236" s="350"/>
      <c r="BG236" s="349">
        <f t="shared" si="811"/>
        <v>0</v>
      </c>
      <c r="BH236" s="350"/>
      <c r="BI236" s="349">
        <f t="shared" si="745"/>
        <v>0</v>
      </c>
      <c r="BJ236" s="202"/>
      <c r="BK236" s="202"/>
      <c r="BL236" s="653" t="str">
        <f t="shared" si="619"/>
        <v/>
      </c>
      <c r="BM236" s="654" t="str">
        <f t="shared" si="620"/>
        <v/>
      </c>
      <c r="BN236" s="266" t="str">
        <f t="shared" si="621"/>
        <v/>
      </c>
      <c r="BO236" s="793"/>
      <c r="BP236" s="323"/>
      <c r="BQ236" s="323"/>
      <c r="BR236" s="323"/>
      <c r="BS236" s="323"/>
      <c r="BT236" s="324" t="str">
        <f t="shared" si="622"/>
        <v/>
      </c>
      <c r="BU236" s="325" t="str">
        <f t="shared" si="746"/>
        <v/>
      </c>
      <c r="BV236" s="393">
        <f t="shared" si="747"/>
        <v>0</v>
      </c>
      <c r="BW236" s="326"/>
      <c r="BX236" s="329"/>
      <c r="BY236" s="454"/>
      <c r="BZ236" s="455"/>
      <c r="CA236" s="455"/>
      <c r="CB236" s="455"/>
      <c r="CC236" s="455"/>
      <c r="CD236" s="322">
        <f>IFERROR(VLOOKUP(BX236,'４整理番号表'!$X$23:$Z$31,3,FALSE),)</f>
        <v>0</v>
      </c>
      <c r="CE236" s="605" t="str">
        <f>IF(BX236='４整理番号表'!$X$24,IF(CC236&lt;&gt;"",IF(BZ236&gt;0,IF(BY236=6,ROUNDDOWN((CC236-BZ236)/ABS(BZ236),3),IF(BY236=5,ROUNDDOWN((CC236-BZ236)/ABS(BZ236)*3/4,3),"")),"-")),IF(CC236&lt;&gt;"",IF(BZ236&gt;0,ROUNDDOWN((CC236-BZ236)/ABS(BZ236),3),"-"),""))</f>
        <v/>
      </c>
      <c r="CF236" s="610"/>
      <c r="CG236" s="329"/>
      <c r="CH236" s="454"/>
      <c r="CI236" s="322"/>
      <c r="CJ236" s="322"/>
      <c r="CK236" s="322"/>
      <c r="CL236" s="322"/>
      <c r="CM236" s="322">
        <f>IFERROR(VLOOKUP(CG236,'４整理番号表'!$X$23:$Z$31,3,FALSE),)</f>
        <v>0</v>
      </c>
      <c r="CN236" s="325" t="str">
        <f t="shared" si="748"/>
        <v/>
      </c>
      <c r="CO236" s="610"/>
      <c r="CP236" s="329"/>
      <c r="CQ236" s="454"/>
      <c r="CR236" s="322"/>
      <c r="CS236" s="322"/>
      <c r="CT236" s="322"/>
      <c r="CU236" s="322"/>
      <c r="CV236" s="322">
        <f>IFERROR(VLOOKUP(CP236,'４整理番号表'!$X$23:$Z$31,3,FALSE),)</f>
        <v>0</v>
      </c>
      <c r="CW236" s="325" t="str">
        <f t="shared" si="749"/>
        <v/>
      </c>
      <c r="CX236" s="619"/>
      <c r="CY236" s="329"/>
      <c r="CZ236" s="454"/>
      <c r="DA236" s="322"/>
      <c r="DB236" s="322"/>
      <c r="DC236" s="322"/>
      <c r="DD236" s="322"/>
      <c r="DE236" s="322">
        <f>IFERROR(VLOOKUP(CY236,'４整理番号表'!$X$23:$Z$31,3,FALSE),)</f>
        <v>0</v>
      </c>
      <c r="DF236" s="325" t="str">
        <f t="shared" si="750"/>
        <v/>
      </c>
      <c r="DG236" s="610"/>
      <c r="DH236" s="329"/>
      <c r="DI236" s="454"/>
      <c r="DJ236" s="322"/>
      <c r="DK236" s="322"/>
      <c r="DL236" s="322"/>
      <c r="DM236" s="322"/>
      <c r="DN236" s="322">
        <f>IFERROR(VLOOKUP(DH236,'４整理番号表'!$X$23:$Z$31,3,FALSE),)</f>
        <v>0</v>
      </c>
      <c r="DO236" s="325" t="str">
        <f t="shared" si="751"/>
        <v/>
      </c>
      <c r="DP236" s="610"/>
      <c r="DQ236" s="329"/>
      <c r="DR236" s="454"/>
      <c r="DS236" s="322"/>
      <c r="DT236" s="322"/>
      <c r="DU236" s="322"/>
      <c r="DV236" s="322"/>
      <c r="DW236" s="322">
        <f>IFERROR(VLOOKUP(DQ236,'４整理番号表'!$X$23:$Z$31,3,FALSE),)</f>
        <v>0</v>
      </c>
      <c r="DX236" s="325" t="str">
        <f t="shared" si="752"/>
        <v/>
      </c>
      <c r="DY236" s="610"/>
      <c r="DZ236" s="329"/>
      <c r="EA236" s="454"/>
      <c r="EB236" s="322"/>
      <c r="EC236" s="322"/>
      <c r="ED236" s="322"/>
      <c r="EE236" s="322"/>
      <c r="EF236" s="322">
        <f>IFERROR(VLOOKUP(DZ236,'４整理番号表'!$X$23:$Z$31,3,FALSE),)</f>
        <v>0</v>
      </c>
      <c r="EG236" s="325" t="str">
        <f t="shared" si="753"/>
        <v/>
      </c>
      <c r="EH236" s="610"/>
      <c r="EI236" s="329"/>
      <c r="EJ236" s="454"/>
      <c r="EK236" s="322"/>
      <c r="EL236" s="322"/>
      <c r="EM236" s="322"/>
      <c r="EN236" s="322"/>
      <c r="EO236" s="322">
        <f>IFERROR(VLOOKUP(EI236,'４整理番号表'!$X$23:$Z$31,3,FALSE),)</f>
        <v>0</v>
      </c>
      <c r="EP236" s="325" t="str">
        <f t="shared" si="754"/>
        <v/>
      </c>
      <c r="EQ236" s="619"/>
      <c r="ER236" s="203" t="s">
        <v>101</v>
      </c>
      <c r="ES236" s="266">
        <f t="shared" si="623"/>
        <v>0</v>
      </c>
      <c r="ET236" s="272">
        <f t="shared" si="624"/>
        <v>0</v>
      </c>
      <c r="EU236" s="272">
        <f t="shared" si="625"/>
        <v>0</v>
      </c>
      <c r="EV236" s="272">
        <f t="shared" si="626"/>
        <v>0</v>
      </c>
      <c r="EW236" s="272">
        <f t="shared" si="627"/>
        <v>0</v>
      </c>
      <c r="EX236" s="272">
        <f t="shared" si="628"/>
        <v>0</v>
      </c>
      <c r="EY236" s="272">
        <f t="shared" si="629"/>
        <v>0</v>
      </c>
      <c r="EZ236" s="272">
        <f t="shared" si="630"/>
        <v>0</v>
      </c>
      <c r="FA236" s="272">
        <f t="shared" si="631"/>
        <v>0</v>
      </c>
      <c r="FB236" s="272">
        <f t="shared" si="632"/>
        <v>0</v>
      </c>
      <c r="FC236" s="272">
        <f t="shared" si="633"/>
        <v>0</v>
      </c>
      <c r="FD236" s="272">
        <f t="shared" si="634"/>
        <v>0</v>
      </c>
      <c r="FE236" s="272">
        <f t="shared" si="635"/>
        <v>0</v>
      </c>
      <c r="FF236" s="272">
        <f t="shared" si="636"/>
        <v>0</v>
      </c>
      <c r="FG236" s="272">
        <f t="shared" si="637"/>
        <v>0</v>
      </c>
      <c r="FH236" s="272">
        <f t="shared" si="638"/>
        <v>0</v>
      </c>
      <c r="FI236" s="109" t="s">
        <v>100</v>
      </c>
      <c r="FJ236" s="109" t="s">
        <v>100</v>
      </c>
      <c r="FK236" s="109" t="s">
        <v>100</v>
      </c>
      <c r="FL236" s="109" t="s">
        <v>100</v>
      </c>
      <c r="FM236" s="109" t="s">
        <v>100</v>
      </c>
      <c r="FN236" s="272">
        <f t="shared" si="755"/>
        <v>0</v>
      </c>
      <c r="FO236" s="272">
        <f t="shared" si="756"/>
        <v>0</v>
      </c>
      <c r="FP236" s="272">
        <f t="shared" si="757"/>
        <v>0</v>
      </c>
      <c r="FQ236" s="272">
        <f t="shared" si="758"/>
        <v>0</v>
      </c>
      <c r="FR236" s="272">
        <f t="shared" si="759"/>
        <v>0</v>
      </c>
      <c r="FS236" s="272">
        <f t="shared" si="760"/>
        <v>0</v>
      </c>
      <c r="FT236" s="272">
        <f t="shared" si="761"/>
        <v>0</v>
      </c>
      <c r="FU236" s="113"/>
      <c r="FV236" s="113"/>
      <c r="FW236" s="109"/>
      <c r="FX236" s="109"/>
      <c r="FY236" s="109"/>
      <c r="FZ236" s="272">
        <f t="shared" si="762"/>
        <v>0</v>
      </c>
      <c r="GA236" s="272">
        <f t="shared" si="639"/>
        <v>0</v>
      </c>
      <c r="GB236" s="109"/>
      <c r="GC236" s="109"/>
      <c r="GD236" s="109"/>
      <c r="GE236" s="109"/>
      <c r="GF236" s="109"/>
      <c r="GG236" s="109"/>
      <c r="GH236" s="109"/>
      <c r="GI236" s="109"/>
      <c r="GJ236" s="109"/>
      <c r="GK236" s="109"/>
      <c r="GL236" s="109"/>
      <c r="GM236" s="109"/>
      <c r="GN236" s="109"/>
      <c r="GO236" s="109"/>
      <c r="GP236" s="109"/>
      <c r="GQ236" s="109"/>
      <c r="GR236" s="109"/>
      <c r="GS236" s="109"/>
      <c r="GT236" s="110"/>
      <c r="GV236" s="413">
        <f t="shared" si="640"/>
        <v>0</v>
      </c>
      <c r="GW236" s="414">
        <f t="shared" si="641"/>
        <v>0</v>
      </c>
      <c r="GX236" s="415"/>
      <c r="GY236" s="416">
        <f t="shared" si="806"/>
        <v>0</v>
      </c>
      <c r="GZ236" s="417">
        <f t="shared" si="807"/>
        <v>0</v>
      </c>
      <c r="HA236" s="385"/>
      <c r="HB236" s="421"/>
      <c r="HC236" s="422"/>
      <c r="HD236" s="422"/>
      <c r="HE236" s="423">
        <f t="shared" si="808"/>
        <v>0</v>
      </c>
      <c r="HF236" s="424">
        <f t="shared" si="809"/>
        <v>0</v>
      </c>
      <c r="HG236" s="426"/>
      <c r="HH236" s="426"/>
      <c r="HI236" s="426"/>
      <c r="HJ236" s="345" t="str">
        <f t="shared" si="642"/>
        <v/>
      </c>
      <c r="HK236" s="402">
        <f>IF(OR(AND(1&lt;=HJ236,HJ236&lt;=3),HJ236=6),VLOOKUP(HJ236,'４整理番号表'!$J$5:$K$59,2,FALSE),0)</f>
        <v>0</v>
      </c>
      <c r="HL236" s="402">
        <f>IF(OR(HJ236=4,HJ236=7),VLOOKUP(HJ236,'４整理番号表'!$J$5:$K$59,2,FALSE),0)</f>
        <v>0</v>
      </c>
      <c r="HM236" s="402">
        <f>IF(HJ236=5,VLOOKUP(HJ236,'４整理番号表'!$J$5:$K$59,2,FALSE),0)</f>
        <v>0</v>
      </c>
      <c r="HN236" s="402">
        <f>IF(AND(8&lt;=HJ236,HJ236&lt;=13),VLOOKUP(HJ236,'４整理番号表'!$J$5:$K$59,2,FALSE),0)</f>
        <v>0</v>
      </c>
      <c r="HO236" s="397">
        <f t="shared" si="763"/>
        <v>0</v>
      </c>
      <c r="HP236" s="345">
        <f t="shared" si="764"/>
        <v>0</v>
      </c>
      <c r="HQ236" s="345">
        <f t="shared" si="765"/>
        <v>0</v>
      </c>
      <c r="HR236" s="344">
        <f t="shared" si="766"/>
        <v>0</v>
      </c>
      <c r="HS236" s="344">
        <f t="shared" si="767"/>
        <v>0</v>
      </c>
      <c r="HT236" s="345">
        <f t="shared" si="768"/>
        <v>0</v>
      </c>
      <c r="HU236" s="345">
        <f t="shared" si="769"/>
        <v>0</v>
      </c>
      <c r="HV236" s="345">
        <f t="shared" si="770"/>
        <v>0</v>
      </c>
      <c r="HW236" s="345">
        <f t="shared" si="771"/>
        <v>0</v>
      </c>
      <c r="HX236" s="345">
        <f t="shared" si="772"/>
        <v>0</v>
      </c>
      <c r="HY236" s="344">
        <f t="shared" si="773"/>
        <v>0</v>
      </c>
      <c r="HZ236" s="344">
        <f t="shared" si="774"/>
        <v>0</v>
      </c>
      <c r="IA236" s="345">
        <f t="shared" si="775"/>
        <v>0</v>
      </c>
      <c r="IB236" s="345">
        <f t="shared" si="776"/>
        <v>0</v>
      </c>
      <c r="IC236" s="345">
        <f t="shared" si="777"/>
        <v>0</v>
      </c>
      <c r="ID236" s="345">
        <f t="shared" si="778"/>
        <v>0</v>
      </c>
      <c r="IE236" s="345">
        <f t="shared" si="779"/>
        <v>0</v>
      </c>
      <c r="IF236" s="344">
        <f>IF(AND($HO236=3,SUM($ID236:IE236)=0),IF(AND($HB236=1,$HF236&gt;=0.1),1,),)</f>
        <v>0</v>
      </c>
      <c r="IG236" s="344">
        <f>IF(AND($HO236=3,SUM($ID236:IF236)=0),IF(AND($HB236=1,$HF236&gt;=0.05,$HF236&lt;0.1),1,),)</f>
        <v>0</v>
      </c>
      <c r="IH236" s="345">
        <f t="shared" si="780"/>
        <v>0</v>
      </c>
      <c r="II236" s="345">
        <f t="shared" si="781"/>
        <v>0</v>
      </c>
      <c r="IJ236" s="345">
        <f t="shared" si="782"/>
        <v>0</v>
      </c>
      <c r="IK236" s="345">
        <f t="shared" si="783"/>
        <v>0</v>
      </c>
      <c r="IL236" s="345">
        <f t="shared" si="784"/>
        <v>0</v>
      </c>
      <c r="IM236" s="345">
        <f t="shared" si="785"/>
        <v>0</v>
      </c>
      <c r="IN236" s="345">
        <f t="shared" si="786"/>
        <v>0</v>
      </c>
      <c r="IO236" s="345">
        <f t="shared" si="787"/>
        <v>0</v>
      </c>
      <c r="IP236" s="345">
        <f t="shared" si="788"/>
        <v>0</v>
      </c>
      <c r="IQ236" s="345">
        <f t="shared" si="789"/>
        <v>0</v>
      </c>
      <c r="IR236" s="345">
        <f t="shared" si="790"/>
        <v>0</v>
      </c>
      <c r="IS236" s="392">
        <f t="shared" si="791"/>
        <v>0</v>
      </c>
      <c r="IT236" s="385"/>
      <c r="IU236" s="440">
        <f t="shared" si="643"/>
        <v>0</v>
      </c>
      <c r="IV236" s="344">
        <f t="shared" si="644"/>
        <v>0</v>
      </c>
      <c r="IW236" s="344">
        <f t="shared" si="645"/>
        <v>0</v>
      </c>
      <c r="IX236" s="344">
        <f t="shared" si="646"/>
        <v>0</v>
      </c>
      <c r="IY236" s="344">
        <f t="shared" si="647"/>
        <v>0</v>
      </c>
      <c r="IZ236" s="344">
        <f t="shared" si="648"/>
        <v>0</v>
      </c>
      <c r="JA236" s="344">
        <f t="shared" si="649"/>
        <v>0</v>
      </c>
      <c r="JB236" s="344">
        <f t="shared" si="650"/>
        <v>0</v>
      </c>
      <c r="JC236" s="344">
        <f t="shared" si="651"/>
        <v>0</v>
      </c>
      <c r="JD236" s="344">
        <f t="shared" si="652"/>
        <v>0</v>
      </c>
      <c r="JE236" s="344">
        <f t="shared" si="653"/>
        <v>0</v>
      </c>
      <c r="JF236" s="344">
        <f t="shared" si="654"/>
        <v>0</v>
      </c>
      <c r="JG236" s="344">
        <f t="shared" si="655"/>
        <v>0</v>
      </c>
      <c r="JH236" s="344">
        <f t="shared" si="656"/>
        <v>0</v>
      </c>
      <c r="JI236" s="344">
        <f t="shared" si="657"/>
        <v>0</v>
      </c>
      <c r="JJ236" s="344">
        <f t="shared" si="658"/>
        <v>0</v>
      </c>
      <c r="JK236" s="344">
        <f t="shared" si="659"/>
        <v>0</v>
      </c>
      <c r="JL236" s="344">
        <f t="shared" si="660"/>
        <v>0</v>
      </c>
      <c r="JM236" s="344">
        <f t="shared" si="661"/>
        <v>0</v>
      </c>
      <c r="JN236" s="344">
        <f t="shared" si="662"/>
        <v>0</v>
      </c>
      <c r="JO236" s="344">
        <f t="shared" si="663"/>
        <v>0</v>
      </c>
      <c r="JP236" s="344">
        <f t="shared" si="664"/>
        <v>0</v>
      </c>
      <c r="JQ236" s="344">
        <f t="shared" si="665"/>
        <v>0</v>
      </c>
      <c r="JR236" s="344">
        <f t="shared" si="666"/>
        <v>0</v>
      </c>
      <c r="JS236" s="344">
        <f t="shared" si="667"/>
        <v>0</v>
      </c>
      <c r="JT236" s="344">
        <f t="shared" si="668"/>
        <v>0</v>
      </c>
      <c r="JU236" s="344">
        <f t="shared" si="669"/>
        <v>0</v>
      </c>
      <c r="JV236" s="344">
        <f t="shared" si="670"/>
        <v>0</v>
      </c>
      <c r="JW236" s="344">
        <f t="shared" si="671"/>
        <v>0</v>
      </c>
      <c r="JX236" s="344">
        <f t="shared" si="672"/>
        <v>0</v>
      </c>
      <c r="JY236" s="344">
        <f t="shared" si="673"/>
        <v>0</v>
      </c>
      <c r="JZ236" s="344">
        <f t="shared" si="674"/>
        <v>0</v>
      </c>
      <c r="KA236" s="344">
        <f t="shared" si="675"/>
        <v>0</v>
      </c>
      <c r="KB236" s="344">
        <f t="shared" si="676"/>
        <v>0</v>
      </c>
      <c r="KC236" s="344">
        <f t="shared" si="677"/>
        <v>0</v>
      </c>
      <c r="KD236" s="344">
        <f t="shared" si="678"/>
        <v>0</v>
      </c>
      <c r="KE236" s="344">
        <f t="shared" si="679"/>
        <v>0</v>
      </c>
      <c r="KF236" s="344">
        <f t="shared" si="680"/>
        <v>0</v>
      </c>
      <c r="KG236" s="344">
        <f t="shared" si="681"/>
        <v>0</v>
      </c>
      <c r="KH236" s="344">
        <f t="shared" si="682"/>
        <v>0</v>
      </c>
      <c r="KI236" s="344">
        <f t="shared" si="683"/>
        <v>0</v>
      </c>
      <c r="KJ236" s="344">
        <f t="shared" si="684"/>
        <v>0</v>
      </c>
      <c r="KK236" s="344">
        <f t="shared" si="685"/>
        <v>0</v>
      </c>
      <c r="KL236" s="344">
        <f t="shared" si="686"/>
        <v>0</v>
      </c>
      <c r="KM236" s="344">
        <f t="shared" si="687"/>
        <v>0</v>
      </c>
      <c r="KN236" s="344">
        <f t="shared" si="688"/>
        <v>0</v>
      </c>
      <c r="KO236" s="344">
        <f t="shared" si="689"/>
        <v>0</v>
      </c>
      <c r="KP236" s="344">
        <f t="shared" si="690"/>
        <v>0</v>
      </c>
      <c r="KQ236" s="344">
        <f t="shared" si="691"/>
        <v>0</v>
      </c>
      <c r="KR236" s="344">
        <f t="shared" si="692"/>
        <v>0</v>
      </c>
      <c r="KS236" s="344">
        <f t="shared" si="693"/>
        <v>0</v>
      </c>
      <c r="KT236" s="383">
        <f t="shared" si="694"/>
        <v>0</v>
      </c>
      <c r="KU236" s="701"/>
      <c r="KV236" s="109"/>
      <c r="KW236" s="109"/>
      <c r="KX236" s="110"/>
      <c r="KZ236" s="472">
        <f t="shared" si="695"/>
        <v>0</v>
      </c>
      <c r="LA236" s="348">
        <f t="shared" si="696"/>
        <v>0</v>
      </c>
      <c r="LB236" s="348">
        <f t="shared" si="697"/>
        <v>0</v>
      </c>
      <c r="LC236" s="473">
        <f t="shared" si="698"/>
        <v>0</v>
      </c>
      <c r="LE236" s="467">
        <f t="shared" si="699"/>
        <v>0</v>
      </c>
      <c r="LF236" s="467" t="str">
        <f t="shared" si="700"/>
        <v/>
      </c>
      <c r="LG236" s="467">
        <f t="shared" si="701"/>
        <v>0</v>
      </c>
      <c r="LH236" s="467">
        <f t="shared" si="702"/>
        <v>0</v>
      </c>
      <c r="LI236" s="467">
        <f t="shared" si="703"/>
        <v>0</v>
      </c>
      <c r="LJ236" s="467">
        <f t="shared" si="704"/>
        <v>0</v>
      </c>
      <c r="LK236" s="467">
        <f t="shared" si="705"/>
        <v>0</v>
      </c>
      <c r="LL236" s="467">
        <f t="shared" si="706"/>
        <v>0</v>
      </c>
      <c r="LM236" s="467">
        <f t="shared" si="707"/>
        <v>0</v>
      </c>
      <c r="LN236" s="468">
        <f t="shared" si="708"/>
        <v>0</v>
      </c>
      <c r="LO236" s="468" t="str">
        <f t="shared" si="792"/>
        <v>○</v>
      </c>
      <c r="LP236" s="451"/>
      <c r="LQ236" s="414">
        <f t="shared" si="793"/>
        <v>0</v>
      </c>
      <c r="LR236" s="414">
        <f t="shared" si="794"/>
        <v>0</v>
      </c>
      <c r="LS236" s="414" t="str">
        <f t="shared" si="709"/>
        <v/>
      </c>
      <c r="LT236" s="414" t="str">
        <f t="shared" si="795"/>
        <v/>
      </c>
      <c r="LU236" s="414">
        <f t="shared" si="710"/>
        <v>0</v>
      </c>
      <c r="LV236" s="414">
        <f t="shared" si="711"/>
        <v>0</v>
      </c>
      <c r="LW236" s="414">
        <f t="shared" si="712"/>
        <v>0</v>
      </c>
      <c r="LX236" s="448">
        <f t="shared" si="713"/>
        <v>0</v>
      </c>
      <c r="LY236" s="414">
        <f t="shared" si="796"/>
        <v>0</v>
      </c>
      <c r="LZ236" s="414">
        <f t="shared" si="797"/>
        <v>0</v>
      </c>
      <c r="MA236" s="414">
        <f t="shared" si="798"/>
        <v>0</v>
      </c>
      <c r="MB236" s="448">
        <f t="shared" si="799"/>
        <v>0</v>
      </c>
      <c r="MC236" s="414">
        <f t="shared" si="714"/>
        <v>0</v>
      </c>
      <c r="MD236" s="414">
        <f t="shared" si="715"/>
        <v>0</v>
      </c>
      <c r="ME236" s="414">
        <f t="shared" si="716"/>
        <v>0</v>
      </c>
      <c r="MF236" s="448">
        <f t="shared" si="717"/>
        <v>0</v>
      </c>
      <c r="MG236" s="414">
        <f t="shared" si="718"/>
        <v>0</v>
      </c>
      <c r="MH236" s="414">
        <f t="shared" si="719"/>
        <v>0</v>
      </c>
      <c r="MI236" s="414">
        <f t="shared" si="720"/>
        <v>0</v>
      </c>
      <c r="MJ236" s="448">
        <f t="shared" si="800"/>
        <v>0</v>
      </c>
      <c r="MK236" s="462"/>
      <c r="ML236" s="477" cm="1">
        <f t="array" ref="ML236">IF(MX236=1,INDEX($BX236:$EQ236,1,MATCH("Ⅱ⑧",$BX236:$EQ236,0)+7),0)</f>
        <v>0</v>
      </c>
      <c r="MM236" s="478">
        <f t="shared" si="721"/>
        <v>0</v>
      </c>
      <c r="MN236" s="468">
        <f t="shared" si="722"/>
        <v>0</v>
      </c>
      <c r="MP236" s="348">
        <f t="shared" si="723"/>
        <v>0</v>
      </c>
      <c r="MQ236" s="348">
        <f t="shared" si="724"/>
        <v>0</v>
      </c>
      <c r="MR236" s="348">
        <f t="shared" si="725"/>
        <v>0</v>
      </c>
      <c r="MS236" s="348">
        <f t="shared" si="726"/>
        <v>0</v>
      </c>
      <c r="MT236" s="348">
        <f t="shared" si="727"/>
        <v>0</v>
      </c>
      <c r="MU236" s="348">
        <f t="shared" si="728"/>
        <v>0</v>
      </c>
      <c r="MV236" s="348">
        <f t="shared" si="729"/>
        <v>0</v>
      </c>
      <c r="MW236" s="348">
        <f t="shared" si="730"/>
        <v>0</v>
      </c>
      <c r="MX236" s="348">
        <f t="shared" si="731"/>
        <v>0</v>
      </c>
      <c r="MZ236" s="550">
        <f t="shared" si="732"/>
        <v>0</v>
      </c>
      <c r="NA236" s="550">
        <f t="shared" si="733"/>
        <v>0</v>
      </c>
      <c r="NB236" s="550">
        <f t="shared" si="734"/>
        <v>0</v>
      </c>
      <c r="NC236" s="550">
        <f t="shared" si="735"/>
        <v>0</v>
      </c>
      <c r="ND236" s="550">
        <f t="shared" si="736"/>
        <v>0</v>
      </c>
      <c r="NE236" s="550">
        <f t="shared" si="737"/>
        <v>0</v>
      </c>
      <c r="NF236" s="550">
        <f t="shared" si="738"/>
        <v>0</v>
      </c>
      <c r="NG236" s="550">
        <f t="shared" si="739"/>
        <v>0</v>
      </c>
    </row>
    <row r="237" spans="1:371" s="136" customFormat="1" ht="21" customHeight="1">
      <c r="A237" s="452">
        <f t="shared" si="612"/>
        <v>0</v>
      </c>
      <c r="B237" s="452">
        <f t="shared" si="801"/>
        <v>0</v>
      </c>
      <c r="C237" s="452">
        <f t="shared" si="613"/>
        <v>0</v>
      </c>
      <c r="D237" s="452">
        <f t="shared" si="614"/>
        <v>0</v>
      </c>
      <c r="E237" s="452">
        <f t="shared" si="615"/>
        <v>0</v>
      </c>
      <c r="F237" s="452">
        <f t="shared" si="802"/>
        <v>0</v>
      </c>
      <c r="G237" s="452">
        <f t="shared" si="803"/>
        <v>0</v>
      </c>
      <c r="H237" s="452">
        <f t="shared" si="804"/>
        <v>0</v>
      </c>
      <c r="I237" s="267">
        <f t="shared" si="740"/>
        <v>0</v>
      </c>
      <c r="J237" s="268"/>
      <c r="K237" s="112"/>
      <c r="L237" s="112"/>
      <c r="M237" s="106"/>
      <c r="N237" s="106"/>
      <c r="O237" s="106"/>
      <c r="P237" s="106"/>
      <c r="Q237" s="112"/>
      <c r="R237" s="263" t="str">
        <f>IFERROR(VLOOKUP(Q237,'４整理番号表'!$T$27:$U$30,2,TRUE),"")</f>
        <v/>
      </c>
      <c r="S237" s="263">
        <f t="shared" si="741"/>
        <v>0</v>
      </c>
      <c r="T237" s="266">
        <f t="shared" si="742"/>
        <v>0</v>
      </c>
      <c r="U237" s="112"/>
      <c r="V237" s="108"/>
      <c r="W237" s="269" t="str">
        <f>IFERROR(VLOOKUP(V237,'４整理番号表'!$B$6:$G$7,2,TRUE),"")</f>
        <v/>
      </c>
      <c r="X237" s="270"/>
      <c r="Y237" s="108"/>
      <c r="Z237" s="269" t="str">
        <f>IFERROR(VLOOKUP(Y237,'４整理番号表'!$B$39:$H$45,2,TRUE),"")</f>
        <v/>
      </c>
      <c r="AA237" s="108"/>
      <c r="AB237" s="271" t="str">
        <f>IFERROR(VLOOKUP(AA237,'４整理番号表'!$J$5:$K$59,2,TRUE),"")</f>
        <v/>
      </c>
      <c r="AC237" s="365"/>
      <c r="AD237" s="624"/>
      <c r="AE237" s="107"/>
      <c r="AF237" s="272" t="str">
        <f>IFERROR(VLOOKUP(AE237,'４整理番号表'!$P$6:$Q$39,2,TRUE),"")</f>
        <v/>
      </c>
      <c r="AG237" s="273">
        <f t="shared" si="616"/>
        <v>0</v>
      </c>
      <c r="AH237" s="106"/>
      <c r="AI237" s="112"/>
      <c r="AJ237" s="111"/>
      <c r="AK237" s="282"/>
      <c r="AL237" s="283"/>
      <c r="AM237" s="280"/>
      <c r="AN237" s="26"/>
      <c r="AO237" s="291">
        <f t="shared" si="617"/>
        <v>0</v>
      </c>
      <c r="AP237" s="290">
        <f t="shared" si="743"/>
        <v>0</v>
      </c>
      <c r="AQ237" s="30"/>
      <c r="AR237" s="30"/>
      <c r="AS237" s="30"/>
      <c r="AT237" s="289"/>
      <c r="AU237" s="291">
        <f t="shared" si="810"/>
        <v>0</v>
      </c>
      <c r="AV237" s="291" t="str">
        <f t="shared" si="805"/>
        <v/>
      </c>
      <c r="AW237" s="27"/>
      <c r="AX237" s="33"/>
      <c r="AY237" s="33"/>
      <c r="AZ237" s="28"/>
      <c r="BA237" s="27"/>
      <c r="BB237" s="202"/>
      <c r="BC237" s="315">
        <f t="shared" si="744"/>
        <v>0</v>
      </c>
      <c r="BD237" s="349" t="str">
        <f t="shared" si="618"/>
        <v/>
      </c>
      <c r="BE237" s="350"/>
      <c r="BF237" s="350"/>
      <c r="BG237" s="349">
        <f t="shared" si="811"/>
        <v>0</v>
      </c>
      <c r="BH237" s="350"/>
      <c r="BI237" s="349">
        <f t="shared" si="745"/>
        <v>0</v>
      </c>
      <c r="BJ237" s="202"/>
      <c r="BK237" s="202"/>
      <c r="BL237" s="653" t="str">
        <f t="shared" si="619"/>
        <v/>
      </c>
      <c r="BM237" s="654" t="str">
        <f t="shared" si="620"/>
        <v/>
      </c>
      <c r="BN237" s="266" t="str">
        <f t="shared" si="621"/>
        <v/>
      </c>
      <c r="BO237" s="793"/>
      <c r="BP237" s="323"/>
      <c r="BQ237" s="323"/>
      <c r="BR237" s="323"/>
      <c r="BS237" s="323"/>
      <c r="BT237" s="324" t="str">
        <f t="shared" si="622"/>
        <v/>
      </c>
      <c r="BU237" s="325" t="str">
        <f t="shared" si="746"/>
        <v/>
      </c>
      <c r="BV237" s="393">
        <f t="shared" si="747"/>
        <v>0</v>
      </c>
      <c r="BW237" s="326"/>
      <c r="BX237" s="329"/>
      <c r="BY237" s="454"/>
      <c r="BZ237" s="455"/>
      <c r="CA237" s="455"/>
      <c r="CB237" s="455"/>
      <c r="CC237" s="455"/>
      <c r="CD237" s="322">
        <f>IFERROR(VLOOKUP(BX237,'４整理番号表'!$X$23:$Z$31,3,FALSE),)</f>
        <v>0</v>
      </c>
      <c r="CE237" s="605" t="str">
        <f>IF(BX237='４整理番号表'!$X$24,IF(CC237&lt;&gt;"",IF(BZ237&gt;0,IF(BY237=6,ROUNDDOWN((CC237-BZ237)/ABS(BZ237),3),IF(BY237=5,ROUNDDOWN((CC237-BZ237)/ABS(BZ237)*3/4,3),"")),"-")),IF(CC237&lt;&gt;"",IF(BZ237&gt;0,ROUNDDOWN((CC237-BZ237)/ABS(BZ237),3),"-"),""))</f>
        <v/>
      </c>
      <c r="CF237" s="610"/>
      <c r="CG237" s="329"/>
      <c r="CH237" s="454"/>
      <c r="CI237" s="322"/>
      <c r="CJ237" s="322"/>
      <c r="CK237" s="322"/>
      <c r="CL237" s="322"/>
      <c r="CM237" s="322">
        <f>IFERROR(VLOOKUP(CG237,'４整理番号表'!$X$23:$Z$31,3,FALSE),)</f>
        <v>0</v>
      </c>
      <c r="CN237" s="325" t="str">
        <f t="shared" si="748"/>
        <v/>
      </c>
      <c r="CO237" s="610"/>
      <c r="CP237" s="329"/>
      <c r="CQ237" s="454"/>
      <c r="CR237" s="322"/>
      <c r="CS237" s="322"/>
      <c r="CT237" s="322"/>
      <c r="CU237" s="322"/>
      <c r="CV237" s="322">
        <f>IFERROR(VLOOKUP(CP237,'４整理番号表'!$X$23:$Z$31,3,FALSE),)</f>
        <v>0</v>
      </c>
      <c r="CW237" s="325" t="str">
        <f t="shared" si="749"/>
        <v/>
      </c>
      <c r="CX237" s="619"/>
      <c r="CY237" s="329"/>
      <c r="CZ237" s="454"/>
      <c r="DA237" s="322"/>
      <c r="DB237" s="322"/>
      <c r="DC237" s="322"/>
      <c r="DD237" s="322"/>
      <c r="DE237" s="322">
        <f>IFERROR(VLOOKUP(CY237,'４整理番号表'!$X$23:$Z$31,3,FALSE),)</f>
        <v>0</v>
      </c>
      <c r="DF237" s="325" t="str">
        <f t="shared" si="750"/>
        <v/>
      </c>
      <c r="DG237" s="610"/>
      <c r="DH237" s="329"/>
      <c r="DI237" s="454"/>
      <c r="DJ237" s="322"/>
      <c r="DK237" s="322"/>
      <c r="DL237" s="322"/>
      <c r="DM237" s="322"/>
      <c r="DN237" s="322">
        <f>IFERROR(VLOOKUP(DH237,'４整理番号表'!$X$23:$Z$31,3,FALSE),)</f>
        <v>0</v>
      </c>
      <c r="DO237" s="325" t="str">
        <f t="shared" si="751"/>
        <v/>
      </c>
      <c r="DP237" s="610"/>
      <c r="DQ237" s="329"/>
      <c r="DR237" s="454"/>
      <c r="DS237" s="322"/>
      <c r="DT237" s="322"/>
      <c r="DU237" s="322"/>
      <c r="DV237" s="322"/>
      <c r="DW237" s="322">
        <f>IFERROR(VLOOKUP(DQ237,'４整理番号表'!$X$23:$Z$31,3,FALSE),)</f>
        <v>0</v>
      </c>
      <c r="DX237" s="325" t="str">
        <f t="shared" si="752"/>
        <v/>
      </c>
      <c r="DY237" s="610"/>
      <c r="DZ237" s="329"/>
      <c r="EA237" s="454"/>
      <c r="EB237" s="322"/>
      <c r="EC237" s="322"/>
      <c r="ED237" s="322"/>
      <c r="EE237" s="322"/>
      <c r="EF237" s="322">
        <f>IFERROR(VLOOKUP(DZ237,'４整理番号表'!$X$23:$Z$31,3,FALSE),)</f>
        <v>0</v>
      </c>
      <c r="EG237" s="325" t="str">
        <f t="shared" si="753"/>
        <v/>
      </c>
      <c r="EH237" s="610"/>
      <c r="EI237" s="329"/>
      <c r="EJ237" s="454"/>
      <c r="EK237" s="322"/>
      <c r="EL237" s="322"/>
      <c r="EM237" s="322"/>
      <c r="EN237" s="322"/>
      <c r="EO237" s="322">
        <f>IFERROR(VLOOKUP(EI237,'４整理番号表'!$X$23:$Z$31,3,FALSE),)</f>
        <v>0</v>
      </c>
      <c r="EP237" s="325" t="str">
        <f t="shared" si="754"/>
        <v/>
      </c>
      <c r="EQ237" s="619"/>
      <c r="ER237" s="203" t="s">
        <v>101</v>
      </c>
      <c r="ES237" s="266">
        <f t="shared" si="623"/>
        <v>0</v>
      </c>
      <c r="ET237" s="272">
        <f t="shared" si="624"/>
        <v>0</v>
      </c>
      <c r="EU237" s="272">
        <f t="shared" si="625"/>
        <v>0</v>
      </c>
      <c r="EV237" s="272">
        <f t="shared" si="626"/>
        <v>0</v>
      </c>
      <c r="EW237" s="272">
        <f t="shared" si="627"/>
        <v>0</v>
      </c>
      <c r="EX237" s="272">
        <f t="shared" si="628"/>
        <v>0</v>
      </c>
      <c r="EY237" s="272">
        <f t="shared" si="629"/>
        <v>0</v>
      </c>
      <c r="EZ237" s="272">
        <f t="shared" si="630"/>
        <v>0</v>
      </c>
      <c r="FA237" s="272">
        <f t="shared" si="631"/>
        <v>0</v>
      </c>
      <c r="FB237" s="272">
        <f t="shared" si="632"/>
        <v>0</v>
      </c>
      <c r="FC237" s="272">
        <f t="shared" si="633"/>
        <v>0</v>
      </c>
      <c r="FD237" s="272">
        <f t="shared" si="634"/>
        <v>0</v>
      </c>
      <c r="FE237" s="272">
        <f t="shared" si="635"/>
        <v>0</v>
      </c>
      <c r="FF237" s="272">
        <f t="shared" si="636"/>
        <v>0</v>
      </c>
      <c r="FG237" s="272">
        <f t="shared" si="637"/>
        <v>0</v>
      </c>
      <c r="FH237" s="272">
        <f t="shared" si="638"/>
        <v>0</v>
      </c>
      <c r="FI237" s="109" t="s">
        <v>100</v>
      </c>
      <c r="FJ237" s="109" t="s">
        <v>100</v>
      </c>
      <c r="FK237" s="109" t="s">
        <v>100</v>
      </c>
      <c r="FL237" s="109" t="s">
        <v>100</v>
      </c>
      <c r="FM237" s="109" t="s">
        <v>100</v>
      </c>
      <c r="FN237" s="272">
        <f t="shared" si="755"/>
        <v>0</v>
      </c>
      <c r="FO237" s="272">
        <f t="shared" si="756"/>
        <v>0</v>
      </c>
      <c r="FP237" s="272">
        <f t="shared" si="757"/>
        <v>0</v>
      </c>
      <c r="FQ237" s="272">
        <f t="shared" si="758"/>
        <v>0</v>
      </c>
      <c r="FR237" s="272">
        <f t="shared" si="759"/>
        <v>0</v>
      </c>
      <c r="FS237" s="272">
        <f t="shared" si="760"/>
        <v>0</v>
      </c>
      <c r="FT237" s="272">
        <f t="shared" si="761"/>
        <v>0</v>
      </c>
      <c r="FU237" s="113"/>
      <c r="FV237" s="113"/>
      <c r="FW237" s="109"/>
      <c r="FX237" s="109"/>
      <c r="FY237" s="109"/>
      <c r="FZ237" s="272">
        <f t="shared" si="762"/>
        <v>0</v>
      </c>
      <c r="GA237" s="272">
        <f t="shared" si="639"/>
        <v>0</v>
      </c>
      <c r="GB237" s="109"/>
      <c r="GC237" s="109"/>
      <c r="GD237" s="109"/>
      <c r="GE237" s="109"/>
      <c r="GF237" s="109"/>
      <c r="GG237" s="109"/>
      <c r="GH237" s="109"/>
      <c r="GI237" s="109"/>
      <c r="GJ237" s="109"/>
      <c r="GK237" s="109"/>
      <c r="GL237" s="109"/>
      <c r="GM237" s="109"/>
      <c r="GN237" s="109"/>
      <c r="GO237" s="109"/>
      <c r="GP237" s="109"/>
      <c r="GQ237" s="109"/>
      <c r="GR237" s="109"/>
      <c r="GS237" s="109"/>
      <c r="GT237" s="110"/>
      <c r="GV237" s="413">
        <f t="shared" si="640"/>
        <v>0</v>
      </c>
      <c r="GW237" s="414">
        <f t="shared" si="641"/>
        <v>0</v>
      </c>
      <c r="GX237" s="415"/>
      <c r="GY237" s="416">
        <f t="shared" si="806"/>
        <v>0</v>
      </c>
      <c r="GZ237" s="417">
        <f t="shared" si="807"/>
        <v>0</v>
      </c>
      <c r="HA237" s="385"/>
      <c r="HB237" s="421"/>
      <c r="HC237" s="422"/>
      <c r="HD237" s="422"/>
      <c r="HE237" s="423">
        <f t="shared" si="808"/>
        <v>0</v>
      </c>
      <c r="HF237" s="424">
        <f t="shared" si="809"/>
        <v>0</v>
      </c>
      <c r="HG237" s="426"/>
      <c r="HH237" s="426"/>
      <c r="HI237" s="426"/>
      <c r="HJ237" s="345" t="str">
        <f t="shared" si="642"/>
        <v/>
      </c>
      <c r="HK237" s="402">
        <f>IF(OR(AND(1&lt;=HJ237,HJ237&lt;=3),HJ237=6),VLOOKUP(HJ237,'４整理番号表'!$J$5:$K$59,2,FALSE),0)</f>
        <v>0</v>
      </c>
      <c r="HL237" s="402">
        <f>IF(OR(HJ237=4,HJ237=7),VLOOKUP(HJ237,'４整理番号表'!$J$5:$K$59,2,FALSE),0)</f>
        <v>0</v>
      </c>
      <c r="HM237" s="402">
        <f>IF(HJ237=5,VLOOKUP(HJ237,'４整理番号表'!$J$5:$K$59,2,FALSE),0)</f>
        <v>0</v>
      </c>
      <c r="HN237" s="402">
        <f>IF(AND(8&lt;=HJ237,HJ237&lt;=13),VLOOKUP(HJ237,'４整理番号表'!$J$5:$K$59,2,FALSE),0)</f>
        <v>0</v>
      </c>
      <c r="HO237" s="397">
        <f t="shared" si="763"/>
        <v>0</v>
      </c>
      <c r="HP237" s="345">
        <f t="shared" si="764"/>
        <v>0</v>
      </c>
      <c r="HQ237" s="345">
        <f t="shared" si="765"/>
        <v>0</v>
      </c>
      <c r="HR237" s="344">
        <f t="shared" si="766"/>
        <v>0</v>
      </c>
      <c r="HS237" s="344">
        <f t="shared" si="767"/>
        <v>0</v>
      </c>
      <c r="HT237" s="345">
        <f t="shared" si="768"/>
        <v>0</v>
      </c>
      <c r="HU237" s="345">
        <f t="shared" si="769"/>
        <v>0</v>
      </c>
      <c r="HV237" s="345">
        <f t="shared" si="770"/>
        <v>0</v>
      </c>
      <c r="HW237" s="345">
        <f t="shared" si="771"/>
        <v>0</v>
      </c>
      <c r="HX237" s="345">
        <f t="shared" si="772"/>
        <v>0</v>
      </c>
      <c r="HY237" s="344">
        <f t="shared" si="773"/>
        <v>0</v>
      </c>
      <c r="HZ237" s="344">
        <f t="shared" si="774"/>
        <v>0</v>
      </c>
      <c r="IA237" s="345">
        <f t="shared" si="775"/>
        <v>0</v>
      </c>
      <c r="IB237" s="345">
        <f t="shared" si="776"/>
        <v>0</v>
      </c>
      <c r="IC237" s="345">
        <f t="shared" si="777"/>
        <v>0</v>
      </c>
      <c r="ID237" s="345">
        <f t="shared" si="778"/>
        <v>0</v>
      </c>
      <c r="IE237" s="345">
        <f t="shared" si="779"/>
        <v>0</v>
      </c>
      <c r="IF237" s="344">
        <f>IF(AND($HO237=3,SUM($ID237:IE237)=0),IF(AND($HB237=1,$HF237&gt;=0.1),1,),)</f>
        <v>0</v>
      </c>
      <c r="IG237" s="344">
        <f>IF(AND($HO237=3,SUM($ID237:IF237)=0),IF(AND($HB237=1,$HF237&gt;=0.05,$HF237&lt;0.1),1,),)</f>
        <v>0</v>
      </c>
      <c r="IH237" s="345">
        <f t="shared" si="780"/>
        <v>0</v>
      </c>
      <c r="II237" s="345">
        <f t="shared" si="781"/>
        <v>0</v>
      </c>
      <c r="IJ237" s="345">
        <f t="shared" si="782"/>
        <v>0</v>
      </c>
      <c r="IK237" s="345">
        <f t="shared" si="783"/>
        <v>0</v>
      </c>
      <c r="IL237" s="345">
        <f t="shared" si="784"/>
        <v>0</v>
      </c>
      <c r="IM237" s="345">
        <f t="shared" si="785"/>
        <v>0</v>
      </c>
      <c r="IN237" s="345">
        <f t="shared" si="786"/>
        <v>0</v>
      </c>
      <c r="IO237" s="345">
        <f t="shared" si="787"/>
        <v>0</v>
      </c>
      <c r="IP237" s="345">
        <f t="shared" si="788"/>
        <v>0</v>
      </c>
      <c r="IQ237" s="345">
        <f t="shared" si="789"/>
        <v>0</v>
      </c>
      <c r="IR237" s="345">
        <f t="shared" si="790"/>
        <v>0</v>
      </c>
      <c r="IS237" s="392">
        <f t="shared" si="791"/>
        <v>0</v>
      </c>
      <c r="IT237" s="385"/>
      <c r="IU237" s="440">
        <f t="shared" si="643"/>
        <v>0</v>
      </c>
      <c r="IV237" s="344">
        <f t="shared" si="644"/>
        <v>0</v>
      </c>
      <c r="IW237" s="344">
        <f t="shared" si="645"/>
        <v>0</v>
      </c>
      <c r="IX237" s="344">
        <f t="shared" si="646"/>
        <v>0</v>
      </c>
      <c r="IY237" s="344">
        <f t="shared" si="647"/>
        <v>0</v>
      </c>
      <c r="IZ237" s="344">
        <f t="shared" si="648"/>
        <v>0</v>
      </c>
      <c r="JA237" s="344">
        <f t="shared" si="649"/>
        <v>0</v>
      </c>
      <c r="JB237" s="344">
        <f t="shared" si="650"/>
        <v>0</v>
      </c>
      <c r="JC237" s="344">
        <f t="shared" si="651"/>
        <v>0</v>
      </c>
      <c r="JD237" s="344">
        <f t="shared" si="652"/>
        <v>0</v>
      </c>
      <c r="JE237" s="344">
        <f t="shared" si="653"/>
        <v>0</v>
      </c>
      <c r="JF237" s="344">
        <f t="shared" si="654"/>
        <v>0</v>
      </c>
      <c r="JG237" s="344">
        <f t="shared" si="655"/>
        <v>0</v>
      </c>
      <c r="JH237" s="344">
        <f t="shared" si="656"/>
        <v>0</v>
      </c>
      <c r="JI237" s="344">
        <f t="shared" si="657"/>
        <v>0</v>
      </c>
      <c r="JJ237" s="344">
        <f t="shared" si="658"/>
        <v>0</v>
      </c>
      <c r="JK237" s="344">
        <f t="shared" si="659"/>
        <v>0</v>
      </c>
      <c r="JL237" s="344">
        <f t="shared" si="660"/>
        <v>0</v>
      </c>
      <c r="JM237" s="344">
        <f t="shared" si="661"/>
        <v>0</v>
      </c>
      <c r="JN237" s="344">
        <f t="shared" si="662"/>
        <v>0</v>
      </c>
      <c r="JO237" s="344">
        <f t="shared" si="663"/>
        <v>0</v>
      </c>
      <c r="JP237" s="344">
        <f t="shared" si="664"/>
        <v>0</v>
      </c>
      <c r="JQ237" s="344">
        <f t="shared" si="665"/>
        <v>0</v>
      </c>
      <c r="JR237" s="344">
        <f t="shared" si="666"/>
        <v>0</v>
      </c>
      <c r="JS237" s="344">
        <f t="shared" si="667"/>
        <v>0</v>
      </c>
      <c r="JT237" s="344">
        <f t="shared" si="668"/>
        <v>0</v>
      </c>
      <c r="JU237" s="344">
        <f t="shared" si="669"/>
        <v>0</v>
      </c>
      <c r="JV237" s="344">
        <f t="shared" si="670"/>
        <v>0</v>
      </c>
      <c r="JW237" s="344">
        <f t="shared" si="671"/>
        <v>0</v>
      </c>
      <c r="JX237" s="344">
        <f t="shared" si="672"/>
        <v>0</v>
      </c>
      <c r="JY237" s="344">
        <f t="shared" si="673"/>
        <v>0</v>
      </c>
      <c r="JZ237" s="344">
        <f t="shared" si="674"/>
        <v>0</v>
      </c>
      <c r="KA237" s="344">
        <f t="shared" si="675"/>
        <v>0</v>
      </c>
      <c r="KB237" s="344">
        <f t="shared" si="676"/>
        <v>0</v>
      </c>
      <c r="KC237" s="344">
        <f t="shared" si="677"/>
        <v>0</v>
      </c>
      <c r="KD237" s="344">
        <f t="shared" si="678"/>
        <v>0</v>
      </c>
      <c r="KE237" s="344">
        <f t="shared" si="679"/>
        <v>0</v>
      </c>
      <c r="KF237" s="344">
        <f t="shared" si="680"/>
        <v>0</v>
      </c>
      <c r="KG237" s="344">
        <f t="shared" si="681"/>
        <v>0</v>
      </c>
      <c r="KH237" s="344">
        <f t="shared" si="682"/>
        <v>0</v>
      </c>
      <c r="KI237" s="344">
        <f t="shared" si="683"/>
        <v>0</v>
      </c>
      <c r="KJ237" s="344">
        <f t="shared" si="684"/>
        <v>0</v>
      </c>
      <c r="KK237" s="344">
        <f t="shared" si="685"/>
        <v>0</v>
      </c>
      <c r="KL237" s="344">
        <f t="shared" si="686"/>
        <v>0</v>
      </c>
      <c r="KM237" s="344">
        <f t="shared" si="687"/>
        <v>0</v>
      </c>
      <c r="KN237" s="344">
        <f t="shared" si="688"/>
        <v>0</v>
      </c>
      <c r="KO237" s="344">
        <f t="shared" si="689"/>
        <v>0</v>
      </c>
      <c r="KP237" s="344">
        <f t="shared" si="690"/>
        <v>0</v>
      </c>
      <c r="KQ237" s="344">
        <f t="shared" si="691"/>
        <v>0</v>
      </c>
      <c r="KR237" s="344">
        <f t="shared" si="692"/>
        <v>0</v>
      </c>
      <c r="KS237" s="344">
        <f t="shared" si="693"/>
        <v>0</v>
      </c>
      <c r="KT237" s="383">
        <f t="shared" si="694"/>
        <v>0</v>
      </c>
      <c r="KU237" s="701"/>
      <c r="KV237" s="109"/>
      <c r="KW237" s="109"/>
      <c r="KX237" s="110"/>
      <c r="KZ237" s="472">
        <f t="shared" si="695"/>
        <v>0</v>
      </c>
      <c r="LA237" s="348">
        <f t="shared" si="696"/>
        <v>0</v>
      </c>
      <c r="LB237" s="348">
        <f t="shared" si="697"/>
        <v>0</v>
      </c>
      <c r="LC237" s="473">
        <f t="shared" si="698"/>
        <v>0</v>
      </c>
      <c r="LE237" s="467">
        <f t="shared" si="699"/>
        <v>0</v>
      </c>
      <c r="LF237" s="467" t="str">
        <f t="shared" si="700"/>
        <v/>
      </c>
      <c r="LG237" s="467">
        <f t="shared" si="701"/>
        <v>0</v>
      </c>
      <c r="LH237" s="467">
        <f t="shared" si="702"/>
        <v>0</v>
      </c>
      <c r="LI237" s="467">
        <f t="shared" si="703"/>
        <v>0</v>
      </c>
      <c r="LJ237" s="467">
        <f t="shared" si="704"/>
        <v>0</v>
      </c>
      <c r="LK237" s="467">
        <f t="shared" si="705"/>
        <v>0</v>
      </c>
      <c r="LL237" s="467">
        <f t="shared" si="706"/>
        <v>0</v>
      </c>
      <c r="LM237" s="467">
        <f t="shared" si="707"/>
        <v>0</v>
      </c>
      <c r="LN237" s="468">
        <f t="shared" si="708"/>
        <v>0</v>
      </c>
      <c r="LO237" s="468" t="str">
        <f t="shared" si="792"/>
        <v>○</v>
      </c>
      <c r="LP237" s="451"/>
      <c r="LQ237" s="414">
        <f t="shared" si="793"/>
        <v>0</v>
      </c>
      <c r="LR237" s="414">
        <f t="shared" si="794"/>
        <v>0</v>
      </c>
      <c r="LS237" s="414" t="str">
        <f t="shared" si="709"/>
        <v/>
      </c>
      <c r="LT237" s="414" t="str">
        <f t="shared" si="795"/>
        <v/>
      </c>
      <c r="LU237" s="414">
        <f t="shared" si="710"/>
        <v>0</v>
      </c>
      <c r="LV237" s="414">
        <f t="shared" si="711"/>
        <v>0</v>
      </c>
      <c r="LW237" s="414">
        <f t="shared" si="712"/>
        <v>0</v>
      </c>
      <c r="LX237" s="448">
        <f t="shared" si="713"/>
        <v>0</v>
      </c>
      <c r="LY237" s="414">
        <f t="shared" si="796"/>
        <v>0</v>
      </c>
      <c r="LZ237" s="414">
        <f t="shared" si="797"/>
        <v>0</v>
      </c>
      <c r="MA237" s="414">
        <f t="shared" si="798"/>
        <v>0</v>
      </c>
      <c r="MB237" s="448">
        <f t="shared" si="799"/>
        <v>0</v>
      </c>
      <c r="MC237" s="414">
        <f t="shared" si="714"/>
        <v>0</v>
      </c>
      <c r="MD237" s="414">
        <f t="shared" si="715"/>
        <v>0</v>
      </c>
      <c r="ME237" s="414">
        <f t="shared" si="716"/>
        <v>0</v>
      </c>
      <c r="MF237" s="448">
        <f t="shared" si="717"/>
        <v>0</v>
      </c>
      <c r="MG237" s="414">
        <f t="shared" si="718"/>
        <v>0</v>
      </c>
      <c r="MH237" s="414">
        <f t="shared" si="719"/>
        <v>0</v>
      </c>
      <c r="MI237" s="414">
        <f t="shared" si="720"/>
        <v>0</v>
      </c>
      <c r="MJ237" s="448">
        <f t="shared" si="800"/>
        <v>0</v>
      </c>
      <c r="MK237" s="462"/>
      <c r="ML237" s="477" cm="1">
        <f t="array" ref="ML237">IF(MX237=1,INDEX($BX237:$EQ237,1,MATCH("Ⅱ⑧",$BX237:$EQ237,0)+7),0)</f>
        <v>0</v>
      </c>
      <c r="MM237" s="478">
        <f t="shared" si="721"/>
        <v>0</v>
      </c>
      <c r="MN237" s="468">
        <f t="shared" si="722"/>
        <v>0</v>
      </c>
      <c r="MP237" s="348">
        <f t="shared" si="723"/>
        <v>0</v>
      </c>
      <c r="MQ237" s="348">
        <f t="shared" si="724"/>
        <v>0</v>
      </c>
      <c r="MR237" s="348">
        <f t="shared" si="725"/>
        <v>0</v>
      </c>
      <c r="MS237" s="348">
        <f t="shared" si="726"/>
        <v>0</v>
      </c>
      <c r="MT237" s="348">
        <f t="shared" si="727"/>
        <v>0</v>
      </c>
      <c r="MU237" s="348">
        <f t="shared" si="728"/>
        <v>0</v>
      </c>
      <c r="MV237" s="348">
        <f t="shared" si="729"/>
        <v>0</v>
      </c>
      <c r="MW237" s="348">
        <f t="shared" si="730"/>
        <v>0</v>
      </c>
      <c r="MX237" s="348">
        <f t="shared" si="731"/>
        <v>0</v>
      </c>
      <c r="MZ237" s="550">
        <f t="shared" si="732"/>
        <v>0</v>
      </c>
      <c r="NA237" s="550">
        <f t="shared" si="733"/>
        <v>0</v>
      </c>
      <c r="NB237" s="550">
        <f t="shared" si="734"/>
        <v>0</v>
      </c>
      <c r="NC237" s="550">
        <f t="shared" si="735"/>
        <v>0</v>
      </c>
      <c r="ND237" s="550">
        <f t="shared" si="736"/>
        <v>0</v>
      </c>
      <c r="NE237" s="550">
        <f t="shared" si="737"/>
        <v>0</v>
      </c>
      <c r="NF237" s="550">
        <f t="shared" si="738"/>
        <v>0</v>
      </c>
      <c r="NG237" s="550">
        <f t="shared" si="739"/>
        <v>0</v>
      </c>
    </row>
    <row r="238" spans="1:371" s="136" customFormat="1" ht="21" customHeight="1">
      <c r="A238" s="452">
        <f t="shared" si="612"/>
        <v>0</v>
      </c>
      <c r="B238" s="452">
        <f t="shared" si="801"/>
        <v>0</v>
      </c>
      <c r="C238" s="452">
        <f t="shared" si="613"/>
        <v>0</v>
      </c>
      <c r="D238" s="452">
        <f t="shared" si="614"/>
        <v>0</v>
      </c>
      <c r="E238" s="452">
        <f t="shared" si="615"/>
        <v>0</v>
      </c>
      <c r="F238" s="452">
        <f t="shared" si="802"/>
        <v>0</v>
      </c>
      <c r="G238" s="452">
        <f t="shared" si="803"/>
        <v>0</v>
      </c>
      <c r="H238" s="452">
        <f t="shared" si="804"/>
        <v>0</v>
      </c>
      <c r="I238" s="267">
        <f t="shared" si="740"/>
        <v>0</v>
      </c>
      <c r="J238" s="268"/>
      <c r="K238" s="112"/>
      <c r="L238" s="112"/>
      <c r="M238" s="106"/>
      <c r="N238" s="106"/>
      <c r="O238" s="106"/>
      <c r="P238" s="106"/>
      <c r="Q238" s="112"/>
      <c r="R238" s="263" t="str">
        <f>IFERROR(VLOOKUP(Q238,'４整理番号表'!$T$27:$U$30,2,TRUE),"")</f>
        <v/>
      </c>
      <c r="S238" s="263">
        <f t="shared" si="741"/>
        <v>0</v>
      </c>
      <c r="T238" s="266">
        <f t="shared" si="742"/>
        <v>0</v>
      </c>
      <c r="U238" s="112"/>
      <c r="V238" s="108"/>
      <c r="W238" s="269" t="str">
        <f>IFERROR(VLOOKUP(V238,'４整理番号表'!$B$6:$G$7,2,TRUE),"")</f>
        <v/>
      </c>
      <c r="X238" s="270"/>
      <c r="Y238" s="108"/>
      <c r="Z238" s="269" t="str">
        <f>IFERROR(VLOOKUP(Y238,'４整理番号表'!$B$39:$H$45,2,TRUE),"")</f>
        <v/>
      </c>
      <c r="AA238" s="108"/>
      <c r="AB238" s="271" t="str">
        <f>IFERROR(VLOOKUP(AA238,'４整理番号表'!$J$5:$K$59,2,TRUE),"")</f>
        <v/>
      </c>
      <c r="AC238" s="365"/>
      <c r="AD238" s="624"/>
      <c r="AE238" s="107"/>
      <c r="AF238" s="272" t="str">
        <f>IFERROR(VLOOKUP(AE238,'４整理番号表'!$P$6:$Q$39,2,TRUE),"")</f>
        <v/>
      </c>
      <c r="AG238" s="273">
        <f t="shared" si="616"/>
        <v>0</v>
      </c>
      <c r="AH238" s="106"/>
      <c r="AI238" s="112"/>
      <c r="AJ238" s="111"/>
      <c r="AK238" s="282"/>
      <c r="AL238" s="283"/>
      <c r="AM238" s="280"/>
      <c r="AN238" s="29"/>
      <c r="AO238" s="291">
        <f t="shared" si="617"/>
        <v>0</v>
      </c>
      <c r="AP238" s="290">
        <f t="shared" si="743"/>
        <v>0</v>
      </c>
      <c r="AQ238" s="30"/>
      <c r="AR238" s="30"/>
      <c r="AS238" s="30"/>
      <c r="AT238" s="289"/>
      <c r="AU238" s="291">
        <f t="shared" si="810"/>
        <v>0</v>
      </c>
      <c r="AV238" s="291" t="str">
        <f t="shared" si="805"/>
        <v/>
      </c>
      <c r="AW238" s="27"/>
      <c r="AX238" s="33"/>
      <c r="AY238" s="33"/>
      <c r="AZ238" s="28"/>
      <c r="BA238" s="27"/>
      <c r="BB238" s="202"/>
      <c r="BC238" s="315">
        <f t="shared" si="744"/>
        <v>0</v>
      </c>
      <c r="BD238" s="349" t="str">
        <f t="shared" si="618"/>
        <v/>
      </c>
      <c r="BE238" s="350"/>
      <c r="BF238" s="350"/>
      <c r="BG238" s="349">
        <f t="shared" si="811"/>
        <v>0</v>
      </c>
      <c r="BH238" s="350"/>
      <c r="BI238" s="349">
        <f t="shared" si="745"/>
        <v>0</v>
      </c>
      <c r="BJ238" s="202"/>
      <c r="BK238" s="202"/>
      <c r="BL238" s="653" t="str">
        <f t="shared" si="619"/>
        <v/>
      </c>
      <c r="BM238" s="654" t="str">
        <f t="shared" si="620"/>
        <v/>
      </c>
      <c r="BN238" s="266" t="str">
        <f t="shared" si="621"/>
        <v/>
      </c>
      <c r="BO238" s="793"/>
      <c r="BP238" s="323"/>
      <c r="BQ238" s="323"/>
      <c r="BR238" s="323"/>
      <c r="BS238" s="323"/>
      <c r="BT238" s="324" t="str">
        <f t="shared" si="622"/>
        <v/>
      </c>
      <c r="BU238" s="325" t="str">
        <f t="shared" si="746"/>
        <v/>
      </c>
      <c r="BV238" s="393">
        <f t="shared" si="747"/>
        <v>0</v>
      </c>
      <c r="BW238" s="326"/>
      <c r="BX238" s="329"/>
      <c r="BY238" s="454"/>
      <c r="BZ238" s="455"/>
      <c r="CA238" s="455"/>
      <c r="CB238" s="455"/>
      <c r="CC238" s="455"/>
      <c r="CD238" s="322">
        <f>IFERROR(VLOOKUP(BX238,'４整理番号表'!$X$23:$Z$31,3,FALSE),)</f>
        <v>0</v>
      </c>
      <c r="CE238" s="605" t="str">
        <f>IF(BX238='４整理番号表'!$X$24,IF(CC238&lt;&gt;"",IF(BZ238&gt;0,IF(BY238=6,ROUNDDOWN((CC238-BZ238)/ABS(BZ238),3),IF(BY238=5,ROUNDDOWN((CC238-BZ238)/ABS(BZ238)*3/4,3),"")),"-")),IF(CC238&lt;&gt;"",IF(BZ238&gt;0,ROUNDDOWN((CC238-BZ238)/ABS(BZ238),3),"-"),""))</f>
        <v/>
      </c>
      <c r="CF238" s="610"/>
      <c r="CG238" s="329"/>
      <c r="CH238" s="454"/>
      <c r="CI238" s="322"/>
      <c r="CJ238" s="322"/>
      <c r="CK238" s="322"/>
      <c r="CL238" s="322"/>
      <c r="CM238" s="322">
        <f>IFERROR(VLOOKUP(CG238,'４整理番号表'!$X$23:$Z$31,3,FALSE),)</f>
        <v>0</v>
      </c>
      <c r="CN238" s="325" t="str">
        <f t="shared" si="748"/>
        <v/>
      </c>
      <c r="CO238" s="610"/>
      <c r="CP238" s="329"/>
      <c r="CQ238" s="454"/>
      <c r="CR238" s="322"/>
      <c r="CS238" s="322"/>
      <c r="CT238" s="322"/>
      <c r="CU238" s="322"/>
      <c r="CV238" s="322">
        <f>IFERROR(VLOOKUP(CP238,'４整理番号表'!$X$23:$Z$31,3,FALSE),)</f>
        <v>0</v>
      </c>
      <c r="CW238" s="325" t="str">
        <f t="shared" si="749"/>
        <v/>
      </c>
      <c r="CX238" s="619"/>
      <c r="CY238" s="329"/>
      <c r="CZ238" s="454"/>
      <c r="DA238" s="322"/>
      <c r="DB238" s="322"/>
      <c r="DC238" s="322"/>
      <c r="DD238" s="322"/>
      <c r="DE238" s="322">
        <f>IFERROR(VLOOKUP(CY238,'４整理番号表'!$X$23:$Z$31,3,FALSE),)</f>
        <v>0</v>
      </c>
      <c r="DF238" s="325" t="str">
        <f t="shared" si="750"/>
        <v/>
      </c>
      <c r="DG238" s="610"/>
      <c r="DH238" s="329"/>
      <c r="DI238" s="454"/>
      <c r="DJ238" s="322"/>
      <c r="DK238" s="322"/>
      <c r="DL238" s="322"/>
      <c r="DM238" s="322"/>
      <c r="DN238" s="322">
        <f>IFERROR(VLOOKUP(DH238,'４整理番号表'!$X$23:$Z$31,3,FALSE),)</f>
        <v>0</v>
      </c>
      <c r="DO238" s="325" t="str">
        <f t="shared" si="751"/>
        <v/>
      </c>
      <c r="DP238" s="610"/>
      <c r="DQ238" s="329"/>
      <c r="DR238" s="454"/>
      <c r="DS238" s="322"/>
      <c r="DT238" s="322"/>
      <c r="DU238" s="322"/>
      <c r="DV238" s="322"/>
      <c r="DW238" s="322">
        <f>IFERROR(VLOOKUP(DQ238,'４整理番号表'!$X$23:$Z$31,3,FALSE),)</f>
        <v>0</v>
      </c>
      <c r="DX238" s="325" t="str">
        <f t="shared" si="752"/>
        <v/>
      </c>
      <c r="DY238" s="610"/>
      <c r="DZ238" s="329"/>
      <c r="EA238" s="454"/>
      <c r="EB238" s="322"/>
      <c r="EC238" s="322"/>
      <c r="ED238" s="322"/>
      <c r="EE238" s="322"/>
      <c r="EF238" s="322">
        <f>IFERROR(VLOOKUP(DZ238,'４整理番号表'!$X$23:$Z$31,3,FALSE),)</f>
        <v>0</v>
      </c>
      <c r="EG238" s="325" t="str">
        <f t="shared" si="753"/>
        <v/>
      </c>
      <c r="EH238" s="610"/>
      <c r="EI238" s="329"/>
      <c r="EJ238" s="454"/>
      <c r="EK238" s="322"/>
      <c r="EL238" s="322"/>
      <c r="EM238" s="322"/>
      <c r="EN238" s="322"/>
      <c r="EO238" s="322">
        <f>IFERROR(VLOOKUP(EI238,'４整理番号表'!$X$23:$Z$31,3,FALSE),)</f>
        <v>0</v>
      </c>
      <c r="EP238" s="325" t="str">
        <f t="shared" si="754"/>
        <v/>
      </c>
      <c r="EQ238" s="619"/>
      <c r="ER238" s="203" t="s">
        <v>101</v>
      </c>
      <c r="ES238" s="266">
        <f t="shared" si="623"/>
        <v>0</v>
      </c>
      <c r="ET238" s="272">
        <f t="shared" si="624"/>
        <v>0</v>
      </c>
      <c r="EU238" s="272">
        <f t="shared" si="625"/>
        <v>0</v>
      </c>
      <c r="EV238" s="272">
        <f t="shared" si="626"/>
        <v>0</v>
      </c>
      <c r="EW238" s="272">
        <f t="shared" si="627"/>
        <v>0</v>
      </c>
      <c r="EX238" s="272">
        <f t="shared" si="628"/>
        <v>0</v>
      </c>
      <c r="EY238" s="272">
        <f t="shared" si="629"/>
        <v>0</v>
      </c>
      <c r="EZ238" s="272">
        <f t="shared" si="630"/>
        <v>0</v>
      </c>
      <c r="FA238" s="272">
        <f t="shared" si="631"/>
        <v>0</v>
      </c>
      <c r="FB238" s="272">
        <f t="shared" si="632"/>
        <v>0</v>
      </c>
      <c r="FC238" s="272">
        <f t="shared" si="633"/>
        <v>0</v>
      </c>
      <c r="FD238" s="272">
        <f t="shared" si="634"/>
        <v>0</v>
      </c>
      <c r="FE238" s="272">
        <f t="shared" si="635"/>
        <v>0</v>
      </c>
      <c r="FF238" s="272">
        <f t="shared" si="636"/>
        <v>0</v>
      </c>
      <c r="FG238" s="272">
        <f t="shared" si="637"/>
        <v>0</v>
      </c>
      <c r="FH238" s="272">
        <f t="shared" si="638"/>
        <v>0</v>
      </c>
      <c r="FI238" s="109" t="s">
        <v>100</v>
      </c>
      <c r="FJ238" s="109" t="s">
        <v>100</v>
      </c>
      <c r="FK238" s="109" t="s">
        <v>100</v>
      </c>
      <c r="FL238" s="109" t="s">
        <v>100</v>
      </c>
      <c r="FM238" s="109" t="s">
        <v>100</v>
      </c>
      <c r="FN238" s="272">
        <f t="shared" si="755"/>
        <v>0</v>
      </c>
      <c r="FO238" s="272">
        <f t="shared" si="756"/>
        <v>0</v>
      </c>
      <c r="FP238" s="272">
        <f t="shared" si="757"/>
        <v>0</v>
      </c>
      <c r="FQ238" s="272">
        <f t="shared" si="758"/>
        <v>0</v>
      </c>
      <c r="FR238" s="272">
        <f t="shared" si="759"/>
        <v>0</v>
      </c>
      <c r="FS238" s="272">
        <f t="shared" si="760"/>
        <v>0</v>
      </c>
      <c r="FT238" s="272">
        <f t="shared" si="761"/>
        <v>0</v>
      </c>
      <c r="FU238" s="113"/>
      <c r="FV238" s="113"/>
      <c r="FW238" s="109"/>
      <c r="FX238" s="109"/>
      <c r="FY238" s="109"/>
      <c r="FZ238" s="272">
        <f t="shared" si="762"/>
        <v>0</v>
      </c>
      <c r="GA238" s="272">
        <f t="shared" si="639"/>
        <v>0</v>
      </c>
      <c r="GB238" s="109"/>
      <c r="GC238" s="109"/>
      <c r="GD238" s="109"/>
      <c r="GE238" s="109"/>
      <c r="GF238" s="109"/>
      <c r="GG238" s="109"/>
      <c r="GH238" s="109"/>
      <c r="GI238" s="109"/>
      <c r="GJ238" s="109"/>
      <c r="GK238" s="109"/>
      <c r="GL238" s="109"/>
      <c r="GM238" s="109"/>
      <c r="GN238" s="109"/>
      <c r="GO238" s="109"/>
      <c r="GP238" s="109"/>
      <c r="GQ238" s="109"/>
      <c r="GR238" s="109"/>
      <c r="GS238" s="109"/>
      <c r="GT238" s="110"/>
      <c r="GV238" s="413">
        <f t="shared" si="640"/>
        <v>0</v>
      </c>
      <c r="GW238" s="414">
        <f t="shared" si="641"/>
        <v>0</v>
      </c>
      <c r="GX238" s="415"/>
      <c r="GY238" s="416">
        <f t="shared" si="806"/>
        <v>0</v>
      </c>
      <c r="GZ238" s="417">
        <f t="shared" si="807"/>
        <v>0</v>
      </c>
      <c r="HA238" s="385"/>
      <c r="HB238" s="421"/>
      <c r="HC238" s="422"/>
      <c r="HD238" s="422"/>
      <c r="HE238" s="423">
        <f t="shared" si="808"/>
        <v>0</v>
      </c>
      <c r="HF238" s="424">
        <f t="shared" si="809"/>
        <v>0</v>
      </c>
      <c r="HG238" s="426"/>
      <c r="HH238" s="426"/>
      <c r="HI238" s="426"/>
      <c r="HJ238" s="345" t="str">
        <f t="shared" si="642"/>
        <v/>
      </c>
      <c r="HK238" s="402">
        <f>IF(OR(AND(1&lt;=HJ238,HJ238&lt;=3),HJ238=6),VLOOKUP(HJ238,'４整理番号表'!$J$5:$K$59,2,FALSE),0)</f>
        <v>0</v>
      </c>
      <c r="HL238" s="402">
        <f>IF(OR(HJ238=4,HJ238=7),VLOOKUP(HJ238,'４整理番号表'!$J$5:$K$59,2,FALSE),0)</f>
        <v>0</v>
      </c>
      <c r="HM238" s="402">
        <f>IF(HJ238=5,VLOOKUP(HJ238,'４整理番号表'!$J$5:$K$59,2,FALSE),0)</f>
        <v>0</v>
      </c>
      <c r="HN238" s="402">
        <f>IF(AND(8&lt;=HJ238,HJ238&lt;=13),VLOOKUP(HJ238,'４整理番号表'!$J$5:$K$59,2,FALSE),0)</f>
        <v>0</v>
      </c>
      <c r="HO238" s="397">
        <f t="shared" si="763"/>
        <v>0</v>
      </c>
      <c r="HP238" s="345">
        <f t="shared" si="764"/>
        <v>0</v>
      </c>
      <c r="HQ238" s="345">
        <f t="shared" si="765"/>
        <v>0</v>
      </c>
      <c r="HR238" s="344">
        <f t="shared" si="766"/>
        <v>0</v>
      </c>
      <c r="HS238" s="344">
        <f t="shared" si="767"/>
        <v>0</v>
      </c>
      <c r="HT238" s="345">
        <f t="shared" si="768"/>
        <v>0</v>
      </c>
      <c r="HU238" s="345">
        <f t="shared" si="769"/>
        <v>0</v>
      </c>
      <c r="HV238" s="345">
        <f t="shared" si="770"/>
        <v>0</v>
      </c>
      <c r="HW238" s="345">
        <f t="shared" si="771"/>
        <v>0</v>
      </c>
      <c r="HX238" s="345">
        <f t="shared" si="772"/>
        <v>0</v>
      </c>
      <c r="HY238" s="344">
        <f t="shared" si="773"/>
        <v>0</v>
      </c>
      <c r="HZ238" s="344">
        <f t="shared" si="774"/>
        <v>0</v>
      </c>
      <c r="IA238" s="345">
        <f t="shared" si="775"/>
        <v>0</v>
      </c>
      <c r="IB238" s="345">
        <f t="shared" si="776"/>
        <v>0</v>
      </c>
      <c r="IC238" s="345">
        <f t="shared" si="777"/>
        <v>0</v>
      </c>
      <c r="ID238" s="345">
        <f t="shared" si="778"/>
        <v>0</v>
      </c>
      <c r="IE238" s="345">
        <f t="shared" si="779"/>
        <v>0</v>
      </c>
      <c r="IF238" s="344">
        <f>IF(AND($HO238=3,SUM($ID238:IE238)=0),IF(AND($HB238=1,$HF238&gt;=0.1),1,),)</f>
        <v>0</v>
      </c>
      <c r="IG238" s="344">
        <f>IF(AND($HO238=3,SUM($ID238:IF238)=0),IF(AND($HB238=1,$HF238&gt;=0.05,$HF238&lt;0.1),1,),)</f>
        <v>0</v>
      </c>
      <c r="IH238" s="345">
        <f t="shared" si="780"/>
        <v>0</v>
      </c>
      <c r="II238" s="345">
        <f t="shared" si="781"/>
        <v>0</v>
      </c>
      <c r="IJ238" s="345">
        <f t="shared" si="782"/>
        <v>0</v>
      </c>
      <c r="IK238" s="345">
        <f t="shared" si="783"/>
        <v>0</v>
      </c>
      <c r="IL238" s="345">
        <f t="shared" si="784"/>
        <v>0</v>
      </c>
      <c r="IM238" s="345">
        <f t="shared" si="785"/>
        <v>0</v>
      </c>
      <c r="IN238" s="345">
        <f t="shared" si="786"/>
        <v>0</v>
      </c>
      <c r="IO238" s="345">
        <f t="shared" si="787"/>
        <v>0</v>
      </c>
      <c r="IP238" s="345">
        <f t="shared" si="788"/>
        <v>0</v>
      </c>
      <c r="IQ238" s="345">
        <f t="shared" si="789"/>
        <v>0</v>
      </c>
      <c r="IR238" s="345">
        <f t="shared" si="790"/>
        <v>0</v>
      </c>
      <c r="IS238" s="392">
        <f t="shared" si="791"/>
        <v>0</v>
      </c>
      <c r="IT238" s="385"/>
      <c r="IU238" s="440">
        <f t="shared" si="643"/>
        <v>0</v>
      </c>
      <c r="IV238" s="344">
        <f t="shared" si="644"/>
        <v>0</v>
      </c>
      <c r="IW238" s="344">
        <f t="shared" si="645"/>
        <v>0</v>
      </c>
      <c r="IX238" s="344">
        <f t="shared" si="646"/>
        <v>0</v>
      </c>
      <c r="IY238" s="344">
        <f t="shared" si="647"/>
        <v>0</v>
      </c>
      <c r="IZ238" s="344">
        <f t="shared" si="648"/>
        <v>0</v>
      </c>
      <c r="JA238" s="344">
        <f t="shared" si="649"/>
        <v>0</v>
      </c>
      <c r="JB238" s="344">
        <f t="shared" si="650"/>
        <v>0</v>
      </c>
      <c r="JC238" s="344">
        <f t="shared" si="651"/>
        <v>0</v>
      </c>
      <c r="JD238" s="344">
        <f t="shared" si="652"/>
        <v>0</v>
      </c>
      <c r="JE238" s="344">
        <f t="shared" si="653"/>
        <v>0</v>
      </c>
      <c r="JF238" s="344">
        <f t="shared" si="654"/>
        <v>0</v>
      </c>
      <c r="JG238" s="344">
        <f t="shared" si="655"/>
        <v>0</v>
      </c>
      <c r="JH238" s="344">
        <f t="shared" si="656"/>
        <v>0</v>
      </c>
      <c r="JI238" s="344">
        <f t="shared" si="657"/>
        <v>0</v>
      </c>
      <c r="JJ238" s="344">
        <f t="shared" si="658"/>
        <v>0</v>
      </c>
      <c r="JK238" s="344">
        <f t="shared" si="659"/>
        <v>0</v>
      </c>
      <c r="JL238" s="344">
        <f t="shared" si="660"/>
        <v>0</v>
      </c>
      <c r="JM238" s="344">
        <f t="shared" si="661"/>
        <v>0</v>
      </c>
      <c r="JN238" s="344">
        <f t="shared" si="662"/>
        <v>0</v>
      </c>
      <c r="JO238" s="344">
        <f t="shared" si="663"/>
        <v>0</v>
      </c>
      <c r="JP238" s="344">
        <f t="shared" si="664"/>
        <v>0</v>
      </c>
      <c r="JQ238" s="344">
        <f t="shared" si="665"/>
        <v>0</v>
      </c>
      <c r="JR238" s="344">
        <f t="shared" si="666"/>
        <v>0</v>
      </c>
      <c r="JS238" s="344">
        <f t="shared" si="667"/>
        <v>0</v>
      </c>
      <c r="JT238" s="344">
        <f t="shared" si="668"/>
        <v>0</v>
      </c>
      <c r="JU238" s="344">
        <f t="shared" si="669"/>
        <v>0</v>
      </c>
      <c r="JV238" s="344">
        <f t="shared" si="670"/>
        <v>0</v>
      </c>
      <c r="JW238" s="344">
        <f t="shared" si="671"/>
        <v>0</v>
      </c>
      <c r="JX238" s="344">
        <f t="shared" si="672"/>
        <v>0</v>
      </c>
      <c r="JY238" s="344">
        <f t="shared" si="673"/>
        <v>0</v>
      </c>
      <c r="JZ238" s="344">
        <f t="shared" si="674"/>
        <v>0</v>
      </c>
      <c r="KA238" s="344">
        <f t="shared" si="675"/>
        <v>0</v>
      </c>
      <c r="KB238" s="344">
        <f t="shared" si="676"/>
        <v>0</v>
      </c>
      <c r="KC238" s="344">
        <f t="shared" si="677"/>
        <v>0</v>
      </c>
      <c r="KD238" s="344">
        <f t="shared" si="678"/>
        <v>0</v>
      </c>
      <c r="KE238" s="344">
        <f t="shared" si="679"/>
        <v>0</v>
      </c>
      <c r="KF238" s="344">
        <f t="shared" si="680"/>
        <v>0</v>
      </c>
      <c r="KG238" s="344">
        <f t="shared" si="681"/>
        <v>0</v>
      </c>
      <c r="KH238" s="344">
        <f t="shared" si="682"/>
        <v>0</v>
      </c>
      <c r="KI238" s="344">
        <f t="shared" si="683"/>
        <v>0</v>
      </c>
      <c r="KJ238" s="344">
        <f t="shared" si="684"/>
        <v>0</v>
      </c>
      <c r="KK238" s="344">
        <f t="shared" si="685"/>
        <v>0</v>
      </c>
      <c r="KL238" s="344">
        <f t="shared" si="686"/>
        <v>0</v>
      </c>
      <c r="KM238" s="344">
        <f t="shared" si="687"/>
        <v>0</v>
      </c>
      <c r="KN238" s="344">
        <f t="shared" si="688"/>
        <v>0</v>
      </c>
      <c r="KO238" s="344">
        <f t="shared" si="689"/>
        <v>0</v>
      </c>
      <c r="KP238" s="344">
        <f t="shared" si="690"/>
        <v>0</v>
      </c>
      <c r="KQ238" s="344">
        <f t="shared" si="691"/>
        <v>0</v>
      </c>
      <c r="KR238" s="344">
        <f t="shared" si="692"/>
        <v>0</v>
      </c>
      <c r="KS238" s="344">
        <f t="shared" si="693"/>
        <v>0</v>
      </c>
      <c r="KT238" s="383">
        <f t="shared" si="694"/>
        <v>0</v>
      </c>
      <c r="KU238" s="701"/>
      <c r="KV238" s="109"/>
      <c r="KW238" s="109"/>
      <c r="KX238" s="110"/>
      <c r="KZ238" s="472">
        <f t="shared" si="695"/>
        <v>0</v>
      </c>
      <c r="LA238" s="348">
        <f t="shared" si="696"/>
        <v>0</v>
      </c>
      <c r="LB238" s="348">
        <f t="shared" si="697"/>
        <v>0</v>
      </c>
      <c r="LC238" s="473">
        <f t="shared" si="698"/>
        <v>0</v>
      </c>
      <c r="LE238" s="467">
        <f t="shared" si="699"/>
        <v>0</v>
      </c>
      <c r="LF238" s="467" t="str">
        <f t="shared" si="700"/>
        <v/>
      </c>
      <c r="LG238" s="467">
        <f t="shared" si="701"/>
        <v>0</v>
      </c>
      <c r="LH238" s="467">
        <f t="shared" si="702"/>
        <v>0</v>
      </c>
      <c r="LI238" s="467">
        <f t="shared" si="703"/>
        <v>0</v>
      </c>
      <c r="LJ238" s="467">
        <f t="shared" si="704"/>
        <v>0</v>
      </c>
      <c r="LK238" s="467">
        <f t="shared" si="705"/>
        <v>0</v>
      </c>
      <c r="LL238" s="467">
        <f t="shared" si="706"/>
        <v>0</v>
      </c>
      <c r="LM238" s="467">
        <f t="shared" si="707"/>
        <v>0</v>
      </c>
      <c r="LN238" s="468">
        <f t="shared" si="708"/>
        <v>0</v>
      </c>
      <c r="LO238" s="468" t="str">
        <f t="shared" si="792"/>
        <v>○</v>
      </c>
      <c r="LP238" s="451"/>
      <c r="LQ238" s="414">
        <f t="shared" si="793"/>
        <v>0</v>
      </c>
      <c r="LR238" s="414">
        <f t="shared" si="794"/>
        <v>0</v>
      </c>
      <c r="LS238" s="414" t="str">
        <f t="shared" si="709"/>
        <v/>
      </c>
      <c r="LT238" s="414" t="str">
        <f t="shared" si="795"/>
        <v/>
      </c>
      <c r="LU238" s="414">
        <f t="shared" si="710"/>
        <v>0</v>
      </c>
      <c r="LV238" s="414">
        <f t="shared" si="711"/>
        <v>0</v>
      </c>
      <c r="LW238" s="414">
        <f t="shared" si="712"/>
        <v>0</v>
      </c>
      <c r="LX238" s="448">
        <f t="shared" si="713"/>
        <v>0</v>
      </c>
      <c r="LY238" s="414">
        <f t="shared" si="796"/>
        <v>0</v>
      </c>
      <c r="LZ238" s="414">
        <f t="shared" si="797"/>
        <v>0</v>
      </c>
      <c r="MA238" s="414">
        <f t="shared" si="798"/>
        <v>0</v>
      </c>
      <c r="MB238" s="448">
        <f t="shared" si="799"/>
        <v>0</v>
      </c>
      <c r="MC238" s="414">
        <f t="shared" si="714"/>
        <v>0</v>
      </c>
      <c r="MD238" s="414">
        <f t="shared" si="715"/>
        <v>0</v>
      </c>
      <c r="ME238" s="414">
        <f t="shared" si="716"/>
        <v>0</v>
      </c>
      <c r="MF238" s="448">
        <f t="shared" si="717"/>
        <v>0</v>
      </c>
      <c r="MG238" s="414">
        <f t="shared" si="718"/>
        <v>0</v>
      </c>
      <c r="MH238" s="414">
        <f t="shared" si="719"/>
        <v>0</v>
      </c>
      <c r="MI238" s="414">
        <f t="shared" si="720"/>
        <v>0</v>
      </c>
      <c r="MJ238" s="448">
        <f t="shared" si="800"/>
        <v>0</v>
      </c>
      <c r="MK238" s="462"/>
      <c r="ML238" s="477" cm="1">
        <f t="array" ref="ML238">IF(MX238=1,INDEX($BX238:$EQ238,1,MATCH("Ⅱ⑧",$BX238:$EQ238,0)+7),0)</f>
        <v>0</v>
      </c>
      <c r="MM238" s="478">
        <f t="shared" si="721"/>
        <v>0</v>
      </c>
      <c r="MN238" s="468">
        <f t="shared" si="722"/>
        <v>0</v>
      </c>
      <c r="MP238" s="348">
        <f t="shared" si="723"/>
        <v>0</v>
      </c>
      <c r="MQ238" s="348">
        <f t="shared" si="724"/>
        <v>0</v>
      </c>
      <c r="MR238" s="348">
        <f t="shared" si="725"/>
        <v>0</v>
      </c>
      <c r="MS238" s="348">
        <f t="shared" si="726"/>
        <v>0</v>
      </c>
      <c r="MT238" s="348">
        <f t="shared" si="727"/>
        <v>0</v>
      </c>
      <c r="MU238" s="348">
        <f t="shared" si="728"/>
        <v>0</v>
      </c>
      <c r="MV238" s="348">
        <f t="shared" si="729"/>
        <v>0</v>
      </c>
      <c r="MW238" s="348">
        <f t="shared" si="730"/>
        <v>0</v>
      </c>
      <c r="MX238" s="348">
        <f t="shared" si="731"/>
        <v>0</v>
      </c>
      <c r="MZ238" s="550">
        <f t="shared" si="732"/>
        <v>0</v>
      </c>
      <c r="NA238" s="550">
        <f t="shared" si="733"/>
        <v>0</v>
      </c>
      <c r="NB238" s="550">
        <f t="shared" si="734"/>
        <v>0</v>
      </c>
      <c r="NC238" s="550">
        <f t="shared" si="735"/>
        <v>0</v>
      </c>
      <c r="ND238" s="550">
        <f t="shared" si="736"/>
        <v>0</v>
      </c>
      <c r="NE238" s="550">
        <f t="shared" si="737"/>
        <v>0</v>
      </c>
      <c r="NF238" s="550">
        <f t="shared" si="738"/>
        <v>0</v>
      </c>
      <c r="NG238" s="550">
        <f t="shared" si="739"/>
        <v>0</v>
      </c>
    </row>
    <row r="239" spans="1:371" s="136" customFormat="1" ht="21" customHeight="1">
      <c r="A239" s="452">
        <f t="shared" si="612"/>
        <v>0</v>
      </c>
      <c r="B239" s="452">
        <f t="shared" si="801"/>
        <v>0</v>
      </c>
      <c r="C239" s="452">
        <f t="shared" si="613"/>
        <v>0</v>
      </c>
      <c r="D239" s="452">
        <f t="shared" si="614"/>
        <v>0</v>
      </c>
      <c r="E239" s="452">
        <f t="shared" si="615"/>
        <v>0</v>
      </c>
      <c r="F239" s="452">
        <f t="shared" si="802"/>
        <v>0</v>
      </c>
      <c r="G239" s="452">
        <f t="shared" si="803"/>
        <v>0</v>
      </c>
      <c r="H239" s="452">
        <f t="shared" si="804"/>
        <v>0</v>
      </c>
      <c r="I239" s="267">
        <f t="shared" si="740"/>
        <v>0</v>
      </c>
      <c r="J239" s="268"/>
      <c r="K239" s="112"/>
      <c r="L239" s="112"/>
      <c r="M239" s="106"/>
      <c r="N239" s="106"/>
      <c r="O239" s="106"/>
      <c r="P239" s="106"/>
      <c r="Q239" s="112"/>
      <c r="R239" s="263" t="str">
        <f>IFERROR(VLOOKUP(Q239,'４整理番号表'!$T$27:$U$30,2,TRUE),"")</f>
        <v/>
      </c>
      <c r="S239" s="263">
        <f t="shared" si="741"/>
        <v>0</v>
      </c>
      <c r="T239" s="266">
        <f t="shared" si="742"/>
        <v>0</v>
      </c>
      <c r="U239" s="112"/>
      <c r="V239" s="108"/>
      <c r="W239" s="269" t="str">
        <f>IFERROR(VLOOKUP(V239,'４整理番号表'!$B$6:$G$7,2,TRUE),"")</f>
        <v/>
      </c>
      <c r="X239" s="270"/>
      <c r="Y239" s="108"/>
      <c r="Z239" s="269" t="str">
        <f>IFERROR(VLOOKUP(Y239,'４整理番号表'!$B$39:$H$45,2,TRUE),"")</f>
        <v/>
      </c>
      <c r="AA239" s="108"/>
      <c r="AB239" s="271" t="str">
        <f>IFERROR(VLOOKUP(AA239,'４整理番号表'!$J$5:$K$59,2,TRUE),"")</f>
        <v/>
      </c>
      <c r="AC239" s="365"/>
      <c r="AD239" s="624"/>
      <c r="AE239" s="107"/>
      <c r="AF239" s="272" t="str">
        <f>IFERROR(VLOOKUP(AE239,'４整理番号表'!$P$6:$Q$39,2,TRUE),"")</f>
        <v/>
      </c>
      <c r="AG239" s="273">
        <f t="shared" si="616"/>
        <v>0</v>
      </c>
      <c r="AH239" s="106"/>
      <c r="AI239" s="112"/>
      <c r="AJ239" s="111"/>
      <c r="AK239" s="282"/>
      <c r="AL239" s="283"/>
      <c r="AM239" s="280"/>
      <c r="AN239" s="26"/>
      <c r="AO239" s="291">
        <f t="shared" si="617"/>
        <v>0</v>
      </c>
      <c r="AP239" s="290">
        <f t="shared" si="743"/>
        <v>0</v>
      </c>
      <c r="AQ239" s="30"/>
      <c r="AR239" s="30"/>
      <c r="AS239" s="30"/>
      <c r="AT239" s="289"/>
      <c r="AU239" s="291">
        <f t="shared" si="810"/>
        <v>0</v>
      </c>
      <c r="AV239" s="291" t="str">
        <f t="shared" si="805"/>
        <v/>
      </c>
      <c r="AW239" s="27"/>
      <c r="AX239" s="33"/>
      <c r="AY239" s="33"/>
      <c r="AZ239" s="28"/>
      <c r="BA239" s="27"/>
      <c r="BB239" s="202"/>
      <c r="BC239" s="315">
        <f t="shared" si="744"/>
        <v>0</v>
      </c>
      <c r="BD239" s="349" t="str">
        <f t="shared" si="618"/>
        <v/>
      </c>
      <c r="BE239" s="350"/>
      <c r="BF239" s="350"/>
      <c r="BG239" s="349">
        <f t="shared" si="811"/>
        <v>0</v>
      </c>
      <c r="BH239" s="350"/>
      <c r="BI239" s="349">
        <f t="shared" si="745"/>
        <v>0</v>
      </c>
      <c r="BJ239" s="202"/>
      <c r="BK239" s="202"/>
      <c r="BL239" s="653" t="str">
        <f t="shared" si="619"/>
        <v/>
      </c>
      <c r="BM239" s="654" t="str">
        <f t="shared" si="620"/>
        <v/>
      </c>
      <c r="BN239" s="266" t="str">
        <f t="shared" si="621"/>
        <v/>
      </c>
      <c r="BO239" s="793"/>
      <c r="BP239" s="323"/>
      <c r="BQ239" s="323"/>
      <c r="BR239" s="323"/>
      <c r="BS239" s="323"/>
      <c r="BT239" s="324" t="str">
        <f t="shared" si="622"/>
        <v/>
      </c>
      <c r="BU239" s="325" t="str">
        <f t="shared" si="746"/>
        <v/>
      </c>
      <c r="BV239" s="393">
        <f t="shared" si="747"/>
        <v>0</v>
      </c>
      <c r="BW239" s="326"/>
      <c r="BX239" s="329"/>
      <c r="BY239" s="454"/>
      <c r="BZ239" s="455"/>
      <c r="CA239" s="455"/>
      <c r="CB239" s="455"/>
      <c r="CC239" s="455"/>
      <c r="CD239" s="322">
        <f>IFERROR(VLOOKUP(BX239,'４整理番号表'!$X$23:$Z$31,3,FALSE),)</f>
        <v>0</v>
      </c>
      <c r="CE239" s="605" t="str">
        <f>IF(BX239='４整理番号表'!$X$24,IF(CC239&lt;&gt;"",IF(BZ239&gt;0,IF(BY239=6,ROUNDDOWN((CC239-BZ239)/ABS(BZ239),3),IF(BY239=5,ROUNDDOWN((CC239-BZ239)/ABS(BZ239)*3/4,3),"")),"-")),IF(CC239&lt;&gt;"",IF(BZ239&gt;0,ROUNDDOWN((CC239-BZ239)/ABS(BZ239),3),"-"),""))</f>
        <v/>
      </c>
      <c r="CF239" s="610"/>
      <c r="CG239" s="329"/>
      <c r="CH239" s="454"/>
      <c r="CI239" s="322"/>
      <c r="CJ239" s="322"/>
      <c r="CK239" s="322"/>
      <c r="CL239" s="322"/>
      <c r="CM239" s="322">
        <f>IFERROR(VLOOKUP(CG239,'４整理番号表'!$X$23:$Z$31,3,FALSE),)</f>
        <v>0</v>
      </c>
      <c r="CN239" s="325" t="str">
        <f t="shared" si="748"/>
        <v/>
      </c>
      <c r="CO239" s="610"/>
      <c r="CP239" s="329"/>
      <c r="CQ239" s="454"/>
      <c r="CR239" s="322"/>
      <c r="CS239" s="322"/>
      <c r="CT239" s="322"/>
      <c r="CU239" s="322"/>
      <c r="CV239" s="322">
        <f>IFERROR(VLOOKUP(CP239,'４整理番号表'!$X$23:$Z$31,3,FALSE),)</f>
        <v>0</v>
      </c>
      <c r="CW239" s="325" t="str">
        <f t="shared" si="749"/>
        <v/>
      </c>
      <c r="CX239" s="619"/>
      <c r="CY239" s="329"/>
      <c r="CZ239" s="454"/>
      <c r="DA239" s="322"/>
      <c r="DB239" s="322"/>
      <c r="DC239" s="322"/>
      <c r="DD239" s="322"/>
      <c r="DE239" s="322">
        <f>IFERROR(VLOOKUP(CY239,'４整理番号表'!$X$23:$Z$31,3,FALSE),)</f>
        <v>0</v>
      </c>
      <c r="DF239" s="325" t="str">
        <f t="shared" si="750"/>
        <v/>
      </c>
      <c r="DG239" s="610"/>
      <c r="DH239" s="329"/>
      <c r="DI239" s="454"/>
      <c r="DJ239" s="322"/>
      <c r="DK239" s="322"/>
      <c r="DL239" s="322"/>
      <c r="DM239" s="322"/>
      <c r="DN239" s="322">
        <f>IFERROR(VLOOKUP(DH239,'４整理番号表'!$X$23:$Z$31,3,FALSE),)</f>
        <v>0</v>
      </c>
      <c r="DO239" s="325" t="str">
        <f t="shared" si="751"/>
        <v/>
      </c>
      <c r="DP239" s="610"/>
      <c r="DQ239" s="329"/>
      <c r="DR239" s="454"/>
      <c r="DS239" s="322"/>
      <c r="DT239" s="322"/>
      <c r="DU239" s="322"/>
      <c r="DV239" s="322"/>
      <c r="DW239" s="322">
        <f>IFERROR(VLOOKUP(DQ239,'４整理番号表'!$X$23:$Z$31,3,FALSE),)</f>
        <v>0</v>
      </c>
      <c r="DX239" s="325" t="str">
        <f t="shared" si="752"/>
        <v/>
      </c>
      <c r="DY239" s="610"/>
      <c r="DZ239" s="329"/>
      <c r="EA239" s="454"/>
      <c r="EB239" s="322"/>
      <c r="EC239" s="322"/>
      <c r="ED239" s="322"/>
      <c r="EE239" s="322"/>
      <c r="EF239" s="322">
        <f>IFERROR(VLOOKUP(DZ239,'４整理番号表'!$X$23:$Z$31,3,FALSE),)</f>
        <v>0</v>
      </c>
      <c r="EG239" s="325" t="str">
        <f t="shared" si="753"/>
        <v/>
      </c>
      <c r="EH239" s="610"/>
      <c r="EI239" s="329"/>
      <c r="EJ239" s="454"/>
      <c r="EK239" s="322"/>
      <c r="EL239" s="322"/>
      <c r="EM239" s="322"/>
      <c r="EN239" s="322"/>
      <c r="EO239" s="322">
        <f>IFERROR(VLOOKUP(EI239,'４整理番号表'!$X$23:$Z$31,3,FALSE),)</f>
        <v>0</v>
      </c>
      <c r="EP239" s="325" t="str">
        <f t="shared" si="754"/>
        <v/>
      </c>
      <c r="EQ239" s="619"/>
      <c r="ER239" s="203" t="s">
        <v>101</v>
      </c>
      <c r="ES239" s="266">
        <f t="shared" si="623"/>
        <v>0</v>
      </c>
      <c r="ET239" s="272">
        <f t="shared" si="624"/>
        <v>0</v>
      </c>
      <c r="EU239" s="272">
        <f t="shared" si="625"/>
        <v>0</v>
      </c>
      <c r="EV239" s="272">
        <f t="shared" si="626"/>
        <v>0</v>
      </c>
      <c r="EW239" s="272">
        <f t="shared" si="627"/>
        <v>0</v>
      </c>
      <c r="EX239" s="272">
        <f t="shared" si="628"/>
        <v>0</v>
      </c>
      <c r="EY239" s="272">
        <f t="shared" si="629"/>
        <v>0</v>
      </c>
      <c r="EZ239" s="272">
        <f t="shared" si="630"/>
        <v>0</v>
      </c>
      <c r="FA239" s="272">
        <f t="shared" si="631"/>
        <v>0</v>
      </c>
      <c r="FB239" s="272">
        <f t="shared" si="632"/>
        <v>0</v>
      </c>
      <c r="FC239" s="272">
        <f t="shared" si="633"/>
        <v>0</v>
      </c>
      <c r="FD239" s="272">
        <f t="shared" si="634"/>
        <v>0</v>
      </c>
      <c r="FE239" s="272">
        <f t="shared" si="635"/>
        <v>0</v>
      </c>
      <c r="FF239" s="272">
        <f t="shared" si="636"/>
        <v>0</v>
      </c>
      <c r="FG239" s="272">
        <f t="shared" si="637"/>
        <v>0</v>
      </c>
      <c r="FH239" s="272">
        <f t="shared" si="638"/>
        <v>0</v>
      </c>
      <c r="FI239" s="109" t="s">
        <v>100</v>
      </c>
      <c r="FJ239" s="109" t="s">
        <v>100</v>
      </c>
      <c r="FK239" s="109" t="s">
        <v>100</v>
      </c>
      <c r="FL239" s="109" t="s">
        <v>100</v>
      </c>
      <c r="FM239" s="109" t="s">
        <v>100</v>
      </c>
      <c r="FN239" s="272">
        <f t="shared" si="755"/>
        <v>0</v>
      </c>
      <c r="FO239" s="272">
        <f t="shared" si="756"/>
        <v>0</v>
      </c>
      <c r="FP239" s="272">
        <f t="shared" si="757"/>
        <v>0</v>
      </c>
      <c r="FQ239" s="272">
        <f t="shared" si="758"/>
        <v>0</v>
      </c>
      <c r="FR239" s="272">
        <f t="shared" si="759"/>
        <v>0</v>
      </c>
      <c r="FS239" s="272">
        <f t="shared" si="760"/>
        <v>0</v>
      </c>
      <c r="FT239" s="272">
        <f t="shared" si="761"/>
        <v>0</v>
      </c>
      <c r="FU239" s="113"/>
      <c r="FV239" s="113"/>
      <c r="FW239" s="109"/>
      <c r="FX239" s="109"/>
      <c r="FY239" s="109"/>
      <c r="FZ239" s="272">
        <f t="shared" si="762"/>
        <v>0</v>
      </c>
      <c r="GA239" s="272">
        <f t="shared" si="639"/>
        <v>0</v>
      </c>
      <c r="GB239" s="109"/>
      <c r="GC239" s="109"/>
      <c r="GD239" s="109"/>
      <c r="GE239" s="109"/>
      <c r="GF239" s="109"/>
      <c r="GG239" s="109"/>
      <c r="GH239" s="109"/>
      <c r="GI239" s="109"/>
      <c r="GJ239" s="109"/>
      <c r="GK239" s="109"/>
      <c r="GL239" s="109"/>
      <c r="GM239" s="109"/>
      <c r="GN239" s="109"/>
      <c r="GO239" s="109"/>
      <c r="GP239" s="109"/>
      <c r="GQ239" s="109"/>
      <c r="GR239" s="109"/>
      <c r="GS239" s="109"/>
      <c r="GT239" s="110"/>
      <c r="GV239" s="413">
        <f t="shared" si="640"/>
        <v>0</v>
      </c>
      <c r="GW239" s="414">
        <f t="shared" si="641"/>
        <v>0</v>
      </c>
      <c r="GX239" s="415"/>
      <c r="GY239" s="416">
        <f t="shared" si="806"/>
        <v>0</v>
      </c>
      <c r="GZ239" s="417">
        <f t="shared" si="807"/>
        <v>0</v>
      </c>
      <c r="HA239" s="385"/>
      <c r="HB239" s="421"/>
      <c r="HC239" s="422"/>
      <c r="HD239" s="422"/>
      <c r="HE239" s="423">
        <f t="shared" si="808"/>
        <v>0</v>
      </c>
      <c r="HF239" s="424">
        <f t="shared" si="809"/>
        <v>0</v>
      </c>
      <c r="HG239" s="426"/>
      <c r="HH239" s="426"/>
      <c r="HI239" s="426"/>
      <c r="HJ239" s="345" t="str">
        <f t="shared" si="642"/>
        <v/>
      </c>
      <c r="HK239" s="402">
        <f>IF(OR(AND(1&lt;=HJ239,HJ239&lt;=3),HJ239=6),VLOOKUP(HJ239,'４整理番号表'!$J$5:$K$59,2,FALSE),0)</f>
        <v>0</v>
      </c>
      <c r="HL239" s="402">
        <f>IF(OR(HJ239=4,HJ239=7),VLOOKUP(HJ239,'４整理番号表'!$J$5:$K$59,2,FALSE),0)</f>
        <v>0</v>
      </c>
      <c r="HM239" s="402">
        <f>IF(HJ239=5,VLOOKUP(HJ239,'４整理番号表'!$J$5:$K$59,2,FALSE),0)</f>
        <v>0</v>
      </c>
      <c r="HN239" s="402">
        <f>IF(AND(8&lt;=HJ239,HJ239&lt;=13),VLOOKUP(HJ239,'４整理番号表'!$J$5:$K$59,2,FALSE),0)</f>
        <v>0</v>
      </c>
      <c r="HO239" s="397">
        <f t="shared" si="763"/>
        <v>0</v>
      </c>
      <c r="HP239" s="345">
        <f t="shared" si="764"/>
        <v>0</v>
      </c>
      <c r="HQ239" s="345">
        <f t="shared" si="765"/>
        <v>0</v>
      </c>
      <c r="HR239" s="344">
        <f t="shared" si="766"/>
        <v>0</v>
      </c>
      <c r="HS239" s="344">
        <f t="shared" si="767"/>
        <v>0</v>
      </c>
      <c r="HT239" s="345">
        <f t="shared" si="768"/>
        <v>0</v>
      </c>
      <c r="HU239" s="345">
        <f t="shared" si="769"/>
        <v>0</v>
      </c>
      <c r="HV239" s="345">
        <f t="shared" si="770"/>
        <v>0</v>
      </c>
      <c r="HW239" s="345">
        <f t="shared" si="771"/>
        <v>0</v>
      </c>
      <c r="HX239" s="345">
        <f t="shared" si="772"/>
        <v>0</v>
      </c>
      <c r="HY239" s="344">
        <f t="shared" si="773"/>
        <v>0</v>
      </c>
      <c r="HZ239" s="344">
        <f t="shared" si="774"/>
        <v>0</v>
      </c>
      <c r="IA239" s="345">
        <f t="shared" si="775"/>
        <v>0</v>
      </c>
      <c r="IB239" s="345">
        <f t="shared" si="776"/>
        <v>0</v>
      </c>
      <c r="IC239" s="345">
        <f t="shared" si="777"/>
        <v>0</v>
      </c>
      <c r="ID239" s="345">
        <f t="shared" si="778"/>
        <v>0</v>
      </c>
      <c r="IE239" s="345">
        <f t="shared" si="779"/>
        <v>0</v>
      </c>
      <c r="IF239" s="344">
        <f>IF(AND($HO239=3,SUM($ID239:IE239)=0),IF(AND($HB239=1,$HF239&gt;=0.1),1,),)</f>
        <v>0</v>
      </c>
      <c r="IG239" s="344">
        <f>IF(AND($HO239=3,SUM($ID239:IF239)=0),IF(AND($HB239=1,$HF239&gt;=0.05,$HF239&lt;0.1),1,),)</f>
        <v>0</v>
      </c>
      <c r="IH239" s="345">
        <f t="shared" si="780"/>
        <v>0</v>
      </c>
      <c r="II239" s="345">
        <f t="shared" si="781"/>
        <v>0</v>
      </c>
      <c r="IJ239" s="345">
        <f t="shared" si="782"/>
        <v>0</v>
      </c>
      <c r="IK239" s="345">
        <f t="shared" si="783"/>
        <v>0</v>
      </c>
      <c r="IL239" s="345">
        <f t="shared" si="784"/>
        <v>0</v>
      </c>
      <c r="IM239" s="345">
        <f t="shared" si="785"/>
        <v>0</v>
      </c>
      <c r="IN239" s="345">
        <f t="shared" si="786"/>
        <v>0</v>
      </c>
      <c r="IO239" s="345">
        <f t="shared" si="787"/>
        <v>0</v>
      </c>
      <c r="IP239" s="345">
        <f t="shared" si="788"/>
        <v>0</v>
      </c>
      <c r="IQ239" s="345">
        <f t="shared" si="789"/>
        <v>0</v>
      </c>
      <c r="IR239" s="345">
        <f t="shared" si="790"/>
        <v>0</v>
      </c>
      <c r="IS239" s="392">
        <f t="shared" si="791"/>
        <v>0</v>
      </c>
      <c r="IT239" s="385"/>
      <c r="IU239" s="440">
        <f t="shared" si="643"/>
        <v>0</v>
      </c>
      <c r="IV239" s="344">
        <f t="shared" si="644"/>
        <v>0</v>
      </c>
      <c r="IW239" s="344">
        <f t="shared" si="645"/>
        <v>0</v>
      </c>
      <c r="IX239" s="344">
        <f t="shared" si="646"/>
        <v>0</v>
      </c>
      <c r="IY239" s="344">
        <f t="shared" si="647"/>
        <v>0</v>
      </c>
      <c r="IZ239" s="344">
        <f t="shared" si="648"/>
        <v>0</v>
      </c>
      <c r="JA239" s="344">
        <f t="shared" si="649"/>
        <v>0</v>
      </c>
      <c r="JB239" s="344">
        <f t="shared" si="650"/>
        <v>0</v>
      </c>
      <c r="JC239" s="344">
        <f t="shared" si="651"/>
        <v>0</v>
      </c>
      <c r="JD239" s="344">
        <f t="shared" si="652"/>
        <v>0</v>
      </c>
      <c r="JE239" s="344">
        <f t="shared" si="653"/>
        <v>0</v>
      </c>
      <c r="JF239" s="344">
        <f t="shared" si="654"/>
        <v>0</v>
      </c>
      <c r="JG239" s="344">
        <f t="shared" si="655"/>
        <v>0</v>
      </c>
      <c r="JH239" s="344">
        <f t="shared" si="656"/>
        <v>0</v>
      </c>
      <c r="JI239" s="344">
        <f t="shared" si="657"/>
        <v>0</v>
      </c>
      <c r="JJ239" s="344">
        <f t="shared" si="658"/>
        <v>0</v>
      </c>
      <c r="JK239" s="344">
        <f t="shared" si="659"/>
        <v>0</v>
      </c>
      <c r="JL239" s="344">
        <f t="shared" si="660"/>
        <v>0</v>
      </c>
      <c r="JM239" s="344">
        <f t="shared" si="661"/>
        <v>0</v>
      </c>
      <c r="JN239" s="344">
        <f t="shared" si="662"/>
        <v>0</v>
      </c>
      <c r="JO239" s="344">
        <f t="shared" si="663"/>
        <v>0</v>
      </c>
      <c r="JP239" s="344">
        <f t="shared" si="664"/>
        <v>0</v>
      </c>
      <c r="JQ239" s="344">
        <f t="shared" si="665"/>
        <v>0</v>
      </c>
      <c r="JR239" s="344">
        <f t="shared" si="666"/>
        <v>0</v>
      </c>
      <c r="JS239" s="344">
        <f t="shared" si="667"/>
        <v>0</v>
      </c>
      <c r="JT239" s="344">
        <f t="shared" si="668"/>
        <v>0</v>
      </c>
      <c r="JU239" s="344">
        <f t="shared" si="669"/>
        <v>0</v>
      </c>
      <c r="JV239" s="344">
        <f t="shared" si="670"/>
        <v>0</v>
      </c>
      <c r="JW239" s="344">
        <f t="shared" si="671"/>
        <v>0</v>
      </c>
      <c r="JX239" s="344">
        <f t="shared" si="672"/>
        <v>0</v>
      </c>
      <c r="JY239" s="344">
        <f t="shared" si="673"/>
        <v>0</v>
      </c>
      <c r="JZ239" s="344">
        <f t="shared" si="674"/>
        <v>0</v>
      </c>
      <c r="KA239" s="344">
        <f t="shared" si="675"/>
        <v>0</v>
      </c>
      <c r="KB239" s="344">
        <f t="shared" si="676"/>
        <v>0</v>
      </c>
      <c r="KC239" s="344">
        <f t="shared" si="677"/>
        <v>0</v>
      </c>
      <c r="KD239" s="344">
        <f t="shared" si="678"/>
        <v>0</v>
      </c>
      <c r="KE239" s="344">
        <f t="shared" si="679"/>
        <v>0</v>
      </c>
      <c r="KF239" s="344">
        <f t="shared" si="680"/>
        <v>0</v>
      </c>
      <c r="KG239" s="344">
        <f t="shared" si="681"/>
        <v>0</v>
      </c>
      <c r="KH239" s="344">
        <f t="shared" si="682"/>
        <v>0</v>
      </c>
      <c r="KI239" s="344">
        <f t="shared" si="683"/>
        <v>0</v>
      </c>
      <c r="KJ239" s="344">
        <f t="shared" si="684"/>
        <v>0</v>
      </c>
      <c r="KK239" s="344">
        <f t="shared" si="685"/>
        <v>0</v>
      </c>
      <c r="KL239" s="344">
        <f t="shared" si="686"/>
        <v>0</v>
      </c>
      <c r="KM239" s="344">
        <f t="shared" si="687"/>
        <v>0</v>
      </c>
      <c r="KN239" s="344">
        <f t="shared" si="688"/>
        <v>0</v>
      </c>
      <c r="KO239" s="344">
        <f t="shared" si="689"/>
        <v>0</v>
      </c>
      <c r="KP239" s="344">
        <f t="shared" si="690"/>
        <v>0</v>
      </c>
      <c r="KQ239" s="344">
        <f t="shared" si="691"/>
        <v>0</v>
      </c>
      <c r="KR239" s="344">
        <f t="shared" si="692"/>
        <v>0</v>
      </c>
      <c r="KS239" s="344">
        <f t="shared" si="693"/>
        <v>0</v>
      </c>
      <c r="KT239" s="383">
        <f t="shared" si="694"/>
        <v>0</v>
      </c>
      <c r="KU239" s="701"/>
      <c r="KV239" s="109"/>
      <c r="KW239" s="109"/>
      <c r="KX239" s="110"/>
      <c r="KZ239" s="472">
        <f t="shared" si="695"/>
        <v>0</v>
      </c>
      <c r="LA239" s="348">
        <f t="shared" si="696"/>
        <v>0</v>
      </c>
      <c r="LB239" s="348">
        <f t="shared" si="697"/>
        <v>0</v>
      </c>
      <c r="LC239" s="473">
        <f t="shared" si="698"/>
        <v>0</v>
      </c>
      <c r="LE239" s="467">
        <f t="shared" si="699"/>
        <v>0</v>
      </c>
      <c r="LF239" s="467" t="str">
        <f t="shared" si="700"/>
        <v/>
      </c>
      <c r="LG239" s="467">
        <f t="shared" si="701"/>
        <v>0</v>
      </c>
      <c r="LH239" s="467">
        <f t="shared" si="702"/>
        <v>0</v>
      </c>
      <c r="LI239" s="467">
        <f t="shared" si="703"/>
        <v>0</v>
      </c>
      <c r="LJ239" s="467">
        <f t="shared" si="704"/>
        <v>0</v>
      </c>
      <c r="LK239" s="467">
        <f t="shared" si="705"/>
        <v>0</v>
      </c>
      <c r="LL239" s="467">
        <f t="shared" si="706"/>
        <v>0</v>
      </c>
      <c r="LM239" s="467">
        <f t="shared" si="707"/>
        <v>0</v>
      </c>
      <c r="LN239" s="468">
        <f t="shared" si="708"/>
        <v>0</v>
      </c>
      <c r="LO239" s="468" t="str">
        <f t="shared" si="792"/>
        <v>○</v>
      </c>
      <c r="LP239" s="451"/>
      <c r="LQ239" s="414">
        <f t="shared" si="793"/>
        <v>0</v>
      </c>
      <c r="LR239" s="414">
        <f t="shared" si="794"/>
        <v>0</v>
      </c>
      <c r="LS239" s="414" t="str">
        <f t="shared" si="709"/>
        <v/>
      </c>
      <c r="LT239" s="414" t="str">
        <f t="shared" si="795"/>
        <v/>
      </c>
      <c r="LU239" s="414">
        <f t="shared" si="710"/>
        <v>0</v>
      </c>
      <c r="LV239" s="414">
        <f t="shared" si="711"/>
        <v>0</v>
      </c>
      <c r="LW239" s="414">
        <f t="shared" si="712"/>
        <v>0</v>
      </c>
      <c r="LX239" s="448">
        <f t="shared" si="713"/>
        <v>0</v>
      </c>
      <c r="LY239" s="414">
        <f t="shared" si="796"/>
        <v>0</v>
      </c>
      <c r="LZ239" s="414">
        <f t="shared" si="797"/>
        <v>0</v>
      </c>
      <c r="MA239" s="414">
        <f t="shared" si="798"/>
        <v>0</v>
      </c>
      <c r="MB239" s="448">
        <f t="shared" si="799"/>
        <v>0</v>
      </c>
      <c r="MC239" s="414">
        <f t="shared" si="714"/>
        <v>0</v>
      </c>
      <c r="MD239" s="414">
        <f t="shared" si="715"/>
        <v>0</v>
      </c>
      <c r="ME239" s="414">
        <f t="shared" si="716"/>
        <v>0</v>
      </c>
      <c r="MF239" s="448">
        <f t="shared" si="717"/>
        <v>0</v>
      </c>
      <c r="MG239" s="414">
        <f t="shared" si="718"/>
        <v>0</v>
      </c>
      <c r="MH239" s="414">
        <f t="shared" si="719"/>
        <v>0</v>
      </c>
      <c r="MI239" s="414">
        <f t="shared" si="720"/>
        <v>0</v>
      </c>
      <c r="MJ239" s="448">
        <f t="shared" si="800"/>
        <v>0</v>
      </c>
      <c r="MK239" s="462"/>
      <c r="ML239" s="477" cm="1">
        <f t="array" ref="ML239">IF(MX239=1,INDEX($BX239:$EQ239,1,MATCH("Ⅱ⑧",$BX239:$EQ239,0)+7),0)</f>
        <v>0</v>
      </c>
      <c r="MM239" s="478">
        <f t="shared" si="721"/>
        <v>0</v>
      </c>
      <c r="MN239" s="468">
        <f t="shared" si="722"/>
        <v>0</v>
      </c>
      <c r="MP239" s="348">
        <f t="shared" si="723"/>
        <v>0</v>
      </c>
      <c r="MQ239" s="348">
        <f t="shared" si="724"/>
        <v>0</v>
      </c>
      <c r="MR239" s="348">
        <f t="shared" si="725"/>
        <v>0</v>
      </c>
      <c r="MS239" s="348">
        <f t="shared" si="726"/>
        <v>0</v>
      </c>
      <c r="MT239" s="348">
        <f t="shared" si="727"/>
        <v>0</v>
      </c>
      <c r="MU239" s="348">
        <f t="shared" si="728"/>
        <v>0</v>
      </c>
      <c r="MV239" s="348">
        <f t="shared" si="729"/>
        <v>0</v>
      </c>
      <c r="MW239" s="348">
        <f t="shared" si="730"/>
        <v>0</v>
      </c>
      <c r="MX239" s="348">
        <f t="shared" si="731"/>
        <v>0</v>
      </c>
      <c r="MZ239" s="550">
        <f t="shared" si="732"/>
        <v>0</v>
      </c>
      <c r="NA239" s="550">
        <f t="shared" si="733"/>
        <v>0</v>
      </c>
      <c r="NB239" s="550">
        <f t="shared" si="734"/>
        <v>0</v>
      </c>
      <c r="NC239" s="550">
        <f t="shared" si="735"/>
        <v>0</v>
      </c>
      <c r="ND239" s="550">
        <f t="shared" si="736"/>
        <v>0</v>
      </c>
      <c r="NE239" s="550">
        <f t="shared" si="737"/>
        <v>0</v>
      </c>
      <c r="NF239" s="550">
        <f t="shared" si="738"/>
        <v>0</v>
      </c>
      <c r="NG239" s="550">
        <f t="shared" si="739"/>
        <v>0</v>
      </c>
    </row>
    <row r="240" spans="1:371" s="136" customFormat="1" ht="21" customHeight="1">
      <c r="A240" s="452">
        <f t="shared" si="612"/>
        <v>0</v>
      </c>
      <c r="B240" s="452">
        <f t="shared" si="801"/>
        <v>0</v>
      </c>
      <c r="C240" s="452">
        <f t="shared" si="613"/>
        <v>0</v>
      </c>
      <c r="D240" s="452">
        <f t="shared" si="614"/>
        <v>0</v>
      </c>
      <c r="E240" s="452">
        <f t="shared" si="615"/>
        <v>0</v>
      </c>
      <c r="F240" s="452">
        <f t="shared" si="802"/>
        <v>0</v>
      </c>
      <c r="G240" s="452">
        <f t="shared" si="803"/>
        <v>0</v>
      </c>
      <c r="H240" s="452">
        <f t="shared" si="804"/>
        <v>0</v>
      </c>
      <c r="I240" s="267">
        <f t="shared" si="740"/>
        <v>0</v>
      </c>
      <c r="J240" s="268"/>
      <c r="K240" s="112"/>
      <c r="L240" s="112"/>
      <c r="M240" s="106"/>
      <c r="N240" s="106"/>
      <c r="O240" s="106"/>
      <c r="P240" s="106"/>
      <c r="Q240" s="112"/>
      <c r="R240" s="263" t="str">
        <f>IFERROR(VLOOKUP(Q240,'４整理番号表'!$T$27:$U$30,2,TRUE),"")</f>
        <v/>
      </c>
      <c r="S240" s="263">
        <f t="shared" si="741"/>
        <v>0</v>
      </c>
      <c r="T240" s="266">
        <f t="shared" si="742"/>
        <v>0</v>
      </c>
      <c r="U240" s="112"/>
      <c r="V240" s="108"/>
      <c r="W240" s="269" t="str">
        <f>IFERROR(VLOOKUP(V240,'４整理番号表'!$B$6:$G$7,2,TRUE),"")</f>
        <v/>
      </c>
      <c r="X240" s="270"/>
      <c r="Y240" s="108"/>
      <c r="Z240" s="269" t="str">
        <f>IFERROR(VLOOKUP(Y240,'４整理番号表'!$B$39:$H$45,2,TRUE),"")</f>
        <v/>
      </c>
      <c r="AA240" s="108"/>
      <c r="AB240" s="271" t="str">
        <f>IFERROR(VLOOKUP(AA240,'４整理番号表'!$J$5:$K$59,2,TRUE),"")</f>
        <v/>
      </c>
      <c r="AC240" s="365"/>
      <c r="AD240" s="624"/>
      <c r="AE240" s="107"/>
      <c r="AF240" s="272" t="str">
        <f>IFERROR(VLOOKUP(AE240,'４整理番号表'!$P$6:$Q$39,2,TRUE),"")</f>
        <v/>
      </c>
      <c r="AG240" s="273">
        <f t="shared" si="616"/>
        <v>0</v>
      </c>
      <c r="AH240" s="106"/>
      <c r="AI240" s="112"/>
      <c r="AJ240" s="111"/>
      <c r="AK240" s="282"/>
      <c r="AL240" s="283"/>
      <c r="AM240" s="280"/>
      <c r="AN240" s="29"/>
      <c r="AO240" s="291">
        <f t="shared" si="617"/>
        <v>0</v>
      </c>
      <c r="AP240" s="290">
        <f t="shared" si="743"/>
        <v>0</v>
      </c>
      <c r="AQ240" s="30"/>
      <c r="AR240" s="30"/>
      <c r="AS240" s="30"/>
      <c r="AT240" s="289"/>
      <c r="AU240" s="291">
        <f t="shared" si="810"/>
        <v>0</v>
      </c>
      <c r="AV240" s="291" t="str">
        <f t="shared" si="805"/>
        <v/>
      </c>
      <c r="AW240" s="27"/>
      <c r="AX240" s="33"/>
      <c r="AY240" s="33"/>
      <c r="AZ240" s="28"/>
      <c r="BA240" s="27"/>
      <c r="BB240" s="202"/>
      <c r="BC240" s="315">
        <f t="shared" si="744"/>
        <v>0</v>
      </c>
      <c r="BD240" s="349" t="str">
        <f t="shared" si="618"/>
        <v/>
      </c>
      <c r="BE240" s="350"/>
      <c r="BF240" s="350"/>
      <c r="BG240" s="349">
        <f t="shared" si="811"/>
        <v>0</v>
      </c>
      <c r="BH240" s="350"/>
      <c r="BI240" s="349">
        <f t="shared" si="745"/>
        <v>0</v>
      </c>
      <c r="BJ240" s="202"/>
      <c r="BK240" s="202"/>
      <c r="BL240" s="653" t="str">
        <f t="shared" si="619"/>
        <v/>
      </c>
      <c r="BM240" s="654" t="str">
        <f t="shared" si="620"/>
        <v/>
      </c>
      <c r="BN240" s="266" t="str">
        <f t="shared" si="621"/>
        <v/>
      </c>
      <c r="BO240" s="793"/>
      <c r="BP240" s="323"/>
      <c r="BQ240" s="323"/>
      <c r="BR240" s="323"/>
      <c r="BS240" s="323"/>
      <c r="BT240" s="324" t="str">
        <f t="shared" si="622"/>
        <v/>
      </c>
      <c r="BU240" s="325" t="str">
        <f t="shared" si="746"/>
        <v/>
      </c>
      <c r="BV240" s="393">
        <f t="shared" si="747"/>
        <v>0</v>
      </c>
      <c r="BW240" s="326"/>
      <c r="BX240" s="329"/>
      <c r="BY240" s="454"/>
      <c r="BZ240" s="455"/>
      <c r="CA240" s="455"/>
      <c r="CB240" s="455"/>
      <c r="CC240" s="455"/>
      <c r="CD240" s="322">
        <f>IFERROR(VLOOKUP(BX240,'４整理番号表'!$X$23:$Z$31,3,FALSE),)</f>
        <v>0</v>
      </c>
      <c r="CE240" s="605" t="str">
        <f>IF(BX240='４整理番号表'!$X$24,IF(CC240&lt;&gt;"",IF(BZ240&gt;0,IF(BY240=6,ROUNDDOWN((CC240-BZ240)/ABS(BZ240),3),IF(BY240=5,ROUNDDOWN((CC240-BZ240)/ABS(BZ240)*3/4,3),"")),"-")),IF(CC240&lt;&gt;"",IF(BZ240&gt;0,ROUNDDOWN((CC240-BZ240)/ABS(BZ240),3),"-"),""))</f>
        <v/>
      </c>
      <c r="CF240" s="610"/>
      <c r="CG240" s="329"/>
      <c r="CH240" s="454"/>
      <c r="CI240" s="322"/>
      <c r="CJ240" s="322"/>
      <c r="CK240" s="322"/>
      <c r="CL240" s="322"/>
      <c r="CM240" s="322">
        <f>IFERROR(VLOOKUP(CG240,'４整理番号表'!$X$23:$Z$31,3,FALSE),)</f>
        <v>0</v>
      </c>
      <c r="CN240" s="325" t="str">
        <f t="shared" si="748"/>
        <v/>
      </c>
      <c r="CO240" s="610"/>
      <c r="CP240" s="329"/>
      <c r="CQ240" s="454"/>
      <c r="CR240" s="322"/>
      <c r="CS240" s="322"/>
      <c r="CT240" s="322"/>
      <c r="CU240" s="322"/>
      <c r="CV240" s="322">
        <f>IFERROR(VLOOKUP(CP240,'４整理番号表'!$X$23:$Z$31,3,FALSE),)</f>
        <v>0</v>
      </c>
      <c r="CW240" s="325" t="str">
        <f t="shared" si="749"/>
        <v/>
      </c>
      <c r="CX240" s="619"/>
      <c r="CY240" s="329"/>
      <c r="CZ240" s="454"/>
      <c r="DA240" s="322"/>
      <c r="DB240" s="322"/>
      <c r="DC240" s="322"/>
      <c r="DD240" s="322"/>
      <c r="DE240" s="322">
        <f>IFERROR(VLOOKUP(CY240,'４整理番号表'!$X$23:$Z$31,3,FALSE),)</f>
        <v>0</v>
      </c>
      <c r="DF240" s="325" t="str">
        <f t="shared" si="750"/>
        <v/>
      </c>
      <c r="DG240" s="610"/>
      <c r="DH240" s="329"/>
      <c r="DI240" s="454"/>
      <c r="DJ240" s="322"/>
      <c r="DK240" s="322"/>
      <c r="DL240" s="322"/>
      <c r="DM240" s="322"/>
      <c r="DN240" s="322">
        <f>IFERROR(VLOOKUP(DH240,'４整理番号表'!$X$23:$Z$31,3,FALSE),)</f>
        <v>0</v>
      </c>
      <c r="DO240" s="325" t="str">
        <f t="shared" si="751"/>
        <v/>
      </c>
      <c r="DP240" s="610"/>
      <c r="DQ240" s="329"/>
      <c r="DR240" s="454"/>
      <c r="DS240" s="322"/>
      <c r="DT240" s="322"/>
      <c r="DU240" s="322"/>
      <c r="DV240" s="322"/>
      <c r="DW240" s="322">
        <f>IFERROR(VLOOKUP(DQ240,'４整理番号表'!$X$23:$Z$31,3,FALSE),)</f>
        <v>0</v>
      </c>
      <c r="DX240" s="325" t="str">
        <f t="shared" si="752"/>
        <v/>
      </c>
      <c r="DY240" s="610"/>
      <c r="DZ240" s="329"/>
      <c r="EA240" s="454"/>
      <c r="EB240" s="322"/>
      <c r="EC240" s="322"/>
      <c r="ED240" s="322"/>
      <c r="EE240" s="322"/>
      <c r="EF240" s="322">
        <f>IFERROR(VLOOKUP(DZ240,'４整理番号表'!$X$23:$Z$31,3,FALSE),)</f>
        <v>0</v>
      </c>
      <c r="EG240" s="325" t="str">
        <f t="shared" si="753"/>
        <v/>
      </c>
      <c r="EH240" s="610"/>
      <c r="EI240" s="329"/>
      <c r="EJ240" s="454"/>
      <c r="EK240" s="322"/>
      <c r="EL240" s="322"/>
      <c r="EM240" s="322"/>
      <c r="EN240" s="322"/>
      <c r="EO240" s="322">
        <f>IFERROR(VLOOKUP(EI240,'４整理番号表'!$X$23:$Z$31,3,FALSE),)</f>
        <v>0</v>
      </c>
      <c r="EP240" s="325" t="str">
        <f t="shared" si="754"/>
        <v/>
      </c>
      <c r="EQ240" s="619"/>
      <c r="ER240" s="203" t="s">
        <v>101</v>
      </c>
      <c r="ES240" s="266">
        <f t="shared" si="623"/>
        <v>0</v>
      </c>
      <c r="ET240" s="272">
        <f t="shared" si="624"/>
        <v>0</v>
      </c>
      <c r="EU240" s="272">
        <f t="shared" si="625"/>
        <v>0</v>
      </c>
      <c r="EV240" s="272">
        <f t="shared" si="626"/>
        <v>0</v>
      </c>
      <c r="EW240" s="272">
        <f t="shared" si="627"/>
        <v>0</v>
      </c>
      <c r="EX240" s="272">
        <f t="shared" si="628"/>
        <v>0</v>
      </c>
      <c r="EY240" s="272">
        <f t="shared" si="629"/>
        <v>0</v>
      </c>
      <c r="EZ240" s="272">
        <f t="shared" si="630"/>
        <v>0</v>
      </c>
      <c r="FA240" s="272">
        <f t="shared" si="631"/>
        <v>0</v>
      </c>
      <c r="FB240" s="272">
        <f t="shared" si="632"/>
        <v>0</v>
      </c>
      <c r="FC240" s="272">
        <f t="shared" si="633"/>
        <v>0</v>
      </c>
      <c r="FD240" s="272">
        <f t="shared" si="634"/>
        <v>0</v>
      </c>
      <c r="FE240" s="272">
        <f t="shared" si="635"/>
        <v>0</v>
      </c>
      <c r="FF240" s="272">
        <f t="shared" si="636"/>
        <v>0</v>
      </c>
      <c r="FG240" s="272">
        <f t="shared" si="637"/>
        <v>0</v>
      </c>
      <c r="FH240" s="272">
        <f t="shared" si="638"/>
        <v>0</v>
      </c>
      <c r="FI240" s="109" t="s">
        <v>100</v>
      </c>
      <c r="FJ240" s="109" t="s">
        <v>100</v>
      </c>
      <c r="FK240" s="109" t="s">
        <v>100</v>
      </c>
      <c r="FL240" s="109" t="s">
        <v>100</v>
      </c>
      <c r="FM240" s="109" t="s">
        <v>100</v>
      </c>
      <c r="FN240" s="272">
        <f t="shared" si="755"/>
        <v>0</v>
      </c>
      <c r="FO240" s="272">
        <f t="shared" si="756"/>
        <v>0</v>
      </c>
      <c r="FP240" s="272">
        <f t="shared" si="757"/>
        <v>0</v>
      </c>
      <c r="FQ240" s="272">
        <f t="shared" si="758"/>
        <v>0</v>
      </c>
      <c r="FR240" s="272">
        <f t="shared" si="759"/>
        <v>0</v>
      </c>
      <c r="FS240" s="272">
        <f t="shared" si="760"/>
        <v>0</v>
      </c>
      <c r="FT240" s="272">
        <f t="shared" si="761"/>
        <v>0</v>
      </c>
      <c r="FU240" s="113"/>
      <c r="FV240" s="113"/>
      <c r="FW240" s="109"/>
      <c r="FX240" s="109"/>
      <c r="FY240" s="109"/>
      <c r="FZ240" s="272">
        <f t="shared" si="762"/>
        <v>0</v>
      </c>
      <c r="GA240" s="272">
        <f t="shared" si="639"/>
        <v>0</v>
      </c>
      <c r="GB240" s="109"/>
      <c r="GC240" s="109"/>
      <c r="GD240" s="109"/>
      <c r="GE240" s="109"/>
      <c r="GF240" s="109"/>
      <c r="GG240" s="109"/>
      <c r="GH240" s="109"/>
      <c r="GI240" s="109"/>
      <c r="GJ240" s="109"/>
      <c r="GK240" s="109"/>
      <c r="GL240" s="109"/>
      <c r="GM240" s="109"/>
      <c r="GN240" s="109"/>
      <c r="GO240" s="109"/>
      <c r="GP240" s="109"/>
      <c r="GQ240" s="109"/>
      <c r="GR240" s="109"/>
      <c r="GS240" s="109"/>
      <c r="GT240" s="110"/>
      <c r="GV240" s="413">
        <f t="shared" si="640"/>
        <v>0</v>
      </c>
      <c r="GW240" s="414">
        <f t="shared" si="641"/>
        <v>0</v>
      </c>
      <c r="GX240" s="415"/>
      <c r="GY240" s="416">
        <f t="shared" si="806"/>
        <v>0</v>
      </c>
      <c r="GZ240" s="417">
        <f t="shared" si="807"/>
        <v>0</v>
      </c>
      <c r="HA240" s="385"/>
      <c r="HB240" s="421"/>
      <c r="HC240" s="422"/>
      <c r="HD240" s="422"/>
      <c r="HE240" s="423">
        <f t="shared" si="808"/>
        <v>0</v>
      </c>
      <c r="HF240" s="424">
        <f t="shared" si="809"/>
        <v>0</v>
      </c>
      <c r="HG240" s="426"/>
      <c r="HH240" s="426"/>
      <c r="HI240" s="426"/>
      <c r="HJ240" s="345" t="str">
        <f t="shared" si="642"/>
        <v/>
      </c>
      <c r="HK240" s="402">
        <f>IF(OR(AND(1&lt;=HJ240,HJ240&lt;=3),HJ240=6),VLOOKUP(HJ240,'４整理番号表'!$J$5:$K$59,2,FALSE),0)</f>
        <v>0</v>
      </c>
      <c r="HL240" s="402">
        <f>IF(OR(HJ240=4,HJ240=7),VLOOKUP(HJ240,'４整理番号表'!$J$5:$K$59,2,FALSE),0)</f>
        <v>0</v>
      </c>
      <c r="HM240" s="402">
        <f>IF(HJ240=5,VLOOKUP(HJ240,'４整理番号表'!$J$5:$K$59,2,FALSE),0)</f>
        <v>0</v>
      </c>
      <c r="HN240" s="402">
        <f>IF(AND(8&lt;=HJ240,HJ240&lt;=13),VLOOKUP(HJ240,'４整理番号表'!$J$5:$K$59,2,FALSE),0)</f>
        <v>0</v>
      </c>
      <c r="HO240" s="397">
        <f t="shared" si="763"/>
        <v>0</v>
      </c>
      <c r="HP240" s="345">
        <f t="shared" si="764"/>
        <v>0</v>
      </c>
      <c r="HQ240" s="345">
        <f t="shared" si="765"/>
        <v>0</v>
      </c>
      <c r="HR240" s="344">
        <f t="shared" si="766"/>
        <v>0</v>
      </c>
      <c r="HS240" s="344">
        <f t="shared" si="767"/>
        <v>0</v>
      </c>
      <c r="HT240" s="345">
        <f t="shared" si="768"/>
        <v>0</v>
      </c>
      <c r="HU240" s="345">
        <f t="shared" si="769"/>
        <v>0</v>
      </c>
      <c r="HV240" s="345">
        <f t="shared" si="770"/>
        <v>0</v>
      </c>
      <c r="HW240" s="345">
        <f t="shared" si="771"/>
        <v>0</v>
      </c>
      <c r="HX240" s="345">
        <f t="shared" si="772"/>
        <v>0</v>
      </c>
      <c r="HY240" s="344">
        <f t="shared" si="773"/>
        <v>0</v>
      </c>
      <c r="HZ240" s="344">
        <f t="shared" si="774"/>
        <v>0</v>
      </c>
      <c r="IA240" s="345">
        <f t="shared" si="775"/>
        <v>0</v>
      </c>
      <c r="IB240" s="345">
        <f t="shared" si="776"/>
        <v>0</v>
      </c>
      <c r="IC240" s="345">
        <f t="shared" si="777"/>
        <v>0</v>
      </c>
      <c r="ID240" s="345">
        <f t="shared" si="778"/>
        <v>0</v>
      </c>
      <c r="IE240" s="345">
        <f t="shared" si="779"/>
        <v>0</v>
      </c>
      <c r="IF240" s="344">
        <f>IF(AND($HO240=3,SUM($ID240:IE240)=0),IF(AND($HB240=1,$HF240&gt;=0.1),1,),)</f>
        <v>0</v>
      </c>
      <c r="IG240" s="344">
        <f>IF(AND($HO240=3,SUM($ID240:IF240)=0),IF(AND($HB240=1,$HF240&gt;=0.05,$HF240&lt;0.1),1,),)</f>
        <v>0</v>
      </c>
      <c r="IH240" s="345">
        <f t="shared" si="780"/>
        <v>0</v>
      </c>
      <c r="II240" s="345">
        <f t="shared" si="781"/>
        <v>0</v>
      </c>
      <c r="IJ240" s="345">
        <f t="shared" si="782"/>
        <v>0</v>
      </c>
      <c r="IK240" s="345">
        <f t="shared" si="783"/>
        <v>0</v>
      </c>
      <c r="IL240" s="345">
        <f t="shared" si="784"/>
        <v>0</v>
      </c>
      <c r="IM240" s="345">
        <f t="shared" si="785"/>
        <v>0</v>
      </c>
      <c r="IN240" s="345">
        <f t="shared" si="786"/>
        <v>0</v>
      </c>
      <c r="IO240" s="345">
        <f t="shared" si="787"/>
        <v>0</v>
      </c>
      <c r="IP240" s="345">
        <f t="shared" si="788"/>
        <v>0</v>
      </c>
      <c r="IQ240" s="345">
        <f t="shared" si="789"/>
        <v>0</v>
      </c>
      <c r="IR240" s="345">
        <f t="shared" si="790"/>
        <v>0</v>
      </c>
      <c r="IS240" s="392">
        <f t="shared" si="791"/>
        <v>0</v>
      </c>
      <c r="IT240" s="385"/>
      <c r="IU240" s="440">
        <f t="shared" si="643"/>
        <v>0</v>
      </c>
      <c r="IV240" s="344">
        <f t="shared" si="644"/>
        <v>0</v>
      </c>
      <c r="IW240" s="344">
        <f t="shared" si="645"/>
        <v>0</v>
      </c>
      <c r="IX240" s="344">
        <f t="shared" si="646"/>
        <v>0</v>
      </c>
      <c r="IY240" s="344">
        <f t="shared" si="647"/>
        <v>0</v>
      </c>
      <c r="IZ240" s="344">
        <f t="shared" si="648"/>
        <v>0</v>
      </c>
      <c r="JA240" s="344">
        <f t="shared" si="649"/>
        <v>0</v>
      </c>
      <c r="JB240" s="344">
        <f t="shared" si="650"/>
        <v>0</v>
      </c>
      <c r="JC240" s="344">
        <f t="shared" si="651"/>
        <v>0</v>
      </c>
      <c r="JD240" s="344">
        <f t="shared" si="652"/>
        <v>0</v>
      </c>
      <c r="JE240" s="344">
        <f t="shared" si="653"/>
        <v>0</v>
      </c>
      <c r="JF240" s="344">
        <f t="shared" si="654"/>
        <v>0</v>
      </c>
      <c r="JG240" s="344">
        <f t="shared" si="655"/>
        <v>0</v>
      </c>
      <c r="JH240" s="344">
        <f t="shared" si="656"/>
        <v>0</v>
      </c>
      <c r="JI240" s="344">
        <f t="shared" si="657"/>
        <v>0</v>
      </c>
      <c r="JJ240" s="344">
        <f t="shared" si="658"/>
        <v>0</v>
      </c>
      <c r="JK240" s="344">
        <f t="shared" si="659"/>
        <v>0</v>
      </c>
      <c r="JL240" s="344">
        <f t="shared" si="660"/>
        <v>0</v>
      </c>
      <c r="JM240" s="344">
        <f t="shared" si="661"/>
        <v>0</v>
      </c>
      <c r="JN240" s="344">
        <f t="shared" si="662"/>
        <v>0</v>
      </c>
      <c r="JO240" s="344">
        <f t="shared" si="663"/>
        <v>0</v>
      </c>
      <c r="JP240" s="344">
        <f t="shared" si="664"/>
        <v>0</v>
      </c>
      <c r="JQ240" s="344">
        <f t="shared" si="665"/>
        <v>0</v>
      </c>
      <c r="JR240" s="344">
        <f t="shared" si="666"/>
        <v>0</v>
      </c>
      <c r="JS240" s="344">
        <f t="shared" si="667"/>
        <v>0</v>
      </c>
      <c r="JT240" s="344">
        <f t="shared" si="668"/>
        <v>0</v>
      </c>
      <c r="JU240" s="344">
        <f t="shared" si="669"/>
        <v>0</v>
      </c>
      <c r="JV240" s="344">
        <f t="shared" si="670"/>
        <v>0</v>
      </c>
      <c r="JW240" s="344">
        <f t="shared" si="671"/>
        <v>0</v>
      </c>
      <c r="JX240" s="344">
        <f t="shared" si="672"/>
        <v>0</v>
      </c>
      <c r="JY240" s="344">
        <f t="shared" si="673"/>
        <v>0</v>
      </c>
      <c r="JZ240" s="344">
        <f t="shared" si="674"/>
        <v>0</v>
      </c>
      <c r="KA240" s="344">
        <f t="shared" si="675"/>
        <v>0</v>
      </c>
      <c r="KB240" s="344">
        <f t="shared" si="676"/>
        <v>0</v>
      </c>
      <c r="KC240" s="344">
        <f t="shared" si="677"/>
        <v>0</v>
      </c>
      <c r="KD240" s="344">
        <f t="shared" si="678"/>
        <v>0</v>
      </c>
      <c r="KE240" s="344">
        <f t="shared" si="679"/>
        <v>0</v>
      </c>
      <c r="KF240" s="344">
        <f t="shared" si="680"/>
        <v>0</v>
      </c>
      <c r="KG240" s="344">
        <f t="shared" si="681"/>
        <v>0</v>
      </c>
      <c r="KH240" s="344">
        <f t="shared" si="682"/>
        <v>0</v>
      </c>
      <c r="KI240" s="344">
        <f t="shared" si="683"/>
        <v>0</v>
      </c>
      <c r="KJ240" s="344">
        <f t="shared" si="684"/>
        <v>0</v>
      </c>
      <c r="KK240" s="344">
        <f t="shared" si="685"/>
        <v>0</v>
      </c>
      <c r="KL240" s="344">
        <f t="shared" si="686"/>
        <v>0</v>
      </c>
      <c r="KM240" s="344">
        <f t="shared" si="687"/>
        <v>0</v>
      </c>
      <c r="KN240" s="344">
        <f t="shared" si="688"/>
        <v>0</v>
      </c>
      <c r="KO240" s="344">
        <f t="shared" si="689"/>
        <v>0</v>
      </c>
      <c r="KP240" s="344">
        <f t="shared" si="690"/>
        <v>0</v>
      </c>
      <c r="KQ240" s="344">
        <f t="shared" si="691"/>
        <v>0</v>
      </c>
      <c r="KR240" s="344">
        <f t="shared" si="692"/>
        <v>0</v>
      </c>
      <c r="KS240" s="344">
        <f t="shared" si="693"/>
        <v>0</v>
      </c>
      <c r="KT240" s="383">
        <f t="shared" si="694"/>
        <v>0</v>
      </c>
      <c r="KU240" s="701"/>
      <c r="KV240" s="109"/>
      <c r="KW240" s="109"/>
      <c r="KX240" s="110"/>
      <c r="KZ240" s="472">
        <f t="shared" si="695"/>
        <v>0</v>
      </c>
      <c r="LA240" s="348">
        <f t="shared" si="696"/>
        <v>0</v>
      </c>
      <c r="LB240" s="348">
        <f t="shared" si="697"/>
        <v>0</v>
      </c>
      <c r="LC240" s="473">
        <f t="shared" si="698"/>
        <v>0</v>
      </c>
      <c r="LE240" s="467">
        <f t="shared" si="699"/>
        <v>0</v>
      </c>
      <c r="LF240" s="467" t="str">
        <f t="shared" si="700"/>
        <v/>
      </c>
      <c r="LG240" s="467">
        <f t="shared" si="701"/>
        <v>0</v>
      </c>
      <c r="LH240" s="467">
        <f t="shared" si="702"/>
        <v>0</v>
      </c>
      <c r="LI240" s="467">
        <f t="shared" si="703"/>
        <v>0</v>
      </c>
      <c r="LJ240" s="467">
        <f t="shared" si="704"/>
        <v>0</v>
      </c>
      <c r="LK240" s="467">
        <f t="shared" si="705"/>
        <v>0</v>
      </c>
      <c r="LL240" s="467">
        <f t="shared" si="706"/>
        <v>0</v>
      </c>
      <c r="LM240" s="467">
        <f t="shared" si="707"/>
        <v>0</v>
      </c>
      <c r="LN240" s="468">
        <f t="shared" si="708"/>
        <v>0</v>
      </c>
      <c r="LO240" s="468" t="str">
        <f t="shared" si="792"/>
        <v>○</v>
      </c>
      <c r="LP240" s="451"/>
      <c r="LQ240" s="414">
        <f t="shared" si="793"/>
        <v>0</v>
      </c>
      <c r="LR240" s="414">
        <f t="shared" si="794"/>
        <v>0</v>
      </c>
      <c r="LS240" s="414" t="str">
        <f t="shared" si="709"/>
        <v/>
      </c>
      <c r="LT240" s="414" t="str">
        <f t="shared" si="795"/>
        <v/>
      </c>
      <c r="LU240" s="414">
        <f t="shared" si="710"/>
        <v>0</v>
      </c>
      <c r="LV240" s="414">
        <f t="shared" si="711"/>
        <v>0</v>
      </c>
      <c r="LW240" s="414">
        <f t="shared" si="712"/>
        <v>0</v>
      </c>
      <c r="LX240" s="448">
        <f t="shared" si="713"/>
        <v>0</v>
      </c>
      <c r="LY240" s="414">
        <f t="shared" si="796"/>
        <v>0</v>
      </c>
      <c r="LZ240" s="414">
        <f t="shared" si="797"/>
        <v>0</v>
      </c>
      <c r="MA240" s="414">
        <f t="shared" si="798"/>
        <v>0</v>
      </c>
      <c r="MB240" s="448">
        <f t="shared" si="799"/>
        <v>0</v>
      </c>
      <c r="MC240" s="414">
        <f t="shared" si="714"/>
        <v>0</v>
      </c>
      <c r="MD240" s="414">
        <f t="shared" si="715"/>
        <v>0</v>
      </c>
      <c r="ME240" s="414">
        <f t="shared" si="716"/>
        <v>0</v>
      </c>
      <c r="MF240" s="448">
        <f t="shared" si="717"/>
        <v>0</v>
      </c>
      <c r="MG240" s="414">
        <f t="shared" si="718"/>
        <v>0</v>
      </c>
      <c r="MH240" s="414">
        <f t="shared" si="719"/>
        <v>0</v>
      </c>
      <c r="MI240" s="414">
        <f t="shared" si="720"/>
        <v>0</v>
      </c>
      <c r="MJ240" s="448">
        <f t="shared" si="800"/>
        <v>0</v>
      </c>
      <c r="MK240" s="462"/>
      <c r="ML240" s="477" cm="1">
        <f t="array" ref="ML240">IF(MX240=1,INDEX($BX240:$EQ240,1,MATCH("Ⅱ⑧",$BX240:$EQ240,0)+7),0)</f>
        <v>0</v>
      </c>
      <c r="MM240" s="478">
        <f t="shared" si="721"/>
        <v>0</v>
      </c>
      <c r="MN240" s="468">
        <f t="shared" si="722"/>
        <v>0</v>
      </c>
      <c r="MP240" s="348">
        <f t="shared" si="723"/>
        <v>0</v>
      </c>
      <c r="MQ240" s="348">
        <f t="shared" si="724"/>
        <v>0</v>
      </c>
      <c r="MR240" s="348">
        <f t="shared" si="725"/>
        <v>0</v>
      </c>
      <c r="MS240" s="348">
        <f t="shared" si="726"/>
        <v>0</v>
      </c>
      <c r="MT240" s="348">
        <f t="shared" si="727"/>
        <v>0</v>
      </c>
      <c r="MU240" s="348">
        <f t="shared" si="728"/>
        <v>0</v>
      </c>
      <c r="MV240" s="348">
        <f t="shared" si="729"/>
        <v>0</v>
      </c>
      <c r="MW240" s="348">
        <f t="shared" si="730"/>
        <v>0</v>
      </c>
      <c r="MX240" s="348">
        <f t="shared" si="731"/>
        <v>0</v>
      </c>
      <c r="MZ240" s="550">
        <f t="shared" si="732"/>
        <v>0</v>
      </c>
      <c r="NA240" s="550">
        <f t="shared" si="733"/>
        <v>0</v>
      </c>
      <c r="NB240" s="550">
        <f t="shared" si="734"/>
        <v>0</v>
      </c>
      <c r="NC240" s="550">
        <f t="shared" si="735"/>
        <v>0</v>
      </c>
      <c r="ND240" s="550">
        <f t="shared" si="736"/>
        <v>0</v>
      </c>
      <c r="NE240" s="550">
        <f t="shared" si="737"/>
        <v>0</v>
      </c>
      <c r="NF240" s="550">
        <f t="shared" si="738"/>
        <v>0</v>
      </c>
      <c r="NG240" s="550">
        <f t="shared" si="739"/>
        <v>0</v>
      </c>
    </row>
    <row r="241" spans="1:371" s="136" customFormat="1" ht="21" customHeight="1">
      <c r="A241" s="452">
        <f t="shared" si="612"/>
        <v>0</v>
      </c>
      <c r="B241" s="452">
        <f t="shared" si="801"/>
        <v>0</v>
      </c>
      <c r="C241" s="452">
        <f t="shared" si="613"/>
        <v>0</v>
      </c>
      <c r="D241" s="452">
        <f t="shared" si="614"/>
        <v>0</v>
      </c>
      <c r="E241" s="452">
        <f t="shared" si="615"/>
        <v>0</v>
      </c>
      <c r="F241" s="452">
        <f t="shared" si="802"/>
        <v>0</v>
      </c>
      <c r="G241" s="452">
        <f t="shared" si="803"/>
        <v>0</v>
      </c>
      <c r="H241" s="452">
        <f t="shared" si="804"/>
        <v>0</v>
      </c>
      <c r="I241" s="267">
        <f t="shared" si="740"/>
        <v>0</v>
      </c>
      <c r="J241" s="268"/>
      <c r="K241" s="112"/>
      <c r="L241" s="112"/>
      <c r="M241" s="106"/>
      <c r="N241" s="106"/>
      <c r="O241" s="106"/>
      <c r="P241" s="106"/>
      <c r="Q241" s="112"/>
      <c r="R241" s="263" t="str">
        <f>IFERROR(VLOOKUP(Q241,'４整理番号表'!$T$27:$U$30,2,TRUE),"")</f>
        <v/>
      </c>
      <c r="S241" s="263">
        <f t="shared" si="741"/>
        <v>0</v>
      </c>
      <c r="T241" s="266">
        <f t="shared" si="742"/>
        <v>0</v>
      </c>
      <c r="U241" s="112"/>
      <c r="V241" s="108"/>
      <c r="W241" s="269" t="str">
        <f>IFERROR(VLOOKUP(V241,'４整理番号表'!$B$6:$G$7,2,TRUE),"")</f>
        <v/>
      </c>
      <c r="X241" s="270"/>
      <c r="Y241" s="108"/>
      <c r="Z241" s="269" t="str">
        <f>IFERROR(VLOOKUP(Y241,'４整理番号表'!$B$39:$H$45,2,TRUE),"")</f>
        <v/>
      </c>
      <c r="AA241" s="108"/>
      <c r="AB241" s="271" t="str">
        <f>IFERROR(VLOOKUP(AA241,'４整理番号表'!$J$5:$K$59,2,TRUE),"")</f>
        <v/>
      </c>
      <c r="AC241" s="365"/>
      <c r="AD241" s="624"/>
      <c r="AE241" s="107"/>
      <c r="AF241" s="272" t="str">
        <f>IFERROR(VLOOKUP(AE241,'４整理番号表'!$P$6:$Q$39,2,TRUE),"")</f>
        <v/>
      </c>
      <c r="AG241" s="273">
        <f t="shared" si="616"/>
        <v>0</v>
      </c>
      <c r="AH241" s="106"/>
      <c r="AI241" s="112"/>
      <c r="AJ241" s="111"/>
      <c r="AK241" s="282"/>
      <c r="AL241" s="283"/>
      <c r="AM241" s="280"/>
      <c r="AN241" s="26"/>
      <c r="AO241" s="291">
        <f t="shared" si="617"/>
        <v>0</v>
      </c>
      <c r="AP241" s="290">
        <f t="shared" si="743"/>
        <v>0</v>
      </c>
      <c r="AQ241" s="30"/>
      <c r="AR241" s="30"/>
      <c r="AS241" s="30"/>
      <c r="AT241" s="289"/>
      <c r="AU241" s="291">
        <f t="shared" si="810"/>
        <v>0</v>
      </c>
      <c r="AV241" s="291" t="str">
        <f t="shared" si="805"/>
        <v/>
      </c>
      <c r="AW241" s="27"/>
      <c r="AX241" s="33"/>
      <c r="AY241" s="33"/>
      <c r="AZ241" s="28"/>
      <c r="BA241" s="27"/>
      <c r="BB241" s="202"/>
      <c r="BC241" s="315">
        <f t="shared" si="744"/>
        <v>0</v>
      </c>
      <c r="BD241" s="349" t="str">
        <f t="shared" si="618"/>
        <v/>
      </c>
      <c r="BE241" s="350"/>
      <c r="BF241" s="350"/>
      <c r="BG241" s="349">
        <f t="shared" si="811"/>
        <v>0</v>
      </c>
      <c r="BH241" s="350"/>
      <c r="BI241" s="349">
        <f t="shared" si="745"/>
        <v>0</v>
      </c>
      <c r="BJ241" s="202"/>
      <c r="BK241" s="202"/>
      <c r="BL241" s="653" t="str">
        <f t="shared" si="619"/>
        <v/>
      </c>
      <c r="BM241" s="654" t="str">
        <f t="shared" si="620"/>
        <v/>
      </c>
      <c r="BN241" s="266" t="str">
        <f t="shared" si="621"/>
        <v/>
      </c>
      <c r="BO241" s="793"/>
      <c r="BP241" s="323"/>
      <c r="BQ241" s="323"/>
      <c r="BR241" s="323"/>
      <c r="BS241" s="323"/>
      <c r="BT241" s="324" t="str">
        <f t="shared" si="622"/>
        <v/>
      </c>
      <c r="BU241" s="325" t="str">
        <f t="shared" si="746"/>
        <v/>
      </c>
      <c r="BV241" s="393">
        <f t="shared" si="747"/>
        <v>0</v>
      </c>
      <c r="BW241" s="326"/>
      <c r="BX241" s="329"/>
      <c r="BY241" s="454"/>
      <c r="BZ241" s="455"/>
      <c r="CA241" s="455"/>
      <c r="CB241" s="455"/>
      <c r="CC241" s="455"/>
      <c r="CD241" s="322">
        <f>IFERROR(VLOOKUP(BX241,'４整理番号表'!$X$23:$Z$31,3,FALSE),)</f>
        <v>0</v>
      </c>
      <c r="CE241" s="605" t="str">
        <f>IF(BX241='４整理番号表'!$X$24,IF(CC241&lt;&gt;"",IF(BZ241&gt;0,IF(BY241=6,ROUNDDOWN((CC241-BZ241)/ABS(BZ241),3),IF(BY241=5,ROUNDDOWN((CC241-BZ241)/ABS(BZ241)*3/4,3),"")),"-")),IF(CC241&lt;&gt;"",IF(BZ241&gt;0,ROUNDDOWN((CC241-BZ241)/ABS(BZ241),3),"-"),""))</f>
        <v/>
      </c>
      <c r="CF241" s="610"/>
      <c r="CG241" s="329"/>
      <c r="CH241" s="454"/>
      <c r="CI241" s="322"/>
      <c r="CJ241" s="322"/>
      <c r="CK241" s="322"/>
      <c r="CL241" s="322"/>
      <c r="CM241" s="322">
        <f>IFERROR(VLOOKUP(CG241,'４整理番号表'!$X$23:$Z$31,3,FALSE),)</f>
        <v>0</v>
      </c>
      <c r="CN241" s="325" t="str">
        <f t="shared" si="748"/>
        <v/>
      </c>
      <c r="CO241" s="610"/>
      <c r="CP241" s="329"/>
      <c r="CQ241" s="454"/>
      <c r="CR241" s="322"/>
      <c r="CS241" s="322"/>
      <c r="CT241" s="322"/>
      <c r="CU241" s="322"/>
      <c r="CV241" s="322">
        <f>IFERROR(VLOOKUP(CP241,'４整理番号表'!$X$23:$Z$31,3,FALSE),)</f>
        <v>0</v>
      </c>
      <c r="CW241" s="325" t="str">
        <f t="shared" si="749"/>
        <v/>
      </c>
      <c r="CX241" s="619"/>
      <c r="CY241" s="329"/>
      <c r="CZ241" s="454"/>
      <c r="DA241" s="322"/>
      <c r="DB241" s="322"/>
      <c r="DC241" s="322"/>
      <c r="DD241" s="322"/>
      <c r="DE241" s="322">
        <f>IFERROR(VLOOKUP(CY241,'４整理番号表'!$X$23:$Z$31,3,FALSE),)</f>
        <v>0</v>
      </c>
      <c r="DF241" s="325" t="str">
        <f t="shared" si="750"/>
        <v/>
      </c>
      <c r="DG241" s="610"/>
      <c r="DH241" s="329"/>
      <c r="DI241" s="454"/>
      <c r="DJ241" s="322"/>
      <c r="DK241" s="322"/>
      <c r="DL241" s="322"/>
      <c r="DM241" s="322"/>
      <c r="DN241" s="322">
        <f>IFERROR(VLOOKUP(DH241,'４整理番号表'!$X$23:$Z$31,3,FALSE),)</f>
        <v>0</v>
      </c>
      <c r="DO241" s="325" t="str">
        <f t="shared" si="751"/>
        <v/>
      </c>
      <c r="DP241" s="610"/>
      <c r="DQ241" s="329"/>
      <c r="DR241" s="454"/>
      <c r="DS241" s="322"/>
      <c r="DT241" s="322"/>
      <c r="DU241" s="322"/>
      <c r="DV241" s="322"/>
      <c r="DW241" s="322">
        <f>IFERROR(VLOOKUP(DQ241,'４整理番号表'!$X$23:$Z$31,3,FALSE),)</f>
        <v>0</v>
      </c>
      <c r="DX241" s="325" t="str">
        <f t="shared" si="752"/>
        <v/>
      </c>
      <c r="DY241" s="610"/>
      <c r="DZ241" s="329"/>
      <c r="EA241" s="454"/>
      <c r="EB241" s="322"/>
      <c r="EC241" s="322"/>
      <c r="ED241" s="322"/>
      <c r="EE241" s="322"/>
      <c r="EF241" s="322">
        <f>IFERROR(VLOOKUP(DZ241,'４整理番号表'!$X$23:$Z$31,3,FALSE),)</f>
        <v>0</v>
      </c>
      <c r="EG241" s="325" t="str">
        <f t="shared" si="753"/>
        <v/>
      </c>
      <c r="EH241" s="610"/>
      <c r="EI241" s="329"/>
      <c r="EJ241" s="454"/>
      <c r="EK241" s="322"/>
      <c r="EL241" s="322"/>
      <c r="EM241" s="322"/>
      <c r="EN241" s="322"/>
      <c r="EO241" s="322">
        <f>IFERROR(VLOOKUP(EI241,'４整理番号表'!$X$23:$Z$31,3,FALSE),)</f>
        <v>0</v>
      </c>
      <c r="EP241" s="325" t="str">
        <f t="shared" si="754"/>
        <v/>
      </c>
      <c r="EQ241" s="619"/>
      <c r="ER241" s="203" t="s">
        <v>101</v>
      </c>
      <c r="ES241" s="266">
        <f t="shared" si="623"/>
        <v>0</v>
      </c>
      <c r="ET241" s="272">
        <f t="shared" si="624"/>
        <v>0</v>
      </c>
      <c r="EU241" s="272">
        <f t="shared" si="625"/>
        <v>0</v>
      </c>
      <c r="EV241" s="272">
        <f t="shared" si="626"/>
        <v>0</v>
      </c>
      <c r="EW241" s="272">
        <f t="shared" si="627"/>
        <v>0</v>
      </c>
      <c r="EX241" s="272">
        <f t="shared" si="628"/>
        <v>0</v>
      </c>
      <c r="EY241" s="272">
        <f t="shared" si="629"/>
        <v>0</v>
      </c>
      <c r="EZ241" s="272">
        <f t="shared" si="630"/>
        <v>0</v>
      </c>
      <c r="FA241" s="272">
        <f t="shared" si="631"/>
        <v>0</v>
      </c>
      <c r="FB241" s="272">
        <f t="shared" si="632"/>
        <v>0</v>
      </c>
      <c r="FC241" s="272">
        <f t="shared" si="633"/>
        <v>0</v>
      </c>
      <c r="FD241" s="272">
        <f t="shared" si="634"/>
        <v>0</v>
      </c>
      <c r="FE241" s="272">
        <f t="shared" si="635"/>
        <v>0</v>
      </c>
      <c r="FF241" s="272">
        <f t="shared" si="636"/>
        <v>0</v>
      </c>
      <c r="FG241" s="272">
        <f t="shared" si="637"/>
        <v>0</v>
      </c>
      <c r="FH241" s="272">
        <f t="shared" si="638"/>
        <v>0</v>
      </c>
      <c r="FI241" s="109" t="s">
        <v>100</v>
      </c>
      <c r="FJ241" s="109" t="s">
        <v>100</v>
      </c>
      <c r="FK241" s="109" t="s">
        <v>100</v>
      </c>
      <c r="FL241" s="109" t="s">
        <v>100</v>
      </c>
      <c r="FM241" s="109" t="s">
        <v>100</v>
      </c>
      <c r="FN241" s="272">
        <f t="shared" si="755"/>
        <v>0</v>
      </c>
      <c r="FO241" s="272">
        <f t="shared" si="756"/>
        <v>0</v>
      </c>
      <c r="FP241" s="272">
        <f t="shared" si="757"/>
        <v>0</v>
      </c>
      <c r="FQ241" s="272">
        <f t="shared" si="758"/>
        <v>0</v>
      </c>
      <c r="FR241" s="272">
        <f t="shared" si="759"/>
        <v>0</v>
      </c>
      <c r="FS241" s="272">
        <f t="shared" si="760"/>
        <v>0</v>
      </c>
      <c r="FT241" s="272">
        <f t="shared" si="761"/>
        <v>0</v>
      </c>
      <c r="FU241" s="113"/>
      <c r="FV241" s="113"/>
      <c r="FW241" s="109"/>
      <c r="FX241" s="109"/>
      <c r="FY241" s="109"/>
      <c r="FZ241" s="272">
        <f t="shared" si="762"/>
        <v>0</v>
      </c>
      <c r="GA241" s="272">
        <f t="shared" si="639"/>
        <v>0</v>
      </c>
      <c r="GB241" s="109"/>
      <c r="GC241" s="109"/>
      <c r="GD241" s="109"/>
      <c r="GE241" s="109"/>
      <c r="GF241" s="109"/>
      <c r="GG241" s="109"/>
      <c r="GH241" s="109"/>
      <c r="GI241" s="109"/>
      <c r="GJ241" s="109"/>
      <c r="GK241" s="109"/>
      <c r="GL241" s="109"/>
      <c r="GM241" s="109"/>
      <c r="GN241" s="109"/>
      <c r="GO241" s="109"/>
      <c r="GP241" s="109"/>
      <c r="GQ241" s="109"/>
      <c r="GR241" s="109"/>
      <c r="GS241" s="109"/>
      <c r="GT241" s="110"/>
      <c r="GV241" s="413">
        <f t="shared" si="640"/>
        <v>0</v>
      </c>
      <c r="GW241" s="414">
        <f t="shared" si="641"/>
        <v>0</v>
      </c>
      <c r="GX241" s="415"/>
      <c r="GY241" s="416">
        <f t="shared" si="806"/>
        <v>0</v>
      </c>
      <c r="GZ241" s="417">
        <f t="shared" si="807"/>
        <v>0</v>
      </c>
      <c r="HA241" s="385"/>
      <c r="HB241" s="421"/>
      <c r="HC241" s="422"/>
      <c r="HD241" s="422"/>
      <c r="HE241" s="423">
        <f t="shared" si="808"/>
        <v>0</v>
      </c>
      <c r="HF241" s="424">
        <f t="shared" si="809"/>
        <v>0</v>
      </c>
      <c r="HG241" s="426"/>
      <c r="HH241" s="426"/>
      <c r="HI241" s="426"/>
      <c r="HJ241" s="345" t="str">
        <f t="shared" si="642"/>
        <v/>
      </c>
      <c r="HK241" s="402">
        <f>IF(OR(AND(1&lt;=HJ241,HJ241&lt;=3),HJ241=6),VLOOKUP(HJ241,'４整理番号表'!$J$5:$K$59,2,FALSE),0)</f>
        <v>0</v>
      </c>
      <c r="HL241" s="402">
        <f>IF(OR(HJ241=4,HJ241=7),VLOOKUP(HJ241,'４整理番号表'!$J$5:$K$59,2,FALSE),0)</f>
        <v>0</v>
      </c>
      <c r="HM241" s="402">
        <f>IF(HJ241=5,VLOOKUP(HJ241,'４整理番号表'!$J$5:$K$59,2,FALSE),0)</f>
        <v>0</v>
      </c>
      <c r="HN241" s="402">
        <f>IF(AND(8&lt;=HJ241,HJ241&lt;=13),VLOOKUP(HJ241,'４整理番号表'!$J$5:$K$59,2,FALSE),0)</f>
        <v>0</v>
      </c>
      <c r="HO241" s="397">
        <f t="shared" si="763"/>
        <v>0</v>
      </c>
      <c r="HP241" s="345">
        <f t="shared" si="764"/>
        <v>0</v>
      </c>
      <c r="HQ241" s="345">
        <f t="shared" si="765"/>
        <v>0</v>
      </c>
      <c r="HR241" s="344">
        <f t="shared" si="766"/>
        <v>0</v>
      </c>
      <c r="HS241" s="344">
        <f t="shared" si="767"/>
        <v>0</v>
      </c>
      <c r="HT241" s="345">
        <f t="shared" si="768"/>
        <v>0</v>
      </c>
      <c r="HU241" s="345">
        <f t="shared" si="769"/>
        <v>0</v>
      </c>
      <c r="HV241" s="345">
        <f t="shared" si="770"/>
        <v>0</v>
      </c>
      <c r="HW241" s="345">
        <f t="shared" si="771"/>
        <v>0</v>
      </c>
      <c r="HX241" s="345">
        <f t="shared" si="772"/>
        <v>0</v>
      </c>
      <c r="HY241" s="344">
        <f t="shared" si="773"/>
        <v>0</v>
      </c>
      <c r="HZ241" s="344">
        <f t="shared" si="774"/>
        <v>0</v>
      </c>
      <c r="IA241" s="345">
        <f t="shared" si="775"/>
        <v>0</v>
      </c>
      <c r="IB241" s="345">
        <f t="shared" si="776"/>
        <v>0</v>
      </c>
      <c r="IC241" s="345">
        <f t="shared" si="777"/>
        <v>0</v>
      </c>
      <c r="ID241" s="345">
        <f t="shared" si="778"/>
        <v>0</v>
      </c>
      <c r="IE241" s="345">
        <f t="shared" si="779"/>
        <v>0</v>
      </c>
      <c r="IF241" s="344">
        <f>IF(AND($HO241=3,SUM($ID241:IE241)=0),IF(AND($HB241=1,$HF241&gt;=0.1),1,),)</f>
        <v>0</v>
      </c>
      <c r="IG241" s="344">
        <f>IF(AND($HO241=3,SUM($ID241:IF241)=0),IF(AND($HB241=1,$HF241&gt;=0.05,$HF241&lt;0.1),1,),)</f>
        <v>0</v>
      </c>
      <c r="IH241" s="345">
        <f t="shared" si="780"/>
        <v>0</v>
      </c>
      <c r="II241" s="345">
        <f t="shared" si="781"/>
        <v>0</v>
      </c>
      <c r="IJ241" s="345">
        <f t="shared" si="782"/>
        <v>0</v>
      </c>
      <c r="IK241" s="345">
        <f t="shared" si="783"/>
        <v>0</v>
      </c>
      <c r="IL241" s="345">
        <f t="shared" si="784"/>
        <v>0</v>
      </c>
      <c r="IM241" s="345">
        <f t="shared" si="785"/>
        <v>0</v>
      </c>
      <c r="IN241" s="345">
        <f t="shared" si="786"/>
        <v>0</v>
      </c>
      <c r="IO241" s="345">
        <f t="shared" si="787"/>
        <v>0</v>
      </c>
      <c r="IP241" s="345">
        <f t="shared" si="788"/>
        <v>0</v>
      </c>
      <c r="IQ241" s="345">
        <f t="shared" si="789"/>
        <v>0</v>
      </c>
      <c r="IR241" s="345">
        <f t="shared" si="790"/>
        <v>0</v>
      </c>
      <c r="IS241" s="392">
        <f t="shared" si="791"/>
        <v>0</v>
      </c>
      <c r="IT241" s="385"/>
      <c r="IU241" s="440">
        <f t="shared" si="643"/>
        <v>0</v>
      </c>
      <c r="IV241" s="344">
        <f t="shared" si="644"/>
        <v>0</v>
      </c>
      <c r="IW241" s="344">
        <f t="shared" si="645"/>
        <v>0</v>
      </c>
      <c r="IX241" s="344">
        <f t="shared" si="646"/>
        <v>0</v>
      </c>
      <c r="IY241" s="344">
        <f t="shared" si="647"/>
        <v>0</v>
      </c>
      <c r="IZ241" s="344">
        <f t="shared" si="648"/>
        <v>0</v>
      </c>
      <c r="JA241" s="344">
        <f t="shared" si="649"/>
        <v>0</v>
      </c>
      <c r="JB241" s="344">
        <f t="shared" si="650"/>
        <v>0</v>
      </c>
      <c r="JC241" s="344">
        <f t="shared" si="651"/>
        <v>0</v>
      </c>
      <c r="JD241" s="344">
        <f t="shared" si="652"/>
        <v>0</v>
      </c>
      <c r="JE241" s="344">
        <f t="shared" si="653"/>
        <v>0</v>
      </c>
      <c r="JF241" s="344">
        <f t="shared" si="654"/>
        <v>0</v>
      </c>
      <c r="JG241" s="344">
        <f t="shared" si="655"/>
        <v>0</v>
      </c>
      <c r="JH241" s="344">
        <f t="shared" si="656"/>
        <v>0</v>
      </c>
      <c r="JI241" s="344">
        <f t="shared" si="657"/>
        <v>0</v>
      </c>
      <c r="JJ241" s="344">
        <f t="shared" si="658"/>
        <v>0</v>
      </c>
      <c r="JK241" s="344">
        <f t="shared" si="659"/>
        <v>0</v>
      </c>
      <c r="JL241" s="344">
        <f t="shared" si="660"/>
        <v>0</v>
      </c>
      <c r="JM241" s="344">
        <f t="shared" si="661"/>
        <v>0</v>
      </c>
      <c r="JN241" s="344">
        <f t="shared" si="662"/>
        <v>0</v>
      </c>
      <c r="JO241" s="344">
        <f t="shared" si="663"/>
        <v>0</v>
      </c>
      <c r="JP241" s="344">
        <f t="shared" si="664"/>
        <v>0</v>
      </c>
      <c r="JQ241" s="344">
        <f t="shared" si="665"/>
        <v>0</v>
      </c>
      <c r="JR241" s="344">
        <f t="shared" si="666"/>
        <v>0</v>
      </c>
      <c r="JS241" s="344">
        <f t="shared" si="667"/>
        <v>0</v>
      </c>
      <c r="JT241" s="344">
        <f t="shared" si="668"/>
        <v>0</v>
      </c>
      <c r="JU241" s="344">
        <f t="shared" si="669"/>
        <v>0</v>
      </c>
      <c r="JV241" s="344">
        <f t="shared" si="670"/>
        <v>0</v>
      </c>
      <c r="JW241" s="344">
        <f t="shared" si="671"/>
        <v>0</v>
      </c>
      <c r="JX241" s="344">
        <f t="shared" si="672"/>
        <v>0</v>
      </c>
      <c r="JY241" s="344">
        <f t="shared" si="673"/>
        <v>0</v>
      </c>
      <c r="JZ241" s="344">
        <f t="shared" si="674"/>
        <v>0</v>
      </c>
      <c r="KA241" s="344">
        <f t="shared" si="675"/>
        <v>0</v>
      </c>
      <c r="KB241" s="344">
        <f t="shared" si="676"/>
        <v>0</v>
      </c>
      <c r="KC241" s="344">
        <f t="shared" si="677"/>
        <v>0</v>
      </c>
      <c r="KD241" s="344">
        <f t="shared" si="678"/>
        <v>0</v>
      </c>
      <c r="KE241" s="344">
        <f t="shared" si="679"/>
        <v>0</v>
      </c>
      <c r="KF241" s="344">
        <f t="shared" si="680"/>
        <v>0</v>
      </c>
      <c r="KG241" s="344">
        <f t="shared" si="681"/>
        <v>0</v>
      </c>
      <c r="KH241" s="344">
        <f t="shared" si="682"/>
        <v>0</v>
      </c>
      <c r="KI241" s="344">
        <f t="shared" si="683"/>
        <v>0</v>
      </c>
      <c r="KJ241" s="344">
        <f t="shared" si="684"/>
        <v>0</v>
      </c>
      <c r="KK241" s="344">
        <f t="shared" si="685"/>
        <v>0</v>
      </c>
      <c r="KL241" s="344">
        <f t="shared" si="686"/>
        <v>0</v>
      </c>
      <c r="KM241" s="344">
        <f t="shared" si="687"/>
        <v>0</v>
      </c>
      <c r="KN241" s="344">
        <f t="shared" si="688"/>
        <v>0</v>
      </c>
      <c r="KO241" s="344">
        <f t="shared" si="689"/>
        <v>0</v>
      </c>
      <c r="KP241" s="344">
        <f t="shared" si="690"/>
        <v>0</v>
      </c>
      <c r="KQ241" s="344">
        <f t="shared" si="691"/>
        <v>0</v>
      </c>
      <c r="KR241" s="344">
        <f t="shared" si="692"/>
        <v>0</v>
      </c>
      <c r="KS241" s="344">
        <f t="shared" si="693"/>
        <v>0</v>
      </c>
      <c r="KT241" s="383">
        <f t="shared" si="694"/>
        <v>0</v>
      </c>
      <c r="KU241" s="701"/>
      <c r="KV241" s="109"/>
      <c r="KW241" s="109"/>
      <c r="KX241" s="110"/>
      <c r="KZ241" s="472">
        <f t="shared" si="695"/>
        <v>0</v>
      </c>
      <c r="LA241" s="348">
        <f t="shared" si="696"/>
        <v>0</v>
      </c>
      <c r="LB241" s="348">
        <f t="shared" si="697"/>
        <v>0</v>
      </c>
      <c r="LC241" s="473">
        <f t="shared" si="698"/>
        <v>0</v>
      </c>
      <c r="LE241" s="467">
        <f t="shared" si="699"/>
        <v>0</v>
      </c>
      <c r="LF241" s="467" t="str">
        <f t="shared" si="700"/>
        <v/>
      </c>
      <c r="LG241" s="467">
        <f t="shared" si="701"/>
        <v>0</v>
      </c>
      <c r="LH241" s="467">
        <f t="shared" si="702"/>
        <v>0</v>
      </c>
      <c r="LI241" s="467">
        <f t="shared" si="703"/>
        <v>0</v>
      </c>
      <c r="LJ241" s="467">
        <f t="shared" si="704"/>
        <v>0</v>
      </c>
      <c r="LK241" s="467">
        <f t="shared" si="705"/>
        <v>0</v>
      </c>
      <c r="LL241" s="467">
        <f t="shared" si="706"/>
        <v>0</v>
      </c>
      <c r="LM241" s="467">
        <f t="shared" si="707"/>
        <v>0</v>
      </c>
      <c r="LN241" s="468">
        <f t="shared" si="708"/>
        <v>0</v>
      </c>
      <c r="LO241" s="468" t="str">
        <f t="shared" si="792"/>
        <v>○</v>
      </c>
      <c r="LP241" s="451"/>
      <c r="LQ241" s="414">
        <f t="shared" si="793"/>
        <v>0</v>
      </c>
      <c r="LR241" s="414">
        <f t="shared" si="794"/>
        <v>0</v>
      </c>
      <c r="LS241" s="414" t="str">
        <f t="shared" si="709"/>
        <v/>
      </c>
      <c r="LT241" s="414" t="str">
        <f t="shared" si="795"/>
        <v/>
      </c>
      <c r="LU241" s="414">
        <f t="shared" si="710"/>
        <v>0</v>
      </c>
      <c r="LV241" s="414">
        <f t="shared" si="711"/>
        <v>0</v>
      </c>
      <c r="LW241" s="414">
        <f t="shared" si="712"/>
        <v>0</v>
      </c>
      <c r="LX241" s="448">
        <f t="shared" si="713"/>
        <v>0</v>
      </c>
      <c r="LY241" s="414">
        <f t="shared" si="796"/>
        <v>0</v>
      </c>
      <c r="LZ241" s="414">
        <f t="shared" si="797"/>
        <v>0</v>
      </c>
      <c r="MA241" s="414">
        <f t="shared" si="798"/>
        <v>0</v>
      </c>
      <c r="MB241" s="448">
        <f t="shared" si="799"/>
        <v>0</v>
      </c>
      <c r="MC241" s="414">
        <f t="shared" si="714"/>
        <v>0</v>
      </c>
      <c r="MD241" s="414">
        <f t="shared" si="715"/>
        <v>0</v>
      </c>
      <c r="ME241" s="414">
        <f t="shared" si="716"/>
        <v>0</v>
      </c>
      <c r="MF241" s="448">
        <f t="shared" si="717"/>
        <v>0</v>
      </c>
      <c r="MG241" s="414">
        <f t="shared" si="718"/>
        <v>0</v>
      </c>
      <c r="MH241" s="414">
        <f t="shared" si="719"/>
        <v>0</v>
      </c>
      <c r="MI241" s="414">
        <f t="shared" si="720"/>
        <v>0</v>
      </c>
      <c r="MJ241" s="448">
        <f t="shared" si="800"/>
        <v>0</v>
      </c>
      <c r="MK241" s="462"/>
      <c r="ML241" s="477" cm="1">
        <f t="array" ref="ML241">IF(MX241=1,INDEX($BX241:$EQ241,1,MATCH("Ⅱ⑧",$BX241:$EQ241,0)+7),0)</f>
        <v>0</v>
      </c>
      <c r="MM241" s="478">
        <f t="shared" si="721"/>
        <v>0</v>
      </c>
      <c r="MN241" s="468">
        <f t="shared" si="722"/>
        <v>0</v>
      </c>
      <c r="MP241" s="348">
        <f t="shared" si="723"/>
        <v>0</v>
      </c>
      <c r="MQ241" s="348">
        <f t="shared" si="724"/>
        <v>0</v>
      </c>
      <c r="MR241" s="348">
        <f t="shared" si="725"/>
        <v>0</v>
      </c>
      <c r="MS241" s="348">
        <f t="shared" si="726"/>
        <v>0</v>
      </c>
      <c r="MT241" s="348">
        <f t="shared" si="727"/>
        <v>0</v>
      </c>
      <c r="MU241" s="348">
        <f t="shared" si="728"/>
        <v>0</v>
      </c>
      <c r="MV241" s="348">
        <f t="shared" si="729"/>
        <v>0</v>
      </c>
      <c r="MW241" s="348">
        <f t="shared" si="730"/>
        <v>0</v>
      </c>
      <c r="MX241" s="348">
        <f t="shared" si="731"/>
        <v>0</v>
      </c>
      <c r="MZ241" s="550">
        <f t="shared" si="732"/>
        <v>0</v>
      </c>
      <c r="NA241" s="550">
        <f t="shared" si="733"/>
        <v>0</v>
      </c>
      <c r="NB241" s="550">
        <f t="shared" si="734"/>
        <v>0</v>
      </c>
      <c r="NC241" s="550">
        <f t="shared" si="735"/>
        <v>0</v>
      </c>
      <c r="ND241" s="550">
        <f t="shared" si="736"/>
        <v>0</v>
      </c>
      <c r="NE241" s="550">
        <f t="shared" si="737"/>
        <v>0</v>
      </c>
      <c r="NF241" s="550">
        <f t="shared" si="738"/>
        <v>0</v>
      </c>
      <c r="NG241" s="550">
        <f t="shared" si="739"/>
        <v>0</v>
      </c>
    </row>
    <row r="242" spans="1:371" s="136" customFormat="1" ht="21" customHeight="1">
      <c r="A242" s="452">
        <f t="shared" si="612"/>
        <v>0</v>
      </c>
      <c r="B242" s="452">
        <f t="shared" si="801"/>
        <v>0</v>
      </c>
      <c r="C242" s="452">
        <f t="shared" si="613"/>
        <v>0</v>
      </c>
      <c r="D242" s="452">
        <f t="shared" si="614"/>
        <v>0</v>
      </c>
      <c r="E242" s="452">
        <f t="shared" si="615"/>
        <v>0</v>
      </c>
      <c r="F242" s="452">
        <f t="shared" si="802"/>
        <v>0</v>
      </c>
      <c r="G242" s="452">
        <f t="shared" si="803"/>
        <v>0</v>
      </c>
      <c r="H242" s="452">
        <f t="shared" si="804"/>
        <v>0</v>
      </c>
      <c r="I242" s="267">
        <f t="shared" si="740"/>
        <v>0</v>
      </c>
      <c r="J242" s="268"/>
      <c r="K242" s="112"/>
      <c r="L242" s="112"/>
      <c r="M242" s="106"/>
      <c r="N242" s="106"/>
      <c r="O242" s="106"/>
      <c r="P242" s="106"/>
      <c r="Q242" s="112"/>
      <c r="R242" s="263" t="str">
        <f>IFERROR(VLOOKUP(Q242,'４整理番号表'!$T$27:$U$30,2,TRUE),"")</f>
        <v/>
      </c>
      <c r="S242" s="263">
        <f t="shared" si="741"/>
        <v>0</v>
      </c>
      <c r="T242" s="266">
        <f t="shared" si="742"/>
        <v>0</v>
      </c>
      <c r="U242" s="112"/>
      <c r="V242" s="108"/>
      <c r="W242" s="269" t="str">
        <f>IFERROR(VLOOKUP(V242,'４整理番号表'!$B$6:$G$7,2,TRUE),"")</f>
        <v/>
      </c>
      <c r="X242" s="270"/>
      <c r="Y242" s="108"/>
      <c r="Z242" s="269" t="str">
        <f>IFERROR(VLOOKUP(Y242,'４整理番号表'!$B$39:$H$45,2,TRUE),"")</f>
        <v/>
      </c>
      <c r="AA242" s="108"/>
      <c r="AB242" s="271" t="str">
        <f>IFERROR(VLOOKUP(AA242,'４整理番号表'!$J$5:$K$59,2,TRUE),"")</f>
        <v/>
      </c>
      <c r="AC242" s="365"/>
      <c r="AD242" s="624"/>
      <c r="AE242" s="107"/>
      <c r="AF242" s="272" t="str">
        <f>IFERROR(VLOOKUP(AE242,'４整理番号表'!$P$6:$Q$39,2,TRUE),"")</f>
        <v/>
      </c>
      <c r="AG242" s="273">
        <f t="shared" si="616"/>
        <v>0</v>
      </c>
      <c r="AH242" s="106"/>
      <c r="AI242" s="112"/>
      <c r="AJ242" s="111"/>
      <c r="AK242" s="282"/>
      <c r="AL242" s="283"/>
      <c r="AM242" s="280"/>
      <c r="AN242" s="29"/>
      <c r="AO242" s="291">
        <f t="shared" si="617"/>
        <v>0</v>
      </c>
      <c r="AP242" s="290">
        <f t="shared" si="743"/>
        <v>0</v>
      </c>
      <c r="AQ242" s="30"/>
      <c r="AR242" s="30"/>
      <c r="AS242" s="30"/>
      <c r="AT242" s="289"/>
      <c r="AU242" s="291">
        <f t="shared" si="810"/>
        <v>0</v>
      </c>
      <c r="AV242" s="291" t="str">
        <f t="shared" si="805"/>
        <v/>
      </c>
      <c r="AW242" s="27"/>
      <c r="AX242" s="33"/>
      <c r="AY242" s="33"/>
      <c r="AZ242" s="28"/>
      <c r="BA242" s="27"/>
      <c r="BB242" s="202"/>
      <c r="BC242" s="315">
        <f t="shared" si="744"/>
        <v>0</v>
      </c>
      <c r="BD242" s="349" t="str">
        <f t="shared" si="618"/>
        <v/>
      </c>
      <c r="BE242" s="350"/>
      <c r="BF242" s="350"/>
      <c r="BG242" s="349">
        <f t="shared" si="811"/>
        <v>0</v>
      </c>
      <c r="BH242" s="350"/>
      <c r="BI242" s="349">
        <f t="shared" si="745"/>
        <v>0</v>
      </c>
      <c r="BJ242" s="202"/>
      <c r="BK242" s="202"/>
      <c r="BL242" s="653" t="str">
        <f t="shared" si="619"/>
        <v/>
      </c>
      <c r="BM242" s="654" t="str">
        <f t="shared" si="620"/>
        <v/>
      </c>
      <c r="BN242" s="266" t="str">
        <f t="shared" si="621"/>
        <v/>
      </c>
      <c r="BO242" s="793"/>
      <c r="BP242" s="323"/>
      <c r="BQ242" s="323"/>
      <c r="BR242" s="323"/>
      <c r="BS242" s="323"/>
      <c r="BT242" s="324" t="str">
        <f t="shared" si="622"/>
        <v/>
      </c>
      <c r="BU242" s="325" t="str">
        <f t="shared" si="746"/>
        <v/>
      </c>
      <c r="BV242" s="393">
        <f t="shared" si="747"/>
        <v>0</v>
      </c>
      <c r="BW242" s="326"/>
      <c r="BX242" s="329"/>
      <c r="BY242" s="454"/>
      <c r="BZ242" s="455"/>
      <c r="CA242" s="455"/>
      <c r="CB242" s="455"/>
      <c r="CC242" s="455"/>
      <c r="CD242" s="322">
        <f>IFERROR(VLOOKUP(BX242,'４整理番号表'!$X$23:$Z$31,3,FALSE),)</f>
        <v>0</v>
      </c>
      <c r="CE242" s="605" t="str">
        <f>IF(BX242='４整理番号表'!$X$24,IF(CC242&lt;&gt;"",IF(BZ242&gt;0,IF(BY242=6,ROUNDDOWN((CC242-BZ242)/ABS(BZ242),3),IF(BY242=5,ROUNDDOWN((CC242-BZ242)/ABS(BZ242)*3/4,3),"")),"-")),IF(CC242&lt;&gt;"",IF(BZ242&gt;0,ROUNDDOWN((CC242-BZ242)/ABS(BZ242),3),"-"),""))</f>
        <v/>
      </c>
      <c r="CF242" s="610"/>
      <c r="CG242" s="329"/>
      <c r="CH242" s="454"/>
      <c r="CI242" s="322"/>
      <c r="CJ242" s="322"/>
      <c r="CK242" s="322"/>
      <c r="CL242" s="322"/>
      <c r="CM242" s="322">
        <f>IFERROR(VLOOKUP(CG242,'４整理番号表'!$X$23:$Z$31,3,FALSE),)</f>
        <v>0</v>
      </c>
      <c r="CN242" s="325" t="str">
        <f t="shared" si="748"/>
        <v/>
      </c>
      <c r="CO242" s="610"/>
      <c r="CP242" s="329"/>
      <c r="CQ242" s="454"/>
      <c r="CR242" s="322"/>
      <c r="CS242" s="322"/>
      <c r="CT242" s="322"/>
      <c r="CU242" s="322"/>
      <c r="CV242" s="322">
        <f>IFERROR(VLOOKUP(CP242,'４整理番号表'!$X$23:$Z$31,3,FALSE),)</f>
        <v>0</v>
      </c>
      <c r="CW242" s="325" t="str">
        <f t="shared" si="749"/>
        <v/>
      </c>
      <c r="CX242" s="619"/>
      <c r="CY242" s="329"/>
      <c r="CZ242" s="454"/>
      <c r="DA242" s="322"/>
      <c r="DB242" s="322"/>
      <c r="DC242" s="322"/>
      <c r="DD242" s="322"/>
      <c r="DE242" s="322">
        <f>IFERROR(VLOOKUP(CY242,'４整理番号表'!$X$23:$Z$31,3,FALSE),)</f>
        <v>0</v>
      </c>
      <c r="DF242" s="325" t="str">
        <f t="shared" si="750"/>
        <v/>
      </c>
      <c r="DG242" s="610"/>
      <c r="DH242" s="329"/>
      <c r="DI242" s="454"/>
      <c r="DJ242" s="322"/>
      <c r="DK242" s="322"/>
      <c r="DL242" s="322"/>
      <c r="DM242" s="322"/>
      <c r="DN242" s="322">
        <f>IFERROR(VLOOKUP(DH242,'４整理番号表'!$X$23:$Z$31,3,FALSE),)</f>
        <v>0</v>
      </c>
      <c r="DO242" s="325" t="str">
        <f t="shared" si="751"/>
        <v/>
      </c>
      <c r="DP242" s="610"/>
      <c r="DQ242" s="329"/>
      <c r="DR242" s="454"/>
      <c r="DS242" s="322"/>
      <c r="DT242" s="322"/>
      <c r="DU242" s="322"/>
      <c r="DV242" s="322"/>
      <c r="DW242" s="322">
        <f>IFERROR(VLOOKUP(DQ242,'４整理番号表'!$X$23:$Z$31,3,FALSE),)</f>
        <v>0</v>
      </c>
      <c r="DX242" s="325" t="str">
        <f t="shared" si="752"/>
        <v/>
      </c>
      <c r="DY242" s="610"/>
      <c r="DZ242" s="329"/>
      <c r="EA242" s="454"/>
      <c r="EB242" s="322"/>
      <c r="EC242" s="322"/>
      <c r="ED242" s="322"/>
      <c r="EE242" s="322"/>
      <c r="EF242" s="322">
        <f>IFERROR(VLOOKUP(DZ242,'４整理番号表'!$X$23:$Z$31,3,FALSE),)</f>
        <v>0</v>
      </c>
      <c r="EG242" s="325" t="str">
        <f t="shared" si="753"/>
        <v/>
      </c>
      <c r="EH242" s="610"/>
      <c r="EI242" s="329"/>
      <c r="EJ242" s="454"/>
      <c r="EK242" s="322"/>
      <c r="EL242" s="322"/>
      <c r="EM242" s="322"/>
      <c r="EN242" s="322"/>
      <c r="EO242" s="322">
        <f>IFERROR(VLOOKUP(EI242,'４整理番号表'!$X$23:$Z$31,3,FALSE),)</f>
        <v>0</v>
      </c>
      <c r="EP242" s="325" t="str">
        <f t="shared" si="754"/>
        <v/>
      </c>
      <c r="EQ242" s="619"/>
      <c r="ER242" s="203" t="s">
        <v>101</v>
      </c>
      <c r="ES242" s="266">
        <f t="shared" si="623"/>
        <v>0</v>
      </c>
      <c r="ET242" s="272">
        <f t="shared" si="624"/>
        <v>0</v>
      </c>
      <c r="EU242" s="272">
        <f t="shared" si="625"/>
        <v>0</v>
      </c>
      <c r="EV242" s="272">
        <f t="shared" si="626"/>
        <v>0</v>
      </c>
      <c r="EW242" s="272">
        <f t="shared" si="627"/>
        <v>0</v>
      </c>
      <c r="EX242" s="272">
        <f t="shared" si="628"/>
        <v>0</v>
      </c>
      <c r="EY242" s="272">
        <f t="shared" si="629"/>
        <v>0</v>
      </c>
      <c r="EZ242" s="272">
        <f t="shared" si="630"/>
        <v>0</v>
      </c>
      <c r="FA242" s="272">
        <f t="shared" si="631"/>
        <v>0</v>
      </c>
      <c r="FB242" s="272">
        <f t="shared" si="632"/>
        <v>0</v>
      </c>
      <c r="FC242" s="272">
        <f t="shared" si="633"/>
        <v>0</v>
      </c>
      <c r="FD242" s="272">
        <f t="shared" si="634"/>
        <v>0</v>
      </c>
      <c r="FE242" s="272">
        <f t="shared" si="635"/>
        <v>0</v>
      </c>
      <c r="FF242" s="272">
        <f t="shared" si="636"/>
        <v>0</v>
      </c>
      <c r="FG242" s="272">
        <f t="shared" si="637"/>
        <v>0</v>
      </c>
      <c r="FH242" s="272">
        <f t="shared" si="638"/>
        <v>0</v>
      </c>
      <c r="FI242" s="109" t="s">
        <v>100</v>
      </c>
      <c r="FJ242" s="109" t="s">
        <v>100</v>
      </c>
      <c r="FK242" s="109" t="s">
        <v>100</v>
      </c>
      <c r="FL242" s="109" t="s">
        <v>100</v>
      </c>
      <c r="FM242" s="109" t="s">
        <v>100</v>
      </c>
      <c r="FN242" s="272">
        <f t="shared" si="755"/>
        <v>0</v>
      </c>
      <c r="FO242" s="272">
        <f t="shared" si="756"/>
        <v>0</v>
      </c>
      <c r="FP242" s="272">
        <f t="shared" si="757"/>
        <v>0</v>
      </c>
      <c r="FQ242" s="272">
        <f t="shared" si="758"/>
        <v>0</v>
      </c>
      <c r="FR242" s="272">
        <f t="shared" si="759"/>
        <v>0</v>
      </c>
      <c r="FS242" s="272">
        <f t="shared" si="760"/>
        <v>0</v>
      </c>
      <c r="FT242" s="272">
        <f t="shared" si="761"/>
        <v>0</v>
      </c>
      <c r="FU242" s="113"/>
      <c r="FV242" s="113"/>
      <c r="FW242" s="109"/>
      <c r="FX242" s="109"/>
      <c r="FY242" s="109"/>
      <c r="FZ242" s="272">
        <f t="shared" si="762"/>
        <v>0</v>
      </c>
      <c r="GA242" s="272">
        <f t="shared" si="639"/>
        <v>0</v>
      </c>
      <c r="GB242" s="109"/>
      <c r="GC242" s="109"/>
      <c r="GD242" s="109"/>
      <c r="GE242" s="109"/>
      <c r="GF242" s="109"/>
      <c r="GG242" s="109"/>
      <c r="GH242" s="109"/>
      <c r="GI242" s="109"/>
      <c r="GJ242" s="109"/>
      <c r="GK242" s="109"/>
      <c r="GL242" s="109"/>
      <c r="GM242" s="109"/>
      <c r="GN242" s="109"/>
      <c r="GO242" s="109"/>
      <c r="GP242" s="109"/>
      <c r="GQ242" s="109"/>
      <c r="GR242" s="109"/>
      <c r="GS242" s="109"/>
      <c r="GT242" s="110"/>
      <c r="GV242" s="413">
        <f t="shared" si="640"/>
        <v>0</v>
      </c>
      <c r="GW242" s="414">
        <f t="shared" si="641"/>
        <v>0</v>
      </c>
      <c r="GX242" s="415"/>
      <c r="GY242" s="416">
        <f t="shared" si="806"/>
        <v>0</v>
      </c>
      <c r="GZ242" s="417">
        <f t="shared" si="807"/>
        <v>0</v>
      </c>
      <c r="HA242" s="385"/>
      <c r="HB242" s="421"/>
      <c r="HC242" s="422"/>
      <c r="HD242" s="422"/>
      <c r="HE242" s="423">
        <f t="shared" si="808"/>
        <v>0</v>
      </c>
      <c r="HF242" s="424">
        <f t="shared" si="809"/>
        <v>0</v>
      </c>
      <c r="HG242" s="426"/>
      <c r="HH242" s="426"/>
      <c r="HI242" s="426"/>
      <c r="HJ242" s="345" t="str">
        <f t="shared" si="642"/>
        <v/>
      </c>
      <c r="HK242" s="402">
        <f>IF(OR(AND(1&lt;=HJ242,HJ242&lt;=3),HJ242=6),VLOOKUP(HJ242,'４整理番号表'!$J$5:$K$59,2,FALSE),0)</f>
        <v>0</v>
      </c>
      <c r="HL242" s="402">
        <f>IF(OR(HJ242=4,HJ242=7),VLOOKUP(HJ242,'４整理番号表'!$J$5:$K$59,2,FALSE),0)</f>
        <v>0</v>
      </c>
      <c r="HM242" s="402">
        <f>IF(HJ242=5,VLOOKUP(HJ242,'４整理番号表'!$J$5:$K$59,2,FALSE),0)</f>
        <v>0</v>
      </c>
      <c r="HN242" s="402">
        <f>IF(AND(8&lt;=HJ242,HJ242&lt;=13),VLOOKUP(HJ242,'４整理番号表'!$J$5:$K$59,2,FALSE),0)</f>
        <v>0</v>
      </c>
      <c r="HO242" s="397">
        <f t="shared" si="763"/>
        <v>0</v>
      </c>
      <c r="HP242" s="345">
        <f t="shared" si="764"/>
        <v>0</v>
      </c>
      <c r="HQ242" s="345">
        <f t="shared" si="765"/>
        <v>0</v>
      </c>
      <c r="HR242" s="344">
        <f t="shared" si="766"/>
        <v>0</v>
      </c>
      <c r="HS242" s="344">
        <f t="shared" si="767"/>
        <v>0</v>
      </c>
      <c r="HT242" s="345">
        <f t="shared" si="768"/>
        <v>0</v>
      </c>
      <c r="HU242" s="345">
        <f t="shared" si="769"/>
        <v>0</v>
      </c>
      <c r="HV242" s="345">
        <f t="shared" si="770"/>
        <v>0</v>
      </c>
      <c r="HW242" s="345">
        <f t="shared" si="771"/>
        <v>0</v>
      </c>
      <c r="HX242" s="345">
        <f t="shared" si="772"/>
        <v>0</v>
      </c>
      <c r="HY242" s="344">
        <f t="shared" si="773"/>
        <v>0</v>
      </c>
      <c r="HZ242" s="344">
        <f t="shared" si="774"/>
        <v>0</v>
      </c>
      <c r="IA242" s="345">
        <f t="shared" si="775"/>
        <v>0</v>
      </c>
      <c r="IB242" s="345">
        <f t="shared" si="776"/>
        <v>0</v>
      </c>
      <c r="IC242" s="345">
        <f t="shared" si="777"/>
        <v>0</v>
      </c>
      <c r="ID242" s="345">
        <f t="shared" si="778"/>
        <v>0</v>
      </c>
      <c r="IE242" s="345">
        <f t="shared" si="779"/>
        <v>0</v>
      </c>
      <c r="IF242" s="344">
        <f>IF(AND($HO242=3,SUM($ID242:IE242)=0),IF(AND($HB242=1,$HF242&gt;=0.1),1,),)</f>
        <v>0</v>
      </c>
      <c r="IG242" s="344">
        <f>IF(AND($HO242=3,SUM($ID242:IF242)=0),IF(AND($HB242=1,$HF242&gt;=0.05,$HF242&lt;0.1),1,),)</f>
        <v>0</v>
      </c>
      <c r="IH242" s="345">
        <f t="shared" si="780"/>
        <v>0</v>
      </c>
      <c r="II242" s="345">
        <f t="shared" si="781"/>
        <v>0</v>
      </c>
      <c r="IJ242" s="345">
        <f t="shared" si="782"/>
        <v>0</v>
      </c>
      <c r="IK242" s="345">
        <f t="shared" si="783"/>
        <v>0</v>
      </c>
      <c r="IL242" s="345">
        <f t="shared" si="784"/>
        <v>0</v>
      </c>
      <c r="IM242" s="345">
        <f t="shared" si="785"/>
        <v>0</v>
      </c>
      <c r="IN242" s="345">
        <f t="shared" si="786"/>
        <v>0</v>
      </c>
      <c r="IO242" s="345">
        <f t="shared" si="787"/>
        <v>0</v>
      </c>
      <c r="IP242" s="345">
        <f t="shared" si="788"/>
        <v>0</v>
      </c>
      <c r="IQ242" s="345">
        <f t="shared" si="789"/>
        <v>0</v>
      </c>
      <c r="IR242" s="345">
        <f t="shared" si="790"/>
        <v>0</v>
      </c>
      <c r="IS242" s="392">
        <f t="shared" si="791"/>
        <v>0</v>
      </c>
      <c r="IT242" s="385"/>
      <c r="IU242" s="440">
        <f t="shared" si="643"/>
        <v>0</v>
      </c>
      <c r="IV242" s="344">
        <f t="shared" si="644"/>
        <v>0</v>
      </c>
      <c r="IW242" s="344">
        <f t="shared" si="645"/>
        <v>0</v>
      </c>
      <c r="IX242" s="344">
        <f t="shared" si="646"/>
        <v>0</v>
      </c>
      <c r="IY242" s="344">
        <f t="shared" si="647"/>
        <v>0</v>
      </c>
      <c r="IZ242" s="344">
        <f t="shared" si="648"/>
        <v>0</v>
      </c>
      <c r="JA242" s="344">
        <f t="shared" si="649"/>
        <v>0</v>
      </c>
      <c r="JB242" s="344">
        <f t="shared" si="650"/>
        <v>0</v>
      </c>
      <c r="JC242" s="344">
        <f t="shared" si="651"/>
        <v>0</v>
      </c>
      <c r="JD242" s="344">
        <f t="shared" si="652"/>
        <v>0</v>
      </c>
      <c r="JE242" s="344">
        <f t="shared" si="653"/>
        <v>0</v>
      </c>
      <c r="JF242" s="344">
        <f t="shared" si="654"/>
        <v>0</v>
      </c>
      <c r="JG242" s="344">
        <f t="shared" si="655"/>
        <v>0</v>
      </c>
      <c r="JH242" s="344">
        <f t="shared" si="656"/>
        <v>0</v>
      </c>
      <c r="JI242" s="344">
        <f t="shared" si="657"/>
        <v>0</v>
      </c>
      <c r="JJ242" s="344">
        <f t="shared" si="658"/>
        <v>0</v>
      </c>
      <c r="JK242" s="344">
        <f t="shared" si="659"/>
        <v>0</v>
      </c>
      <c r="JL242" s="344">
        <f t="shared" si="660"/>
        <v>0</v>
      </c>
      <c r="JM242" s="344">
        <f t="shared" si="661"/>
        <v>0</v>
      </c>
      <c r="JN242" s="344">
        <f t="shared" si="662"/>
        <v>0</v>
      </c>
      <c r="JO242" s="344">
        <f t="shared" si="663"/>
        <v>0</v>
      </c>
      <c r="JP242" s="344">
        <f t="shared" si="664"/>
        <v>0</v>
      </c>
      <c r="JQ242" s="344">
        <f t="shared" si="665"/>
        <v>0</v>
      </c>
      <c r="JR242" s="344">
        <f t="shared" si="666"/>
        <v>0</v>
      </c>
      <c r="JS242" s="344">
        <f t="shared" si="667"/>
        <v>0</v>
      </c>
      <c r="JT242" s="344">
        <f t="shared" si="668"/>
        <v>0</v>
      </c>
      <c r="JU242" s="344">
        <f t="shared" si="669"/>
        <v>0</v>
      </c>
      <c r="JV242" s="344">
        <f t="shared" si="670"/>
        <v>0</v>
      </c>
      <c r="JW242" s="344">
        <f t="shared" si="671"/>
        <v>0</v>
      </c>
      <c r="JX242" s="344">
        <f t="shared" si="672"/>
        <v>0</v>
      </c>
      <c r="JY242" s="344">
        <f t="shared" si="673"/>
        <v>0</v>
      </c>
      <c r="JZ242" s="344">
        <f t="shared" si="674"/>
        <v>0</v>
      </c>
      <c r="KA242" s="344">
        <f t="shared" si="675"/>
        <v>0</v>
      </c>
      <c r="KB242" s="344">
        <f t="shared" si="676"/>
        <v>0</v>
      </c>
      <c r="KC242" s="344">
        <f t="shared" si="677"/>
        <v>0</v>
      </c>
      <c r="KD242" s="344">
        <f t="shared" si="678"/>
        <v>0</v>
      </c>
      <c r="KE242" s="344">
        <f t="shared" si="679"/>
        <v>0</v>
      </c>
      <c r="KF242" s="344">
        <f t="shared" si="680"/>
        <v>0</v>
      </c>
      <c r="KG242" s="344">
        <f t="shared" si="681"/>
        <v>0</v>
      </c>
      <c r="KH242" s="344">
        <f t="shared" si="682"/>
        <v>0</v>
      </c>
      <c r="KI242" s="344">
        <f t="shared" si="683"/>
        <v>0</v>
      </c>
      <c r="KJ242" s="344">
        <f t="shared" si="684"/>
        <v>0</v>
      </c>
      <c r="KK242" s="344">
        <f t="shared" si="685"/>
        <v>0</v>
      </c>
      <c r="KL242" s="344">
        <f t="shared" si="686"/>
        <v>0</v>
      </c>
      <c r="KM242" s="344">
        <f t="shared" si="687"/>
        <v>0</v>
      </c>
      <c r="KN242" s="344">
        <f t="shared" si="688"/>
        <v>0</v>
      </c>
      <c r="KO242" s="344">
        <f t="shared" si="689"/>
        <v>0</v>
      </c>
      <c r="KP242" s="344">
        <f t="shared" si="690"/>
        <v>0</v>
      </c>
      <c r="KQ242" s="344">
        <f t="shared" si="691"/>
        <v>0</v>
      </c>
      <c r="KR242" s="344">
        <f t="shared" si="692"/>
        <v>0</v>
      </c>
      <c r="KS242" s="344">
        <f t="shared" si="693"/>
        <v>0</v>
      </c>
      <c r="KT242" s="383">
        <f t="shared" si="694"/>
        <v>0</v>
      </c>
      <c r="KU242" s="701"/>
      <c r="KV242" s="109"/>
      <c r="KW242" s="109"/>
      <c r="KX242" s="110"/>
      <c r="KZ242" s="472">
        <f t="shared" si="695"/>
        <v>0</v>
      </c>
      <c r="LA242" s="348">
        <f t="shared" si="696"/>
        <v>0</v>
      </c>
      <c r="LB242" s="348">
        <f t="shared" si="697"/>
        <v>0</v>
      </c>
      <c r="LC242" s="473">
        <f t="shared" si="698"/>
        <v>0</v>
      </c>
      <c r="LE242" s="467">
        <f t="shared" si="699"/>
        <v>0</v>
      </c>
      <c r="LF242" s="467" t="str">
        <f t="shared" si="700"/>
        <v/>
      </c>
      <c r="LG242" s="467">
        <f t="shared" si="701"/>
        <v>0</v>
      </c>
      <c r="LH242" s="467">
        <f t="shared" si="702"/>
        <v>0</v>
      </c>
      <c r="LI242" s="467">
        <f t="shared" si="703"/>
        <v>0</v>
      </c>
      <c r="LJ242" s="467">
        <f t="shared" si="704"/>
        <v>0</v>
      </c>
      <c r="LK242" s="467">
        <f t="shared" si="705"/>
        <v>0</v>
      </c>
      <c r="LL242" s="467">
        <f t="shared" si="706"/>
        <v>0</v>
      </c>
      <c r="LM242" s="467">
        <f t="shared" si="707"/>
        <v>0</v>
      </c>
      <c r="LN242" s="468">
        <f t="shared" si="708"/>
        <v>0</v>
      </c>
      <c r="LO242" s="468" t="str">
        <f t="shared" si="792"/>
        <v>○</v>
      </c>
      <c r="LP242" s="451"/>
      <c r="LQ242" s="414">
        <f t="shared" si="793"/>
        <v>0</v>
      </c>
      <c r="LR242" s="414">
        <f t="shared" si="794"/>
        <v>0</v>
      </c>
      <c r="LS242" s="414" t="str">
        <f t="shared" si="709"/>
        <v/>
      </c>
      <c r="LT242" s="414" t="str">
        <f t="shared" si="795"/>
        <v/>
      </c>
      <c r="LU242" s="414">
        <f t="shared" si="710"/>
        <v>0</v>
      </c>
      <c r="LV242" s="414">
        <f t="shared" si="711"/>
        <v>0</v>
      </c>
      <c r="LW242" s="414">
        <f t="shared" si="712"/>
        <v>0</v>
      </c>
      <c r="LX242" s="448">
        <f t="shared" si="713"/>
        <v>0</v>
      </c>
      <c r="LY242" s="414">
        <f t="shared" si="796"/>
        <v>0</v>
      </c>
      <c r="LZ242" s="414">
        <f t="shared" si="797"/>
        <v>0</v>
      </c>
      <c r="MA242" s="414">
        <f t="shared" si="798"/>
        <v>0</v>
      </c>
      <c r="MB242" s="448">
        <f t="shared" si="799"/>
        <v>0</v>
      </c>
      <c r="MC242" s="414">
        <f t="shared" si="714"/>
        <v>0</v>
      </c>
      <c r="MD242" s="414">
        <f t="shared" si="715"/>
        <v>0</v>
      </c>
      <c r="ME242" s="414">
        <f t="shared" si="716"/>
        <v>0</v>
      </c>
      <c r="MF242" s="448">
        <f t="shared" si="717"/>
        <v>0</v>
      </c>
      <c r="MG242" s="414">
        <f t="shared" si="718"/>
        <v>0</v>
      </c>
      <c r="MH242" s="414">
        <f t="shared" si="719"/>
        <v>0</v>
      </c>
      <c r="MI242" s="414">
        <f t="shared" si="720"/>
        <v>0</v>
      </c>
      <c r="MJ242" s="448">
        <f t="shared" si="800"/>
        <v>0</v>
      </c>
      <c r="MK242" s="462"/>
      <c r="ML242" s="477" cm="1">
        <f t="array" ref="ML242">IF(MX242=1,INDEX($BX242:$EQ242,1,MATCH("Ⅱ⑧",$BX242:$EQ242,0)+7),0)</f>
        <v>0</v>
      </c>
      <c r="MM242" s="478">
        <f t="shared" si="721"/>
        <v>0</v>
      </c>
      <c r="MN242" s="468">
        <f t="shared" si="722"/>
        <v>0</v>
      </c>
      <c r="MP242" s="348">
        <f t="shared" si="723"/>
        <v>0</v>
      </c>
      <c r="MQ242" s="348">
        <f t="shared" si="724"/>
        <v>0</v>
      </c>
      <c r="MR242" s="348">
        <f t="shared" si="725"/>
        <v>0</v>
      </c>
      <c r="MS242" s="348">
        <f t="shared" si="726"/>
        <v>0</v>
      </c>
      <c r="MT242" s="348">
        <f t="shared" si="727"/>
        <v>0</v>
      </c>
      <c r="MU242" s="348">
        <f t="shared" si="728"/>
        <v>0</v>
      </c>
      <c r="MV242" s="348">
        <f t="shared" si="729"/>
        <v>0</v>
      </c>
      <c r="MW242" s="348">
        <f t="shared" si="730"/>
        <v>0</v>
      </c>
      <c r="MX242" s="348">
        <f t="shared" si="731"/>
        <v>0</v>
      </c>
      <c r="MZ242" s="550">
        <f t="shared" si="732"/>
        <v>0</v>
      </c>
      <c r="NA242" s="550">
        <f t="shared" si="733"/>
        <v>0</v>
      </c>
      <c r="NB242" s="550">
        <f t="shared" si="734"/>
        <v>0</v>
      </c>
      <c r="NC242" s="550">
        <f t="shared" si="735"/>
        <v>0</v>
      </c>
      <c r="ND242" s="550">
        <f t="shared" si="736"/>
        <v>0</v>
      </c>
      <c r="NE242" s="550">
        <f t="shared" si="737"/>
        <v>0</v>
      </c>
      <c r="NF242" s="550">
        <f t="shared" si="738"/>
        <v>0</v>
      </c>
      <c r="NG242" s="550">
        <f t="shared" si="739"/>
        <v>0</v>
      </c>
    </row>
    <row r="243" spans="1:371" s="136" customFormat="1" ht="21" customHeight="1">
      <c r="A243" s="452">
        <f t="shared" si="612"/>
        <v>0</v>
      </c>
      <c r="B243" s="452">
        <f t="shared" si="801"/>
        <v>0</v>
      </c>
      <c r="C243" s="452">
        <f t="shared" si="613"/>
        <v>0</v>
      </c>
      <c r="D243" s="452">
        <f t="shared" si="614"/>
        <v>0</v>
      </c>
      <c r="E243" s="452">
        <f t="shared" si="615"/>
        <v>0</v>
      </c>
      <c r="F243" s="452">
        <f t="shared" si="802"/>
        <v>0</v>
      </c>
      <c r="G243" s="452">
        <f t="shared" si="803"/>
        <v>0</v>
      </c>
      <c r="H243" s="452">
        <f t="shared" si="804"/>
        <v>0</v>
      </c>
      <c r="I243" s="267">
        <f t="shared" si="740"/>
        <v>0</v>
      </c>
      <c r="J243" s="268"/>
      <c r="K243" s="112"/>
      <c r="L243" s="112"/>
      <c r="M243" s="106"/>
      <c r="N243" s="106"/>
      <c r="O243" s="106"/>
      <c r="P243" s="106"/>
      <c r="Q243" s="112"/>
      <c r="R243" s="263" t="str">
        <f>IFERROR(VLOOKUP(Q243,'４整理番号表'!$T$27:$U$30,2,TRUE),"")</f>
        <v/>
      </c>
      <c r="S243" s="263">
        <f t="shared" si="741"/>
        <v>0</v>
      </c>
      <c r="T243" s="266">
        <f t="shared" si="742"/>
        <v>0</v>
      </c>
      <c r="U243" s="112"/>
      <c r="V243" s="108"/>
      <c r="W243" s="269" t="str">
        <f>IFERROR(VLOOKUP(V243,'４整理番号表'!$B$6:$G$7,2,TRUE),"")</f>
        <v/>
      </c>
      <c r="X243" s="270"/>
      <c r="Y243" s="108"/>
      <c r="Z243" s="269" t="str">
        <f>IFERROR(VLOOKUP(Y243,'４整理番号表'!$B$39:$H$45,2,TRUE),"")</f>
        <v/>
      </c>
      <c r="AA243" s="108"/>
      <c r="AB243" s="271" t="str">
        <f>IFERROR(VLOOKUP(AA243,'４整理番号表'!$J$5:$K$59,2,TRUE),"")</f>
        <v/>
      </c>
      <c r="AC243" s="365"/>
      <c r="AD243" s="624"/>
      <c r="AE243" s="107"/>
      <c r="AF243" s="272" t="str">
        <f>IFERROR(VLOOKUP(AE243,'４整理番号表'!$P$6:$Q$39,2,TRUE),"")</f>
        <v/>
      </c>
      <c r="AG243" s="273">
        <f t="shared" si="616"/>
        <v>0</v>
      </c>
      <c r="AH243" s="106"/>
      <c r="AI243" s="112"/>
      <c r="AJ243" s="111"/>
      <c r="AK243" s="282"/>
      <c r="AL243" s="283"/>
      <c r="AM243" s="280"/>
      <c r="AN243" s="26"/>
      <c r="AO243" s="291">
        <f t="shared" si="617"/>
        <v>0</v>
      </c>
      <c r="AP243" s="290">
        <f t="shared" si="743"/>
        <v>0</v>
      </c>
      <c r="AQ243" s="30"/>
      <c r="AR243" s="30"/>
      <c r="AS243" s="30"/>
      <c r="AT243" s="289"/>
      <c r="AU243" s="291">
        <f t="shared" si="810"/>
        <v>0</v>
      </c>
      <c r="AV243" s="291" t="str">
        <f t="shared" si="805"/>
        <v/>
      </c>
      <c r="AW243" s="27"/>
      <c r="AX243" s="33"/>
      <c r="AY243" s="33"/>
      <c r="AZ243" s="28"/>
      <c r="BA243" s="27"/>
      <c r="BB243" s="202"/>
      <c r="BC243" s="315">
        <f t="shared" si="744"/>
        <v>0</v>
      </c>
      <c r="BD243" s="349" t="str">
        <f t="shared" si="618"/>
        <v/>
      </c>
      <c r="BE243" s="350"/>
      <c r="BF243" s="350"/>
      <c r="BG243" s="349">
        <f t="shared" si="811"/>
        <v>0</v>
      </c>
      <c r="BH243" s="350"/>
      <c r="BI243" s="349">
        <f t="shared" si="745"/>
        <v>0</v>
      </c>
      <c r="BJ243" s="202"/>
      <c r="BK243" s="202"/>
      <c r="BL243" s="653" t="str">
        <f t="shared" si="619"/>
        <v/>
      </c>
      <c r="BM243" s="654" t="str">
        <f t="shared" si="620"/>
        <v/>
      </c>
      <c r="BN243" s="266" t="str">
        <f t="shared" si="621"/>
        <v/>
      </c>
      <c r="BO243" s="793"/>
      <c r="BP243" s="323"/>
      <c r="BQ243" s="323"/>
      <c r="BR243" s="323"/>
      <c r="BS243" s="323"/>
      <c r="BT243" s="324" t="str">
        <f t="shared" si="622"/>
        <v/>
      </c>
      <c r="BU243" s="325" t="str">
        <f t="shared" si="746"/>
        <v/>
      </c>
      <c r="BV243" s="393">
        <f t="shared" si="747"/>
        <v>0</v>
      </c>
      <c r="BW243" s="326"/>
      <c r="BX243" s="329"/>
      <c r="BY243" s="454"/>
      <c r="BZ243" s="455"/>
      <c r="CA243" s="455"/>
      <c r="CB243" s="455"/>
      <c r="CC243" s="455"/>
      <c r="CD243" s="322">
        <f>IFERROR(VLOOKUP(BX243,'４整理番号表'!$X$23:$Z$31,3,FALSE),)</f>
        <v>0</v>
      </c>
      <c r="CE243" s="605" t="str">
        <f>IF(BX243='４整理番号表'!$X$24,IF(CC243&lt;&gt;"",IF(BZ243&gt;0,IF(BY243=6,ROUNDDOWN((CC243-BZ243)/ABS(BZ243),3),IF(BY243=5,ROUNDDOWN((CC243-BZ243)/ABS(BZ243)*3/4,3),"")),"-")),IF(CC243&lt;&gt;"",IF(BZ243&gt;0,ROUNDDOWN((CC243-BZ243)/ABS(BZ243),3),"-"),""))</f>
        <v/>
      </c>
      <c r="CF243" s="610"/>
      <c r="CG243" s="329"/>
      <c r="CH243" s="454"/>
      <c r="CI243" s="322"/>
      <c r="CJ243" s="322"/>
      <c r="CK243" s="322"/>
      <c r="CL243" s="322"/>
      <c r="CM243" s="322">
        <f>IFERROR(VLOOKUP(CG243,'４整理番号表'!$X$23:$Z$31,3,FALSE),)</f>
        <v>0</v>
      </c>
      <c r="CN243" s="325" t="str">
        <f t="shared" si="748"/>
        <v/>
      </c>
      <c r="CO243" s="610"/>
      <c r="CP243" s="329"/>
      <c r="CQ243" s="454"/>
      <c r="CR243" s="322"/>
      <c r="CS243" s="322"/>
      <c r="CT243" s="322"/>
      <c r="CU243" s="322"/>
      <c r="CV243" s="322">
        <f>IFERROR(VLOOKUP(CP243,'４整理番号表'!$X$23:$Z$31,3,FALSE),)</f>
        <v>0</v>
      </c>
      <c r="CW243" s="325" t="str">
        <f t="shared" si="749"/>
        <v/>
      </c>
      <c r="CX243" s="619"/>
      <c r="CY243" s="329"/>
      <c r="CZ243" s="454"/>
      <c r="DA243" s="322"/>
      <c r="DB243" s="322"/>
      <c r="DC243" s="322"/>
      <c r="DD243" s="322"/>
      <c r="DE243" s="322">
        <f>IFERROR(VLOOKUP(CY243,'４整理番号表'!$X$23:$Z$31,3,FALSE),)</f>
        <v>0</v>
      </c>
      <c r="DF243" s="325" t="str">
        <f t="shared" si="750"/>
        <v/>
      </c>
      <c r="DG243" s="610"/>
      <c r="DH243" s="329"/>
      <c r="DI243" s="454"/>
      <c r="DJ243" s="322"/>
      <c r="DK243" s="322"/>
      <c r="DL243" s="322"/>
      <c r="DM243" s="322"/>
      <c r="DN243" s="322">
        <f>IFERROR(VLOOKUP(DH243,'４整理番号表'!$X$23:$Z$31,3,FALSE),)</f>
        <v>0</v>
      </c>
      <c r="DO243" s="325" t="str">
        <f t="shared" si="751"/>
        <v/>
      </c>
      <c r="DP243" s="610"/>
      <c r="DQ243" s="329"/>
      <c r="DR243" s="454"/>
      <c r="DS243" s="322"/>
      <c r="DT243" s="322"/>
      <c r="DU243" s="322"/>
      <c r="DV243" s="322"/>
      <c r="DW243" s="322">
        <f>IFERROR(VLOOKUP(DQ243,'４整理番号表'!$X$23:$Z$31,3,FALSE),)</f>
        <v>0</v>
      </c>
      <c r="DX243" s="325" t="str">
        <f t="shared" si="752"/>
        <v/>
      </c>
      <c r="DY243" s="610"/>
      <c r="DZ243" s="329"/>
      <c r="EA243" s="454"/>
      <c r="EB243" s="322"/>
      <c r="EC243" s="322"/>
      <c r="ED243" s="322"/>
      <c r="EE243" s="322"/>
      <c r="EF243" s="322">
        <f>IFERROR(VLOOKUP(DZ243,'４整理番号表'!$X$23:$Z$31,3,FALSE),)</f>
        <v>0</v>
      </c>
      <c r="EG243" s="325" t="str">
        <f t="shared" si="753"/>
        <v/>
      </c>
      <c r="EH243" s="610"/>
      <c r="EI243" s="329"/>
      <c r="EJ243" s="454"/>
      <c r="EK243" s="322"/>
      <c r="EL243" s="322"/>
      <c r="EM243" s="322"/>
      <c r="EN243" s="322"/>
      <c r="EO243" s="322">
        <f>IFERROR(VLOOKUP(EI243,'４整理番号表'!$X$23:$Z$31,3,FALSE),)</f>
        <v>0</v>
      </c>
      <c r="EP243" s="325" t="str">
        <f t="shared" si="754"/>
        <v/>
      </c>
      <c r="EQ243" s="619"/>
      <c r="ER243" s="203" t="s">
        <v>101</v>
      </c>
      <c r="ES243" s="266">
        <f t="shared" si="623"/>
        <v>0</v>
      </c>
      <c r="ET243" s="272">
        <f t="shared" si="624"/>
        <v>0</v>
      </c>
      <c r="EU243" s="272">
        <f t="shared" si="625"/>
        <v>0</v>
      </c>
      <c r="EV243" s="272">
        <f t="shared" si="626"/>
        <v>0</v>
      </c>
      <c r="EW243" s="272">
        <f t="shared" si="627"/>
        <v>0</v>
      </c>
      <c r="EX243" s="272">
        <f t="shared" si="628"/>
        <v>0</v>
      </c>
      <c r="EY243" s="272">
        <f t="shared" si="629"/>
        <v>0</v>
      </c>
      <c r="EZ243" s="272">
        <f t="shared" si="630"/>
        <v>0</v>
      </c>
      <c r="FA243" s="272">
        <f t="shared" si="631"/>
        <v>0</v>
      </c>
      <c r="FB243" s="272">
        <f t="shared" si="632"/>
        <v>0</v>
      </c>
      <c r="FC243" s="272">
        <f t="shared" si="633"/>
        <v>0</v>
      </c>
      <c r="FD243" s="272">
        <f t="shared" si="634"/>
        <v>0</v>
      </c>
      <c r="FE243" s="272">
        <f t="shared" si="635"/>
        <v>0</v>
      </c>
      <c r="FF243" s="272">
        <f t="shared" si="636"/>
        <v>0</v>
      </c>
      <c r="FG243" s="272">
        <f t="shared" si="637"/>
        <v>0</v>
      </c>
      <c r="FH243" s="272">
        <f t="shared" si="638"/>
        <v>0</v>
      </c>
      <c r="FI243" s="109" t="s">
        <v>100</v>
      </c>
      <c r="FJ243" s="109" t="s">
        <v>100</v>
      </c>
      <c r="FK243" s="109" t="s">
        <v>100</v>
      </c>
      <c r="FL243" s="109" t="s">
        <v>100</v>
      </c>
      <c r="FM243" s="109" t="s">
        <v>100</v>
      </c>
      <c r="FN243" s="272">
        <f t="shared" si="755"/>
        <v>0</v>
      </c>
      <c r="FO243" s="272">
        <f t="shared" si="756"/>
        <v>0</v>
      </c>
      <c r="FP243" s="272">
        <f t="shared" si="757"/>
        <v>0</v>
      </c>
      <c r="FQ243" s="272">
        <f t="shared" si="758"/>
        <v>0</v>
      </c>
      <c r="FR243" s="272">
        <f t="shared" si="759"/>
        <v>0</v>
      </c>
      <c r="FS243" s="272">
        <f t="shared" si="760"/>
        <v>0</v>
      </c>
      <c r="FT243" s="272">
        <f t="shared" si="761"/>
        <v>0</v>
      </c>
      <c r="FU243" s="113"/>
      <c r="FV243" s="113"/>
      <c r="FW243" s="109"/>
      <c r="FX243" s="109"/>
      <c r="FY243" s="109"/>
      <c r="FZ243" s="272">
        <f t="shared" si="762"/>
        <v>0</v>
      </c>
      <c r="GA243" s="272">
        <f t="shared" si="639"/>
        <v>0</v>
      </c>
      <c r="GB243" s="109"/>
      <c r="GC243" s="109"/>
      <c r="GD243" s="109"/>
      <c r="GE243" s="109"/>
      <c r="GF243" s="109"/>
      <c r="GG243" s="109"/>
      <c r="GH243" s="109"/>
      <c r="GI243" s="109"/>
      <c r="GJ243" s="109"/>
      <c r="GK243" s="109"/>
      <c r="GL243" s="109"/>
      <c r="GM243" s="109"/>
      <c r="GN243" s="109"/>
      <c r="GO243" s="109"/>
      <c r="GP243" s="109"/>
      <c r="GQ243" s="109"/>
      <c r="GR243" s="109"/>
      <c r="GS243" s="109"/>
      <c r="GT243" s="110"/>
      <c r="GV243" s="413">
        <f t="shared" si="640"/>
        <v>0</v>
      </c>
      <c r="GW243" s="414">
        <f t="shared" si="641"/>
        <v>0</v>
      </c>
      <c r="GX243" s="415"/>
      <c r="GY243" s="416">
        <f t="shared" si="806"/>
        <v>0</v>
      </c>
      <c r="GZ243" s="417">
        <f t="shared" si="807"/>
        <v>0</v>
      </c>
      <c r="HA243" s="385"/>
      <c r="HB243" s="421"/>
      <c r="HC243" s="422"/>
      <c r="HD243" s="422"/>
      <c r="HE243" s="423">
        <f t="shared" si="808"/>
        <v>0</v>
      </c>
      <c r="HF243" s="424">
        <f t="shared" si="809"/>
        <v>0</v>
      </c>
      <c r="HG243" s="426"/>
      <c r="HH243" s="426"/>
      <c r="HI243" s="426"/>
      <c r="HJ243" s="345" t="str">
        <f t="shared" si="642"/>
        <v/>
      </c>
      <c r="HK243" s="402">
        <f>IF(OR(AND(1&lt;=HJ243,HJ243&lt;=3),HJ243=6),VLOOKUP(HJ243,'４整理番号表'!$J$5:$K$59,2,FALSE),0)</f>
        <v>0</v>
      </c>
      <c r="HL243" s="402">
        <f>IF(OR(HJ243=4,HJ243=7),VLOOKUP(HJ243,'４整理番号表'!$J$5:$K$59,2,FALSE),0)</f>
        <v>0</v>
      </c>
      <c r="HM243" s="402">
        <f>IF(HJ243=5,VLOOKUP(HJ243,'４整理番号表'!$J$5:$K$59,2,FALSE),0)</f>
        <v>0</v>
      </c>
      <c r="HN243" s="402">
        <f>IF(AND(8&lt;=HJ243,HJ243&lt;=13),VLOOKUP(HJ243,'４整理番号表'!$J$5:$K$59,2,FALSE),0)</f>
        <v>0</v>
      </c>
      <c r="HO243" s="397">
        <f t="shared" si="763"/>
        <v>0</v>
      </c>
      <c r="HP243" s="345">
        <f t="shared" si="764"/>
        <v>0</v>
      </c>
      <c r="HQ243" s="345">
        <f t="shared" si="765"/>
        <v>0</v>
      </c>
      <c r="HR243" s="344">
        <f t="shared" si="766"/>
        <v>0</v>
      </c>
      <c r="HS243" s="344">
        <f t="shared" si="767"/>
        <v>0</v>
      </c>
      <c r="HT243" s="345">
        <f t="shared" si="768"/>
        <v>0</v>
      </c>
      <c r="HU243" s="345">
        <f t="shared" si="769"/>
        <v>0</v>
      </c>
      <c r="HV243" s="345">
        <f t="shared" si="770"/>
        <v>0</v>
      </c>
      <c r="HW243" s="345">
        <f t="shared" si="771"/>
        <v>0</v>
      </c>
      <c r="HX243" s="345">
        <f t="shared" si="772"/>
        <v>0</v>
      </c>
      <c r="HY243" s="344">
        <f t="shared" si="773"/>
        <v>0</v>
      </c>
      <c r="HZ243" s="344">
        <f t="shared" si="774"/>
        <v>0</v>
      </c>
      <c r="IA243" s="345">
        <f t="shared" si="775"/>
        <v>0</v>
      </c>
      <c r="IB243" s="345">
        <f t="shared" si="776"/>
        <v>0</v>
      </c>
      <c r="IC243" s="345">
        <f t="shared" si="777"/>
        <v>0</v>
      </c>
      <c r="ID243" s="345">
        <f t="shared" si="778"/>
        <v>0</v>
      </c>
      <c r="IE243" s="345">
        <f t="shared" si="779"/>
        <v>0</v>
      </c>
      <c r="IF243" s="344">
        <f>IF(AND($HO243=3,SUM($ID243:IE243)=0),IF(AND($HB243=1,$HF243&gt;=0.1),1,),)</f>
        <v>0</v>
      </c>
      <c r="IG243" s="344">
        <f>IF(AND($HO243=3,SUM($ID243:IF243)=0),IF(AND($HB243=1,$HF243&gt;=0.05,$HF243&lt;0.1),1,),)</f>
        <v>0</v>
      </c>
      <c r="IH243" s="345">
        <f t="shared" si="780"/>
        <v>0</v>
      </c>
      <c r="II243" s="345">
        <f t="shared" si="781"/>
        <v>0</v>
      </c>
      <c r="IJ243" s="345">
        <f t="shared" si="782"/>
        <v>0</v>
      </c>
      <c r="IK243" s="345">
        <f t="shared" si="783"/>
        <v>0</v>
      </c>
      <c r="IL243" s="345">
        <f t="shared" si="784"/>
        <v>0</v>
      </c>
      <c r="IM243" s="345">
        <f t="shared" si="785"/>
        <v>0</v>
      </c>
      <c r="IN243" s="345">
        <f t="shared" si="786"/>
        <v>0</v>
      </c>
      <c r="IO243" s="345">
        <f t="shared" si="787"/>
        <v>0</v>
      </c>
      <c r="IP243" s="345">
        <f t="shared" si="788"/>
        <v>0</v>
      </c>
      <c r="IQ243" s="345">
        <f t="shared" si="789"/>
        <v>0</v>
      </c>
      <c r="IR243" s="345">
        <f t="shared" si="790"/>
        <v>0</v>
      </c>
      <c r="IS243" s="392">
        <f t="shared" si="791"/>
        <v>0</v>
      </c>
      <c r="IT243" s="385"/>
      <c r="IU243" s="440">
        <f t="shared" si="643"/>
        <v>0</v>
      </c>
      <c r="IV243" s="344">
        <f t="shared" si="644"/>
        <v>0</v>
      </c>
      <c r="IW243" s="344">
        <f t="shared" si="645"/>
        <v>0</v>
      </c>
      <c r="IX243" s="344">
        <f t="shared" si="646"/>
        <v>0</v>
      </c>
      <c r="IY243" s="344">
        <f t="shared" si="647"/>
        <v>0</v>
      </c>
      <c r="IZ243" s="344">
        <f t="shared" si="648"/>
        <v>0</v>
      </c>
      <c r="JA243" s="344">
        <f t="shared" si="649"/>
        <v>0</v>
      </c>
      <c r="JB243" s="344">
        <f t="shared" si="650"/>
        <v>0</v>
      </c>
      <c r="JC243" s="344">
        <f t="shared" si="651"/>
        <v>0</v>
      </c>
      <c r="JD243" s="344">
        <f t="shared" si="652"/>
        <v>0</v>
      </c>
      <c r="JE243" s="344">
        <f t="shared" si="653"/>
        <v>0</v>
      </c>
      <c r="JF243" s="344">
        <f t="shared" si="654"/>
        <v>0</v>
      </c>
      <c r="JG243" s="344">
        <f t="shared" si="655"/>
        <v>0</v>
      </c>
      <c r="JH243" s="344">
        <f t="shared" si="656"/>
        <v>0</v>
      </c>
      <c r="JI243" s="344">
        <f t="shared" si="657"/>
        <v>0</v>
      </c>
      <c r="JJ243" s="344">
        <f t="shared" si="658"/>
        <v>0</v>
      </c>
      <c r="JK243" s="344">
        <f t="shared" si="659"/>
        <v>0</v>
      </c>
      <c r="JL243" s="344">
        <f t="shared" si="660"/>
        <v>0</v>
      </c>
      <c r="JM243" s="344">
        <f t="shared" si="661"/>
        <v>0</v>
      </c>
      <c r="JN243" s="344">
        <f t="shared" si="662"/>
        <v>0</v>
      </c>
      <c r="JO243" s="344">
        <f t="shared" si="663"/>
        <v>0</v>
      </c>
      <c r="JP243" s="344">
        <f t="shared" si="664"/>
        <v>0</v>
      </c>
      <c r="JQ243" s="344">
        <f t="shared" si="665"/>
        <v>0</v>
      </c>
      <c r="JR243" s="344">
        <f t="shared" si="666"/>
        <v>0</v>
      </c>
      <c r="JS243" s="344">
        <f t="shared" si="667"/>
        <v>0</v>
      </c>
      <c r="JT243" s="344">
        <f t="shared" si="668"/>
        <v>0</v>
      </c>
      <c r="JU243" s="344">
        <f t="shared" si="669"/>
        <v>0</v>
      </c>
      <c r="JV243" s="344">
        <f t="shared" si="670"/>
        <v>0</v>
      </c>
      <c r="JW243" s="344">
        <f t="shared" si="671"/>
        <v>0</v>
      </c>
      <c r="JX243" s="344">
        <f t="shared" si="672"/>
        <v>0</v>
      </c>
      <c r="JY243" s="344">
        <f t="shared" si="673"/>
        <v>0</v>
      </c>
      <c r="JZ243" s="344">
        <f t="shared" si="674"/>
        <v>0</v>
      </c>
      <c r="KA243" s="344">
        <f t="shared" si="675"/>
        <v>0</v>
      </c>
      <c r="KB243" s="344">
        <f t="shared" si="676"/>
        <v>0</v>
      </c>
      <c r="KC243" s="344">
        <f t="shared" si="677"/>
        <v>0</v>
      </c>
      <c r="KD243" s="344">
        <f t="shared" si="678"/>
        <v>0</v>
      </c>
      <c r="KE243" s="344">
        <f t="shared" si="679"/>
        <v>0</v>
      </c>
      <c r="KF243" s="344">
        <f t="shared" si="680"/>
        <v>0</v>
      </c>
      <c r="KG243" s="344">
        <f t="shared" si="681"/>
        <v>0</v>
      </c>
      <c r="KH243" s="344">
        <f t="shared" si="682"/>
        <v>0</v>
      </c>
      <c r="KI243" s="344">
        <f t="shared" si="683"/>
        <v>0</v>
      </c>
      <c r="KJ243" s="344">
        <f t="shared" si="684"/>
        <v>0</v>
      </c>
      <c r="KK243" s="344">
        <f t="shared" si="685"/>
        <v>0</v>
      </c>
      <c r="KL243" s="344">
        <f t="shared" si="686"/>
        <v>0</v>
      </c>
      <c r="KM243" s="344">
        <f t="shared" si="687"/>
        <v>0</v>
      </c>
      <c r="KN243" s="344">
        <f t="shared" si="688"/>
        <v>0</v>
      </c>
      <c r="KO243" s="344">
        <f t="shared" si="689"/>
        <v>0</v>
      </c>
      <c r="KP243" s="344">
        <f t="shared" si="690"/>
        <v>0</v>
      </c>
      <c r="KQ243" s="344">
        <f t="shared" si="691"/>
        <v>0</v>
      </c>
      <c r="KR243" s="344">
        <f t="shared" si="692"/>
        <v>0</v>
      </c>
      <c r="KS243" s="344">
        <f t="shared" si="693"/>
        <v>0</v>
      </c>
      <c r="KT243" s="383">
        <f t="shared" si="694"/>
        <v>0</v>
      </c>
      <c r="KU243" s="701"/>
      <c r="KV243" s="109"/>
      <c r="KW243" s="109"/>
      <c r="KX243" s="110"/>
      <c r="KZ243" s="472">
        <f t="shared" si="695"/>
        <v>0</v>
      </c>
      <c r="LA243" s="348">
        <f t="shared" si="696"/>
        <v>0</v>
      </c>
      <c r="LB243" s="348">
        <f t="shared" si="697"/>
        <v>0</v>
      </c>
      <c r="LC243" s="473">
        <f t="shared" si="698"/>
        <v>0</v>
      </c>
      <c r="LE243" s="467">
        <f t="shared" si="699"/>
        <v>0</v>
      </c>
      <c r="LF243" s="467" t="str">
        <f t="shared" si="700"/>
        <v/>
      </c>
      <c r="LG243" s="467">
        <f t="shared" si="701"/>
        <v>0</v>
      </c>
      <c r="LH243" s="467">
        <f t="shared" si="702"/>
        <v>0</v>
      </c>
      <c r="LI243" s="467">
        <f t="shared" si="703"/>
        <v>0</v>
      </c>
      <c r="LJ243" s="467">
        <f t="shared" si="704"/>
        <v>0</v>
      </c>
      <c r="LK243" s="467">
        <f t="shared" si="705"/>
        <v>0</v>
      </c>
      <c r="LL243" s="467">
        <f t="shared" si="706"/>
        <v>0</v>
      </c>
      <c r="LM243" s="467">
        <f t="shared" si="707"/>
        <v>0</v>
      </c>
      <c r="LN243" s="468">
        <f t="shared" si="708"/>
        <v>0</v>
      </c>
      <c r="LO243" s="468" t="str">
        <f t="shared" si="792"/>
        <v>○</v>
      </c>
      <c r="LP243" s="451"/>
      <c r="LQ243" s="414">
        <f t="shared" si="793"/>
        <v>0</v>
      </c>
      <c r="LR243" s="414">
        <f t="shared" si="794"/>
        <v>0</v>
      </c>
      <c r="LS243" s="414" t="str">
        <f t="shared" si="709"/>
        <v/>
      </c>
      <c r="LT243" s="414" t="str">
        <f t="shared" si="795"/>
        <v/>
      </c>
      <c r="LU243" s="414">
        <f t="shared" si="710"/>
        <v>0</v>
      </c>
      <c r="LV243" s="414">
        <f t="shared" si="711"/>
        <v>0</v>
      </c>
      <c r="LW243" s="414">
        <f t="shared" si="712"/>
        <v>0</v>
      </c>
      <c r="LX243" s="448">
        <f t="shared" si="713"/>
        <v>0</v>
      </c>
      <c r="LY243" s="414">
        <f t="shared" si="796"/>
        <v>0</v>
      </c>
      <c r="LZ243" s="414">
        <f t="shared" si="797"/>
        <v>0</v>
      </c>
      <c r="MA243" s="414">
        <f t="shared" si="798"/>
        <v>0</v>
      </c>
      <c r="MB243" s="448">
        <f t="shared" si="799"/>
        <v>0</v>
      </c>
      <c r="MC243" s="414">
        <f t="shared" si="714"/>
        <v>0</v>
      </c>
      <c r="MD243" s="414">
        <f t="shared" si="715"/>
        <v>0</v>
      </c>
      <c r="ME243" s="414">
        <f t="shared" si="716"/>
        <v>0</v>
      </c>
      <c r="MF243" s="448">
        <f t="shared" si="717"/>
        <v>0</v>
      </c>
      <c r="MG243" s="414">
        <f t="shared" si="718"/>
        <v>0</v>
      </c>
      <c r="MH243" s="414">
        <f t="shared" si="719"/>
        <v>0</v>
      </c>
      <c r="MI243" s="414">
        <f t="shared" si="720"/>
        <v>0</v>
      </c>
      <c r="MJ243" s="448">
        <f t="shared" si="800"/>
        <v>0</v>
      </c>
      <c r="MK243" s="462"/>
      <c r="ML243" s="477" cm="1">
        <f t="array" ref="ML243">IF(MX243=1,INDEX($BX243:$EQ243,1,MATCH("Ⅱ⑧",$BX243:$EQ243,0)+7),0)</f>
        <v>0</v>
      </c>
      <c r="MM243" s="478">
        <f t="shared" si="721"/>
        <v>0</v>
      </c>
      <c r="MN243" s="468">
        <f t="shared" si="722"/>
        <v>0</v>
      </c>
      <c r="MP243" s="348">
        <f t="shared" si="723"/>
        <v>0</v>
      </c>
      <c r="MQ243" s="348">
        <f t="shared" si="724"/>
        <v>0</v>
      </c>
      <c r="MR243" s="348">
        <f t="shared" si="725"/>
        <v>0</v>
      </c>
      <c r="MS243" s="348">
        <f t="shared" si="726"/>
        <v>0</v>
      </c>
      <c r="MT243" s="348">
        <f t="shared" si="727"/>
        <v>0</v>
      </c>
      <c r="MU243" s="348">
        <f t="shared" si="728"/>
        <v>0</v>
      </c>
      <c r="MV243" s="348">
        <f t="shared" si="729"/>
        <v>0</v>
      </c>
      <c r="MW243" s="348">
        <f t="shared" si="730"/>
        <v>0</v>
      </c>
      <c r="MX243" s="348">
        <f t="shared" si="731"/>
        <v>0</v>
      </c>
      <c r="MZ243" s="550">
        <f t="shared" si="732"/>
        <v>0</v>
      </c>
      <c r="NA243" s="550">
        <f t="shared" si="733"/>
        <v>0</v>
      </c>
      <c r="NB243" s="550">
        <f t="shared" si="734"/>
        <v>0</v>
      </c>
      <c r="NC243" s="550">
        <f t="shared" si="735"/>
        <v>0</v>
      </c>
      <c r="ND243" s="550">
        <f t="shared" si="736"/>
        <v>0</v>
      </c>
      <c r="NE243" s="550">
        <f t="shared" si="737"/>
        <v>0</v>
      </c>
      <c r="NF243" s="550">
        <f t="shared" si="738"/>
        <v>0</v>
      </c>
      <c r="NG243" s="550">
        <f t="shared" si="739"/>
        <v>0</v>
      </c>
    </row>
    <row r="244" spans="1:371" s="136" customFormat="1" ht="21" customHeight="1">
      <c r="A244" s="452">
        <f t="shared" si="612"/>
        <v>0</v>
      </c>
      <c r="B244" s="452">
        <f t="shared" si="801"/>
        <v>0</v>
      </c>
      <c r="C244" s="452">
        <f t="shared" si="613"/>
        <v>0</v>
      </c>
      <c r="D244" s="452">
        <f t="shared" si="614"/>
        <v>0</v>
      </c>
      <c r="E244" s="452">
        <f t="shared" si="615"/>
        <v>0</v>
      </c>
      <c r="F244" s="452">
        <f t="shared" si="802"/>
        <v>0</v>
      </c>
      <c r="G244" s="452">
        <f t="shared" si="803"/>
        <v>0</v>
      </c>
      <c r="H244" s="452">
        <f t="shared" si="804"/>
        <v>0</v>
      </c>
      <c r="I244" s="267">
        <f t="shared" si="740"/>
        <v>0</v>
      </c>
      <c r="J244" s="268"/>
      <c r="K244" s="112"/>
      <c r="L244" s="112"/>
      <c r="M244" s="106"/>
      <c r="N244" s="106"/>
      <c r="O244" s="106"/>
      <c r="P244" s="106"/>
      <c r="Q244" s="112"/>
      <c r="R244" s="263" t="str">
        <f>IFERROR(VLOOKUP(Q244,'４整理番号表'!$T$27:$U$30,2,TRUE),"")</f>
        <v/>
      </c>
      <c r="S244" s="263">
        <f t="shared" si="741"/>
        <v>0</v>
      </c>
      <c r="T244" s="266">
        <f t="shared" si="742"/>
        <v>0</v>
      </c>
      <c r="U244" s="112"/>
      <c r="V244" s="108"/>
      <c r="W244" s="269" t="str">
        <f>IFERROR(VLOOKUP(V244,'４整理番号表'!$B$6:$G$7,2,TRUE),"")</f>
        <v/>
      </c>
      <c r="X244" s="270"/>
      <c r="Y244" s="108"/>
      <c r="Z244" s="269" t="str">
        <f>IFERROR(VLOOKUP(Y244,'４整理番号表'!$B$39:$H$45,2,TRUE),"")</f>
        <v/>
      </c>
      <c r="AA244" s="108"/>
      <c r="AB244" s="271" t="str">
        <f>IFERROR(VLOOKUP(AA244,'４整理番号表'!$J$5:$K$59,2,TRUE),"")</f>
        <v/>
      </c>
      <c r="AC244" s="365"/>
      <c r="AD244" s="624"/>
      <c r="AE244" s="107"/>
      <c r="AF244" s="272" t="str">
        <f>IFERROR(VLOOKUP(AE244,'４整理番号表'!$P$6:$Q$39,2,TRUE),"")</f>
        <v/>
      </c>
      <c r="AG244" s="273">
        <f t="shared" si="616"/>
        <v>0</v>
      </c>
      <c r="AH244" s="106"/>
      <c r="AI244" s="112"/>
      <c r="AJ244" s="111"/>
      <c r="AK244" s="282"/>
      <c r="AL244" s="283"/>
      <c r="AM244" s="280"/>
      <c r="AN244" s="29"/>
      <c r="AO244" s="291">
        <f t="shared" si="617"/>
        <v>0</v>
      </c>
      <c r="AP244" s="290">
        <f t="shared" si="743"/>
        <v>0</v>
      </c>
      <c r="AQ244" s="30"/>
      <c r="AR244" s="30"/>
      <c r="AS244" s="30"/>
      <c r="AT244" s="289"/>
      <c r="AU244" s="291">
        <f t="shared" si="810"/>
        <v>0</v>
      </c>
      <c r="AV244" s="291" t="str">
        <f t="shared" si="805"/>
        <v/>
      </c>
      <c r="AW244" s="27"/>
      <c r="AX244" s="33"/>
      <c r="AY244" s="33"/>
      <c r="AZ244" s="28"/>
      <c r="BA244" s="27"/>
      <c r="BB244" s="202"/>
      <c r="BC244" s="315">
        <f t="shared" si="744"/>
        <v>0</v>
      </c>
      <c r="BD244" s="349" t="str">
        <f t="shared" si="618"/>
        <v/>
      </c>
      <c r="BE244" s="350"/>
      <c r="BF244" s="350"/>
      <c r="BG244" s="349">
        <f t="shared" si="811"/>
        <v>0</v>
      </c>
      <c r="BH244" s="350"/>
      <c r="BI244" s="349">
        <f t="shared" si="745"/>
        <v>0</v>
      </c>
      <c r="BJ244" s="202"/>
      <c r="BK244" s="202"/>
      <c r="BL244" s="653" t="str">
        <f t="shared" si="619"/>
        <v/>
      </c>
      <c r="BM244" s="654" t="str">
        <f t="shared" si="620"/>
        <v/>
      </c>
      <c r="BN244" s="266" t="str">
        <f t="shared" si="621"/>
        <v/>
      </c>
      <c r="BO244" s="793"/>
      <c r="BP244" s="323"/>
      <c r="BQ244" s="323"/>
      <c r="BR244" s="323"/>
      <c r="BS244" s="323"/>
      <c r="BT244" s="324" t="str">
        <f t="shared" si="622"/>
        <v/>
      </c>
      <c r="BU244" s="325" t="str">
        <f t="shared" si="746"/>
        <v/>
      </c>
      <c r="BV244" s="393">
        <f t="shared" si="747"/>
        <v>0</v>
      </c>
      <c r="BW244" s="326"/>
      <c r="BX244" s="329"/>
      <c r="BY244" s="454"/>
      <c r="BZ244" s="455"/>
      <c r="CA244" s="455"/>
      <c r="CB244" s="455"/>
      <c r="CC244" s="455"/>
      <c r="CD244" s="322">
        <f>IFERROR(VLOOKUP(BX244,'４整理番号表'!$X$23:$Z$31,3,FALSE),)</f>
        <v>0</v>
      </c>
      <c r="CE244" s="605" t="str">
        <f>IF(BX244='４整理番号表'!$X$24,IF(CC244&lt;&gt;"",IF(BZ244&gt;0,IF(BY244=6,ROUNDDOWN((CC244-BZ244)/ABS(BZ244),3),IF(BY244=5,ROUNDDOWN((CC244-BZ244)/ABS(BZ244)*3/4,3),"")),"-")),IF(CC244&lt;&gt;"",IF(BZ244&gt;0,ROUNDDOWN((CC244-BZ244)/ABS(BZ244),3),"-"),""))</f>
        <v/>
      </c>
      <c r="CF244" s="610"/>
      <c r="CG244" s="329"/>
      <c r="CH244" s="454"/>
      <c r="CI244" s="322"/>
      <c r="CJ244" s="322"/>
      <c r="CK244" s="322"/>
      <c r="CL244" s="322"/>
      <c r="CM244" s="322">
        <f>IFERROR(VLOOKUP(CG244,'４整理番号表'!$X$23:$Z$31,3,FALSE),)</f>
        <v>0</v>
      </c>
      <c r="CN244" s="325" t="str">
        <f t="shared" si="748"/>
        <v/>
      </c>
      <c r="CO244" s="610"/>
      <c r="CP244" s="329"/>
      <c r="CQ244" s="454"/>
      <c r="CR244" s="322"/>
      <c r="CS244" s="322"/>
      <c r="CT244" s="322"/>
      <c r="CU244" s="322"/>
      <c r="CV244" s="322">
        <f>IFERROR(VLOOKUP(CP244,'４整理番号表'!$X$23:$Z$31,3,FALSE),)</f>
        <v>0</v>
      </c>
      <c r="CW244" s="325" t="str">
        <f t="shared" si="749"/>
        <v/>
      </c>
      <c r="CX244" s="619"/>
      <c r="CY244" s="329"/>
      <c r="CZ244" s="454"/>
      <c r="DA244" s="322"/>
      <c r="DB244" s="322"/>
      <c r="DC244" s="322"/>
      <c r="DD244" s="322"/>
      <c r="DE244" s="322">
        <f>IFERROR(VLOOKUP(CY244,'４整理番号表'!$X$23:$Z$31,3,FALSE),)</f>
        <v>0</v>
      </c>
      <c r="DF244" s="325" t="str">
        <f t="shared" si="750"/>
        <v/>
      </c>
      <c r="DG244" s="610"/>
      <c r="DH244" s="329"/>
      <c r="DI244" s="454"/>
      <c r="DJ244" s="322"/>
      <c r="DK244" s="322"/>
      <c r="DL244" s="322"/>
      <c r="DM244" s="322"/>
      <c r="DN244" s="322">
        <f>IFERROR(VLOOKUP(DH244,'４整理番号表'!$X$23:$Z$31,3,FALSE),)</f>
        <v>0</v>
      </c>
      <c r="DO244" s="325" t="str">
        <f t="shared" si="751"/>
        <v/>
      </c>
      <c r="DP244" s="610"/>
      <c r="DQ244" s="329"/>
      <c r="DR244" s="454"/>
      <c r="DS244" s="322"/>
      <c r="DT244" s="322"/>
      <c r="DU244" s="322"/>
      <c r="DV244" s="322"/>
      <c r="DW244" s="322">
        <f>IFERROR(VLOOKUP(DQ244,'４整理番号表'!$X$23:$Z$31,3,FALSE),)</f>
        <v>0</v>
      </c>
      <c r="DX244" s="325" t="str">
        <f t="shared" si="752"/>
        <v/>
      </c>
      <c r="DY244" s="610"/>
      <c r="DZ244" s="329"/>
      <c r="EA244" s="454"/>
      <c r="EB244" s="322"/>
      <c r="EC244" s="322"/>
      <c r="ED244" s="322"/>
      <c r="EE244" s="322"/>
      <c r="EF244" s="322">
        <f>IFERROR(VLOOKUP(DZ244,'４整理番号表'!$X$23:$Z$31,3,FALSE),)</f>
        <v>0</v>
      </c>
      <c r="EG244" s="325" t="str">
        <f t="shared" si="753"/>
        <v/>
      </c>
      <c r="EH244" s="610"/>
      <c r="EI244" s="329"/>
      <c r="EJ244" s="454"/>
      <c r="EK244" s="322"/>
      <c r="EL244" s="322"/>
      <c r="EM244" s="322"/>
      <c r="EN244" s="322"/>
      <c r="EO244" s="322">
        <f>IFERROR(VLOOKUP(EI244,'４整理番号表'!$X$23:$Z$31,3,FALSE),)</f>
        <v>0</v>
      </c>
      <c r="EP244" s="325" t="str">
        <f t="shared" si="754"/>
        <v/>
      </c>
      <c r="EQ244" s="619"/>
      <c r="ER244" s="203" t="s">
        <v>101</v>
      </c>
      <c r="ES244" s="266">
        <f t="shared" si="623"/>
        <v>0</v>
      </c>
      <c r="ET244" s="272">
        <f t="shared" si="624"/>
        <v>0</v>
      </c>
      <c r="EU244" s="272">
        <f t="shared" si="625"/>
        <v>0</v>
      </c>
      <c r="EV244" s="272">
        <f t="shared" si="626"/>
        <v>0</v>
      </c>
      <c r="EW244" s="272">
        <f t="shared" si="627"/>
        <v>0</v>
      </c>
      <c r="EX244" s="272">
        <f t="shared" si="628"/>
        <v>0</v>
      </c>
      <c r="EY244" s="272">
        <f t="shared" si="629"/>
        <v>0</v>
      </c>
      <c r="EZ244" s="272">
        <f t="shared" si="630"/>
        <v>0</v>
      </c>
      <c r="FA244" s="272">
        <f t="shared" si="631"/>
        <v>0</v>
      </c>
      <c r="FB244" s="272">
        <f t="shared" si="632"/>
        <v>0</v>
      </c>
      <c r="FC244" s="272">
        <f t="shared" si="633"/>
        <v>0</v>
      </c>
      <c r="FD244" s="272">
        <f t="shared" si="634"/>
        <v>0</v>
      </c>
      <c r="FE244" s="272">
        <f t="shared" si="635"/>
        <v>0</v>
      </c>
      <c r="FF244" s="272">
        <f t="shared" si="636"/>
        <v>0</v>
      </c>
      <c r="FG244" s="272">
        <f t="shared" si="637"/>
        <v>0</v>
      </c>
      <c r="FH244" s="272">
        <f t="shared" si="638"/>
        <v>0</v>
      </c>
      <c r="FI244" s="109" t="s">
        <v>100</v>
      </c>
      <c r="FJ244" s="109" t="s">
        <v>100</v>
      </c>
      <c r="FK244" s="109" t="s">
        <v>100</v>
      </c>
      <c r="FL244" s="109" t="s">
        <v>100</v>
      </c>
      <c r="FM244" s="109" t="s">
        <v>100</v>
      </c>
      <c r="FN244" s="272">
        <f t="shared" si="755"/>
        <v>0</v>
      </c>
      <c r="FO244" s="272">
        <f t="shared" si="756"/>
        <v>0</v>
      </c>
      <c r="FP244" s="272">
        <f t="shared" si="757"/>
        <v>0</v>
      </c>
      <c r="FQ244" s="272">
        <f t="shared" si="758"/>
        <v>0</v>
      </c>
      <c r="FR244" s="272">
        <f t="shared" si="759"/>
        <v>0</v>
      </c>
      <c r="FS244" s="272">
        <f t="shared" si="760"/>
        <v>0</v>
      </c>
      <c r="FT244" s="272">
        <f t="shared" si="761"/>
        <v>0</v>
      </c>
      <c r="FU244" s="113"/>
      <c r="FV244" s="113"/>
      <c r="FW244" s="109"/>
      <c r="FX244" s="109"/>
      <c r="FY244" s="109"/>
      <c r="FZ244" s="272">
        <f t="shared" si="762"/>
        <v>0</v>
      </c>
      <c r="GA244" s="272">
        <f t="shared" si="639"/>
        <v>0</v>
      </c>
      <c r="GB244" s="109"/>
      <c r="GC244" s="109"/>
      <c r="GD244" s="109"/>
      <c r="GE244" s="109"/>
      <c r="GF244" s="109"/>
      <c r="GG244" s="109"/>
      <c r="GH244" s="109"/>
      <c r="GI244" s="109"/>
      <c r="GJ244" s="109"/>
      <c r="GK244" s="109"/>
      <c r="GL244" s="109"/>
      <c r="GM244" s="109"/>
      <c r="GN244" s="109"/>
      <c r="GO244" s="109"/>
      <c r="GP244" s="109"/>
      <c r="GQ244" s="109"/>
      <c r="GR244" s="109"/>
      <c r="GS244" s="109"/>
      <c r="GT244" s="110"/>
      <c r="GV244" s="413">
        <f t="shared" si="640"/>
        <v>0</v>
      </c>
      <c r="GW244" s="414">
        <f t="shared" si="641"/>
        <v>0</v>
      </c>
      <c r="GX244" s="415"/>
      <c r="GY244" s="416">
        <f t="shared" si="806"/>
        <v>0</v>
      </c>
      <c r="GZ244" s="417">
        <f t="shared" si="807"/>
        <v>0</v>
      </c>
      <c r="HA244" s="385"/>
      <c r="HB244" s="421"/>
      <c r="HC244" s="422"/>
      <c r="HD244" s="422"/>
      <c r="HE244" s="423">
        <f t="shared" si="808"/>
        <v>0</v>
      </c>
      <c r="HF244" s="424">
        <f t="shared" si="809"/>
        <v>0</v>
      </c>
      <c r="HG244" s="426"/>
      <c r="HH244" s="426"/>
      <c r="HI244" s="426"/>
      <c r="HJ244" s="345" t="str">
        <f t="shared" si="642"/>
        <v/>
      </c>
      <c r="HK244" s="402">
        <f>IF(OR(AND(1&lt;=HJ244,HJ244&lt;=3),HJ244=6),VLOOKUP(HJ244,'４整理番号表'!$J$5:$K$59,2,FALSE),0)</f>
        <v>0</v>
      </c>
      <c r="HL244" s="402">
        <f>IF(OR(HJ244=4,HJ244=7),VLOOKUP(HJ244,'４整理番号表'!$J$5:$K$59,2,FALSE),0)</f>
        <v>0</v>
      </c>
      <c r="HM244" s="402">
        <f>IF(HJ244=5,VLOOKUP(HJ244,'４整理番号表'!$J$5:$K$59,2,FALSE),0)</f>
        <v>0</v>
      </c>
      <c r="HN244" s="402">
        <f>IF(AND(8&lt;=HJ244,HJ244&lt;=13),VLOOKUP(HJ244,'４整理番号表'!$J$5:$K$59,2,FALSE),0)</f>
        <v>0</v>
      </c>
      <c r="HO244" s="397">
        <f t="shared" si="763"/>
        <v>0</v>
      </c>
      <c r="HP244" s="345">
        <f t="shared" si="764"/>
        <v>0</v>
      </c>
      <c r="HQ244" s="345">
        <f t="shared" si="765"/>
        <v>0</v>
      </c>
      <c r="HR244" s="344">
        <f t="shared" si="766"/>
        <v>0</v>
      </c>
      <c r="HS244" s="344">
        <f t="shared" si="767"/>
        <v>0</v>
      </c>
      <c r="HT244" s="345">
        <f t="shared" si="768"/>
        <v>0</v>
      </c>
      <c r="HU244" s="345">
        <f t="shared" si="769"/>
        <v>0</v>
      </c>
      <c r="HV244" s="345">
        <f t="shared" si="770"/>
        <v>0</v>
      </c>
      <c r="HW244" s="345">
        <f t="shared" si="771"/>
        <v>0</v>
      </c>
      <c r="HX244" s="345">
        <f t="shared" si="772"/>
        <v>0</v>
      </c>
      <c r="HY244" s="344">
        <f t="shared" si="773"/>
        <v>0</v>
      </c>
      <c r="HZ244" s="344">
        <f t="shared" si="774"/>
        <v>0</v>
      </c>
      <c r="IA244" s="345">
        <f t="shared" si="775"/>
        <v>0</v>
      </c>
      <c r="IB244" s="345">
        <f t="shared" si="776"/>
        <v>0</v>
      </c>
      <c r="IC244" s="345">
        <f t="shared" si="777"/>
        <v>0</v>
      </c>
      <c r="ID244" s="345">
        <f t="shared" si="778"/>
        <v>0</v>
      </c>
      <c r="IE244" s="345">
        <f t="shared" si="779"/>
        <v>0</v>
      </c>
      <c r="IF244" s="344">
        <f>IF(AND($HO244=3,SUM($ID244:IE244)=0),IF(AND($HB244=1,$HF244&gt;=0.1),1,),)</f>
        <v>0</v>
      </c>
      <c r="IG244" s="344">
        <f>IF(AND($HO244=3,SUM($ID244:IF244)=0),IF(AND($HB244=1,$HF244&gt;=0.05,$HF244&lt;0.1),1,),)</f>
        <v>0</v>
      </c>
      <c r="IH244" s="345">
        <f t="shared" si="780"/>
        <v>0</v>
      </c>
      <c r="II244" s="345">
        <f t="shared" si="781"/>
        <v>0</v>
      </c>
      <c r="IJ244" s="345">
        <f t="shared" si="782"/>
        <v>0</v>
      </c>
      <c r="IK244" s="345">
        <f t="shared" si="783"/>
        <v>0</v>
      </c>
      <c r="IL244" s="345">
        <f t="shared" si="784"/>
        <v>0</v>
      </c>
      <c r="IM244" s="345">
        <f t="shared" si="785"/>
        <v>0</v>
      </c>
      <c r="IN244" s="345">
        <f t="shared" si="786"/>
        <v>0</v>
      </c>
      <c r="IO244" s="345">
        <f t="shared" si="787"/>
        <v>0</v>
      </c>
      <c r="IP244" s="345">
        <f t="shared" si="788"/>
        <v>0</v>
      </c>
      <c r="IQ244" s="345">
        <f t="shared" si="789"/>
        <v>0</v>
      </c>
      <c r="IR244" s="345">
        <f t="shared" si="790"/>
        <v>0</v>
      </c>
      <c r="IS244" s="392">
        <f t="shared" si="791"/>
        <v>0</v>
      </c>
      <c r="IT244" s="385"/>
      <c r="IU244" s="440">
        <f t="shared" si="643"/>
        <v>0</v>
      </c>
      <c r="IV244" s="344">
        <f t="shared" si="644"/>
        <v>0</v>
      </c>
      <c r="IW244" s="344">
        <f t="shared" si="645"/>
        <v>0</v>
      </c>
      <c r="IX244" s="344">
        <f t="shared" si="646"/>
        <v>0</v>
      </c>
      <c r="IY244" s="344">
        <f t="shared" si="647"/>
        <v>0</v>
      </c>
      <c r="IZ244" s="344">
        <f t="shared" si="648"/>
        <v>0</v>
      </c>
      <c r="JA244" s="344">
        <f t="shared" si="649"/>
        <v>0</v>
      </c>
      <c r="JB244" s="344">
        <f t="shared" si="650"/>
        <v>0</v>
      </c>
      <c r="JC244" s="344">
        <f t="shared" si="651"/>
        <v>0</v>
      </c>
      <c r="JD244" s="344">
        <f t="shared" si="652"/>
        <v>0</v>
      </c>
      <c r="JE244" s="344">
        <f t="shared" si="653"/>
        <v>0</v>
      </c>
      <c r="JF244" s="344">
        <f t="shared" si="654"/>
        <v>0</v>
      </c>
      <c r="JG244" s="344">
        <f t="shared" si="655"/>
        <v>0</v>
      </c>
      <c r="JH244" s="344">
        <f t="shared" si="656"/>
        <v>0</v>
      </c>
      <c r="JI244" s="344">
        <f t="shared" si="657"/>
        <v>0</v>
      </c>
      <c r="JJ244" s="344">
        <f t="shared" si="658"/>
        <v>0</v>
      </c>
      <c r="JK244" s="344">
        <f t="shared" si="659"/>
        <v>0</v>
      </c>
      <c r="JL244" s="344">
        <f t="shared" si="660"/>
        <v>0</v>
      </c>
      <c r="JM244" s="344">
        <f t="shared" si="661"/>
        <v>0</v>
      </c>
      <c r="JN244" s="344">
        <f t="shared" si="662"/>
        <v>0</v>
      </c>
      <c r="JO244" s="344">
        <f t="shared" si="663"/>
        <v>0</v>
      </c>
      <c r="JP244" s="344">
        <f t="shared" si="664"/>
        <v>0</v>
      </c>
      <c r="JQ244" s="344">
        <f t="shared" si="665"/>
        <v>0</v>
      </c>
      <c r="JR244" s="344">
        <f t="shared" si="666"/>
        <v>0</v>
      </c>
      <c r="JS244" s="344">
        <f t="shared" si="667"/>
        <v>0</v>
      </c>
      <c r="JT244" s="344">
        <f t="shared" si="668"/>
        <v>0</v>
      </c>
      <c r="JU244" s="344">
        <f t="shared" si="669"/>
        <v>0</v>
      </c>
      <c r="JV244" s="344">
        <f t="shared" si="670"/>
        <v>0</v>
      </c>
      <c r="JW244" s="344">
        <f t="shared" si="671"/>
        <v>0</v>
      </c>
      <c r="JX244" s="344">
        <f t="shared" si="672"/>
        <v>0</v>
      </c>
      <c r="JY244" s="344">
        <f t="shared" si="673"/>
        <v>0</v>
      </c>
      <c r="JZ244" s="344">
        <f t="shared" si="674"/>
        <v>0</v>
      </c>
      <c r="KA244" s="344">
        <f t="shared" si="675"/>
        <v>0</v>
      </c>
      <c r="KB244" s="344">
        <f t="shared" si="676"/>
        <v>0</v>
      </c>
      <c r="KC244" s="344">
        <f t="shared" si="677"/>
        <v>0</v>
      </c>
      <c r="KD244" s="344">
        <f t="shared" si="678"/>
        <v>0</v>
      </c>
      <c r="KE244" s="344">
        <f t="shared" si="679"/>
        <v>0</v>
      </c>
      <c r="KF244" s="344">
        <f t="shared" si="680"/>
        <v>0</v>
      </c>
      <c r="KG244" s="344">
        <f t="shared" si="681"/>
        <v>0</v>
      </c>
      <c r="KH244" s="344">
        <f t="shared" si="682"/>
        <v>0</v>
      </c>
      <c r="KI244" s="344">
        <f t="shared" si="683"/>
        <v>0</v>
      </c>
      <c r="KJ244" s="344">
        <f t="shared" si="684"/>
        <v>0</v>
      </c>
      <c r="KK244" s="344">
        <f t="shared" si="685"/>
        <v>0</v>
      </c>
      <c r="KL244" s="344">
        <f t="shared" si="686"/>
        <v>0</v>
      </c>
      <c r="KM244" s="344">
        <f t="shared" si="687"/>
        <v>0</v>
      </c>
      <c r="KN244" s="344">
        <f t="shared" si="688"/>
        <v>0</v>
      </c>
      <c r="KO244" s="344">
        <f t="shared" si="689"/>
        <v>0</v>
      </c>
      <c r="KP244" s="344">
        <f t="shared" si="690"/>
        <v>0</v>
      </c>
      <c r="KQ244" s="344">
        <f t="shared" si="691"/>
        <v>0</v>
      </c>
      <c r="KR244" s="344">
        <f t="shared" si="692"/>
        <v>0</v>
      </c>
      <c r="KS244" s="344">
        <f t="shared" si="693"/>
        <v>0</v>
      </c>
      <c r="KT244" s="383">
        <f t="shared" si="694"/>
        <v>0</v>
      </c>
      <c r="KU244" s="701"/>
      <c r="KV244" s="109"/>
      <c r="KW244" s="109"/>
      <c r="KX244" s="110"/>
      <c r="KZ244" s="472">
        <f t="shared" si="695"/>
        <v>0</v>
      </c>
      <c r="LA244" s="348">
        <f t="shared" si="696"/>
        <v>0</v>
      </c>
      <c r="LB244" s="348">
        <f t="shared" si="697"/>
        <v>0</v>
      </c>
      <c r="LC244" s="473">
        <f t="shared" si="698"/>
        <v>0</v>
      </c>
      <c r="LE244" s="467">
        <f t="shared" si="699"/>
        <v>0</v>
      </c>
      <c r="LF244" s="467" t="str">
        <f t="shared" si="700"/>
        <v/>
      </c>
      <c r="LG244" s="467">
        <f t="shared" si="701"/>
        <v>0</v>
      </c>
      <c r="LH244" s="467">
        <f t="shared" si="702"/>
        <v>0</v>
      </c>
      <c r="LI244" s="467">
        <f t="shared" si="703"/>
        <v>0</v>
      </c>
      <c r="LJ244" s="467">
        <f t="shared" si="704"/>
        <v>0</v>
      </c>
      <c r="LK244" s="467">
        <f t="shared" si="705"/>
        <v>0</v>
      </c>
      <c r="LL244" s="467">
        <f t="shared" si="706"/>
        <v>0</v>
      </c>
      <c r="LM244" s="467">
        <f t="shared" si="707"/>
        <v>0</v>
      </c>
      <c r="LN244" s="468">
        <f t="shared" si="708"/>
        <v>0</v>
      </c>
      <c r="LO244" s="468" t="str">
        <f t="shared" si="792"/>
        <v>○</v>
      </c>
      <c r="LP244" s="451"/>
      <c r="LQ244" s="414">
        <f t="shared" si="793"/>
        <v>0</v>
      </c>
      <c r="LR244" s="414">
        <f t="shared" si="794"/>
        <v>0</v>
      </c>
      <c r="LS244" s="414" t="str">
        <f t="shared" si="709"/>
        <v/>
      </c>
      <c r="LT244" s="414" t="str">
        <f t="shared" si="795"/>
        <v/>
      </c>
      <c r="LU244" s="414">
        <f t="shared" si="710"/>
        <v>0</v>
      </c>
      <c r="LV244" s="414">
        <f t="shared" si="711"/>
        <v>0</v>
      </c>
      <c r="LW244" s="414">
        <f t="shared" si="712"/>
        <v>0</v>
      </c>
      <c r="LX244" s="448">
        <f t="shared" si="713"/>
        <v>0</v>
      </c>
      <c r="LY244" s="414">
        <f t="shared" si="796"/>
        <v>0</v>
      </c>
      <c r="LZ244" s="414">
        <f t="shared" si="797"/>
        <v>0</v>
      </c>
      <c r="MA244" s="414">
        <f t="shared" si="798"/>
        <v>0</v>
      </c>
      <c r="MB244" s="448">
        <f t="shared" si="799"/>
        <v>0</v>
      </c>
      <c r="MC244" s="414">
        <f t="shared" si="714"/>
        <v>0</v>
      </c>
      <c r="MD244" s="414">
        <f t="shared" si="715"/>
        <v>0</v>
      </c>
      <c r="ME244" s="414">
        <f t="shared" si="716"/>
        <v>0</v>
      </c>
      <c r="MF244" s="448">
        <f t="shared" si="717"/>
        <v>0</v>
      </c>
      <c r="MG244" s="414">
        <f t="shared" si="718"/>
        <v>0</v>
      </c>
      <c r="MH244" s="414">
        <f t="shared" si="719"/>
        <v>0</v>
      </c>
      <c r="MI244" s="414">
        <f t="shared" si="720"/>
        <v>0</v>
      </c>
      <c r="MJ244" s="448">
        <f t="shared" si="800"/>
        <v>0</v>
      </c>
      <c r="MK244" s="462"/>
      <c r="ML244" s="477" cm="1">
        <f t="array" ref="ML244">IF(MX244=1,INDEX($BX244:$EQ244,1,MATCH("Ⅱ⑧",$BX244:$EQ244,0)+7),0)</f>
        <v>0</v>
      </c>
      <c r="MM244" s="478">
        <f t="shared" si="721"/>
        <v>0</v>
      </c>
      <c r="MN244" s="468">
        <f t="shared" si="722"/>
        <v>0</v>
      </c>
      <c r="MP244" s="348">
        <f t="shared" si="723"/>
        <v>0</v>
      </c>
      <c r="MQ244" s="348">
        <f t="shared" si="724"/>
        <v>0</v>
      </c>
      <c r="MR244" s="348">
        <f t="shared" si="725"/>
        <v>0</v>
      </c>
      <c r="MS244" s="348">
        <f t="shared" si="726"/>
        <v>0</v>
      </c>
      <c r="MT244" s="348">
        <f t="shared" si="727"/>
        <v>0</v>
      </c>
      <c r="MU244" s="348">
        <f t="shared" si="728"/>
        <v>0</v>
      </c>
      <c r="MV244" s="348">
        <f t="shared" si="729"/>
        <v>0</v>
      </c>
      <c r="MW244" s="348">
        <f t="shared" si="730"/>
        <v>0</v>
      </c>
      <c r="MX244" s="348">
        <f t="shared" si="731"/>
        <v>0</v>
      </c>
      <c r="MZ244" s="550">
        <f t="shared" si="732"/>
        <v>0</v>
      </c>
      <c r="NA244" s="550">
        <f t="shared" si="733"/>
        <v>0</v>
      </c>
      <c r="NB244" s="550">
        <f t="shared" si="734"/>
        <v>0</v>
      </c>
      <c r="NC244" s="550">
        <f t="shared" si="735"/>
        <v>0</v>
      </c>
      <c r="ND244" s="550">
        <f t="shared" si="736"/>
        <v>0</v>
      </c>
      <c r="NE244" s="550">
        <f t="shared" si="737"/>
        <v>0</v>
      </c>
      <c r="NF244" s="550">
        <f t="shared" si="738"/>
        <v>0</v>
      </c>
      <c r="NG244" s="550">
        <f t="shared" si="739"/>
        <v>0</v>
      </c>
    </row>
    <row r="245" spans="1:371" s="136" customFormat="1" ht="21" customHeight="1">
      <c r="A245" s="452">
        <f t="shared" si="612"/>
        <v>0</v>
      </c>
      <c r="B245" s="452">
        <f t="shared" si="801"/>
        <v>0</v>
      </c>
      <c r="C245" s="452">
        <f t="shared" si="613"/>
        <v>0</v>
      </c>
      <c r="D245" s="452">
        <f t="shared" si="614"/>
        <v>0</v>
      </c>
      <c r="E245" s="452">
        <f t="shared" si="615"/>
        <v>0</v>
      </c>
      <c r="F245" s="452">
        <f t="shared" si="802"/>
        <v>0</v>
      </c>
      <c r="G245" s="452">
        <f t="shared" si="803"/>
        <v>0</v>
      </c>
      <c r="H245" s="452">
        <f t="shared" si="804"/>
        <v>0</v>
      </c>
      <c r="I245" s="267">
        <f t="shared" si="740"/>
        <v>0</v>
      </c>
      <c r="J245" s="268"/>
      <c r="K245" s="112"/>
      <c r="L245" s="112"/>
      <c r="M245" s="106"/>
      <c r="N245" s="106"/>
      <c r="O245" s="106"/>
      <c r="P245" s="106"/>
      <c r="Q245" s="112"/>
      <c r="R245" s="263" t="str">
        <f>IFERROR(VLOOKUP(Q245,'４整理番号表'!$T$27:$U$30,2,TRUE),"")</f>
        <v/>
      </c>
      <c r="S245" s="263">
        <f t="shared" si="741"/>
        <v>0</v>
      </c>
      <c r="T245" s="266">
        <f t="shared" si="742"/>
        <v>0</v>
      </c>
      <c r="U245" s="112"/>
      <c r="V245" s="108"/>
      <c r="W245" s="269" t="str">
        <f>IFERROR(VLOOKUP(V245,'４整理番号表'!$B$6:$G$7,2,TRUE),"")</f>
        <v/>
      </c>
      <c r="X245" s="270"/>
      <c r="Y245" s="108"/>
      <c r="Z245" s="269" t="str">
        <f>IFERROR(VLOOKUP(Y245,'４整理番号表'!$B$39:$H$45,2,TRUE),"")</f>
        <v/>
      </c>
      <c r="AA245" s="108"/>
      <c r="AB245" s="271" t="str">
        <f>IFERROR(VLOOKUP(AA245,'４整理番号表'!$J$5:$K$59,2,TRUE),"")</f>
        <v/>
      </c>
      <c r="AC245" s="365"/>
      <c r="AD245" s="624"/>
      <c r="AE245" s="107"/>
      <c r="AF245" s="272" t="str">
        <f>IFERROR(VLOOKUP(AE245,'４整理番号表'!$P$6:$Q$39,2,TRUE),"")</f>
        <v/>
      </c>
      <c r="AG245" s="273">
        <f t="shared" si="616"/>
        <v>0</v>
      </c>
      <c r="AH245" s="106"/>
      <c r="AI245" s="112"/>
      <c r="AJ245" s="111"/>
      <c r="AK245" s="282"/>
      <c r="AL245" s="283"/>
      <c r="AM245" s="280"/>
      <c r="AN245" s="26"/>
      <c r="AO245" s="291">
        <f t="shared" si="617"/>
        <v>0</v>
      </c>
      <c r="AP245" s="290">
        <f t="shared" si="743"/>
        <v>0</v>
      </c>
      <c r="AQ245" s="30"/>
      <c r="AR245" s="30"/>
      <c r="AS245" s="30"/>
      <c r="AT245" s="289"/>
      <c r="AU245" s="291">
        <f t="shared" si="810"/>
        <v>0</v>
      </c>
      <c r="AV245" s="291" t="str">
        <f t="shared" si="805"/>
        <v/>
      </c>
      <c r="AW245" s="27"/>
      <c r="AX245" s="33"/>
      <c r="AY245" s="33"/>
      <c r="AZ245" s="28"/>
      <c r="BA245" s="27"/>
      <c r="BB245" s="202"/>
      <c r="BC245" s="315">
        <f t="shared" si="744"/>
        <v>0</v>
      </c>
      <c r="BD245" s="349" t="str">
        <f t="shared" si="618"/>
        <v/>
      </c>
      <c r="BE245" s="350"/>
      <c r="BF245" s="350"/>
      <c r="BG245" s="349">
        <f t="shared" si="811"/>
        <v>0</v>
      </c>
      <c r="BH245" s="350"/>
      <c r="BI245" s="349">
        <f t="shared" si="745"/>
        <v>0</v>
      </c>
      <c r="BJ245" s="202"/>
      <c r="BK245" s="202"/>
      <c r="BL245" s="653" t="str">
        <f t="shared" si="619"/>
        <v/>
      </c>
      <c r="BM245" s="654" t="str">
        <f t="shared" si="620"/>
        <v/>
      </c>
      <c r="BN245" s="266" t="str">
        <f t="shared" si="621"/>
        <v/>
      </c>
      <c r="BO245" s="793"/>
      <c r="BP245" s="323"/>
      <c r="BQ245" s="323"/>
      <c r="BR245" s="323"/>
      <c r="BS245" s="323"/>
      <c r="BT245" s="324" t="str">
        <f t="shared" si="622"/>
        <v/>
      </c>
      <c r="BU245" s="325" t="str">
        <f t="shared" si="746"/>
        <v/>
      </c>
      <c r="BV245" s="393">
        <f t="shared" si="747"/>
        <v>0</v>
      </c>
      <c r="BW245" s="326"/>
      <c r="BX245" s="329"/>
      <c r="BY245" s="454"/>
      <c r="BZ245" s="455"/>
      <c r="CA245" s="455"/>
      <c r="CB245" s="455"/>
      <c r="CC245" s="455"/>
      <c r="CD245" s="322">
        <f>IFERROR(VLOOKUP(BX245,'４整理番号表'!$X$23:$Z$31,3,FALSE),)</f>
        <v>0</v>
      </c>
      <c r="CE245" s="605" t="str">
        <f>IF(BX245='４整理番号表'!$X$24,IF(CC245&lt;&gt;"",IF(BZ245&gt;0,IF(BY245=6,ROUNDDOWN((CC245-BZ245)/ABS(BZ245),3),IF(BY245=5,ROUNDDOWN((CC245-BZ245)/ABS(BZ245)*3/4,3),"")),"-")),IF(CC245&lt;&gt;"",IF(BZ245&gt;0,ROUNDDOWN((CC245-BZ245)/ABS(BZ245),3),"-"),""))</f>
        <v/>
      </c>
      <c r="CF245" s="610"/>
      <c r="CG245" s="329"/>
      <c r="CH245" s="454"/>
      <c r="CI245" s="322"/>
      <c r="CJ245" s="322"/>
      <c r="CK245" s="322"/>
      <c r="CL245" s="322"/>
      <c r="CM245" s="322">
        <f>IFERROR(VLOOKUP(CG245,'４整理番号表'!$X$23:$Z$31,3,FALSE),)</f>
        <v>0</v>
      </c>
      <c r="CN245" s="325" t="str">
        <f t="shared" si="748"/>
        <v/>
      </c>
      <c r="CO245" s="610"/>
      <c r="CP245" s="329"/>
      <c r="CQ245" s="454"/>
      <c r="CR245" s="322"/>
      <c r="CS245" s="322"/>
      <c r="CT245" s="322"/>
      <c r="CU245" s="322"/>
      <c r="CV245" s="322">
        <f>IFERROR(VLOOKUP(CP245,'４整理番号表'!$X$23:$Z$31,3,FALSE),)</f>
        <v>0</v>
      </c>
      <c r="CW245" s="325" t="str">
        <f t="shared" si="749"/>
        <v/>
      </c>
      <c r="CX245" s="619"/>
      <c r="CY245" s="329"/>
      <c r="CZ245" s="454"/>
      <c r="DA245" s="322"/>
      <c r="DB245" s="322"/>
      <c r="DC245" s="322"/>
      <c r="DD245" s="322"/>
      <c r="DE245" s="322">
        <f>IFERROR(VLOOKUP(CY245,'４整理番号表'!$X$23:$Z$31,3,FALSE),)</f>
        <v>0</v>
      </c>
      <c r="DF245" s="325" t="str">
        <f t="shared" si="750"/>
        <v/>
      </c>
      <c r="DG245" s="610"/>
      <c r="DH245" s="329"/>
      <c r="DI245" s="454"/>
      <c r="DJ245" s="322"/>
      <c r="DK245" s="322"/>
      <c r="DL245" s="322"/>
      <c r="DM245" s="322"/>
      <c r="DN245" s="322">
        <f>IFERROR(VLOOKUP(DH245,'４整理番号表'!$X$23:$Z$31,3,FALSE),)</f>
        <v>0</v>
      </c>
      <c r="DO245" s="325" t="str">
        <f t="shared" si="751"/>
        <v/>
      </c>
      <c r="DP245" s="610"/>
      <c r="DQ245" s="329"/>
      <c r="DR245" s="454"/>
      <c r="DS245" s="322"/>
      <c r="DT245" s="322"/>
      <c r="DU245" s="322"/>
      <c r="DV245" s="322"/>
      <c r="DW245" s="322">
        <f>IFERROR(VLOOKUP(DQ245,'４整理番号表'!$X$23:$Z$31,3,FALSE),)</f>
        <v>0</v>
      </c>
      <c r="DX245" s="325" t="str">
        <f t="shared" si="752"/>
        <v/>
      </c>
      <c r="DY245" s="610"/>
      <c r="DZ245" s="329"/>
      <c r="EA245" s="454"/>
      <c r="EB245" s="322"/>
      <c r="EC245" s="322"/>
      <c r="ED245" s="322"/>
      <c r="EE245" s="322"/>
      <c r="EF245" s="322">
        <f>IFERROR(VLOOKUP(DZ245,'４整理番号表'!$X$23:$Z$31,3,FALSE),)</f>
        <v>0</v>
      </c>
      <c r="EG245" s="325" t="str">
        <f t="shared" si="753"/>
        <v/>
      </c>
      <c r="EH245" s="610"/>
      <c r="EI245" s="329"/>
      <c r="EJ245" s="454"/>
      <c r="EK245" s="322"/>
      <c r="EL245" s="322"/>
      <c r="EM245" s="322"/>
      <c r="EN245" s="322"/>
      <c r="EO245" s="322">
        <f>IFERROR(VLOOKUP(EI245,'４整理番号表'!$X$23:$Z$31,3,FALSE),)</f>
        <v>0</v>
      </c>
      <c r="EP245" s="325" t="str">
        <f t="shared" si="754"/>
        <v/>
      </c>
      <c r="EQ245" s="619"/>
      <c r="ER245" s="203" t="s">
        <v>101</v>
      </c>
      <c r="ES245" s="266">
        <f t="shared" si="623"/>
        <v>0</v>
      </c>
      <c r="ET245" s="272">
        <f t="shared" si="624"/>
        <v>0</v>
      </c>
      <c r="EU245" s="272">
        <f t="shared" si="625"/>
        <v>0</v>
      </c>
      <c r="EV245" s="272">
        <f t="shared" si="626"/>
        <v>0</v>
      </c>
      <c r="EW245" s="272">
        <f t="shared" si="627"/>
        <v>0</v>
      </c>
      <c r="EX245" s="272">
        <f t="shared" si="628"/>
        <v>0</v>
      </c>
      <c r="EY245" s="272">
        <f t="shared" si="629"/>
        <v>0</v>
      </c>
      <c r="EZ245" s="272">
        <f t="shared" si="630"/>
        <v>0</v>
      </c>
      <c r="FA245" s="272">
        <f t="shared" si="631"/>
        <v>0</v>
      </c>
      <c r="FB245" s="272">
        <f t="shared" si="632"/>
        <v>0</v>
      </c>
      <c r="FC245" s="272">
        <f t="shared" si="633"/>
        <v>0</v>
      </c>
      <c r="FD245" s="272">
        <f t="shared" si="634"/>
        <v>0</v>
      </c>
      <c r="FE245" s="272">
        <f t="shared" si="635"/>
        <v>0</v>
      </c>
      <c r="FF245" s="272">
        <f t="shared" si="636"/>
        <v>0</v>
      </c>
      <c r="FG245" s="272">
        <f t="shared" si="637"/>
        <v>0</v>
      </c>
      <c r="FH245" s="272">
        <f t="shared" si="638"/>
        <v>0</v>
      </c>
      <c r="FI245" s="109" t="s">
        <v>100</v>
      </c>
      <c r="FJ245" s="109" t="s">
        <v>100</v>
      </c>
      <c r="FK245" s="109" t="s">
        <v>100</v>
      </c>
      <c r="FL245" s="109" t="s">
        <v>100</v>
      </c>
      <c r="FM245" s="109" t="s">
        <v>100</v>
      </c>
      <c r="FN245" s="272">
        <f t="shared" si="755"/>
        <v>0</v>
      </c>
      <c r="FO245" s="272">
        <f t="shared" si="756"/>
        <v>0</v>
      </c>
      <c r="FP245" s="272">
        <f t="shared" si="757"/>
        <v>0</v>
      </c>
      <c r="FQ245" s="272">
        <f t="shared" si="758"/>
        <v>0</v>
      </c>
      <c r="FR245" s="272">
        <f t="shared" si="759"/>
        <v>0</v>
      </c>
      <c r="FS245" s="272">
        <f t="shared" si="760"/>
        <v>0</v>
      </c>
      <c r="FT245" s="272">
        <f t="shared" si="761"/>
        <v>0</v>
      </c>
      <c r="FU245" s="113"/>
      <c r="FV245" s="113"/>
      <c r="FW245" s="109"/>
      <c r="FX245" s="109"/>
      <c r="FY245" s="109"/>
      <c r="FZ245" s="272">
        <f t="shared" si="762"/>
        <v>0</v>
      </c>
      <c r="GA245" s="272">
        <f t="shared" si="639"/>
        <v>0</v>
      </c>
      <c r="GB245" s="109"/>
      <c r="GC245" s="109"/>
      <c r="GD245" s="109"/>
      <c r="GE245" s="109"/>
      <c r="GF245" s="109"/>
      <c r="GG245" s="109"/>
      <c r="GH245" s="109"/>
      <c r="GI245" s="109"/>
      <c r="GJ245" s="109"/>
      <c r="GK245" s="109"/>
      <c r="GL245" s="109"/>
      <c r="GM245" s="109"/>
      <c r="GN245" s="109"/>
      <c r="GO245" s="109"/>
      <c r="GP245" s="109"/>
      <c r="GQ245" s="109"/>
      <c r="GR245" s="109"/>
      <c r="GS245" s="109"/>
      <c r="GT245" s="110"/>
      <c r="GV245" s="413">
        <f t="shared" si="640"/>
        <v>0</v>
      </c>
      <c r="GW245" s="414">
        <f t="shared" si="641"/>
        <v>0</v>
      </c>
      <c r="GX245" s="415"/>
      <c r="GY245" s="416">
        <f t="shared" si="806"/>
        <v>0</v>
      </c>
      <c r="GZ245" s="417">
        <f t="shared" si="807"/>
        <v>0</v>
      </c>
      <c r="HA245" s="385"/>
      <c r="HB245" s="421"/>
      <c r="HC245" s="422"/>
      <c r="HD245" s="422"/>
      <c r="HE245" s="423">
        <f t="shared" si="808"/>
        <v>0</v>
      </c>
      <c r="HF245" s="424">
        <f t="shared" si="809"/>
        <v>0</v>
      </c>
      <c r="HG245" s="426"/>
      <c r="HH245" s="426"/>
      <c r="HI245" s="426"/>
      <c r="HJ245" s="345" t="str">
        <f t="shared" si="642"/>
        <v/>
      </c>
      <c r="HK245" s="402">
        <f>IF(OR(AND(1&lt;=HJ245,HJ245&lt;=3),HJ245=6),VLOOKUP(HJ245,'４整理番号表'!$J$5:$K$59,2,FALSE),0)</f>
        <v>0</v>
      </c>
      <c r="HL245" s="402">
        <f>IF(OR(HJ245=4,HJ245=7),VLOOKUP(HJ245,'４整理番号表'!$J$5:$K$59,2,FALSE),0)</f>
        <v>0</v>
      </c>
      <c r="HM245" s="402">
        <f>IF(HJ245=5,VLOOKUP(HJ245,'４整理番号表'!$J$5:$K$59,2,FALSE),0)</f>
        <v>0</v>
      </c>
      <c r="HN245" s="402">
        <f>IF(AND(8&lt;=HJ245,HJ245&lt;=13),VLOOKUP(HJ245,'４整理番号表'!$J$5:$K$59,2,FALSE),0)</f>
        <v>0</v>
      </c>
      <c r="HO245" s="397">
        <f t="shared" si="763"/>
        <v>0</v>
      </c>
      <c r="HP245" s="345">
        <f t="shared" si="764"/>
        <v>0</v>
      </c>
      <c r="HQ245" s="345">
        <f t="shared" si="765"/>
        <v>0</v>
      </c>
      <c r="HR245" s="344">
        <f t="shared" si="766"/>
        <v>0</v>
      </c>
      <c r="HS245" s="344">
        <f t="shared" si="767"/>
        <v>0</v>
      </c>
      <c r="HT245" s="345">
        <f t="shared" si="768"/>
        <v>0</v>
      </c>
      <c r="HU245" s="345">
        <f t="shared" si="769"/>
        <v>0</v>
      </c>
      <c r="HV245" s="345">
        <f t="shared" si="770"/>
        <v>0</v>
      </c>
      <c r="HW245" s="345">
        <f t="shared" si="771"/>
        <v>0</v>
      </c>
      <c r="HX245" s="345">
        <f t="shared" si="772"/>
        <v>0</v>
      </c>
      <c r="HY245" s="344">
        <f t="shared" si="773"/>
        <v>0</v>
      </c>
      <c r="HZ245" s="344">
        <f t="shared" si="774"/>
        <v>0</v>
      </c>
      <c r="IA245" s="345">
        <f t="shared" si="775"/>
        <v>0</v>
      </c>
      <c r="IB245" s="345">
        <f t="shared" si="776"/>
        <v>0</v>
      </c>
      <c r="IC245" s="345">
        <f t="shared" si="777"/>
        <v>0</v>
      </c>
      <c r="ID245" s="345">
        <f t="shared" si="778"/>
        <v>0</v>
      </c>
      <c r="IE245" s="345">
        <f t="shared" si="779"/>
        <v>0</v>
      </c>
      <c r="IF245" s="344">
        <f>IF(AND($HO245=3,SUM($ID245:IE245)=0),IF(AND($HB245=1,$HF245&gt;=0.1),1,),)</f>
        <v>0</v>
      </c>
      <c r="IG245" s="344">
        <f>IF(AND($HO245=3,SUM($ID245:IF245)=0),IF(AND($HB245=1,$HF245&gt;=0.05,$HF245&lt;0.1),1,),)</f>
        <v>0</v>
      </c>
      <c r="IH245" s="345">
        <f t="shared" si="780"/>
        <v>0</v>
      </c>
      <c r="II245" s="345">
        <f t="shared" si="781"/>
        <v>0</v>
      </c>
      <c r="IJ245" s="345">
        <f t="shared" si="782"/>
        <v>0</v>
      </c>
      <c r="IK245" s="345">
        <f t="shared" si="783"/>
        <v>0</v>
      </c>
      <c r="IL245" s="345">
        <f t="shared" si="784"/>
        <v>0</v>
      </c>
      <c r="IM245" s="345">
        <f t="shared" si="785"/>
        <v>0</v>
      </c>
      <c r="IN245" s="345">
        <f t="shared" si="786"/>
        <v>0</v>
      </c>
      <c r="IO245" s="345">
        <f t="shared" si="787"/>
        <v>0</v>
      </c>
      <c r="IP245" s="345">
        <f t="shared" si="788"/>
        <v>0</v>
      </c>
      <c r="IQ245" s="345">
        <f t="shared" si="789"/>
        <v>0</v>
      </c>
      <c r="IR245" s="345">
        <f t="shared" si="790"/>
        <v>0</v>
      </c>
      <c r="IS245" s="392">
        <f t="shared" si="791"/>
        <v>0</v>
      </c>
      <c r="IT245" s="385"/>
      <c r="IU245" s="440">
        <f t="shared" si="643"/>
        <v>0</v>
      </c>
      <c r="IV245" s="344">
        <f t="shared" si="644"/>
        <v>0</v>
      </c>
      <c r="IW245" s="344">
        <f t="shared" si="645"/>
        <v>0</v>
      </c>
      <c r="IX245" s="344">
        <f t="shared" si="646"/>
        <v>0</v>
      </c>
      <c r="IY245" s="344">
        <f t="shared" si="647"/>
        <v>0</v>
      </c>
      <c r="IZ245" s="344">
        <f t="shared" si="648"/>
        <v>0</v>
      </c>
      <c r="JA245" s="344">
        <f t="shared" si="649"/>
        <v>0</v>
      </c>
      <c r="JB245" s="344">
        <f t="shared" si="650"/>
        <v>0</v>
      </c>
      <c r="JC245" s="344">
        <f t="shared" si="651"/>
        <v>0</v>
      </c>
      <c r="JD245" s="344">
        <f t="shared" si="652"/>
        <v>0</v>
      </c>
      <c r="JE245" s="344">
        <f t="shared" si="653"/>
        <v>0</v>
      </c>
      <c r="JF245" s="344">
        <f t="shared" si="654"/>
        <v>0</v>
      </c>
      <c r="JG245" s="344">
        <f t="shared" si="655"/>
        <v>0</v>
      </c>
      <c r="JH245" s="344">
        <f t="shared" si="656"/>
        <v>0</v>
      </c>
      <c r="JI245" s="344">
        <f t="shared" si="657"/>
        <v>0</v>
      </c>
      <c r="JJ245" s="344">
        <f t="shared" si="658"/>
        <v>0</v>
      </c>
      <c r="JK245" s="344">
        <f t="shared" si="659"/>
        <v>0</v>
      </c>
      <c r="JL245" s="344">
        <f t="shared" si="660"/>
        <v>0</v>
      </c>
      <c r="JM245" s="344">
        <f t="shared" si="661"/>
        <v>0</v>
      </c>
      <c r="JN245" s="344">
        <f t="shared" si="662"/>
        <v>0</v>
      </c>
      <c r="JO245" s="344">
        <f t="shared" si="663"/>
        <v>0</v>
      </c>
      <c r="JP245" s="344">
        <f t="shared" si="664"/>
        <v>0</v>
      </c>
      <c r="JQ245" s="344">
        <f t="shared" si="665"/>
        <v>0</v>
      </c>
      <c r="JR245" s="344">
        <f t="shared" si="666"/>
        <v>0</v>
      </c>
      <c r="JS245" s="344">
        <f t="shared" si="667"/>
        <v>0</v>
      </c>
      <c r="JT245" s="344">
        <f t="shared" si="668"/>
        <v>0</v>
      </c>
      <c r="JU245" s="344">
        <f t="shared" si="669"/>
        <v>0</v>
      </c>
      <c r="JV245" s="344">
        <f t="shared" si="670"/>
        <v>0</v>
      </c>
      <c r="JW245" s="344">
        <f t="shared" si="671"/>
        <v>0</v>
      </c>
      <c r="JX245" s="344">
        <f t="shared" si="672"/>
        <v>0</v>
      </c>
      <c r="JY245" s="344">
        <f t="shared" si="673"/>
        <v>0</v>
      </c>
      <c r="JZ245" s="344">
        <f t="shared" si="674"/>
        <v>0</v>
      </c>
      <c r="KA245" s="344">
        <f t="shared" si="675"/>
        <v>0</v>
      </c>
      <c r="KB245" s="344">
        <f t="shared" si="676"/>
        <v>0</v>
      </c>
      <c r="KC245" s="344">
        <f t="shared" si="677"/>
        <v>0</v>
      </c>
      <c r="KD245" s="344">
        <f t="shared" si="678"/>
        <v>0</v>
      </c>
      <c r="KE245" s="344">
        <f t="shared" si="679"/>
        <v>0</v>
      </c>
      <c r="KF245" s="344">
        <f t="shared" si="680"/>
        <v>0</v>
      </c>
      <c r="KG245" s="344">
        <f t="shared" si="681"/>
        <v>0</v>
      </c>
      <c r="KH245" s="344">
        <f t="shared" si="682"/>
        <v>0</v>
      </c>
      <c r="KI245" s="344">
        <f t="shared" si="683"/>
        <v>0</v>
      </c>
      <c r="KJ245" s="344">
        <f t="shared" si="684"/>
        <v>0</v>
      </c>
      <c r="KK245" s="344">
        <f t="shared" si="685"/>
        <v>0</v>
      </c>
      <c r="KL245" s="344">
        <f t="shared" si="686"/>
        <v>0</v>
      </c>
      <c r="KM245" s="344">
        <f t="shared" si="687"/>
        <v>0</v>
      </c>
      <c r="KN245" s="344">
        <f t="shared" si="688"/>
        <v>0</v>
      </c>
      <c r="KO245" s="344">
        <f t="shared" si="689"/>
        <v>0</v>
      </c>
      <c r="KP245" s="344">
        <f t="shared" si="690"/>
        <v>0</v>
      </c>
      <c r="KQ245" s="344">
        <f t="shared" si="691"/>
        <v>0</v>
      </c>
      <c r="KR245" s="344">
        <f t="shared" si="692"/>
        <v>0</v>
      </c>
      <c r="KS245" s="344">
        <f t="shared" si="693"/>
        <v>0</v>
      </c>
      <c r="KT245" s="383">
        <f t="shared" si="694"/>
        <v>0</v>
      </c>
      <c r="KU245" s="701"/>
      <c r="KV245" s="109"/>
      <c r="KW245" s="109"/>
      <c r="KX245" s="110"/>
      <c r="KZ245" s="472">
        <f t="shared" si="695"/>
        <v>0</v>
      </c>
      <c r="LA245" s="348">
        <f t="shared" si="696"/>
        <v>0</v>
      </c>
      <c r="LB245" s="348">
        <f t="shared" si="697"/>
        <v>0</v>
      </c>
      <c r="LC245" s="473">
        <f t="shared" si="698"/>
        <v>0</v>
      </c>
      <c r="LE245" s="467">
        <f t="shared" si="699"/>
        <v>0</v>
      </c>
      <c r="LF245" s="467" t="str">
        <f t="shared" si="700"/>
        <v/>
      </c>
      <c r="LG245" s="467">
        <f t="shared" si="701"/>
        <v>0</v>
      </c>
      <c r="LH245" s="467">
        <f t="shared" si="702"/>
        <v>0</v>
      </c>
      <c r="LI245" s="467">
        <f t="shared" si="703"/>
        <v>0</v>
      </c>
      <c r="LJ245" s="467">
        <f t="shared" si="704"/>
        <v>0</v>
      </c>
      <c r="LK245" s="467">
        <f t="shared" si="705"/>
        <v>0</v>
      </c>
      <c r="LL245" s="467">
        <f t="shared" si="706"/>
        <v>0</v>
      </c>
      <c r="LM245" s="467">
        <f t="shared" si="707"/>
        <v>0</v>
      </c>
      <c r="LN245" s="468">
        <f t="shared" si="708"/>
        <v>0</v>
      </c>
      <c r="LO245" s="468" t="str">
        <f t="shared" si="792"/>
        <v>○</v>
      </c>
      <c r="LP245" s="451"/>
      <c r="LQ245" s="414">
        <f t="shared" si="793"/>
        <v>0</v>
      </c>
      <c r="LR245" s="414">
        <f t="shared" si="794"/>
        <v>0</v>
      </c>
      <c r="LS245" s="414" t="str">
        <f t="shared" si="709"/>
        <v/>
      </c>
      <c r="LT245" s="414" t="str">
        <f t="shared" si="795"/>
        <v/>
      </c>
      <c r="LU245" s="414">
        <f t="shared" si="710"/>
        <v>0</v>
      </c>
      <c r="LV245" s="414">
        <f t="shared" si="711"/>
        <v>0</v>
      </c>
      <c r="LW245" s="414">
        <f t="shared" si="712"/>
        <v>0</v>
      </c>
      <c r="LX245" s="448">
        <f t="shared" si="713"/>
        <v>0</v>
      </c>
      <c r="LY245" s="414">
        <f t="shared" si="796"/>
        <v>0</v>
      </c>
      <c r="LZ245" s="414">
        <f t="shared" si="797"/>
        <v>0</v>
      </c>
      <c r="MA245" s="414">
        <f t="shared" si="798"/>
        <v>0</v>
      </c>
      <c r="MB245" s="448">
        <f t="shared" si="799"/>
        <v>0</v>
      </c>
      <c r="MC245" s="414">
        <f t="shared" si="714"/>
        <v>0</v>
      </c>
      <c r="MD245" s="414">
        <f t="shared" si="715"/>
        <v>0</v>
      </c>
      <c r="ME245" s="414">
        <f t="shared" si="716"/>
        <v>0</v>
      </c>
      <c r="MF245" s="448">
        <f t="shared" si="717"/>
        <v>0</v>
      </c>
      <c r="MG245" s="414">
        <f t="shared" si="718"/>
        <v>0</v>
      </c>
      <c r="MH245" s="414">
        <f t="shared" si="719"/>
        <v>0</v>
      </c>
      <c r="MI245" s="414">
        <f t="shared" si="720"/>
        <v>0</v>
      </c>
      <c r="MJ245" s="448">
        <f t="shared" si="800"/>
        <v>0</v>
      </c>
      <c r="MK245" s="462"/>
      <c r="ML245" s="477" cm="1">
        <f t="array" ref="ML245">IF(MX245=1,INDEX($BX245:$EQ245,1,MATCH("Ⅱ⑧",$BX245:$EQ245,0)+7),0)</f>
        <v>0</v>
      </c>
      <c r="MM245" s="478">
        <f t="shared" si="721"/>
        <v>0</v>
      </c>
      <c r="MN245" s="468">
        <f t="shared" si="722"/>
        <v>0</v>
      </c>
      <c r="MP245" s="348">
        <f t="shared" si="723"/>
        <v>0</v>
      </c>
      <c r="MQ245" s="348">
        <f t="shared" si="724"/>
        <v>0</v>
      </c>
      <c r="MR245" s="348">
        <f t="shared" si="725"/>
        <v>0</v>
      </c>
      <c r="MS245" s="348">
        <f t="shared" si="726"/>
        <v>0</v>
      </c>
      <c r="MT245" s="348">
        <f t="shared" si="727"/>
        <v>0</v>
      </c>
      <c r="MU245" s="348">
        <f t="shared" si="728"/>
        <v>0</v>
      </c>
      <c r="MV245" s="348">
        <f t="shared" si="729"/>
        <v>0</v>
      </c>
      <c r="MW245" s="348">
        <f t="shared" si="730"/>
        <v>0</v>
      </c>
      <c r="MX245" s="348">
        <f t="shared" si="731"/>
        <v>0</v>
      </c>
      <c r="MZ245" s="550">
        <f t="shared" si="732"/>
        <v>0</v>
      </c>
      <c r="NA245" s="550">
        <f t="shared" si="733"/>
        <v>0</v>
      </c>
      <c r="NB245" s="550">
        <f t="shared" si="734"/>
        <v>0</v>
      </c>
      <c r="NC245" s="550">
        <f t="shared" si="735"/>
        <v>0</v>
      </c>
      <c r="ND245" s="550">
        <f t="shared" si="736"/>
        <v>0</v>
      </c>
      <c r="NE245" s="550">
        <f t="shared" si="737"/>
        <v>0</v>
      </c>
      <c r="NF245" s="550">
        <f t="shared" si="738"/>
        <v>0</v>
      </c>
      <c r="NG245" s="550">
        <f t="shared" si="739"/>
        <v>0</v>
      </c>
    </row>
    <row r="246" spans="1:371" s="136" customFormat="1" ht="21" customHeight="1">
      <c r="A246" s="452">
        <f t="shared" si="612"/>
        <v>0</v>
      </c>
      <c r="B246" s="452">
        <f t="shared" si="801"/>
        <v>0</v>
      </c>
      <c r="C246" s="452">
        <f t="shared" si="613"/>
        <v>0</v>
      </c>
      <c r="D246" s="452">
        <f t="shared" si="614"/>
        <v>0</v>
      </c>
      <c r="E246" s="452">
        <f t="shared" si="615"/>
        <v>0</v>
      </c>
      <c r="F246" s="452">
        <f t="shared" si="802"/>
        <v>0</v>
      </c>
      <c r="G246" s="452">
        <f t="shared" si="803"/>
        <v>0</v>
      </c>
      <c r="H246" s="452">
        <f t="shared" si="804"/>
        <v>0</v>
      </c>
      <c r="I246" s="267">
        <f t="shared" si="740"/>
        <v>0</v>
      </c>
      <c r="J246" s="268"/>
      <c r="K246" s="112"/>
      <c r="L246" s="112"/>
      <c r="M246" s="106"/>
      <c r="N246" s="106"/>
      <c r="O246" s="106"/>
      <c r="P246" s="106"/>
      <c r="Q246" s="112"/>
      <c r="R246" s="263" t="str">
        <f>IFERROR(VLOOKUP(Q246,'４整理番号表'!$T$27:$U$30,2,TRUE),"")</f>
        <v/>
      </c>
      <c r="S246" s="263">
        <f t="shared" si="741"/>
        <v>0</v>
      </c>
      <c r="T246" s="266">
        <f t="shared" si="742"/>
        <v>0</v>
      </c>
      <c r="U246" s="112"/>
      <c r="V246" s="108"/>
      <c r="W246" s="269" t="str">
        <f>IFERROR(VLOOKUP(V246,'４整理番号表'!$B$6:$G$7,2,TRUE),"")</f>
        <v/>
      </c>
      <c r="X246" s="270"/>
      <c r="Y246" s="108"/>
      <c r="Z246" s="269" t="str">
        <f>IFERROR(VLOOKUP(Y246,'４整理番号表'!$B$39:$H$45,2,TRUE),"")</f>
        <v/>
      </c>
      <c r="AA246" s="108"/>
      <c r="AB246" s="271" t="str">
        <f>IFERROR(VLOOKUP(AA246,'４整理番号表'!$J$5:$K$59,2,TRUE),"")</f>
        <v/>
      </c>
      <c r="AC246" s="365"/>
      <c r="AD246" s="624"/>
      <c r="AE246" s="107"/>
      <c r="AF246" s="272" t="str">
        <f>IFERROR(VLOOKUP(AE246,'４整理番号表'!$P$6:$Q$39,2,TRUE),"")</f>
        <v/>
      </c>
      <c r="AG246" s="273">
        <f t="shared" si="616"/>
        <v>0</v>
      </c>
      <c r="AH246" s="106"/>
      <c r="AI246" s="112"/>
      <c r="AJ246" s="111"/>
      <c r="AK246" s="282"/>
      <c r="AL246" s="283"/>
      <c r="AM246" s="280"/>
      <c r="AN246" s="29"/>
      <c r="AO246" s="291">
        <f t="shared" si="617"/>
        <v>0</v>
      </c>
      <c r="AP246" s="290">
        <f t="shared" si="743"/>
        <v>0</v>
      </c>
      <c r="AQ246" s="30"/>
      <c r="AR246" s="30"/>
      <c r="AS246" s="30"/>
      <c r="AT246" s="289"/>
      <c r="AU246" s="291">
        <f t="shared" si="810"/>
        <v>0</v>
      </c>
      <c r="AV246" s="291" t="str">
        <f t="shared" si="805"/>
        <v/>
      </c>
      <c r="AW246" s="27"/>
      <c r="AX246" s="33"/>
      <c r="AY246" s="33"/>
      <c r="AZ246" s="28"/>
      <c r="BA246" s="27"/>
      <c r="BB246" s="202"/>
      <c r="BC246" s="315">
        <f t="shared" si="744"/>
        <v>0</v>
      </c>
      <c r="BD246" s="349" t="str">
        <f t="shared" si="618"/>
        <v/>
      </c>
      <c r="BE246" s="350"/>
      <c r="BF246" s="350"/>
      <c r="BG246" s="349">
        <f t="shared" si="811"/>
        <v>0</v>
      </c>
      <c r="BH246" s="350"/>
      <c r="BI246" s="349">
        <f t="shared" si="745"/>
        <v>0</v>
      </c>
      <c r="BJ246" s="202"/>
      <c r="BK246" s="202"/>
      <c r="BL246" s="653" t="str">
        <f t="shared" si="619"/>
        <v/>
      </c>
      <c r="BM246" s="654" t="str">
        <f t="shared" si="620"/>
        <v/>
      </c>
      <c r="BN246" s="266" t="str">
        <f t="shared" si="621"/>
        <v/>
      </c>
      <c r="BO246" s="793"/>
      <c r="BP246" s="323"/>
      <c r="BQ246" s="323"/>
      <c r="BR246" s="323"/>
      <c r="BS246" s="323"/>
      <c r="BT246" s="324" t="str">
        <f t="shared" si="622"/>
        <v/>
      </c>
      <c r="BU246" s="325" t="str">
        <f t="shared" si="746"/>
        <v/>
      </c>
      <c r="BV246" s="393">
        <f t="shared" si="747"/>
        <v>0</v>
      </c>
      <c r="BW246" s="326"/>
      <c r="BX246" s="329"/>
      <c r="BY246" s="454"/>
      <c r="BZ246" s="455"/>
      <c r="CA246" s="455"/>
      <c r="CB246" s="455"/>
      <c r="CC246" s="455"/>
      <c r="CD246" s="322">
        <f>IFERROR(VLOOKUP(BX246,'４整理番号表'!$X$23:$Z$31,3,FALSE),)</f>
        <v>0</v>
      </c>
      <c r="CE246" s="605" t="str">
        <f>IF(BX246='４整理番号表'!$X$24,IF(CC246&lt;&gt;"",IF(BZ246&gt;0,IF(BY246=6,ROUNDDOWN((CC246-BZ246)/ABS(BZ246),3),IF(BY246=5,ROUNDDOWN((CC246-BZ246)/ABS(BZ246)*3/4,3),"")),"-")),IF(CC246&lt;&gt;"",IF(BZ246&gt;0,ROUNDDOWN((CC246-BZ246)/ABS(BZ246),3),"-"),""))</f>
        <v/>
      </c>
      <c r="CF246" s="610"/>
      <c r="CG246" s="329"/>
      <c r="CH246" s="454"/>
      <c r="CI246" s="322"/>
      <c r="CJ246" s="322"/>
      <c r="CK246" s="322"/>
      <c r="CL246" s="322"/>
      <c r="CM246" s="322">
        <f>IFERROR(VLOOKUP(CG246,'４整理番号表'!$X$23:$Z$31,3,FALSE),)</f>
        <v>0</v>
      </c>
      <c r="CN246" s="325" t="str">
        <f t="shared" si="748"/>
        <v/>
      </c>
      <c r="CO246" s="610"/>
      <c r="CP246" s="329"/>
      <c r="CQ246" s="454"/>
      <c r="CR246" s="322"/>
      <c r="CS246" s="322"/>
      <c r="CT246" s="322"/>
      <c r="CU246" s="322"/>
      <c r="CV246" s="322">
        <f>IFERROR(VLOOKUP(CP246,'４整理番号表'!$X$23:$Z$31,3,FALSE),)</f>
        <v>0</v>
      </c>
      <c r="CW246" s="325" t="str">
        <f t="shared" si="749"/>
        <v/>
      </c>
      <c r="CX246" s="619"/>
      <c r="CY246" s="329"/>
      <c r="CZ246" s="454"/>
      <c r="DA246" s="322"/>
      <c r="DB246" s="322"/>
      <c r="DC246" s="322"/>
      <c r="DD246" s="322"/>
      <c r="DE246" s="322">
        <f>IFERROR(VLOOKUP(CY246,'４整理番号表'!$X$23:$Z$31,3,FALSE),)</f>
        <v>0</v>
      </c>
      <c r="DF246" s="325" t="str">
        <f t="shared" si="750"/>
        <v/>
      </c>
      <c r="DG246" s="610"/>
      <c r="DH246" s="329"/>
      <c r="DI246" s="454"/>
      <c r="DJ246" s="322"/>
      <c r="DK246" s="322"/>
      <c r="DL246" s="322"/>
      <c r="DM246" s="322"/>
      <c r="DN246" s="322">
        <f>IFERROR(VLOOKUP(DH246,'４整理番号表'!$X$23:$Z$31,3,FALSE),)</f>
        <v>0</v>
      </c>
      <c r="DO246" s="325" t="str">
        <f t="shared" si="751"/>
        <v/>
      </c>
      <c r="DP246" s="610"/>
      <c r="DQ246" s="329"/>
      <c r="DR246" s="454"/>
      <c r="DS246" s="322"/>
      <c r="DT246" s="322"/>
      <c r="DU246" s="322"/>
      <c r="DV246" s="322"/>
      <c r="DW246" s="322">
        <f>IFERROR(VLOOKUP(DQ246,'４整理番号表'!$X$23:$Z$31,3,FALSE),)</f>
        <v>0</v>
      </c>
      <c r="DX246" s="325" t="str">
        <f t="shared" si="752"/>
        <v/>
      </c>
      <c r="DY246" s="610"/>
      <c r="DZ246" s="329"/>
      <c r="EA246" s="454"/>
      <c r="EB246" s="322"/>
      <c r="EC246" s="322"/>
      <c r="ED246" s="322"/>
      <c r="EE246" s="322"/>
      <c r="EF246" s="322">
        <f>IFERROR(VLOOKUP(DZ246,'４整理番号表'!$X$23:$Z$31,3,FALSE),)</f>
        <v>0</v>
      </c>
      <c r="EG246" s="325" t="str">
        <f t="shared" si="753"/>
        <v/>
      </c>
      <c r="EH246" s="610"/>
      <c r="EI246" s="329"/>
      <c r="EJ246" s="454"/>
      <c r="EK246" s="322"/>
      <c r="EL246" s="322"/>
      <c r="EM246" s="322"/>
      <c r="EN246" s="322"/>
      <c r="EO246" s="322">
        <f>IFERROR(VLOOKUP(EI246,'４整理番号表'!$X$23:$Z$31,3,FALSE),)</f>
        <v>0</v>
      </c>
      <c r="EP246" s="325" t="str">
        <f t="shared" si="754"/>
        <v/>
      </c>
      <c r="EQ246" s="619"/>
      <c r="ER246" s="203" t="s">
        <v>101</v>
      </c>
      <c r="ES246" s="266">
        <f t="shared" si="623"/>
        <v>0</v>
      </c>
      <c r="ET246" s="272">
        <f t="shared" si="624"/>
        <v>0</v>
      </c>
      <c r="EU246" s="272">
        <f t="shared" si="625"/>
        <v>0</v>
      </c>
      <c r="EV246" s="272">
        <f t="shared" si="626"/>
        <v>0</v>
      </c>
      <c r="EW246" s="272">
        <f t="shared" si="627"/>
        <v>0</v>
      </c>
      <c r="EX246" s="272">
        <f t="shared" si="628"/>
        <v>0</v>
      </c>
      <c r="EY246" s="272">
        <f t="shared" si="629"/>
        <v>0</v>
      </c>
      <c r="EZ246" s="272">
        <f t="shared" si="630"/>
        <v>0</v>
      </c>
      <c r="FA246" s="272">
        <f t="shared" si="631"/>
        <v>0</v>
      </c>
      <c r="FB246" s="272">
        <f t="shared" si="632"/>
        <v>0</v>
      </c>
      <c r="FC246" s="272">
        <f t="shared" si="633"/>
        <v>0</v>
      </c>
      <c r="FD246" s="272">
        <f t="shared" si="634"/>
        <v>0</v>
      </c>
      <c r="FE246" s="272">
        <f t="shared" si="635"/>
        <v>0</v>
      </c>
      <c r="FF246" s="272">
        <f t="shared" si="636"/>
        <v>0</v>
      </c>
      <c r="FG246" s="272">
        <f t="shared" si="637"/>
        <v>0</v>
      </c>
      <c r="FH246" s="272">
        <f t="shared" si="638"/>
        <v>0</v>
      </c>
      <c r="FI246" s="109" t="s">
        <v>100</v>
      </c>
      <c r="FJ246" s="109" t="s">
        <v>100</v>
      </c>
      <c r="FK246" s="109" t="s">
        <v>100</v>
      </c>
      <c r="FL246" s="109" t="s">
        <v>100</v>
      </c>
      <c r="FM246" s="109" t="s">
        <v>100</v>
      </c>
      <c r="FN246" s="272">
        <f t="shared" si="755"/>
        <v>0</v>
      </c>
      <c r="FO246" s="272">
        <f t="shared" si="756"/>
        <v>0</v>
      </c>
      <c r="FP246" s="272">
        <f t="shared" si="757"/>
        <v>0</v>
      </c>
      <c r="FQ246" s="272">
        <f t="shared" si="758"/>
        <v>0</v>
      </c>
      <c r="FR246" s="272">
        <f t="shared" si="759"/>
        <v>0</v>
      </c>
      <c r="FS246" s="272">
        <f t="shared" si="760"/>
        <v>0</v>
      </c>
      <c r="FT246" s="272">
        <f t="shared" si="761"/>
        <v>0</v>
      </c>
      <c r="FU246" s="113"/>
      <c r="FV246" s="113"/>
      <c r="FW246" s="109"/>
      <c r="FX246" s="109"/>
      <c r="FY246" s="109"/>
      <c r="FZ246" s="272">
        <f t="shared" si="762"/>
        <v>0</v>
      </c>
      <c r="GA246" s="272">
        <f t="shared" si="639"/>
        <v>0</v>
      </c>
      <c r="GB246" s="109"/>
      <c r="GC246" s="109"/>
      <c r="GD246" s="109"/>
      <c r="GE246" s="109"/>
      <c r="GF246" s="109"/>
      <c r="GG246" s="109"/>
      <c r="GH246" s="109"/>
      <c r="GI246" s="109"/>
      <c r="GJ246" s="109"/>
      <c r="GK246" s="109"/>
      <c r="GL246" s="109"/>
      <c r="GM246" s="109"/>
      <c r="GN246" s="109"/>
      <c r="GO246" s="109"/>
      <c r="GP246" s="109"/>
      <c r="GQ246" s="109"/>
      <c r="GR246" s="109"/>
      <c r="GS246" s="109"/>
      <c r="GT246" s="110"/>
      <c r="GV246" s="413">
        <f t="shared" si="640"/>
        <v>0</v>
      </c>
      <c r="GW246" s="414">
        <f t="shared" si="641"/>
        <v>0</v>
      </c>
      <c r="GX246" s="415"/>
      <c r="GY246" s="416">
        <f t="shared" si="806"/>
        <v>0</v>
      </c>
      <c r="GZ246" s="417">
        <f t="shared" si="807"/>
        <v>0</v>
      </c>
      <c r="HA246" s="385"/>
      <c r="HB246" s="421"/>
      <c r="HC246" s="422"/>
      <c r="HD246" s="422"/>
      <c r="HE246" s="423">
        <f t="shared" si="808"/>
        <v>0</v>
      </c>
      <c r="HF246" s="424">
        <f t="shared" si="809"/>
        <v>0</v>
      </c>
      <c r="HG246" s="426"/>
      <c r="HH246" s="426"/>
      <c r="HI246" s="426"/>
      <c r="HJ246" s="345" t="str">
        <f t="shared" si="642"/>
        <v/>
      </c>
      <c r="HK246" s="402">
        <f>IF(OR(AND(1&lt;=HJ246,HJ246&lt;=3),HJ246=6),VLOOKUP(HJ246,'４整理番号表'!$J$5:$K$59,2,FALSE),0)</f>
        <v>0</v>
      </c>
      <c r="HL246" s="402">
        <f>IF(OR(HJ246=4,HJ246=7),VLOOKUP(HJ246,'４整理番号表'!$J$5:$K$59,2,FALSE),0)</f>
        <v>0</v>
      </c>
      <c r="HM246" s="402">
        <f>IF(HJ246=5,VLOOKUP(HJ246,'４整理番号表'!$J$5:$K$59,2,FALSE),0)</f>
        <v>0</v>
      </c>
      <c r="HN246" s="402">
        <f>IF(AND(8&lt;=HJ246,HJ246&lt;=13),VLOOKUP(HJ246,'４整理番号表'!$J$5:$K$59,2,FALSE),0)</f>
        <v>0</v>
      </c>
      <c r="HO246" s="397">
        <f t="shared" si="763"/>
        <v>0</v>
      </c>
      <c r="HP246" s="345">
        <f t="shared" si="764"/>
        <v>0</v>
      </c>
      <c r="HQ246" s="345">
        <f t="shared" si="765"/>
        <v>0</v>
      </c>
      <c r="HR246" s="344">
        <f t="shared" si="766"/>
        <v>0</v>
      </c>
      <c r="HS246" s="344">
        <f t="shared" si="767"/>
        <v>0</v>
      </c>
      <c r="HT246" s="345">
        <f t="shared" si="768"/>
        <v>0</v>
      </c>
      <c r="HU246" s="345">
        <f t="shared" si="769"/>
        <v>0</v>
      </c>
      <c r="HV246" s="345">
        <f t="shared" si="770"/>
        <v>0</v>
      </c>
      <c r="HW246" s="345">
        <f t="shared" si="771"/>
        <v>0</v>
      </c>
      <c r="HX246" s="345">
        <f t="shared" si="772"/>
        <v>0</v>
      </c>
      <c r="HY246" s="344">
        <f t="shared" si="773"/>
        <v>0</v>
      </c>
      <c r="HZ246" s="344">
        <f t="shared" si="774"/>
        <v>0</v>
      </c>
      <c r="IA246" s="345">
        <f t="shared" si="775"/>
        <v>0</v>
      </c>
      <c r="IB246" s="345">
        <f t="shared" si="776"/>
        <v>0</v>
      </c>
      <c r="IC246" s="345">
        <f t="shared" si="777"/>
        <v>0</v>
      </c>
      <c r="ID246" s="345">
        <f t="shared" si="778"/>
        <v>0</v>
      </c>
      <c r="IE246" s="345">
        <f t="shared" si="779"/>
        <v>0</v>
      </c>
      <c r="IF246" s="344">
        <f>IF(AND($HO246=3,SUM($ID246:IE246)=0),IF(AND($HB246=1,$HF246&gt;=0.1),1,),)</f>
        <v>0</v>
      </c>
      <c r="IG246" s="344">
        <f>IF(AND($HO246=3,SUM($ID246:IF246)=0),IF(AND($HB246=1,$HF246&gt;=0.05,$HF246&lt;0.1),1,),)</f>
        <v>0</v>
      </c>
      <c r="IH246" s="345">
        <f t="shared" si="780"/>
        <v>0</v>
      </c>
      <c r="II246" s="345">
        <f t="shared" si="781"/>
        <v>0</v>
      </c>
      <c r="IJ246" s="345">
        <f t="shared" si="782"/>
        <v>0</v>
      </c>
      <c r="IK246" s="345">
        <f t="shared" si="783"/>
        <v>0</v>
      </c>
      <c r="IL246" s="345">
        <f t="shared" si="784"/>
        <v>0</v>
      </c>
      <c r="IM246" s="345">
        <f t="shared" si="785"/>
        <v>0</v>
      </c>
      <c r="IN246" s="345">
        <f t="shared" si="786"/>
        <v>0</v>
      </c>
      <c r="IO246" s="345">
        <f t="shared" si="787"/>
        <v>0</v>
      </c>
      <c r="IP246" s="345">
        <f t="shared" si="788"/>
        <v>0</v>
      </c>
      <c r="IQ246" s="345">
        <f t="shared" si="789"/>
        <v>0</v>
      </c>
      <c r="IR246" s="345">
        <f t="shared" si="790"/>
        <v>0</v>
      </c>
      <c r="IS246" s="392">
        <f t="shared" si="791"/>
        <v>0</v>
      </c>
      <c r="IT246" s="385"/>
      <c r="IU246" s="440">
        <f t="shared" si="643"/>
        <v>0</v>
      </c>
      <c r="IV246" s="344">
        <f t="shared" si="644"/>
        <v>0</v>
      </c>
      <c r="IW246" s="344">
        <f t="shared" si="645"/>
        <v>0</v>
      </c>
      <c r="IX246" s="344">
        <f t="shared" si="646"/>
        <v>0</v>
      </c>
      <c r="IY246" s="344">
        <f t="shared" si="647"/>
        <v>0</v>
      </c>
      <c r="IZ246" s="344">
        <f t="shared" si="648"/>
        <v>0</v>
      </c>
      <c r="JA246" s="344">
        <f t="shared" si="649"/>
        <v>0</v>
      </c>
      <c r="JB246" s="344">
        <f t="shared" si="650"/>
        <v>0</v>
      </c>
      <c r="JC246" s="344">
        <f t="shared" si="651"/>
        <v>0</v>
      </c>
      <c r="JD246" s="344">
        <f t="shared" si="652"/>
        <v>0</v>
      </c>
      <c r="JE246" s="344">
        <f t="shared" si="653"/>
        <v>0</v>
      </c>
      <c r="JF246" s="344">
        <f t="shared" si="654"/>
        <v>0</v>
      </c>
      <c r="JG246" s="344">
        <f t="shared" si="655"/>
        <v>0</v>
      </c>
      <c r="JH246" s="344">
        <f t="shared" si="656"/>
        <v>0</v>
      </c>
      <c r="JI246" s="344">
        <f t="shared" si="657"/>
        <v>0</v>
      </c>
      <c r="JJ246" s="344">
        <f t="shared" si="658"/>
        <v>0</v>
      </c>
      <c r="JK246" s="344">
        <f t="shared" si="659"/>
        <v>0</v>
      </c>
      <c r="JL246" s="344">
        <f t="shared" si="660"/>
        <v>0</v>
      </c>
      <c r="JM246" s="344">
        <f t="shared" si="661"/>
        <v>0</v>
      </c>
      <c r="JN246" s="344">
        <f t="shared" si="662"/>
        <v>0</v>
      </c>
      <c r="JO246" s="344">
        <f t="shared" si="663"/>
        <v>0</v>
      </c>
      <c r="JP246" s="344">
        <f t="shared" si="664"/>
        <v>0</v>
      </c>
      <c r="JQ246" s="344">
        <f t="shared" si="665"/>
        <v>0</v>
      </c>
      <c r="JR246" s="344">
        <f t="shared" si="666"/>
        <v>0</v>
      </c>
      <c r="JS246" s="344">
        <f t="shared" si="667"/>
        <v>0</v>
      </c>
      <c r="JT246" s="344">
        <f t="shared" si="668"/>
        <v>0</v>
      </c>
      <c r="JU246" s="344">
        <f t="shared" si="669"/>
        <v>0</v>
      </c>
      <c r="JV246" s="344">
        <f t="shared" si="670"/>
        <v>0</v>
      </c>
      <c r="JW246" s="344">
        <f t="shared" si="671"/>
        <v>0</v>
      </c>
      <c r="JX246" s="344">
        <f t="shared" si="672"/>
        <v>0</v>
      </c>
      <c r="JY246" s="344">
        <f t="shared" si="673"/>
        <v>0</v>
      </c>
      <c r="JZ246" s="344">
        <f t="shared" si="674"/>
        <v>0</v>
      </c>
      <c r="KA246" s="344">
        <f t="shared" si="675"/>
        <v>0</v>
      </c>
      <c r="KB246" s="344">
        <f t="shared" si="676"/>
        <v>0</v>
      </c>
      <c r="KC246" s="344">
        <f t="shared" si="677"/>
        <v>0</v>
      </c>
      <c r="KD246" s="344">
        <f t="shared" si="678"/>
        <v>0</v>
      </c>
      <c r="KE246" s="344">
        <f t="shared" si="679"/>
        <v>0</v>
      </c>
      <c r="KF246" s="344">
        <f t="shared" si="680"/>
        <v>0</v>
      </c>
      <c r="KG246" s="344">
        <f t="shared" si="681"/>
        <v>0</v>
      </c>
      <c r="KH246" s="344">
        <f t="shared" si="682"/>
        <v>0</v>
      </c>
      <c r="KI246" s="344">
        <f t="shared" si="683"/>
        <v>0</v>
      </c>
      <c r="KJ246" s="344">
        <f t="shared" si="684"/>
        <v>0</v>
      </c>
      <c r="KK246" s="344">
        <f t="shared" si="685"/>
        <v>0</v>
      </c>
      <c r="KL246" s="344">
        <f t="shared" si="686"/>
        <v>0</v>
      </c>
      <c r="KM246" s="344">
        <f t="shared" si="687"/>
        <v>0</v>
      </c>
      <c r="KN246" s="344">
        <f t="shared" si="688"/>
        <v>0</v>
      </c>
      <c r="KO246" s="344">
        <f t="shared" si="689"/>
        <v>0</v>
      </c>
      <c r="KP246" s="344">
        <f t="shared" si="690"/>
        <v>0</v>
      </c>
      <c r="KQ246" s="344">
        <f t="shared" si="691"/>
        <v>0</v>
      </c>
      <c r="KR246" s="344">
        <f t="shared" si="692"/>
        <v>0</v>
      </c>
      <c r="KS246" s="344">
        <f t="shared" si="693"/>
        <v>0</v>
      </c>
      <c r="KT246" s="383">
        <f t="shared" si="694"/>
        <v>0</v>
      </c>
      <c r="KU246" s="701"/>
      <c r="KV246" s="109"/>
      <c r="KW246" s="109"/>
      <c r="KX246" s="110"/>
      <c r="KZ246" s="472">
        <f t="shared" si="695"/>
        <v>0</v>
      </c>
      <c r="LA246" s="348">
        <f t="shared" si="696"/>
        <v>0</v>
      </c>
      <c r="LB246" s="348">
        <f t="shared" si="697"/>
        <v>0</v>
      </c>
      <c r="LC246" s="473">
        <f t="shared" si="698"/>
        <v>0</v>
      </c>
      <c r="LE246" s="467">
        <f t="shared" si="699"/>
        <v>0</v>
      </c>
      <c r="LF246" s="467" t="str">
        <f t="shared" si="700"/>
        <v/>
      </c>
      <c r="LG246" s="467">
        <f t="shared" si="701"/>
        <v>0</v>
      </c>
      <c r="LH246" s="467">
        <f t="shared" si="702"/>
        <v>0</v>
      </c>
      <c r="LI246" s="467">
        <f t="shared" si="703"/>
        <v>0</v>
      </c>
      <c r="LJ246" s="467">
        <f t="shared" si="704"/>
        <v>0</v>
      </c>
      <c r="LK246" s="467">
        <f t="shared" si="705"/>
        <v>0</v>
      </c>
      <c r="LL246" s="467">
        <f t="shared" si="706"/>
        <v>0</v>
      </c>
      <c r="LM246" s="467">
        <f t="shared" si="707"/>
        <v>0</v>
      </c>
      <c r="LN246" s="468">
        <f t="shared" si="708"/>
        <v>0</v>
      </c>
      <c r="LO246" s="468" t="str">
        <f t="shared" si="792"/>
        <v>○</v>
      </c>
      <c r="LP246" s="451"/>
      <c r="LQ246" s="414">
        <f t="shared" si="793"/>
        <v>0</v>
      </c>
      <c r="LR246" s="414">
        <f t="shared" si="794"/>
        <v>0</v>
      </c>
      <c r="LS246" s="414" t="str">
        <f t="shared" si="709"/>
        <v/>
      </c>
      <c r="LT246" s="414" t="str">
        <f t="shared" si="795"/>
        <v/>
      </c>
      <c r="LU246" s="414">
        <f t="shared" si="710"/>
        <v>0</v>
      </c>
      <c r="LV246" s="414">
        <f t="shared" si="711"/>
        <v>0</v>
      </c>
      <c r="LW246" s="414">
        <f t="shared" si="712"/>
        <v>0</v>
      </c>
      <c r="LX246" s="448">
        <f t="shared" si="713"/>
        <v>0</v>
      </c>
      <c r="LY246" s="414">
        <f t="shared" si="796"/>
        <v>0</v>
      </c>
      <c r="LZ246" s="414">
        <f t="shared" si="797"/>
        <v>0</v>
      </c>
      <c r="MA246" s="414">
        <f t="shared" si="798"/>
        <v>0</v>
      </c>
      <c r="MB246" s="448">
        <f t="shared" si="799"/>
        <v>0</v>
      </c>
      <c r="MC246" s="414">
        <f t="shared" si="714"/>
        <v>0</v>
      </c>
      <c r="MD246" s="414">
        <f t="shared" si="715"/>
        <v>0</v>
      </c>
      <c r="ME246" s="414">
        <f t="shared" si="716"/>
        <v>0</v>
      </c>
      <c r="MF246" s="448">
        <f t="shared" si="717"/>
        <v>0</v>
      </c>
      <c r="MG246" s="414">
        <f t="shared" si="718"/>
        <v>0</v>
      </c>
      <c r="MH246" s="414">
        <f t="shared" si="719"/>
        <v>0</v>
      </c>
      <c r="MI246" s="414">
        <f t="shared" si="720"/>
        <v>0</v>
      </c>
      <c r="MJ246" s="448">
        <f t="shared" si="800"/>
        <v>0</v>
      </c>
      <c r="MK246" s="462"/>
      <c r="ML246" s="477" cm="1">
        <f t="array" ref="ML246">IF(MX246=1,INDEX($BX246:$EQ246,1,MATCH("Ⅱ⑧",$BX246:$EQ246,0)+7),0)</f>
        <v>0</v>
      </c>
      <c r="MM246" s="478">
        <f t="shared" si="721"/>
        <v>0</v>
      </c>
      <c r="MN246" s="468">
        <f t="shared" si="722"/>
        <v>0</v>
      </c>
      <c r="MP246" s="348">
        <f t="shared" si="723"/>
        <v>0</v>
      </c>
      <c r="MQ246" s="348">
        <f t="shared" si="724"/>
        <v>0</v>
      </c>
      <c r="MR246" s="348">
        <f t="shared" si="725"/>
        <v>0</v>
      </c>
      <c r="MS246" s="348">
        <f t="shared" si="726"/>
        <v>0</v>
      </c>
      <c r="MT246" s="348">
        <f t="shared" si="727"/>
        <v>0</v>
      </c>
      <c r="MU246" s="348">
        <f t="shared" si="728"/>
        <v>0</v>
      </c>
      <c r="MV246" s="348">
        <f t="shared" si="729"/>
        <v>0</v>
      </c>
      <c r="MW246" s="348">
        <f t="shared" si="730"/>
        <v>0</v>
      </c>
      <c r="MX246" s="348">
        <f t="shared" si="731"/>
        <v>0</v>
      </c>
      <c r="MZ246" s="550">
        <f t="shared" si="732"/>
        <v>0</v>
      </c>
      <c r="NA246" s="550">
        <f t="shared" si="733"/>
        <v>0</v>
      </c>
      <c r="NB246" s="550">
        <f t="shared" si="734"/>
        <v>0</v>
      </c>
      <c r="NC246" s="550">
        <f t="shared" si="735"/>
        <v>0</v>
      </c>
      <c r="ND246" s="550">
        <f t="shared" si="736"/>
        <v>0</v>
      </c>
      <c r="NE246" s="550">
        <f t="shared" si="737"/>
        <v>0</v>
      </c>
      <c r="NF246" s="550">
        <f t="shared" si="738"/>
        <v>0</v>
      </c>
      <c r="NG246" s="550">
        <f t="shared" si="739"/>
        <v>0</v>
      </c>
    </row>
    <row r="247" spans="1:371" s="136" customFormat="1" ht="21" customHeight="1">
      <c r="A247" s="452">
        <f t="shared" si="612"/>
        <v>0</v>
      </c>
      <c r="B247" s="452">
        <f t="shared" si="801"/>
        <v>0</v>
      </c>
      <c r="C247" s="452">
        <f t="shared" si="613"/>
        <v>0</v>
      </c>
      <c r="D247" s="452">
        <f t="shared" si="614"/>
        <v>0</v>
      </c>
      <c r="E247" s="452">
        <f t="shared" si="615"/>
        <v>0</v>
      </c>
      <c r="F247" s="452">
        <f t="shared" si="802"/>
        <v>0</v>
      </c>
      <c r="G247" s="452">
        <f t="shared" si="803"/>
        <v>0</v>
      </c>
      <c r="H247" s="452">
        <f t="shared" si="804"/>
        <v>0</v>
      </c>
      <c r="I247" s="267">
        <f t="shared" si="740"/>
        <v>0</v>
      </c>
      <c r="J247" s="268"/>
      <c r="K247" s="112"/>
      <c r="L247" s="112"/>
      <c r="M247" s="106"/>
      <c r="N247" s="106"/>
      <c r="O247" s="106"/>
      <c r="P247" s="106"/>
      <c r="Q247" s="112"/>
      <c r="R247" s="263" t="str">
        <f>IFERROR(VLOOKUP(Q247,'４整理番号表'!$T$27:$U$30,2,TRUE),"")</f>
        <v/>
      </c>
      <c r="S247" s="263">
        <f t="shared" si="741"/>
        <v>0</v>
      </c>
      <c r="T247" s="266">
        <f t="shared" si="742"/>
        <v>0</v>
      </c>
      <c r="U247" s="112"/>
      <c r="V247" s="108"/>
      <c r="W247" s="269" t="str">
        <f>IFERROR(VLOOKUP(V247,'４整理番号表'!$B$6:$G$7,2,TRUE),"")</f>
        <v/>
      </c>
      <c r="X247" s="270"/>
      <c r="Y247" s="108"/>
      <c r="Z247" s="269" t="str">
        <f>IFERROR(VLOOKUP(Y247,'４整理番号表'!$B$39:$H$45,2,TRUE),"")</f>
        <v/>
      </c>
      <c r="AA247" s="108"/>
      <c r="AB247" s="271" t="str">
        <f>IFERROR(VLOOKUP(AA247,'４整理番号表'!$J$5:$K$59,2,TRUE),"")</f>
        <v/>
      </c>
      <c r="AC247" s="365"/>
      <c r="AD247" s="624"/>
      <c r="AE247" s="107"/>
      <c r="AF247" s="272" t="str">
        <f>IFERROR(VLOOKUP(AE247,'４整理番号表'!$P$6:$Q$39,2,TRUE),"")</f>
        <v/>
      </c>
      <c r="AG247" s="273">
        <f t="shared" si="616"/>
        <v>0</v>
      </c>
      <c r="AH247" s="106"/>
      <c r="AI247" s="112"/>
      <c r="AJ247" s="111"/>
      <c r="AK247" s="282"/>
      <c r="AL247" s="283"/>
      <c r="AM247" s="280"/>
      <c r="AN247" s="26"/>
      <c r="AO247" s="291">
        <f t="shared" si="617"/>
        <v>0</v>
      </c>
      <c r="AP247" s="290">
        <f t="shared" si="743"/>
        <v>0</v>
      </c>
      <c r="AQ247" s="30"/>
      <c r="AR247" s="30"/>
      <c r="AS247" s="30"/>
      <c r="AT247" s="289"/>
      <c r="AU247" s="291">
        <f t="shared" si="810"/>
        <v>0</v>
      </c>
      <c r="AV247" s="291" t="str">
        <f t="shared" si="805"/>
        <v/>
      </c>
      <c r="AW247" s="27"/>
      <c r="AX247" s="33"/>
      <c r="AY247" s="33"/>
      <c r="AZ247" s="28"/>
      <c r="BA247" s="27"/>
      <c r="BB247" s="202"/>
      <c r="BC247" s="315">
        <f t="shared" si="744"/>
        <v>0</v>
      </c>
      <c r="BD247" s="349" t="str">
        <f t="shared" si="618"/>
        <v/>
      </c>
      <c r="BE247" s="350"/>
      <c r="BF247" s="350"/>
      <c r="BG247" s="349">
        <f t="shared" si="811"/>
        <v>0</v>
      </c>
      <c r="BH247" s="350"/>
      <c r="BI247" s="349">
        <f t="shared" si="745"/>
        <v>0</v>
      </c>
      <c r="BJ247" s="202"/>
      <c r="BK247" s="202"/>
      <c r="BL247" s="653" t="str">
        <f t="shared" si="619"/>
        <v/>
      </c>
      <c r="BM247" s="654" t="str">
        <f t="shared" si="620"/>
        <v/>
      </c>
      <c r="BN247" s="266" t="str">
        <f t="shared" si="621"/>
        <v/>
      </c>
      <c r="BO247" s="793"/>
      <c r="BP247" s="323"/>
      <c r="BQ247" s="323"/>
      <c r="BR247" s="323"/>
      <c r="BS247" s="323"/>
      <c r="BT247" s="324" t="str">
        <f t="shared" si="622"/>
        <v/>
      </c>
      <c r="BU247" s="325" t="str">
        <f t="shared" si="746"/>
        <v/>
      </c>
      <c r="BV247" s="393">
        <f t="shared" si="747"/>
        <v>0</v>
      </c>
      <c r="BW247" s="326"/>
      <c r="BX247" s="329"/>
      <c r="BY247" s="454"/>
      <c r="BZ247" s="455"/>
      <c r="CA247" s="455"/>
      <c r="CB247" s="455"/>
      <c r="CC247" s="455"/>
      <c r="CD247" s="322">
        <f>IFERROR(VLOOKUP(BX247,'４整理番号表'!$X$23:$Z$31,3,FALSE),)</f>
        <v>0</v>
      </c>
      <c r="CE247" s="605" t="str">
        <f>IF(BX247='４整理番号表'!$X$24,IF(CC247&lt;&gt;"",IF(BZ247&gt;0,IF(BY247=6,ROUNDDOWN((CC247-BZ247)/ABS(BZ247),3),IF(BY247=5,ROUNDDOWN((CC247-BZ247)/ABS(BZ247)*3/4,3),"")),"-")),IF(CC247&lt;&gt;"",IF(BZ247&gt;0,ROUNDDOWN((CC247-BZ247)/ABS(BZ247),3),"-"),""))</f>
        <v/>
      </c>
      <c r="CF247" s="610"/>
      <c r="CG247" s="329"/>
      <c r="CH247" s="454"/>
      <c r="CI247" s="322"/>
      <c r="CJ247" s="322"/>
      <c r="CK247" s="322"/>
      <c r="CL247" s="322"/>
      <c r="CM247" s="322">
        <f>IFERROR(VLOOKUP(CG247,'４整理番号表'!$X$23:$Z$31,3,FALSE),)</f>
        <v>0</v>
      </c>
      <c r="CN247" s="325" t="str">
        <f t="shared" si="748"/>
        <v/>
      </c>
      <c r="CO247" s="610"/>
      <c r="CP247" s="329"/>
      <c r="CQ247" s="454"/>
      <c r="CR247" s="322"/>
      <c r="CS247" s="322"/>
      <c r="CT247" s="322"/>
      <c r="CU247" s="322"/>
      <c r="CV247" s="322">
        <f>IFERROR(VLOOKUP(CP247,'４整理番号表'!$X$23:$Z$31,3,FALSE),)</f>
        <v>0</v>
      </c>
      <c r="CW247" s="325" t="str">
        <f t="shared" si="749"/>
        <v/>
      </c>
      <c r="CX247" s="619"/>
      <c r="CY247" s="329"/>
      <c r="CZ247" s="454"/>
      <c r="DA247" s="322"/>
      <c r="DB247" s="322"/>
      <c r="DC247" s="322"/>
      <c r="DD247" s="322"/>
      <c r="DE247" s="322">
        <f>IFERROR(VLOOKUP(CY247,'４整理番号表'!$X$23:$Z$31,3,FALSE),)</f>
        <v>0</v>
      </c>
      <c r="DF247" s="325" t="str">
        <f t="shared" si="750"/>
        <v/>
      </c>
      <c r="DG247" s="610"/>
      <c r="DH247" s="329"/>
      <c r="DI247" s="454"/>
      <c r="DJ247" s="322"/>
      <c r="DK247" s="322"/>
      <c r="DL247" s="322"/>
      <c r="DM247" s="322"/>
      <c r="DN247" s="322">
        <f>IFERROR(VLOOKUP(DH247,'４整理番号表'!$X$23:$Z$31,3,FALSE),)</f>
        <v>0</v>
      </c>
      <c r="DO247" s="325" t="str">
        <f t="shared" si="751"/>
        <v/>
      </c>
      <c r="DP247" s="610"/>
      <c r="DQ247" s="329"/>
      <c r="DR247" s="454"/>
      <c r="DS247" s="322"/>
      <c r="DT247" s="322"/>
      <c r="DU247" s="322"/>
      <c r="DV247" s="322"/>
      <c r="DW247" s="322">
        <f>IFERROR(VLOOKUP(DQ247,'４整理番号表'!$X$23:$Z$31,3,FALSE),)</f>
        <v>0</v>
      </c>
      <c r="DX247" s="325" t="str">
        <f t="shared" si="752"/>
        <v/>
      </c>
      <c r="DY247" s="610"/>
      <c r="DZ247" s="329"/>
      <c r="EA247" s="454"/>
      <c r="EB247" s="322"/>
      <c r="EC247" s="322"/>
      <c r="ED247" s="322"/>
      <c r="EE247" s="322"/>
      <c r="EF247" s="322">
        <f>IFERROR(VLOOKUP(DZ247,'４整理番号表'!$X$23:$Z$31,3,FALSE),)</f>
        <v>0</v>
      </c>
      <c r="EG247" s="325" t="str">
        <f t="shared" si="753"/>
        <v/>
      </c>
      <c r="EH247" s="610"/>
      <c r="EI247" s="329"/>
      <c r="EJ247" s="454"/>
      <c r="EK247" s="322"/>
      <c r="EL247" s="322"/>
      <c r="EM247" s="322"/>
      <c r="EN247" s="322"/>
      <c r="EO247" s="322">
        <f>IFERROR(VLOOKUP(EI247,'４整理番号表'!$X$23:$Z$31,3,FALSE),)</f>
        <v>0</v>
      </c>
      <c r="EP247" s="325" t="str">
        <f t="shared" si="754"/>
        <v/>
      </c>
      <c r="EQ247" s="619"/>
      <c r="ER247" s="203" t="s">
        <v>101</v>
      </c>
      <c r="ES247" s="266">
        <f t="shared" si="623"/>
        <v>0</v>
      </c>
      <c r="ET247" s="272">
        <f t="shared" si="624"/>
        <v>0</v>
      </c>
      <c r="EU247" s="272">
        <f t="shared" si="625"/>
        <v>0</v>
      </c>
      <c r="EV247" s="272">
        <f t="shared" si="626"/>
        <v>0</v>
      </c>
      <c r="EW247" s="272">
        <f t="shared" si="627"/>
        <v>0</v>
      </c>
      <c r="EX247" s="272">
        <f t="shared" si="628"/>
        <v>0</v>
      </c>
      <c r="EY247" s="272">
        <f t="shared" si="629"/>
        <v>0</v>
      </c>
      <c r="EZ247" s="272">
        <f t="shared" si="630"/>
        <v>0</v>
      </c>
      <c r="FA247" s="272">
        <f t="shared" si="631"/>
        <v>0</v>
      </c>
      <c r="FB247" s="272">
        <f t="shared" si="632"/>
        <v>0</v>
      </c>
      <c r="FC247" s="272">
        <f t="shared" si="633"/>
        <v>0</v>
      </c>
      <c r="FD247" s="272">
        <f t="shared" si="634"/>
        <v>0</v>
      </c>
      <c r="FE247" s="272">
        <f t="shared" si="635"/>
        <v>0</v>
      </c>
      <c r="FF247" s="272">
        <f t="shared" si="636"/>
        <v>0</v>
      </c>
      <c r="FG247" s="272">
        <f t="shared" si="637"/>
        <v>0</v>
      </c>
      <c r="FH247" s="272">
        <f t="shared" si="638"/>
        <v>0</v>
      </c>
      <c r="FI247" s="109" t="s">
        <v>100</v>
      </c>
      <c r="FJ247" s="109" t="s">
        <v>100</v>
      </c>
      <c r="FK247" s="109" t="s">
        <v>100</v>
      </c>
      <c r="FL247" s="109" t="s">
        <v>100</v>
      </c>
      <c r="FM247" s="109" t="s">
        <v>100</v>
      </c>
      <c r="FN247" s="272">
        <f t="shared" si="755"/>
        <v>0</v>
      </c>
      <c r="FO247" s="272">
        <f t="shared" si="756"/>
        <v>0</v>
      </c>
      <c r="FP247" s="272">
        <f t="shared" si="757"/>
        <v>0</v>
      </c>
      <c r="FQ247" s="272">
        <f t="shared" si="758"/>
        <v>0</v>
      </c>
      <c r="FR247" s="272">
        <f t="shared" si="759"/>
        <v>0</v>
      </c>
      <c r="FS247" s="272">
        <f t="shared" si="760"/>
        <v>0</v>
      </c>
      <c r="FT247" s="272">
        <f t="shared" si="761"/>
        <v>0</v>
      </c>
      <c r="FU247" s="113"/>
      <c r="FV247" s="113"/>
      <c r="FW247" s="109"/>
      <c r="FX247" s="109"/>
      <c r="FY247" s="109"/>
      <c r="FZ247" s="272">
        <f t="shared" si="762"/>
        <v>0</v>
      </c>
      <c r="GA247" s="272">
        <f t="shared" si="639"/>
        <v>0</v>
      </c>
      <c r="GB247" s="109"/>
      <c r="GC247" s="109"/>
      <c r="GD247" s="109"/>
      <c r="GE247" s="109"/>
      <c r="GF247" s="109"/>
      <c r="GG247" s="109"/>
      <c r="GH247" s="109"/>
      <c r="GI247" s="109"/>
      <c r="GJ247" s="109"/>
      <c r="GK247" s="109"/>
      <c r="GL247" s="109"/>
      <c r="GM247" s="109"/>
      <c r="GN247" s="109"/>
      <c r="GO247" s="109"/>
      <c r="GP247" s="109"/>
      <c r="GQ247" s="109"/>
      <c r="GR247" s="109"/>
      <c r="GS247" s="109"/>
      <c r="GT247" s="110"/>
      <c r="GV247" s="413">
        <f t="shared" si="640"/>
        <v>0</v>
      </c>
      <c r="GW247" s="414">
        <f t="shared" si="641"/>
        <v>0</v>
      </c>
      <c r="GX247" s="415"/>
      <c r="GY247" s="416">
        <f t="shared" si="806"/>
        <v>0</v>
      </c>
      <c r="GZ247" s="417">
        <f t="shared" si="807"/>
        <v>0</v>
      </c>
      <c r="HA247" s="385"/>
      <c r="HB247" s="421"/>
      <c r="HC247" s="422"/>
      <c r="HD247" s="422"/>
      <c r="HE247" s="423">
        <f t="shared" si="808"/>
        <v>0</v>
      </c>
      <c r="HF247" s="424">
        <f t="shared" si="809"/>
        <v>0</v>
      </c>
      <c r="HG247" s="426"/>
      <c r="HH247" s="426"/>
      <c r="HI247" s="426"/>
      <c r="HJ247" s="345" t="str">
        <f t="shared" si="642"/>
        <v/>
      </c>
      <c r="HK247" s="402">
        <f>IF(OR(AND(1&lt;=HJ247,HJ247&lt;=3),HJ247=6),VLOOKUP(HJ247,'４整理番号表'!$J$5:$K$59,2,FALSE),0)</f>
        <v>0</v>
      </c>
      <c r="HL247" s="402">
        <f>IF(OR(HJ247=4,HJ247=7),VLOOKUP(HJ247,'４整理番号表'!$J$5:$K$59,2,FALSE),0)</f>
        <v>0</v>
      </c>
      <c r="HM247" s="402">
        <f>IF(HJ247=5,VLOOKUP(HJ247,'４整理番号表'!$J$5:$K$59,2,FALSE),0)</f>
        <v>0</v>
      </c>
      <c r="HN247" s="402">
        <f>IF(AND(8&lt;=HJ247,HJ247&lt;=13),VLOOKUP(HJ247,'４整理番号表'!$J$5:$K$59,2,FALSE),0)</f>
        <v>0</v>
      </c>
      <c r="HO247" s="397">
        <f t="shared" si="763"/>
        <v>0</v>
      </c>
      <c r="HP247" s="345">
        <f t="shared" si="764"/>
        <v>0</v>
      </c>
      <c r="HQ247" s="345">
        <f t="shared" si="765"/>
        <v>0</v>
      </c>
      <c r="HR247" s="344">
        <f t="shared" si="766"/>
        <v>0</v>
      </c>
      <c r="HS247" s="344">
        <f t="shared" si="767"/>
        <v>0</v>
      </c>
      <c r="HT247" s="345">
        <f t="shared" si="768"/>
        <v>0</v>
      </c>
      <c r="HU247" s="345">
        <f t="shared" si="769"/>
        <v>0</v>
      </c>
      <c r="HV247" s="345">
        <f t="shared" si="770"/>
        <v>0</v>
      </c>
      <c r="HW247" s="345">
        <f t="shared" si="771"/>
        <v>0</v>
      </c>
      <c r="HX247" s="345">
        <f t="shared" si="772"/>
        <v>0</v>
      </c>
      <c r="HY247" s="344">
        <f t="shared" si="773"/>
        <v>0</v>
      </c>
      <c r="HZ247" s="344">
        <f t="shared" si="774"/>
        <v>0</v>
      </c>
      <c r="IA247" s="345">
        <f t="shared" si="775"/>
        <v>0</v>
      </c>
      <c r="IB247" s="345">
        <f t="shared" si="776"/>
        <v>0</v>
      </c>
      <c r="IC247" s="345">
        <f t="shared" si="777"/>
        <v>0</v>
      </c>
      <c r="ID247" s="345">
        <f t="shared" si="778"/>
        <v>0</v>
      </c>
      <c r="IE247" s="345">
        <f t="shared" si="779"/>
        <v>0</v>
      </c>
      <c r="IF247" s="344">
        <f>IF(AND($HO247=3,SUM($ID247:IE247)=0),IF(AND($HB247=1,$HF247&gt;=0.1),1,),)</f>
        <v>0</v>
      </c>
      <c r="IG247" s="344">
        <f>IF(AND($HO247=3,SUM($ID247:IF247)=0),IF(AND($HB247=1,$HF247&gt;=0.05,$HF247&lt;0.1),1,),)</f>
        <v>0</v>
      </c>
      <c r="IH247" s="345">
        <f t="shared" si="780"/>
        <v>0</v>
      </c>
      <c r="II247" s="345">
        <f t="shared" si="781"/>
        <v>0</v>
      </c>
      <c r="IJ247" s="345">
        <f t="shared" si="782"/>
        <v>0</v>
      </c>
      <c r="IK247" s="345">
        <f t="shared" si="783"/>
        <v>0</v>
      </c>
      <c r="IL247" s="345">
        <f t="shared" si="784"/>
        <v>0</v>
      </c>
      <c r="IM247" s="345">
        <f t="shared" si="785"/>
        <v>0</v>
      </c>
      <c r="IN247" s="345">
        <f t="shared" si="786"/>
        <v>0</v>
      </c>
      <c r="IO247" s="345">
        <f t="shared" si="787"/>
        <v>0</v>
      </c>
      <c r="IP247" s="345">
        <f t="shared" si="788"/>
        <v>0</v>
      </c>
      <c r="IQ247" s="345">
        <f t="shared" si="789"/>
        <v>0</v>
      </c>
      <c r="IR247" s="345">
        <f t="shared" si="790"/>
        <v>0</v>
      </c>
      <c r="IS247" s="392">
        <f t="shared" si="791"/>
        <v>0</v>
      </c>
      <c r="IT247" s="385"/>
      <c r="IU247" s="440">
        <f t="shared" si="643"/>
        <v>0</v>
      </c>
      <c r="IV247" s="344">
        <f t="shared" si="644"/>
        <v>0</v>
      </c>
      <c r="IW247" s="344">
        <f t="shared" si="645"/>
        <v>0</v>
      </c>
      <c r="IX247" s="344">
        <f t="shared" si="646"/>
        <v>0</v>
      </c>
      <c r="IY247" s="344">
        <f t="shared" si="647"/>
        <v>0</v>
      </c>
      <c r="IZ247" s="344">
        <f t="shared" si="648"/>
        <v>0</v>
      </c>
      <c r="JA247" s="344">
        <f t="shared" si="649"/>
        <v>0</v>
      </c>
      <c r="JB247" s="344">
        <f t="shared" si="650"/>
        <v>0</v>
      </c>
      <c r="JC247" s="344">
        <f t="shared" si="651"/>
        <v>0</v>
      </c>
      <c r="JD247" s="344">
        <f t="shared" si="652"/>
        <v>0</v>
      </c>
      <c r="JE247" s="344">
        <f t="shared" si="653"/>
        <v>0</v>
      </c>
      <c r="JF247" s="344">
        <f t="shared" si="654"/>
        <v>0</v>
      </c>
      <c r="JG247" s="344">
        <f t="shared" si="655"/>
        <v>0</v>
      </c>
      <c r="JH247" s="344">
        <f t="shared" si="656"/>
        <v>0</v>
      </c>
      <c r="JI247" s="344">
        <f t="shared" si="657"/>
        <v>0</v>
      </c>
      <c r="JJ247" s="344">
        <f t="shared" si="658"/>
        <v>0</v>
      </c>
      <c r="JK247" s="344">
        <f t="shared" si="659"/>
        <v>0</v>
      </c>
      <c r="JL247" s="344">
        <f t="shared" si="660"/>
        <v>0</v>
      </c>
      <c r="JM247" s="344">
        <f t="shared" si="661"/>
        <v>0</v>
      </c>
      <c r="JN247" s="344">
        <f t="shared" si="662"/>
        <v>0</v>
      </c>
      <c r="JO247" s="344">
        <f t="shared" si="663"/>
        <v>0</v>
      </c>
      <c r="JP247" s="344">
        <f t="shared" si="664"/>
        <v>0</v>
      </c>
      <c r="JQ247" s="344">
        <f t="shared" si="665"/>
        <v>0</v>
      </c>
      <c r="JR247" s="344">
        <f t="shared" si="666"/>
        <v>0</v>
      </c>
      <c r="JS247" s="344">
        <f t="shared" si="667"/>
        <v>0</v>
      </c>
      <c r="JT247" s="344">
        <f t="shared" si="668"/>
        <v>0</v>
      </c>
      <c r="JU247" s="344">
        <f t="shared" si="669"/>
        <v>0</v>
      </c>
      <c r="JV247" s="344">
        <f t="shared" si="670"/>
        <v>0</v>
      </c>
      <c r="JW247" s="344">
        <f t="shared" si="671"/>
        <v>0</v>
      </c>
      <c r="JX247" s="344">
        <f t="shared" si="672"/>
        <v>0</v>
      </c>
      <c r="JY247" s="344">
        <f t="shared" si="673"/>
        <v>0</v>
      </c>
      <c r="JZ247" s="344">
        <f t="shared" si="674"/>
        <v>0</v>
      </c>
      <c r="KA247" s="344">
        <f t="shared" si="675"/>
        <v>0</v>
      </c>
      <c r="KB247" s="344">
        <f t="shared" si="676"/>
        <v>0</v>
      </c>
      <c r="KC247" s="344">
        <f t="shared" si="677"/>
        <v>0</v>
      </c>
      <c r="KD247" s="344">
        <f t="shared" si="678"/>
        <v>0</v>
      </c>
      <c r="KE247" s="344">
        <f t="shared" si="679"/>
        <v>0</v>
      </c>
      <c r="KF247" s="344">
        <f t="shared" si="680"/>
        <v>0</v>
      </c>
      <c r="KG247" s="344">
        <f t="shared" si="681"/>
        <v>0</v>
      </c>
      <c r="KH247" s="344">
        <f t="shared" si="682"/>
        <v>0</v>
      </c>
      <c r="KI247" s="344">
        <f t="shared" si="683"/>
        <v>0</v>
      </c>
      <c r="KJ247" s="344">
        <f t="shared" si="684"/>
        <v>0</v>
      </c>
      <c r="KK247" s="344">
        <f t="shared" si="685"/>
        <v>0</v>
      </c>
      <c r="KL247" s="344">
        <f t="shared" si="686"/>
        <v>0</v>
      </c>
      <c r="KM247" s="344">
        <f t="shared" si="687"/>
        <v>0</v>
      </c>
      <c r="KN247" s="344">
        <f t="shared" si="688"/>
        <v>0</v>
      </c>
      <c r="KO247" s="344">
        <f t="shared" si="689"/>
        <v>0</v>
      </c>
      <c r="KP247" s="344">
        <f t="shared" si="690"/>
        <v>0</v>
      </c>
      <c r="KQ247" s="344">
        <f t="shared" si="691"/>
        <v>0</v>
      </c>
      <c r="KR247" s="344">
        <f t="shared" si="692"/>
        <v>0</v>
      </c>
      <c r="KS247" s="344">
        <f t="shared" si="693"/>
        <v>0</v>
      </c>
      <c r="KT247" s="383">
        <f t="shared" si="694"/>
        <v>0</v>
      </c>
      <c r="KU247" s="701"/>
      <c r="KV247" s="109"/>
      <c r="KW247" s="109"/>
      <c r="KX247" s="110"/>
      <c r="KZ247" s="472">
        <f t="shared" si="695"/>
        <v>0</v>
      </c>
      <c r="LA247" s="348">
        <f t="shared" si="696"/>
        <v>0</v>
      </c>
      <c r="LB247" s="348">
        <f t="shared" si="697"/>
        <v>0</v>
      </c>
      <c r="LC247" s="473">
        <f t="shared" si="698"/>
        <v>0</v>
      </c>
      <c r="LE247" s="467">
        <f t="shared" si="699"/>
        <v>0</v>
      </c>
      <c r="LF247" s="467" t="str">
        <f t="shared" si="700"/>
        <v/>
      </c>
      <c r="LG247" s="467">
        <f t="shared" si="701"/>
        <v>0</v>
      </c>
      <c r="LH247" s="467">
        <f t="shared" si="702"/>
        <v>0</v>
      </c>
      <c r="LI247" s="467">
        <f t="shared" si="703"/>
        <v>0</v>
      </c>
      <c r="LJ247" s="467">
        <f t="shared" si="704"/>
        <v>0</v>
      </c>
      <c r="LK247" s="467">
        <f t="shared" si="705"/>
        <v>0</v>
      </c>
      <c r="LL247" s="467">
        <f t="shared" si="706"/>
        <v>0</v>
      </c>
      <c r="LM247" s="467">
        <f t="shared" si="707"/>
        <v>0</v>
      </c>
      <c r="LN247" s="468">
        <f t="shared" si="708"/>
        <v>0</v>
      </c>
      <c r="LO247" s="468" t="str">
        <f t="shared" si="792"/>
        <v>○</v>
      </c>
      <c r="LP247" s="451"/>
      <c r="LQ247" s="414">
        <f t="shared" si="793"/>
        <v>0</v>
      </c>
      <c r="LR247" s="414">
        <f t="shared" si="794"/>
        <v>0</v>
      </c>
      <c r="LS247" s="414" t="str">
        <f t="shared" si="709"/>
        <v/>
      </c>
      <c r="LT247" s="414" t="str">
        <f t="shared" si="795"/>
        <v/>
      </c>
      <c r="LU247" s="414">
        <f t="shared" si="710"/>
        <v>0</v>
      </c>
      <c r="LV247" s="414">
        <f t="shared" si="711"/>
        <v>0</v>
      </c>
      <c r="LW247" s="414">
        <f t="shared" si="712"/>
        <v>0</v>
      </c>
      <c r="LX247" s="448">
        <f t="shared" si="713"/>
        <v>0</v>
      </c>
      <c r="LY247" s="414">
        <f t="shared" si="796"/>
        <v>0</v>
      </c>
      <c r="LZ247" s="414">
        <f t="shared" si="797"/>
        <v>0</v>
      </c>
      <c r="MA247" s="414">
        <f t="shared" si="798"/>
        <v>0</v>
      </c>
      <c r="MB247" s="448">
        <f t="shared" si="799"/>
        <v>0</v>
      </c>
      <c r="MC247" s="414">
        <f t="shared" si="714"/>
        <v>0</v>
      </c>
      <c r="MD247" s="414">
        <f t="shared" si="715"/>
        <v>0</v>
      </c>
      <c r="ME247" s="414">
        <f t="shared" si="716"/>
        <v>0</v>
      </c>
      <c r="MF247" s="448">
        <f t="shared" si="717"/>
        <v>0</v>
      </c>
      <c r="MG247" s="414">
        <f t="shared" si="718"/>
        <v>0</v>
      </c>
      <c r="MH247" s="414">
        <f t="shared" si="719"/>
        <v>0</v>
      </c>
      <c r="MI247" s="414">
        <f t="shared" si="720"/>
        <v>0</v>
      </c>
      <c r="MJ247" s="448">
        <f t="shared" si="800"/>
        <v>0</v>
      </c>
      <c r="MK247" s="462"/>
      <c r="ML247" s="477" cm="1">
        <f t="array" ref="ML247">IF(MX247=1,INDEX($BX247:$EQ247,1,MATCH("Ⅱ⑧",$BX247:$EQ247,0)+7),0)</f>
        <v>0</v>
      </c>
      <c r="MM247" s="478">
        <f t="shared" si="721"/>
        <v>0</v>
      </c>
      <c r="MN247" s="468">
        <f t="shared" si="722"/>
        <v>0</v>
      </c>
      <c r="MP247" s="348">
        <f t="shared" si="723"/>
        <v>0</v>
      </c>
      <c r="MQ247" s="348">
        <f t="shared" si="724"/>
        <v>0</v>
      </c>
      <c r="MR247" s="348">
        <f t="shared" si="725"/>
        <v>0</v>
      </c>
      <c r="MS247" s="348">
        <f t="shared" si="726"/>
        <v>0</v>
      </c>
      <c r="MT247" s="348">
        <f t="shared" si="727"/>
        <v>0</v>
      </c>
      <c r="MU247" s="348">
        <f t="shared" si="728"/>
        <v>0</v>
      </c>
      <c r="MV247" s="348">
        <f t="shared" si="729"/>
        <v>0</v>
      </c>
      <c r="MW247" s="348">
        <f t="shared" si="730"/>
        <v>0</v>
      </c>
      <c r="MX247" s="348">
        <f t="shared" si="731"/>
        <v>0</v>
      </c>
      <c r="MZ247" s="550">
        <f t="shared" si="732"/>
        <v>0</v>
      </c>
      <c r="NA247" s="550">
        <f t="shared" si="733"/>
        <v>0</v>
      </c>
      <c r="NB247" s="550">
        <f t="shared" si="734"/>
        <v>0</v>
      </c>
      <c r="NC247" s="550">
        <f t="shared" si="735"/>
        <v>0</v>
      </c>
      <c r="ND247" s="550">
        <f t="shared" si="736"/>
        <v>0</v>
      </c>
      <c r="NE247" s="550">
        <f t="shared" si="737"/>
        <v>0</v>
      </c>
      <c r="NF247" s="550">
        <f t="shared" si="738"/>
        <v>0</v>
      </c>
      <c r="NG247" s="550">
        <f t="shared" si="739"/>
        <v>0</v>
      </c>
    </row>
    <row r="248" spans="1:371" s="136" customFormat="1" ht="21" customHeight="1">
      <c r="A248" s="452">
        <f t="shared" si="612"/>
        <v>0</v>
      </c>
      <c r="B248" s="452">
        <f t="shared" si="801"/>
        <v>0</v>
      </c>
      <c r="C248" s="452">
        <f t="shared" si="613"/>
        <v>0</v>
      </c>
      <c r="D248" s="452">
        <f t="shared" si="614"/>
        <v>0</v>
      </c>
      <c r="E248" s="452">
        <f t="shared" si="615"/>
        <v>0</v>
      </c>
      <c r="F248" s="452">
        <f t="shared" si="802"/>
        <v>0</v>
      </c>
      <c r="G248" s="452">
        <f t="shared" si="803"/>
        <v>0</v>
      </c>
      <c r="H248" s="452">
        <f t="shared" si="804"/>
        <v>0</v>
      </c>
      <c r="I248" s="267">
        <f t="shared" si="740"/>
        <v>0</v>
      </c>
      <c r="J248" s="268"/>
      <c r="K248" s="112"/>
      <c r="L248" s="112"/>
      <c r="M248" s="106"/>
      <c r="N248" s="106"/>
      <c r="O248" s="106"/>
      <c r="P248" s="106"/>
      <c r="Q248" s="112"/>
      <c r="R248" s="263" t="str">
        <f>IFERROR(VLOOKUP(Q248,'４整理番号表'!$T$27:$U$30,2,TRUE),"")</f>
        <v/>
      </c>
      <c r="S248" s="263">
        <f t="shared" si="741"/>
        <v>0</v>
      </c>
      <c r="T248" s="266">
        <f t="shared" si="742"/>
        <v>0</v>
      </c>
      <c r="U248" s="112"/>
      <c r="V248" s="108"/>
      <c r="W248" s="269" t="str">
        <f>IFERROR(VLOOKUP(V248,'４整理番号表'!$B$6:$G$7,2,TRUE),"")</f>
        <v/>
      </c>
      <c r="X248" s="270"/>
      <c r="Y248" s="108"/>
      <c r="Z248" s="269" t="str">
        <f>IFERROR(VLOOKUP(Y248,'４整理番号表'!$B$39:$H$45,2,TRUE),"")</f>
        <v/>
      </c>
      <c r="AA248" s="108"/>
      <c r="AB248" s="271" t="str">
        <f>IFERROR(VLOOKUP(AA248,'４整理番号表'!$J$5:$K$59,2,TRUE),"")</f>
        <v/>
      </c>
      <c r="AC248" s="365"/>
      <c r="AD248" s="624"/>
      <c r="AE248" s="107"/>
      <c r="AF248" s="272" t="str">
        <f>IFERROR(VLOOKUP(AE248,'４整理番号表'!$P$6:$Q$39,2,TRUE),"")</f>
        <v/>
      </c>
      <c r="AG248" s="273">
        <f t="shared" si="616"/>
        <v>0</v>
      </c>
      <c r="AH248" s="106"/>
      <c r="AI248" s="112"/>
      <c r="AJ248" s="111"/>
      <c r="AK248" s="282"/>
      <c r="AL248" s="283"/>
      <c r="AM248" s="280"/>
      <c r="AN248" s="29"/>
      <c r="AO248" s="291">
        <f t="shared" si="617"/>
        <v>0</v>
      </c>
      <c r="AP248" s="290">
        <f t="shared" si="743"/>
        <v>0</v>
      </c>
      <c r="AQ248" s="30"/>
      <c r="AR248" s="30"/>
      <c r="AS248" s="30"/>
      <c r="AT248" s="289"/>
      <c r="AU248" s="291">
        <f t="shared" si="810"/>
        <v>0</v>
      </c>
      <c r="AV248" s="291" t="str">
        <f t="shared" si="805"/>
        <v/>
      </c>
      <c r="AW248" s="27"/>
      <c r="AX248" s="33"/>
      <c r="AY248" s="33"/>
      <c r="AZ248" s="28"/>
      <c r="BA248" s="27"/>
      <c r="BB248" s="202"/>
      <c r="BC248" s="315">
        <f t="shared" si="744"/>
        <v>0</v>
      </c>
      <c r="BD248" s="349" t="str">
        <f t="shared" si="618"/>
        <v/>
      </c>
      <c r="BE248" s="350"/>
      <c r="BF248" s="350"/>
      <c r="BG248" s="349">
        <f t="shared" si="811"/>
        <v>0</v>
      </c>
      <c r="BH248" s="350"/>
      <c r="BI248" s="349">
        <f t="shared" si="745"/>
        <v>0</v>
      </c>
      <c r="BJ248" s="202"/>
      <c r="BK248" s="202"/>
      <c r="BL248" s="653" t="str">
        <f t="shared" si="619"/>
        <v/>
      </c>
      <c r="BM248" s="654" t="str">
        <f t="shared" si="620"/>
        <v/>
      </c>
      <c r="BN248" s="266" t="str">
        <f t="shared" si="621"/>
        <v/>
      </c>
      <c r="BO248" s="793"/>
      <c r="BP248" s="323"/>
      <c r="BQ248" s="323"/>
      <c r="BR248" s="323"/>
      <c r="BS248" s="323"/>
      <c r="BT248" s="324" t="str">
        <f t="shared" si="622"/>
        <v/>
      </c>
      <c r="BU248" s="325" t="str">
        <f t="shared" si="746"/>
        <v/>
      </c>
      <c r="BV248" s="393">
        <f t="shared" si="747"/>
        <v>0</v>
      </c>
      <c r="BW248" s="326"/>
      <c r="BX248" s="329"/>
      <c r="BY248" s="454"/>
      <c r="BZ248" s="455"/>
      <c r="CA248" s="455"/>
      <c r="CB248" s="455"/>
      <c r="CC248" s="455"/>
      <c r="CD248" s="322">
        <f>IFERROR(VLOOKUP(BX248,'４整理番号表'!$X$23:$Z$31,3,FALSE),)</f>
        <v>0</v>
      </c>
      <c r="CE248" s="605" t="str">
        <f>IF(BX248='４整理番号表'!$X$24,IF(CC248&lt;&gt;"",IF(BZ248&gt;0,IF(BY248=6,ROUNDDOWN((CC248-BZ248)/ABS(BZ248),3),IF(BY248=5,ROUNDDOWN((CC248-BZ248)/ABS(BZ248)*3/4,3),"")),"-")),IF(CC248&lt;&gt;"",IF(BZ248&gt;0,ROUNDDOWN((CC248-BZ248)/ABS(BZ248),3),"-"),""))</f>
        <v/>
      </c>
      <c r="CF248" s="610"/>
      <c r="CG248" s="329"/>
      <c r="CH248" s="454"/>
      <c r="CI248" s="322"/>
      <c r="CJ248" s="322"/>
      <c r="CK248" s="322"/>
      <c r="CL248" s="322"/>
      <c r="CM248" s="322">
        <f>IFERROR(VLOOKUP(CG248,'４整理番号表'!$X$23:$Z$31,3,FALSE),)</f>
        <v>0</v>
      </c>
      <c r="CN248" s="325" t="str">
        <f t="shared" si="748"/>
        <v/>
      </c>
      <c r="CO248" s="610"/>
      <c r="CP248" s="329"/>
      <c r="CQ248" s="454"/>
      <c r="CR248" s="322"/>
      <c r="CS248" s="322"/>
      <c r="CT248" s="322"/>
      <c r="CU248" s="322"/>
      <c r="CV248" s="322">
        <f>IFERROR(VLOOKUP(CP248,'４整理番号表'!$X$23:$Z$31,3,FALSE),)</f>
        <v>0</v>
      </c>
      <c r="CW248" s="325" t="str">
        <f t="shared" si="749"/>
        <v/>
      </c>
      <c r="CX248" s="619"/>
      <c r="CY248" s="329"/>
      <c r="CZ248" s="454"/>
      <c r="DA248" s="322"/>
      <c r="DB248" s="322"/>
      <c r="DC248" s="322"/>
      <c r="DD248" s="322"/>
      <c r="DE248" s="322">
        <f>IFERROR(VLOOKUP(CY248,'４整理番号表'!$X$23:$Z$31,3,FALSE),)</f>
        <v>0</v>
      </c>
      <c r="DF248" s="325" t="str">
        <f t="shared" si="750"/>
        <v/>
      </c>
      <c r="DG248" s="610"/>
      <c r="DH248" s="329"/>
      <c r="DI248" s="454"/>
      <c r="DJ248" s="322"/>
      <c r="DK248" s="322"/>
      <c r="DL248" s="322"/>
      <c r="DM248" s="322"/>
      <c r="DN248" s="322">
        <f>IFERROR(VLOOKUP(DH248,'４整理番号表'!$X$23:$Z$31,3,FALSE),)</f>
        <v>0</v>
      </c>
      <c r="DO248" s="325" t="str">
        <f t="shared" si="751"/>
        <v/>
      </c>
      <c r="DP248" s="610"/>
      <c r="DQ248" s="329"/>
      <c r="DR248" s="454"/>
      <c r="DS248" s="322"/>
      <c r="DT248" s="322"/>
      <c r="DU248" s="322"/>
      <c r="DV248" s="322"/>
      <c r="DW248" s="322">
        <f>IFERROR(VLOOKUP(DQ248,'４整理番号表'!$X$23:$Z$31,3,FALSE),)</f>
        <v>0</v>
      </c>
      <c r="DX248" s="325" t="str">
        <f t="shared" si="752"/>
        <v/>
      </c>
      <c r="DY248" s="610"/>
      <c r="DZ248" s="329"/>
      <c r="EA248" s="454"/>
      <c r="EB248" s="322"/>
      <c r="EC248" s="322"/>
      <c r="ED248" s="322"/>
      <c r="EE248" s="322"/>
      <c r="EF248" s="322">
        <f>IFERROR(VLOOKUP(DZ248,'４整理番号表'!$X$23:$Z$31,3,FALSE),)</f>
        <v>0</v>
      </c>
      <c r="EG248" s="325" t="str">
        <f t="shared" si="753"/>
        <v/>
      </c>
      <c r="EH248" s="610"/>
      <c r="EI248" s="329"/>
      <c r="EJ248" s="454"/>
      <c r="EK248" s="322"/>
      <c r="EL248" s="322"/>
      <c r="EM248" s="322"/>
      <c r="EN248" s="322"/>
      <c r="EO248" s="322">
        <f>IFERROR(VLOOKUP(EI248,'４整理番号表'!$X$23:$Z$31,3,FALSE),)</f>
        <v>0</v>
      </c>
      <c r="EP248" s="325" t="str">
        <f t="shared" si="754"/>
        <v/>
      </c>
      <c r="EQ248" s="619"/>
      <c r="ER248" s="203" t="s">
        <v>101</v>
      </c>
      <c r="ES248" s="266">
        <f t="shared" si="623"/>
        <v>0</v>
      </c>
      <c r="ET248" s="272">
        <f t="shared" si="624"/>
        <v>0</v>
      </c>
      <c r="EU248" s="272">
        <f t="shared" si="625"/>
        <v>0</v>
      </c>
      <c r="EV248" s="272">
        <f t="shared" si="626"/>
        <v>0</v>
      </c>
      <c r="EW248" s="272">
        <f t="shared" si="627"/>
        <v>0</v>
      </c>
      <c r="EX248" s="272">
        <f t="shared" si="628"/>
        <v>0</v>
      </c>
      <c r="EY248" s="272">
        <f t="shared" si="629"/>
        <v>0</v>
      </c>
      <c r="EZ248" s="272">
        <f t="shared" si="630"/>
        <v>0</v>
      </c>
      <c r="FA248" s="272">
        <f t="shared" si="631"/>
        <v>0</v>
      </c>
      <c r="FB248" s="272">
        <f t="shared" si="632"/>
        <v>0</v>
      </c>
      <c r="FC248" s="272">
        <f t="shared" si="633"/>
        <v>0</v>
      </c>
      <c r="FD248" s="272">
        <f t="shared" si="634"/>
        <v>0</v>
      </c>
      <c r="FE248" s="272">
        <f t="shared" si="635"/>
        <v>0</v>
      </c>
      <c r="FF248" s="272">
        <f t="shared" si="636"/>
        <v>0</v>
      </c>
      <c r="FG248" s="272">
        <f t="shared" si="637"/>
        <v>0</v>
      </c>
      <c r="FH248" s="272">
        <f t="shared" si="638"/>
        <v>0</v>
      </c>
      <c r="FI248" s="109" t="s">
        <v>100</v>
      </c>
      <c r="FJ248" s="109" t="s">
        <v>100</v>
      </c>
      <c r="FK248" s="109" t="s">
        <v>100</v>
      </c>
      <c r="FL248" s="109" t="s">
        <v>100</v>
      </c>
      <c r="FM248" s="109" t="s">
        <v>100</v>
      </c>
      <c r="FN248" s="272">
        <f t="shared" si="755"/>
        <v>0</v>
      </c>
      <c r="FO248" s="272">
        <f t="shared" si="756"/>
        <v>0</v>
      </c>
      <c r="FP248" s="272">
        <f t="shared" si="757"/>
        <v>0</v>
      </c>
      <c r="FQ248" s="272">
        <f t="shared" si="758"/>
        <v>0</v>
      </c>
      <c r="FR248" s="272">
        <f t="shared" si="759"/>
        <v>0</v>
      </c>
      <c r="FS248" s="272">
        <f t="shared" si="760"/>
        <v>0</v>
      </c>
      <c r="FT248" s="272">
        <f t="shared" si="761"/>
        <v>0</v>
      </c>
      <c r="FU248" s="113"/>
      <c r="FV248" s="113"/>
      <c r="FW248" s="109"/>
      <c r="FX248" s="109"/>
      <c r="FY248" s="109"/>
      <c r="FZ248" s="272">
        <f t="shared" si="762"/>
        <v>0</v>
      </c>
      <c r="GA248" s="272">
        <f t="shared" si="639"/>
        <v>0</v>
      </c>
      <c r="GB248" s="109"/>
      <c r="GC248" s="109"/>
      <c r="GD248" s="109"/>
      <c r="GE248" s="109"/>
      <c r="GF248" s="109"/>
      <c r="GG248" s="109"/>
      <c r="GH248" s="109"/>
      <c r="GI248" s="109"/>
      <c r="GJ248" s="109"/>
      <c r="GK248" s="109"/>
      <c r="GL248" s="109"/>
      <c r="GM248" s="109"/>
      <c r="GN248" s="109"/>
      <c r="GO248" s="109"/>
      <c r="GP248" s="109"/>
      <c r="GQ248" s="109"/>
      <c r="GR248" s="109"/>
      <c r="GS248" s="109"/>
      <c r="GT248" s="110"/>
      <c r="GV248" s="413">
        <f t="shared" si="640"/>
        <v>0</v>
      </c>
      <c r="GW248" s="414">
        <f t="shared" si="641"/>
        <v>0</v>
      </c>
      <c r="GX248" s="415"/>
      <c r="GY248" s="416">
        <f t="shared" si="806"/>
        <v>0</v>
      </c>
      <c r="GZ248" s="417">
        <f t="shared" si="807"/>
        <v>0</v>
      </c>
      <c r="HA248" s="385"/>
      <c r="HB248" s="421"/>
      <c r="HC248" s="422"/>
      <c r="HD248" s="422"/>
      <c r="HE248" s="423">
        <f t="shared" si="808"/>
        <v>0</v>
      </c>
      <c r="HF248" s="424">
        <f t="shared" si="809"/>
        <v>0</v>
      </c>
      <c r="HG248" s="426"/>
      <c r="HH248" s="426"/>
      <c r="HI248" s="426"/>
      <c r="HJ248" s="345" t="str">
        <f t="shared" si="642"/>
        <v/>
      </c>
      <c r="HK248" s="402">
        <f>IF(OR(AND(1&lt;=HJ248,HJ248&lt;=3),HJ248=6),VLOOKUP(HJ248,'４整理番号表'!$J$5:$K$59,2,FALSE),0)</f>
        <v>0</v>
      </c>
      <c r="HL248" s="402">
        <f>IF(OR(HJ248=4,HJ248=7),VLOOKUP(HJ248,'４整理番号表'!$J$5:$K$59,2,FALSE),0)</f>
        <v>0</v>
      </c>
      <c r="HM248" s="402">
        <f>IF(HJ248=5,VLOOKUP(HJ248,'４整理番号表'!$J$5:$K$59,2,FALSE),0)</f>
        <v>0</v>
      </c>
      <c r="HN248" s="402">
        <f>IF(AND(8&lt;=HJ248,HJ248&lt;=13),VLOOKUP(HJ248,'４整理番号表'!$J$5:$K$59,2,FALSE),0)</f>
        <v>0</v>
      </c>
      <c r="HO248" s="397">
        <f t="shared" si="763"/>
        <v>0</v>
      </c>
      <c r="HP248" s="345">
        <f t="shared" si="764"/>
        <v>0</v>
      </c>
      <c r="HQ248" s="345">
        <f t="shared" si="765"/>
        <v>0</v>
      </c>
      <c r="HR248" s="344">
        <f t="shared" si="766"/>
        <v>0</v>
      </c>
      <c r="HS248" s="344">
        <f t="shared" si="767"/>
        <v>0</v>
      </c>
      <c r="HT248" s="345">
        <f t="shared" si="768"/>
        <v>0</v>
      </c>
      <c r="HU248" s="345">
        <f t="shared" si="769"/>
        <v>0</v>
      </c>
      <c r="HV248" s="345">
        <f t="shared" si="770"/>
        <v>0</v>
      </c>
      <c r="HW248" s="345">
        <f t="shared" si="771"/>
        <v>0</v>
      </c>
      <c r="HX248" s="345">
        <f t="shared" si="772"/>
        <v>0</v>
      </c>
      <c r="HY248" s="344">
        <f t="shared" si="773"/>
        <v>0</v>
      </c>
      <c r="HZ248" s="344">
        <f t="shared" si="774"/>
        <v>0</v>
      </c>
      <c r="IA248" s="345">
        <f t="shared" si="775"/>
        <v>0</v>
      </c>
      <c r="IB248" s="345">
        <f t="shared" si="776"/>
        <v>0</v>
      </c>
      <c r="IC248" s="345">
        <f t="shared" si="777"/>
        <v>0</v>
      </c>
      <c r="ID248" s="345">
        <f t="shared" si="778"/>
        <v>0</v>
      </c>
      <c r="IE248" s="345">
        <f t="shared" si="779"/>
        <v>0</v>
      </c>
      <c r="IF248" s="344">
        <f>IF(AND($HO248=3,SUM($ID248:IE248)=0),IF(AND($HB248=1,$HF248&gt;=0.1),1,),)</f>
        <v>0</v>
      </c>
      <c r="IG248" s="344">
        <f>IF(AND($HO248=3,SUM($ID248:IF248)=0),IF(AND($HB248=1,$HF248&gt;=0.05,$HF248&lt;0.1),1,),)</f>
        <v>0</v>
      </c>
      <c r="IH248" s="345">
        <f t="shared" si="780"/>
        <v>0</v>
      </c>
      <c r="II248" s="345">
        <f t="shared" si="781"/>
        <v>0</v>
      </c>
      <c r="IJ248" s="345">
        <f t="shared" si="782"/>
        <v>0</v>
      </c>
      <c r="IK248" s="345">
        <f t="shared" si="783"/>
        <v>0</v>
      </c>
      <c r="IL248" s="345">
        <f t="shared" si="784"/>
        <v>0</v>
      </c>
      <c r="IM248" s="345">
        <f t="shared" si="785"/>
        <v>0</v>
      </c>
      <c r="IN248" s="345">
        <f t="shared" si="786"/>
        <v>0</v>
      </c>
      <c r="IO248" s="345">
        <f t="shared" si="787"/>
        <v>0</v>
      </c>
      <c r="IP248" s="345">
        <f t="shared" si="788"/>
        <v>0</v>
      </c>
      <c r="IQ248" s="345">
        <f t="shared" si="789"/>
        <v>0</v>
      </c>
      <c r="IR248" s="345">
        <f t="shared" si="790"/>
        <v>0</v>
      </c>
      <c r="IS248" s="392">
        <f t="shared" si="791"/>
        <v>0</v>
      </c>
      <c r="IT248" s="385"/>
      <c r="IU248" s="440">
        <f t="shared" si="643"/>
        <v>0</v>
      </c>
      <c r="IV248" s="344">
        <f t="shared" si="644"/>
        <v>0</v>
      </c>
      <c r="IW248" s="344">
        <f t="shared" si="645"/>
        <v>0</v>
      </c>
      <c r="IX248" s="344">
        <f t="shared" si="646"/>
        <v>0</v>
      </c>
      <c r="IY248" s="344">
        <f t="shared" si="647"/>
        <v>0</v>
      </c>
      <c r="IZ248" s="344">
        <f t="shared" si="648"/>
        <v>0</v>
      </c>
      <c r="JA248" s="344">
        <f t="shared" si="649"/>
        <v>0</v>
      </c>
      <c r="JB248" s="344">
        <f t="shared" si="650"/>
        <v>0</v>
      </c>
      <c r="JC248" s="344">
        <f t="shared" si="651"/>
        <v>0</v>
      </c>
      <c r="JD248" s="344">
        <f t="shared" si="652"/>
        <v>0</v>
      </c>
      <c r="JE248" s="344">
        <f t="shared" si="653"/>
        <v>0</v>
      </c>
      <c r="JF248" s="344">
        <f t="shared" si="654"/>
        <v>0</v>
      </c>
      <c r="JG248" s="344">
        <f t="shared" si="655"/>
        <v>0</v>
      </c>
      <c r="JH248" s="344">
        <f t="shared" si="656"/>
        <v>0</v>
      </c>
      <c r="JI248" s="344">
        <f t="shared" si="657"/>
        <v>0</v>
      </c>
      <c r="JJ248" s="344">
        <f t="shared" si="658"/>
        <v>0</v>
      </c>
      <c r="JK248" s="344">
        <f t="shared" si="659"/>
        <v>0</v>
      </c>
      <c r="JL248" s="344">
        <f t="shared" si="660"/>
        <v>0</v>
      </c>
      <c r="JM248" s="344">
        <f t="shared" si="661"/>
        <v>0</v>
      </c>
      <c r="JN248" s="344">
        <f t="shared" si="662"/>
        <v>0</v>
      </c>
      <c r="JO248" s="344">
        <f t="shared" si="663"/>
        <v>0</v>
      </c>
      <c r="JP248" s="344">
        <f t="shared" si="664"/>
        <v>0</v>
      </c>
      <c r="JQ248" s="344">
        <f t="shared" si="665"/>
        <v>0</v>
      </c>
      <c r="JR248" s="344">
        <f t="shared" si="666"/>
        <v>0</v>
      </c>
      <c r="JS248" s="344">
        <f t="shared" si="667"/>
        <v>0</v>
      </c>
      <c r="JT248" s="344">
        <f t="shared" si="668"/>
        <v>0</v>
      </c>
      <c r="JU248" s="344">
        <f t="shared" si="669"/>
        <v>0</v>
      </c>
      <c r="JV248" s="344">
        <f t="shared" si="670"/>
        <v>0</v>
      </c>
      <c r="JW248" s="344">
        <f t="shared" si="671"/>
        <v>0</v>
      </c>
      <c r="JX248" s="344">
        <f t="shared" si="672"/>
        <v>0</v>
      </c>
      <c r="JY248" s="344">
        <f t="shared" si="673"/>
        <v>0</v>
      </c>
      <c r="JZ248" s="344">
        <f t="shared" si="674"/>
        <v>0</v>
      </c>
      <c r="KA248" s="344">
        <f t="shared" si="675"/>
        <v>0</v>
      </c>
      <c r="KB248" s="344">
        <f t="shared" si="676"/>
        <v>0</v>
      </c>
      <c r="KC248" s="344">
        <f t="shared" si="677"/>
        <v>0</v>
      </c>
      <c r="KD248" s="344">
        <f t="shared" si="678"/>
        <v>0</v>
      </c>
      <c r="KE248" s="344">
        <f t="shared" si="679"/>
        <v>0</v>
      </c>
      <c r="KF248" s="344">
        <f t="shared" si="680"/>
        <v>0</v>
      </c>
      <c r="KG248" s="344">
        <f t="shared" si="681"/>
        <v>0</v>
      </c>
      <c r="KH248" s="344">
        <f t="shared" si="682"/>
        <v>0</v>
      </c>
      <c r="KI248" s="344">
        <f t="shared" si="683"/>
        <v>0</v>
      </c>
      <c r="KJ248" s="344">
        <f t="shared" si="684"/>
        <v>0</v>
      </c>
      <c r="KK248" s="344">
        <f t="shared" si="685"/>
        <v>0</v>
      </c>
      <c r="KL248" s="344">
        <f t="shared" si="686"/>
        <v>0</v>
      </c>
      <c r="KM248" s="344">
        <f t="shared" si="687"/>
        <v>0</v>
      </c>
      <c r="KN248" s="344">
        <f t="shared" si="688"/>
        <v>0</v>
      </c>
      <c r="KO248" s="344">
        <f t="shared" si="689"/>
        <v>0</v>
      </c>
      <c r="KP248" s="344">
        <f t="shared" si="690"/>
        <v>0</v>
      </c>
      <c r="KQ248" s="344">
        <f t="shared" si="691"/>
        <v>0</v>
      </c>
      <c r="KR248" s="344">
        <f t="shared" si="692"/>
        <v>0</v>
      </c>
      <c r="KS248" s="344">
        <f t="shared" si="693"/>
        <v>0</v>
      </c>
      <c r="KT248" s="383">
        <f t="shared" si="694"/>
        <v>0</v>
      </c>
      <c r="KU248" s="701"/>
      <c r="KV248" s="109"/>
      <c r="KW248" s="109"/>
      <c r="KX248" s="110"/>
      <c r="KZ248" s="472">
        <f t="shared" si="695"/>
        <v>0</v>
      </c>
      <c r="LA248" s="348">
        <f t="shared" si="696"/>
        <v>0</v>
      </c>
      <c r="LB248" s="348">
        <f t="shared" si="697"/>
        <v>0</v>
      </c>
      <c r="LC248" s="473">
        <f t="shared" si="698"/>
        <v>0</v>
      </c>
      <c r="LE248" s="467">
        <f t="shared" si="699"/>
        <v>0</v>
      </c>
      <c r="LF248" s="467" t="str">
        <f t="shared" si="700"/>
        <v/>
      </c>
      <c r="LG248" s="467">
        <f t="shared" si="701"/>
        <v>0</v>
      </c>
      <c r="LH248" s="467">
        <f t="shared" si="702"/>
        <v>0</v>
      </c>
      <c r="LI248" s="467">
        <f t="shared" si="703"/>
        <v>0</v>
      </c>
      <c r="LJ248" s="467">
        <f t="shared" si="704"/>
        <v>0</v>
      </c>
      <c r="LK248" s="467">
        <f t="shared" si="705"/>
        <v>0</v>
      </c>
      <c r="LL248" s="467">
        <f t="shared" si="706"/>
        <v>0</v>
      </c>
      <c r="LM248" s="467">
        <f t="shared" si="707"/>
        <v>0</v>
      </c>
      <c r="LN248" s="468">
        <f t="shared" si="708"/>
        <v>0</v>
      </c>
      <c r="LO248" s="468" t="str">
        <f t="shared" si="792"/>
        <v>○</v>
      </c>
      <c r="LP248" s="451"/>
      <c r="LQ248" s="414">
        <f t="shared" si="793"/>
        <v>0</v>
      </c>
      <c r="LR248" s="414">
        <f t="shared" si="794"/>
        <v>0</v>
      </c>
      <c r="LS248" s="414" t="str">
        <f t="shared" si="709"/>
        <v/>
      </c>
      <c r="LT248" s="414" t="str">
        <f t="shared" si="795"/>
        <v/>
      </c>
      <c r="LU248" s="414">
        <f t="shared" si="710"/>
        <v>0</v>
      </c>
      <c r="LV248" s="414">
        <f t="shared" si="711"/>
        <v>0</v>
      </c>
      <c r="LW248" s="414">
        <f t="shared" si="712"/>
        <v>0</v>
      </c>
      <c r="LX248" s="448">
        <f t="shared" si="713"/>
        <v>0</v>
      </c>
      <c r="LY248" s="414">
        <f t="shared" si="796"/>
        <v>0</v>
      </c>
      <c r="LZ248" s="414">
        <f t="shared" si="797"/>
        <v>0</v>
      </c>
      <c r="MA248" s="414">
        <f t="shared" si="798"/>
        <v>0</v>
      </c>
      <c r="MB248" s="448">
        <f t="shared" si="799"/>
        <v>0</v>
      </c>
      <c r="MC248" s="414">
        <f t="shared" si="714"/>
        <v>0</v>
      </c>
      <c r="MD248" s="414">
        <f t="shared" si="715"/>
        <v>0</v>
      </c>
      <c r="ME248" s="414">
        <f t="shared" si="716"/>
        <v>0</v>
      </c>
      <c r="MF248" s="448">
        <f t="shared" si="717"/>
        <v>0</v>
      </c>
      <c r="MG248" s="414">
        <f t="shared" si="718"/>
        <v>0</v>
      </c>
      <c r="MH248" s="414">
        <f t="shared" si="719"/>
        <v>0</v>
      </c>
      <c r="MI248" s="414">
        <f t="shared" si="720"/>
        <v>0</v>
      </c>
      <c r="MJ248" s="448">
        <f t="shared" si="800"/>
        <v>0</v>
      </c>
      <c r="MK248" s="462"/>
      <c r="ML248" s="477" cm="1">
        <f t="array" ref="ML248">IF(MX248=1,INDEX($BX248:$EQ248,1,MATCH("Ⅱ⑧",$BX248:$EQ248,0)+7),0)</f>
        <v>0</v>
      </c>
      <c r="MM248" s="478">
        <f t="shared" si="721"/>
        <v>0</v>
      </c>
      <c r="MN248" s="468">
        <f t="shared" si="722"/>
        <v>0</v>
      </c>
      <c r="MP248" s="348">
        <f t="shared" si="723"/>
        <v>0</v>
      </c>
      <c r="MQ248" s="348">
        <f t="shared" si="724"/>
        <v>0</v>
      </c>
      <c r="MR248" s="348">
        <f t="shared" si="725"/>
        <v>0</v>
      </c>
      <c r="MS248" s="348">
        <f t="shared" si="726"/>
        <v>0</v>
      </c>
      <c r="MT248" s="348">
        <f t="shared" si="727"/>
        <v>0</v>
      </c>
      <c r="MU248" s="348">
        <f t="shared" si="728"/>
        <v>0</v>
      </c>
      <c r="MV248" s="348">
        <f t="shared" si="729"/>
        <v>0</v>
      </c>
      <c r="MW248" s="348">
        <f t="shared" si="730"/>
        <v>0</v>
      </c>
      <c r="MX248" s="348">
        <f t="shared" si="731"/>
        <v>0</v>
      </c>
      <c r="MZ248" s="550">
        <f t="shared" si="732"/>
        <v>0</v>
      </c>
      <c r="NA248" s="550">
        <f t="shared" si="733"/>
        <v>0</v>
      </c>
      <c r="NB248" s="550">
        <f t="shared" si="734"/>
        <v>0</v>
      </c>
      <c r="NC248" s="550">
        <f t="shared" si="735"/>
        <v>0</v>
      </c>
      <c r="ND248" s="550">
        <f t="shared" si="736"/>
        <v>0</v>
      </c>
      <c r="NE248" s="550">
        <f t="shared" si="737"/>
        <v>0</v>
      </c>
      <c r="NF248" s="550">
        <f t="shared" si="738"/>
        <v>0</v>
      </c>
      <c r="NG248" s="550">
        <f t="shared" si="739"/>
        <v>0</v>
      </c>
    </row>
    <row r="249" spans="1:371" s="136" customFormat="1" ht="21" customHeight="1">
      <c r="A249" s="452">
        <f t="shared" si="612"/>
        <v>0</v>
      </c>
      <c r="B249" s="452">
        <f t="shared" si="801"/>
        <v>0</v>
      </c>
      <c r="C249" s="452">
        <f t="shared" si="613"/>
        <v>0</v>
      </c>
      <c r="D249" s="452">
        <f t="shared" si="614"/>
        <v>0</v>
      </c>
      <c r="E249" s="452">
        <f t="shared" si="615"/>
        <v>0</v>
      </c>
      <c r="F249" s="452">
        <f t="shared" si="802"/>
        <v>0</v>
      </c>
      <c r="G249" s="452">
        <f t="shared" si="803"/>
        <v>0</v>
      </c>
      <c r="H249" s="452">
        <f t="shared" si="804"/>
        <v>0</v>
      </c>
      <c r="I249" s="267">
        <f t="shared" si="740"/>
        <v>0</v>
      </c>
      <c r="J249" s="268"/>
      <c r="K249" s="112"/>
      <c r="L249" s="112"/>
      <c r="M249" s="106"/>
      <c r="N249" s="106"/>
      <c r="O249" s="106"/>
      <c r="P249" s="106"/>
      <c r="Q249" s="112"/>
      <c r="R249" s="263" t="str">
        <f>IFERROR(VLOOKUP(Q249,'４整理番号表'!$T$27:$U$30,2,TRUE),"")</f>
        <v/>
      </c>
      <c r="S249" s="263">
        <f t="shared" si="741"/>
        <v>0</v>
      </c>
      <c r="T249" s="266">
        <f t="shared" si="742"/>
        <v>0</v>
      </c>
      <c r="U249" s="112"/>
      <c r="V249" s="108"/>
      <c r="W249" s="269" t="str">
        <f>IFERROR(VLOOKUP(V249,'４整理番号表'!$B$6:$G$7,2,TRUE),"")</f>
        <v/>
      </c>
      <c r="X249" s="270"/>
      <c r="Y249" s="108"/>
      <c r="Z249" s="269" t="str">
        <f>IFERROR(VLOOKUP(Y249,'４整理番号表'!$B$39:$H$45,2,TRUE),"")</f>
        <v/>
      </c>
      <c r="AA249" s="108"/>
      <c r="AB249" s="271" t="str">
        <f>IFERROR(VLOOKUP(AA249,'４整理番号表'!$J$5:$K$59,2,TRUE),"")</f>
        <v/>
      </c>
      <c r="AC249" s="365"/>
      <c r="AD249" s="624"/>
      <c r="AE249" s="107"/>
      <c r="AF249" s="272" t="str">
        <f>IFERROR(VLOOKUP(AE249,'４整理番号表'!$P$6:$Q$39,2,TRUE),"")</f>
        <v/>
      </c>
      <c r="AG249" s="273">
        <f t="shared" si="616"/>
        <v>0</v>
      </c>
      <c r="AH249" s="106"/>
      <c r="AI249" s="112"/>
      <c r="AJ249" s="111"/>
      <c r="AK249" s="282"/>
      <c r="AL249" s="283"/>
      <c r="AM249" s="280"/>
      <c r="AN249" s="26"/>
      <c r="AO249" s="291">
        <f t="shared" si="617"/>
        <v>0</v>
      </c>
      <c r="AP249" s="290">
        <f t="shared" si="743"/>
        <v>0</v>
      </c>
      <c r="AQ249" s="30"/>
      <c r="AR249" s="30"/>
      <c r="AS249" s="30"/>
      <c r="AT249" s="289"/>
      <c r="AU249" s="291">
        <f t="shared" si="810"/>
        <v>0</v>
      </c>
      <c r="AV249" s="291" t="str">
        <f t="shared" si="805"/>
        <v/>
      </c>
      <c r="AW249" s="27"/>
      <c r="AX249" s="33"/>
      <c r="AY249" s="33"/>
      <c r="AZ249" s="28"/>
      <c r="BA249" s="27"/>
      <c r="BB249" s="202"/>
      <c r="BC249" s="315">
        <f t="shared" si="744"/>
        <v>0</v>
      </c>
      <c r="BD249" s="349" t="str">
        <f t="shared" si="618"/>
        <v/>
      </c>
      <c r="BE249" s="350"/>
      <c r="BF249" s="350"/>
      <c r="BG249" s="349">
        <f t="shared" si="811"/>
        <v>0</v>
      </c>
      <c r="BH249" s="350"/>
      <c r="BI249" s="349">
        <f t="shared" si="745"/>
        <v>0</v>
      </c>
      <c r="BJ249" s="202"/>
      <c r="BK249" s="202"/>
      <c r="BL249" s="653" t="str">
        <f t="shared" si="619"/>
        <v/>
      </c>
      <c r="BM249" s="654" t="str">
        <f t="shared" si="620"/>
        <v/>
      </c>
      <c r="BN249" s="266" t="str">
        <f t="shared" si="621"/>
        <v/>
      </c>
      <c r="BO249" s="793"/>
      <c r="BP249" s="323"/>
      <c r="BQ249" s="323"/>
      <c r="BR249" s="323"/>
      <c r="BS249" s="323"/>
      <c r="BT249" s="324" t="str">
        <f t="shared" si="622"/>
        <v/>
      </c>
      <c r="BU249" s="325" t="str">
        <f t="shared" si="746"/>
        <v/>
      </c>
      <c r="BV249" s="393">
        <f t="shared" si="747"/>
        <v>0</v>
      </c>
      <c r="BW249" s="326"/>
      <c r="BX249" s="329"/>
      <c r="BY249" s="454"/>
      <c r="BZ249" s="455"/>
      <c r="CA249" s="455"/>
      <c r="CB249" s="455"/>
      <c r="CC249" s="455"/>
      <c r="CD249" s="322">
        <f>IFERROR(VLOOKUP(BX249,'４整理番号表'!$X$23:$Z$31,3,FALSE),)</f>
        <v>0</v>
      </c>
      <c r="CE249" s="605" t="str">
        <f>IF(BX249='４整理番号表'!$X$24,IF(CC249&lt;&gt;"",IF(BZ249&gt;0,IF(BY249=6,ROUNDDOWN((CC249-BZ249)/ABS(BZ249),3),IF(BY249=5,ROUNDDOWN((CC249-BZ249)/ABS(BZ249)*3/4,3),"")),"-")),IF(CC249&lt;&gt;"",IF(BZ249&gt;0,ROUNDDOWN((CC249-BZ249)/ABS(BZ249),3),"-"),""))</f>
        <v/>
      </c>
      <c r="CF249" s="610"/>
      <c r="CG249" s="329"/>
      <c r="CH249" s="454"/>
      <c r="CI249" s="322"/>
      <c r="CJ249" s="322"/>
      <c r="CK249" s="322"/>
      <c r="CL249" s="322"/>
      <c r="CM249" s="322">
        <f>IFERROR(VLOOKUP(CG249,'４整理番号表'!$X$23:$Z$31,3,FALSE),)</f>
        <v>0</v>
      </c>
      <c r="CN249" s="325" t="str">
        <f t="shared" si="748"/>
        <v/>
      </c>
      <c r="CO249" s="610"/>
      <c r="CP249" s="329"/>
      <c r="CQ249" s="454"/>
      <c r="CR249" s="322"/>
      <c r="CS249" s="322"/>
      <c r="CT249" s="322"/>
      <c r="CU249" s="322"/>
      <c r="CV249" s="322">
        <f>IFERROR(VLOOKUP(CP249,'４整理番号表'!$X$23:$Z$31,3,FALSE),)</f>
        <v>0</v>
      </c>
      <c r="CW249" s="325" t="str">
        <f t="shared" si="749"/>
        <v/>
      </c>
      <c r="CX249" s="619"/>
      <c r="CY249" s="329"/>
      <c r="CZ249" s="454"/>
      <c r="DA249" s="322"/>
      <c r="DB249" s="322"/>
      <c r="DC249" s="322"/>
      <c r="DD249" s="322"/>
      <c r="DE249" s="322">
        <f>IFERROR(VLOOKUP(CY249,'４整理番号表'!$X$23:$Z$31,3,FALSE),)</f>
        <v>0</v>
      </c>
      <c r="DF249" s="325" t="str">
        <f t="shared" si="750"/>
        <v/>
      </c>
      <c r="DG249" s="610"/>
      <c r="DH249" s="329"/>
      <c r="DI249" s="454"/>
      <c r="DJ249" s="322"/>
      <c r="DK249" s="322"/>
      <c r="DL249" s="322"/>
      <c r="DM249" s="322"/>
      <c r="DN249" s="322">
        <f>IFERROR(VLOOKUP(DH249,'４整理番号表'!$X$23:$Z$31,3,FALSE),)</f>
        <v>0</v>
      </c>
      <c r="DO249" s="325" t="str">
        <f t="shared" si="751"/>
        <v/>
      </c>
      <c r="DP249" s="610"/>
      <c r="DQ249" s="329"/>
      <c r="DR249" s="454"/>
      <c r="DS249" s="322"/>
      <c r="DT249" s="322"/>
      <c r="DU249" s="322"/>
      <c r="DV249" s="322"/>
      <c r="DW249" s="322">
        <f>IFERROR(VLOOKUP(DQ249,'４整理番号表'!$X$23:$Z$31,3,FALSE),)</f>
        <v>0</v>
      </c>
      <c r="DX249" s="325" t="str">
        <f t="shared" si="752"/>
        <v/>
      </c>
      <c r="DY249" s="610"/>
      <c r="DZ249" s="329"/>
      <c r="EA249" s="454"/>
      <c r="EB249" s="322"/>
      <c r="EC249" s="322"/>
      <c r="ED249" s="322"/>
      <c r="EE249" s="322"/>
      <c r="EF249" s="322">
        <f>IFERROR(VLOOKUP(DZ249,'４整理番号表'!$X$23:$Z$31,3,FALSE),)</f>
        <v>0</v>
      </c>
      <c r="EG249" s="325" t="str">
        <f t="shared" si="753"/>
        <v/>
      </c>
      <c r="EH249" s="610"/>
      <c r="EI249" s="329"/>
      <c r="EJ249" s="454"/>
      <c r="EK249" s="322"/>
      <c r="EL249" s="322"/>
      <c r="EM249" s="322"/>
      <c r="EN249" s="322"/>
      <c r="EO249" s="322">
        <f>IFERROR(VLOOKUP(EI249,'４整理番号表'!$X$23:$Z$31,3,FALSE),)</f>
        <v>0</v>
      </c>
      <c r="EP249" s="325" t="str">
        <f t="shared" si="754"/>
        <v/>
      </c>
      <c r="EQ249" s="619"/>
      <c r="ER249" s="203" t="s">
        <v>101</v>
      </c>
      <c r="ES249" s="266">
        <f t="shared" si="623"/>
        <v>0</v>
      </c>
      <c r="ET249" s="272">
        <f t="shared" si="624"/>
        <v>0</v>
      </c>
      <c r="EU249" s="272">
        <f t="shared" si="625"/>
        <v>0</v>
      </c>
      <c r="EV249" s="272">
        <f t="shared" si="626"/>
        <v>0</v>
      </c>
      <c r="EW249" s="272">
        <f t="shared" si="627"/>
        <v>0</v>
      </c>
      <c r="EX249" s="272">
        <f t="shared" si="628"/>
        <v>0</v>
      </c>
      <c r="EY249" s="272">
        <f t="shared" si="629"/>
        <v>0</v>
      </c>
      <c r="EZ249" s="272">
        <f t="shared" si="630"/>
        <v>0</v>
      </c>
      <c r="FA249" s="272">
        <f t="shared" si="631"/>
        <v>0</v>
      </c>
      <c r="FB249" s="272">
        <f t="shared" si="632"/>
        <v>0</v>
      </c>
      <c r="FC249" s="272">
        <f t="shared" si="633"/>
        <v>0</v>
      </c>
      <c r="FD249" s="272">
        <f t="shared" si="634"/>
        <v>0</v>
      </c>
      <c r="FE249" s="272">
        <f t="shared" si="635"/>
        <v>0</v>
      </c>
      <c r="FF249" s="272">
        <f t="shared" si="636"/>
        <v>0</v>
      </c>
      <c r="FG249" s="272">
        <f t="shared" si="637"/>
        <v>0</v>
      </c>
      <c r="FH249" s="272">
        <f t="shared" si="638"/>
        <v>0</v>
      </c>
      <c r="FI249" s="109" t="s">
        <v>100</v>
      </c>
      <c r="FJ249" s="109" t="s">
        <v>100</v>
      </c>
      <c r="FK249" s="109" t="s">
        <v>100</v>
      </c>
      <c r="FL249" s="109" t="s">
        <v>100</v>
      </c>
      <c r="FM249" s="109" t="s">
        <v>100</v>
      </c>
      <c r="FN249" s="272">
        <f t="shared" si="755"/>
        <v>0</v>
      </c>
      <c r="FO249" s="272">
        <f t="shared" si="756"/>
        <v>0</v>
      </c>
      <c r="FP249" s="272">
        <f t="shared" si="757"/>
        <v>0</v>
      </c>
      <c r="FQ249" s="272">
        <f t="shared" si="758"/>
        <v>0</v>
      </c>
      <c r="FR249" s="272">
        <f t="shared" si="759"/>
        <v>0</v>
      </c>
      <c r="FS249" s="272">
        <f t="shared" si="760"/>
        <v>0</v>
      </c>
      <c r="FT249" s="272">
        <f t="shared" si="761"/>
        <v>0</v>
      </c>
      <c r="FU249" s="113"/>
      <c r="FV249" s="113"/>
      <c r="FW249" s="109"/>
      <c r="FX249" s="109"/>
      <c r="FY249" s="109"/>
      <c r="FZ249" s="272">
        <f t="shared" si="762"/>
        <v>0</v>
      </c>
      <c r="GA249" s="272">
        <f t="shared" si="639"/>
        <v>0</v>
      </c>
      <c r="GB249" s="109"/>
      <c r="GC249" s="109"/>
      <c r="GD249" s="109"/>
      <c r="GE249" s="109"/>
      <c r="GF249" s="109"/>
      <c r="GG249" s="109"/>
      <c r="GH249" s="109"/>
      <c r="GI249" s="109"/>
      <c r="GJ249" s="109"/>
      <c r="GK249" s="109"/>
      <c r="GL249" s="109"/>
      <c r="GM249" s="109"/>
      <c r="GN249" s="109"/>
      <c r="GO249" s="109"/>
      <c r="GP249" s="109"/>
      <c r="GQ249" s="109"/>
      <c r="GR249" s="109"/>
      <c r="GS249" s="109"/>
      <c r="GT249" s="110"/>
      <c r="GV249" s="413">
        <f t="shared" si="640"/>
        <v>0</v>
      </c>
      <c r="GW249" s="414">
        <f t="shared" si="641"/>
        <v>0</v>
      </c>
      <c r="GX249" s="415"/>
      <c r="GY249" s="416">
        <f t="shared" si="806"/>
        <v>0</v>
      </c>
      <c r="GZ249" s="417">
        <f t="shared" si="807"/>
        <v>0</v>
      </c>
      <c r="HA249" s="385"/>
      <c r="HB249" s="421"/>
      <c r="HC249" s="422"/>
      <c r="HD249" s="422"/>
      <c r="HE249" s="423">
        <f t="shared" si="808"/>
        <v>0</v>
      </c>
      <c r="HF249" s="424">
        <f t="shared" si="809"/>
        <v>0</v>
      </c>
      <c r="HG249" s="426"/>
      <c r="HH249" s="426"/>
      <c r="HI249" s="426"/>
      <c r="HJ249" s="345" t="str">
        <f t="shared" si="642"/>
        <v/>
      </c>
      <c r="HK249" s="402">
        <f>IF(OR(AND(1&lt;=HJ249,HJ249&lt;=3),HJ249=6),VLOOKUP(HJ249,'４整理番号表'!$J$5:$K$59,2,FALSE),0)</f>
        <v>0</v>
      </c>
      <c r="HL249" s="402">
        <f>IF(OR(HJ249=4,HJ249=7),VLOOKUP(HJ249,'４整理番号表'!$J$5:$K$59,2,FALSE),0)</f>
        <v>0</v>
      </c>
      <c r="HM249" s="402">
        <f>IF(HJ249=5,VLOOKUP(HJ249,'４整理番号表'!$J$5:$K$59,2,FALSE),0)</f>
        <v>0</v>
      </c>
      <c r="HN249" s="402">
        <f>IF(AND(8&lt;=HJ249,HJ249&lt;=13),VLOOKUP(HJ249,'４整理番号表'!$J$5:$K$59,2,FALSE),0)</f>
        <v>0</v>
      </c>
      <c r="HO249" s="397">
        <f t="shared" si="763"/>
        <v>0</v>
      </c>
      <c r="HP249" s="345">
        <f t="shared" si="764"/>
        <v>0</v>
      </c>
      <c r="HQ249" s="345">
        <f t="shared" si="765"/>
        <v>0</v>
      </c>
      <c r="HR249" s="344">
        <f t="shared" si="766"/>
        <v>0</v>
      </c>
      <c r="HS249" s="344">
        <f t="shared" si="767"/>
        <v>0</v>
      </c>
      <c r="HT249" s="345">
        <f t="shared" si="768"/>
        <v>0</v>
      </c>
      <c r="HU249" s="345">
        <f t="shared" si="769"/>
        <v>0</v>
      </c>
      <c r="HV249" s="345">
        <f t="shared" si="770"/>
        <v>0</v>
      </c>
      <c r="HW249" s="345">
        <f t="shared" si="771"/>
        <v>0</v>
      </c>
      <c r="HX249" s="345">
        <f t="shared" si="772"/>
        <v>0</v>
      </c>
      <c r="HY249" s="344">
        <f t="shared" si="773"/>
        <v>0</v>
      </c>
      <c r="HZ249" s="344">
        <f t="shared" si="774"/>
        <v>0</v>
      </c>
      <c r="IA249" s="345">
        <f t="shared" si="775"/>
        <v>0</v>
      </c>
      <c r="IB249" s="345">
        <f t="shared" si="776"/>
        <v>0</v>
      </c>
      <c r="IC249" s="345">
        <f t="shared" si="777"/>
        <v>0</v>
      </c>
      <c r="ID249" s="345">
        <f t="shared" si="778"/>
        <v>0</v>
      </c>
      <c r="IE249" s="345">
        <f t="shared" si="779"/>
        <v>0</v>
      </c>
      <c r="IF249" s="344">
        <f>IF(AND($HO249=3,SUM($ID249:IE249)=0),IF(AND($HB249=1,$HF249&gt;=0.1),1,),)</f>
        <v>0</v>
      </c>
      <c r="IG249" s="344">
        <f>IF(AND($HO249=3,SUM($ID249:IF249)=0),IF(AND($HB249=1,$HF249&gt;=0.05,$HF249&lt;0.1),1,),)</f>
        <v>0</v>
      </c>
      <c r="IH249" s="345">
        <f t="shared" si="780"/>
        <v>0</v>
      </c>
      <c r="II249" s="345">
        <f t="shared" si="781"/>
        <v>0</v>
      </c>
      <c r="IJ249" s="345">
        <f t="shared" si="782"/>
        <v>0</v>
      </c>
      <c r="IK249" s="345">
        <f t="shared" si="783"/>
        <v>0</v>
      </c>
      <c r="IL249" s="345">
        <f t="shared" si="784"/>
        <v>0</v>
      </c>
      <c r="IM249" s="345">
        <f t="shared" si="785"/>
        <v>0</v>
      </c>
      <c r="IN249" s="345">
        <f t="shared" si="786"/>
        <v>0</v>
      </c>
      <c r="IO249" s="345">
        <f t="shared" si="787"/>
        <v>0</v>
      </c>
      <c r="IP249" s="345">
        <f t="shared" si="788"/>
        <v>0</v>
      </c>
      <c r="IQ249" s="345">
        <f t="shared" si="789"/>
        <v>0</v>
      </c>
      <c r="IR249" s="345">
        <f t="shared" si="790"/>
        <v>0</v>
      </c>
      <c r="IS249" s="392">
        <f t="shared" si="791"/>
        <v>0</v>
      </c>
      <c r="IT249" s="385"/>
      <c r="IU249" s="440">
        <f t="shared" si="643"/>
        <v>0</v>
      </c>
      <c r="IV249" s="344">
        <f t="shared" si="644"/>
        <v>0</v>
      </c>
      <c r="IW249" s="344">
        <f t="shared" si="645"/>
        <v>0</v>
      </c>
      <c r="IX249" s="344">
        <f t="shared" si="646"/>
        <v>0</v>
      </c>
      <c r="IY249" s="344">
        <f t="shared" si="647"/>
        <v>0</v>
      </c>
      <c r="IZ249" s="344">
        <f t="shared" si="648"/>
        <v>0</v>
      </c>
      <c r="JA249" s="344">
        <f t="shared" si="649"/>
        <v>0</v>
      </c>
      <c r="JB249" s="344">
        <f t="shared" si="650"/>
        <v>0</v>
      </c>
      <c r="JC249" s="344">
        <f t="shared" si="651"/>
        <v>0</v>
      </c>
      <c r="JD249" s="344">
        <f t="shared" si="652"/>
        <v>0</v>
      </c>
      <c r="JE249" s="344">
        <f t="shared" si="653"/>
        <v>0</v>
      </c>
      <c r="JF249" s="344">
        <f t="shared" si="654"/>
        <v>0</v>
      </c>
      <c r="JG249" s="344">
        <f t="shared" si="655"/>
        <v>0</v>
      </c>
      <c r="JH249" s="344">
        <f t="shared" si="656"/>
        <v>0</v>
      </c>
      <c r="JI249" s="344">
        <f t="shared" si="657"/>
        <v>0</v>
      </c>
      <c r="JJ249" s="344">
        <f t="shared" si="658"/>
        <v>0</v>
      </c>
      <c r="JK249" s="344">
        <f t="shared" si="659"/>
        <v>0</v>
      </c>
      <c r="JL249" s="344">
        <f t="shared" si="660"/>
        <v>0</v>
      </c>
      <c r="JM249" s="344">
        <f t="shared" si="661"/>
        <v>0</v>
      </c>
      <c r="JN249" s="344">
        <f t="shared" si="662"/>
        <v>0</v>
      </c>
      <c r="JO249" s="344">
        <f t="shared" si="663"/>
        <v>0</v>
      </c>
      <c r="JP249" s="344">
        <f t="shared" si="664"/>
        <v>0</v>
      </c>
      <c r="JQ249" s="344">
        <f t="shared" si="665"/>
        <v>0</v>
      </c>
      <c r="JR249" s="344">
        <f t="shared" si="666"/>
        <v>0</v>
      </c>
      <c r="JS249" s="344">
        <f t="shared" si="667"/>
        <v>0</v>
      </c>
      <c r="JT249" s="344">
        <f t="shared" si="668"/>
        <v>0</v>
      </c>
      <c r="JU249" s="344">
        <f t="shared" si="669"/>
        <v>0</v>
      </c>
      <c r="JV249" s="344">
        <f t="shared" si="670"/>
        <v>0</v>
      </c>
      <c r="JW249" s="344">
        <f t="shared" si="671"/>
        <v>0</v>
      </c>
      <c r="JX249" s="344">
        <f t="shared" si="672"/>
        <v>0</v>
      </c>
      <c r="JY249" s="344">
        <f t="shared" si="673"/>
        <v>0</v>
      </c>
      <c r="JZ249" s="344">
        <f t="shared" si="674"/>
        <v>0</v>
      </c>
      <c r="KA249" s="344">
        <f t="shared" si="675"/>
        <v>0</v>
      </c>
      <c r="KB249" s="344">
        <f t="shared" si="676"/>
        <v>0</v>
      </c>
      <c r="KC249" s="344">
        <f t="shared" si="677"/>
        <v>0</v>
      </c>
      <c r="KD249" s="344">
        <f t="shared" si="678"/>
        <v>0</v>
      </c>
      <c r="KE249" s="344">
        <f t="shared" si="679"/>
        <v>0</v>
      </c>
      <c r="KF249" s="344">
        <f t="shared" si="680"/>
        <v>0</v>
      </c>
      <c r="KG249" s="344">
        <f t="shared" si="681"/>
        <v>0</v>
      </c>
      <c r="KH249" s="344">
        <f t="shared" si="682"/>
        <v>0</v>
      </c>
      <c r="KI249" s="344">
        <f t="shared" si="683"/>
        <v>0</v>
      </c>
      <c r="KJ249" s="344">
        <f t="shared" si="684"/>
        <v>0</v>
      </c>
      <c r="KK249" s="344">
        <f t="shared" si="685"/>
        <v>0</v>
      </c>
      <c r="KL249" s="344">
        <f t="shared" si="686"/>
        <v>0</v>
      </c>
      <c r="KM249" s="344">
        <f t="shared" si="687"/>
        <v>0</v>
      </c>
      <c r="KN249" s="344">
        <f t="shared" si="688"/>
        <v>0</v>
      </c>
      <c r="KO249" s="344">
        <f t="shared" si="689"/>
        <v>0</v>
      </c>
      <c r="KP249" s="344">
        <f t="shared" si="690"/>
        <v>0</v>
      </c>
      <c r="KQ249" s="344">
        <f t="shared" si="691"/>
        <v>0</v>
      </c>
      <c r="KR249" s="344">
        <f t="shared" si="692"/>
        <v>0</v>
      </c>
      <c r="KS249" s="344">
        <f t="shared" si="693"/>
        <v>0</v>
      </c>
      <c r="KT249" s="383">
        <f t="shared" si="694"/>
        <v>0</v>
      </c>
      <c r="KU249" s="701"/>
      <c r="KV249" s="109"/>
      <c r="KW249" s="109"/>
      <c r="KX249" s="110"/>
      <c r="KZ249" s="472">
        <f t="shared" si="695"/>
        <v>0</v>
      </c>
      <c r="LA249" s="348">
        <f t="shared" si="696"/>
        <v>0</v>
      </c>
      <c r="LB249" s="348">
        <f t="shared" si="697"/>
        <v>0</v>
      </c>
      <c r="LC249" s="473">
        <f t="shared" si="698"/>
        <v>0</v>
      </c>
      <c r="LE249" s="467">
        <f t="shared" si="699"/>
        <v>0</v>
      </c>
      <c r="LF249" s="467" t="str">
        <f t="shared" si="700"/>
        <v/>
      </c>
      <c r="LG249" s="467">
        <f t="shared" si="701"/>
        <v>0</v>
      </c>
      <c r="LH249" s="467">
        <f t="shared" si="702"/>
        <v>0</v>
      </c>
      <c r="LI249" s="467">
        <f t="shared" si="703"/>
        <v>0</v>
      </c>
      <c r="LJ249" s="467">
        <f t="shared" si="704"/>
        <v>0</v>
      </c>
      <c r="LK249" s="467">
        <f t="shared" si="705"/>
        <v>0</v>
      </c>
      <c r="LL249" s="467">
        <f t="shared" si="706"/>
        <v>0</v>
      </c>
      <c r="LM249" s="467">
        <f t="shared" si="707"/>
        <v>0</v>
      </c>
      <c r="LN249" s="468">
        <f t="shared" si="708"/>
        <v>0</v>
      </c>
      <c r="LO249" s="468" t="str">
        <f t="shared" si="792"/>
        <v>○</v>
      </c>
      <c r="LP249" s="451"/>
      <c r="LQ249" s="414">
        <f t="shared" si="793"/>
        <v>0</v>
      </c>
      <c r="LR249" s="414">
        <f t="shared" si="794"/>
        <v>0</v>
      </c>
      <c r="LS249" s="414" t="str">
        <f t="shared" si="709"/>
        <v/>
      </c>
      <c r="LT249" s="414" t="str">
        <f t="shared" si="795"/>
        <v/>
      </c>
      <c r="LU249" s="414">
        <f t="shared" si="710"/>
        <v>0</v>
      </c>
      <c r="LV249" s="414">
        <f t="shared" si="711"/>
        <v>0</v>
      </c>
      <c r="LW249" s="414">
        <f t="shared" si="712"/>
        <v>0</v>
      </c>
      <c r="LX249" s="448">
        <f t="shared" si="713"/>
        <v>0</v>
      </c>
      <c r="LY249" s="414">
        <f t="shared" si="796"/>
        <v>0</v>
      </c>
      <c r="LZ249" s="414">
        <f t="shared" si="797"/>
        <v>0</v>
      </c>
      <c r="MA249" s="414">
        <f t="shared" si="798"/>
        <v>0</v>
      </c>
      <c r="MB249" s="448">
        <f t="shared" si="799"/>
        <v>0</v>
      </c>
      <c r="MC249" s="414">
        <f t="shared" si="714"/>
        <v>0</v>
      </c>
      <c r="MD249" s="414">
        <f t="shared" si="715"/>
        <v>0</v>
      </c>
      <c r="ME249" s="414">
        <f t="shared" si="716"/>
        <v>0</v>
      </c>
      <c r="MF249" s="448">
        <f t="shared" si="717"/>
        <v>0</v>
      </c>
      <c r="MG249" s="414">
        <f t="shared" si="718"/>
        <v>0</v>
      </c>
      <c r="MH249" s="414">
        <f t="shared" si="719"/>
        <v>0</v>
      </c>
      <c r="MI249" s="414">
        <f t="shared" si="720"/>
        <v>0</v>
      </c>
      <c r="MJ249" s="448">
        <f t="shared" si="800"/>
        <v>0</v>
      </c>
      <c r="MK249" s="462"/>
      <c r="ML249" s="477" cm="1">
        <f t="array" ref="ML249">IF(MX249=1,INDEX($BX249:$EQ249,1,MATCH("Ⅱ⑧",$BX249:$EQ249,0)+7),0)</f>
        <v>0</v>
      </c>
      <c r="MM249" s="478">
        <f t="shared" si="721"/>
        <v>0</v>
      </c>
      <c r="MN249" s="468">
        <f t="shared" si="722"/>
        <v>0</v>
      </c>
      <c r="MP249" s="348">
        <f t="shared" si="723"/>
        <v>0</v>
      </c>
      <c r="MQ249" s="348">
        <f t="shared" si="724"/>
        <v>0</v>
      </c>
      <c r="MR249" s="348">
        <f t="shared" si="725"/>
        <v>0</v>
      </c>
      <c r="MS249" s="348">
        <f t="shared" si="726"/>
        <v>0</v>
      </c>
      <c r="MT249" s="348">
        <f t="shared" si="727"/>
        <v>0</v>
      </c>
      <c r="MU249" s="348">
        <f t="shared" si="728"/>
        <v>0</v>
      </c>
      <c r="MV249" s="348">
        <f t="shared" si="729"/>
        <v>0</v>
      </c>
      <c r="MW249" s="348">
        <f t="shared" si="730"/>
        <v>0</v>
      </c>
      <c r="MX249" s="348">
        <f t="shared" si="731"/>
        <v>0</v>
      </c>
      <c r="MZ249" s="550">
        <f t="shared" si="732"/>
        <v>0</v>
      </c>
      <c r="NA249" s="550">
        <f t="shared" si="733"/>
        <v>0</v>
      </c>
      <c r="NB249" s="550">
        <f t="shared" si="734"/>
        <v>0</v>
      </c>
      <c r="NC249" s="550">
        <f t="shared" si="735"/>
        <v>0</v>
      </c>
      <c r="ND249" s="550">
        <f t="shared" si="736"/>
        <v>0</v>
      </c>
      <c r="NE249" s="550">
        <f t="shared" si="737"/>
        <v>0</v>
      </c>
      <c r="NF249" s="550">
        <f t="shared" si="738"/>
        <v>0</v>
      </c>
      <c r="NG249" s="550">
        <f t="shared" si="739"/>
        <v>0</v>
      </c>
    </row>
    <row r="250" spans="1:371" s="136" customFormat="1" ht="21" customHeight="1">
      <c r="A250" s="452">
        <f t="shared" si="612"/>
        <v>0</v>
      </c>
      <c r="B250" s="452">
        <f t="shared" si="801"/>
        <v>0</v>
      </c>
      <c r="C250" s="452">
        <f t="shared" si="613"/>
        <v>0</v>
      </c>
      <c r="D250" s="452">
        <f t="shared" si="614"/>
        <v>0</v>
      </c>
      <c r="E250" s="452">
        <f t="shared" si="615"/>
        <v>0</v>
      </c>
      <c r="F250" s="452">
        <f t="shared" si="802"/>
        <v>0</v>
      </c>
      <c r="G250" s="452">
        <f t="shared" si="803"/>
        <v>0</v>
      </c>
      <c r="H250" s="452">
        <f t="shared" si="804"/>
        <v>0</v>
      </c>
      <c r="I250" s="267">
        <f t="shared" si="740"/>
        <v>0</v>
      </c>
      <c r="J250" s="268"/>
      <c r="K250" s="112"/>
      <c r="L250" s="112"/>
      <c r="M250" s="106"/>
      <c r="N250" s="106"/>
      <c r="O250" s="106"/>
      <c r="P250" s="106"/>
      <c r="Q250" s="112"/>
      <c r="R250" s="263" t="str">
        <f>IFERROR(VLOOKUP(Q250,'４整理番号表'!$T$27:$U$30,2,TRUE),"")</f>
        <v/>
      </c>
      <c r="S250" s="263">
        <f t="shared" si="741"/>
        <v>0</v>
      </c>
      <c r="T250" s="266">
        <f t="shared" si="742"/>
        <v>0</v>
      </c>
      <c r="U250" s="112"/>
      <c r="V250" s="108"/>
      <c r="W250" s="269" t="str">
        <f>IFERROR(VLOOKUP(V250,'４整理番号表'!$B$6:$G$7,2,TRUE),"")</f>
        <v/>
      </c>
      <c r="X250" s="270"/>
      <c r="Y250" s="108"/>
      <c r="Z250" s="269" t="str">
        <f>IFERROR(VLOOKUP(Y250,'４整理番号表'!$B$39:$H$45,2,TRUE),"")</f>
        <v/>
      </c>
      <c r="AA250" s="108"/>
      <c r="AB250" s="271" t="str">
        <f>IFERROR(VLOOKUP(AA250,'４整理番号表'!$J$5:$K$59,2,TRUE),"")</f>
        <v/>
      </c>
      <c r="AC250" s="365"/>
      <c r="AD250" s="624"/>
      <c r="AE250" s="107"/>
      <c r="AF250" s="272" t="str">
        <f>IFERROR(VLOOKUP(AE250,'４整理番号表'!$P$6:$Q$39,2,TRUE),"")</f>
        <v/>
      </c>
      <c r="AG250" s="273">
        <f t="shared" si="616"/>
        <v>0</v>
      </c>
      <c r="AH250" s="106"/>
      <c r="AI250" s="112"/>
      <c r="AJ250" s="111"/>
      <c r="AK250" s="282"/>
      <c r="AL250" s="283"/>
      <c r="AM250" s="280"/>
      <c r="AN250" s="29"/>
      <c r="AO250" s="291">
        <f t="shared" si="617"/>
        <v>0</v>
      </c>
      <c r="AP250" s="290">
        <f t="shared" si="743"/>
        <v>0</v>
      </c>
      <c r="AQ250" s="30"/>
      <c r="AR250" s="30"/>
      <c r="AS250" s="30"/>
      <c r="AT250" s="289"/>
      <c r="AU250" s="291">
        <f t="shared" si="810"/>
        <v>0</v>
      </c>
      <c r="AV250" s="291" t="str">
        <f t="shared" si="805"/>
        <v/>
      </c>
      <c r="AW250" s="27"/>
      <c r="AX250" s="33"/>
      <c r="AY250" s="33"/>
      <c r="AZ250" s="28"/>
      <c r="BA250" s="27"/>
      <c r="BB250" s="202"/>
      <c r="BC250" s="315">
        <f t="shared" si="744"/>
        <v>0</v>
      </c>
      <c r="BD250" s="349" t="str">
        <f t="shared" si="618"/>
        <v/>
      </c>
      <c r="BE250" s="350"/>
      <c r="BF250" s="350"/>
      <c r="BG250" s="349">
        <f t="shared" si="811"/>
        <v>0</v>
      </c>
      <c r="BH250" s="350"/>
      <c r="BI250" s="349">
        <f t="shared" si="745"/>
        <v>0</v>
      </c>
      <c r="BJ250" s="202"/>
      <c r="BK250" s="202"/>
      <c r="BL250" s="653" t="str">
        <f t="shared" si="619"/>
        <v/>
      </c>
      <c r="BM250" s="654" t="str">
        <f t="shared" si="620"/>
        <v/>
      </c>
      <c r="BN250" s="266" t="str">
        <f t="shared" si="621"/>
        <v/>
      </c>
      <c r="BO250" s="793"/>
      <c r="BP250" s="323"/>
      <c r="BQ250" s="323"/>
      <c r="BR250" s="323"/>
      <c r="BS250" s="323"/>
      <c r="BT250" s="324" t="str">
        <f t="shared" si="622"/>
        <v/>
      </c>
      <c r="BU250" s="325" t="str">
        <f t="shared" si="746"/>
        <v/>
      </c>
      <c r="BV250" s="393">
        <f t="shared" si="747"/>
        <v>0</v>
      </c>
      <c r="BW250" s="326"/>
      <c r="BX250" s="329"/>
      <c r="BY250" s="454"/>
      <c r="BZ250" s="455"/>
      <c r="CA250" s="455"/>
      <c r="CB250" s="455"/>
      <c r="CC250" s="455"/>
      <c r="CD250" s="322">
        <f>IFERROR(VLOOKUP(BX250,'４整理番号表'!$X$23:$Z$31,3,FALSE),)</f>
        <v>0</v>
      </c>
      <c r="CE250" s="605" t="str">
        <f>IF(BX250='４整理番号表'!$X$24,IF(CC250&lt;&gt;"",IF(BZ250&gt;0,IF(BY250=6,ROUNDDOWN((CC250-BZ250)/ABS(BZ250),3),IF(BY250=5,ROUNDDOWN((CC250-BZ250)/ABS(BZ250)*3/4,3),"")),"-")),IF(CC250&lt;&gt;"",IF(BZ250&gt;0,ROUNDDOWN((CC250-BZ250)/ABS(BZ250),3),"-"),""))</f>
        <v/>
      </c>
      <c r="CF250" s="610"/>
      <c r="CG250" s="329"/>
      <c r="CH250" s="454"/>
      <c r="CI250" s="322"/>
      <c r="CJ250" s="322"/>
      <c r="CK250" s="322"/>
      <c r="CL250" s="322"/>
      <c r="CM250" s="322">
        <f>IFERROR(VLOOKUP(CG250,'４整理番号表'!$X$23:$Z$31,3,FALSE),)</f>
        <v>0</v>
      </c>
      <c r="CN250" s="325" t="str">
        <f t="shared" si="748"/>
        <v/>
      </c>
      <c r="CO250" s="610"/>
      <c r="CP250" s="329"/>
      <c r="CQ250" s="454"/>
      <c r="CR250" s="322"/>
      <c r="CS250" s="322"/>
      <c r="CT250" s="322"/>
      <c r="CU250" s="322"/>
      <c r="CV250" s="322">
        <f>IFERROR(VLOOKUP(CP250,'４整理番号表'!$X$23:$Z$31,3,FALSE),)</f>
        <v>0</v>
      </c>
      <c r="CW250" s="325" t="str">
        <f t="shared" si="749"/>
        <v/>
      </c>
      <c r="CX250" s="619"/>
      <c r="CY250" s="329"/>
      <c r="CZ250" s="454"/>
      <c r="DA250" s="322"/>
      <c r="DB250" s="322"/>
      <c r="DC250" s="322"/>
      <c r="DD250" s="322"/>
      <c r="DE250" s="322">
        <f>IFERROR(VLOOKUP(CY250,'４整理番号表'!$X$23:$Z$31,3,FALSE),)</f>
        <v>0</v>
      </c>
      <c r="DF250" s="325" t="str">
        <f t="shared" si="750"/>
        <v/>
      </c>
      <c r="DG250" s="610"/>
      <c r="DH250" s="329"/>
      <c r="DI250" s="454"/>
      <c r="DJ250" s="322"/>
      <c r="DK250" s="322"/>
      <c r="DL250" s="322"/>
      <c r="DM250" s="322"/>
      <c r="DN250" s="322">
        <f>IFERROR(VLOOKUP(DH250,'４整理番号表'!$X$23:$Z$31,3,FALSE),)</f>
        <v>0</v>
      </c>
      <c r="DO250" s="325" t="str">
        <f t="shared" si="751"/>
        <v/>
      </c>
      <c r="DP250" s="610"/>
      <c r="DQ250" s="329"/>
      <c r="DR250" s="454"/>
      <c r="DS250" s="322"/>
      <c r="DT250" s="322"/>
      <c r="DU250" s="322"/>
      <c r="DV250" s="322"/>
      <c r="DW250" s="322">
        <f>IFERROR(VLOOKUP(DQ250,'４整理番号表'!$X$23:$Z$31,3,FALSE),)</f>
        <v>0</v>
      </c>
      <c r="DX250" s="325" t="str">
        <f t="shared" si="752"/>
        <v/>
      </c>
      <c r="DY250" s="610"/>
      <c r="DZ250" s="329"/>
      <c r="EA250" s="454"/>
      <c r="EB250" s="322"/>
      <c r="EC250" s="322"/>
      <c r="ED250" s="322"/>
      <c r="EE250" s="322"/>
      <c r="EF250" s="322">
        <f>IFERROR(VLOOKUP(DZ250,'４整理番号表'!$X$23:$Z$31,3,FALSE),)</f>
        <v>0</v>
      </c>
      <c r="EG250" s="325" t="str">
        <f t="shared" si="753"/>
        <v/>
      </c>
      <c r="EH250" s="610"/>
      <c r="EI250" s="329"/>
      <c r="EJ250" s="454"/>
      <c r="EK250" s="322"/>
      <c r="EL250" s="322"/>
      <c r="EM250" s="322"/>
      <c r="EN250" s="322"/>
      <c r="EO250" s="322">
        <f>IFERROR(VLOOKUP(EI250,'４整理番号表'!$X$23:$Z$31,3,FALSE),)</f>
        <v>0</v>
      </c>
      <c r="EP250" s="325" t="str">
        <f t="shared" si="754"/>
        <v/>
      </c>
      <c r="EQ250" s="619"/>
      <c r="ER250" s="203" t="s">
        <v>101</v>
      </c>
      <c r="ES250" s="266">
        <f t="shared" si="623"/>
        <v>0</v>
      </c>
      <c r="ET250" s="272">
        <f t="shared" si="624"/>
        <v>0</v>
      </c>
      <c r="EU250" s="272">
        <f t="shared" si="625"/>
        <v>0</v>
      </c>
      <c r="EV250" s="272">
        <f t="shared" si="626"/>
        <v>0</v>
      </c>
      <c r="EW250" s="272">
        <f t="shared" si="627"/>
        <v>0</v>
      </c>
      <c r="EX250" s="272">
        <f t="shared" si="628"/>
        <v>0</v>
      </c>
      <c r="EY250" s="272">
        <f t="shared" si="629"/>
        <v>0</v>
      </c>
      <c r="EZ250" s="272">
        <f t="shared" si="630"/>
        <v>0</v>
      </c>
      <c r="FA250" s="272">
        <f t="shared" si="631"/>
        <v>0</v>
      </c>
      <c r="FB250" s="272">
        <f t="shared" si="632"/>
        <v>0</v>
      </c>
      <c r="FC250" s="272">
        <f t="shared" si="633"/>
        <v>0</v>
      </c>
      <c r="FD250" s="272">
        <f t="shared" si="634"/>
        <v>0</v>
      </c>
      <c r="FE250" s="272">
        <f t="shared" si="635"/>
        <v>0</v>
      </c>
      <c r="FF250" s="272">
        <f t="shared" si="636"/>
        <v>0</v>
      </c>
      <c r="FG250" s="272">
        <f t="shared" si="637"/>
        <v>0</v>
      </c>
      <c r="FH250" s="272">
        <f t="shared" si="638"/>
        <v>0</v>
      </c>
      <c r="FI250" s="109" t="s">
        <v>100</v>
      </c>
      <c r="FJ250" s="109" t="s">
        <v>100</v>
      </c>
      <c r="FK250" s="109" t="s">
        <v>100</v>
      </c>
      <c r="FL250" s="109" t="s">
        <v>100</v>
      </c>
      <c r="FM250" s="109" t="s">
        <v>100</v>
      </c>
      <c r="FN250" s="272">
        <f t="shared" si="755"/>
        <v>0</v>
      </c>
      <c r="FO250" s="272">
        <f t="shared" si="756"/>
        <v>0</v>
      </c>
      <c r="FP250" s="272">
        <f t="shared" si="757"/>
        <v>0</v>
      </c>
      <c r="FQ250" s="272">
        <f t="shared" si="758"/>
        <v>0</v>
      </c>
      <c r="FR250" s="272">
        <f t="shared" si="759"/>
        <v>0</v>
      </c>
      <c r="FS250" s="272">
        <f t="shared" si="760"/>
        <v>0</v>
      </c>
      <c r="FT250" s="272">
        <f t="shared" si="761"/>
        <v>0</v>
      </c>
      <c r="FU250" s="113"/>
      <c r="FV250" s="113"/>
      <c r="FW250" s="109"/>
      <c r="FX250" s="109"/>
      <c r="FY250" s="109"/>
      <c r="FZ250" s="272">
        <f t="shared" si="762"/>
        <v>0</v>
      </c>
      <c r="GA250" s="272">
        <f t="shared" si="639"/>
        <v>0</v>
      </c>
      <c r="GB250" s="109"/>
      <c r="GC250" s="109"/>
      <c r="GD250" s="109"/>
      <c r="GE250" s="109"/>
      <c r="GF250" s="109"/>
      <c r="GG250" s="109"/>
      <c r="GH250" s="109"/>
      <c r="GI250" s="109"/>
      <c r="GJ250" s="109"/>
      <c r="GK250" s="109"/>
      <c r="GL250" s="109"/>
      <c r="GM250" s="109"/>
      <c r="GN250" s="109"/>
      <c r="GO250" s="109"/>
      <c r="GP250" s="109"/>
      <c r="GQ250" s="109"/>
      <c r="GR250" s="109"/>
      <c r="GS250" s="109"/>
      <c r="GT250" s="110"/>
      <c r="GV250" s="413">
        <f t="shared" si="640"/>
        <v>0</v>
      </c>
      <c r="GW250" s="414">
        <f t="shared" si="641"/>
        <v>0</v>
      </c>
      <c r="GX250" s="415"/>
      <c r="GY250" s="416">
        <f t="shared" si="806"/>
        <v>0</v>
      </c>
      <c r="GZ250" s="417">
        <f t="shared" si="807"/>
        <v>0</v>
      </c>
      <c r="HA250" s="385"/>
      <c r="HB250" s="421"/>
      <c r="HC250" s="422"/>
      <c r="HD250" s="422"/>
      <c r="HE250" s="423">
        <f t="shared" si="808"/>
        <v>0</v>
      </c>
      <c r="HF250" s="424">
        <f t="shared" si="809"/>
        <v>0</v>
      </c>
      <c r="HG250" s="426"/>
      <c r="HH250" s="426"/>
      <c r="HI250" s="426"/>
      <c r="HJ250" s="345" t="str">
        <f t="shared" si="642"/>
        <v/>
      </c>
      <c r="HK250" s="402">
        <f>IF(OR(AND(1&lt;=HJ250,HJ250&lt;=3),HJ250=6),VLOOKUP(HJ250,'４整理番号表'!$J$5:$K$59,2,FALSE),0)</f>
        <v>0</v>
      </c>
      <c r="HL250" s="402">
        <f>IF(OR(HJ250=4,HJ250=7),VLOOKUP(HJ250,'４整理番号表'!$J$5:$K$59,2,FALSE),0)</f>
        <v>0</v>
      </c>
      <c r="HM250" s="402">
        <f>IF(HJ250=5,VLOOKUP(HJ250,'４整理番号表'!$J$5:$K$59,2,FALSE),0)</f>
        <v>0</v>
      </c>
      <c r="HN250" s="402">
        <f>IF(AND(8&lt;=HJ250,HJ250&lt;=13),VLOOKUP(HJ250,'４整理番号表'!$J$5:$K$59,2,FALSE),0)</f>
        <v>0</v>
      </c>
      <c r="HO250" s="397">
        <f t="shared" si="763"/>
        <v>0</v>
      </c>
      <c r="HP250" s="345">
        <f t="shared" si="764"/>
        <v>0</v>
      </c>
      <c r="HQ250" s="345">
        <f t="shared" si="765"/>
        <v>0</v>
      </c>
      <c r="HR250" s="344">
        <f t="shared" si="766"/>
        <v>0</v>
      </c>
      <c r="HS250" s="344">
        <f t="shared" si="767"/>
        <v>0</v>
      </c>
      <c r="HT250" s="345">
        <f t="shared" si="768"/>
        <v>0</v>
      </c>
      <c r="HU250" s="345">
        <f t="shared" si="769"/>
        <v>0</v>
      </c>
      <c r="HV250" s="345">
        <f t="shared" si="770"/>
        <v>0</v>
      </c>
      <c r="HW250" s="345">
        <f t="shared" si="771"/>
        <v>0</v>
      </c>
      <c r="HX250" s="345">
        <f t="shared" si="772"/>
        <v>0</v>
      </c>
      <c r="HY250" s="344">
        <f t="shared" si="773"/>
        <v>0</v>
      </c>
      <c r="HZ250" s="344">
        <f t="shared" si="774"/>
        <v>0</v>
      </c>
      <c r="IA250" s="345">
        <f t="shared" si="775"/>
        <v>0</v>
      </c>
      <c r="IB250" s="345">
        <f t="shared" si="776"/>
        <v>0</v>
      </c>
      <c r="IC250" s="345">
        <f t="shared" si="777"/>
        <v>0</v>
      </c>
      <c r="ID250" s="345">
        <f t="shared" si="778"/>
        <v>0</v>
      </c>
      <c r="IE250" s="345">
        <f t="shared" si="779"/>
        <v>0</v>
      </c>
      <c r="IF250" s="344">
        <f>IF(AND($HO250=3,SUM($ID250:IE250)=0),IF(AND($HB250=1,$HF250&gt;=0.1),1,),)</f>
        <v>0</v>
      </c>
      <c r="IG250" s="344">
        <f>IF(AND($HO250=3,SUM($ID250:IF250)=0),IF(AND($HB250=1,$HF250&gt;=0.05,$HF250&lt;0.1),1,),)</f>
        <v>0</v>
      </c>
      <c r="IH250" s="345">
        <f t="shared" si="780"/>
        <v>0</v>
      </c>
      <c r="II250" s="345">
        <f t="shared" si="781"/>
        <v>0</v>
      </c>
      <c r="IJ250" s="345">
        <f t="shared" si="782"/>
        <v>0</v>
      </c>
      <c r="IK250" s="345">
        <f t="shared" si="783"/>
        <v>0</v>
      </c>
      <c r="IL250" s="345">
        <f t="shared" si="784"/>
        <v>0</v>
      </c>
      <c r="IM250" s="345">
        <f t="shared" si="785"/>
        <v>0</v>
      </c>
      <c r="IN250" s="345">
        <f t="shared" si="786"/>
        <v>0</v>
      </c>
      <c r="IO250" s="345">
        <f t="shared" si="787"/>
        <v>0</v>
      </c>
      <c r="IP250" s="345">
        <f t="shared" si="788"/>
        <v>0</v>
      </c>
      <c r="IQ250" s="345">
        <f t="shared" si="789"/>
        <v>0</v>
      </c>
      <c r="IR250" s="345">
        <f t="shared" si="790"/>
        <v>0</v>
      </c>
      <c r="IS250" s="392">
        <f t="shared" si="791"/>
        <v>0</v>
      </c>
      <c r="IT250" s="385"/>
      <c r="IU250" s="440">
        <f t="shared" si="643"/>
        <v>0</v>
      </c>
      <c r="IV250" s="344">
        <f t="shared" si="644"/>
        <v>0</v>
      </c>
      <c r="IW250" s="344">
        <f t="shared" si="645"/>
        <v>0</v>
      </c>
      <c r="IX250" s="344">
        <f t="shared" si="646"/>
        <v>0</v>
      </c>
      <c r="IY250" s="344">
        <f t="shared" si="647"/>
        <v>0</v>
      </c>
      <c r="IZ250" s="344">
        <f t="shared" si="648"/>
        <v>0</v>
      </c>
      <c r="JA250" s="344">
        <f t="shared" si="649"/>
        <v>0</v>
      </c>
      <c r="JB250" s="344">
        <f t="shared" si="650"/>
        <v>0</v>
      </c>
      <c r="JC250" s="344">
        <f t="shared" si="651"/>
        <v>0</v>
      </c>
      <c r="JD250" s="344">
        <f t="shared" si="652"/>
        <v>0</v>
      </c>
      <c r="JE250" s="344">
        <f t="shared" si="653"/>
        <v>0</v>
      </c>
      <c r="JF250" s="344">
        <f t="shared" si="654"/>
        <v>0</v>
      </c>
      <c r="JG250" s="344">
        <f t="shared" si="655"/>
        <v>0</v>
      </c>
      <c r="JH250" s="344">
        <f t="shared" si="656"/>
        <v>0</v>
      </c>
      <c r="JI250" s="344">
        <f t="shared" si="657"/>
        <v>0</v>
      </c>
      <c r="JJ250" s="344">
        <f t="shared" si="658"/>
        <v>0</v>
      </c>
      <c r="JK250" s="344">
        <f t="shared" si="659"/>
        <v>0</v>
      </c>
      <c r="JL250" s="344">
        <f t="shared" si="660"/>
        <v>0</v>
      </c>
      <c r="JM250" s="344">
        <f t="shared" si="661"/>
        <v>0</v>
      </c>
      <c r="JN250" s="344">
        <f t="shared" si="662"/>
        <v>0</v>
      </c>
      <c r="JO250" s="344">
        <f t="shared" si="663"/>
        <v>0</v>
      </c>
      <c r="JP250" s="344">
        <f t="shared" si="664"/>
        <v>0</v>
      </c>
      <c r="JQ250" s="344">
        <f t="shared" si="665"/>
        <v>0</v>
      </c>
      <c r="JR250" s="344">
        <f t="shared" si="666"/>
        <v>0</v>
      </c>
      <c r="JS250" s="344">
        <f t="shared" si="667"/>
        <v>0</v>
      </c>
      <c r="JT250" s="344">
        <f t="shared" si="668"/>
        <v>0</v>
      </c>
      <c r="JU250" s="344">
        <f t="shared" si="669"/>
        <v>0</v>
      </c>
      <c r="JV250" s="344">
        <f t="shared" si="670"/>
        <v>0</v>
      </c>
      <c r="JW250" s="344">
        <f t="shared" si="671"/>
        <v>0</v>
      </c>
      <c r="JX250" s="344">
        <f t="shared" si="672"/>
        <v>0</v>
      </c>
      <c r="JY250" s="344">
        <f t="shared" si="673"/>
        <v>0</v>
      </c>
      <c r="JZ250" s="344">
        <f t="shared" si="674"/>
        <v>0</v>
      </c>
      <c r="KA250" s="344">
        <f t="shared" si="675"/>
        <v>0</v>
      </c>
      <c r="KB250" s="344">
        <f t="shared" si="676"/>
        <v>0</v>
      </c>
      <c r="KC250" s="344">
        <f t="shared" si="677"/>
        <v>0</v>
      </c>
      <c r="KD250" s="344">
        <f t="shared" si="678"/>
        <v>0</v>
      </c>
      <c r="KE250" s="344">
        <f t="shared" si="679"/>
        <v>0</v>
      </c>
      <c r="KF250" s="344">
        <f t="shared" si="680"/>
        <v>0</v>
      </c>
      <c r="KG250" s="344">
        <f t="shared" si="681"/>
        <v>0</v>
      </c>
      <c r="KH250" s="344">
        <f t="shared" si="682"/>
        <v>0</v>
      </c>
      <c r="KI250" s="344">
        <f t="shared" si="683"/>
        <v>0</v>
      </c>
      <c r="KJ250" s="344">
        <f t="shared" si="684"/>
        <v>0</v>
      </c>
      <c r="KK250" s="344">
        <f t="shared" si="685"/>
        <v>0</v>
      </c>
      <c r="KL250" s="344">
        <f t="shared" si="686"/>
        <v>0</v>
      </c>
      <c r="KM250" s="344">
        <f t="shared" si="687"/>
        <v>0</v>
      </c>
      <c r="KN250" s="344">
        <f t="shared" si="688"/>
        <v>0</v>
      </c>
      <c r="KO250" s="344">
        <f t="shared" si="689"/>
        <v>0</v>
      </c>
      <c r="KP250" s="344">
        <f t="shared" si="690"/>
        <v>0</v>
      </c>
      <c r="KQ250" s="344">
        <f t="shared" si="691"/>
        <v>0</v>
      </c>
      <c r="KR250" s="344">
        <f t="shared" si="692"/>
        <v>0</v>
      </c>
      <c r="KS250" s="344">
        <f t="shared" si="693"/>
        <v>0</v>
      </c>
      <c r="KT250" s="383">
        <f t="shared" si="694"/>
        <v>0</v>
      </c>
      <c r="KU250" s="701"/>
      <c r="KV250" s="109"/>
      <c r="KW250" s="109"/>
      <c r="KX250" s="110"/>
      <c r="KZ250" s="472">
        <f t="shared" si="695"/>
        <v>0</v>
      </c>
      <c r="LA250" s="348">
        <f t="shared" si="696"/>
        <v>0</v>
      </c>
      <c r="LB250" s="348">
        <f t="shared" si="697"/>
        <v>0</v>
      </c>
      <c r="LC250" s="473">
        <f t="shared" si="698"/>
        <v>0</v>
      </c>
      <c r="LE250" s="467">
        <f t="shared" si="699"/>
        <v>0</v>
      </c>
      <c r="LF250" s="467" t="str">
        <f t="shared" si="700"/>
        <v/>
      </c>
      <c r="LG250" s="467">
        <f t="shared" si="701"/>
        <v>0</v>
      </c>
      <c r="LH250" s="467">
        <f t="shared" si="702"/>
        <v>0</v>
      </c>
      <c r="LI250" s="467">
        <f t="shared" si="703"/>
        <v>0</v>
      </c>
      <c r="LJ250" s="467">
        <f t="shared" si="704"/>
        <v>0</v>
      </c>
      <c r="LK250" s="467">
        <f t="shared" si="705"/>
        <v>0</v>
      </c>
      <c r="LL250" s="467">
        <f t="shared" si="706"/>
        <v>0</v>
      </c>
      <c r="LM250" s="467">
        <f t="shared" si="707"/>
        <v>0</v>
      </c>
      <c r="LN250" s="468">
        <f t="shared" si="708"/>
        <v>0</v>
      </c>
      <c r="LO250" s="468" t="str">
        <f t="shared" si="792"/>
        <v>○</v>
      </c>
      <c r="LP250" s="451"/>
      <c r="LQ250" s="414">
        <f t="shared" si="793"/>
        <v>0</v>
      </c>
      <c r="LR250" s="414">
        <f t="shared" si="794"/>
        <v>0</v>
      </c>
      <c r="LS250" s="414" t="str">
        <f t="shared" si="709"/>
        <v/>
      </c>
      <c r="LT250" s="414" t="str">
        <f t="shared" si="795"/>
        <v/>
      </c>
      <c r="LU250" s="414">
        <f t="shared" si="710"/>
        <v>0</v>
      </c>
      <c r="LV250" s="414">
        <f t="shared" si="711"/>
        <v>0</v>
      </c>
      <c r="LW250" s="414">
        <f t="shared" si="712"/>
        <v>0</v>
      </c>
      <c r="LX250" s="448">
        <f t="shared" si="713"/>
        <v>0</v>
      </c>
      <c r="LY250" s="414">
        <f t="shared" si="796"/>
        <v>0</v>
      </c>
      <c r="LZ250" s="414">
        <f t="shared" si="797"/>
        <v>0</v>
      </c>
      <c r="MA250" s="414">
        <f t="shared" si="798"/>
        <v>0</v>
      </c>
      <c r="MB250" s="448">
        <f t="shared" si="799"/>
        <v>0</v>
      </c>
      <c r="MC250" s="414">
        <f t="shared" si="714"/>
        <v>0</v>
      </c>
      <c r="MD250" s="414">
        <f t="shared" si="715"/>
        <v>0</v>
      </c>
      <c r="ME250" s="414">
        <f t="shared" si="716"/>
        <v>0</v>
      </c>
      <c r="MF250" s="448">
        <f t="shared" si="717"/>
        <v>0</v>
      </c>
      <c r="MG250" s="414">
        <f t="shared" si="718"/>
        <v>0</v>
      </c>
      <c r="MH250" s="414">
        <f t="shared" si="719"/>
        <v>0</v>
      </c>
      <c r="MI250" s="414">
        <f t="shared" si="720"/>
        <v>0</v>
      </c>
      <c r="MJ250" s="448">
        <f t="shared" si="800"/>
        <v>0</v>
      </c>
      <c r="MK250" s="462"/>
      <c r="ML250" s="477" cm="1">
        <f t="array" ref="ML250">IF(MX250=1,INDEX($BX250:$EQ250,1,MATCH("Ⅱ⑧",$BX250:$EQ250,0)+7),0)</f>
        <v>0</v>
      </c>
      <c r="MM250" s="478">
        <f t="shared" si="721"/>
        <v>0</v>
      </c>
      <c r="MN250" s="468">
        <f t="shared" si="722"/>
        <v>0</v>
      </c>
      <c r="MP250" s="348">
        <f t="shared" si="723"/>
        <v>0</v>
      </c>
      <c r="MQ250" s="348">
        <f t="shared" si="724"/>
        <v>0</v>
      </c>
      <c r="MR250" s="348">
        <f t="shared" si="725"/>
        <v>0</v>
      </c>
      <c r="MS250" s="348">
        <f t="shared" si="726"/>
        <v>0</v>
      </c>
      <c r="MT250" s="348">
        <f t="shared" si="727"/>
        <v>0</v>
      </c>
      <c r="MU250" s="348">
        <f t="shared" si="728"/>
        <v>0</v>
      </c>
      <c r="MV250" s="348">
        <f t="shared" si="729"/>
        <v>0</v>
      </c>
      <c r="MW250" s="348">
        <f t="shared" si="730"/>
        <v>0</v>
      </c>
      <c r="MX250" s="348">
        <f t="shared" si="731"/>
        <v>0</v>
      </c>
      <c r="MZ250" s="550">
        <f t="shared" si="732"/>
        <v>0</v>
      </c>
      <c r="NA250" s="550">
        <f t="shared" si="733"/>
        <v>0</v>
      </c>
      <c r="NB250" s="550">
        <f t="shared" si="734"/>
        <v>0</v>
      </c>
      <c r="NC250" s="550">
        <f t="shared" si="735"/>
        <v>0</v>
      </c>
      <c r="ND250" s="550">
        <f t="shared" si="736"/>
        <v>0</v>
      </c>
      <c r="NE250" s="550">
        <f t="shared" si="737"/>
        <v>0</v>
      </c>
      <c r="NF250" s="550">
        <f t="shared" si="738"/>
        <v>0</v>
      </c>
      <c r="NG250" s="550">
        <f t="shared" si="739"/>
        <v>0</v>
      </c>
    </row>
    <row r="251" spans="1:371" s="136" customFormat="1" ht="21" customHeight="1">
      <c r="A251" s="452">
        <f t="shared" si="612"/>
        <v>0</v>
      </c>
      <c r="B251" s="452">
        <f t="shared" si="801"/>
        <v>0</v>
      </c>
      <c r="C251" s="452">
        <f t="shared" si="613"/>
        <v>0</v>
      </c>
      <c r="D251" s="452">
        <f t="shared" si="614"/>
        <v>0</v>
      </c>
      <c r="E251" s="452">
        <f t="shared" si="615"/>
        <v>0</v>
      </c>
      <c r="F251" s="452">
        <f t="shared" si="802"/>
        <v>0</v>
      </c>
      <c r="G251" s="452">
        <f t="shared" si="803"/>
        <v>0</v>
      </c>
      <c r="H251" s="452">
        <f t="shared" si="804"/>
        <v>0</v>
      </c>
      <c r="I251" s="267">
        <f t="shared" si="740"/>
        <v>0</v>
      </c>
      <c r="J251" s="268"/>
      <c r="K251" s="112"/>
      <c r="L251" s="112"/>
      <c r="M251" s="106"/>
      <c r="N251" s="106"/>
      <c r="O251" s="106"/>
      <c r="P251" s="106"/>
      <c r="Q251" s="112"/>
      <c r="R251" s="263" t="str">
        <f>IFERROR(VLOOKUP(Q251,'４整理番号表'!$T$27:$U$30,2,TRUE),"")</f>
        <v/>
      </c>
      <c r="S251" s="263">
        <f t="shared" si="741"/>
        <v>0</v>
      </c>
      <c r="T251" s="266">
        <f t="shared" si="742"/>
        <v>0</v>
      </c>
      <c r="U251" s="112"/>
      <c r="V251" s="108"/>
      <c r="W251" s="269" t="str">
        <f>IFERROR(VLOOKUP(V251,'４整理番号表'!$B$6:$G$7,2,TRUE),"")</f>
        <v/>
      </c>
      <c r="X251" s="270"/>
      <c r="Y251" s="108"/>
      <c r="Z251" s="269" t="str">
        <f>IFERROR(VLOOKUP(Y251,'４整理番号表'!$B$39:$H$45,2,TRUE),"")</f>
        <v/>
      </c>
      <c r="AA251" s="108"/>
      <c r="AB251" s="271" t="str">
        <f>IFERROR(VLOOKUP(AA251,'４整理番号表'!$J$5:$K$59,2,TRUE),"")</f>
        <v/>
      </c>
      <c r="AC251" s="365"/>
      <c r="AD251" s="624"/>
      <c r="AE251" s="107"/>
      <c r="AF251" s="272" t="str">
        <f>IFERROR(VLOOKUP(AE251,'４整理番号表'!$P$6:$Q$39,2,TRUE),"")</f>
        <v/>
      </c>
      <c r="AG251" s="273">
        <f t="shared" si="616"/>
        <v>0</v>
      </c>
      <c r="AH251" s="106"/>
      <c r="AI251" s="112"/>
      <c r="AJ251" s="111"/>
      <c r="AK251" s="282"/>
      <c r="AL251" s="283"/>
      <c r="AM251" s="280"/>
      <c r="AN251" s="26"/>
      <c r="AO251" s="291">
        <f t="shared" si="617"/>
        <v>0</v>
      </c>
      <c r="AP251" s="290">
        <f t="shared" si="743"/>
        <v>0</v>
      </c>
      <c r="AQ251" s="30"/>
      <c r="AR251" s="30"/>
      <c r="AS251" s="30"/>
      <c r="AT251" s="289"/>
      <c r="AU251" s="291">
        <f t="shared" si="810"/>
        <v>0</v>
      </c>
      <c r="AV251" s="291" t="str">
        <f t="shared" si="805"/>
        <v/>
      </c>
      <c r="AW251" s="27"/>
      <c r="AX251" s="33"/>
      <c r="AY251" s="33"/>
      <c r="AZ251" s="28"/>
      <c r="BA251" s="27"/>
      <c r="BB251" s="202"/>
      <c r="BC251" s="315">
        <f t="shared" si="744"/>
        <v>0</v>
      </c>
      <c r="BD251" s="349" t="str">
        <f t="shared" si="618"/>
        <v/>
      </c>
      <c r="BE251" s="350"/>
      <c r="BF251" s="350"/>
      <c r="BG251" s="349">
        <f t="shared" si="811"/>
        <v>0</v>
      </c>
      <c r="BH251" s="350"/>
      <c r="BI251" s="349">
        <f t="shared" si="745"/>
        <v>0</v>
      </c>
      <c r="BJ251" s="202"/>
      <c r="BK251" s="202"/>
      <c r="BL251" s="653" t="str">
        <f t="shared" si="619"/>
        <v/>
      </c>
      <c r="BM251" s="654" t="str">
        <f t="shared" si="620"/>
        <v/>
      </c>
      <c r="BN251" s="266" t="str">
        <f t="shared" si="621"/>
        <v/>
      </c>
      <c r="BO251" s="793"/>
      <c r="BP251" s="323"/>
      <c r="BQ251" s="323"/>
      <c r="BR251" s="323"/>
      <c r="BS251" s="323"/>
      <c r="BT251" s="324" t="str">
        <f t="shared" si="622"/>
        <v/>
      </c>
      <c r="BU251" s="325" t="str">
        <f t="shared" si="746"/>
        <v/>
      </c>
      <c r="BV251" s="393">
        <f t="shared" si="747"/>
        <v>0</v>
      </c>
      <c r="BW251" s="326"/>
      <c r="BX251" s="329"/>
      <c r="BY251" s="454"/>
      <c r="BZ251" s="455"/>
      <c r="CA251" s="455"/>
      <c r="CB251" s="455"/>
      <c r="CC251" s="455"/>
      <c r="CD251" s="322">
        <f>IFERROR(VLOOKUP(BX251,'４整理番号表'!$X$23:$Z$31,3,FALSE),)</f>
        <v>0</v>
      </c>
      <c r="CE251" s="605" t="str">
        <f>IF(BX251='４整理番号表'!$X$24,IF(CC251&lt;&gt;"",IF(BZ251&gt;0,IF(BY251=6,ROUNDDOWN((CC251-BZ251)/ABS(BZ251),3),IF(BY251=5,ROUNDDOWN((CC251-BZ251)/ABS(BZ251)*3/4,3),"")),"-")),IF(CC251&lt;&gt;"",IF(BZ251&gt;0,ROUNDDOWN((CC251-BZ251)/ABS(BZ251),3),"-"),""))</f>
        <v/>
      </c>
      <c r="CF251" s="610"/>
      <c r="CG251" s="329"/>
      <c r="CH251" s="454"/>
      <c r="CI251" s="322"/>
      <c r="CJ251" s="322"/>
      <c r="CK251" s="322"/>
      <c r="CL251" s="322"/>
      <c r="CM251" s="322">
        <f>IFERROR(VLOOKUP(CG251,'４整理番号表'!$X$23:$Z$31,3,FALSE),)</f>
        <v>0</v>
      </c>
      <c r="CN251" s="325" t="str">
        <f t="shared" si="748"/>
        <v/>
      </c>
      <c r="CO251" s="610"/>
      <c r="CP251" s="329"/>
      <c r="CQ251" s="454"/>
      <c r="CR251" s="322"/>
      <c r="CS251" s="322"/>
      <c r="CT251" s="322"/>
      <c r="CU251" s="322"/>
      <c r="CV251" s="322">
        <f>IFERROR(VLOOKUP(CP251,'４整理番号表'!$X$23:$Z$31,3,FALSE),)</f>
        <v>0</v>
      </c>
      <c r="CW251" s="325" t="str">
        <f t="shared" si="749"/>
        <v/>
      </c>
      <c r="CX251" s="619"/>
      <c r="CY251" s="329"/>
      <c r="CZ251" s="454"/>
      <c r="DA251" s="322"/>
      <c r="DB251" s="322"/>
      <c r="DC251" s="322"/>
      <c r="DD251" s="322"/>
      <c r="DE251" s="322">
        <f>IFERROR(VLOOKUP(CY251,'４整理番号表'!$X$23:$Z$31,3,FALSE),)</f>
        <v>0</v>
      </c>
      <c r="DF251" s="325" t="str">
        <f t="shared" si="750"/>
        <v/>
      </c>
      <c r="DG251" s="610"/>
      <c r="DH251" s="329"/>
      <c r="DI251" s="454"/>
      <c r="DJ251" s="322"/>
      <c r="DK251" s="322"/>
      <c r="DL251" s="322"/>
      <c r="DM251" s="322"/>
      <c r="DN251" s="322">
        <f>IFERROR(VLOOKUP(DH251,'４整理番号表'!$X$23:$Z$31,3,FALSE),)</f>
        <v>0</v>
      </c>
      <c r="DO251" s="325" t="str">
        <f t="shared" si="751"/>
        <v/>
      </c>
      <c r="DP251" s="610"/>
      <c r="DQ251" s="329"/>
      <c r="DR251" s="454"/>
      <c r="DS251" s="322"/>
      <c r="DT251" s="322"/>
      <c r="DU251" s="322"/>
      <c r="DV251" s="322"/>
      <c r="DW251" s="322">
        <f>IFERROR(VLOOKUP(DQ251,'４整理番号表'!$X$23:$Z$31,3,FALSE),)</f>
        <v>0</v>
      </c>
      <c r="DX251" s="325" t="str">
        <f t="shared" si="752"/>
        <v/>
      </c>
      <c r="DY251" s="610"/>
      <c r="DZ251" s="329"/>
      <c r="EA251" s="454"/>
      <c r="EB251" s="322"/>
      <c r="EC251" s="322"/>
      <c r="ED251" s="322"/>
      <c r="EE251" s="322"/>
      <c r="EF251" s="322">
        <f>IFERROR(VLOOKUP(DZ251,'４整理番号表'!$X$23:$Z$31,3,FALSE),)</f>
        <v>0</v>
      </c>
      <c r="EG251" s="325" t="str">
        <f t="shared" si="753"/>
        <v/>
      </c>
      <c r="EH251" s="610"/>
      <c r="EI251" s="329"/>
      <c r="EJ251" s="454"/>
      <c r="EK251" s="322"/>
      <c r="EL251" s="322"/>
      <c r="EM251" s="322"/>
      <c r="EN251" s="322"/>
      <c r="EO251" s="322">
        <f>IFERROR(VLOOKUP(EI251,'４整理番号表'!$X$23:$Z$31,3,FALSE),)</f>
        <v>0</v>
      </c>
      <c r="EP251" s="325" t="str">
        <f t="shared" si="754"/>
        <v/>
      </c>
      <c r="EQ251" s="619"/>
      <c r="ER251" s="203" t="s">
        <v>101</v>
      </c>
      <c r="ES251" s="266">
        <f t="shared" si="623"/>
        <v>0</v>
      </c>
      <c r="ET251" s="272">
        <f t="shared" si="624"/>
        <v>0</v>
      </c>
      <c r="EU251" s="272">
        <f t="shared" si="625"/>
        <v>0</v>
      </c>
      <c r="EV251" s="272">
        <f t="shared" si="626"/>
        <v>0</v>
      </c>
      <c r="EW251" s="272">
        <f t="shared" si="627"/>
        <v>0</v>
      </c>
      <c r="EX251" s="272">
        <f t="shared" si="628"/>
        <v>0</v>
      </c>
      <c r="EY251" s="272">
        <f t="shared" si="629"/>
        <v>0</v>
      </c>
      <c r="EZ251" s="272">
        <f t="shared" si="630"/>
        <v>0</v>
      </c>
      <c r="FA251" s="272">
        <f t="shared" si="631"/>
        <v>0</v>
      </c>
      <c r="FB251" s="272">
        <f t="shared" si="632"/>
        <v>0</v>
      </c>
      <c r="FC251" s="272">
        <f t="shared" si="633"/>
        <v>0</v>
      </c>
      <c r="FD251" s="272">
        <f t="shared" si="634"/>
        <v>0</v>
      </c>
      <c r="FE251" s="272">
        <f t="shared" si="635"/>
        <v>0</v>
      </c>
      <c r="FF251" s="272">
        <f t="shared" si="636"/>
        <v>0</v>
      </c>
      <c r="FG251" s="272">
        <f t="shared" si="637"/>
        <v>0</v>
      </c>
      <c r="FH251" s="272">
        <f t="shared" si="638"/>
        <v>0</v>
      </c>
      <c r="FI251" s="109" t="s">
        <v>100</v>
      </c>
      <c r="FJ251" s="109" t="s">
        <v>100</v>
      </c>
      <c r="FK251" s="109" t="s">
        <v>100</v>
      </c>
      <c r="FL251" s="109" t="s">
        <v>100</v>
      </c>
      <c r="FM251" s="109" t="s">
        <v>100</v>
      </c>
      <c r="FN251" s="272">
        <f t="shared" si="755"/>
        <v>0</v>
      </c>
      <c r="FO251" s="272">
        <f t="shared" si="756"/>
        <v>0</v>
      </c>
      <c r="FP251" s="272">
        <f t="shared" si="757"/>
        <v>0</v>
      </c>
      <c r="FQ251" s="272">
        <f t="shared" si="758"/>
        <v>0</v>
      </c>
      <c r="FR251" s="272">
        <f t="shared" si="759"/>
        <v>0</v>
      </c>
      <c r="FS251" s="272">
        <f t="shared" si="760"/>
        <v>0</v>
      </c>
      <c r="FT251" s="272">
        <f t="shared" si="761"/>
        <v>0</v>
      </c>
      <c r="FU251" s="113"/>
      <c r="FV251" s="113"/>
      <c r="FW251" s="109"/>
      <c r="FX251" s="109"/>
      <c r="FY251" s="109"/>
      <c r="FZ251" s="272">
        <f t="shared" si="762"/>
        <v>0</v>
      </c>
      <c r="GA251" s="272">
        <f t="shared" si="639"/>
        <v>0</v>
      </c>
      <c r="GB251" s="109"/>
      <c r="GC251" s="109"/>
      <c r="GD251" s="109"/>
      <c r="GE251" s="109"/>
      <c r="GF251" s="109"/>
      <c r="GG251" s="109"/>
      <c r="GH251" s="109"/>
      <c r="GI251" s="109"/>
      <c r="GJ251" s="109"/>
      <c r="GK251" s="109"/>
      <c r="GL251" s="109"/>
      <c r="GM251" s="109"/>
      <c r="GN251" s="109"/>
      <c r="GO251" s="109"/>
      <c r="GP251" s="109"/>
      <c r="GQ251" s="109"/>
      <c r="GR251" s="109"/>
      <c r="GS251" s="109"/>
      <c r="GT251" s="110"/>
      <c r="GV251" s="413">
        <f t="shared" si="640"/>
        <v>0</v>
      </c>
      <c r="GW251" s="414">
        <f t="shared" si="641"/>
        <v>0</v>
      </c>
      <c r="GX251" s="415"/>
      <c r="GY251" s="416">
        <f t="shared" si="806"/>
        <v>0</v>
      </c>
      <c r="GZ251" s="417">
        <f t="shared" si="807"/>
        <v>0</v>
      </c>
      <c r="HA251" s="385"/>
      <c r="HB251" s="421"/>
      <c r="HC251" s="422"/>
      <c r="HD251" s="422"/>
      <c r="HE251" s="423">
        <f t="shared" si="808"/>
        <v>0</v>
      </c>
      <c r="HF251" s="424">
        <f t="shared" si="809"/>
        <v>0</v>
      </c>
      <c r="HG251" s="426"/>
      <c r="HH251" s="426"/>
      <c r="HI251" s="426"/>
      <c r="HJ251" s="345" t="str">
        <f t="shared" si="642"/>
        <v/>
      </c>
      <c r="HK251" s="402">
        <f>IF(OR(AND(1&lt;=HJ251,HJ251&lt;=3),HJ251=6),VLOOKUP(HJ251,'４整理番号表'!$J$5:$K$59,2,FALSE),0)</f>
        <v>0</v>
      </c>
      <c r="HL251" s="402">
        <f>IF(OR(HJ251=4,HJ251=7),VLOOKUP(HJ251,'４整理番号表'!$J$5:$K$59,2,FALSE),0)</f>
        <v>0</v>
      </c>
      <c r="HM251" s="402">
        <f>IF(HJ251=5,VLOOKUP(HJ251,'４整理番号表'!$J$5:$K$59,2,FALSE),0)</f>
        <v>0</v>
      </c>
      <c r="HN251" s="402">
        <f>IF(AND(8&lt;=HJ251,HJ251&lt;=13),VLOOKUP(HJ251,'４整理番号表'!$J$5:$K$59,2,FALSE),0)</f>
        <v>0</v>
      </c>
      <c r="HO251" s="397">
        <f t="shared" si="763"/>
        <v>0</v>
      </c>
      <c r="HP251" s="345">
        <f t="shared" si="764"/>
        <v>0</v>
      </c>
      <c r="HQ251" s="345">
        <f t="shared" si="765"/>
        <v>0</v>
      </c>
      <c r="HR251" s="344">
        <f t="shared" si="766"/>
        <v>0</v>
      </c>
      <c r="HS251" s="344">
        <f t="shared" si="767"/>
        <v>0</v>
      </c>
      <c r="HT251" s="345">
        <f t="shared" si="768"/>
        <v>0</v>
      </c>
      <c r="HU251" s="345">
        <f t="shared" si="769"/>
        <v>0</v>
      </c>
      <c r="HV251" s="345">
        <f t="shared" si="770"/>
        <v>0</v>
      </c>
      <c r="HW251" s="345">
        <f t="shared" si="771"/>
        <v>0</v>
      </c>
      <c r="HX251" s="345">
        <f t="shared" si="772"/>
        <v>0</v>
      </c>
      <c r="HY251" s="344">
        <f t="shared" si="773"/>
        <v>0</v>
      </c>
      <c r="HZ251" s="344">
        <f t="shared" si="774"/>
        <v>0</v>
      </c>
      <c r="IA251" s="345">
        <f t="shared" si="775"/>
        <v>0</v>
      </c>
      <c r="IB251" s="345">
        <f t="shared" si="776"/>
        <v>0</v>
      </c>
      <c r="IC251" s="345">
        <f t="shared" si="777"/>
        <v>0</v>
      </c>
      <c r="ID251" s="345">
        <f t="shared" si="778"/>
        <v>0</v>
      </c>
      <c r="IE251" s="345">
        <f t="shared" si="779"/>
        <v>0</v>
      </c>
      <c r="IF251" s="344">
        <f>IF(AND($HO251=3,SUM($ID251:IE251)=0),IF(AND($HB251=1,$HF251&gt;=0.1),1,),)</f>
        <v>0</v>
      </c>
      <c r="IG251" s="344">
        <f>IF(AND($HO251=3,SUM($ID251:IF251)=0),IF(AND($HB251=1,$HF251&gt;=0.05,$HF251&lt;0.1),1,),)</f>
        <v>0</v>
      </c>
      <c r="IH251" s="345">
        <f t="shared" si="780"/>
        <v>0</v>
      </c>
      <c r="II251" s="345">
        <f t="shared" si="781"/>
        <v>0</v>
      </c>
      <c r="IJ251" s="345">
        <f t="shared" si="782"/>
        <v>0</v>
      </c>
      <c r="IK251" s="345">
        <f t="shared" si="783"/>
        <v>0</v>
      </c>
      <c r="IL251" s="345">
        <f t="shared" si="784"/>
        <v>0</v>
      </c>
      <c r="IM251" s="345">
        <f t="shared" si="785"/>
        <v>0</v>
      </c>
      <c r="IN251" s="345">
        <f t="shared" si="786"/>
        <v>0</v>
      </c>
      <c r="IO251" s="345">
        <f t="shared" si="787"/>
        <v>0</v>
      </c>
      <c r="IP251" s="345">
        <f t="shared" si="788"/>
        <v>0</v>
      </c>
      <c r="IQ251" s="345">
        <f t="shared" si="789"/>
        <v>0</v>
      </c>
      <c r="IR251" s="345">
        <f t="shared" si="790"/>
        <v>0</v>
      </c>
      <c r="IS251" s="392">
        <f t="shared" si="791"/>
        <v>0</v>
      </c>
      <c r="IT251" s="385"/>
      <c r="IU251" s="440">
        <f t="shared" si="643"/>
        <v>0</v>
      </c>
      <c r="IV251" s="344">
        <f t="shared" si="644"/>
        <v>0</v>
      </c>
      <c r="IW251" s="344">
        <f t="shared" si="645"/>
        <v>0</v>
      </c>
      <c r="IX251" s="344">
        <f t="shared" si="646"/>
        <v>0</v>
      </c>
      <c r="IY251" s="344">
        <f t="shared" si="647"/>
        <v>0</v>
      </c>
      <c r="IZ251" s="344">
        <f t="shared" si="648"/>
        <v>0</v>
      </c>
      <c r="JA251" s="344">
        <f t="shared" si="649"/>
        <v>0</v>
      </c>
      <c r="JB251" s="344">
        <f t="shared" si="650"/>
        <v>0</v>
      </c>
      <c r="JC251" s="344">
        <f t="shared" si="651"/>
        <v>0</v>
      </c>
      <c r="JD251" s="344">
        <f t="shared" si="652"/>
        <v>0</v>
      </c>
      <c r="JE251" s="344">
        <f t="shared" si="653"/>
        <v>0</v>
      </c>
      <c r="JF251" s="344">
        <f t="shared" si="654"/>
        <v>0</v>
      </c>
      <c r="JG251" s="344">
        <f t="shared" si="655"/>
        <v>0</v>
      </c>
      <c r="JH251" s="344">
        <f t="shared" si="656"/>
        <v>0</v>
      </c>
      <c r="JI251" s="344">
        <f t="shared" si="657"/>
        <v>0</v>
      </c>
      <c r="JJ251" s="344">
        <f t="shared" si="658"/>
        <v>0</v>
      </c>
      <c r="JK251" s="344">
        <f t="shared" si="659"/>
        <v>0</v>
      </c>
      <c r="JL251" s="344">
        <f t="shared" si="660"/>
        <v>0</v>
      </c>
      <c r="JM251" s="344">
        <f t="shared" si="661"/>
        <v>0</v>
      </c>
      <c r="JN251" s="344">
        <f t="shared" si="662"/>
        <v>0</v>
      </c>
      <c r="JO251" s="344">
        <f t="shared" si="663"/>
        <v>0</v>
      </c>
      <c r="JP251" s="344">
        <f t="shared" si="664"/>
        <v>0</v>
      </c>
      <c r="JQ251" s="344">
        <f t="shared" si="665"/>
        <v>0</v>
      </c>
      <c r="JR251" s="344">
        <f t="shared" si="666"/>
        <v>0</v>
      </c>
      <c r="JS251" s="344">
        <f t="shared" si="667"/>
        <v>0</v>
      </c>
      <c r="JT251" s="344">
        <f t="shared" si="668"/>
        <v>0</v>
      </c>
      <c r="JU251" s="344">
        <f t="shared" si="669"/>
        <v>0</v>
      </c>
      <c r="JV251" s="344">
        <f t="shared" si="670"/>
        <v>0</v>
      </c>
      <c r="JW251" s="344">
        <f t="shared" si="671"/>
        <v>0</v>
      </c>
      <c r="JX251" s="344">
        <f t="shared" si="672"/>
        <v>0</v>
      </c>
      <c r="JY251" s="344">
        <f t="shared" si="673"/>
        <v>0</v>
      </c>
      <c r="JZ251" s="344">
        <f t="shared" si="674"/>
        <v>0</v>
      </c>
      <c r="KA251" s="344">
        <f t="shared" si="675"/>
        <v>0</v>
      </c>
      <c r="KB251" s="344">
        <f t="shared" si="676"/>
        <v>0</v>
      </c>
      <c r="KC251" s="344">
        <f t="shared" si="677"/>
        <v>0</v>
      </c>
      <c r="KD251" s="344">
        <f t="shared" si="678"/>
        <v>0</v>
      </c>
      <c r="KE251" s="344">
        <f t="shared" si="679"/>
        <v>0</v>
      </c>
      <c r="KF251" s="344">
        <f t="shared" si="680"/>
        <v>0</v>
      </c>
      <c r="KG251" s="344">
        <f t="shared" si="681"/>
        <v>0</v>
      </c>
      <c r="KH251" s="344">
        <f t="shared" si="682"/>
        <v>0</v>
      </c>
      <c r="KI251" s="344">
        <f t="shared" si="683"/>
        <v>0</v>
      </c>
      <c r="KJ251" s="344">
        <f t="shared" si="684"/>
        <v>0</v>
      </c>
      <c r="KK251" s="344">
        <f t="shared" si="685"/>
        <v>0</v>
      </c>
      <c r="KL251" s="344">
        <f t="shared" si="686"/>
        <v>0</v>
      </c>
      <c r="KM251" s="344">
        <f t="shared" si="687"/>
        <v>0</v>
      </c>
      <c r="KN251" s="344">
        <f t="shared" si="688"/>
        <v>0</v>
      </c>
      <c r="KO251" s="344">
        <f t="shared" si="689"/>
        <v>0</v>
      </c>
      <c r="KP251" s="344">
        <f t="shared" si="690"/>
        <v>0</v>
      </c>
      <c r="KQ251" s="344">
        <f t="shared" si="691"/>
        <v>0</v>
      </c>
      <c r="KR251" s="344">
        <f t="shared" si="692"/>
        <v>0</v>
      </c>
      <c r="KS251" s="344">
        <f t="shared" si="693"/>
        <v>0</v>
      </c>
      <c r="KT251" s="383">
        <f t="shared" si="694"/>
        <v>0</v>
      </c>
      <c r="KU251" s="701"/>
      <c r="KV251" s="109"/>
      <c r="KW251" s="109"/>
      <c r="KX251" s="110"/>
      <c r="KZ251" s="472">
        <f t="shared" si="695"/>
        <v>0</v>
      </c>
      <c r="LA251" s="348">
        <f t="shared" si="696"/>
        <v>0</v>
      </c>
      <c r="LB251" s="348">
        <f t="shared" si="697"/>
        <v>0</v>
      </c>
      <c r="LC251" s="473">
        <f t="shared" si="698"/>
        <v>0</v>
      </c>
      <c r="LE251" s="467">
        <f t="shared" si="699"/>
        <v>0</v>
      </c>
      <c r="LF251" s="467" t="str">
        <f t="shared" si="700"/>
        <v/>
      </c>
      <c r="LG251" s="467">
        <f t="shared" si="701"/>
        <v>0</v>
      </c>
      <c r="LH251" s="467">
        <f t="shared" si="702"/>
        <v>0</v>
      </c>
      <c r="LI251" s="467">
        <f t="shared" si="703"/>
        <v>0</v>
      </c>
      <c r="LJ251" s="467">
        <f t="shared" si="704"/>
        <v>0</v>
      </c>
      <c r="LK251" s="467">
        <f t="shared" si="705"/>
        <v>0</v>
      </c>
      <c r="LL251" s="467">
        <f t="shared" si="706"/>
        <v>0</v>
      </c>
      <c r="LM251" s="467">
        <f t="shared" si="707"/>
        <v>0</v>
      </c>
      <c r="LN251" s="468">
        <f t="shared" si="708"/>
        <v>0</v>
      </c>
      <c r="LO251" s="468" t="str">
        <f t="shared" si="792"/>
        <v>○</v>
      </c>
      <c r="LP251" s="451"/>
      <c r="LQ251" s="414">
        <f t="shared" si="793"/>
        <v>0</v>
      </c>
      <c r="LR251" s="414">
        <f t="shared" si="794"/>
        <v>0</v>
      </c>
      <c r="LS251" s="414" t="str">
        <f t="shared" si="709"/>
        <v/>
      </c>
      <c r="LT251" s="414" t="str">
        <f t="shared" si="795"/>
        <v/>
      </c>
      <c r="LU251" s="414">
        <f t="shared" si="710"/>
        <v>0</v>
      </c>
      <c r="LV251" s="414">
        <f t="shared" si="711"/>
        <v>0</v>
      </c>
      <c r="LW251" s="414">
        <f t="shared" si="712"/>
        <v>0</v>
      </c>
      <c r="LX251" s="448">
        <f t="shared" si="713"/>
        <v>0</v>
      </c>
      <c r="LY251" s="414">
        <f t="shared" si="796"/>
        <v>0</v>
      </c>
      <c r="LZ251" s="414">
        <f t="shared" si="797"/>
        <v>0</v>
      </c>
      <c r="MA251" s="414">
        <f t="shared" si="798"/>
        <v>0</v>
      </c>
      <c r="MB251" s="448">
        <f t="shared" si="799"/>
        <v>0</v>
      </c>
      <c r="MC251" s="414">
        <f t="shared" si="714"/>
        <v>0</v>
      </c>
      <c r="MD251" s="414">
        <f t="shared" si="715"/>
        <v>0</v>
      </c>
      <c r="ME251" s="414">
        <f t="shared" si="716"/>
        <v>0</v>
      </c>
      <c r="MF251" s="448">
        <f t="shared" si="717"/>
        <v>0</v>
      </c>
      <c r="MG251" s="414">
        <f t="shared" si="718"/>
        <v>0</v>
      </c>
      <c r="MH251" s="414">
        <f t="shared" si="719"/>
        <v>0</v>
      </c>
      <c r="MI251" s="414">
        <f t="shared" si="720"/>
        <v>0</v>
      </c>
      <c r="MJ251" s="448">
        <f t="shared" si="800"/>
        <v>0</v>
      </c>
      <c r="MK251" s="462"/>
      <c r="ML251" s="477" cm="1">
        <f t="array" ref="ML251">IF(MX251=1,INDEX($BX251:$EQ251,1,MATCH("Ⅱ⑧",$BX251:$EQ251,0)+7),0)</f>
        <v>0</v>
      </c>
      <c r="MM251" s="478">
        <f t="shared" si="721"/>
        <v>0</v>
      </c>
      <c r="MN251" s="468">
        <f t="shared" si="722"/>
        <v>0</v>
      </c>
      <c r="MP251" s="348">
        <f t="shared" si="723"/>
        <v>0</v>
      </c>
      <c r="MQ251" s="348">
        <f t="shared" si="724"/>
        <v>0</v>
      </c>
      <c r="MR251" s="348">
        <f t="shared" si="725"/>
        <v>0</v>
      </c>
      <c r="MS251" s="348">
        <f t="shared" si="726"/>
        <v>0</v>
      </c>
      <c r="MT251" s="348">
        <f t="shared" si="727"/>
        <v>0</v>
      </c>
      <c r="MU251" s="348">
        <f t="shared" si="728"/>
        <v>0</v>
      </c>
      <c r="MV251" s="348">
        <f t="shared" si="729"/>
        <v>0</v>
      </c>
      <c r="MW251" s="348">
        <f t="shared" si="730"/>
        <v>0</v>
      </c>
      <c r="MX251" s="348">
        <f t="shared" si="731"/>
        <v>0</v>
      </c>
      <c r="MZ251" s="550">
        <f t="shared" si="732"/>
        <v>0</v>
      </c>
      <c r="NA251" s="550">
        <f t="shared" si="733"/>
        <v>0</v>
      </c>
      <c r="NB251" s="550">
        <f t="shared" si="734"/>
        <v>0</v>
      </c>
      <c r="NC251" s="550">
        <f t="shared" si="735"/>
        <v>0</v>
      </c>
      <c r="ND251" s="550">
        <f t="shared" si="736"/>
        <v>0</v>
      </c>
      <c r="NE251" s="550">
        <f t="shared" si="737"/>
        <v>0</v>
      </c>
      <c r="NF251" s="550">
        <f t="shared" si="738"/>
        <v>0</v>
      </c>
      <c r="NG251" s="550">
        <f t="shared" si="739"/>
        <v>0</v>
      </c>
    </row>
    <row r="252" spans="1:371" s="136" customFormat="1" ht="21" customHeight="1">
      <c r="A252" s="452">
        <f t="shared" si="612"/>
        <v>0</v>
      </c>
      <c r="B252" s="452">
        <f t="shared" si="801"/>
        <v>0</v>
      </c>
      <c r="C252" s="452">
        <f t="shared" si="613"/>
        <v>0</v>
      </c>
      <c r="D252" s="452">
        <f t="shared" si="614"/>
        <v>0</v>
      </c>
      <c r="E252" s="452">
        <f t="shared" si="615"/>
        <v>0</v>
      </c>
      <c r="F252" s="452">
        <f t="shared" si="802"/>
        <v>0</v>
      </c>
      <c r="G252" s="452">
        <f t="shared" si="803"/>
        <v>0</v>
      </c>
      <c r="H252" s="452">
        <f t="shared" si="804"/>
        <v>0</v>
      </c>
      <c r="I252" s="267">
        <f t="shared" si="740"/>
        <v>0</v>
      </c>
      <c r="J252" s="268"/>
      <c r="K252" s="112"/>
      <c r="L252" s="112"/>
      <c r="M252" s="106"/>
      <c r="N252" s="106"/>
      <c r="O252" s="106"/>
      <c r="P252" s="106"/>
      <c r="Q252" s="112"/>
      <c r="R252" s="263" t="str">
        <f>IFERROR(VLOOKUP(Q252,'４整理番号表'!$T$27:$U$30,2,TRUE),"")</f>
        <v/>
      </c>
      <c r="S252" s="263">
        <f t="shared" si="741"/>
        <v>0</v>
      </c>
      <c r="T252" s="266">
        <f t="shared" si="742"/>
        <v>0</v>
      </c>
      <c r="U252" s="112"/>
      <c r="V252" s="108"/>
      <c r="W252" s="269" t="str">
        <f>IFERROR(VLOOKUP(V252,'４整理番号表'!$B$6:$G$7,2,TRUE),"")</f>
        <v/>
      </c>
      <c r="X252" s="270"/>
      <c r="Y252" s="108"/>
      <c r="Z252" s="269" t="str">
        <f>IFERROR(VLOOKUP(Y252,'４整理番号表'!$B$39:$H$45,2,TRUE),"")</f>
        <v/>
      </c>
      <c r="AA252" s="108"/>
      <c r="AB252" s="271" t="str">
        <f>IFERROR(VLOOKUP(AA252,'４整理番号表'!$J$5:$K$59,2,TRUE),"")</f>
        <v/>
      </c>
      <c r="AC252" s="365"/>
      <c r="AD252" s="624"/>
      <c r="AE252" s="107"/>
      <c r="AF252" s="272" t="str">
        <f>IFERROR(VLOOKUP(AE252,'４整理番号表'!$P$6:$Q$39,2,TRUE),"")</f>
        <v/>
      </c>
      <c r="AG252" s="273">
        <f t="shared" si="616"/>
        <v>0</v>
      </c>
      <c r="AH252" s="106"/>
      <c r="AI252" s="112"/>
      <c r="AJ252" s="111"/>
      <c r="AK252" s="282"/>
      <c r="AL252" s="283"/>
      <c r="AM252" s="280"/>
      <c r="AN252" s="29"/>
      <c r="AO252" s="291">
        <f t="shared" si="617"/>
        <v>0</v>
      </c>
      <c r="AP252" s="290">
        <f t="shared" si="743"/>
        <v>0</v>
      </c>
      <c r="AQ252" s="30"/>
      <c r="AR252" s="30"/>
      <c r="AS252" s="30"/>
      <c r="AT252" s="289"/>
      <c r="AU252" s="291">
        <f t="shared" si="810"/>
        <v>0</v>
      </c>
      <c r="AV252" s="291" t="str">
        <f t="shared" si="805"/>
        <v/>
      </c>
      <c r="AW252" s="27"/>
      <c r="AX252" s="33"/>
      <c r="AY252" s="33"/>
      <c r="AZ252" s="28"/>
      <c r="BA252" s="27"/>
      <c r="BB252" s="202"/>
      <c r="BC252" s="315">
        <f t="shared" si="744"/>
        <v>0</v>
      </c>
      <c r="BD252" s="349" t="str">
        <f t="shared" si="618"/>
        <v/>
      </c>
      <c r="BE252" s="350"/>
      <c r="BF252" s="350"/>
      <c r="BG252" s="349">
        <f t="shared" si="811"/>
        <v>0</v>
      </c>
      <c r="BH252" s="350"/>
      <c r="BI252" s="349">
        <f t="shared" si="745"/>
        <v>0</v>
      </c>
      <c r="BJ252" s="202"/>
      <c r="BK252" s="202"/>
      <c r="BL252" s="653" t="str">
        <f t="shared" si="619"/>
        <v/>
      </c>
      <c r="BM252" s="654" t="str">
        <f t="shared" si="620"/>
        <v/>
      </c>
      <c r="BN252" s="266" t="str">
        <f t="shared" si="621"/>
        <v/>
      </c>
      <c r="BO252" s="793"/>
      <c r="BP252" s="323"/>
      <c r="BQ252" s="323"/>
      <c r="BR252" s="323"/>
      <c r="BS252" s="323"/>
      <c r="BT252" s="324" t="str">
        <f t="shared" si="622"/>
        <v/>
      </c>
      <c r="BU252" s="325" t="str">
        <f t="shared" si="746"/>
        <v/>
      </c>
      <c r="BV252" s="393">
        <f t="shared" si="747"/>
        <v>0</v>
      </c>
      <c r="BW252" s="326"/>
      <c r="BX252" s="329"/>
      <c r="BY252" s="454"/>
      <c r="BZ252" s="455"/>
      <c r="CA252" s="455"/>
      <c r="CB252" s="455"/>
      <c r="CC252" s="455"/>
      <c r="CD252" s="322">
        <f>IFERROR(VLOOKUP(BX252,'４整理番号表'!$X$23:$Z$31,3,FALSE),)</f>
        <v>0</v>
      </c>
      <c r="CE252" s="605" t="str">
        <f>IF(BX252='４整理番号表'!$X$24,IF(CC252&lt;&gt;"",IF(BZ252&gt;0,IF(BY252=6,ROUNDDOWN((CC252-BZ252)/ABS(BZ252),3),IF(BY252=5,ROUNDDOWN((CC252-BZ252)/ABS(BZ252)*3/4,3),"")),"-")),IF(CC252&lt;&gt;"",IF(BZ252&gt;0,ROUNDDOWN((CC252-BZ252)/ABS(BZ252),3),"-"),""))</f>
        <v/>
      </c>
      <c r="CF252" s="610"/>
      <c r="CG252" s="329"/>
      <c r="CH252" s="454"/>
      <c r="CI252" s="322"/>
      <c r="CJ252" s="322"/>
      <c r="CK252" s="322"/>
      <c r="CL252" s="322"/>
      <c r="CM252" s="322">
        <f>IFERROR(VLOOKUP(CG252,'４整理番号表'!$X$23:$Z$31,3,FALSE),)</f>
        <v>0</v>
      </c>
      <c r="CN252" s="325" t="str">
        <f t="shared" si="748"/>
        <v/>
      </c>
      <c r="CO252" s="610"/>
      <c r="CP252" s="329"/>
      <c r="CQ252" s="454"/>
      <c r="CR252" s="322"/>
      <c r="CS252" s="322"/>
      <c r="CT252" s="322"/>
      <c r="CU252" s="322"/>
      <c r="CV252" s="322">
        <f>IFERROR(VLOOKUP(CP252,'４整理番号表'!$X$23:$Z$31,3,FALSE),)</f>
        <v>0</v>
      </c>
      <c r="CW252" s="325" t="str">
        <f t="shared" si="749"/>
        <v/>
      </c>
      <c r="CX252" s="619"/>
      <c r="CY252" s="329"/>
      <c r="CZ252" s="454"/>
      <c r="DA252" s="322"/>
      <c r="DB252" s="322"/>
      <c r="DC252" s="322"/>
      <c r="DD252" s="322"/>
      <c r="DE252" s="322">
        <f>IFERROR(VLOOKUP(CY252,'４整理番号表'!$X$23:$Z$31,3,FALSE),)</f>
        <v>0</v>
      </c>
      <c r="DF252" s="325" t="str">
        <f t="shared" si="750"/>
        <v/>
      </c>
      <c r="DG252" s="610"/>
      <c r="DH252" s="329"/>
      <c r="DI252" s="454"/>
      <c r="DJ252" s="322"/>
      <c r="DK252" s="322"/>
      <c r="DL252" s="322"/>
      <c r="DM252" s="322"/>
      <c r="DN252" s="322">
        <f>IFERROR(VLOOKUP(DH252,'４整理番号表'!$X$23:$Z$31,3,FALSE),)</f>
        <v>0</v>
      </c>
      <c r="DO252" s="325" t="str">
        <f t="shared" si="751"/>
        <v/>
      </c>
      <c r="DP252" s="610"/>
      <c r="DQ252" s="329"/>
      <c r="DR252" s="454"/>
      <c r="DS252" s="322"/>
      <c r="DT252" s="322"/>
      <c r="DU252" s="322"/>
      <c r="DV252" s="322"/>
      <c r="DW252" s="322">
        <f>IFERROR(VLOOKUP(DQ252,'４整理番号表'!$X$23:$Z$31,3,FALSE),)</f>
        <v>0</v>
      </c>
      <c r="DX252" s="325" t="str">
        <f t="shared" si="752"/>
        <v/>
      </c>
      <c r="DY252" s="610"/>
      <c r="DZ252" s="329"/>
      <c r="EA252" s="454"/>
      <c r="EB252" s="322"/>
      <c r="EC252" s="322"/>
      <c r="ED252" s="322"/>
      <c r="EE252" s="322"/>
      <c r="EF252" s="322">
        <f>IFERROR(VLOOKUP(DZ252,'４整理番号表'!$X$23:$Z$31,3,FALSE),)</f>
        <v>0</v>
      </c>
      <c r="EG252" s="325" t="str">
        <f t="shared" si="753"/>
        <v/>
      </c>
      <c r="EH252" s="610"/>
      <c r="EI252" s="329"/>
      <c r="EJ252" s="454"/>
      <c r="EK252" s="322"/>
      <c r="EL252" s="322"/>
      <c r="EM252" s="322"/>
      <c r="EN252" s="322"/>
      <c r="EO252" s="322">
        <f>IFERROR(VLOOKUP(EI252,'４整理番号表'!$X$23:$Z$31,3,FALSE),)</f>
        <v>0</v>
      </c>
      <c r="EP252" s="325" t="str">
        <f t="shared" si="754"/>
        <v/>
      </c>
      <c r="EQ252" s="619"/>
      <c r="ER252" s="203" t="s">
        <v>101</v>
      </c>
      <c r="ES252" s="266">
        <f t="shared" si="623"/>
        <v>0</v>
      </c>
      <c r="ET252" s="272">
        <f t="shared" si="624"/>
        <v>0</v>
      </c>
      <c r="EU252" s="272">
        <f t="shared" si="625"/>
        <v>0</v>
      </c>
      <c r="EV252" s="272">
        <f t="shared" si="626"/>
        <v>0</v>
      </c>
      <c r="EW252" s="272">
        <f t="shared" si="627"/>
        <v>0</v>
      </c>
      <c r="EX252" s="272">
        <f t="shared" si="628"/>
        <v>0</v>
      </c>
      <c r="EY252" s="272">
        <f t="shared" si="629"/>
        <v>0</v>
      </c>
      <c r="EZ252" s="272">
        <f t="shared" si="630"/>
        <v>0</v>
      </c>
      <c r="FA252" s="272">
        <f t="shared" si="631"/>
        <v>0</v>
      </c>
      <c r="FB252" s="272">
        <f t="shared" si="632"/>
        <v>0</v>
      </c>
      <c r="FC252" s="272">
        <f t="shared" si="633"/>
        <v>0</v>
      </c>
      <c r="FD252" s="272">
        <f t="shared" si="634"/>
        <v>0</v>
      </c>
      <c r="FE252" s="272">
        <f t="shared" si="635"/>
        <v>0</v>
      </c>
      <c r="FF252" s="272">
        <f t="shared" si="636"/>
        <v>0</v>
      </c>
      <c r="FG252" s="272">
        <f t="shared" si="637"/>
        <v>0</v>
      </c>
      <c r="FH252" s="272">
        <f t="shared" si="638"/>
        <v>0</v>
      </c>
      <c r="FI252" s="109" t="s">
        <v>100</v>
      </c>
      <c r="FJ252" s="109" t="s">
        <v>100</v>
      </c>
      <c r="FK252" s="109" t="s">
        <v>100</v>
      </c>
      <c r="FL252" s="109" t="s">
        <v>100</v>
      </c>
      <c r="FM252" s="109" t="s">
        <v>100</v>
      </c>
      <c r="FN252" s="272">
        <f t="shared" si="755"/>
        <v>0</v>
      </c>
      <c r="FO252" s="272">
        <f t="shared" si="756"/>
        <v>0</v>
      </c>
      <c r="FP252" s="272">
        <f t="shared" si="757"/>
        <v>0</v>
      </c>
      <c r="FQ252" s="272">
        <f t="shared" si="758"/>
        <v>0</v>
      </c>
      <c r="FR252" s="272">
        <f t="shared" si="759"/>
        <v>0</v>
      </c>
      <c r="FS252" s="272">
        <f t="shared" si="760"/>
        <v>0</v>
      </c>
      <c r="FT252" s="272">
        <f t="shared" si="761"/>
        <v>0</v>
      </c>
      <c r="FU252" s="113"/>
      <c r="FV252" s="113"/>
      <c r="FW252" s="109"/>
      <c r="FX252" s="109"/>
      <c r="FY252" s="109"/>
      <c r="FZ252" s="272">
        <f t="shared" si="762"/>
        <v>0</v>
      </c>
      <c r="GA252" s="272">
        <f t="shared" si="639"/>
        <v>0</v>
      </c>
      <c r="GB252" s="109"/>
      <c r="GC252" s="109"/>
      <c r="GD252" s="109"/>
      <c r="GE252" s="109"/>
      <c r="GF252" s="109"/>
      <c r="GG252" s="109"/>
      <c r="GH252" s="109"/>
      <c r="GI252" s="109"/>
      <c r="GJ252" s="109"/>
      <c r="GK252" s="109"/>
      <c r="GL252" s="109"/>
      <c r="GM252" s="109"/>
      <c r="GN252" s="109"/>
      <c r="GO252" s="109"/>
      <c r="GP252" s="109"/>
      <c r="GQ252" s="109"/>
      <c r="GR252" s="109"/>
      <c r="GS252" s="109"/>
      <c r="GT252" s="110"/>
      <c r="GV252" s="413">
        <f t="shared" si="640"/>
        <v>0</v>
      </c>
      <c r="GW252" s="414">
        <f t="shared" si="641"/>
        <v>0</v>
      </c>
      <c r="GX252" s="415"/>
      <c r="GY252" s="416">
        <f t="shared" si="806"/>
        <v>0</v>
      </c>
      <c r="GZ252" s="417">
        <f t="shared" si="807"/>
        <v>0</v>
      </c>
      <c r="HA252" s="385"/>
      <c r="HB252" s="421"/>
      <c r="HC252" s="422"/>
      <c r="HD252" s="422"/>
      <c r="HE252" s="423">
        <f t="shared" si="808"/>
        <v>0</v>
      </c>
      <c r="HF252" s="424">
        <f t="shared" si="809"/>
        <v>0</v>
      </c>
      <c r="HG252" s="426"/>
      <c r="HH252" s="426"/>
      <c r="HI252" s="426"/>
      <c r="HJ252" s="345" t="str">
        <f t="shared" si="642"/>
        <v/>
      </c>
      <c r="HK252" s="402">
        <f>IF(OR(AND(1&lt;=HJ252,HJ252&lt;=3),HJ252=6),VLOOKUP(HJ252,'４整理番号表'!$J$5:$K$59,2,FALSE),0)</f>
        <v>0</v>
      </c>
      <c r="HL252" s="402">
        <f>IF(OR(HJ252=4,HJ252=7),VLOOKUP(HJ252,'４整理番号表'!$J$5:$K$59,2,FALSE),0)</f>
        <v>0</v>
      </c>
      <c r="HM252" s="402">
        <f>IF(HJ252=5,VLOOKUP(HJ252,'４整理番号表'!$J$5:$K$59,2,FALSE),0)</f>
        <v>0</v>
      </c>
      <c r="HN252" s="402">
        <f>IF(AND(8&lt;=HJ252,HJ252&lt;=13),VLOOKUP(HJ252,'４整理番号表'!$J$5:$K$59,2,FALSE),0)</f>
        <v>0</v>
      </c>
      <c r="HO252" s="397">
        <f t="shared" si="763"/>
        <v>0</v>
      </c>
      <c r="HP252" s="345">
        <f t="shared" si="764"/>
        <v>0</v>
      </c>
      <c r="HQ252" s="345">
        <f t="shared" si="765"/>
        <v>0</v>
      </c>
      <c r="HR252" s="344">
        <f t="shared" si="766"/>
        <v>0</v>
      </c>
      <c r="HS252" s="344">
        <f t="shared" si="767"/>
        <v>0</v>
      </c>
      <c r="HT252" s="345">
        <f t="shared" si="768"/>
        <v>0</v>
      </c>
      <c r="HU252" s="345">
        <f t="shared" si="769"/>
        <v>0</v>
      </c>
      <c r="HV252" s="345">
        <f t="shared" si="770"/>
        <v>0</v>
      </c>
      <c r="HW252" s="345">
        <f t="shared" si="771"/>
        <v>0</v>
      </c>
      <c r="HX252" s="345">
        <f t="shared" si="772"/>
        <v>0</v>
      </c>
      <c r="HY252" s="344">
        <f t="shared" si="773"/>
        <v>0</v>
      </c>
      <c r="HZ252" s="344">
        <f t="shared" si="774"/>
        <v>0</v>
      </c>
      <c r="IA252" s="345">
        <f t="shared" si="775"/>
        <v>0</v>
      </c>
      <c r="IB252" s="345">
        <f t="shared" si="776"/>
        <v>0</v>
      </c>
      <c r="IC252" s="345">
        <f t="shared" si="777"/>
        <v>0</v>
      </c>
      <c r="ID252" s="345">
        <f t="shared" si="778"/>
        <v>0</v>
      </c>
      <c r="IE252" s="345">
        <f t="shared" si="779"/>
        <v>0</v>
      </c>
      <c r="IF252" s="344">
        <f>IF(AND($HO252=3,SUM($ID252:IE252)=0),IF(AND($HB252=1,$HF252&gt;=0.1),1,),)</f>
        <v>0</v>
      </c>
      <c r="IG252" s="344">
        <f>IF(AND($HO252=3,SUM($ID252:IF252)=0),IF(AND($HB252=1,$HF252&gt;=0.05,$HF252&lt;0.1),1,),)</f>
        <v>0</v>
      </c>
      <c r="IH252" s="345">
        <f t="shared" si="780"/>
        <v>0</v>
      </c>
      <c r="II252" s="345">
        <f t="shared" si="781"/>
        <v>0</v>
      </c>
      <c r="IJ252" s="345">
        <f t="shared" si="782"/>
        <v>0</v>
      </c>
      <c r="IK252" s="345">
        <f t="shared" si="783"/>
        <v>0</v>
      </c>
      <c r="IL252" s="345">
        <f t="shared" si="784"/>
        <v>0</v>
      </c>
      <c r="IM252" s="345">
        <f t="shared" si="785"/>
        <v>0</v>
      </c>
      <c r="IN252" s="345">
        <f t="shared" si="786"/>
        <v>0</v>
      </c>
      <c r="IO252" s="345">
        <f t="shared" si="787"/>
        <v>0</v>
      </c>
      <c r="IP252" s="345">
        <f t="shared" si="788"/>
        <v>0</v>
      </c>
      <c r="IQ252" s="345">
        <f t="shared" si="789"/>
        <v>0</v>
      </c>
      <c r="IR252" s="345">
        <f t="shared" si="790"/>
        <v>0</v>
      </c>
      <c r="IS252" s="392">
        <f t="shared" si="791"/>
        <v>0</v>
      </c>
      <c r="IT252" s="385"/>
      <c r="IU252" s="440">
        <f t="shared" si="643"/>
        <v>0</v>
      </c>
      <c r="IV252" s="344">
        <f t="shared" si="644"/>
        <v>0</v>
      </c>
      <c r="IW252" s="344">
        <f t="shared" si="645"/>
        <v>0</v>
      </c>
      <c r="IX252" s="344">
        <f t="shared" si="646"/>
        <v>0</v>
      </c>
      <c r="IY252" s="344">
        <f t="shared" si="647"/>
        <v>0</v>
      </c>
      <c r="IZ252" s="344">
        <f t="shared" si="648"/>
        <v>0</v>
      </c>
      <c r="JA252" s="344">
        <f t="shared" si="649"/>
        <v>0</v>
      </c>
      <c r="JB252" s="344">
        <f t="shared" si="650"/>
        <v>0</v>
      </c>
      <c r="JC252" s="344">
        <f t="shared" si="651"/>
        <v>0</v>
      </c>
      <c r="JD252" s="344">
        <f t="shared" si="652"/>
        <v>0</v>
      </c>
      <c r="JE252" s="344">
        <f t="shared" si="653"/>
        <v>0</v>
      </c>
      <c r="JF252" s="344">
        <f t="shared" si="654"/>
        <v>0</v>
      </c>
      <c r="JG252" s="344">
        <f t="shared" si="655"/>
        <v>0</v>
      </c>
      <c r="JH252" s="344">
        <f t="shared" si="656"/>
        <v>0</v>
      </c>
      <c r="JI252" s="344">
        <f t="shared" si="657"/>
        <v>0</v>
      </c>
      <c r="JJ252" s="344">
        <f t="shared" si="658"/>
        <v>0</v>
      </c>
      <c r="JK252" s="344">
        <f t="shared" si="659"/>
        <v>0</v>
      </c>
      <c r="JL252" s="344">
        <f t="shared" si="660"/>
        <v>0</v>
      </c>
      <c r="JM252" s="344">
        <f t="shared" si="661"/>
        <v>0</v>
      </c>
      <c r="JN252" s="344">
        <f t="shared" si="662"/>
        <v>0</v>
      </c>
      <c r="JO252" s="344">
        <f t="shared" si="663"/>
        <v>0</v>
      </c>
      <c r="JP252" s="344">
        <f t="shared" si="664"/>
        <v>0</v>
      </c>
      <c r="JQ252" s="344">
        <f t="shared" si="665"/>
        <v>0</v>
      </c>
      <c r="JR252" s="344">
        <f t="shared" si="666"/>
        <v>0</v>
      </c>
      <c r="JS252" s="344">
        <f t="shared" si="667"/>
        <v>0</v>
      </c>
      <c r="JT252" s="344">
        <f t="shared" si="668"/>
        <v>0</v>
      </c>
      <c r="JU252" s="344">
        <f t="shared" si="669"/>
        <v>0</v>
      </c>
      <c r="JV252" s="344">
        <f t="shared" si="670"/>
        <v>0</v>
      </c>
      <c r="JW252" s="344">
        <f t="shared" si="671"/>
        <v>0</v>
      </c>
      <c r="JX252" s="344">
        <f t="shared" si="672"/>
        <v>0</v>
      </c>
      <c r="JY252" s="344">
        <f t="shared" si="673"/>
        <v>0</v>
      </c>
      <c r="JZ252" s="344">
        <f t="shared" si="674"/>
        <v>0</v>
      </c>
      <c r="KA252" s="344">
        <f t="shared" si="675"/>
        <v>0</v>
      </c>
      <c r="KB252" s="344">
        <f t="shared" si="676"/>
        <v>0</v>
      </c>
      <c r="KC252" s="344">
        <f t="shared" si="677"/>
        <v>0</v>
      </c>
      <c r="KD252" s="344">
        <f t="shared" si="678"/>
        <v>0</v>
      </c>
      <c r="KE252" s="344">
        <f t="shared" si="679"/>
        <v>0</v>
      </c>
      <c r="KF252" s="344">
        <f t="shared" si="680"/>
        <v>0</v>
      </c>
      <c r="KG252" s="344">
        <f t="shared" si="681"/>
        <v>0</v>
      </c>
      <c r="KH252" s="344">
        <f t="shared" si="682"/>
        <v>0</v>
      </c>
      <c r="KI252" s="344">
        <f t="shared" si="683"/>
        <v>0</v>
      </c>
      <c r="KJ252" s="344">
        <f t="shared" si="684"/>
        <v>0</v>
      </c>
      <c r="KK252" s="344">
        <f t="shared" si="685"/>
        <v>0</v>
      </c>
      <c r="KL252" s="344">
        <f t="shared" si="686"/>
        <v>0</v>
      </c>
      <c r="KM252" s="344">
        <f t="shared" si="687"/>
        <v>0</v>
      </c>
      <c r="KN252" s="344">
        <f t="shared" si="688"/>
        <v>0</v>
      </c>
      <c r="KO252" s="344">
        <f t="shared" si="689"/>
        <v>0</v>
      </c>
      <c r="KP252" s="344">
        <f t="shared" si="690"/>
        <v>0</v>
      </c>
      <c r="KQ252" s="344">
        <f t="shared" si="691"/>
        <v>0</v>
      </c>
      <c r="KR252" s="344">
        <f t="shared" si="692"/>
        <v>0</v>
      </c>
      <c r="KS252" s="344">
        <f t="shared" si="693"/>
        <v>0</v>
      </c>
      <c r="KT252" s="383">
        <f t="shared" si="694"/>
        <v>0</v>
      </c>
      <c r="KU252" s="701"/>
      <c r="KV252" s="109"/>
      <c r="KW252" s="109"/>
      <c r="KX252" s="110"/>
      <c r="KZ252" s="472">
        <f t="shared" si="695"/>
        <v>0</v>
      </c>
      <c r="LA252" s="348">
        <f t="shared" si="696"/>
        <v>0</v>
      </c>
      <c r="LB252" s="348">
        <f t="shared" si="697"/>
        <v>0</v>
      </c>
      <c r="LC252" s="473">
        <f t="shared" si="698"/>
        <v>0</v>
      </c>
      <c r="LE252" s="467">
        <f t="shared" si="699"/>
        <v>0</v>
      </c>
      <c r="LF252" s="467" t="str">
        <f t="shared" si="700"/>
        <v/>
      </c>
      <c r="LG252" s="467">
        <f t="shared" si="701"/>
        <v>0</v>
      </c>
      <c r="LH252" s="467">
        <f t="shared" si="702"/>
        <v>0</v>
      </c>
      <c r="LI252" s="467">
        <f t="shared" si="703"/>
        <v>0</v>
      </c>
      <c r="LJ252" s="467">
        <f t="shared" si="704"/>
        <v>0</v>
      </c>
      <c r="LK252" s="467">
        <f t="shared" si="705"/>
        <v>0</v>
      </c>
      <c r="LL252" s="467">
        <f t="shared" si="706"/>
        <v>0</v>
      </c>
      <c r="LM252" s="467">
        <f t="shared" si="707"/>
        <v>0</v>
      </c>
      <c r="LN252" s="468">
        <f t="shared" si="708"/>
        <v>0</v>
      </c>
      <c r="LO252" s="468" t="str">
        <f t="shared" si="792"/>
        <v>○</v>
      </c>
      <c r="LP252" s="451"/>
      <c r="LQ252" s="414">
        <f t="shared" si="793"/>
        <v>0</v>
      </c>
      <c r="LR252" s="414">
        <f t="shared" si="794"/>
        <v>0</v>
      </c>
      <c r="LS252" s="414" t="str">
        <f t="shared" si="709"/>
        <v/>
      </c>
      <c r="LT252" s="414" t="str">
        <f t="shared" si="795"/>
        <v/>
      </c>
      <c r="LU252" s="414">
        <f t="shared" si="710"/>
        <v>0</v>
      </c>
      <c r="LV252" s="414">
        <f t="shared" si="711"/>
        <v>0</v>
      </c>
      <c r="LW252" s="414">
        <f t="shared" si="712"/>
        <v>0</v>
      </c>
      <c r="LX252" s="448">
        <f t="shared" si="713"/>
        <v>0</v>
      </c>
      <c r="LY252" s="414">
        <f t="shared" si="796"/>
        <v>0</v>
      </c>
      <c r="LZ252" s="414">
        <f t="shared" si="797"/>
        <v>0</v>
      </c>
      <c r="MA252" s="414">
        <f t="shared" si="798"/>
        <v>0</v>
      </c>
      <c r="MB252" s="448">
        <f t="shared" si="799"/>
        <v>0</v>
      </c>
      <c r="MC252" s="414">
        <f t="shared" si="714"/>
        <v>0</v>
      </c>
      <c r="MD252" s="414">
        <f t="shared" si="715"/>
        <v>0</v>
      </c>
      <c r="ME252" s="414">
        <f t="shared" si="716"/>
        <v>0</v>
      </c>
      <c r="MF252" s="448">
        <f t="shared" si="717"/>
        <v>0</v>
      </c>
      <c r="MG252" s="414">
        <f t="shared" si="718"/>
        <v>0</v>
      </c>
      <c r="MH252" s="414">
        <f t="shared" si="719"/>
        <v>0</v>
      </c>
      <c r="MI252" s="414">
        <f t="shared" si="720"/>
        <v>0</v>
      </c>
      <c r="MJ252" s="448">
        <f t="shared" si="800"/>
        <v>0</v>
      </c>
      <c r="MK252" s="462"/>
      <c r="ML252" s="477" cm="1">
        <f t="array" ref="ML252">IF(MX252=1,INDEX($BX252:$EQ252,1,MATCH("Ⅱ⑧",$BX252:$EQ252,0)+7),0)</f>
        <v>0</v>
      </c>
      <c r="MM252" s="478">
        <f t="shared" si="721"/>
        <v>0</v>
      </c>
      <c r="MN252" s="468">
        <f t="shared" si="722"/>
        <v>0</v>
      </c>
      <c r="MP252" s="348">
        <f t="shared" si="723"/>
        <v>0</v>
      </c>
      <c r="MQ252" s="348">
        <f t="shared" si="724"/>
        <v>0</v>
      </c>
      <c r="MR252" s="348">
        <f t="shared" si="725"/>
        <v>0</v>
      </c>
      <c r="MS252" s="348">
        <f t="shared" si="726"/>
        <v>0</v>
      </c>
      <c r="MT252" s="348">
        <f t="shared" si="727"/>
        <v>0</v>
      </c>
      <c r="MU252" s="348">
        <f t="shared" si="728"/>
        <v>0</v>
      </c>
      <c r="MV252" s="348">
        <f t="shared" si="729"/>
        <v>0</v>
      </c>
      <c r="MW252" s="348">
        <f t="shared" si="730"/>
        <v>0</v>
      </c>
      <c r="MX252" s="348">
        <f t="shared" si="731"/>
        <v>0</v>
      </c>
      <c r="MZ252" s="550">
        <f t="shared" si="732"/>
        <v>0</v>
      </c>
      <c r="NA252" s="550">
        <f t="shared" si="733"/>
        <v>0</v>
      </c>
      <c r="NB252" s="550">
        <f t="shared" si="734"/>
        <v>0</v>
      </c>
      <c r="NC252" s="550">
        <f t="shared" si="735"/>
        <v>0</v>
      </c>
      <c r="ND252" s="550">
        <f t="shared" si="736"/>
        <v>0</v>
      </c>
      <c r="NE252" s="550">
        <f t="shared" si="737"/>
        <v>0</v>
      </c>
      <c r="NF252" s="550">
        <f t="shared" si="738"/>
        <v>0</v>
      </c>
      <c r="NG252" s="550">
        <f t="shared" si="739"/>
        <v>0</v>
      </c>
    </row>
    <row r="253" spans="1:371" s="136" customFormat="1" ht="21" customHeight="1">
      <c r="A253" s="452">
        <f t="shared" si="612"/>
        <v>0</v>
      </c>
      <c r="B253" s="452">
        <f t="shared" si="801"/>
        <v>0</v>
      </c>
      <c r="C253" s="452">
        <f t="shared" si="613"/>
        <v>0</v>
      </c>
      <c r="D253" s="452">
        <f t="shared" si="614"/>
        <v>0</v>
      </c>
      <c r="E253" s="452">
        <f t="shared" si="615"/>
        <v>0</v>
      </c>
      <c r="F253" s="452">
        <f t="shared" si="802"/>
        <v>0</v>
      </c>
      <c r="G253" s="452">
        <f t="shared" si="803"/>
        <v>0</v>
      </c>
      <c r="H253" s="452">
        <f t="shared" si="804"/>
        <v>0</v>
      </c>
      <c r="I253" s="267">
        <f t="shared" si="740"/>
        <v>0</v>
      </c>
      <c r="J253" s="268"/>
      <c r="K253" s="112"/>
      <c r="L253" s="112"/>
      <c r="M253" s="106"/>
      <c r="N253" s="106"/>
      <c r="O253" s="106"/>
      <c r="P253" s="106"/>
      <c r="Q253" s="112"/>
      <c r="R253" s="263" t="str">
        <f>IFERROR(VLOOKUP(Q253,'４整理番号表'!$T$27:$U$30,2,TRUE),"")</f>
        <v/>
      </c>
      <c r="S253" s="263">
        <f t="shared" si="741"/>
        <v>0</v>
      </c>
      <c r="T253" s="266">
        <f t="shared" si="742"/>
        <v>0</v>
      </c>
      <c r="U253" s="112"/>
      <c r="V253" s="108"/>
      <c r="W253" s="269" t="str">
        <f>IFERROR(VLOOKUP(V253,'４整理番号表'!$B$6:$G$7,2,TRUE),"")</f>
        <v/>
      </c>
      <c r="X253" s="270"/>
      <c r="Y253" s="108"/>
      <c r="Z253" s="269" t="str">
        <f>IFERROR(VLOOKUP(Y253,'４整理番号表'!$B$39:$H$45,2,TRUE),"")</f>
        <v/>
      </c>
      <c r="AA253" s="108"/>
      <c r="AB253" s="271" t="str">
        <f>IFERROR(VLOOKUP(AA253,'４整理番号表'!$J$5:$K$59,2,TRUE),"")</f>
        <v/>
      </c>
      <c r="AC253" s="365"/>
      <c r="AD253" s="624"/>
      <c r="AE253" s="107"/>
      <c r="AF253" s="272" t="str">
        <f>IFERROR(VLOOKUP(AE253,'４整理番号表'!$P$6:$Q$39,2,TRUE),"")</f>
        <v/>
      </c>
      <c r="AG253" s="273">
        <f t="shared" si="616"/>
        <v>0</v>
      </c>
      <c r="AH253" s="106"/>
      <c r="AI253" s="112"/>
      <c r="AJ253" s="111"/>
      <c r="AK253" s="282"/>
      <c r="AL253" s="283"/>
      <c r="AM253" s="280"/>
      <c r="AN253" s="26"/>
      <c r="AO253" s="291">
        <f t="shared" si="617"/>
        <v>0</v>
      </c>
      <c r="AP253" s="290">
        <f t="shared" si="743"/>
        <v>0</v>
      </c>
      <c r="AQ253" s="30"/>
      <c r="AR253" s="30"/>
      <c r="AS253" s="30"/>
      <c r="AT253" s="289"/>
      <c r="AU253" s="291">
        <f t="shared" si="810"/>
        <v>0</v>
      </c>
      <c r="AV253" s="291" t="str">
        <f t="shared" si="805"/>
        <v/>
      </c>
      <c r="AW253" s="27"/>
      <c r="AX253" s="33"/>
      <c r="AY253" s="33"/>
      <c r="AZ253" s="28"/>
      <c r="BA253" s="27"/>
      <c r="BB253" s="202"/>
      <c r="BC253" s="315">
        <f t="shared" si="744"/>
        <v>0</v>
      </c>
      <c r="BD253" s="349" t="str">
        <f t="shared" si="618"/>
        <v/>
      </c>
      <c r="BE253" s="350"/>
      <c r="BF253" s="350"/>
      <c r="BG253" s="349">
        <f t="shared" si="811"/>
        <v>0</v>
      </c>
      <c r="BH253" s="350"/>
      <c r="BI253" s="349">
        <f t="shared" si="745"/>
        <v>0</v>
      </c>
      <c r="BJ253" s="202"/>
      <c r="BK253" s="202"/>
      <c r="BL253" s="653" t="str">
        <f t="shared" si="619"/>
        <v/>
      </c>
      <c r="BM253" s="654" t="str">
        <f t="shared" si="620"/>
        <v/>
      </c>
      <c r="BN253" s="266" t="str">
        <f t="shared" si="621"/>
        <v/>
      </c>
      <c r="BO253" s="793"/>
      <c r="BP253" s="323"/>
      <c r="BQ253" s="323"/>
      <c r="BR253" s="323"/>
      <c r="BS253" s="323"/>
      <c r="BT253" s="324" t="str">
        <f t="shared" si="622"/>
        <v/>
      </c>
      <c r="BU253" s="325" t="str">
        <f t="shared" si="746"/>
        <v/>
      </c>
      <c r="BV253" s="393">
        <f t="shared" si="747"/>
        <v>0</v>
      </c>
      <c r="BW253" s="326"/>
      <c r="BX253" s="329"/>
      <c r="BY253" s="454"/>
      <c r="BZ253" s="455"/>
      <c r="CA253" s="455"/>
      <c r="CB253" s="455"/>
      <c r="CC253" s="455"/>
      <c r="CD253" s="322">
        <f>IFERROR(VLOOKUP(BX253,'４整理番号表'!$X$23:$Z$31,3,FALSE),)</f>
        <v>0</v>
      </c>
      <c r="CE253" s="605" t="str">
        <f>IF(BX253='４整理番号表'!$X$24,IF(CC253&lt;&gt;"",IF(BZ253&gt;0,IF(BY253=6,ROUNDDOWN((CC253-BZ253)/ABS(BZ253),3),IF(BY253=5,ROUNDDOWN((CC253-BZ253)/ABS(BZ253)*3/4,3),"")),"-")),IF(CC253&lt;&gt;"",IF(BZ253&gt;0,ROUNDDOWN((CC253-BZ253)/ABS(BZ253),3),"-"),""))</f>
        <v/>
      </c>
      <c r="CF253" s="610"/>
      <c r="CG253" s="329"/>
      <c r="CH253" s="454"/>
      <c r="CI253" s="322"/>
      <c r="CJ253" s="322"/>
      <c r="CK253" s="322"/>
      <c r="CL253" s="322"/>
      <c r="CM253" s="322">
        <f>IFERROR(VLOOKUP(CG253,'４整理番号表'!$X$23:$Z$31,3,FALSE),)</f>
        <v>0</v>
      </c>
      <c r="CN253" s="325" t="str">
        <f t="shared" si="748"/>
        <v/>
      </c>
      <c r="CO253" s="610"/>
      <c r="CP253" s="329"/>
      <c r="CQ253" s="454"/>
      <c r="CR253" s="322"/>
      <c r="CS253" s="322"/>
      <c r="CT253" s="322"/>
      <c r="CU253" s="322"/>
      <c r="CV253" s="322">
        <f>IFERROR(VLOOKUP(CP253,'４整理番号表'!$X$23:$Z$31,3,FALSE),)</f>
        <v>0</v>
      </c>
      <c r="CW253" s="325" t="str">
        <f t="shared" si="749"/>
        <v/>
      </c>
      <c r="CX253" s="619"/>
      <c r="CY253" s="329"/>
      <c r="CZ253" s="454"/>
      <c r="DA253" s="322"/>
      <c r="DB253" s="322"/>
      <c r="DC253" s="322"/>
      <c r="DD253" s="322"/>
      <c r="DE253" s="322">
        <f>IFERROR(VLOOKUP(CY253,'４整理番号表'!$X$23:$Z$31,3,FALSE),)</f>
        <v>0</v>
      </c>
      <c r="DF253" s="325" t="str">
        <f t="shared" si="750"/>
        <v/>
      </c>
      <c r="DG253" s="610"/>
      <c r="DH253" s="329"/>
      <c r="DI253" s="454"/>
      <c r="DJ253" s="322"/>
      <c r="DK253" s="322"/>
      <c r="DL253" s="322"/>
      <c r="DM253" s="322"/>
      <c r="DN253" s="322">
        <f>IFERROR(VLOOKUP(DH253,'４整理番号表'!$X$23:$Z$31,3,FALSE),)</f>
        <v>0</v>
      </c>
      <c r="DO253" s="325" t="str">
        <f t="shared" si="751"/>
        <v/>
      </c>
      <c r="DP253" s="610"/>
      <c r="DQ253" s="329"/>
      <c r="DR253" s="454"/>
      <c r="DS253" s="322"/>
      <c r="DT253" s="322"/>
      <c r="DU253" s="322"/>
      <c r="DV253" s="322"/>
      <c r="DW253" s="322">
        <f>IFERROR(VLOOKUP(DQ253,'４整理番号表'!$X$23:$Z$31,3,FALSE),)</f>
        <v>0</v>
      </c>
      <c r="DX253" s="325" t="str">
        <f t="shared" si="752"/>
        <v/>
      </c>
      <c r="DY253" s="610"/>
      <c r="DZ253" s="329"/>
      <c r="EA253" s="454"/>
      <c r="EB253" s="322"/>
      <c r="EC253" s="322"/>
      <c r="ED253" s="322"/>
      <c r="EE253" s="322"/>
      <c r="EF253" s="322">
        <f>IFERROR(VLOOKUP(DZ253,'４整理番号表'!$X$23:$Z$31,3,FALSE),)</f>
        <v>0</v>
      </c>
      <c r="EG253" s="325" t="str">
        <f t="shared" si="753"/>
        <v/>
      </c>
      <c r="EH253" s="610"/>
      <c r="EI253" s="329"/>
      <c r="EJ253" s="454"/>
      <c r="EK253" s="322"/>
      <c r="EL253" s="322"/>
      <c r="EM253" s="322"/>
      <c r="EN253" s="322"/>
      <c r="EO253" s="322">
        <f>IFERROR(VLOOKUP(EI253,'４整理番号表'!$X$23:$Z$31,3,FALSE),)</f>
        <v>0</v>
      </c>
      <c r="EP253" s="325" t="str">
        <f t="shared" si="754"/>
        <v/>
      </c>
      <c r="EQ253" s="619"/>
      <c r="ER253" s="203" t="s">
        <v>101</v>
      </c>
      <c r="ES253" s="266">
        <f t="shared" si="623"/>
        <v>0</v>
      </c>
      <c r="ET253" s="272">
        <f t="shared" si="624"/>
        <v>0</v>
      </c>
      <c r="EU253" s="272">
        <f t="shared" si="625"/>
        <v>0</v>
      </c>
      <c r="EV253" s="272">
        <f t="shared" si="626"/>
        <v>0</v>
      </c>
      <c r="EW253" s="272">
        <f t="shared" si="627"/>
        <v>0</v>
      </c>
      <c r="EX253" s="272">
        <f t="shared" si="628"/>
        <v>0</v>
      </c>
      <c r="EY253" s="272">
        <f t="shared" si="629"/>
        <v>0</v>
      </c>
      <c r="EZ253" s="272">
        <f t="shared" si="630"/>
        <v>0</v>
      </c>
      <c r="FA253" s="272">
        <f t="shared" si="631"/>
        <v>0</v>
      </c>
      <c r="FB253" s="272">
        <f t="shared" si="632"/>
        <v>0</v>
      </c>
      <c r="FC253" s="272">
        <f t="shared" si="633"/>
        <v>0</v>
      </c>
      <c r="FD253" s="272">
        <f t="shared" si="634"/>
        <v>0</v>
      </c>
      <c r="FE253" s="272">
        <f t="shared" si="635"/>
        <v>0</v>
      </c>
      <c r="FF253" s="272">
        <f t="shared" si="636"/>
        <v>0</v>
      </c>
      <c r="FG253" s="272">
        <f t="shared" si="637"/>
        <v>0</v>
      </c>
      <c r="FH253" s="272">
        <f t="shared" si="638"/>
        <v>0</v>
      </c>
      <c r="FI253" s="109" t="s">
        <v>100</v>
      </c>
      <c r="FJ253" s="109" t="s">
        <v>100</v>
      </c>
      <c r="FK253" s="109" t="s">
        <v>100</v>
      </c>
      <c r="FL253" s="109" t="s">
        <v>100</v>
      </c>
      <c r="FM253" s="109" t="s">
        <v>100</v>
      </c>
      <c r="FN253" s="272">
        <f t="shared" si="755"/>
        <v>0</v>
      </c>
      <c r="FO253" s="272">
        <f t="shared" si="756"/>
        <v>0</v>
      </c>
      <c r="FP253" s="272">
        <f t="shared" si="757"/>
        <v>0</v>
      </c>
      <c r="FQ253" s="272">
        <f t="shared" si="758"/>
        <v>0</v>
      </c>
      <c r="FR253" s="272">
        <f t="shared" si="759"/>
        <v>0</v>
      </c>
      <c r="FS253" s="272">
        <f t="shared" si="760"/>
        <v>0</v>
      </c>
      <c r="FT253" s="272">
        <f t="shared" si="761"/>
        <v>0</v>
      </c>
      <c r="FU253" s="113"/>
      <c r="FV253" s="113"/>
      <c r="FW253" s="109"/>
      <c r="FX253" s="109"/>
      <c r="FY253" s="109"/>
      <c r="FZ253" s="272">
        <f t="shared" si="762"/>
        <v>0</v>
      </c>
      <c r="GA253" s="272">
        <f t="shared" si="639"/>
        <v>0</v>
      </c>
      <c r="GB253" s="109"/>
      <c r="GC253" s="109"/>
      <c r="GD253" s="109"/>
      <c r="GE253" s="109"/>
      <c r="GF253" s="109"/>
      <c r="GG253" s="109"/>
      <c r="GH253" s="109"/>
      <c r="GI253" s="109"/>
      <c r="GJ253" s="109"/>
      <c r="GK253" s="109"/>
      <c r="GL253" s="109"/>
      <c r="GM253" s="109"/>
      <c r="GN253" s="109"/>
      <c r="GO253" s="109"/>
      <c r="GP253" s="109"/>
      <c r="GQ253" s="109"/>
      <c r="GR253" s="109"/>
      <c r="GS253" s="109"/>
      <c r="GT253" s="110"/>
      <c r="GV253" s="413">
        <f t="shared" si="640"/>
        <v>0</v>
      </c>
      <c r="GW253" s="414">
        <f t="shared" si="641"/>
        <v>0</v>
      </c>
      <c r="GX253" s="415"/>
      <c r="GY253" s="416">
        <f t="shared" si="806"/>
        <v>0</v>
      </c>
      <c r="GZ253" s="417">
        <f t="shared" si="807"/>
        <v>0</v>
      </c>
      <c r="HA253" s="385"/>
      <c r="HB253" s="421"/>
      <c r="HC253" s="422"/>
      <c r="HD253" s="422"/>
      <c r="HE253" s="423">
        <f t="shared" si="808"/>
        <v>0</v>
      </c>
      <c r="HF253" s="424">
        <f t="shared" si="809"/>
        <v>0</v>
      </c>
      <c r="HG253" s="426"/>
      <c r="HH253" s="426"/>
      <c r="HI253" s="426"/>
      <c r="HJ253" s="345" t="str">
        <f t="shared" si="642"/>
        <v/>
      </c>
      <c r="HK253" s="402">
        <f>IF(OR(AND(1&lt;=HJ253,HJ253&lt;=3),HJ253=6),VLOOKUP(HJ253,'４整理番号表'!$J$5:$K$59,2,FALSE),0)</f>
        <v>0</v>
      </c>
      <c r="HL253" s="402">
        <f>IF(OR(HJ253=4,HJ253=7),VLOOKUP(HJ253,'４整理番号表'!$J$5:$K$59,2,FALSE),0)</f>
        <v>0</v>
      </c>
      <c r="HM253" s="402">
        <f>IF(HJ253=5,VLOOKUP(HJ253,'４整理番号表'!$J$5:$K$59,2,FALSE),0)</f>
        <v>0</v>
      </c>
      <c r="HN253" s="402">
        <f>IF(AND(8&lt;=HJ253,HJ253&lt;=13),VLOOKUP(HJ253,'４整理番号表'!$J$5:$K$59,2,FALSE),0)</f>
        <v>0</v>
      </c>
      <c r="HO253" s="397">
        <f t="shared" si="763"/>
        <v>0</v>
      </c>
      <c r="HP253" s="345">
        <f t="shared" si="764"/>
        <v>0</v>
      </c>
      <c r="HQ253" s="345">
        <f t="shared" si="765"/>
        <v>0</v>
      </c>
      <c r="HR253" s="344">
        <f t="shared" si="766"/>
        <v>0</v>
      </c>
      <c r="HS253" s="344">
        <f t="shared" si="767"/>
        <v>0</v>
      </c>
      <c r="HT253" s="345">
        <f t="shared" si="768"/>
        <v>0</v>
      </c>
      <c r="HU253" s="345">
        <f t="shared" si="769"/>
        <v>0</v>
      </c>
      <c r="HV253" s="345">
        <f t="shared" si="770"/>
        <v>0</v>
      </c>
      <c r="HW253" s="345">
        <f t="shared" si="771"/>
        <v>0</v>
      </c>
      <c r="HX253" s="345">
        <f t="shared" si="772"/>
        <v>0</v>
      </c>
      <c r="HY253" s="344">
        <f t="shared" si="773"/>
        <v>0</v>
      </c>
      <c r="HZ253" s="344">
        <f t="shared" si="774"/>
        <v>0</v>
      </c>
      <c r="IA253" s="345">
        <f t="shared" si="775"/>
        <v>0</v>
      </c>
      <c r="IB253" s="345">
        <f t="shared" si="776"/>
        <v>0</v>
      </c>
      <c r="IC253" s="345">
        <f t="shared" si="777"/>
        <v>0</v>
      </c>
      <c r="ID253" s="345">
        <f t="shared" si="778"/>
        <v>0</v>
      </c>
      <c r="IE253" s="345">
        <f t="shared" si="779"/>
        <v>0</v>
      </c>
      <c r="IF253" s="344">
        <f>IF(AND($HO253=3,SUM($ID253:IE253)=0),IF(AND($HB253=1,$HF253&gt;=0.1),1,),)</f>
        <v>0</v>
      </c>
      <c r="IG253" s="344">
        <f>IF(AND($HO253=3,SUM($ID253:IF253)=0),IF(AND($HB253=1,$HF253&gt;=0.05,$HF253&lt;0.1),1,),)</f>
        <v>0</v>
      </c>
      <c r="IH253" s="345">
        <f t="shared" si="780"/>
        <v>0</v>
      </c>
      <c r="II253" s="345">
        <f t="shared" si="781"/>
        <v>0</v>
      </c>
      <c r="IJ253" s="345">
        <f t="shared" si="782"/>
        <v>0</v>
      </c>
      <c r="IK253" s="345">
        <f t="shared" si="783"/>
        <v>0</v>
      </c>
      <c r="IL253" s="345">
        <f t="shared" si="784"/>
        <v>0</v>
      </c>
      <c r="IM253" s="345">
        <f t="shared" si="785"/>
        <v>0</v>
      </c>
      <c r="IN253" s="345">
        <f t="shared" si="786"/>
        <v>0</v>
      </c>
      <c r="IO253" s="345">
        <f t="shared" si="787"/>
        <v>0</v>
      </c>
      <c r="IP253" s="345">
        <f t="shared" si="788"/>
        <v>0</v>
      </c>
      <c r="IQ253" s="345">
        <f t="shared" si="789"/>
        <v>0</v>
      </c>
      <c r="IR253" s="345">
        <f t="shared" si="790"/>
        <v>0</v>
      </c>
      <c r="IS253" s="392">
        <f t="shared" si="791"/>
        <v>0</v>
      </c>
      <c r="IT253" s="385"/>
      <c r="IU253" s="440">
        <f t="shared" si="643"/>
        <v>0</v>
      </c>
      <c r="IV253" s="344">
        <f t="shared" si="644"/>
        <v>0</v>
      </c>
      <c r="IW253" s="344">
        <f t="shared" si="645"/>
        <v>0</v>
      </c>
      <c r="IX253" s="344">
        <f t="shared" si="646"/>
        <v>0</v>
      </c>
      <c r="IY253" s="344">
        <f t="shared" si="647"/>
        <v>0</v>
      </c>
      <c r="IZ253" s="344">
        <f t="shared" si="648"/>
        <v>0</v>
      </c>
      <c r="JA253" s="344">
        <f t="shared" si="649"/>
        <v>0</v>
      </c>
      <c r="JB253" s="344">
        <f t="shared" si="650"/>
        <v>0</v>
      </c>
      <c r="JC253" s="344">
        <f t="shared" si="651"/>
        <v>0</v>
      </c>
      <c r="JD253" s="344">
        <f t="shared" si="652"/>
        <v>0</v>
      </c>
      <c r="JE253" s="344">
        <f t="shared" si="653"/>
        <v>0</v>
      </c>
      <c r="JF253" s="344">
        <f t="shared" si="654"/>
        <v>0</v>
      </c>
      <c r="JG253" s="344">
        <f t="shared" si="655"/>
        <v>0</v>
      </c>
      <c r="JH253" s="344">
        <f t="shared" si="656"/>
        <v>0</v>
      </c>
      <c r="JI253" s="344">
        <f t="shared" si="657"/>
        <v>0</v>
      </c>
      <c r="JJ253" s="344">
        <f t="shared" si="658"/>
        <v>0</v>
      </c>
      <c r="JK253" s="344">
        <f t="shared" si="659"/>
        <v>0</v>
      </c>
      <c r="JL253" s="344">
        <f t="shared" si="660"/>
        <v>0</v>
      </c>
      <c r="JM253" s="344">
        <f t="shared" si="661"/>
        <v>0</v>
      </c>
      <c r="JN253" s="344">
        <f t="shared" si="662"/>
        <v>0</v>
      </c>
      <c r="JO253" s="344">
        <f t="shared" si="663"/>
        <v>0</v>
      </c>
      <c r="JP253" s="344">
        <f t="shared" si="664"/>
        <v>0</v>
      </c>
      <c r="JQ253" s="344">
        <f t="shared" si="665"/>
        <v>0</v>
      </c>
      <c r="JR253" s="344">
        <f t="shared" si="666"/>
        <v>0</v>
      </c>
      <c r="JS253" s="344">
        <f t="shared" si="667"/>
        <v>0</v>
      </c>
      <c r="JT253" s="344">
        <f t="shared" si="668"/>
        <v>0</v>
      </c>
      <c r="JU253" s="344">
        <f t="shared" si="669"/>
        <v>0</v>
      </c>
      <c r="JV253" s="344">
        <f t="shared" si="670"/>
        <v>0</v>
      </c>
      <c r="JW253" s="344">
        <f t="shared" si="671"/>
        <v>0</v>
      </c>
      <c r="JX253" s="344">
        <f t="shared" si="672"/>
        <v>0</v>
      </c>
      <c r="JY253" s="344">
        <f t="shared" si="673"/>
        <v>0</v>
      </c>
      <c r="JZ253" s="344">
        <f t="shared" si="674"/>
        <v>0</v>
      </c>
      <c r="KA253" s="344">
        <f t="shared" si="675"/>
        <v>0</v>
      </c>
      <c r="KB253" s="344">
        <f t="shared" si="676"/>
        <v>0</v>
      </c>
      <c r="KC253" s="344">
        <f t="shared" si="677"/>
        <v>0</v>
      </c>
      <c r="KD253" s="344">
        <f t="shared" si="678"/>
        <v>0</v>
      </c>
      <c r="KE253" s="344">
        <f t="shared" si="679"/>
        <v>0</v>
      </c>
      <c r="KF253" s="344">
        <f t="shared" si="680"/>
        <v>0</v>
      </c>
      <c r="KG253" s="344">
        <f t="shared" si="681"/>
        <v>0</v>
      </c>
      <c r="KH253" s="344">
        <f t="shared" si="682"/>
        <v>0</v>
      </c>
      <c r="KI253" s="344">
        <f t="shared" si="683"/>
        <v>0</v>
      </c>
      <c r="KJ253" s="344">
        <f t="shared" si="684"/>
        <v>0</v>
      </c>
      <c r="KK253" s="344">
        <f t="shared" si="685"/>
        <v>0</v>
      </c>
      <c r="KL253" s="344">
        <f t="shared" si="686"/>
        <v>0</v>
      </c>
      <c r="KM253" s="344">
        <f t="shared" si="687"/>
        <v>0</v>
      </c>
      <c r="KN253" s="344">
        <f t="shared" si="688"/>
        <v>0</v>
      </c>
      <c r="KO253" s="344">
        <f t="shared" si="689"/>
        <v>0</v>
      </c>
      <c r="KP253" s="344">
        <f t="shared" si="690"/>
        <v>0</v>
      </c>
      <c r="KQ253" s="344">
        <f t="shared" si="691"/>
        <v>0</v>
      </c>
      <c r="KR253" s="344">
        <f t="shared" si="692"/>
        <v>0</v>
      </c>
      <c r="KS253" s="344">
        <f t="shared" si="693"/>
        <v>0</v>
      </c>
      <c r="KT253" s="383">
        <f t="shared" si="694"/>
        <v>0</v>
      </c>
      <c r="KU253" s="701"/>
      <c r="KV253" s="109"/>
      <c r="KW253" s="109"/>
      <c r="KX253" s="110"/>
      <c r="KZ253" s="472">
        <f t="shared" si="695"/>
        <v>0</v>
      </c>
      <c r="LA253" s="348">
        <f t="shared" si="696"/>
        <v>0</v>
      </c>
      <c r="LB253" s="348">
        <f t="shared" si="697"/>
        <v>0</v>
      </c>
      <c r="LC253" s="473">
        <f t="shared" si="698"/>
        <v>0</v>
      </c>
      <c r="LE253" s="467">
        <f t="shared" si="699"/>
        <v>0</v>
      </c>
      <c r="LF253" s="467" t="str">
        <f t="shared" si="700"/>
        <v/>
      </c>
      <c r="LG253" s="467">
        <f t="shared" si="701"/>
        <v>0</v>
      </c>
      <c r="LH253" s="467">
        <f t="shared" si="702"/>
        <v>0</v>
      </c>
      <c r="LI253" s="467">
        <f t="shared" si="703"/>
        <v>0</v>
      </c>
      <c r="LJ253" s="467">
        <f t="shared" si="704"/>
        <v>0</v>
      </c>
      <c r="LK253" s="467">
        <f t="shared" si="705"/>
        <v>0</v>
      </c>
      <c r="LL253" s="467">
        <f t="shared" si="706"/>
        <v>0</v>
      </c>
      <c r="LM253" s="467">
        <f t="shared" si="707"/>
        <v>0</v>
      </c>
      <c r="LN253" s="468">
        <f t="shared" si="708"/>
        <v>0</v>
      </c>
      <c r="LO253" s="468" t="str">
        <f t="shared" si="792"/>
        <v>○</v>
      </c>
      <c r="LP253" s="451"/>
      <c r="LQ253" s="414">
        <f t="shared" si="793"/>
        <v>0</v>
      </c>
      <c r="LR253" s="414">
        <f t="shared" si="794"/>
        <v>0</v>
      </c>
      <c r="LS253" s="414" t="str">
        <f t="shared" si="709"/>
        <v/>
      </c>
      <c r="LT253" s="414" t="str">
        <f t="shared" si="795"/>
        <v/>
      </c>
      <c r="LU253" s="414">
        <f t="shared" si="710"/>
        <v>0</v>
      </c>
      <c r="LV253" s="414">
        <f t="shared" si="711"/>
        <v>0</v>
      </c>
      <c r="LW253" s="414">
        <f t="shared" si="712"/>
        <v>0</v>
      </c>
      <c r="LX253" s="448">
        <f t="shared" si="713"/>
        <v>0</v>
      </c>
      <c r="LY253" s="414">
        <f t="shared" si="796"/>
        <v>0</v>
      </c>
      <c r="LZ253" s="414">
        <f t="shared" si="797"/>
        <v>0</v>
      </c>
      <c r="MA253" s="414">
        <f t="shared" si="798"/>
        <v>0</v>
      </c>
      <c r="MB253" s="448">
        <f t="shared" si="799"/>
        <v>0</v>
      </c>
      <c r="MC253" s="414">
        <f t="shared" si="714"/>
        <v>0</v>
      </c>
      <c r="MD253" s="414">
        <f t="shared" si="715"/>
        <v>0</v>
      </c>
      <c r="ME253" s="414">
        <f t="shared" si="716"/>
        <v>0</v>
      </c>
      <c r="MF253" s="448">
        <f t="shared" si="717"/>
        <v>0</v>
      </c>
      <c r="MG253" s="414">
        <f t="shared" si="718"/>
        <v>0</v>
      </c>
      <c r="MH253" s="414">
        <f t="shared" si="719"/>
        <v>0</v>
      </c>
      <c r="MI253" s="414">
        <f t="shared" si="720"/>
        <v>0</v>
      </c>
      <c r="MJ253" s="448">
        <f t="shared" si="800"/>
        <v>0</v>
      </c>
      <c r="MK253" s="462"/>
      <c r="ML253" s="477" cm="1">
        <f t="array" ref="ML253">IF(MX253=1,INDEX($BX253:$EQ253,1,MATCH("Ⅱ⑧",$BX253:$EQ253,0)+7),0)</f>
        <v>0</v>
      </c>
      <c r="MM253" s="478">
        <f t="shared" si="721"/>
        <v>0</v>
      </c>
      <c r="MN253" s="468">
        <f t="shared" si="722"/>
        <v>0</v>
      </c>
      <c r="MP253" s="348">
        <f t="shared" si="723"/>
        <v>0</v>
      </c>
      <c r="MQ253" s="348">
        <f t="shared" si="724"/>
        <v>0</v>
      </c>
      <c r="MR253" s="348">
        <f t="shared" si="725"/>
        <v>0</v>
      </c>
      <c r="MS253" s="348">
        <f t="shared" si="726"/>
        <v>0</v>
      </c>
      <c r="MT253" s="348">
        <f t="shared" si="727"/>
        <v>0</v>
      </c>
      <c r="MU253" s="348">
        <f t="shared" si="728"/>
        <v>0</v>
      </c>
      <c r="MV253" s="348">
        <f t="shared" si="729"/>
        <v>0</v>
      </c>
      <c r="MW253" s="348">
        <f t="shared" si="730"/>
        <v>0</v>
      </c>
      <c r="MX253" s="348">
        <f t="shared" si="731"/>
        <v>0</v>
      </c>
      <c r="MZ253" s="550">
        <f t="shared" si="732"/>
        <v>0</v>
      </c>
      <c r="NA253" s="550">
        <f t="shared" si="733"/>
        <v>0</v>
      </c>
      <c r="NB253" s="550">
        <f t="shared" si="734"/>
        <v>0</v>
      </c>
      <c r="NC253" s="550">
        <f t="shared" si="735"/>
        <v>0</v>
      </c>
      <c r="ND253" s="550">
        <f t="shared" si="736"/>
        <v>0</v>
      </c>
      <c r="NE253" s="550">
        <f t="shared" si="737"/>
        <v>0</v>
      </c>
      <c r="NF253" s="550">
        <f t="shared" si="738"/>
        <v>0</v>
      </c>
      <c r="NG253" s="550">
        <f t="shared" si="739"/>
        <v>0</v>
      </c>
    </row>
    <row r="254" spans="1:371" s="136" customFormat="1" ht="21" customHeight="1">
      <c r="A254" s="452">
        <f t="shared" si="612"/>
        <v>0</v>
      </c>
      <c r="B254" s="452">
        <f t="shared" si="801"/>
        <v>0</v>
      </c>
      <c r="C254" s="452">
        <f t="shared" si="613"/>
        <v>0</v>
      </c>
      <c r="D254" s="452">
        <f t="shared" si="614"/>
        <v>0</v>
      </c>
      <c r="E254" s="452">
        <f t="shared" si="615"/>
        <v>0</v>
      </c>
      <c r="F254" s="452">
        <f t="shared" si="802"/>
        <v>0</v>
      </c>
      <c r="G254" s="452">
        <f t="shared" si="803"/>
        <v>0</v>
      </c>
      <c r="H254" s="452">
        <f t="shared" si="804"/>
        <v>0</v>
      </c>
      <c r="I254" s="267">
        <f t="shared" si="740"/>
        <v>0</v>
      </c>
      <c r="J254" s="268"/>
      <c r="K254" s="112"/>
      <c r="L254" s="112"/>
      <c r="M254" s="106"/>
      <c r="N254" s="106"/>
      <c r="O254" s="106"/>
      <c r="P254" s="106"/>
      <c r="Q254" s="112"/>
      <c r="R254" s="263" t="str">
        <f>IFERROR(VLOOKUP(Q254,'４整理番号表'!$T$27:$U$30,2,TRUE),"")</f>
        <v/>
      </c>
      <c r="S254" s="263">
        <f t="shared" si="741"/>
        <v>0</v>
      </c>
      <c r="T254" s="266">
        <f t="shared" si="742"/>
        <v>0</v>
      </c>
      <c r="U254" s="112"/>
      <c r="V254" s="108"/>
      <c r="W254" s="269" t="str">
        <f>IFERROR(VLOOKUP(V254,'４整理番号表'!$B$6:$G$7,2,TRUE),"")</f>
        <v/>
      </c>
      <c r="X254" s="270"/>
      <c r="Y254" s="108"/>
      <c r="Z254" s="269" t="str">
        <f>IFERROR(VLOOKUP(Y254,'４整理番号表'!$B$39:$H$45,2,TRUE),"")</f>
        <v/>
      </c>
      <c r="AA254" s="108"/>
      <c r="AB254" s="271" t="str">
        <f>IFERROR(VLOOKUP(AA254,'４整理番号表'!$J$5:$K$59,2,TRUE),"")</f>
        <v/>
      </c>
      <c r="AC254" s="365"/>
      <c r="AD254" s="624"/>
      <c r="AE254" s="107"/>
      <c r="AF254" s="272" t="str">
        <f>IFERROR(VLOOKUP(AE254,'４整理番号表'!$P$6:$Q$39,2,TRUE),"")</f>
        <v/>
      </c>
      <c r="AG254" s="273">
        <f t="shared" si="616"/>
        <v>0</v>
      </c>
      <c r="AH254" s="106"/>
      <c r="AI254" s="112"/>
      <c r="AJ254" s="111"/>
      <c r="AK254" s="282"/>
      <c r="AL254" s="283"/>
      <c r="AM254" s="280"/>
      <c r="AN254" s="29"/>
      <c r="AO254" s="291">
        <f t="shared" si="617"/>
        <v>0</v>
      </c>
      <c r="AP254" s="290">
        <f t="shared" si="743"/>
        <v>0</v>
      </c>
      <c r="AQ254" s="30"/>
      <c r="AR254" s="30"/>
      <c r="AS254" s="30"/>
      <c r="AT254" s="289"/>
      <c r="AU254" s="291">
        <f t="shared" si="810"/>
        <v>0</v>
      </c>
      <c r="AV254" s="291" t="str">
        <f t="shared" si="805"/>
        <v/>
      </c>
      <c r="AW254" s="27"/>
      <c r="AX254" s="33"/>
      <c r="AY254" s="33"/>
      <c r="AZ254" s="28"/>
      <c r="BA254" s="27"/>
      <c r="BB254" s="202"/>
      <c r="BC254" s="315">
        <f t="shared" si="744"/>
        <v>0</v>
      </c>
      <c r="BD254" s="349" t="str">
        <f t="shared" si="618"/>
        <v/>
      </c>
      <c r="BE254" s="350"/>
      <c r="BF254" s="350"/>
      <c r="BG254" s="349">
        <f t="shared" si="811"/>
        <v>0</v>
      </c>
      <c r="BH254" s="350"/>
      <c r="BI254" s="349">
        <f t="shared" si="745"/>
        <v>0</v>
      </c>
      <c r="BJ254" s="202"/>
      <c r="BK254" s="202"/>
      <c r="BL254" s="653" t="str">
        <f t="shared" si="619"/>
        <v/>
      </c>
      <c r="BM254" s="654" t="str">
        <f t="shared" si="620"/>
        <v/>
      </c>
      <c r="BN254" s="266" t="str">
        <f t="shared" si="621"/>
        <v/>
      </c>
      <c r="BO254" s="793"/>
      <c r="BP254" s="323"/>
      <c r="BQ254" s="323"/>
      <c r="BR254" s="323"/>
      <c r="BS254" s="323"/>
      <c r="BT254" s="324" t="str">
        <f t="shared" si="622"/>
        <v/>
      </c>
      <c r="BU254" s="325" t="str">
        <f t="shared" si="746"/>
        <v/>
      </c>
      <c r="BV254" s="393">
        <f t="shared" si="747"/>
        <v>0</v>
      </c>
      <c r="BW254" s="326"/>
      <c r="BX254" s="329"/>
      <c r="BY254" s="454"/>
      <c r="BZ254" s="455"/>
      <c r="CA254" s="455"/>
      <c r="CB254" s="455"/>
      <c r="CC254" s="455"/>
      <c r="CD254" s="322">
        <f>IFERROR(VLOOKUP(BX254,'４整理番号表'!$X$23:$Z$31,3,FALSE),)</f>
        <v>0</v>
      </c>
      <c r="CE254" s="605" t="str">
        <f>IF(BX254='４整理番号表'!$X$24,IF(CC254&lt;&gt;"",IF(BZ254&gt;0,IF(BY254=6,ROUNDDOWN((CC254-BZ254)/ABS(BZ254),3),IF(BY254=5,ROUNDDOWN((CC254-BZ254)/ABS(BZ254)*3/4,3),"")),"-")),IF(CC254&lt;&gt;"",IF(BZ254&gt;0,ROUNDDOWN((CC254-BZ254)/ABS(BZ254),3),"-"),""))</f>
        <v/>
      </c>
      <c r="CF254" s="610"/>
      <c r="CG254" s="329"/>
      <c r="CH254" s="454"/>
      <c r="CI254" s="322"/>
      <c r="CJ254" s="322"/>
      <c r="CK254" s="322"/>
      <c r="CL254" s="322"/>
      <c r="CM254" s="322">
        <f>IFERROR(VLOOKUP(CG254,'４整理番号表'!$X$23:$Z$31,3,FALSE),)</f>
        <v>0</v>
      </c>
      <c r="CN254" s="325" t="str">
        <f t="shared" si="748"/>
        <v/>
      </c>
      <c r="CO254" s="610"/>
      <c r="CP254" s="329"/>
      <c r="CQ254" s="454"/>
      <c r="CR254" s="322"/>
      <c r="CS254" s="322"/>
      <c r="CT254" s="322"/>
      <c r="CU254" s="322"/>
      <c r="CV254" s="322">
        <f>IFERROR(VLOOKUP(CP254,'４整理番号表'!$X$23:$Z$31,3,FALSE),)</f>
        <v>0</v>
      </c>
      <c r="CW254" s="325" t="str">
        <f t="shared" si="749"/>
        <v/>
      </c>
      <c r="CX254" s="619"/>
      <c r="CY254" s="329"/>
      <c r="CZ254" s="454"/>
      <c r="DA254" s="322"/>
      <c r="DB254" s="322"/>
      <c r="DC254" s="322"/>
      <c r="DD254" s="322"/>
      <c r="DE254" s="322">
        <f>IFERROR(VLOOKUP(CY254,'４整理番号表'!$X$23:$Z$31,3,FALSE),)</f>
        <v>0</v>
      </c>
      <c r="DF254" s="325" t="str">
        <f t="shared" si="750"/>
        <v/>
      </c>
      <c r="DG254" s="610"/>
      <c r="DH254" s="329"/>
      <c r="DI254" s="454"/>
      <c r="DJ254" s="322"/>
      <c r="DK254" s="322"/>
      <c r="DL254" s="322"/>
      <c r="DM254" s="322"/>
      <c r="DN254" s="322">
        <f>IFERROR(VLOOKUP(DH254,'４整理番号表'!$X$23:$Z$31,3,FALSE),)</f>
        <v>0</v>
      </c>
      <c r="DO254" s="325" t="str">
        <f t="shared" si="751"/>
        <v/>
      </c>
      <c r="DP254" s="610"/>
      <c r="DQ254" s="329"/>
      <c r="DR254" s="454"/>
      <c r="DS254" s="322"/>
      <c r="DT254" s="322"/>
      <c r="DU254" s="322"/>
      <c r="DV254" s="322"/>
      <c r="DW254" s="322">
        <f>IFERROR(VLOOKUP(DQ254,'４整理番号表'!$X$23:$Z$31,3,FALSE),)</f>
        <v>0</v>
      </c>
      <c r="DX254" s="325" t="str">
        <f t="shared" si="752"/>
        <v/>
      </c>
      <c r="DY254" s="610"/>
      <c r="DZ254" s="329"/>
      <c r="EA254" s="454"/>
      <c r="EB254" s="322"/>
      <c r="EC254" s="322"/>
      <c r="ED254" s="322"/>
      <c r="EE254" s="322"/>
      <c r="EF254" s="322">
        <f>IFERROR(VLOOKUP(DZ254,'４整理番号表'!$X$23:$Z$31,3,FALSE),)</f>
        <v>0</v>
      </c>
      <c r="EG254" s="325" t="str">
        <f t="shared" si="753"/>
        <v/>
      </c>
      <c r="EH254" s="610"/>
      <c r="EI254" s="329"/>
      <c r="EJ254" s="454"/>
      <c r="EK254" s="322"/>
      <c r="EL254" s="322"/>
      <c r="EM254" s="322"/>
      <c r="EN254" s="322"/>
      <c r="EO254" s="322">
        <f>IFERROR(VLOOKUP(EI254,'４整理番号表'!$X$23:$Z$31,3,FALSE),)</f>
        <v>0</v>
      </c>
      <c r="EP254" s="325" t="str">
        <f t="shared" si="754"/>
        <v/>
      </c>
      <c r="EQ254" s="619"/>
      <c r="ER254" s="203" t="s">
        <v>101</v>
      </c>
      <c r="ES254" s="266">
        <f t="shared" si="623"/>
        <v>0</v>
      </c>
      <c r="ET254" s="272">
        <f t="shared" si="624"/>
        <v>0</v>
      </c>
      <c r="EU254" s="272">
        <f t="shared" si="625"/>
        <v>0</v>
      </c>
      <c r="EV254" s="272">
        <f t="shared" si="626"/>
        <v>0</v>
      </c>
      <c r="EW254" s="272">
        <f t="shared" si="627"/>
        <v>0</v>
      </c>
      <c r="EX254" s="272">
        <f t="shared" si="628"/>
        <v>0</v>
      </c>
      <c r="EY254" s="272">
        <f t="shared" si="629"/>
        <v>0</v>
      </c>
      <c r="EZ254" s="272">
        <f t="shared" si="630"/>
        <v>0</v>
      </c>
      <c r="FA254" s="272">
        <f t="shared" si="631"/>
        <v>0</v>
      </c>
      <c r="FB254" s="272">
        <f t="shared" si="632"/>
        <v>0</v>
      </c>
      <c r="FC254" s="272">
        <f t="shared" si="633"/>
        <v>0</v>
      </c>
      <c r="FD254" s="272">
        <f t="shared" si="634"/>
        <v>0</v>
      </c>
      <c r="FE254" s="272">
        <f t="shared" si="635"/>
        <v>0</v>
      </c>
      <c r="FF254" s="272">
        <f t="shared" si="636"/>
        <v>0</v>
      </c>
      <c r="FG254" s="272">
        <f t="shared" si="637"/>
        <v>0</v>
      </c>
      <c r="FH254" s="272">
        <f t="shared" si="638"/>
        <v>0</v>
      </c>
      <c r="FI254" s="109" t="s">
        <v>100</v>
      </c>
      <c r="FJ254" s="109" t="s">
        <v>100</v>
      </c>
      <c r="FK254" s="109" t="s">
        <v>100</v>
      </c>
      <c r="FL254" s="109" t="s">
        <v>100</v>
      </c>
      <c r="FM254" s="109" t="s">
        <v>100</v>
      </c>
      <c r="FN254" s="272">
        <f t="shared" si="755"/>
        <v>0</v>
      </c>
      <c r="FO254" s="272">
        <f t="shared" si="756"/>
        <v>0</v>
      </c>
      <c r="FP254" s="272">
        <f t="shared" si="757"/>
        <v>0</v>
      </c>
      <c r="FQ254" s="272">
        <f t="shared" si="758"/>
        <v>0</v>
      </c>
      <c r="FR254" s="272">
        <f t="shared" si="759"/>
        <v>0</v>
      </c>
      <c r="FS254" s="272">
        <f t="shared" si="760"/>
        <v>0</v>
      </c>
      <c r="FT254" s="272">
        <f t="shared" si="761"/>
        <v>0</v>
      </c>
      <c r="FU254" s="113"/>
      <c r="FV254" s="113"/>
      <c r="FW254" s="109"/>
      <c r="FX254" s="109"/>
      <c r="FY254" s="109"/>
      <c r="FZ254" s="272">
        <f t="shared" si="762"/>
        <v>0</v>
      </c>
      <c r="GA254" s="272">
        <f t="shared" si="639"/>
        <v>0</v>
      </c>
      <c r="GB254" s="109"/>
      <c r="GC254" s="109"/>
      <c r="GD254" s="109"/>
      <c r="GE254" s="109"/>
      <c r="GF254" s="109"/>
      <c r="GG254" s="109"/>
      <c r="GH254" s="109"/>
      <c r="GI254" s="109"/>
      <c r="GJ254" s="109"/>
      <c r="GK254" s="109"/>
      <c r="GL254" s="109"/>
      <c r="GM254" s="109"/>
      <c r="GN254" s="109"/>
      <c r="GO254" s="109"/>
      <c r="GP254" s="109"/>
      <c r="GQ254" s="109"/>
      <c r="GR254" s="109"/>
      <c r="GS254" s="109"/>
      <c r="GT254" s="110"/>
      <c r="GV254" s="413">
        <f t="shared" si="640"/>
        <v>0</v>
      </c>
      <c r="GW254" s="414">
        <f t="shared" si="641"/>
        <v>0</v>
      </c>
      <c r="GX254" s="415"/>
      <c r="GY254" s="416">
        <f t="shared" si="806"/>
        <v>0</v>
      </c>
      <c r="GZ254" s="417">
        <f t="shared" si="807"/>
        <v>0</v>
      </c>
      <c r="HA254" s="385"/>
      <c r="HB254" s="421"/>
      <c r="HC254" s="422"/>
      <c r="HD254" s="422"/>
      <c r="HE254" s="423">
        <f t="shared" si="808"/>
        <v>0</v>
      </c>
      <c r="HF254" s="424">
        <f t="shared" si="809"/>
        <v>0</v>
      </c>
      <c r="HG254" s="426"/>
      <c r="HH254" s="426"/>
      <c r="HI254" s="426"/>
      <c r="HJ254" s="345" t="str">
        <f t="shared" si="642"/>
        <v/>
      </c>
      <c r="HK254" s="402">
        <f>IF(OR(AND(1&lt;=HJ254,HJ254&lt;=3),HJ254=6),VLOOKUP(HJ254,'４整理番号表'!$J$5:$K$59,2,FALSE),0)</f>
        <v>0</v>
      </c>
      <c r="HL254" s="402">
        <f>IF(OR(HJ254=4,HJ254=7),VLOOKUP(HJ254,'４整理番号表'!$J$5:$K$59,2,FALSE),0)</f>
        <v>0</v>
      </c>
      <c r="HM254" s="402">
        <f>IF(HJ254=5,VLOOKUP(HJ254,'４整理番号表'!$J$5:$K$59,2,FALSE),0)</f>
        <v>0</v>
      </c>
      <c r="HN254" s="402">
        <f>IF(AND(8&lt;=HJ254,HJ254&lt;=13),VLOOKUP(HJ254,'４整理番号表'!$J$5:$K$59,2,FALSE),0)</f>
        <v>0</v>
      </c>
      <c r="HO254" s="397">
        <f t="shared" si="763"/>
        <v>0</v>
      </c>
      <c r="HP254" s="345">
        <f t="shared" si="764"/>
        <v>0</v>
      </c>
      <c r="HQ254" s="345">
        <f t="shared" si="765"/>
        <v>0</v>
      </c>
      <c r="HR254" s="344">
        <f t="shared" si="766"/>
        <v>0</v>
      </c>
      <c r="HS254" s="344">
        <f t="shared" si="767"/>
        <v>0</v>
      </c>
      <c r="HT254" s="345">
        <f t="shared" si="768"/>
        <v>0</v>
      </c>
      <c r="HU254" s="345">
        <f t="shared" si="769"/>
        <v>0</v>
      </c>
      <c r="HV254" s="345">
        <f t="shared" si="770"/>
        <v>0</v>
      </c>
      <c r="HW254" s="345">
        <f t="shared" si="771"/>
        <v>0</v>
      </c>
      <c r="HX254" s="345">
        <f t="shared" si="772"/>
        <v>0</v>
      </c>
      <c r="HY254" s="344">
        <f t="shared" si="773"/>
        <v>0</v>
      </c>
      <c r="HZ254" s="344">
        <f t="shared" si="774"/>
        <v>0</v>
      </c>
      <c r="IA254" s="345">
        <f t="shared" si="775"/>
        <v>0</v>
      </c>
      <c r="IB254" s="345">
        <f t="shared" si="776"/>
        <v>0</v>
      </c>
      <c r="IC254" s="345">
        <f t="shared" si="777"/>
        <v>0</v>
      </c>
      <c r="ID254" s="345">
        <f t="shared" si="778"/>
        <v>0</v>
      </c>
      <c r="IE254" s="345">
        <f t="shared" si="779"/>
        <v>0</v>
      </c>
      <c r="IF254" s="344">
        <f>IF(AND($HO254=3,SUM($ID254:IE254)=0),IF(AND($HB254=1,$HF254&gt;=0.1),1,),)</f>
        <v>0</v>
      </c>
      <c r="IG254" s="344">
        <f>IF(AND($HO254=3,SUM($ID254:IF254)=0),IF(AND($HB254=1,$HF254&gt;=0.05,$HF254&lt;0.1),1,),)</f>
        <v>0</v>
      </c>
      <c r="IH254" s="345">
        <f t="shared" si="780"/>
        <v>0</v>
      </c>
      <c r="II254" s="345">
        <f t="shared" si="781"/>
        <v>0</v>
      </c>
      <c r="IJ254" s="345">
        <f t="shared" si="782"/>
        <v>0</v>
      </c>
      <c r="IK254" s="345">
        <f t="shared" si="783"/>
        <v>0</v>
      </c>
      <c r="IL254" s="345">
        <f t="shared" si="784"/>
        <v>0</v>
      </c>
      <c r="IM254" s="345">
        <f t="shared" si="785"/>
        <v>0</v>
      </c>
      <c r="IN254" s="345">
        <f t="shared" si="786"/>
        <v>0</v>
      </c>
      <c r="IO254" s="345">
        <f t="shared" si="787"/>
        <v>0</v>
      </c>
      <c r="IP254" s="345">
        <f t="shared" si="788"/>
        <v>0</v>
      </c>
      <c r="IQ254" s="345">
        <f t="shared" si="789"/>
        <v>0</v>
      </c>
      <c r="IR254" s="345">
        <f t="shared" si="790"/>
        <v>0</v>
      </c>
      <c r="IS254" s="392">
        <f t="shared" si="791"/>
        <v>0</v>
      </c>
      <c r="IT254" s="385"/>
      <c r="IU254" s="440">
        <f t="shared" si="643"/>
        <v>0</v>
      </c>
      <c r="IV254" s="344">
        <f t="shared" si="644"/>
        <v>0</v>
      </c>
      <c r="IW254" s="344">
        <f t="shared" si="645"/>
        <v>0</v>
      </c>
      <c r="IX254" s="344">
        <f t="shared" si="646"/>
        <v>0</v>
      </c>
      <c r="IY254" s="344">
        <f t="shared" si="647"/>
        <v>0</v>
      </c>
      <c r="IZ254" s="344">
        <f t="shared" si="648"/>
        <v>0</v>
      </c>
      <c r="JA254" s="344">
        <f t="shared" si="649"/>
        <v>0</v>
      </c>
      <c r="JB254" s="344">
        <f t="shared" si="650"/>
        <v>0</v>
      </c>
      <c r="JC254" s="344">
        <f t="shared" si="651"/>
        <v>0</v>
      </c>
      <c r="JD254" s="344">
        <f t="shared" si="652"/>
        <v>0</v>
      </c>
      <c r="JE254" s="344">
        <f t="shared" si="653"/>
        <v>0</v>
      </c>
      <c r="JF254" s="344">
        <f t="shared" si="654"/>
        <v>0</v>
      </c>
      <c r="JG254" s="344">
        <f t="shared" si="655"/>
        <v>0</v>
      </c>
      <c r="JH254" s="344">
        <f t="shared" si="656"/>
        <v>0</v>
      </c>
      <c r="JI254" s="344">
        <f t="shared" si="657"/>
        <v>0</v>
      </c>
      <c r="JJ254" s="344">
        <f t="shared" si="658"/>
        <v>0</v>
      </c>
      <c r="JK254" s="344">
        <f t="shared" si="659"/>
        <v>0</v>
      </c>
      <c r="JL254" s="344">
        <f t="shared" si="660"/>
        <v>0</v>
      </c>
      <c r="JM254" s="344">
        <f t="shared" si="661"/>
        <v>0</v>
      </c>
      <c r="JN254" s="344">
        <f t="shared" si="662"/>
        <v>0</v>
      </c>
      <c r="JO254" s="344">
        <f t="shared" si="663"/>
        <v>0</v>
      </c>
      <c r="JP254" s="344">
        <f t="shared" si="664"/>
        <v>0</v>
      </c>
      <c r="JQ254" s="344">
        <f t="shared" si="665"/>
        <v>0</v>
      </c>
      <c r="JR254" s="344">
        <f t="shared" si="666"/>
        <v>0</v>
      </c>
      <c r="JS254" s="344">
        <f t="shared" si="667"/>
        <v>0</v>
      </c>
      <c r="JT254" s="344">
        <f t="shared" si="668"/>
        <v>0</v>
      </c>
      <c r="JU254" s="344">
        <f t="shared" si="669"/>
        <v>0</v>
      </c>
      <c r="JV254" s="344">
        <f t="shared" si="670"/>
        <v>0</v>
      </c>
      <c r="JW254" s="344">
        <f t="shared" si="671"/>
        <v>0</v>
      </c>
      <c r="JX254" s="344">
        <f t="shared" si="672"/>
        <v>0</v>
      </c>
      <c r="JY254" s="344">
        <f t="shared" si="673"/>
        <v>0</v>
      </c>
      <c r="JZ254" s="344">
        <f t="shared" si="674"/>
        <v>0</v>
      </c>
      <c r="KA254" s="344">
        <f t="shared" si="675"/>
        <v>0</v>
      </c>
      <c r="KB254" s="344">
        <f t="shared" si="676"/>
        <v>0</v>
      </c>
      <c r="KC254" s="344">
        <f t="shared" si="677"/>
        <v>0</v>
      </c>
      <c r="KD254" s="344">
        <f t="shared" si="678"/>
        <v>0</v>
      </c>
      <c r="KE254" s="344">
        <f t="shared" si="679"/>
        <v>0</v>
      </c>
      <c r="KF254" s="344">
        <f t="shared" si="680"/>
        <v>0</v>
      </c>
      <c r="KG254" s="344">
        <f t="shared" si="681"/>
        <v>0</v>
      </c>
      <c r="KH254" s="344">
        <f t="shared" si="682"/>
        <v>0</v>
      </c>
      <c r="KI254" s="344">
        <f t="shared" si="683"/>
        <v>0</v>
      </c>
      <c r="KJ254" s="344">
        <f t="shared" si="684"/>
        <v>0</v>
      </c>
      <c r="KK254" s="344">
        <f t="shared" si="685"/>
        <v>0</v>
      </c>
      <c r="KL254" s="344">
        <f t="shared" si="686"/>
        <v>0</v>
      </c>
      <c r="KM254" s="344">
        <f t="shared" si="687"/>
        <v>0</v>
      </c>
      <c r="KN254" s="344">
        <f t="shared" si="688"/>
        <v>0</v>
      </c>
      <c r="KO254" s="344">
        <f t="shared" si="689"/>
        <v>0</v>
      </c>
      <c r="KP254" s="344">
        <f t="shared" si="690"/>
        <v>0</v>
      </c>
      <c r="KQ254" s="344">
        <f t="shared" si="691"/>
        <v>0</v>
      </c>
      <c r="KR254" s="344">
        <f t="shared" si="692"/>
        <v>0</v>
      </c>
      <c r="KS254" s="344">
        <f t="shared" si="693"/>
        <v>0</v>
      </c>
      <c r="KT254" s="383">
        <f t="shared" si="694"/>
        <v>0</v>
      </c>
      <c r="KU254" s="701"/>
      <c r="KV254" s="109"/>
      <c r="KW254" s="109"/>
      <c r="KX254" s="110"/>
      <c r="KZ254" s="472">
        <f t="shared" si="695"/>
        <v>0</v>
      </c>
      <c r="LA254" s="348">
        <f t="shared" si="696"/>
        <v>0</v>
      </c>
      <c r="LB254" s="348">
        <f t="shared" si="697"/>
        <v>0</v>
      </c>
      <c r="LC254" s="473">
        <f t="shared" si="698"/>
        <v>0</v>
      </c>
      <c r="LE254" s="467">
        <f t="shared" si="699"/>
        <v>0</v>
      </c>
      <c r="LF254" s="467" t="str">
        <f t="shared" si="700"/>
        <v/>
      </c>
      <c r="LG254" s="467">
        <f t="shared" si="701"/>
        <v>0</v>
      </c>
      <c r="LH254" s="467">
        <f t="shared" si="702"/>
        <v>0</v>
      </c>
      <c r="LI254" s="467">
        <f t="shared" si="703"/>
        <v>0</v>
      </c>
      <c r="LJ254" s="467">
        <f t="shared" si="704"/>
        <v>0</v>
      </c>
      <c r="LK254" s="467">
        <f t="shared" si="705"/>
        <v>0</v>
      </c>
      <c r="LL254" s="467">
        <f t="shared" si="706"/>
        <v>0</v>
      </c>
      <c r="LM254" s="467">
        <f t="shared" si="707"/>
        <v>0</v>
      </c>
      <c r="LN254" s="468">
        <f t="shared" si="708"/>
        <v>0</v>
      </c>
      <c r="LO254" s="468" t="str">
        <f t="shared" si="792"/>
        <v>○</v>
      </c>
      <c r="LP254" s="451"/>
      <c r="LQ254" s="414">
        <f t="shared" si="793"/>
        <v>0</v>
      </c>
      <c r="LR254" s="414">
        <f t="shared" si="794"/>
        <v>0</v>
      </c>
      <c r="LS254" s="414" t="str">
        <f t="shared" si="709"/>
        <v/>
      </c>
      <c r="LT254" s="414" t="str">
        <f t="shared" si="795"/>
        <v/>
      </c>
      <c r="LU254" s="414">
        <f t="shared" si="710"/>
        <v>0</v>
      </c>
      <c r="LV254" s="414">
        <f t="shared" si="711"/>
        <v>0</v>
      </c>
      <c r="LW254" s="414">
        <f t="shared" si="712"/>
        <v>0</v>
      </c>
      <c r="LX254" s="448">
        <f t="shared" si="713"/>
        <v>0</v>
      </c>
      <c r="LY254" s="414">
        <f t="shared" si="796"/>
        <v>0</v>
      </c>
      <c r="LZ254" s="414">
        <f t="shared" si="797"/>
        <v>0</v>
      </c>
      <c r="MA254" s="414">
        <f t="shared" si="798"/>
        <v>0</v>
      </c>
      <c r="MB254" s="448">
        <f t="shared" si="799"/>
        <v>0</v>
      </c>
      <c r="MC254" s="414">
        <f t="shared" si="714"/>
        <v>0</v>
      </c>
      <c r="MD254" s="414">
        <f t="shared" si="715"/>
        <v>0</v>
      </c>
      <c r="ME254" s="414">
        <f t="shared" si="716"/>
        <v>0</v>
      </c>
      <c r="MF254" s="448">
        <f t="shared" si="717"/>
        <v>0</v>
      </c>
      <c r="MG254" s="414">
        <f t="shared" si="718"/>
        <v>0</v>
      </c>
      <c r="MH254" s="414">
        <f t="shared" si="719"/>
        <v>0</v>
      </c>
      <c r="MI254" s="414">
        <f t="shared" si="720"/>
        <v>0</v>
      </c>
      <c r="MJ254" s="448">
        <f t="shared" si="800"/>
        <v>0</v>
      </c>
      <c r="MK254" s="462"/>
      <c r="ML254" s="477" cm="1">
        <f t="array" ref="ML254">IF(MX254=1,INDEX($BX254:$EQ254,1,MATCH("Ⅱ⑧",$BX254:$EQ254,0)+7),0)</f>
        <v>0</v>
      </c>
      <c r="MM254" s="478">
        <f t="shared" si="721"/>
        <v>0</v>
      </c>
      <c r="MN254" s="468">
        <f t="shared" si="722"/>
        <v>0</v>
      </c>
      <c r="MP254" s="348">
        <f t="shared" si="723"/>
        <v>0</v>
      </c>
      <c r="MQ254" s="348">
        <f t="shared" si="724"/>
        <v>0</v>
      </c>
      <c r="MR254" s="348">
        <f t="shared" si="725"/>
        <v>0</v>
      </c>
      <c r="MS254" s="348">
        <f t="shared" si="726"/>
        <v>0</v>
      </c>
      <c r="MT254" s="348">
        <f t="shared" si="727"/>
        <v>0</v>
      </c>
      <c r="MU254" s="348">
        <f t="shared" si="728"/>
        <v>0</v>
      </c>
      <c r="MV254" s="348">
        <f t="shared" si="729"/>
        <v>0</v>
      </c>
      <c r="MW254" s="348">
        <f t="shared" si="730"/>
        <v>0</v>
      </c>
      <c r="MX254" s="348">
        <f t="shared" si="731"/>
        <v>0</v>
      </c>
      <c r="MZ254" s="550">
        <f t="shared" si="732"/>
        <v>0</v>
      </c>
      <c r="NA254" s="550">
        <f t="shared" si="733"/>
        <v>0</v>
      </c>
      <c r="NB254" s="550">
        <f t="shared" si="734"/>
        <v>0</v>
      </c>
      <c r="NC254" s="550">
        <f t="shared" si="735"/>
        <v>0</v>
      </c>
      <c r="ND254" s="550">
        <f t="shared" si="736"/>
        <v>0</v>
      </c>
      <c r="NE254" s="550">
        <f t="shared" si="737"/>
        <v>0</v>
      </c>
      <c r="NF254" s="550">
        <f t="shared" si="738"/>
        <v>0</v>
      </c>
      <c r="NG254" s="550">
        <f t="shared" si="739"/>
        <v>0</v>
      </c>
    </row>
    <row r="255" spans="1:371" s="136" customFormat="1" ht="21" customHeight="1">
      <c r="A255" s="452">
        <f t="shared" si="612"/>
        <v>0</v>
      </c>
      <c r="B255" s="452">
        <f t="shared" si="801"/>
        <v>0</v>
      </c>
      <c r="C255" s="452">
        <f t="shared" si="613"/>
        <v>0</v>
      </c>
      <c r="D255" s="452">
        <f t="shared" si="614"/>
        <v>0</v>
      </c>
      <c r="E255" s="452">
        <f t="shared" si="615"/>
        <v>0</v>
      </c>
      <c r="F255" s="452">
        <f t="shared" si="802"/>
        <v>0</v>
      </c>
      <c r="G255" s="452">
        <f t="shared" si="803"/>
        <v>0</v>
      </c>
      <c r="H255" s="452">
        <f t="shared" si="804"/>
        <v>0</v>
      </c>
      <c r="I255" s="267">
        <f t="shared" si="740"/>
        <v>0</v>
      </c>
      <c r="J255" s="268"/>
      <c r="K255" s="112"/>
      <c r="L255" s="112"/>
      <c r="M255" s="106"/>
      <c r="N255" s="106"/>
      <c r="O255" s="106"/>
      <c r="P255" s="106"/>
      <c r="Q255" s="112"/>
      <c r="R255" s="263" t="str">
        <f>IFERROR(VLOOKUP(Q255,'４整理番号表'!$T$27:$U$30,2,TRUE),"")</f>
        <v/>
      </c>
      <c r="S255" s="263">
        <f t="shared" si="741"/>
        <v>0</v>
      </c>
      <c r="T255" s="266">
        <f t="shared" si="742"/>
        <v>0</v>
      </c>
      <c r="U255" s="112"/>
      <c r="V255" s="108"/>
      <c r="W255" s="269" t="str">
        <f>IFERROR(VLOOKUP(V255,'４整理番号表'!$B$6:$G$7,2,TRUE),"")</f>
        <v/>
      </c>
      <c r="X255" s="270"/>
      <c r="Y255" s="108"/>
      <c r="Z255" s="269" t="str">
        <f>IFERROR(VLOOKUP(Y255,'４整理番号表'!$B$39:$H$45,2,TRUE),"")</f>
        <v/>
      </c>
      <c r="AA255" s="108"/>
      <c r="AB255" s="271" t="str">
        <f>IFERROR(VLOOKUP(AA255,'４整理番号表'!$J$5:$K$59,2,TRUE),"")</f>
        <v/>
      </c>
      <c r="AC255" s="365"/>
      <c r="AD255" s="624"/>
      <c r="AE255" s="107"/>
      <c r="AF255" s="272" t="str">
        <f>IFERROR(VLOOKUP(AE255,'４整理番号表'!$P$6:$Q$39,2,TRUE),"")</f>
        <v/>
      </c>
      <c r="AG255" s="273">
        <f t="shared" si="616"/>
        <v>0</v>
      </c>
      <c r="AH255" s="106"/>
      <c r="AI255" s="112"/>
      <c r="AJ255" s="111"/>
      <c r="AK255" s="282"/>
      <c r="AL255" s="283"/>
      <c r="AM255" s="280"/>
      <c r="AN255" s="26"/>
      <c r="AO255" s="291">
        <f t="shared" si="617"/>
        <v>0</v>
      </c>
      <c r="AP255" s="290">
        <f t="shared" si="743"/>
        <v>0</v>
      </c>
      <c r="AQ255" s="30"/>
      <c r="AR255" s="30"/>
      <c r="AS255" s="30"/>
      <c r="AT255" s="289"/>
      <c r="AU255" s="291">
        <f t="shared" si="810"/>
        <v>0</v>
      </c>
      <c r="AV255" s="291" t="str">
        <f t="shared" si="805"/>
        <v/>
      </c>
      <c r="AW255" s="27"/>
      <c r="AX255" s="33"/>
      <c r="AY255" s="33"/>
      <c r="AZ255" s="28"/>
      <c r="BA255" s="27"/>
      <c r="BB255" s="202"/>
      <c r="BC255" s="315">
        <f t="shared" si="744"/>
        <v>0</v>
      </c>
      <c r="BD255" s="349" t="str">
        <f t="shared" si="618"/>
        <v/>
      </c>
      <c r="BE255" s="350"/>
      <c r="BF255" s="350"/>
      <c r="BG255" s="349">
        <f t="shared" si="811"/>
        <v>0</v>
      </c>
      <c r="BH255" s="350"/>
      <c r="BI255" s="349">
        <f t="shared" si="745"/>
        <v>0</v>
      </c>
      <c r="BJ255" s="202"/>
      <c r="BK255" s="202"/>
      <c r="BL255" s="653" t="str">
        <f t="shared" si="619"/>
        <v/>
      </c>
      <c r="BM255" s="654" t="str">
        <f t="shared" si="620"/>
        <v/>
      </c>
      <c r="BN255" s="266" t="str">
        <f t="shared" si="621"/>
        <v/>
      </c>
      <c r="BO255" s="793"/>
      <c r="BP255" s="323"/>
      <c r="BQ255" s="323"/>
      <c r="BR255" s="323"/>
      <c r="BS255" s="323"/>
      <c r="BT255" s="324" t="str">
        <f t="shared" si="622"/>
        <v/>
      </c>
      <c r="BU255" s="325" t="str">
        <f t="shared" si="746"/>
        <v/>
      </c>
      <c r="BV255" s="393">
        <f t="shared" si="747"/>
        <v>0</v>
      </c>
      <c r="BW255" s="326"/>
      <c r="BX255" s="329"/>
      <c r="BY255" s="454"/>
      <c r="BZ255" s="455"/>
      <c r="CA255" s="455"/>
      <c r="CB255" s="455"/>
      <c r="CC255" s="455"/>
      <c r="CD255" s="322">
        <f>IFERROR(VLOOKUP(BX255,'４整理番号表'!$X$23:$Z$31,3,FALSE),)</f>
        <v>0</v>
      </c>
      <c r="CE255" s="605" t="str">
        <f>IF(BX255='４整理番号表'!$X$24,IF(CC255&lt;&gt;"",IF(BZ255&gt;0,IF(BY255=6,ROUNDDOWN((CC255-BZ255)/ABS(BZ255),3),IF(BY255=5,ROUNDDOWN((CC255-BZ255)/ABS(BZ255)*3/4,3),"")),"-")),IF(CC255&lt;&gt;"",IF(BZ255&gt;0,ROUNDDOWN((CC255-BZ255)/ABS(BZ255),3),"-"),""))</f>
        <v/>
      </c>
      <c r="CF255" s="610"/>
      <c r="CG255" s="329"/>
      <c r="CH255" s="454"/>
      <c r="CI255" s="322"/>
      <c r="CJ255" s="322"/>
      <c r="CK255" s="322"/>
      <c r="CL255" s="322"/>
      <c r="CM255" s="322">
        <f>IFERROR(VLOOKUP(CG255,'４整理番号表'!$X$23:$Z$31,3,FALSE),)</f>
        <v>0</v>
      </c>
      <c r="CN255" s="325" t="str">
        <f t="shared" si="748"/>
        <v/>
      </c>
      <c r="CO255" s="610"/>
      <c r="CP255" s="329"/>
      <c r="CQ255" s="454"/>
      <c r="CR255" s="322"/>
      <c r="CS255" s="322"/>
      <c r="CT255" s="322"/>
      <c r="CU255" s="322"/>
      <c r="CV255" s="322">
        <f>IFERROR(VLOOKUP(CP255,'４整理番号表'!$X$23:$Z$31,3,FALSE),)</f>
        <v>0</v>
      </c>
      <c r="CW255" s="325" t="str">
        <f t="shared" si="749"/>
        <v/>
      </c>
      <c r="CX255" s="619"/>
      <c r="CY255" s="329"/>
      <c r="CZ255" s="454"/>
      <c r="DA255" s="322"/>
      <c r="DB255" s="322"/>
      <c r="DC255" s="322"/>
      <c r="DD255" s="322"/>
      <c r="DE255" s="322">
        <f>IFERROR(VLOOKUP(CY255,'４整理番号表'!$X$23:$Z$31,3,FALSE),)</f>
        <v>0</v>
      </c>
      <c r="DF255" s="325" t="str">
        <f t="shared" si="750"/>
        <v/>
      </c>
      <c r="DG255" s="610"/>
      <c r="DH255" s="329"/>
      <c r="DI255" s="454"/>
      <c r="DJ255" s="322"/>
      <c r="DK255" s="322"/>
      <c r="DL255" s="322"/>
      <c r="DM255" s="322"/>
      <c r="DN255" s="322">
        <f>IFERROR(VLOOKUP(DH255,'４整理番号表'!$X$23:$Z$31,3,FALSE),)</f>
        <v>0</v>
      </c>
      <c r="DO255" s="325" t="str">
        <f t="shared" si="751"/>
        <v/>
      </c>
      <c r="DP255" s="610"/>
      <c r="DQ255" s="329"/>
      <c r="DR255" s="454"/>
      <c r="DS255" s="322"/>
      <c r="DT255" s="322"/>
      <c r="DU255" s="322"/>
      <c r="DV255" s="322"/>
      <c r="DW255" s="322">
        <f>IFERROR(VLOOKUP(DQ255,'４整理番号表'!$X$23:$Z$31,3,FALSE),)</f>
        <v>0</v>
      </c>
      <c r="DX255" s="325" t="str">
        <f t="shared" si="752"/>
        <v/>
      </c>
      <c r="DY255" s="610"/>
      <c r="DZ255" s="329"/>
      <c r="EA255" s="454"/>
      <c r="EB255" s="322"/>
      <c r="EC255" s="322"/>
      <c r="ED255" s="322"/>
      <c r="EE255" s="322"/>
      <c r="EF255" s="322">
        <f>IFERROR(VLOOKUP(DZ255,'４整理番号表'!$X$23:$Z$31,3,FALSE),)</f>
        <v>0</v>
      </c>
      <c r="EG255" s="325" t="str">
        <f t="shared" si="753"/>
        <v/>
      </c>
      <c r="EH255" s="610"/>
      <c r="EI255" s="329"/>
      <c r="EJ255" s="454"/>
      <c r="EK255" s="322"/>
      <c r="EL255" s="322"/>
      <c r="EM255" s="322"/>
      <c r="EN255" s="322"/>
      <c r="EO255" s="322">
        <f>IFERROR(VLOOKUP(EI255,'４整理番号表'!$X$23:$Z$31,3,FALSE),)</f>
        <v>0</v>
      </c>
      <c r="EP255" s="325" t="str">
        <f t="shared" si="754"/>
        <v/>
      </c>
      <c r="EQ255" s="619"/>
      <c r="ER255" s="203" t="s">
        <v>101</v>
      </c>
      <c r="ES255" s="266">
        <f t="shared" si="623"/>
        <v>0</v>
      </c>
      <c r="ET255" s="272">
        <f t="shared" si="624"/>
        <v>0</v>
      </c>
      <c r="EU255" s="272">
        <f t="shared" si="625"/>
        <v>0</v>
      </c>
      <c r="EV255" s="272">
        <f t="shared" si="626"/>
        <v>0</v>
      </c>
      <c r="EW255" s="272">
        <f t="shared" si="627"/>
        <v>0</v>
      </c>
      <c r="EX255" s="272">
        <f t="shared" si="628"/>
        <v>0</v>
      </c>
      <c r="EY255" s="272">
        <f t="shared" si="629"/>
        <v>0</v>
      </c>
      <c r="EZ255" s="272">
        <f t="shared" si="630"/>
        <v>0</v>
      </c>
      <c r="FA255" s="272">
        <f t="shared" si="631"/>
        <v>0</v>
      </c>
      <c r="FB255" s="272">
        <f t="shared" si="632"/>
        <v>0</v>
      </c>
      <c r="FC255" s="272">
        <f t="shared" si="633"/>
        <v>0</v>
      </c>
      <c r="FD255" s="272">
        <f t="shared" si="634"/>
        <v>0</v>
      </c>
      <c r="FE255" s="272">
        <f t="shared" si="635"/>
        <v>0</v>
      </c>
      <c r="FF255" s="272">
        <f t="shared" si="636"/>
        <v>0</v>
      </c>
      <c r="FG255" s="272">
        <f t="shared" si="637"/>
        <v>0</v>
      </c>
      <c r="FH255" s="272">
        <f t="shared" si="638"/>
        <v>0</v>
      </c>
      <c r="FI255" s="109" t="s">
        <v>100</v>
      </c>
      <c r="FJ255" s="109" t="s">
        <v>100</v>
      </c>
      <c r="FK255" s="109" t="s">
        <v>100</v>
      </c>
      <c r="FL255" s="109" t="s">
        <v>100</v>
      </c>
      <c r="FM255" s="109" t="s">
        <v>100</v>
      </c>
      <c r="FN255" s="272">
        <f t="shared" si="755"/>
        <v>0</v>
      </c>
      <c r="FO255" s="272">
        <f t="shared" si="756"/>
        <v>0</v>
      </c>
      <c r="FP255" s="272">
        <f t="shared" si="757"/>
        <v>0</v>
      </c>
      <c r="FQ255" s="272">
        <f t="shared" si="758"/>
        <v>0</v>
      </c>
      <c r="FR255" s="272">
        <f t="shared" si="759"/>
        <v>0</v>
      </c>
      <c r="FS255" s="272">
        <f t="shared" si="760"/>
        <v>0</v>
      </c>
      <c r="FT255" s="272">
        <f t="shared" si="761"/>
        <v>0</v>
      </c>
      <c r="FU255" s="113"/>
      <c r="FV255" s="113"/>
      <c r="FW255" s="109"/>
      <c r="FX255" s="109"/>
      <c r="FY255" s="109"/>
      <c r="FZ255" s="272">
        <f t="shared" si="762"/>
        <v>0</v>
      </c>
      <c r="GA255" s="272">
        <f t="shared" si="639"/>
        <v>0</v>
      </c>
      <c r="GB255" s="109"/>
      <c r="GC255" s="109"/>
      <c r="GD255" s="109"/>
      <c r="GE255" s="109"/>
      <c r="GF255" s="109"/>
      <c r="GG255" s="109"/>
      <c r="GH255" s="109"/>
      <c r="GI255" s="109"/>
      <c r="GJ255" s="109"/>
      <c r="GK255" s="109"/>
      <c r="GL255" s="109"/>
      <c r="GM255" s="109"/>
      <c r="GN255" s="109"/>
      <c r="GO255" s="109"/>
      <c r="GP255" s="109"/>
      <c r="GQ255" s="109"/>
      <c r="GR255" s="109"/>
      <c r="GS255" s="109"/>
      <c r="GT255" s="110"/>
      <c r="GV255" s="413">
        <f t="shared" si="640"/>
        <v>0</v>
      </c>
      <c r="GW255" s="414">
        <f t="shared" si="641"/>
        <v>0</v>
      </c>
      <c r="GX255" s="415"/>
      <c r="GY255" s="416">
        <f t="shared" si="806"/>
        <v>0</v>
      </c>
      <c r="GZ255" s="417">
        <f t="shared" si="807"/>
        <v>0</v>
      </c>
      <c r="HA255" s="385"/>
      <c r="HB255" s="421"/>
      <c r="HC255" s="422"/>
      <c r="HD255" s="422"/>
      <c r="HE255" s="423">
        <f t="shared" si="808"/>
        <v>0</v>
      </c>
      <c r="HF255" s="424">
        <f t="shared" si="809"/>
        <v>0</v>
      </c>
      <c r="HG255" s="426"/>
      <c r="HH255" s="426"/>
      <c r="HI255" s="426"/>
      <c r="HJ255" s="345" t="str">
        <f t="shared" si="642"/>
        <v/>
      </c>
      <c r="HK255" s="402">
        <f>IF(OR(AND(1&lt;=HJ255,HJ255&lt;=3),HJ255=6),VLOOKUP(HJ255,'４整理番号表'!$J$5:$K$59,2,FALSE),0)</f>
        <v>0</v>
      </c>
      <c r="HL255" s="402">
        <f>IF(OR(HJ255=4,HJ255=7),VLOOKUP(HJ255,'４整理番号表'!$J$5:$K$59,2,FALSE),0)</f>
        <v>0</v>
      </c>
      <c r="HM255" s="402">
        <f>IF(HJ255=5,VLOOKUP(HJ255,'４整理番号表'!$J$5:$K$59,2,FALSE),0)</f>
        <v>0</v>
      </c>
      <c r="HN255" s="402">
        <f>IF(AND(8&lt;=HJ255,HJ255&lt;=13),VLOOKUP(HJ255,'４整理番号表'!$J$5:$K$59,2,FALSE),0)</f>
        <v>0</v>
      </c>
      <c r="HO255" s="397">
        <f t="shared" si="763"/>
        <v>0</v>
      </c>
      <c r="HP255" s="345">
        <f t="shared" si="764"/>
        <v>0</v>
      </c>
      <c r="HQ255" s="345">
        <f t="shared" si="765"/>
        <v>0</v>
      </c>
      <c r="HR255" s="344">
        <f t="shared" si="766"/>
        <v>0</v>
      </c>
      <c r="HS255" s="344">
        <f t="shared" si="767"/>
        <v>0</v>
      </c>
      <c r="HT255" s="345">
        <f t="shared" si="768"/>
        <v>0</v>
      </c>
      <c r="HU255" s="345">
        <f t="shared" si="769"/>
        <v>0</v>
      </c>
      <c r="HV255" s="345">
        <f t="shared" si="770"/>
        <v>0</v>
      </c>
      <c r="HW255" s="345">
        <f t="shared" si="771"/>
        <v>0</v>
      </c>
      <c r="HX255" s="345">
        <f t="shared" si="772"/>
        <v>0</v>
      </c>
      <c r="HY255" s="344">
        <f t="shared" si="773"/>
        <v>0</v>
      </c>
      <c r="HZ255" s="344">
        <f t="shared" si="774"/>
        <v>0</v>
      </c>
      <c r="IA255" s="345">
        <f t="shared" si="775"/>
        <v>0</v>
      </c>
      <c r="IB255" s="345">
        <f t="shared" si="776"/>
        <v>0</v>
      </c>
      <c r="IC255" s="345">
        <f t="shared" si="777"/>
        <v>0</v>
      </c>
      <c r="ID255" s="345">
        <f t="shared" si="778"/>
        <v>0</v>
      </c>
      <c r="IE255" s="345">
        <f t="shared" si="779"/>
        <v>0</v>
      </c>
      <c r="IF255" s="344">
        <f>IF(AND($HO255=3,SUM($ID255:IE255)=0),IF(AND($HB255=1,$HF255&gt;=0.1),1,),)</f>
        <v>0</v>
      </c>
      <c r="IG255" s="344">
        <f>IF(AND($HO255=3,SUM($ID255:IF255)=0),IF(AND($HB255=1,$HF255&gt;=0.05,$HF255&lt;0.1),1,),)</f>
        <v>0</v>
      </c>
      <c r="IH255" s="345">
        <f t="shared" si="780"/>
        <v>0</v>
      </c>
      <c r="II255" s="345">
        <f t="shared" si="781"/>
        <v>0</v>
      </c>
      <c r="IJ255" s="345">
        <f t="shared" si="782"/>
        <v>0</v>
      </c>
      <c r="IK255" s="345">
        <f t="shared" si="783"/>
        <v>0</v>
      </c>
      <c r="IL255" s="345">
        <f t="shared" si="784"/>
        <v>0</v>
      </c>
      <c r="IM255" s="345">
        <f t="shared" si="785"/>
        <v>0</v>
      </c>
      <c r="IN255" s="345">
        <f t="shared" si="786"/>
        <v>0</v>
      </c>
      <c r="IO255" s="345">
        <f t="shared" si="787"/>
        <v>0</v>
      </c>
      <c r="IP255" s="345">
        <f t="shared" si="788"/>
        <v>0</v>
      </c>
      <c r="IQ255" s="345">
        <f t="shared" si="789"/>
        <v>0</v>
      </c>
      <c r="IR255" s="345">
        <f t="shared" si="790"/>
        <v>0</v>
      </c>
      <c r="IS255" s="392">
        <f t="shared" si="791"/>
        <v>0</v>
      </c>
      <c r="IT255" s="385"/>
      <c r="IU255" s="440">
        <f t="shared" si="643"/>
        <v>0</v>
      </c>
      <c r="IV255" s="344">
        <f t="shared" si="644"/>
        <v>0</v>
      </c>
      <c r="IW255" s="344">
        <f t="shared" si="645"/>
        <v>0</v>
      </c>
      <c r="IX255" s="344">
        <f t="shared" si="646"/>
        <v>0</v>
      </c>
      <c r="IY255" s="344">
        <f t="shared" si="647"/>
        <v>0</v>
      </c>
      <c r="IZ255" s="344">
        <f t="shared" si="648"/>
        <v>0</v>
      </c>
      <c r="JA255" s="344">
        <f t="shared" si="649"/>
        <v>0</v>
      </c>
      <c r="JB255" s="344">
        <f t="shared" si="650"/>
        <v>0</v>
      </c>
      <c r="JC255" s="344">
        <f t="shared" si="651"/>
        <v>0</v>
      </c>
      <c r="JD255" s="344">
        <f t="shared" si="652"/>
        <v>0</v>
      </c>
      <c r="JE255" s="344">
        <f t="shared" si="653"/>
        <v>0</v>
      </c>
      <c r="JF255" s="344">
        <f t="shared" si="654"/>
        <v>0</v>
      </c>
      <c r="JG255" s="344">
        <f t="shared" si="655"/>
        <v>0</v>
      </c>
      <c r="JH255" s="344">
        <f t="shared" si="656"/>
        <v>0</v>
      </c>
      <c r="JI255" s="344">
        <f t="shared" si="657"/>
        <v>0</v>
      </c>
      <c r="JJ255" s="344">
        <f t="shared" si="658"/>
        <v>0</v>
      </c>
      <c r="JK255" s="344">
        <f t="shared" si="659"/>
        <v>0</v>
      </c>
      <c r="JL255" s="344">
        <f t="shared" si="660"/>
        <v>0</v>
      </c>
      <c r="JM255" s="344">
        <f t="shared" si="661"/>
        <v>0</v>
      </c>
      <c r="JN255" s="344">
        <f t="shared" si="662"/>
        <v>0</v>
      </c>
      <c r="JO255" s="344">
        <f t="shared" si="663"/>
        <v>0</v>
      </c>
      <c r="JP255" s="344">
        <f t="shared" si="664"/>
        <v>0</v>
      </c>
      <c r="JQ255" s="344">
        <f t="shared" si="665"/>
        <v>0</v>
      </c>
      <c r="JR255" s="344">
        <f t="shared" si="666"/>
        <v>0</v>
      </c>
      <c r="JS255" s="344">
        <f t="shared" si="667"/>
        <v>0</v>
      </c>
      <c r="JT255" s="344">
        <f t="shared" si="668"/>
        <v>0</v>
      </c>
      <c r="JU255" s="344">
        <f t="shared" si="669"/>
        <v>0</v>
      </c>
      <c r="JV255" s="344">
        <f t="shared" si="670"/>
        <v>0</v>
      </c>
      <c r="JW255" s="344">
        <f t="shared" si="671"/>
        <v>0</v>
      </c>
      <c r="JX255" s="344">
        <f t="shared" si="672"/>
        <v>0</v>
      </c>
      <c r="JY255" s="344">
        <f t="shared" si="673"/>
        <v>0</v>
      </c>
      <c r="JZ255" s="344">
        <f t="shared" si="674"/>
        <v>0</v>
      </c>
      <c r="KA255" s="344">
        <f t="shared" si="675"/>
        <v>0</v>
      </c>
      <c r="KB255" s="344">
        <f t="shared" si="676"/>
        <v>0</v>
      </c>
      <c r="KC255" s="344">
        <f t="shared" si="677"/>
        <v>0</v>
      </c>
      <c r="KD255" s="344">
        <f t="shared" si="678"/>
        <v>0</v>
      </c>
      <c r="KE255" s="344">
        <f t="shared" si="679"/>
        <v>0</v>
      </c>
      <c r="KF255" s="344">
        <f t="shared" si="680"/>
        <v>0</v>
      </c>
      <c r="KG255" s="344">
        <f t="shared" si="681"/>
        <v>0</v>
      </c>
      <c r="KH255" s="344">
        <f t="shared" si="682"/>
        <v>0</v>
      </c>
      <c r="KI255" s="344">
        <f t="shared" si="683"/>
        <v>0</v>
      </c>
      <c r="KJ255" s="344">
        <f t="shared" si="684"/>
        <v>0</v>
      </c>
      <c r="KK255" s="344">
        <f t="shared" si="685"/>
        <v>0</v>
      </c>
      <c r="KL255" s="344">
        <f t="shared" si="686"/>
        <v>0</v>
      </c>
      <c r="KM255" s="344">
        <f t="shared" si="687"/>
        <v>0</v>
      </c>
      <c r="KN255" s="344">
        <f t="shared" si="688"/>
        <v>0</v>
      </c>
      <c r="KO255" s="344">
        <f t="shared" si="689"/>
        <v>0</v>
      </c>
      <c r="KP255" s="344">
        <f t="shared" si="690"/>
        <v>0</v>
      </c>
      <c r="KQ255" s="344">
        <f t="shared" si="691"/>
        <v>0</v>
      </c>
      <c r="KR255" s="344">
        <f t="shared" si="692"/>
        <v>0</v>
      </c>
      <c r="KS255" s="344">
        <f t="shared" si="693"/>
        <v>0</v>
      </c>
      <c r="KT255" s="383">
        <f t="shared" si="694"/>
        <v>0</v>
      </c>
      <c r="KU255" s="701"/>
      <c r="KV255" s="109"/>
      <c r="KW255" s="109"/>
      <c r="KX255" s="110"/>
      <c r="KZ255" s="472">
        <f t="shared" si="695"/>
        <v>0</v>
      </c>
      <c r="LA255" s="348">
        <f t="shared" si="696"/>
        <v>0</v>
      </c>
      <c r="LB255" s="348">
        <f t="shared" si="697"/>
        <v>0</v>
      </c>
      <c r="LC255" s="473">
        <f t="shared" si="698"/>
        <v>0</v>
      </c>
      <c r="LE255" s="467">
        <f t="shared" si="699"/>
        <v>0</v>
      </c>
      <c r="LF255" s="467" t="str">
        <f t="shared" si="700"/>
        <v/>
      </c>
      <c r="LG255" s="467">
        <f t="shared" si="701"/>
        <v>0</v>
      </c>
      <c r="LH255" s="467">
        <f t="shared" si="702"/>
        <v>0</v>
      </c>
      <c r="LI255" s="467">
        <f t="shared" si="703"/>
        <v>0</v>
      </c>
      <c r="LJ255" s="467">
        <f t="shared" si="704"/>
        <v>0</v>
      </c>
      <c r="LK255" s="467">
        <f t="shared" si="705"/>
        <v>0</v>
      </c>
      <c r="LL255" s="467">
        <f t="shared" si="706"/>
        <v>0</v>
      </c>
      <c r="LM255" s="467">
        <f t="shared" si="707"/>
        <v>0</v>
      </c>
      <c r="LN255" s="468">
        <f t="shared" si="708"/>
        <v>0</v>
      </c>
      <c r="LO255" s="468" t="str">
        <f t="shared" si="792"/>
        <v>○</v>
      </c>
      <c r="LP255" s="451"/>
      <c r="LQ255" s="414">
        <f t="shared" si="793"/>
        <v>0</v>
      </c>
      <c r="LR255" s="414">
        <f t="shared" si="794"/>
        <v>0</v>
      </c>
      <c r="LS255" s="414" t="str">
        <f t="shared" si="709"/>
        <v/>
      </c>
      <c r="LT255" s="414" t="str">
        <f t="shared" si="795"/>
        <v/>
      </c>
      <c r="LU255" s="414">
        <f t="shared" si="710"/>
        <v>0</v>
      </c>
      <c r="LV255" s="414">
        <f t="shared" si="711"/>
        <v>0</v>
      </c>
      <c r="LW255" s="414">
        <f t="shared" si="712"/>
        <v>0</v>
      </c>
      <c r="LX255" s="448">
        <f t="shared" si="713"/>
        <v>0</v>
      </c>
      <c r="LY255" s="414">
        <f t="shared" si="796"/>
        <v>0</v>
      </c>
      <c r="LZ255" s="414">
        <f t="shared" si="797"/>
        <v>0</v>
      </c>
      <c r="MA255" s="414">
        <f t="shared" si="798"/>
        <v>0</v>
      </c>
      <c r="MB255" s="448">
        <f t="shared" si="799"/>
        <v>0</v>
      </c>
      <c r="MC255" s="414">
        <f t="shared" si="714"/>
        <v>0</v>
      </c>
      <c r="MD255" s="414">
        <f t="shared" si="715"/>
        <v>0</v>
      </c>
      <c r="ME255" s="414">
        <f t="shared" si="716"/>
        <v>0</v>
      </c>
      <c r="MF255" s="448">
        <f t="shared" si="717"/>
        <v>0</v>
      </c>
      <c r="MG255" s="414">
        <f t="shared" si="718"/>
        <v>0</v>
      </c>
      <c r="MH255" s="414">
        <f t="shared" si="719"/>
        <v>0</v>
      </c>
      <c r="MI255" s="414">
        <f t="shared" si="720"/>
        <v>0</v>
      </c>
      <c r="MJ255" s="448">
        <f t="shared" si="800"/>
        <v>0</v>
      </c>
      <c r="MK255" s="462"/>
      <c r="ML255" s="477" cm="1">
        <f t="array" ref="ML255">IF(MX255=1,INDEX($BX255:$EQ255,1,MATCH("Ⅱ⑧",$BX255:$EQ255,0)+7),0)</f>
        <v>0</v>
      </c>
      <c r="MM255" s="478">
        <f t="shared" si="721"/>
        <v>0</v>
      </c>
      <c r="MN255" s="468">
        <f t="shared" si="722"/>
        <v>0</v>
      </c>
      <c r="MP255" s="348">
        <f t="shared" si="723"/>
        <v>0</v>
      </c>
      <c r="MQ255" s="348">
        <f t="shared" si="724"/>
        <v>0</v>
      </c>
      <c r="MR255" s="348">
        <f t="shared" si="725"/>
        <v>0</v>
      </c>
      <c r="MS255" s="348">
        <f t="shared" si="726"/>
        <v>0</v>
      </c>
      <c r="MT255" s="348">
        <f t="shared" si="727"/>
        <v>0</v>
      </c>
      <c r="MU255" s="348">
        <f t="shared" si="728"/>
        <v>0</v>
      </c>
      <c r="MV255" s="348">
        <f t="shared" si="729"/>
        <v>0</v>
      </c>
      <c r="MW255" s="348">
        <f t="shared" si="730"/>
        <v>0</v>
      </c>
      <c r="MX255" s="348">
        <f t="shared" si="731"/>
        <v>0</v>
      </c>
      <c r="MZ255" s="550">
        <f t="shared" si="732"/>
        <v>0</v>
      </c>
      <c r="NA255" s="550">
        <f t="shared" si="733"/>
        <v>0</v>
      </c>
      <c r="NB255" s="550">
        <f t="shared" si="734"/>
        <v>0</v>
      </c>
      <c r="NC255" s="550">
        <f t="shared" si="735"/>
        <v>0</v>
      </c>
      <c r="ND255" s="550">
        <f t="shared" si="736"/>
        <v>0</v>
      </c>
      <c r="NE255" s="550">
        <f t="shared" si="737"/>
        <v>0</v>
      </c>
      <c r="NF255" s="550">
        <f t="shared" si="738"/>
        <v>0</v>
      </c>
      <c r="NG255" s="550">
        <f t="shared" si="739"/>
        <v>0</v>
      </c>
    </row>
    <row r="256" spans="1:371" s="136" customFormat="1" ht="21" customHeight="1">
      <c r="A256" s="452">
        <f t="shared" si="612"/>
        <v>0</v>
      </c>
      <c r="B256" s="452">
        <f t="shared" si="801"/>
        <v>0</v>
      </c>
      <c r="C256" s="452">
        <f t="shared" si="613"/>
        <v>0</v>
      </c>
      <c r="D256" s="452">
        <f t="shared" si="614"/>
        <v>0</v>
      </c>
      <c r="E256" s="452">
        <f t="shared" si="615"/>
        <v>0</v>
      </c>
      <c r="F256" s="452">
        <f t="shared" si="802"/>
        <v>0</v>
      </c>
      <c r="G256" s="452">
        <f t="shared" si="803"/>
        <v>0</v>
      </c>
      <c r="H256" s="452">
        <f t="shared" si="804"/>
        <v>0</v>
      </c>
      <c r="I256" s="267">
        <f t="shared" si="740"/>
        <v>0</v>
      </c>
      <c r="J256" s="268"/>
      <c r="K256" s="112"/>
      <c r="L256" s="112"/>
      <c r="M256" s="106"/>
      <c r="N256" s="106"/>
      <c r="O256" s="106"/>
      <c r="P256" s="106"/>
      <c r="Q256" s="112"/>
      <c r="R256" s="263" t="str">
        <f>IFERROR(VLOOKUP(Q256,'４整理番号表'!$T$27:$U$30,2,TRUE),"")</f>
        <v/>
      </c>
      <c r="S256" s="263">
        <f t="shared" si="741"/>
        <v>0</v>
      </c>
      <c r="T256" s="266">
        <f t="shared" si="742"/>
        <v>0</v>
      </c>
      <c r="U256" s="112"/>
      <c r="V256" s="108"/>
      <c r="W256" s="269" t="str">
        <f>IFERROR(VLOOKUP(V256,'４整理番号表'!$B$6:$G$7,2,TRUE),"")</f>
        <v/>
      </c>
      <c r="X256" s="270"/>
      <c r="Y256" s="108"/>
      <c r="Z256" s="269" t="str">
        <f>IFERROR(VLOOKUP(Y256,'４整理番号表'!$B$39:$H$45,2,TRUE),"")</f>
        <v/>
      </c>
      <c r="AA256" s="108"/>
      <c r="AB256" s="271" t="str">
        <f>IFERROR(VLOOKUP(AA256,'４整理番号表'!$J$5:$K$59,2,TRUE),"")</f>
        <v/>
      </c>
      <c r="AC256" s="365"/>
      <c r="AD256" s="624"/>
      <c r="AE256" s="107"/>
      <c r="AF256" s="272" t="str">
        <f>IFERROR(VLOOKUP(AE256,'４整理番号表'!$P$6:$Q$39,2,TRUE),"")</f>
        <v/>
      </c>
      <c r="AG256" s="273">
        <f t="shared" si="616"/>
        <v>0</v>
      </c>
      <c r="AH256" s="106"/>
      <c r="AI256" s="112"/>
      <c r="AJ256" s="111"/>
      <c r="AK256" s="282"/>
      <c r="AL256" s="283"/>
      <c r="AM256" s="280"/>
      <c r="AN256" s="29"/>
      <c r="AO256" s="291">
        <f t="shared" si="617"/>
        <v>0</v>
      </c>
      <c r="AP256" s="290">
        <f t="shared" si="743"/>
        <v>0</v>
      </c>
      <c r="AQ256" s="30"/>
      <c r="AR256" s="30"/>
      <c r="AS256" s="30"/>
      <c r="AT256" s="289"/>
      <c r="AU256" s="291">
        <f t="shared" si="810"/>
        <v>0</v>
      </c>
      <c r="AV256" s="291" t="str">
        <f t="shared" si="805"/>
        <v/>
      </c>
      <c r="AW256" s="27"/>
      <c r="AX256" s="33"/>
      <c r="AY256" s="33"/>
      <c r="AZ256" s="28"/>
      <c r="BA256" s="27"/>
      <c r="BB256" s="202"/>
      <c r="BC256" s="315">
        <f t="shared" si="744"/>
        <v>0</v>
      </c>
      <c r="BD256" s="349" t="str">
        <f t="shared" si="618"/>
        <v/>
      </c>
      <c r="BE256" s="350"/>
      <c r="BF256" s="350"/>
      <c r="BG256" s="349">
        <f t="shared" si="811"/>
        <v>0</v>
      </c>
      <c r="BH256" s="350"/>
      <c r="BI256" s="349">
        <f t="shared" si="745"/>
        <v>0</v>
      </c>
      <c r="BJ256" s="202"/>
      <c r="BK256" s="202"/>
      <c r="BL256" s="653" t="str">
        <f t="shared" si="619"/>
        <v/>
      </c>
      <c r="BM256" s="654" t="str">
        <f t="shared" si="620"/>
        <v/>
      </c>
      <c r="BN256" s="266" t="str">
        <f t="shared" si="621"/>
        <v/>
      </c>
      <c r="BO256" s="793"/>
      <c r="BP256" s="323"/>
      <c r="BQ256" s="323"/>
      <c r="BR256" s="323"/>
      <c r="BS256" s="323"/>
      <c r="BT256" s="324" t="str">
        <f t="shared" si="622"/>
        <v/>
      </c>
      <c r="BU256" s="325" t="str">
        <f t="shared" si="746"/>
        <v/>
      </c>
      <c r="BV256" s="393">
        <f t="shared" si="747"/>
        <v>0</v>
      </c>
      <c r="BW256" s="326"/>
      <c r="BX256" s="329"/>
      <c r="BY256" s="454"/>
      <c r="BZ256" s="455"/>
      <c r="CA256" s="455"/>
      <c r="CB256" s="455"/>
      <c r="CC256" s="455"/>
      <c r="CD256" s="322">
        <f>IFERROR(VLOOKUP(BX256,'４整理番号表'!$X$23:$Z$31,3,FALSE),)</f>
        <v>0</v>
      </c>
      <c r="CE256" s="605" t="str">
        <f>IF(BX256='４整理番号表'!$X$24,IF(CC256&lt;&gt;"",IF(BZ256&gt;0,IF(BY256=6,ROUNDDOWN((CC256-BZ256)/ABS(BZ256),3),IF(BY256=5,ROUNDDOWN((CC256-BZ256)/ABS(BZ256)*3/4,3),"")),"-")),IF(CC256&lt;&gt;"",IF(BZ256&gt;0,ROUNDDOWN((CC256-BZ256)/ABS(BZ256),3),"-"),""))</f>
        <v/>
      </c>
      <c r="CF256" s="610"/>
      <c r="CG256" s="329"/>
      <c r="CH256" s="454"/>
      <c r="CI256" s="322"/>
      <c r="CJ256" s="322"/>
      <c r="CK256" s="322"/>
      <c r="CL256" s="322"/>
      <c r="CM256" s="322">
        <f>IFERROR(VLOOKUP(CG256,'４整理番号表'!$X$23:$Z$31,3,FALSE),)</f>
        <v>0</v>
      </c>
      <c r="CN256" s="325" t="str">
        <f t="shared" si="748"/>
        <v/>
      </c>
      <c r="CO256" s="610"/>
      <c r="CP256" s="329"/>
      <c r="CQ256" s="454"/>
      <c r="CR256" s="322"/>
      <c r="CS256" s="322"/>
      <c r="CT256" s="322"/>
      <c r="CU256" s="322"/>
      <c r="CV256" s="322">
        <f>IFERROR(VLOOKUP(CP256,'４整理番号表'!$X$23:$Z$31,3,FALSE),)</f>
        <v>0</v>
      </c>
      <c r="CW256" s="325" t="str">
        <f t="shared" si="749"/>
        <v/>
      </c>
      <c r="CX256" s="619"/>
      <c r="CY256" s="329"/>
      <c r="CZ256" s="454"/>
      <c r="DA256" s="322"/>
      <c r="DB256" s="322"/>
      <c r="DC256" s="322"/>
      <c r="DD256" s="322"/>
      <c r="DE256" s="322">
        <f>IFERROR(VLOOKUP(CY256,'４整理番号表'!$X$23:$Z$31,3,FALSE),)</f>
        <v>0</v>
      </c>
      <c r="DF256" s="325" t="str">
        <f t="shared" si="750"/>
        <v/>
      </c>
      <c r="DG256" s="610"/>
      <c r="DH256" s="329"/>
      <c r="DI256" s="454"/>
      <c r="DJ256" s="322"/>
      <c r="DK256" s="322"/>
      <c r="DL256" s="322"/>
      <c r="DM256" s="322"/>
      <c r="DN256" s="322">
        <f>IFERROR(VLOOKUP(DH256,'４整理番号表'!$X$23:$Z$31,3,FALSE),)</f>
        <v>0</v>
      </c>
      <c r="DO256" s="325" t="str">
        <f t="shared" si="751"/>
        <v/>
      </c>
      <c r="DP256" s="610"/>
      <c r="DQ256" s="329"/>
      <c r="DR256" s="454"/>
      <c r="DS256" s="322"/>
      <c r="DT256" s="322"/>
      <c r="DU256" s="322"/>
      <c r="DV256" s="322"/>
      <c r="DW256" s="322">
        <f>IFERROR(VLOOKUP(DQ256,'４整理番号表'!$X$23:$Z$31,3,FALSE),)</f>
        <v>0</v>
      </c>
      <c r="DX256" s="325" t="str">
        <f t="shared" si="752"/>
        <v/>
      </c>
      <c r="DY256" s="610"/>
      <c r="DZ256" s="329"/>
      <c r="EA256" s="454"/>
      <c r="EB256" s="322"/>
      <c r="EC256" s="322"/>
      <c r="ED256" s="322"/>
      <c r="EE256" s="322"/>
      <c r="EF256" s="322">
        <f>IFERROR(VLOOKUP(DZ256,'４整理番号表'!$X$23:$Z$31,3,FALSE),)</f>
        <v>0</v>
      </c>
      <c r="EG256" s="325" t="str">
        <f t="shared" si="753"/>
        <v/>
      </c>
      <c r="EH256" s="610"/>
      <c r="EI256" s="329"/>
      <c r="EJ256" s="454"/>
      <c r="EK256" s="322"/>
      <c r="EL256" s="322"/>
      <c r="EM256" s="322"/>
      <c r="EN256" s="322"/>
      <c r="EO256" s="322">
        <f>IFERROR(VLOOKUP(EI256,'４整理番号表'!$X$23:$Z$31,3,FALSE),)</f>
        <v>0</v>
      </c>
      <c r="EP256" s="325" t="str">
        <f t="shared" si="754"/>
        <v/>
      </c>
      <c r="EQ256" s="619"/>
      <c r="ER256" s="203" t="s">
        <v>101</v>
      </c>
      <c r="ES256" s="266">
        <f t="shared" si="623"/>
        <v>0</v>
      </c>
      <c r="ET256" s="272">
        <f t="shared" si="624"/>
        <v>0</v>
      </c>
      <c r="EU256" s="272">
        <f t="shared" si="625"/>
        <v>0</v>
      </c>
      <c r="EV256" s="272">
        <f t="shared" si="626"/>
        <v>0</v>
      </c>
      <c r="EW256" s="272">
        <f t="shared" si="627"/>
        <v>0</v>
      </c>
      <c r="EX256" s="272">
        <f t="shared" si="628"/>
        <v>0</v>
      </c>
      <c r="EY256" s="272">
        <f t="shared" si="629"/>
        <v>0</v>
      </c>
      <c r="EZ256" s="272">
        <f t="shared" si="630"/>
        <v>0</v>
      </c>
      <c r="FA256" s="272">
        <f t="shared" si="631"/>
        <v>0</v>
      </c>
      <c r="FB256" s="272">
        <f t="shared" si="632"/>
        <v>0</v>
      </c>
      <c r="FC256" s="272">
        <f t="shared" si="633"/>
        <v>0</v>
      </c>
      <c r="FD256" s="272">
        <f t="shared" si="634"/>
        <v>0</v>
      </c>
      <c r="FE256" s="272">
        <f t="shared" si="635"/>
        <v>0</v>
      </c>
      <c r="FF256" s="272">
        <f t="shared" si="636"/>
        <v>0</v>
      </c>
      <c r="FG256" s="272">
        <f t="shared" si="637"/>
        <v>0</v>
      </c>
      <c r="FH256" s="272">
        <f t="shared" si="638"/>
        <v>0</v>
      </c>
      <c r="FI256" s="109" t="s">
        <v>100</v>
      </c>
      <c r="FJ256" s="109" t="s">
        <v>100</v>
      </c>
      <c r="FK256" s="109" t="s">
        <v>100</v>
      </c>
      <c r="FL256" s="109" t="s">
        <v>100</v>
      </c>
      <c r="FM256" s="109" t="s">
        <v>100</v>
      </c>
      <c r="FN256" s="272">
        <f t="shared" si="755"/>
        <v>0</v>
      </c>
      <c r="FO256" s="272">
        <f t="shared" si="756"/>
        <v>0</v>
      </c>
      <c r="FP256" s="272">
        <f t="shared" si="757"/>
        <v>0</v>
      </c>
      <c r="FQ256" s="272">
        <f t="shared" si="758"/>
        <v>0</v>
      </c>
      <c r="FR256" s="272">
        <f t="shared" si="759"/>
        <v>0</v>
      </c>
      <c r="FS256" s="272">
        <f t="shared" si="760"/>
        <v>0</v>
      </c>
      <c r="FT256" s="272">
        <f t="shared" si="761"/>
        <v>0</v>
      </c>
      <c r="FU256" s="113"/>
      <c r="FV256" s="113"/>
      <c r="FW256" s="109"/>
      <c r="FX256" s="109"/>
      <c r="FY256" s="109"/>
      <c r="FZ256" s="272">
        <f t="shared" si="762"/>
        <v>0</v>
      </c>
      <c r="GA256" s="272">
        <f t="shared" si="639"/>
        <v>0</v>
      </c>
      <c r="GB256" s="109"/>
      <c r="GC256" s="109"/>
      <c r="GD256" s="109"/>
      <c r="GE256" s="109"/>
      <c r="GF256" s="109"/>
      <c r="GG256" s="109"/>
      <c r="GH256" s="109"/>
      <c r="GI256" s="109"/>
      <c r="GJ256" s="109"/>
      <c r="GK256" s="109"/>
      <c r="GL256" s="109"/>
      <c r="GM256" s="109"/>
      <c r="GN256" s="109"/>
      <c r="GO256" s="109"/>
      <c r="GP256" s="109"/>
      <c r="GQ256" s="109"/>
      <c r="GR256" s="109"/>
      <c r="GS256" s="109"/>
      <c r="GT256" s="110"/>
      <c r="GV256" s="413">
        <f t="shared" si="640"/>
        <v>0</v>
      </c>
      <c r="GW256" s="414">
        <f t="shared" si="641"/>
        <v>0</v>
      </c>
      <c r="GX256" s="415"/>
      <c r="GY256" s="416">
        <f t="shared" si="806"/>
        <v>0</v>
      </c>
      <c r="GZ256" s="417">
        <f t="shared" si="807"/>
        <v>0</v>
      </c>
      <c r="HA256" s="385"/>
      <c r="HB256" s="421"/>
      <c r="HC256" s="422"/>
      <c r="HD256" s="422"/>
      <c r="HE256" s="423">
        <f t="shared" si="808"/>
        <v>0</v>
      </c>
      <c r="HF256" s="424">
        <f t="shared" si="809"/>
        <v>0</v>
      </c>
      <c r="HG256" s="426"/>
      <c r="HH256" s="426"/>
      <c r="HI256" s="426"/>
      <c r="HJ256" s="345" t="str">
        <f t="shared" si="642"/>
        <v/>
      </c>
      <c r="HK256" s="402">
        <f>IF(OR(AND(1&lt;=HJ256,HJ256&lt;=3),HJ256=6),VLOOKUP(HJ256,'４整理番号表'!$J$5:$K$59,2,FALSE),0)</f>
        <v>0</v>
      </c>
      <c r="HL256" s="402">
        <f>IF(OR(HJ256=4,HJ256=7),VLOOKUP(HJ256,'４整理番号表'!$J$5:$K$59,2,FALSE),0)</f>
        <v>0</v>
      </c>
      <c r="HM256" s="402">
        <f>IF(HJ256=5,VLOOKUP(HJ256,'４整理番号表'!$J$5:$K$59,2,FALSE),0)</f>
        <v>0</v>
      </c>
      <c r="HN256" s="402">
        <f>IF(AND(8&lt;=HJ256,HJ256&lt;=13),VLOOKUP(HJ256,'４整理番号表'!$J$5:$K$59,2,FALSE),0)</f>
        <v>0</v>
      </c>
      <c r="HO256" s="397">
        <f t="shared" si="763"/>
        <v>0</v>
      </c>
      <c r="HP256" s="345">
        <f t="shared" si="764"/>
        <v>0</v>
      </c>
      <c r="HQ256" s="345">
        <f t="shared" si="765"/>
        <v>0</v>
      </c>
      <c r="HR256" s="344">
        <f t="shared" si="766"/>
        <v>0</v>
      </c>
      <c r="HS256" s="344">
        <f t="shared" si="767"/>
        <v>0</v>
      </c>
      <c r="HT256" s="345">
        <f t="shared" si="768"/>
        <v>0</v>
      </c>
      <c r="HU256" s="345">
        <f t="shared" si="769"/>
        <v>0</v>
      </c>
      <c r="HV256" s="345">
        <f t="shared" si="770"/>
        <v>0</v>
      </c>
      <c r="HW256" s="345">
        <f t="shared" si="771"/>
        <v>0</v>
      </c>
      <c r="HX256" s="345">
        <f t="shared" si="772"/>
        <v>0</v>
      </c>
      <c r="HY256" s="344">
        <f t="shared" si="773"/>
        <v>0</v>
      </c>
      <c r="HZ256" s="344">
        <f t="shared" si="774"/>
        <v>0</v>
      </c>
      <c r="IA256" s="345">
        <f t="shared" si="775"/>
        <v>0</v>
      </c>
      <c r="IB256" s="345">
        <f t="shared" si="776"/>
        <v>0</v>
      </c>
      <c r="IC256" s="345">
        <f t="shared" si="777"/>
        <v>0</v>
      </c>
      <c r="ID256" s="345">
        <f t="shared" si="778"/>
        <v>0</v>
      </c>
      <c r="IE256" s="345">
        <f t="shared" si="779"/>
        <v>0</v>
      </c>
      <c r="IF256" s="344">
        <f>IF(AND($HO256=3,SUM($ID256:IE256)=0),IF(AND($HB256=1,$HF256&gt;=0.1),1,),)</f>
        <v>0</v>
      </c>
      <c r="IG256" s="344">
        <f>IF(AND($HO256=3,SUM($ID256:IF256)=0),IF(AND($HB256=1,$HF256&gt;=0.05,$HF256&lt;0.1),1,),)</f>
        <v>0</v>
      </c>
      <c r="IH256" s="345">
        <f t="shared" si="780"/>
        <v>0</v>
      </c>
      <c r="II256" s="345">
        <f t="shared" si="781"/>
        <v>0</v>
      </c>
      <c r="IJ256" s="345">
        <f t="shared" si="782"/>
        <v>0</v>
      </c>
      <c r="IK256" s="345">
        <f t="shared" si="783"/>
        <v>0</v>
      </c>
      <c r="IL256" s="345">
        <f t="shared" si="784"/>
        <v>0</v>
      </c>
      <c r="IM256" s="345">
        <f t="shared" si="785"/>
        <v>0</v>
      </c>
      <c r="IN256" s="345">
        <f t="shared" si="786"/>
        <v>0</v>
      </c>
      <c r="IO256" s="345">
        <f t="shared" si="787"/>
        <v>0</v>
      </c>
      <c r="IP256" s="345">
        <f t="shared" si="788"/>
        <v>0</v>
      </c>
      <c r="IQ256" s="345">
        <f t="shared" si="789"/>
        <v>0</v>
      </c>
      <c r="IR256" s="345">
        <f t="shared" si="790"/>
        <v>0</v>
      </c>
      <c r="IS256" s="392">
        <f t="shared" si="791"/>
        <v>0</v>
      </c>
      <c r="IT256" s="385"/>
      <c r="IU256" s="440">
        <f t="shared" si="643"/>
        <v>0</v>
      </c>
      <c r="IV256" s="344">
        <f t="shared" si="644"/>
        <v>0</v>
      </c>
      <c r="IW256" s="344">
        <f t="shared" si="645"/>
        <v>0</v>
      </c>
      <c r="IX256" s="344">
        <f t="shared" si="646"/>
        <v>0</v>
      </c>
      <c r="IY256" s="344">
        <f t="shared" si="647"/>
        <v>0</v>
      </c>
      <c r="IZ256" s="344">
        <f t="shared" si="648"/>
        <v>0</v>
      </c>
      <c r="JA256" s="344">
        <f t="shared" si="649"/>
        <v>0</v>
      </c>
      <c r="JB256" s="344">
        <f t="shared" si="650"/>
        <v>0</v>
      </c>
      <c r="JC256" s="344">
        <f t="shared" si="651"/>
        <v>0</v>
      </c>
      <c r="JD256" s="344">
        <f t="shared" si="652"/>
        <v>0</v>
      </c>
      <c r="JE256" s="344">
        <f t="shared" si="653"/>
        <v>0</v>
      </c>
      <c r="JF256" s="344">
        <f t="shared" si="654"/>
        <v>0</v>
      </c>
      <c r="JG256" s="344">
        <f t="shared" si="655"/>
        <v>0</v>
      </c>
      <c r="JH256" s="344">
        <f t="shared" si="656"/>
        <v>0</v>
      </c>
      <c r="JI256" s="344">
        <f t="shared" si="657"/>
        <v>0</v>
      </c>
      <c r="JJ256" s="344">
        <f t="shared" si="658"/>
        <v>0</v>
      </c>
      <c r="JK256" s="344">
        <f t="shared" si="659"/>
        <v>0</v>
      </c>
      <c r="JL256" s="344">
        <f t="shared" si="660"/>
        <v>0</v>
      </c>
      <c r="JM256" s="344">
        <f t="shared" si="661"/>
        <v>0</v>
      </c>
      <c r="JN256" s="344">
        <f t="shared" si="662"/>
        <v>0</v>
      </c>
      <c r="JO256" s="344">
        <f t="shared" si="663"/>
        <v>0</v>
      </c>
      <c r="JP256" s="344">
        <f t="shared" si="664"/>
        <v>0</v>
      </c>
      <c r="JQ256" s="344">
        <f t="shared" si="665"/>
        <v>0</v>
      </c>
      <c r="JR256" s="344">
        <f t="shared" si="666"/>
        <v>0</v>
      </c>
      <c r="JS256" s="344">
        <f t="shared" si="667"/>
        <v>0</v>
      </c>
      <c r="JT256" s="344">
        <f t="shared" si="668"/>
        <v>0</v>
      </c>
      <c r="JU256" s="344">
        <f t="shared" si="669"/>
        <v>0</v>
      </c>
      <c r="JV256" s="344">
        <f t="shared" si="670"/>
        <v>0</v>
      </c>
      <c r="JW256" s="344">
        <f t="shared" si="671"/>
        <v>0</v>
      </c>
      <c r="JX256" s="344">
        <f t="shared" si="672"/>
        <v>0</v>
      </c>
      <c r="JY256" s="344">
        <f t="shared" si="673"/>
        <v>0</v>
      </c>
      <c r="JZ256" s="344">
        <f t="shared" si="674"/>
        <v>0</v>
      </c>
      <c r="KA256" s="344">
        <f t="shared" si="675"/>
        <v>0</v>
      </c>
      <c r="KB256" s="344">
        <f t="shared" si="676"/>
        <v>0</v>
      </c>
      <c r="KC256" s="344">
        <f t="shared" si="677"/>
        <v>0</v>
      </c>
      <c r="KD256" s="344">
        <f t="shared" si="678"/>
        <v>0</v>
      </c>
      <c r="KE256" s="344">
        <f t="shared" si="679"/>
        <v>0</v>
      </c>
      <c r="KF256" s="344">
        <f t="shared" si="680"/>
        <v>0</v>
      </c>
      <c r="KG256" s="344">
        <f t="shared" si="681"/>
        <v>0</v>
      </c>
      <c r="KH256" s="344">
        <f t="shared" si="682"/>
        <v>0</v>
      </c>
      <c r="KI256" s="344">
        <f t="shared" si="683"/>
        <v>0</v>
      </c>
      <c r="KJ256" s="344">
        <f t="shared" si="684"/>
        <v>0</v>
      </c>
      <c r="KK256" s="344">
        <f t="shared" si="685"/>
        <v>0</v>
      </c>
      <c r="KL256" s="344">
        <f t="shared" si="686"/>
        <v>0</v>
      </c>
      <c r="KM256" s="344">
        <f t="shared" si="687"/>
        <v>0</v>
      </c>
      <c r="KN256" s="344">
        <f t="shared" si="688"/>
        <v>0</v>
      </c>
      <c r="KO256" s="344">
        <f t="shared" si="689"/>
        <v>0</v>
      </c>
      <c r="KP256" s="344">
        <f t="shared" si="690"/>
        <v>0</v>
      </c>
      <c r="KQ256" s="344">
        <f t="shared" si="691"/>
        <v>0</v>
      </c>
      <c r="KR256" s="344">
        <f t="shared" si="692"/>
        <v>0</v>
      </c>
      <c r="KS256" s="344">
        <f t="shared" si="693"/>
        <v>0</v>
      </c>
      <c r="KT256" s="383">
        <f t="shared" si="694"/>
        <v>0</v>
      </c>
      <c r="KU256" s="701"/>
      <c r="KV256" s="109"/>
      <c r="KW256" s="109"/>
      <c r="KX256" s="110"/>
      <c r="KZ256" s="472">
        <f t="shared" si="695"/>
        <v>0</v>
      </c>
      <c r="LA256" s="348">
        <f t="shared" si="696"/>
        <v>0</v>
      </c>
      <c r="LB256" s="348">
        <f t="shared" si="697"/>
        <v>0</v>
      </c>
      <c r="LC256" s="473">
        <f t="shared" si="698"/>
        <v>0</v>
      </c>
      <c r="LE256" s="467">
        <f t="shared" si="699"/>
        <v>0</v>
      </c>
      <c r="LF256" s="467" t="str">
        <f t="shared" si="700"/>
        <v/>
      </c>
      <c r="LG256" s="467">
        <f t="shared" si="701"/>
        <v>0</v>
      </c>
      <c r="LH256" s="467">
        <f t="shared" si="702"/>
        <v>0</v>
      </c>
      <c r="LI256" s="467">
        <f t="shared" si="703"/>
        <v>0</v>
      </c>
      <c r="LJ256" s="467">
        <f t="shared" si="704"/>
        <v>0</v>
      </c>
      <c r="LK256" s="467">
        <f t="shared" si="705"/>
        <v>0</v>
      </c>
      <c r="LL256" s="467">
        <f t="shared" si="706"/>
        <v>0</v>
      </c>
      <c r="LM256" s="467">
        <f t="shared" si="707"/>
        <v>0</v>
      </c>
      <c r="LN256" s="468">
        <f t="shared" si="708"/>
        <v>0</v>
      </c>
      <c r="LO256" s="468" t="str">
        <f t="shared" si="792"/>
        <v>○</v>
      </c>
      <c r="LP256" s="451"/>
      <c r="LQ256" s="414">
        <f t="shared" si="793"/>
        <v>0</v>
      </c>
      <c r="LR256" s="414">
        <f t="shared" si="794"/>
        <v>0</v>
      </c>
      <c r="LS256" s="414" t="str">
        <f t="shared" si="709"/>
        <v/>
      </c>
      <c r="LT256" s="414" t="str">
        <f t="shared" si="795"/>
        <v/>
      </c>
      <c r="LU256" s="414">
        <f t="shared" si="710"/>
        <v>0</v>
      </c>
      <c r="LV256" s="414">
        <f t="shared" si="711"/>
        <v>0</v>
      </c>
      <c r="LW256" s="414">
        <f t="shared" si="712"/>
        <v>0</v>
      </c>
      <c r="LX256" s="448">
        <f t="shared" si="713"/>
        <v>0</v>
      </c>
      <c r="LY256" s="414">
        <f t="shared" si="796"/>
        <v>0</v>
      </c>
      <c r="LZ256" s="414">
        <f t="shared" si="797"/>
        <v>0</v>
      </c>
      <c r="MA256" s="414">
        <f t="shared" si="798"/>
        <v>0</v>
      </c>
      <c r="MB256" s="448">
        <f t="shared" si="799"/>
        <v>0</v>
      </c>
      <c r="MC256" s="414">
        <f t="shared" si="714"/>
        <v>0</v>
      </c>
      <c r="MD256" s="414">
        <f t="shared" si="715"/>
        <v>0</v>
      </c>
      <c r="ME256" s="414">
        <f t="shared" si="716"/>
        <v>0</v>
      </c>
      <c r="MF256" s="448">
        <f t="shared" si="717"/>
        <v>0</v>
      </c>
      <c r="MG256" s="414">
        <f t="shared" si="718"/>
        <v>0</v>
      </c>
      <c r="MH256" s="414">
        <f t="shared" si="719"/>
        <v>0</v>
      </c>
      <c r="MI256" s="414">
        <f t="shared" si="720"/>
        <v>0</v>
      </c>
      <c r="MJ256" s="448">
        <f t="shared" si="800"/>
        <v>0</v>
      </c>
      <c r="MK256" s="462"/>
      <c r="ML256" s="477" cm="1">
        <f t="array" ref="ML256">IF(MX256=1,INDEX($BX256:$EQ256,1,MATCH("Ⅱ⑧",$BX256:$EQ256,0)+7),0)</f>
        <v>0</v>
      </c>
      <c r="MM256" s="478">
        <f t="shared" si="721"/>
        <v>0</v>
      </c>
      <c r="MN256" s="468">
        <f t="shared" si="722"/>
        <v>0</v>
      </c>
      <c r="MP256" s="348">
        <f t="shared" si="723"/>
        <v>0</v>
      </c>
      <c r="MQ256" s="348">
        <f t="shared" si="724"/>
        <v>0</v>
      </c>
      <c r="MR256" s="348">
        <f t="shared" si="725"/>
        <v>0</v>
      </c>
      <c r="MS256" s="348">
        <f t="shared" si="726"/>
        <v>0</v>
      </c>
      <c r="MT256" s="348">
        <f t="shared" si="727"/>
        <v>0</v>
      </c>
      <c r="MU256" s="348">
        <f t="shared" si="728"/>
        <v>0</v>
      </c>
      <c r="MV256" s="348">
        <f t="shared" si="729"/>
        <v>0</v>
      </c>
      <c r="MW256" s="348">
        <f t="shared" si="730"/>
        <v>0</v>
      </c>
      <c r="MX256" s="348">
        <f t="shared" si="731"/>
        <v>0</v>
      </c>
      <c r="MZ256" s="550">
        <f t="shared" si="732"/>
        <v>0</v>
      </c>
      <c r="NA256" s="550">
        <f t="shared" si="733"/>
        <v>0</v>
      </c>
      <c r="NB256" s="550">
        <f t="shared" si="734"/>
        <v>0</v>
      </c>
      <c r="NC256" s="550">
        <f t="shared" si="735"/>
        <v>0</v>
      </c>
      <c r="ND256" s="550">
        <f t="shared" si="736"/>
        <v>0</v>
      </c>
      <c r="NE256" s="550">
        <f t="shared" si="737"/>
        <v>0</v>
      </c>
      <c r="NF256" s="550">
        <f t="shared" si="738"/>
        <v>0</v>
      </c>
      <c r="NG256" s="550">
        <f t="shared" si="739"/>
        <v>0</v>
      </c>
    </row>
    <row r="257" spans="1:371" s="136" customFormat="1" ht="21" customHeight="1">
      <c r="A257" s="452">
        <f t="shared" si="612"/>
        <v>0</v>
      </c>
      <c r="B257" s="452">
        <f t="shared" si="801"/>
        <v>0</v>
      </c>
      <c r="C257" s="452">
        <f t="shared" si="613"/>
        <v>0</v>
      </c>
      <c r="D257" s="452">
        <f t="shared" si="614"/>
        <v>0</v>
      </c>
      <c r="E257" s="452">
        <f t="shared" si="615"/>
        <v>0</v>
      </c>
      <c r="F257" s="452">
        <f t="shared" si="802"/>
        <v>0</v>
      </c>
      <c r="G257" s="452">
        <f t="shared" si="803"/>
        <v>0</v>
      </c>
      <c r="H257" s="452">
        <f t="shared" si="804"/>
        <v>0</v>
      </c>
      <c r="I257" s="267">
        <f t="shared" si="740"/>
        <v>0</v>
      </c>
      <c r="J257" s="268"/>
      <c r="K257" s="112"/>
      <c r="L257" s="112"/>
      <c r="M257" s="106"/>
      <c r="N257" s="106"/>
      <c r="O257" s="106"/>
      <c r="P257" s="106"/>
      <c r="Q257" s="112"/>
      <c r="R257" s="263" t="str">
        <f>IFERROR(VLOOKUP(Q257,'４整理番号表'!$T$27:$U$30,2,TRUE),"")</f>
        <v/>
      </c>
      <c r="S257" s="263">
        <f t="shared" si="741"/>
        <v>0</v>
      </c>
      <c r="T257" s="266">
        <f t="shared" si="742"/>
        <v>0</v>
      </c>
      <c r="U257" s="112"/>
      <c r="V257" s="108"/>
      <c r="W257" s="269" t="str">
        <f>IFERROR(VLOOKUP(V257,'４整理番号表'!$B$6:$G$7,2,TRUE),"")</f>
        <v/>
      </c>
      <c r="X257" s="270"/>
      <c r="Y257" s="108"/>
      <c r="Z257" s="269" t="str">
        <f>IFERROR(VLOOKUP(Y257,'４整理番号表'!$B$39:$H$45,2,TRUE),"")</f>
        <v/>
      </c>
      <c r="AA257" s="108"/>
      <c r="AB257" s="271" t="str">
        <f>IFERROR(VLOOKUP(AA257,'４整理番号表'!$J$5:$K$59,2,TRUE),"")</f>
        <v/>
      </c>
      <c r="AC257" s="365"/>
      <c r="AD257" s="624"/>
      <c r="AE257" s="107"/>
      <c r="AF257" s="272" t="str">
        <f>IFERROR(VLOOKUP(AE257,'４整理番号表'!$P$6:$Q$39,2,TRUE),"")</f>
        <v/>
      </c>
      <c r="AG257" s="273">
        <f t="shared" si="616"/>
        <v>0</v>
      </c>
      <c r="AH257" s="106"/>
      <c r="AI257" s="112"/>
      <c r="AJ257" s="111"/>
      <c r="AK257" s="282"/>
      <c r="AL257" s="283"/>
      <c r="AM257" s="280"/>
      <c r="AN257" s="26"/>
      <c r="AO257" s="291">
        <f t="shared" si="617"/>
        <v>0</v>
      </c>
      <c r="AP257" s="290">
        <f t="shared" si="743"/>
        <v>0</v>
      </c>
      <c r="AQ257" s="30"/>
      <c r="AR257" s="30"/>
      <c r="AS257" s="30"/>
      <c r="AT257" s="289"/>
      <c r="AU257" s="291">
        <f t="shared" si="810"/>
        <v>0</v>
      </c>
      <c r="AV257" s="291" t="str">
        <f t="shared" si="805"/>
        <v/>
      </c>
      <c r="AW257" s="27"/>
      <c r="AX257" s="33"/>
      <c r="AY257" s="33"/>
      <c r="AZ257" s="28"/>
      <c r="BA257" s="27"/>
      <c r="BB257" s="202"/>
      <c r="BC257" s="315">
        <f t="shared" si="744"/>
        <v>0</v>
      </c>
      <c r="BD257" s="349" t="str">
        <f t="shared" si="618"/>
        <v/>
      </c>
      <c r="BE257" s="350"/>
      <c r="BF257" s="350"/>
      <c r="BG257" s="349">
        <f t="shared" si="811"/>
        <v>0</v>
      </c>
      <c r="BH257" s="350"/>
      <c r="BI257" s="349">
        <f t="shared" si="745"/>
        <v>0</v>
      </c>
      <c r="BJ257" s="202"/>
      <c r="BK257" s="202"/>
      <c r="BL257" s="653" t="str">
        <f t="shared" si="619"/>
        <v/>
      </c>
      <c r="BM257" s="654" t="str">
        <f t="shared" si="620"/>
        <v/>
      </c>
      <c r="BN257" s="266" t="str">
        <f t="shared" si="621"/>
        <v/>
      </c>
      <c r="BO257" s="793"/>
      <c r="BP257" s="323"/>
      <c r="BQ257" s="323"/>
      <c r="BR257" s="323"/>
      <c r="BS257" s="323"/>
      <c r="BT257" s="324" t="str">
        <f t="shared" si="622"/>
        <v/>
      </c>
      <c r="BU257" s="325" t="str">
        <f t="shared" si="746"/>
        <v/>
      </c>
      <c r="BV257" s="393">
        <f t="shared" si="747"/>
        <v>0</v>
      </c>
      <c r="BW257" s="326"/>
      <c r="BX257" s="329"/>
      <c r="BY257" s="454"/>
      <c r="BZ257" s="455"/>
      <c r="CA257" s="455"/>
      <c r="CB257" s="455"/>
      <c r="CC257" s="455"/>
      <c r="CD257" s="322">
        <f>IFERROR(VLOOKUP(BX257,'４整理番号表'!$X$23:$Z$31,3,FALSE),)</f>
        <v>0</v>
      </c>
      <c r="CE257" s="605" t="str">
        <f>IF(BX257='４整理番号表'!$X$24,IF(CC257&lt;&gt;"",IF(BZ257&gt;0,IF(BY257=6,ROUNDDOWN((CC257-BZ257)/ABS(BZ257),3),IF(BY257=5,ROUNDDOWN((CC257-BZ257)/ABS(BZ257)*3/4,3),"")),"-")),IF(CC257&lt;&gt;"",IF(BZ257&gt;0,ROUNDDOWN((CC257-BZ257)/ABS(BZ257),3),"-"),""))</f>
        <v/>
      </c>
      <c r="CF257" s="610"/>
      <c r="CG257" s="329"/>
      <c r="CH257" s="454"/>
      <c r="CI257" s="322"/>
      <c r="CJ257" s="322"/>
      <c r="CK257" s="322"/>
      <c r="CL257" s="322"/>
      <c r="CM257" s="322">
        <f>IFERROR(VLOOKUP(CG257,'４整理番号表'!$X$23:$Z$31,3,FALSE),)</f>
        <v>0</v>
      </c>
      <c r="CN257" s="325" t="str">
        <f t="shared" si="748"/>
        <v/>
      </c>
      <c r="CO257" s="610"/>
      <c r="CP257" s="329"/>
      <c r="CQ257" s="454"/>
      <c r="CR257" s="322"/>
      <c r="CS257" s="322"/>
      <c r="CT257" s="322"/>
      <c r="CU257" s="322"/>
      <c r="CV257" s="322">
        <f>IFERROR(VLOOKUP(CP257,'４整理番号表'!$X$23:$Z$31,3,FALSE),)</f>
        <v>0</v>
      </c>
      <c r="CW257" s="325" t="str">
        <f t="shared" si="749"/>
        <v/>
      </c>
      <c r="CX257" s="619"/>
      <c r="CY257" s="329"/>
      <c r="CZ257" s="454"/>
      <c r="DA257" s="322"/>
      <c r="DB257" s="322"/>
      <c r="DC257" s="322"/>
      <c r="DD257" s="322"/>
      <c r="DE257" s="322">
        <f>IFERROR(VLOOKUP(CY257,'４整理番号表'!$X$23:$Z$31,3,FALSE),)</f>
        <v>0</v>
      </c>
      <c r="DF257" s="325" t="str">
        <f t="shared" si="750"/>
        <v/>
      </c>
      <c r="DG257" s="610"/>
      <c r="DH257" s="329"/>
      <c r="DI257" s="454"/>
      <c r="DJ257" s="322"/>
      <c r="DK257" s="322"/>
      <c r="DL257" s="322"/>
      <c r="DM257" s="322"/>
      <c r="DN257" s="322">
        <f>IFERROR(VLOOKUP(DH257,'４整理番号表'!$X$23:$Z$31,3,FALSE),)</f>
        <v>0</v>
      </c>
      <c r="DO257" s="325" t="str">
        <f t="shared" si="751"/>
        <v/>
      </c>
      <c r="DP257" s="610"/>
      <c r="DQ257" s="329"/>
      <c r="DR257" s="454"/>
      <c r="DS257" s="322"/>
      <c r="DT257" s="322"/>
      <c r="DU257" s="322"/>
      <c r="DV257" s="322"/>
      <c r="DW257" s="322">
        <f>IFERROR(VLOOKUP(DQ257,'４整理番号表'!$X$23:$Z$31,3,FALSE),)</f>
        <v>0</v>
      </c>
      <c r="DX257" s="325" t="str">
        <f t="shared" si="752"/>
        <v/>
      </c>
      <c r="DY257" s="610"/>
      <c r="DZ257" s="329"/>
      <c r="EA257" s="454"/>
      <c r="EB257" s="322"/>
      <c r="EC257" s="322"/>
      <c r="ED257" s="322"/>
      <c r="EE257" s="322"/>
      <c r="EF257" s="322">
        <f>IFERROR(VLOOKUP(DZ257,'４整理番号表'!$X$23:$Z$31,3,FALSE),)</f>
        <v>0</v>
      </c>
      <c r="EG257" s="325" t="str">
        <f t="shared" si="753"/>
        <v/>
      </c>
      <c r="EH257" s="610"/>
      <c r="EI257" s="329"/>
      <c r="EJ257" s="454"/>
      <c r="EK257" s="322"/>
      <c r="EL257" s="322"/>
      <c r="EM257" s="322"/>
      <c r="EN257" s="322"/>
      <c r="EO257" s="322">
        <f>IFERROR(VLOOKUP(EI257,'４整理番号表'!$X$23:$Z$31,3,FALSE),)</f>
        <v>0</v>
      </c>
      <c r="EP257" s="325" t="str">
        <f t="shared" si="754"/>
        <v/>
      </c>
      <c r="EQ257" s="619"/>
      <c r="ER257" s="203" t="s">
        <v>101</v>
      </c>
      <c r="ES257" s="266">
        <f t="shared" si="623"/>
        <v>0</v>
      </c>
      <c r="ET257" s="272">
        <f t="shared" si="624"/>
        <v>0</v>
      </c>
      <c r="EU257" s="272">
        <f t="shared" si="625"/>
        <v>0</v>
      </c>
      <c r="EV257" s="272">
        <f t="shared" si="626"/>
        <v>0</v>
      </c>
      <c r="EW257" s="272">
        <f t="shared" si="627"/>
        <v>0</v>
      </c>
      <c r="EX257" s="272">
        <f t="shared" si="628"/>
        <v>0</v>
      </c>
      <c r="EY257" s="272">
        <f t="shared" si="629"/>
        <v>0</v>
      </c>
      <c r="EZ257" s="272">
        <f t="shared" si="630"/>
        <v>0</v>
      </c>
      <c r="FA257" s="272">
        <f t="shared" si="631"/>
        <v>0</v>
      </c>
      <c r="FB257" s="272">
        <f t="shared" si="632"/>
        <v>0</v>
      </c>
      <c r="FC257" s="272">
        <f t="shared" si="633"/>
        <v>0</v>
      </c>
      <c r="FD257" s="272">
        <f t="shared" si="634"/>
        <v>0</v>
      </c>
      <c r="FE257" s="272">
        <f t="shared" si="635"/>
        <v>0</v>
      </c>
      <c r="FF257" s="272">
        <f t="shared" si="636"/>
        <v>0</v>
      </c>
      <c r="FG257" s="272">
        <f t="shared" si="637"/>
        <v>0</v>
      </c>
      <c r="FH257" s="272">
        <f t="shared" si="638"/>
        <v>0</v>
      </c>
      <c r="FI257" s="109" t="s">
        <v>100</v>
      </c>
      <c r="FJ257" s="109" t="s">
        <v>100</v>
      </c>
      <c r="FK257" s="109" t="s">
        <v>100</v>
      </c>
      <c r="FL257" s="109" t="s">
        <v>100</v>
      </c>
      <c r="FM257" s="109" t="s">
        <v>100</v>
      </c>
      <c r="FN257" s="272">
        <f t="shared" si="755"/>
        <v>0</v>
      </c>
      <c r="FO257" s="272">
        <f t="shared" si="756"/>
        <v>0</v>
      </c>
      <c r="FP257" s="272">
        <f t="shared" si="757"/>
        <v>0</v>
      </c>
      <c r="FQ257" s="272">
        <f t="shared" si="758"/>
        <v>0</v>
      </c>
      <c r="FR257" s="272">
        <f t="shared" si="759"/>
        <v>0</v>
      </c>
      <c r="FS257" s="272">
        <f t="shared" si="760"/>
        <v>0</v>
      </c>
      <c r="FT257" s="272">
        <f t="shared" si="761"/>
        <v>0</v>
      </c>
      <c r="FU257" s="113"/>
      <c r="FV257" s="113"/>
      <c r="FW257" s="109"/>
      <c r="FX257" s="109"/>
      <c r="FY257" s="109"/>
      <c r="FZ257" s="272">
        <f t="shared" si="762"/>
        <v>0</v>
      </c>
      <c r="GA257" s="272">
        <f t="shared" si="639"/>
        <v>0</v>
      </c>
      <c r="GB257" s="109"/>
      <c r="GC257" s="109"/>
      <c r="GD257" s="109"/>
      <c r="GE257" s="109"/>
      <c r="GF257" s="109"/>
      <c r="GG257" s="109"/>
      <c r="GH257" s="109"/>
      <c r="GI257" s="109"/>
      <c r="GJ257" s="109"/>
      <c r="GK257" s="109"/>
      <c r="GL257" s="109"/>
      <c r="GM257" s="109"/>
      <c r="GN257" s="109"/>
      <c r="GO257" s="109"/>
      <c r="GP257" s="109"/>
      <c r="GQ257" s="109"/>
      <c r="GR257" s="109"/>
      <c r="GS257" s="109"/>
      <c r="GT257" s="110"/>
      <c r="GV257" s="413">
        <f t="shared" si="640"/>
        <v>0</v>
      </c>
      <c r="GW257" s="414">
        <f t="shared" si="641"/>
        <v>0</v>
      </c>
      <c r="GX257" s="415"/>
      <c r="GY257" s="416">
        <f t="shared" si="806"/>
        <v>0</v>
      </c>
      <c r="GZ257" s="417">
        <f t="shared" si="807"/>
        <v>0</v>
      </c>
      <c r="HA257" s="385"/>
      <c r="HB257" s="421"/>
      <c r="HC257" s="422"/>
      <c r="HD257" s="422"/>
      <c r="HE257" s="423">
        <f t="shared" si="808"/>
        <v>0</v>
      </c>
      <c r="HF257" s="424">
        <f t="shared" si="809"/>
        <v>0</v>
      </c>
      <c r="HG257" s="426"/>
      <c r="HH257" s="426"/>
      <c r="HI257" s="426"/>
      <c r="HJ257" s="345" t="str">
        <f t="shared" si="642"/>
        <v/>
      </c>
      <c r="HK257" s="402">
        <f>IF(OR(AND(1&lt;=HJ257,HJ257&lt;=3),HJ257=6),VLOOKUP(HJ257,'４整理番号表'!$J$5:$K$59,2,FALSE),0)</f>
        <v>0</v>
      </c>
      <c r="HL257" s="402">
        <f>IF(OR(HJ257=4,HJ257=7),VLOOKUP(HJ257,'４整理番号表'!$J$5:$K$59,2,FALSE),0)</f>
        <v>0</v>
      </c>
      <c r="HM257" s="402">
        <f>IF(HJ257=5,VLOOKUP(HJ257,'４整理番号表'!$J$5:$K$59,2,FALSE),0)</f>
        <v>0</v>
      </c>
      <c r="HN257" s="402">
        <f>IF(AND(8&lt;=HJ257,HJ257&lt;=13),VLOOKUP(HJ257,'４整理番号表'!$J$5:$K$59,2,FALSE),0)</f>
        <v>0</v>
      </c>
      <c r="HO257" s="397">
        <f t="shared" si="763"/>
        <v>0</v>
      </c>
      <c r="HP257" s="345">
        <f t="shared" si="764"/>
        <v>0</v>
      </c>
      <c r="HQ257" s="345">
        <f t="shared" si="765"/>
        <v>0</v>
      </c>
      <c r="HR257" s="344">
        <f t="shared" si="766"/>
        <v>0</v>
      </c>
      <c r="HS257" s="344">
        <f t="shared" si="767"/>
        <v>0</v>
      </c>
      <c r="HT257" s="345">
        <f t="shared" si="768"/>
        <v>0</v>
      </c>
      <c r="HU257" s="345">
        <f t="shared" si="769"/>
        <v>0</v>
      </c>
      <c r="HV257" s="345">
        <f t="shared" si="770"/>
        <v>0</v>
      </c>
      <c r="HW257" s="345">
        <f t="shared" si="771"/>
        <v>0</v>
      </c>
      <c r="HX257" s="345">
        <f t="shared" si="772"/>
        <v>0</v>
      </c>
      <c r="HY257" s="344">
        <f t="shared" si="773"/>
        <v>0</v>
      </c>
      <c r="HZ257" s="344">
        <f t="shared" si="774"/>
        <v>0</v>
      </c>
      <c r="IA257" s="345">
        <f t="shared" si="775"/>
        <v>0</v>
      </c>
      <c r="IB257" s="345">
        <f t="shared" si="776"/>
        <v>0</v>
      </c>
      <c r="IC257" s="345">
        <f t="shared" si="777"/>
        <v>0</v>
      </c>
      <c r="ID257" s="345">
        <f t="shared" si="778"/>
        <v>0</v>
      </c>
      <c r="IE257" s="345">
        <f t="shared" si="779"/>
        <v>0</v>
      </c>
      <c r="IF257" s="344">
        <f>IF(AND($HO257=3,SUM($ID257:IE257)=0),IF(AND($HB257=1,$HF257&gt;=0.1),1,),)</f>
        <v>0</v>
      </c>
      <c r="IG257" s="344">
        <f>IF(AND($HO257=3,SUM($ID257:IF257)=0),IF(AND($HB257=1,$HF257&gt;=0.05,$HF257&lt;0.1),1,),)</f>
        <v>0</v>
      </c>
      <c r="IH257" s="345">
        <f t="shared" si="780"/>
        <v>0</v>
      </c>
      <c r="II257" s="345">
        <f t="shared" si="781"/>
        <v>0</v>
      </c>
      <c r="IJ257" s="345">
        <f t="shared" si="782"/>
        <v>0</v>
      </c>
      <c r="IK257" s="345">
        <f t="shared" si="783"/>
        <v>0</v>
      </c>
      <c r="IL257" s="345">
        <f t="shared" si="784"/>
        <v>0</v>
      </c>
      <c r="IM257" s="345">
        <f t="shared" si="785"/>
        <v>0</v>
      </c>
      <c r="IN257" s="345">
        <f t="shared" si="786"/>
        <v>0</v>
      </c>
      <c r="IO257" s="345">
        <f t="shared" si="787"/>
        <v>0</v>
      </c>
      <c r="IP257" s="345">
        <f t="shared" si="788"/>
        <v>0</v>
      </c>
      <c r="IQ257" s="345">
        <f t="shared" si="789"/>
        <v>0</v>
      </c>
      <c r="IR257" s="345">
        <f t="shared" si="790"/>
        <v>0</v>
      </c>
      <c r="IS257" s="392">
        <f t="shared" si="791"/>
        <v>0</v>
      </c>
      <c r="IT257" s="385"/>
      <c r="IU257" s="440">
        <f t="shared" si="643"/>
        <v>0</v>
      </c>
      <c r="IV257" s="344">
        <f t="shared" si="644"/>
        <v>0</v>
      </c>
      <c r="IW257" s="344">
        <f t="shared" si="645"/>
        <v>0</v>
      </c>
      <c r="IX257" s="344">
        <f t="shared" si="646"/>
        <v>0</v>
      </c>
      <c r="IY257" s="344">
        <f t="shared" si="647"/>
        <v>0</v>
      </c>
      <c r="IZ257" s="344">
        <f t="shared" si="648"/>
        <v>0</v>
      </c>
      <c r="JA257" s="344">
        <f t="shared" si="649"/>
        <v>0</v>
      </c>
      <c r="JB257" s="344">
        <f t="shared" si="650"/>
        <v>0</v>
      </c>
      <c r="JC257" s="344">
        <f t="shared" si="651"/>
        <v>0</v>
      </c>
      <c r="JD257" s="344">
        <f t="shared" si="652"/>
        <v>0</v>
      </c>
      <c r="JE257" s="344">
        <f t="shared" si="653"/>
        <v>0</v>
      </c>
      <c r="JF257" s="344">
        <f t="shared" si="654"/>
        <v>0</v>
      </c>
      <c r="JG257" s="344">
        <f t="shared" si="655"/>
        <v>0</v>
      </c>
      <c r="JH257" s="344">
        <f t="shared" si="656"/>
        <v>0</v>
      </c>
      <c r="JI257" s="344">
        <f t="shared" si="657"/>
        <v>0</v>
      </c>
      <c r="JJ257" s="344">
        <f t="shared" si="658"/>
        <v>0</v>
      </c>
      <c r="JK257" s="344">
        <f t="shared" si="659"/>
        <v>0</v>
      </c>
      <c r="JL257" s="344">
        <f t="shared" si="660"/>
        <v>0</v>
      </c>
      <c r="JM257" s="344">
        <f t="shared" si="661"/>
        <v>0</v>
      </c>
      <c r="JN257" s="344">
        <f t="shared" si="662"/>
        <v>0</v>
      </c>
      <c r="JO257" s="344">
        <f t="shared" si="663"/>
        <v>0</v>
      </c>
      <c r="JP257" s="344">
        <f t="shared" si="664"/>
        <v>0</v>
      </c>
      <c r="JQ257" s="344">
        <f t="shared" si="665"/>
        <v>0</v>
      </c>
      <c r="JR257" s="344">
        <f t="shared" si="666"/>
        <v>0</v>
      </c>
      <c r="JS257" s="344">
        <f t="shared" si="667"/>
        <v>0</v>
      </c>
      <c r="JT257" s="344">
        <f t="shared" si="668"/>
        <v>0</v>
      </c>
      <c r="JU257" s="344">
        <f t="shared" si="669"/>
        <v>0</v>
      </c>
      <c r="JV257" s="344">
        <f t="shared" si="670"/>
        <v>0</v>
      </c>
      <c r="JW257" s="344">
        <f t="shared" si="671"/>
        <v>0</v>
      </c>
      <c r="JX257" s="344">
        <f t="shared" si="672"/>
        <v>0</v>
      </c>
      <c r="JY257" s="344">
        <f t="shared" si="673"/>
        <v>0</v>
      </c>
      <c r="JZ257" s="344">
        <f t="shared" si="674"/>
        <v>0</v>
      </c>
      <c r="KA257" s="344">
        <f t="shared" si="675"/>
        <v>0</v>
      </c>
      <c r="KB257" s="344">
        <f t="shared" si="676"/>
        <v>0</v>
      </c>
      <c r="KC257" s="344">
        <f t="shared" si="677"/>
        <v>0</v>
      </c>
      <c r="KD257" s="344">
        <f t="shared" si="678"/>
        <v>0</v>
      </c>
      <c r="KE257" s="344">
        <f t="shared" si="679"/>
        <v>0</v>
      </c>
      <c r="KF257" s="344">
        <f t="shared" si="680"/>
        <v>0</v>
      </c>
      <c r="KG257" s="344">
        <f t="shared" si="681"/>
        <v>0</v>
      </c>
      <c r="KH257" s="344">
        <f t="shared" si="682"/>
        <v>0</v>
      </c>
      <c r="KI257" s="344">
        <f t="shared" si="683"/>
        <v>0</v>
      </c>
      <c r="KJ257" s="344">
        <f t="shared" si="684"/>
        <v>0</v>
      </c>
      <c r="KK257" s="344">
        <f t="shared" si="685"/>
        <v>0</v>
      </c>
      <c r="KL257" s="344">
        <f t="shared" si="686"/>
        <v>0</v>
      </c>
      <c r="KM257" s="344">
        <f t="shared" si="687"/>
        <v>0</v>
      </c>
      <c r="KN257" s="344">
        <f t="shared" si="688"/>
        <v>0</v>
      </c>
      <c r="KO257" s="344">
        <f t="shared" si="689"/>
        <v>0</v>
      </c>
      <c r="KP257" s="344">
        <f t="shared" si="690"/>
        <v>0</v>
      </c>
      <c r="KQ257" s="344">
        <f t="shared" si="691"/>
        <v>0</v>
      </c>
      <c r="KR257" s="344">
        <f t="shared" si="692"/>
        <v>0</v>
      </c>
      <c r="KS257" s="344">
        <f t="shared" si="693"/>
        <v>0</v>
      </c>
      <c r="KT257" s="383">
        <f t="shared" si="694"/>
        <v>0</v>
      </c>
      <c r="KU257" s="701"/>
      <c r="KV257" s="109"/>
      <c r="KW257" s="109"/>
      <c r="KX257" s="110"/>
      <c r="KZ257" s="472">
        <f t="shared" si="695"/>
        <v>0</v>
      </c>
      <c r="LA257" s="348">
        <f t="shared" si="696"/>
        <v>0</v>
      </c>
      <c r="LB257" s="348">
        <f t="shared" si="697"/>
        <v>0</v>
      </c>
      <c r="LC257" s="473">
        <f t="shared" si="698"/>
        <v>0</v>
      </c>
      <c r="LE257" s="467">
        <f t="shared" si="699"/>
        <v>0</v>
      </c>
      <c r="LF257" s="467" t="str">
        <f t="shared" si="700"/>
        <v/>
      </c>
      <c r="LG257" s="467">
        <f t="shared" si="701"/>
        <v>0</v>
      </c>
      <c r="LH257" s="467">
        <f t="shared" si="702"/>
        <v>0</v>
      </c>
      <c r="LI257" s="467">
        <f t="shared" si="703"/>
        <v>0</v>
      </c>
      <c r="LJ257" s="467">
        <f t="shared" si="704"/>
        <v>0</v>
      </c>
      <c r="LK257" s="467">
        <f t="shared" si="705"/>
        <v>0</v>
      </c>
      <c r="LL257" s="467">
        <f t="shared" si="706"/>
        <v>0</v>
      </c>
      <c r="LM257" s="467">
        <f t="shared" si="707"/>
        <v>0</v>
      </c>
      <c r="LN257" s="468">
        <f t="shared" si="708"/>
        <v>0</v>
      </c>
      <c r="LO257" s="468" t="str">
        <f t="shared" si="792"/>
        <v>○</v>
      </c>
      <c r="LP257" s="451"/>
      <c r="LQ257" s="414">
        <f t="shared" si="793"/>
        <v>0</v>
      </c>
      <c r="LR257" s="414">
        <f t="shared" si="794"/>
        <v>0</v>
      </c>
      <c r="LS257" s="414" t="str">
        <f t="shared" si="709"/>
        <v/>
      </c>
      <c r="LT257" s="414" t="str">
        <f t="shared" si="795"/>
        <v/>
      </c>
      <c r="LU257" s="414">
        <f t="shared" si="710"/>
        <v>0</v>
      </c>
      <c r="LV257" s="414">
        <f t="shared" si="711"/>
        <v>0</v>
      </c>
      <c r="LW257" s="414">
        <f t="shared" si="712"/>
        <v>0</v>
      </c>
      <c r="LX257" s="448">
        <f t="shared" si="713"/>
        <v>0</v>
      </c>
      <c r="LY257" s="414">
        <f t="shared" si="796"/>
        <v>0</v>
      </c>
      <c r="LZ257" s="414">
        <f t="shared" si="797"/>
        <v>0</v>
      </c>
      <c r="MA257" s="414">
        <f t="shared" si="798"/>
        <v>0</v>
      </c>
      <c r="MB257" s="448">
        <f t="shared" si="799"/>
        <v>0</v>
      </c>
      <c r="MC257" s="414">
        <f t="shared" si="714"/>
        <v>0</v>
      </c>
      <c r="MD257" s="414">
        <f t="shared" si="715"/>
        <v>0</v>
      </c>
      <c r="ME257" s="414">
        <f t="shared" si="716"/>
        <v>0</v>
      </c>
      <c r="MF257" s="448">
        <f t="shared" si="717"/>
        <v>0</v>
      </c>
      <c r="MG257" s="414">
        <f t="shared" si="718"/>
        <v>0</v>
      </c>
      <c r="MH257" s="414">
        <f t="shared" si="719"/>
        <v>0</v>
      </c>
      <c r="MI257" s="414">
        <f t="shared" si="720"/>
        <v>0</v>
      </c>
      <c r="MJ257" s="448">
        <f t="shared" si="800"/>
        <v>0</v>
      </c>
      <c r="MK257" s="462"/>
      <c r="ML257" s="477" cm="1">
        <f t="array" ref="ML257">IF(MX257=1,INDEX($BX257:$EQ257,1,MATCH("Ⅱ⑧",$BX257:$EQ257,0)+7),0)</f>
        <v>0</v>
      </c>
      <c r="MM257" s="478">
        <f t="shared" si="721"/>
        <v>0</v>
      </c>
      <c r="MN257" s="468">
        <f t="shared" si="722"/>
        <v>0</v>
      </c>
      <c r="MP257" s="348">
        <f t="shared" si="723"/>
        <v>0</v>
      </c>
      <c r="MQ257" s="348">
        <f t="shared" si="724"/>
        <v>0</v>
      </c>
      <c r="MR257" s="348">
        <f t="shared" si="725"/>
        <v>0</v>
      </c>
      <c r="MS257" s="348">
        <f t="shared" si="726"/>
        <v>0</v>
      </c>
      <c r="MT257" s="348">
        <f t="shared" si="727"/>
        <v>0</v>
      </c>
      <c r="MU257" s="348">
        <f t="shared" si="728"/>
        <v>0</v>
      </c>
      <c r="MV257" s="348">
        <f t="shared" si="729"/>
        <v>0</v>
      </c>
      <c r="MW257" s="348">
        <f t="shared" si="730"/>
        <v>0</v>
      </c>
      <c r="MX257" s="348">
        <f t="shared" si="731"/>
        <v>0</v>
      </c>
      <c r="MZ257" s="550">
        <f t="shared" si="732"/>
        <v>0</v>
      </c>
      <c r="NA257" s="550">
        <f t="shared" si="733"/>
        <v>0</v>
      </c>
      <c r="NB257" s="550">
        <f t="shared" si="734"/>
        <v>0</v>
      </c>
      <c r="NC257" s="550">
        <f t="shared" si="735"/>
        <v>0</v>
      </c>
      <c r="ND257" s="550">
        <f t="shared" si="736"/>
        <v>0</v>
      </c>
      <c r="NE257" s="550">
        <f t="shared" si="737"/>
        <v>0</v>
      </c>
      <c r="NF257" s="550">
        <f t="shared" si="738"/>
        <v>0</v>
      </c>
      <c r="NG257" s="550">
        <f t="shared" si="739"/>
        <v>0</v>
      </c>
    </row>
    <row r="258" spans="1:371" s="136" customFormat="1" ht="21" customHeight="1">
      <c r="A258" s="452">
        <f t="shared" si="612"/>
        <v>0</v>
      </c>
      <c r="B258" s="452">
        <f t="shared" si="801"/>
        <v>0</v>
      </c>
      <c r="C258" s="452">
        <f t="shared" si="613"/>
        <v>0</v>
      </c>
      <c r="D258" s="452">
        <f t="shared" si="614"/>
        <v>0</v>
      </c>
      <c r="E258" s="452">
        <f t="shared" si="615"/>
        <v>0</v>
      </c>
      <c r="F258" s="452">
        <f t="shared" si="802"/>
        <v>0</v>
      </c>
      <c r="G258" s="452">
        <f t="shared" si="803"/>
        <v>0</v>
      </c>
      <c r="H258" s="452">
        <f t="shared" si="804"/>
        <v>0</v>
      </c>
      <c r="I258" s="267">
        <f t="shared" si="740"/>
        <v>0</v>
      </c>
      <c r="J258" s="268"/>
      <c r="K258" s="112"/>
      <c r="L258" s="112"/>
      <c r="M258" s="106"/>
      <c r="N258" s="106"/>
      <c r="O258" s="106"/>
      <c r="P258" s="106"/>
      <c r="Q258" s="112"/>
      <c r="R258" s="263" t="str">
        <f>IFERROR(VLOOKUP(Q258,'４整理番号表'!$T$27:$U$30,2,TRUE),"")</f>
        <v/>
      </c>
      <c r="S258" s="263">
        <f t="shared" si="741"/>
        <v>0</v>
      </c>
      <c r="T258" s="266">
        <f t="shared" si="742"/>
        <v>0</v>
      </c>
      <c r="U258" s="112"/>
      <c r="V258" s="108"/>
      <c r="W258" s="269" t="str">
        <f>IFERROR(VLOOKUP(V258,'４整理番号表'!$B$6:$G$7,2,TRUE),"")</f>
        <v/>
      </c>
      <c r="X258" s="270"/>
      <c r="Y258" s="108"/>
      <c r="Z258" s="269" t="str">
        <f>IFERROR(VLOOKUP(Y258,'４整理番号表'!$B$39:$H$45,2,TRUE),"")</f>
        <v/>
      </c>
      <c r="AA258" s="108"/>
      <c r="AB258" s="271" t="str">
        <f>IFERROR(VLOOKUP(AA258,'４整理番号表'!$J$5:$K$59,2,TRUE),"")</f>
        <v/>
      </c>
      <c r="AC258" s="365"/>
      <c r="AD258" s="624"/>
      <c r="AE258" s="107"/>
      <c r="AF258" s="272" t="str">
        <f>IFERROR(VLOOKUP(AE258,'４整理番号表'!$P$6:$Q$39,2,TRUE),"")</f>
        <v/>
      </c>
      <c r="AG258" s="273">
        <f t="shared" si="616"/>
        <v>0</v>
      </c>
      <c r="AH258" s="106"/>
      <c r="AI258" s="112"/>
      <c r="AJ258" s="111"/>
      <c r="AK258" s="282"/>
      <c r="AL258" s="283"/>
      <c r="AM258" s="280"/>
      <c r="AN258" s="29"/>
      <c r="AO258" s="291">
        <f t="shared" si="617"/>
        <v>0</v>
      </c>
      <c r="AP258" s="290">
        <f t="shared" si="743"/>
        <v>0</v>
      </c>
      <c r="AQ258" s="30"/>
      <c r="AR258" s="30"/>
      <c r="AS258" s="30"/>
      <c r="AT258" s="289"/>
      <c r="AU258" s="291">
        <f t="shared" si="810"/>
        <v>0</v>
      </c>
      <c r="AV258" s="291" t="str">
        <f t="shared" si="805"/>
        <v/>
      </c>
      <c r="AW258" s="27"/>
      <c r="AX258" s="33"/>
      <c r="AY258" s="33"/>
      <c r="AZ258" s="28"/>
      <c r="BA258" s="27"/>
      <c r="BB258" s="202"/>
      <c r="BC258" s="315">
        <f t="shared" si="744"/>
        <v>0</v>
      </c>
      <c r="BD258" s="349" t="str">
        <f t="shared" si="618"/>
        <v/>
      </c>
      <c r="BE258" s="350"/>
      <c r="BF258" s="350"/>
      <c r="BG258" s="349">
        <f t="shared" si="811"/>
        <v>0</v>
      </c>
      <c r="BH258" s="350"/>
      <c r="BI258" s="349">
        <f t="shared" si="745"/>
        <v>0</v>
      </c>
      <c r="BJ258" s="202"/>
      <c r="BK258" s="202"/>
      <c r="BL258" s="653" t="str">
        <f t="shared" si="619"/>
        <v/>
      </c>
      <c r="BM258" s="654" t="str">
        <f t="shared" si="620"/>
        <v/>
      </c>
      <c r="BN258" s="266" t="str">
        <f t="shared" si="621"/>
        <v/>
      </c>
      <c r="BO258" s="793"/>
      <c r="BP258" s="323"/>
      <c r="BQ258" s="323"/>
      <c r="BR258" s="323"/>
      <c r="BS258" s="323"/>
      <c r="BT258" s="324" t="str">
        <f t="shared" si="622"/>
        <v/>
      </c>
      <c r="BU258" s="325" t="str">
        <f t="shared" si="746"/>
        <v/>
      </c>
      <c r="BV258" s="393">
        <f t="shared" si="747"/>
        <v>0</v>
      </c>
      <c r="BW258" s="326"/>
      <c r="BX258" s="329"/>
      <c r="BY258" s="454"/>
      <c r="BZ258" s="455"/>
      <c r="CA258" s="455"/>
      <c r="CB258" s="455"/>
      <c r="CC258" s="455"/>
      <c r="CD258" s="322">
        <f>IFERROR(VLOOKUP(BX258,'４整理番号表'!$X$23:$Z$31,3,FALSE),)</f>
        <v>0</v>
      </c>
      <c r="CE258" s="605" t="str">
        <f>IF(BX258='４整理番号表'!$X$24,IF(CC258&lt;&gt;"",IF(BZ258&gt;0,IF(BY258=6,ROUNDDOWN((CC258-BZ258)/ABS(BZ258),3),IF(BY258=5,ROUNDDOWN((CC258-BZ258)/ABS(BZ258)*3/4,3),"")),"-")),IF(CC258&lt;&gt;"",IF(BZ258&gt;0,ROUNDDOWN((CC258-BZ258)/ABS(BZ258),3),"-"),""))</f>
        <v/>
      </c>
      <c r="CF258" s="610"/>
      <c r="CG258" s="329"/>
      <c r="CH258" s="454"/>
      <c r="CI258" s="322"/>
      <c r="CJ258" s="322"/>
      <c r="CK258" s="322"/>
      <c r="CL258" s="322"/>
      <c r="CM258" s="322">
        <f>IFERROR(VLOOKUP(CG258,'４整理番号表'!$X$23:$Z$31,3,FALSE),)</f>
        <v>0</v>
      </c>
      <c r="CN258" s="325" t="str">
        <f t="shared" si="748"/>
        <v/>
      </c>
      <c r="CO258" s="610"/>
      <c r="CP258" s="329"/>
      <c r="CQ258" s="454"/>
      <c r="CR258" s="322"/>
      <c r="CS258" s="322"/>
      <c r="CT258" s="322"/>
      <c r="CU258" s="322"/>
      <c r="CV258" s="322">
        <f>IFERROR(VLOOKUP(CP258,'４整理番号表'!$X$23:$Z$31,3,FALSE),)</f>
        <v>0</v>
      </c>
      <c r="CW258" s="325" t="str">
        <f t="shared" si="749"/>
        <v/>
      </c>
      <c r="CX258" s="619"/>
      <c r="CY258" s="329"/>
      <c r="CZ258" s="454"/>
      <c r="DA258" s="322"/>
      <c r="DB258" s="322"/>
      <c r="DC258" s="322"/>
      <c r="DD258" s="322"/>
      <c r="DE258" s="322">
        <f>IFERROR(VLOOKUP(CY258,'４整理番号表'!$X$23:$Z$31,3,FALSE),)</f>
        <v>0</v>
      </c>
      <c r="DF258" s="325" t="str">
        <f t="shared" si="750"/>
        <v/>
      </c>
      <c r="DG258" s="610"/>
      <c r="DH258" s="329"/>
      <c r="DI258" s="454"/>
      <c r="DJ258" s="322"/>
      <c r="DK258" s="322"/>
      <c r="DL258" s="322"/>
      <c r="DM258" s="322"/>
      <c r="DN258" s="322">
        <f>IFERROR(VLOOKUP(DH258,'４整理番号表'!$X$23:$Z$31,3,FALSE),)</f>
        <v>0</v>
      </c>
      <c r="DO258" s="325" t="str">
        <f t="shared" si="751"/>
        <v/>
      </c>
      <c r="DP258" s="610"/>
      <c r="DQ258" s="329"/>
      <c r="DR258" s="454"/>
      <c r="DS258" s="322"/>
      <c r="DT258" s="322"/>
      <c r="DU258" s="322"/>
      <c r="DV258" s="322"/>
      <c r="DW258" s="322">
        <f>IFERROR(VLOOKUP(DQ258,'４整理番号表'!$X$23:$Z$31,3,FALSE),)</f>
        <v>0</v>
      </c>
      <c r="DX258" s="325" t="str">
        <f t="shared" si="752"/>
        <v/>
      </c>
      <c r="DY258" s="610"/>
      <c r="DZ258" s="329"/>
      <c r="EA258" s="454"/>
      <c r="EB258" s="322"/>
      <c r="EC258" s="322"/>
      <c r="ED258" s="322"/>
      <c r="EE258" s="322"/>
      <c r="EF258" s="322">
        <f>IFERROR(VLOOKUP(DZ258,'４整理番号表'!$X$23:$Z$31,3,FALSE),)</f>
        <v>0</v>
      </c>
      <c r="EG258" s="325" t="str">
        <f t="shared" si="753"/>
        <v/>
      </c>
      <c r="EH258" s="610"/>
      <c r="EI258" s="329"/>
      <c r="EJ258" s="454"/>
      <c r="EK258" s="322"/>
      <c r="EL258" s="322"/>
      <c r="EM258" s="322"/>
      <c r="EN258" s="322"/>
      <c r="EO258" s="322">
        <f>IFERROR(VLOOKUP(EI258,'４整理番号表'!$X$23:$Z$31,3,FALSE),)</f>
        <v>0</v>
      </c>
      <c r="EP258" s="325" t="str">
        <f t="shared" si="754"/>
        <v/>
      </c>
      <c r="EQ258" s="619"/>
      <c r="ER258" s="203" t="s">
        <v>101</v>
      </c>
      <c r="ES258" s="266">
        <f t="shared" si="623"/>
        <v>0</v>
      </c>
      <c r="ET258" s="272">
        <f t="shared" si="624"/>
        <v>0</v>
      </c>
      <c r="EU258" s="272">
        <f t="shared" si="625"/>
        <v>0</v>
      </c>
      <c r="EV258" s="272">
        <f t="shared" si="626"/>
        <v>0</v>
      </c>
      <c r="EW258" s="272">
        <f t="shared" si="627"/>
        <v>0</v>
      </c>
      <c r="EX258" s="272">
        <f t="shared" si="628"/>
        <v>0</v>
      </c>
      <c r="EY258" s="272">
        <f t="shared" si="629"/>
        <v>0</v>
      </c>
      <c r="EZ258" s="272">
        <f t="shared" si="630"/>
        <v>0</v>
      </c>
      <c r="FA258" s="272">
        <f t="shared" si="631"/>
        <v>0</v>
      </c>
      <c r="FB258" s="272">
        <f t="shared" si="632"/>
        <v>0</v>
      </c>
      <c r="FC258" s="272">
        <f t="shared" si="633"/>
        <v>0</v>
      </c>
      <c r="FD258" s="272">
        <f t="shared" si="634"/>
        <v>0</v>
      </c>
      <c r="FE258" s="272">
        <f t="shared" si="635"/>
        <v>0</v>
      </c>
      <c r="FF258" s="272">
        <f t="shared" si="636"/>
        <v>0</v>
      </c>
      <c r="FG258" s="272">
        <f t="shared" si="637"/>
        <v>0</v>
      </c>
      <c r="FH258" s="272">
        <f t="shared" si="638"/>
        <v>0</v>
      </c>
      <c r="FI258" s="109" t="s">
        <v>100</v>
      </c>
      <c r="FJ258" s="109" t="s">
        <v>100</v>
      </c>
      <c r="FK258" s="109" t="s">
        <v>100</v>
      </c>
      <c r="FL258" s="109" t="s">
        <v>100</v>
      </c>
      <c r="FM258" s="109" t="s">
        <v>100</v>
      </c>
      <c r="FN258" s="272">
        <f t="shared" si="755"/>
        <v>0</v>
      </c>
      <c r="FO258" s="272">
        <f t="shared" si="756"/>
        <v>0</v>
      </c>
      <c r="FP258" s="272">
        <f t="shared" si="757"/>
        <v>0</v>
      </c>
      <c r="FQ258" s="272">
        <f t="shared" si="758"/>
        <v>0</v>
      </c>
      <c r="FR258" s="272">
        <f t="shared" si="759"/>
        <v>0</v>
      </c>
      <c r="FS258" s="272">
        <f t="shared" si="760"/>
        <v>0</v>
      </c>
      <c r="FT258" s="272">
        <f t="shared" si="761"/>
        <v>0</v>
      </c>
      <c r="FU258" s="113"/>
      <c r="FV258" s="113"/>
      <c r="FW258" s="109"/>
      <c r="FX258" s="109"/>
      <c r="FY258" s="109"/>
      <c r="FZ258" s="272">
        <f t="shared" si="762"/>
        <v>0</v>
      </c>
      <c r="GA258" s="272">
        <f t="shared" si="639"/>
        <v>0</v>
      </c>
      <c r="GB258" s="109"/>
      <c r="GC258" s="109"/>
      <c r="GD258" s="109"/>
      <c r="GE258" s="109"/>
      <c r="GF258" s="109"/>
      <c r="GG258" s="109"/>
      <c r="GH258" s="109"/>
      <c r="GI258" s="109"/>
      <c r="GJ258" s="109"/>
      <c r="GK258" s="109"/>
      <c r="GL258" s="109"/>
      <c r="GM258" s="109"/>
      <c r="GN258" s="109"/>
      <c r="GO258" s="109"/>
      <c r="GP258" s="109"/>
      <c r="GQ258" s="109"/>
      <c r="GR258" s="109"/>
      <c r="GS258" s="109"/>
      <c r="GT258" s="110"/>
      <c r="GV258" s="413">
        <f t="shared" si="640"/>
        <v>0</v>
      </c>
      <c r="GW258" s="414">
        <f t="shared" si="641"/>
        <v>0</v>
      </c>
      <c r="GX258" s="415"/>
      <c r="GY258" s="416">
        <f t="shared" si="806"/>
        <v>0</v>
      </c>
      <c r="GZ258" s="417">
        <f t="shared" si="807"/>
        <v>0</v>
      </c>
      <c r="HA258" s="385"/>
      <c r="HB258" s="421"/>
      <c r="HC258" s="422"/>
      <c r="HD258" s="422"/>
      <c r="HE258" s="423">
        <f t="shared" si="808"/>
        <v>0</v>
      </c>
      <c r="HF258" s="424">
        <f t="shared" si="809"/>
        <v>0</v>
      </c>
      <c r="HG258" s="426"/>
      <c r="HH258" s="426"/>
      <c r="HI258" s="426"/>
      <c r="HJ258" s="345" t="str">
        <f t="shared" si="642"/>
        <v/>
      </c>
      <c r="HK258" s="402">
        <f>IF(OR(AND(1&lt;=HJ258,HJ258&lt;=3),HJ258=6),VLOOKUP(HJ258,'４整理番号表'!$J$5:$K$59,2,FALSE),0)</f>
        <v>0</v>
      </c>
      <c r="HL258" s="402">
        <f>IF(OR(HJ258=4,HJ258=7),VLOOKUP(HJ258,'４整理番号表'!$J$5:$K$59,2,FALSE),0)</f>
        <v>0</v>
      </c>
      <c r="HM258" s="402">
        <f>IF(HJ258=5,VLOOKUP(HJ258,'４整理番号表'!$J$5:$K$59,2,FALSE),0)</f>
        <v>0</v>
      </c>
      <c r="HN258" s="402">
        <f>IF(AND(8&lt;=HJ258,HJ258&lt;=13),VLOOKUP(HJ258,'４整理番号表'!$J$5:$K$59,2,FALSE),0)</f>
        <v>0</v>
      </c>
      <c r="HO258" s="397">
        <f t="shared" si="763"/>
        <v>0</v>
      </c>
      <c r="HP258" s="345">
        <f t="shared" si="764"/>
        <v>0</v>
      </c>
      <c r="HQ258" s="345">
        <f t="shared" si="765"/>
        <v>0</v>
      </c>
      <c r="HR258" s="344">
        <f t="shared" si="766"/>
        <v>0</v>
      </c>
      <c r="HS258" s="344">
        <f t="shared" si="767"/>
        <v>0</v>
      </c>
      <c r="HT258" s="345">
        <f t="shared" si="768"/>
        <v>0</v>
      </c>
      <c r="HU258" s="345">
        <f t="shared" si="769"/>
        <v>0</v>
      </c>
      <c r="HV258" s="345">
        <f t="shared" si="770"/>
        <v>0</v>
      </c>
      <c r="HW258" s="345">
        <f t="shared" si="771"/>
        <v>0</v>
      </c>
      <c r="HX258" s="345">
        <f t="shared" si="772"/>
        <v>0</v>
      </c>
      <c r="HY258" s="344">
        <f t="shared" si="773"/>
        <v>0</v>
      </c>
      <c r="HZ258" s="344">
        <f t="shared" si="774"/>
        <v>0</v>
      </c>
      <c r="IA258" s="345">
        <f t="shared" si="775"/>
        <v>0</v>
      </c>
      <c r="IB258" s="345">
        <f t="shared" si="776"/>
        <v>0</v>
      </c>
      <c r="IC258" s="345">
        <f t="shared" si="777"/>
        <v>0</v>
      </c>
      <c r="ID258" s="345">
        <f t="shared" si="778"/>
        <v>0</v>
      </c>
      <c r="IE258" s="345">
        <f t="shared" si="779"/>
        <v>0</v>
      </c>
      <c r="IF258" s="344">
        <f>IF(AND($HO258=3,SUM($ID258:IE258)=0),IF(AND($HB258=1,$HF258&gt;=0.1),1,),)</f>
        <v>0</v>
      </c>
      <c r="IG258" s="344">
        <f>IF(AND($HO258=3,SUM($ID258:IF258)=0),IF(AND($HB258=1,$HF258&gt;=0.05,$HF258&lt;0.1),1,),)</f>
        <v>0</v>
      </c>
      <c r="IH258" s="345">
        <f t="shared" si="780"/>
        <v>0</v>
      </c>
      <c r="II258" s="345">
        <f t="shared" si="781"/>
        <v>0</v>
      </c>
      <c r="IJ258" s="345">
        <f t="shared" si="782"/>
        <v>0</v>
      </c>
      <c r="IK258" s="345">
        <f t="shared" si="783"/>
        <v>0</v>
      </c>
      <c r="IL258" s="345">
        <f t="shared" si="784"/>
        <v>0</v>
      </c>
      <c r="IM258" s="345">
        <f t="shared" si="785"/>
        <v>0</v>
      </c>
      <c r="IN258" s="345">
        <f t="shared" si="786"/>
        <v>0</v>
      </c>
      <c r="IO258" s="345">
        <f t="shared" si="787"/>
        <v>0</v>
      </c>
      <c r="IP258" s="345">
        <f t="shared" si="788"/>
        <v>0</v>
      </c>
      <c r="IQ258" s="345">
        <f t="shared" si="789"/>
        <v>0</v>
      </c>
      <c r="IR258" s="345">
        <f t="shared" si="790"/>
        <v>0</v>
      </c>
      <c r="IS258" s="392">
        <f t="shared" si="791"/>
        <v>0</v>
      </c>
      <c r="IT258" s="385"/>
      <c r="IU258" s="440">
        <f t="shared" si="643"/>
        <v>0</v>
      </c>
      <c r="IV258" s="344">
        <f t="shared" si="644"/>
        <v>0</v>
      </c>
      <c r="IW258" s="344">
        <f t="shared" si="645"/>
        <v>0</v>
      </c>
      <c r="IX258" s="344">
        <f t="shared" si="646"/>
        <v>0</v>
      </c>
      <c r="IY258" s="344">
        <f t="shared" si="647"/>
        <v>0</v>
      </c>
      <c r="IZ258" s="344">
        <f t="shared" si="648"/>
        <v>0</v>
      </c>
      <c r="JA258" s="344">
        <f t="shared" si="649"/>
        <v>0</v>
      </c>
      <c r="JB258" s="344">
        <f t="shared" si="650"/>
        <v>0</v>
      </c>
      <c r="JC258" s="344">
        <f t="shared" si="651"/>
        <v>0</v>
      </c>
      <c r="JD258" s="344">
        <f t="shared" si="652"/>
        <v>0</v>
      </c>
      <c r="JE258" s="344">
        <f t="shared" si="653"/>
        <v>0</v>
      </c>
      <c r="JF258" s="344">
        <f t="shared" si="654"/>
        <v>0</v>
      </c>
      <c r="JG258" s="344">
        <f t="shared" si="655"/>
        <v>0</v>
      </c>
      <c r="JH258" s="344">
        <f t="shared" si="656"/>
        <v>0</v>
      </c>
      <c r="JI258" s="344">
        <f t="shared" si="657"/>
        <v>0</v>
      </c>
      <c r="JJ258" s="344">
        <f t="shared" si="658"/>
        <v>0</v>
      </c>
      <c r="JK258" s="344">
        <f t="shared" si="659"/>
        <v>0</v>
      </c>
      <c r="JL258" s="344">
        <f t="shared" si="660"/>
        <v>0</v>
      </c>
      <c r="JM258" s="344">
        <f t="shared" si="661"/>
        <v>0</v>
      </c>
      <c r="JN258" s="344">
        <f t="shared" si="662"/>
        <v>0</v>
      </c>
      <c r="JO258" s="344">
        <f t="shared" si="663"/>
        <v>0</v>
      </c>
      <c r="JP258" s="344">
        <f t="shared" si="664"/>
        <v>0</v>
      </c>
      <c r="JQ258" s="344">
        <f t="shared" si="665"/>
        <v>0</v>
      </c>
      <c r="JR258" s="344">
        <f t="shared" si="666"/>
        <v>0</v>
      </c>
      <c r="JS258" s="344">
        <f t="shared" si="667"/>
        <v>0</v>
      </c>
      <c r="JT258" s="344">
        <f t="shared" si="668"/>
        <v>0</v>
      </c>
      <c r="JU258" s="344">
        <f t="shared" si="669"/>
        <v>0</v>
      </c>
      <c r="JV258" s="344">
        <f t="shared" si="670"/>
        <v>0</v>
      </c>
      <c r="JW258" s="344">
        <f t="shared" si="671"/>
        <v>0</v>
      </c>
      <c r="JX258" s="344">
        <f t="shared" si="672"/>
        <v>0</v>
      </c>
      <c r="JY258" s="344">
        <f t="shared" si="673"/>
        <v>0</v>
      </c>
      <c r="JZ258" s="344">
        <f t="shared" si="674"/>
        <v>0</v>
      </c>
      <c r="KA258" s="344">
        <f t="shared" si="675"/>
        <v>0</v>
      </c>
      <c r="KB258" s="344">
        <f t="shared" si="676"/>
        <v>0</v>
      </c>
      <c r="KC258" s="344">
        <f t="shared" si="677"/>
        <v>0</v>
      </c>
      <c r="KD258" s="344">
        <f t="shared" si="678"/>
        <v>0</v>
      </c>
      <c r="KE258" s="344">
        <f t="shared" si="679"/>
        <v>0</v>
      </c>
      <c r="KF258" s="344">
        <f t="shared" si="680"/>
        <v>0</v>
      </c>
      <c r="KG258" s="344">
        <f t="shared" si="681"/>
        <v>0</v>
      </c>
      <c r="KH258" s="344">
        <f t="shared" si="682"/>
        <v>0</v>
      </c>
      <c r="KI258" s="344">
        <f t="shared" si="683"/>
        <v>0</v>
      </c>
      <c r="KJ258" s="344">
        <f t="shared" si="684"/>
        <v>0</v>
      </c>
      <c r="KK258" s="344">
        <f t="shared" si="685"/>
        <v>0</v>
      </c>
      <c r="KL258" s="344">
        <f t="shared" si="686"/>
        <v>0</v>
      </c>
      <c r="KM258" s="344">
        <f t="shared" si="687"/>
        <v>0</v>
      </c>
      <c r="KN258" s="344">
        <f t="shared" si="688"/>
        <v>0</v>
      </c>
      <c r="KO258" s="344">
        <f t="shared" si="689"/>
        <v>0</v>
      </c>
      <c r="KP258" s="344">
        <f t="shared" si="690"/>
        <v>0</v>
      </c>
      <c r="KQ258" s="344">
        <f t="shared" si="691"/>
        <v>0</v>
      </c>
      <c r="KR258" s="344">
        <f t="shared" si="692"/>
        <v>0</v>
      </c>
      <c r="KS258" s="344">
        <f t="shared" si="693"/>
        <v>0</v>
      </c>
      <c r="KT258" s="383">
        <f t="shared" si="694"/>
        <v>0</v>
      </c>
      <c r="KU258" s="701"/>
      <c r="KV258" s="109"/>
      <c r="KW258" s="109"/>
      <c r="KX258" s="110"/>
      <c r="KZ258" s="472">
        <f t="shared" si="695"/>
        <v>0</v>
      </c>
      <c r="LA258" s="348">
        <f t="shared" si="696"/>
        <v>0</v>
      </c>
      <c r="LB258" s="348">
        <f t="shared" si="697"/>
        <v>0</v>
      </c>
      <c r="LC258" s="473">
        <f t="shared" si="698"/>
        <v>0</v>
      </c>
      <c r="LE258" s="467">
        <f t="shared" si="699"/>
        <v>0</v>
      </c>
      <c r="LF258" s="467" t="str">
        <f t="shared" si="700"/>
        <v/>
      </c>
      <c r="LG258" s="467">
        <f t="shared" si="701"/>
        <v>0</v>
      </c>
      <c r="LH258" s="467">
        <f t="shared" si="702"/>
        <v>0</v>
      </c>
      <c r="LI258" s="467">
        <f t="shared" si="703"/>
        <v>0</v>
      </c>
      <c r="LJ258" s="467">
        <f t="shared" si="704"/>
        <v>0</v>
      </c>
      <c r="LK258" s="467">
        <f t="shared" si="705"/>
        <v>0</v>
      </c>
      <c r="LL258" s="467">
        <f t="shared" si="706"/>
        <v>0</v>
      </c>
      <c r="LM258" s="467">
        <f t="shared" si="707"/>
        <v>0</v>
      </c>
      <c r="LN258" s="468">
        <f t="shared" si="708"/>
        <v>0</v>
      </c>
      <c r="LO258" s="468" t="str">
        <f t="shared" si="792"/>
        <v>○</v>
      </c>
      <c r="LP258" s="451"/>
      <c r="LQ258" s="414">
        <f t="shared" si="793"/>
        <v>0</v>
      </c>
      <c r="LR258" s="414">
        <f t="shared" si="794"/>
        <v>0</v>
      </c>
      <c r="LS258" s="414" t="str">
        <f t="shared" si="709"/>
        <v/>
      </c>
      <c r="LT258" s="414" t="str">
        <f t="shared" si="795"/>
        <v/>
      </c>
      <c r="LU258" s="414">
        <f t="shared" si="710"/>
        <v>0</v>
      </c>
      <c r="LV258" s="414">
        <f t="shared" si="711"/>
        <v>0</v>
      </c>
      <c r="LW258" s="414">
        <f t="shared" si="712"/>
        <v>0</v>
      </c>
      <c r="LX258" s="448">
        <f t="shared" si="713"/>
        <v>0</v>
      </c>
      <c r="LY258" s="414">
        <f t="shared" si="796"/>
        <v>0</v>
      </c>
      <c r="LZ258" s="414">
        <f t="shared" si="797"/>
        <v>0</v>
      </c>
      <c r="MA258" s="414">
        <f t="shared" si="798"/>
        <v>0</v>
      </c>
      <c r="MB258" s="448">
        <f t="shared" si="799"/>
        <v>0</v>
      </c>
      <c r="MC258" s="414">
        <f t="shared" si="714"/>
        <v>0</v>
      </c>
      <c r="MD258" s="414">
        <f t="shared" si="715"/>
        <v>0</v>
      </c>
      <c r="ME258" s="414">
        <f t="shared" si="716"/>
        <v>0</v>
      </c>
      <c r="MF258" s="448">
        <f t="shared" si="717"/>
        <v>0</v>
      </c>
      <c r="MG258" s="414">
        <f t="shared" si="718"/>
        <v>0</v>
      </c>
      <c r="MH258" s="414">
        <f t="shared" si="719"/>
        <v>0</v>
      </c>
      <c r="MI258" s="414">
        <f t="shared" si="720"/>
        <v>0</v>
      </c>
      <c r="MJ258" s="448">
        <f t="shared" si="800"/>
        <v>0</v>
      </c>
      <c r="MK258" s="462"/>
      <c r="ML258" s="477" cm="1">
        <f t="array" ref="ML258">IF(MX258=1,INDEX($BX258:$EQ258,1,MATCH("Ⅱ⑧",$BX258:$EQ258,0)+7),0)</f>
        <v>0</v>
      </c>
      <c r="MM258" s="478">
        <f t="shared" si="721"/>
        <v>0</v>
      </c>
      <c r="MN258" s="468">
        <f t="shared" si="722"/>
        <v>0</v>
      </c>
      <c r="MP258" s="348">
        <f t="shared" si="723"/>
        <v>0</v>
      </c>
      <c r="MQ258" s="348">
        <f t="shared" si="724"/>
        <v>0</v>
      </c>
      <c r="MR258" s="348">
        <f t="shared" si="725"/>
        <v>0</v>
      </c>
      <c r="MS258" s="348">
        <f t="shared" si="726"/>
        <v>0</v>
      </c>
      <c r="MT258" s="348">
        <f t="shared" si="727"/>
        <v>0</v>
      </c>
      <c r="MU258" s="348">
        <f t="shared" si="728"/>
        <v>0</v>
      </c>
      <c r="MV258" s="348">
        <f t="shared" si="729"/>
        <v>0</v>
      </c>
      <c r="MW258" s="348">
        <f t="shared" si="730"/>
        <v>0</v>
      </c>
      <c r="MX258" s="348">
        <f t="shared" si="731"/>
        <v>0</v>
      </c>
      <c r="MZ258" s="550">
        <f t="shared" si="732"/>
        <v>0</v>
      </c>
      <c r="NA258" s="550">
        <f t="shared" si="733"/>
        <v>0</v>
      </c>
      <c r="NB258" s="550">
        <f t="shared" si="734"/>
        <v>0</v>
      </c>
      <c r="NC258" s="550">
        <f t="shared" si="735"/>
        <v>0</v>
      </c>
      <c r="ND258" s="550">
        <f t="shared" si="736"/>
        <v>0</v>
      </c>
      <c r="NE258" s="550">
        <f t="shared" si="737"/>
        <v>0</v>
      </c>
      <c r="NF258" s="550">
        <f t="shared" si="738"/>
        <v>0</v>
      </c>
      <c r="NG258" s="550">
        <f t="shared" si="739"/>
        <v>0</v>
      </c>
    </row>
    <row r="259" spans="1:371" s="136" customFormat="1" ht="21" customHeight="1">
      <c r="A259" s="452">
        <f t="shared" si="612"/>
        <v>0</v>
      </c>
      <c r="B259" s="452">
        <f t="shared" si="801"/>
        <v>0</v>
      </c>
      <c r="C259" s="452">
        <f t="shared" si="613"/>
        <v>0</v>
      </c>
      <c r="D259" s="452">
        <f t="shared" si="614"/>
        <v>0</v>
      </c>
      <c r="E259" s="452">
        <f t="shared" si="615"/>
        <v>0</v>
      </c>
      <c r="F259" s="452">
        <f t="shared" si="802"/>
        <v>0</v>
      </c>
      <c r="G259" s="452">
        <f t="shared" si="803"/>
        <v>0</v>
      </c>
      <c r="H259" s="452">
        <f t="shared" si="804"/>
        <v>0</v>
      </c>
      <c r="I259" s="267">
        <f t="shared" si="740"/>
        <v>0</v>
      </c>
      <c r="J259" s="268"/>
      <c r="K259" s="112"/>
      <c r="L259" s="112"/>
      <c r="M259" s="106"/>
      <c r="N259" s="106"/>
      <c r="O259" s="106"/>
      <c r="P259" s="106"/>
      <c r="Q259" s="112"/>
      <c r="R259" s="263" t="str">
        <f>IFERROR(VLOOKUP(Q259,'４整理番号表'!$T$27:$U$30,2,TRUE),"")</f>
        <v/>
      </c>
      <c r="S259" s="263">
        <f t="shared" si="741"/>
        <v>0</v>
      </c>
      <c r="T259" s="266">
        <f t="shared" si="742"/>
        <v>0</v>
      </c>
      <c r="U259" s="112"/>
      <c r="V259" s="108"/>
      <c r="W259" s="269" t="str">
        <f>IFERROR(VLOOKUP(V259,'４整理番号表'!$B$6:$G$7,2,TRUE),"")</f>
        <v/>
      </c>
      <c r="X259" s="270"/>
      <c r="Y259" s="108"/>
      <c r="Z259" s="269" t="str">
        <f>IFERROR(VLOOKUP(Y259,'４整理番号表'!$B$39:$H$45,2,TRUE),"")</f>
        <v/>
      </c>
      <c r="AA259" s="108"/>
      <c r="AB259" s="271" t="str">
        <f>IFERROR(VLOOKUP(AA259,'４整理番号表'!$J$5:$K$59,2,TRUE),"")</f>
        <v/>
      </c>
      <c r="AC259" s="365"/>
      <c r="AD259" s="624"/>
      <c r="AE259" s="107"/>
      <c r="AF259" s="272" t="str">
        <f>IFERROR(VLOOKUP(AE259,'４整理番号表'!$P$6:$Q$39,2,TRUE),"")</f>
        <v/>
      </c>
      <c r="AG259" s="273">
        <f t="shared" si="616"/>
        <v>0</v>
      </c>
      <c r="AH259" s="106"/>
      <c r="AI259" s="112"/>
      <c r="AJ259" s="111"/>
      <c r="AK259" s="282"/>
      <c r="AL259" s="283"/>
      <c r="AM259" s="280"/>
      <c r="AN259" s="26"/>
      <c r="AO259" s="291">
        <f t="shared" si="617"/>
        <v>0</v>
      </c>
      <c r="AP259" s="290">
        <f t="shared" si="743"/>
        <v>0</v>
      </c>
      <c r="AQ259" s="30"/>
      <c r="AR259" s="30"/>
      <c r="AS259" s="30"/>
      <c r="AT259" s="289"/>
      <c r="AU259" s="291">
        <f t="shared" si="810"/>
        <v>0</v>
      </c>
      <c r="AV259" s="291" t="str">
        <f t="shared" si="805"/>
        <v/>
      </c>
      <c r="AW259" s="27"/>
      <c r="AX259" s="33"/>
      <c r="AY259" s="33"/>
      <c r="AZ259" s="28"/>
      <c r="BA259" s="27"/>
      <c r="BB259" s="202"/>
      <c r="BC259" s="315">
        <f t="shared" si="744"/>
        <v>0</v>
      </c>
      <c r="BD259" s="349" t="str">
        <f t="shared" si="618"/>
        <v/>
      </c>
      <c r="BE259" s="350"/>
      <c r="BF259" s="350"/>
      <c r="BG259" s="349">
        <f t="shared" si="811"/>
        <v>0</v>
      </c>
      <c r="BH259" s="350"/>
      <c r="BI259" s="349">
        <f t="shared" si="745"/>
        <v>0</v>
      </c>
      <c r="BJ259" s="202"/>
      <c r="BK259" s="202"/>
      <c r="BL259" s="653" t="str">
        <f t="shared" si="619"/>
        <v/>
      </c>
      <c r="BM259" s="654" t="str">
        <f t="shared" si="620"/>
        <v/>
      </c>
      <c r="BN259" s="266" t="str">
        <f t="shared" si="621"/>
        <v/>
      </c>
      <c r="BO259" s="793"/>
      <c r="BP259" s="323"/>
      <c r="BQ259" s="323"/>
      <c r="BR259" s="323"/>
      <c r="BS259" s="323"/>
      <c r="BT259" s="324" t="str">
        <f t="shared" si="622"/>
        <v/>
      </c>
      <c r="BU259" s="325" t="str">
        <f t="shared" si="746"/>
        <v/>
      </c>
      <c r="BV259" s="393">
        <f t="shared" si="747"/>
        <v>0</v>
      </c>
      <c r="BW259" s="326"/>
      <c r="BX259" s="329"/>
      <c r="BY259" s="454"/>
      <c r="BZ259" s="455"/>
      <c r="CA259" s="455"/>
      <c r="CB259" s="455"/>
      <c r="CC259" s="455"/>
      <c r="CD259" s="322">
        <f>IFERROR(VLOOKUP(BX259,'４整理番号表'!$X$23:$Z$31,3,FALSE),)</f>
        <v>0</v>
      </c>
      <c r="CE259" s="605" t="str">
        <f>IF(BX259='４整理番号表'!$X$24,IF(CC259&lt;&gt;"",IF(BZ259&gt;0,IF(BY259=6,ROUNDDOWN((CC259-BZ259)/ABS(BZ259),3),IF(BY259=5,ROUNDDOWN((CC259-BZ259)/ABS(BZ259)*3/4,3),"")),"-")),IF(CC259&lt;&gt;"",IF(BZ259&gt;0,ROUNDDOWN((CC259-BZ259)/ABS(BZ259),3),"-"),""))</f>
        <v/>
      </c>
      <c r="CF259" s="610"/>
      <c r="CG259" s="329"/>
      <c r="CH259" s="454"/>
      <c r="CI259" s="322"/>
      <c r="CJ259" s="322"/>
      <c r="CK259" s="322"/>
      <c r="CL259" s="322"/>
      <c r="CM259" s="322">
        <f>IFERROR(VLOOKUP(CG259,'４整理番号表'!$X$23:$Z$31,3,FALSE),)</f>
        <v>0</v>
      </c>
      <c r="CN259" s="325" t="str">
        <f t="shared" si="748"/>
        <v/>
      </c>
      <c r="CO259" s="610"/>
      <c r="CP259" s="329"/>
      <c r="CQ259" s="454"/>
      <c r="CR259" s="322"/>
      <c r="CS259" s="322"/>
      <c r="CT259" s="322"/>
      <c r="CU259" s="322"/>
      <c r="CV259" s="322">
        <f>IFERROR(VLOOKUP(CP259,'４整理番号表'!$X$23:$Z$31,3,FALSE),)</f>
        <v>0</v>
      </c>
      <c r="CW259" s="325" t="str">
        <f t="shared" si="749"/>
        <v/>
      </c>
      <c r="CX259" s="619"/>
      <c r="CY259" s="329"/>
      <c r="CZ259" s="454"/>
      <c r="DA259" s="322"/>
      <c r="DB259" s="322"/>
      <c r="DC259" s="322"/>
      <c r="DD259" s="322"/>
      <c r="DE259" s="322">
        <f>IFERROR(VLOOKUP(CY259,'４整理番号表'!$X$23:$Z$31,3,FALSE),)</f>
        <v>0</v>
      </c>
      <c r="DF259" s="325" t="str">
        <f t="shared" si="750"/>
        <v/>
      </c>
      <c r="DG259" s="610"/>
      <c r="DH259" s="329"/>
      <c r="DI259" s="454"/>
      <c r="DJ259" s="322"/>
      <c r="DK259" s="322"/>
      <c r="DL259" s="322"/>
      <c r="DM259" s="322"/>
      <c r="DN259" s="322">
        <f>IFERROR(VLOOKUP(DH259,'４整理番号表'!$X$23:$Z$31,3,FALSE),)</f>
        <v>0</v>
      </c>
      <c r="DO259" s="325" t="str">
        <f t="shared" si="751"/>
        <v/>
      </c>
      <c r="DP259" s="610"/>
      <c r="DQ259" s="329"/>
      <c r="DR259" s="454"/>
      <c r="DS259" s="322"/>
      <c r="DT259" s="322"/>
      <c r="DU259" s="322"/>
      <c r="DV259" s="322"/>
      <c r="DW259" s="322">
        <f>IFERROR(VLOOKUP(DQ259,'４整理番号表'!$X$23:$Z$31,3,FALSE),)</f>
        <v>0</v>
      </c>
      <c r="DX259" s="325" t="str">
        <f t="shared" si="752"/>
        <v/>
      </c>
      <c r="DY259" s="610"/>
      <c r="DZ259" s="329"/>
      <c r="EA259" s="454"/>
      <c r="EB259" s="322"/>
      <c r="EC259" s="322"/>
      <c r="ED259" s="322"/>
      <c r="EE259" s="322"/>
      <c r="EF259" s="322">
        <f>IFERROR(VLOOKUP(DZ259,'４整理番号表'!$X$23:$Z$31,3,FALSE),)</f>
        <v>0</v>
      </c>
      <c r="EG259" s="325" t="str">
        <f t="shared" si="753"/>
        <v/>
      </c>
      <c r="EH259" s="610"/>
      <c r="EI259" s="329"/>
      <c r="EJ259" s="454"/>
      <c r="EK259" s="322"/>
      <c r="EL259" s="322"/>
      <c r="EM259" s="322"/>
      <c r="EN259" s="322"/>
      <c r="EO259" s="322">
        <f>IFERROR(VLOOKUP(EI259,'４整理番号表'!$X$23:$Z$31,3,FALSE),)</f>
        <v>0</v>
      </c>
      <c r="EP259" s="325" t="str">
        <f t="shared" si="754"/>
        <v/>
      </c>
      <c r="EQ259" s="619"/>
      <c r="ER259" s="203" t="s">
        <v>101</v>
      </c>
      <c r="ES259" s="266">
        <f t="shared" si="623"/>
        <v>0</v>
      </c>
      <c r="ET259" s="272">
        <f t="shared" si="624"/>
        <v>0</v>
      </c>
      <c r="EU259" s="272">
        <f t="shared" si="625"/>
        <v>0</v>
      </c>
      <c r="EV259" s="272">
        <f t="shared" si="626"/>
        <v>0</v>
      </c>
      <c r="EW259" s="272">
        <f t="shared" si="627"/>
        <v>0</v>
      </c>
      <c r="EX259" s="272">
        <f t="shared" si="628"/>
        <v>0</v>
      </c>
      <c r="EY259" s="272">
        <f t="shared" si="629"/>
        <v>0</v>
      </c>
      <c r="EZ259" s="272">
        <f t="shared" si="630"/>
        <v>0</v>
      </c>
      <c r="FA259" s="272">
        <f t="shared" si="631"/>
        <v>0</v>
      </c>
      <c r="FB259" s="272">
        <f t="shared" si="632"/>
        <v>0</v>
      </c>
      <c r="FC259" s="272">
        <f t="shared" si="633"/>
        <v>0</v>
      </c>
      <c r="FD259" s="272">
        <f t="shared" si="634"/>
        <v>0</v>
      </c>
      <c r="FE259" s="272">
        <f t="shared" si="635"/>
        <v>0</v>
      </c>
      <c r="FF259" s="272">
        <f t="shared" si="636"/>
        <v>0</v>
      </c>
      <c r="FG259" s="272">
        <f t="shared" si="637"/>
        <v>0</v>
      </c>
      <c r="FH259" s="272">
        <f t="shared" si="638"/>
        <v>0</v>
      </c>
      <c r="FI259" s="109" t="s">
        <v>100</v>
      </c>
      <c r="FJ259" s="109" t="s">
        <v>100</v>
      </c>
      <c r="FK259" s="109" t="s">
        <v>100</v>
      </c>
      <c r="FL259" s="109" t="s">
        <v>100</v>
      </c>
      <c r="FM259" s="109" t="s">
        <v>100</v>
      </c>
      <c r="FN259" s="272">
        <f t="shared" si="755"/>
        <v>0</v>
      </c>
      <c r="FO259" s="272">
        <f t="shared" si="756"/>
        <v>0</v>
      </c>
      <c r="FP259" s="272">
        <f t="shared" si="757"/>
        <v>0</v>
      </c>
      <c r="FQ259" s="272">
        <f t="shared" si="758"/>
        <v>0</v>
      </c>
      <c r="FR259" s="272">
        <f t="shared" si="759"/>
        <v>0</v>
      </c>
      <c r="FS259" s="272">
        <f t="shared" si="760"/>
        <v>0</v>
      </c>
      <c r="FT259" s="272">
        <f t="shared" si="761"/>
        <v>0</v>
      </c>
      <c r="FU259" s="113"/>
      <c r="FV259" s="113"/>
      <c r="FW259" s="109"/>
      <c r="FX259" s="109"/>
      <c r="FY259" s="109"/>
      <c r="FZ259" s="272">
        <f t="shared" si="762"/>
        <v>0</v>
      </c>
      <c r="GA259" s="272">
        <f t="shared" si="639"/>
        <v>0</v>
      </c>
      <c r="GB259" s="109"/>
      <c r="GC259" s="109"/>
      <c r="GD259" s="109"/>
      <c r="GE259" s="109"/>
      <c r="GF259" s="109"/>
      <c r="GG259" s="109"/>
      <c r="GH259" s="109"/>
      <c r="GI259" s="109"/>
      <c r="GJ259" s="109"/>
      <c r="GK259" s="109"/>
      <c r="GL259" s="109"/>
      <c r="GM259" s="109"/>
      <c r="GN259" s="109"/>
      <c r="GO259" s="109"/>
      <c r="GP259" s="109"/>
      <c r="GQ259" s="109"/>
      <c r="GR259" s="109"/>
      <c r="GS259" s="109"/>
      <c r="GT259" s="110"/>
      <c r="GV259" s="413">
        <f t="shared" si="640"/>
        <v>0</v>
      </c>
      <c r="GW259" s="414">
        <f t="shared" si="641"/>
        <v>0</v>
      </c>
      <c r="GX259" s="415"/>
      <c r="GY259" s="416">
        <f t="shared" si="806"/>
        <v>0</v>
      </c>
      <c r="GZ259" s="417">
        <f t="shared" si="807"/>
        <v>0</v>
      </c>
      <c r="HA259" s="385"/>
      <c r="HB259" s="421"/>
      <c r="HC259" s="422"/>
      <c r="HD259" s="422"/>
      <c r="HE259" s="423">
        <f t="shared" si="808"/>
        <v>0</v>
      </c>
      <c r="HF259" s="424">
        <f t="shared" si="809"/>
        <v>0</v>
      </c>
      <c r="HG259" s="426"/>
      <c r="HH259" s="426"/>
      <c r="HI259" s="426"/>
      <c r="HJ259" s="345" t="str">
        <f t="shared" si="642"/>
        <v/>
      </c>
      <c r="HK259" s="402">
        <f>IF(OR(AND(1&lt;=HJ259,HJ259&lt;=3),HJ259=6),VLOOKUP(HJ259,'４整理番号表'!$J$5:$K$59,2,FALSE),0)</f>
        <v>0</v>
      </c>
      <c r="HL259" s="402">
        <f>IF(OR(HJ259=4,HJ259=7),VLOOKUP(HJ259,'４整理番号表'!$J$5:$K$59,2,FALSE),0)</f>
        <v>0</v>
      </c>
      <c r="HM259" s="402">
        <f>IF(HJ259=5,VLOOKUP(HJ259,'４整理番号表'!$J$5:$K$59,2,FALSE),0)</f>
        <v>0</v>
      </c>
      <c r="HN259" s="402">
        <f>IF(AND(8&lt;=HJ259,HJ259&lt;=13),VLOOKUP(HJ259,'４整理番号表'!$J$5:$K$59,2,FALSE),0)</f>
        <v>0</v>
      </c>
      <c r="HO259" s="397">
        <f t="shared" si="763"/>
        <v>0</v>
      </c>
      <c r="HP259" s="345">
        <f t="shared" si="764"/>
        <v>0</v>
      </c>
      <c r="HQ259" s="345">
        <f t="shared" si="765"/>
        <v>0</v>
      </c>
      <c r="HR259" s="344">
        <f t="shared" si="766"/>
        <v>0</v>
      </c>
      <c r="HS259" s="344">
        <f t="shared" si="767"/>
        <v>0</v>
      </c>
      <c r="HT259" s="345">
        <f t="shared" si="768"/>
        <v>0</v>
      </c>
      <c r="HU259" s="345">
        <f t="shared" si="769"/>
        <v>0</v>
      </c>
      <c r="HV259" s="345">
        <f t="shared" si="770"/>
        <v>0</v>
      </c>
      <c r="HW259" s="345">
        <f t="shared" si="771"/>
        <v>0</v>
      </c>
      <c r="HX259" s="345">
        <f t="shared" si="772"/>
        <v>0</v>
      </c>
      <c r="HY259" s="344">
        <f t="shared" si="773"/>
        <v>0</v>
      </c>
      <c r="HZ259" s="344">
        <f t="shared" si="774"/>
        <v>0</v>
      </c>
      <c r="IA259" s="345">
        <f t="shared" si="775"/>
        <v>0</v>
      </c>
      <c r="IB259" s="345">
        <f t="shared" si="776"/>
        <v>0</v>
      </c>
      <c r="IC259" s="345">
        <f t="shared" si="777"/>
        <v>0</v>
      </c>
      <c r="ID259" s="345">
        <f t="shared" si="778"/>
        <v>0</v>
      </c>
      <c r="IE259" s="345">
        <f t="shared" si="779"/>
        <v>0</v>
      </c>
      <c r="IF259" s="344">
        <f>IF(AND($HO259=3,SUM($ID259:IE259)=0),IF(AND($HB259=1,$HF259&gt;=0.1),1,),)</f>
        <v>0</v>
      </c>
      <c r="IG259" s="344">
        <f>IF(AND($HO259=3,SUM($ID259:IF259)=0),IF(AND($HB259=1,$HF259&gt;=0.05,$HF259&lt;0.1),1,),)</f>
        <v>0</v>
      </c>
      <c r="IH259" s="345">
        <f t="shared" si="780"/>
        <v>0</v>
      </c>
      <c r="II259" s="345">
        <f t="shared" si="781"/>
        <v>0</v>
      </c>
      <c r="IJ259" s="345">
        <f t="shared" si="782"/>
        <v>0</v>
      </c>
      <c r="IK259" s="345">
        <f t="shared" si="783"/>
        <v>0</v>
      </c>
      <c r="IL259" s="345">
        <f t="shared" si="784"/>
        <v>0</v>
      </c>
      <c r="IM259" s="345">
        <f t="shared" si="785"/>
        <v>0</v>
      </c>
      <c r="IN259" s="345">
        <f t="shared" si="786"/>
        <v>0</v>
      </c>
      <c r="IO259" s="345">
        <f t="shared" si="787"/>
        <v>0</v>
      </c>
      <c r="IP259" s="345">
        <f t="shared" si="788"/>
        <v>0</v>
      </c>
      <c r="IQ259" s="345">
        <f t="shared" si="789"/>
        <v>0</v>
      </c>
      <c r="IR259" s="345">
        <f t="shared" si="790"/>
        <v>0</v>
      </c>
      <c r="IS259" s="392">
        <f t="shared" si="791"/>
        <v>0</v>
      </c>
      <c r="IT259" s="385"/>
      <c r="IU259" s="440">
        <f t="shared" si="643"/>
        <v>0</v>
      </c>
      <c r="IV259" s="344">
        <f t="shared" si="644"/>
        <v>0</v>
      </c>
      <c r="IW259" s="344">
        <f t="shared" si="645"/>
        <v>0</v>
      </c>
      <c r="IX259" s="344">
        <f t="shared" si="646"/>
        <v>0</v>
      </c>
      <c r="IY259" s="344">
        <f t="shared" si="647"/>
        <v>0</v>
      </c>
      <c r="IZ259" s="344">
        <f t="shared" si="648"/>
        <v>0</v>
      </c>
      <c r="JA259" s="344">
        <f t="shared" si="649"/>
        <v>0</v>
      </c>
      <c r="JB259" s="344">
        <f t="shared" si="650"/>
        <v>0</v>
      </c>
      <c r="JC259" s="344">
        <f t="shared" si="651"/>
        <v>0</v>
      </c>
      <c r="JD259" s="344">
        <f t="shared" si="652"/>
        <v>0</v>
      </c>
      <c r="JE259" s="344">
        <f t="shared" si="653"/>
        <v>0</v>
      </c>
      <c r="JF259" s="344">
        <f t="shared" si="654"/>
        <v>0</v>
      </c>
      <c r="JG259" s="344">
        <f t="shared" si="655"/>
        <v>0</v>
      </c>
      <c r="JH259" s="344">
        <f t="shared" si="656"/>
        <v>0</v>
      </c>
      <c r="JI259" s="344">
        <f t="shared" si="657"/>
        <v>0</v>
      </c>
      <c r="JJ259" s="344">
        <f t="shared" si="658"/>
        <v>0</v>
      </c>
      <c r="JK259" s="344">
        <f t="shared" si="659"/>
        <v>0</v>
      </c>
      <c r="JL259" s="344">
        <f t="shared" si="660"/>
        <v>0</v>
      </c>
      <c r="JM259" s="344">
        <f t="shared" si="661"/>
        <v>0</v>
      </c>
      <c r="JN259" s="344">
        <f t="shared" si="662"/>
        <v>0</v>
      </c>
      <c r="JO259" s="344">
        <f t="shared" si="663"/>
        <v>0</v>
      </c>
      <c r="JP259" s="344">
        <f t="shared" si="664"/>
        <v>0</v>
      </c>
      <c r="JQ259" s="344">
        <f t="shared" si="665"/>
        <v>0</v>
      </c>
      <c r="JR259" s="344">
        <f t="shared" si="666"/>
        <v>0</v>
      </c>
      <c r="JS259" s="344">
        <f t="shared" si="667"/>
        <v>0</v>
      </c>
      <c r="JT259" s="344">
        <f t="shared" si="668"/>
        <v>0</v>
      </c>
      <c r="JU259" s="344">
        <f t="shared" si="669"/>
        <v>0</v>
      </c>
      <c r="JV259" s="344">
        <f t="shared" si="670"/>
        <v>0</v>
      </c>
      <c r="JW259" s="344">
        <f t="shared" si="671"/>
        <v>0</v>
      </c>
      <c r="JX259" s="344">
        <f t="shared" si="672"/>
        <v>0</v>
      </c>
      <c r="JY259" s="344">
        <f t="shared" si="673"/>
        <v>0</v>
      </c>
      <c r="JZ259" s="344">
        <f t="shared" si="674"/>
        <v>0</v>
      </c>
      <c r="KA259" s="344">
        <f t="shared" si="675"/>
        <v>0</v>
      </c>
      <c r="KB259" s="344">
        <f t="shared" si="676"/>
        <v>0</v>
      </c>
      <c r="KC259" s="344">
        <f t="shared" si="677"/>
        <v>0</v>
      </c>
      <c r="KD259" s="344">
        <f t="shared" si="678"/>
        <v>0</v>
      </c>
      <c r="KE259" s="344">
        <f t="shared" si="679"/>
        <v>0</v>
      </c>
      <c r="KF259" s="344">
        <f t="shared" si="680"/>
        <v>0</v>
      </c>
      <c r="KG259" s="344">
        <f t="shared" si="681"/>
        <v>0</v>
      </c>
      <c r="KH259" s="344">
        <f t="shared" si="682"/>
        <v>0</v>
      </c>
      <c r="KI259" s="344">
        <f t="shared" si="683"/>
        <v>0</v>
      </c>
      <c r="KJ259" s="344">
        <f t="shared" si="684"/>
        <v>0</v>
      </c>
      <c r="KK259" s="344">
        <f t="shared" si="685"/>
        <v>0</v>
      </c>
      <c r="KL259" s="344">
        <f t="shared" si="686"/>
        <v>0</v>
      </c>
      <c r="KM259" s="344">
        <f t="shared" si="687"/>
        <v>0</v>
      </c>
      <c r="KN259" s="344">
        <f t="shared" si="688"/>
        <v>0</v>
      </c>
      <c r="KO259" s="344">
        <f t="shared" si="689"/>
        <v>0</v>
      </c>
      <c r="KP259" s="344">
        <f t="shared" si="690"/>
        <v>0</v>
      </c>
      <c r="KQ259" s="344">
        <f t="shared" si="691"/>
        <v>0</v>
      </c>
      <c r="KR259" s="344">
        <f t="shared" si="692"/>
        <v>0</v>
      </c>
      <c r="KS259" s="344">
        <f t="shared" si="693"/>
        <v>0</v>
      </c>
      <c r="KT259" s="383">
        <f t="shared" si="694"/>
        <v>0</v>
      </c>
      <c r="KU259" s="701"/>
      <c r="KV259" s="109"/>
      <c r="KW259" s="109"/>
      <c r="KX259" s="110"/>
      <c r="KZ259" s="472">
        <f t="shared" si="695"/>
        <v>0</v>
      </c>
      <c r="LA259" s="348">
        <f t="shared" si="696"/>
        <v>0</v>
      </c>
      <c r="LB259" s="348">
        <f t="shared" si="697"/>
        <v>0</v>
      </c>
      <c r="LC259" s="473">
        <f t="shared" si="698"/>
        <v>0</v>
      </c>
      <c r="LE259" s="467">
        <f t="shared" si="699"/>
        <v>0</v>
      </c>
      <c r="LF259" s="467" t="str">
        <f t="shared" si="700"/>
        <v/>
      </c>
      <c r="LG259" s="467">
        <f t="shared" si="701"/>
        <v>0</v>
      </c>
      <c r="LH259" s="467">
        <f t="shared" si="702"/>
        <v>0</v>
      </c>
      <c r="LI259" s="467">
        <f t="shared" si="703"/>
        <v>0</v>
      </c>
      <c r="LJ259" s="467">
        <f t="shared" si="704"/>
        <v>0</v>
      </c>
      <c r="LK259" s="467">
        <f t="shared" si="705"/>
        <v>0</v>
      </c>
      <c r="LL259" s="467">
        <f t="shared" si="706"/>
        <v>0</v>
      </c>
      <c r="LM259" s="467">
        <f t="shared" si="707"/>
        <v>0</v>
      </c>
      <c r="LN259" s="468">
        <f t="shared" si="708"/>
        <v>0</v>
      </c>
      <c r="LO259" s="468" t="str">
        <f t="shared" si="792"/>
        <v>○</v>
      </c>
      <c r="LP259" s="451"/>
      <c r="LQ259" s="414">
        <f t="shared" si="793"/>
        <v>0</v>
      </c>
      <c r="LR259" s="414">
        <f t="shared" si="794"/>
        <v>0</v>
      </c>
      <c r="LS259" s="414" t="str">
        <f t="shared" si="709"/>
        <v/>
      </c>
      <c r="LT259" s="414" t="str">
        <f t="shared" si="795"/>
        <v/>
      </c>
      <c r="LU259" s="414">
        <f t="shared" si="710"/>
        <v>0</v>
      </c>
      <c r="LV259" s="414">
        <f t="shared" si="711"/>
        <v>0</v>
      </c>
      <c r="LW259" s="414">
        <f t="shared" si="712"/>
        <v>0</v>
      </c>
      <c r="LX259" s="448">
        <f t="shared" si="713"/>
        <v>0</v>
      </c>
      <c r="LY259" s="414">
        <f t="shared" si="796"/>
        <v>0</v>
      </c>
      <c r="LZ259" s="414">
        <f t="shared" si="797"/>
        <v>0</v>
      </c>
      <c r="MA259" s="414">
        <f t="shared" si="798"/>
        <v>0</v>
      </c>
      <c r="MB259" s="448">
        <f t="shared" si="799"/>
        <v>0</v>
      </c>
      <c r="MC259" s="414">
        <f t="shared" si="714"/>
        <v>0</v>
      </c>
      <c r="MD259" s="414">
        <f t="shared" si="715"/>
        <v>0</v>
      </c>
      <c r="ME259" s="414">
        <f t="shared" si="716"/>
        <v>0</v>
      </c>
      <c r="MF259" s="448">
        <f t="shared" si="717"/>
        <v>0</v>
      </c>
      <c r="MG259" s="414">
        <f t="shared" si="718"/>
        <v>0</v>
      </c>
      <c r="MH259" s="414">
        <f t="shared" si="719"/>
        <v>0</v>
      </c>
      <c r="MI259" s="414">
        <f t="shared" si="720"/>
        <v>0</v>
      </c>
      <c r="MJ259" s="448">
        <f t="shared" si="800"/>
        <v>0</v>
      </c>
      <c r="MK259" s="462"/>
      <c r="ML259" s="477" cm="1">
        <f t="array" ref="ML259">IF(MX259=1,INDEX($BX259:$EQ259,1,MATCH("Ⅱ⑧",$BX259:$EQ259,0)+7),0)</f>
        <v>0</v>
      </c>
      <c r="MM259" s="478">
        <f t="shared" si="721"/>
        <v>0</v>
      </c>
      <c r="MN259" s="468">
        <f t="shared" si="722"/>
        <v>0</v>
      </c>
      <c r="MP259" s="348">
        <f t="shared" si="723"/>
        <v>0</v>
      </c>
      <c r="MQ259" s="348">
        <f t="shared" si="724"/>
        <v>0</v>
      </c>
      <c r="MR259" s="348">
        <f t="shared" si="725"/>
        <v>0</v>
      </c>
      <c r="MS259" s="348">
        <f t="shared" si="726"/>
        <v>0</v>
      </c>
      <c r="MT259" s="348">
        <f t="shared" si="727"/>
        <v>0</v>
      </c>
      <c r="MU259" s="348">
        <f t="shared" si="728"/>
        <v>0</v>
      </c>
      <c r="MV259" s="348">
        <f t="shared" si="729"/>
        <v>0</v>
      </c>
      <c r="MW259" s="348">
        <f t="shared" si="730"/>
        <v>0</v>
      </c>
      <c r="MX259" s="348">
        <f t="shared" si="731"/>
        <v>0</v>
      </c>
      <c r="MZ259" s="550">
        <f t="shared" si="732"/>
        <v>0</v>
      </c>
      <c r="NA259" s="550">
        <f t="shared" si="733"/>
        <v>0</v>
      </c>
      <c r="NB259" s="550">
        <f t="shared" si="734"/>
        <v>0</v>
      </c>
      <c r="NC259" s="550">
        <f t="shared" si="735"/>
        <v>0</v>
      </c>
      <c r="ND259" s="550">
        <f t="shared" si="736"/>
        <v>0</v>
      </c>
      <c r="NE259" s="550">
        <f t="shared" si="737"/>
        <v>0</v>
      </c>
      <c r="NF259" s="550">
        <f t="shared" si="738"/>
        <v>0</v>
      </c>
      <c r="NG259" s="550">
        <f t="shared" si="739"/>
        <v>0</v>
      </c>
    </row>
    <row r="260" spans="1:371" s="136" customFormat="1" ht="21" customHeight="1">
      <c r="A260" s="452">
        <f t="shared" si="612"/>
        <v>0</v>
      </c>
      <c r="B260" s="452">
        <f t="shared" si="801"/>
        <v>0</v>
      </c>
      <c r="C260" s="452">
        <f t="shared" si="613"/>
        <v>0</v>
      </c>
      <c r="D260" s="452">
        <f t="shared" si="614"/>
        <v>0</v>
      </c>
      <c r="E260" s="452">
        <f t="shared" si="615"/>
        <v>0</v>
      </c>
      <c r="F260" s="452">
        <f t="shared" si="802"/>
        <v>0</v>
      </c>
      <c r="G260" s="452">
        <f t="shared" si="803"/>
        <v>0</v>
      </c>
      <c r="H260" s="452">
        <f t="shared" si="804"/>
        <v>0</v>
      </c>
      <c r="I260" s="267">
        <f t="shared" si="740"/>
        <v>0</v>
      </c>
      <c r="J260" s="268"/>
      <c r="K260" s="112"/>
      <c r="L260" s="112"/>
      <c r="M260" s="106"/>
      <c r="N260" s="106"/>
      <c r="O260" s="106"/>
      <c r="P260" s="106"/>
      <c r="Q260" s="112"/>
      <c r="R260" s="263" t="str">
        <f>IFERROR(VLOOKUP(Q260,'４整理番号表'!$T$27:$U$30,2,TRUE),"")</f>
        <v/>
      </c>
      <c r="S260" s="263">
        <f t="shared" si="741"/>
        <v>0</v>
      </c>
      <c r="T260" s="266">
        <f t="shared" si="742"/>
        <v>0</v>
      </c>
      <c r="U260" s="112"/>
      <c r="V260" s="108"/>
      <c r="W260" s="269" t="str">
        <f>IFERROR(VLOOKUP(V260,'４整理番号表'!$B$6:$G$7,2,TRUE),"")</f>
        <v/>
      </c>
      <c r="X260" s="270"/>
      <c r="Y260" s="108"/>
      <c r="Z260" s="269" t="str">
        <f>IFERROR(VLOOKUP(Y260,'４整理番号表'!$B$39:$H$45,2,TRUE),"")</f>
        <v/>
      </c>
      <c r="AA260" s="108"/>
      <c r="AB260" s="271" t="str">
        <f>IFERROR(VLOOKUP(AA260,'４整理番号表'!$J$5:$K$59,2,TRUE),"")</f>
        <v/>
      </c>
      <c r="AC260" s="365"/>
      <c r="AD260" s="624"/>
      <c r="AE260" s="107"/>
      <c r="AF260" s="272" t="str">
        <f>IFERROR(VLOOKUP(AE260,'４整理番号表'!$P$6:$Q$39,2,TRUE),"")</f>
        <v/>
      </c>
      <c r="AG260" s="273">
        <f t="shared" si="616"/>
        <v>0</v>
      </c>
      <c r="AH260" s="106"/>
      <c r="AI260" s="112"/>
      <c r="AJ260" s="111"/>
      <c r="AK260" s="282"/>
      <c r="AL260" s="283"/>
      <c r="AM260" s="280"/>
      <c r="AN260" s="29"/>
      <c r="AO260" s="291">
        <f t="shared" si="617"/>
        <v>0</v>
      </c>
      <c r="AP260" s="290">
        <f t="shared" si="743"/>
        <v>0</v>
      </c>
      <c r="AQ260" s="30"/>
      <c r="AR260" s="30"/>
      <c r="AS260" s="30"/>
      <c r="AT260" s="289"/>
      <c r="AU260" s="291">
        <f t="shared" si="810"/>
        <v>0</v>
      </c>
      <c r="AV260" s="291" t="str">
        <f t="shared" si="805"/>
        <v/>
      </c>
      <c r="AW260" s="27"/>
      <c r="AX260" s="33"/>
      <c r="AY260" s="33"/>
      <c r="AZ260" s="28"/>
      <c r="BA260" s="27"/>
      <c r="BB260" s="202"/>
      <c r="BC260" s="315">
        <f t="shared" si="744"/>
        <v>0</v>
      </c>
      <c r="BD260" s="349" t="str">
        <f t="shared" si="618"/>
        <v/>
      </c>
      <c r="BE260" s="350"/>
      <c r="BF260" s="350"/>
      <c r="BG260" s="349">
        <f t="shared" si="811"/>
        <v>0</v>
      </c>
      <c r="BH260" s="350"/>
      <c r="BI260" s="349">
        <f t="shared" si="745"/>
        <v>0</v>
      </c>
      <c r="BJ260" s="202"/>
      <c r="BK260" s="202"/>
      <c r="BL260" s="653" t="str">
        <f t="shared" si="619"/>
        <v/>
      </c>
      <c r="BM260" s="654" t="str">
        <f t="shared" si="620"/>
        <v/>
      </c>
      <c r="BN260" s="266" t="str">
        <f t="shared" si="621"/>
        <v/>
      </c>
      <c r="BO260" s="793"/>
      <c r="BP260" s="323"/>
      <c r="BQ260" s="323"/>
      <c r="BR260" s="323"/>
      <c r="BS260" s="323"/>
      <c r="BT260" s="324" t="str">
        <f t="shared" si="622"/>
        <v/>
      </c>
      <c r="BU260" s="325" t="str">
        <f t="shared" si="746"/>
        <v/>
      </c>
      <c r="BV260" s="393">
        <f t="shared" si="747"/>
        <v>0</v>
      </c>
      <c r="BW260" s="326"/>
      <c r="BX260" s="329"/>
      <c r="BY260" s="454"/>
      <c r="BZ260" s="455"/>
      <c r="CA260" s="455"/>
      <c r="CB260" s="455"/>
      <c r="CC260" s="455"/>
      <c r="CD260" s="322">
        <f>IFERROR(VLOOKUP(BX260,'４整理番号表'!$X$23:$Z$31,3,FALSE),)</f>
        <v>0</v>
      </c>
      <c r="CE260" s="605" t="str">
        <f>IF(BX260='４整理番号表'!$X$24,IF(CC260&lt;&gt;"",IF(BZ260&gt;0,IF(BY260=6,ROUNDDOWN((CC260-BZ260)/ABS(BZ260),3),IF(BY260=5,ROUNDDOWN((CC260-BZ260)/ABS(BZ260)*3/4,3),"")),"-")),IF(CC260&lt;&gt;"",IF(BZ260&gt;0,ROUNDDOWN((CC260-BZ260)/ABS(BZ260),3),"-"),""))</f>
        <v/>
      </c>
      <c r="CF260" s="610"/>
      <c r="CG260" s="329"/>
      <c r="CH260" s="454"/>
      <c r="CI260" s="322"/>
      <c r="CJ260" s="322"/>
      <c r="CK260" s="322"/>
      <c r="CL260" s="322"/>
      <c r="CM260" s="322">
        <f>IFERROR(VLOOKUP(CG260,'４整理番号表'!$X$23:$Z$31,3,FALSE),)</f>
        <v>0</v>
      </c>
      <c r="CN260" s="325" t="str">
        <f t="shared" si="748"/>
        <v/>
      </c>
      <c r="CO260" s="610"/>
      <c r="CP260" s="329"/>
      <c r="CQ260" s="454"/>
      <c r="CR260" s="322"/>
      <c r="CS260" s="322"/>
      <c r="CT260" s="322"/>
      <c r="CU260" s="322"/>
      <c r="CV260" s="322">
        <f>IFERROR(VLOOKUP(CP260,'４整理番号表'!$X$23:$Z$31,3,FALSE),)</f>
        <v>0</v>
      </c>
      <c r="CW260" s="325" t="str">
        <f t="shared" si="749"/>
        <v/>
      </c>
      <c r="CX260" s="619"/>
      <c r="CY260" s="329"/>
      <c r="CZ260" s="454"/>
      <c r="DA260" s="322"/>
      <c r="DB260" s="322"/>
      <c r="DC260" s="322"/>
      <c r="DD260" s="322"/>
      <c r="DE260" s="322">
        <f>IFERROR(VLOOKUP(CY260,'４整理番号表'!$X$23:$Z$31,3,FALSE),)</f>
        <v>0</v>
      </c>
      <c r="DF260" s="325" t="str">
        <f t="shared" si="750"/>
        <v/>
      </c>
      <c r="DG260" s="610"/>
      <c r="DH260" s="329"/>
      <c r="DI260" s="454"/>
      <c r="DJ260" s="322"/>
      <c r="DK260" s="322"/>
      <c r="DL260" s="322"/>
      <c r="DM260" s="322"/>
      <c r="DN260" s="322">
        <f>IFERROR(VLOOKUP(DH260,'４整理番号表'!$X$23:$Z$31,3,FALSE),)</f>
        <v>0</v>
      </c>
      <c r="DO260" s="325" t="str">
        <f t="shared" si="751"/>
        <v/>
      </c>
      <c r="DP260" s="610"/>
      <c r="DQ260" s="329"/>
      <c r="DR260" s="454"/>
      <c r="DS260" s="322"/>
      <c r="DT260" s="322"/>
      <c r="DU260" s="322"/>
      <c r="DV260" s="322"/>
      <c r="DW260" s="322">
        <f>IFERROR(VLOOKUP(DQ260,'４整理番号表'!$X$23:$Z$31,3,FALSE),)</f>
        <v>0</v>
      </c>
      <c r="DX260" s="325" t="str">
        <f t="shared" si="752"/>
        <v/>
      </c>
      <c r="DY260" s="610"/>
      <c r="DZ260" s="329"/>
      <c r="EA260" s="454"/>
      <c r="EB260" s="322"/>
      <c r="EC260" s="322"/>
      <c r="ED260" s="322"/>
      <c r="EE260" s="322"/>
      <c r="EF260" s="322">
        <f>IFERROR(VLOOKUP(DZ260,'４整理番号表'!$X$23:$Z$31,3,FALSE),)</f>
        <v>0</v>
      </c>
      <c r="EG260" s="325" t="str">
        <f t="shared" si="753"/>
        <v/>
      </c>
      <c r="EH260" s="610"/>
      <c r="EI260" s="329"/>
      <c r="EJ260" s="454"/>
      <c r="EK260" s="322"/>
      <c r="EL260" s="322"/>
      <c r="EM260" s="322"/>
      <c r="EN260" s="322"/>
      <c r="EO260" s="322">
        <f>IFERROR(VLOOKUP(EI260,'４整理番号表'!$X$23:$Z$31,3,FALSE),)</f>
        <v>0</v>
      </c>
      <c r="EP260" s="325" t="str">
        <f t="shared" si="754"/>
        <v/>
      </c>
      <c r="EQ260" s="619"/>
      <c r="ER260" s="203" t="s">
        <v>101</v>
      </c>
      <c r="ES260" s="266">
        <f t="shared" si="623"/>
        <v>0</v>
      </c>
      <c r="ET260" s="272">
        <f t="shared" si="624"/>
        <v>0</v>
      </c>
      <c r="EU260" s="272">
        <f t="shared" si="625"/>
        <v>0</v>
      </c>
      <c r="EV260" s="272">
        <f t="shared" si="626"/>
        <v>0</v>
      </c>
      <c r="EW260" s="272">
        <f t="shared" si="627"/>
        <v>0</v>
      </c>
      <c r="EX260" s="272">
        <f t="shared" si="628"/>
        <v>0</v>
      </c>
      <c r="EY260" s="272">
        <f t="shared" si="629"/>
        <v>0</v>
      </c>
      <c r="EZ260" s="272">
        <f t="shared" si="630"/>
        <v>0</v>
      </c>
      <c r="FA260" s="272">
        <f t="shared" si="631"/>
        <v>0</v>
      </c>
      <c r="FB260" s="272">
        <f t="shared" si="632"/>
        <v>0</v>
      </c>
      <c r="FC260" s="272">
        <f t="shared" si="633"/>
        <v>0</v>
      </c>
      <c r="FD260" s="272">
        <f t="shared" si="634"/>
        <v>0</v>
      </c>
      <c r="FE260" s="272">
        <f t="shared" si="635"/>
        <v>0</v>
      </c>
      <c r="FF260" s="272">
        <f t="shared" si="636"/>
        <v>0</v>
      </c>
      <c r="FG260" s="272">
        <f t="shared" si="637"/>
        <v>0</v>
      </c>
      <c r="FH260" s="272">
        <f t="shared" si="638"/>
        <v>0</v>
      </c>
      <c r="FI260" s="109" t="s">
        <v>100</v>
      </c>
      <c r="FJ260" s="109" t="s">
        <v>100</v>
      </c>
      <c r="FK260" s="109" t="s">
        <v>100</v>
      </c>
      <c r="FL260" s="109" t="s">
        <v>100</v>
      </c>
      <c r="FM260" s="109" t="s">
        <v>100</v>
      </c>
      <c r="FN260" s="272">
        <f t="shared" si="755"/>
        <v>0</v>
      </c>
      <c r="FO260" s="272">
        <f t="shared" si="756"/>
        <v>0</v>
      </c>
      <c r="FP260" s="272">
        <f t="shared" si="757"/>
        <v>0</v>
      </c>
      <c r="FQ260" s="272">
        <f t="shared" si="758"/>
        <v>0</v>
      </c>
      <c r="FR260" s="272">
        <f t="shared" si="759"/>
        <v>0</v>
      </c>
      <c r="FS260" s="272">
        <f t="shared" si="760"/>
        <v>0</v>
      </c>
      <c r="FT260" s="272">
        <f t="shared" si="761"/>
        <v>0</v>
      </c>
      <c r="FU260" s="113"/>
      <c r="FV260" s="113"/>
      <c r="FW260" s="109"/>
      <c r="FX260" s="109"/>
      <c r="FY260" s="109"/>
      <c r="FZ260" s="272">
        <f t="shared" si="762"/>
        <v>0</v>
      </c>
      <c r="GA260" s="272">
        <f t="shared" si="639"/>
        <v>0</v>
      </c>
      <c r="GB260" s="109"/>
      <c r="GC260" s="109"/>
      <c r="GD260" s="109"/>
      <c r="GE260" s="109"/>
      <c r="GF260" s="109"/>
      <c r="GG260" s="109"/>
      <c r="GH260" s="109"/>
      <c r="GI260" s="109"/>
      <c r="GJ260" s="109"/>
      <c r="GK260" s="109"/>
      <c r="GL260" s="109"/>
      <c r="GM260" s="109"/>
      <c r="GN260" s="109"/>
      <c r="GO260" s="109"/>
      <c r="GP260" s="109"/>
      <c r="GQ260" s="109"/>
      <c r="GR260" s="109"/>
      <c r="GS260" s="109"/>
      <c r="GT260" s="110"/>
      <c r="GV260" s="413">
        <f t="shared" si="640"/>
        <v>0</v>
      </c>
      <c r="GW260" s="414">
        <f t="shared" si="641"/>
        <v>0</v>
      </c>
      <c r="GX260" s="415"/>
      <c r="GY260" s="416">
        <f t="shared" si="806"/>
        <v>0</v>
      </c>
      <c r="GZ260" s="417">
        <f t="shared" si="807"/>
        <v>0</v>
      </c>
      <c r="HA260" s="385"/>
      <c r="HB260" s="421"/>
      <c r="HC260" s="422"/>
      <c r="HD260" s="422"/>
      <c r="HE260" s="423">
        <f t="shared" si="808"/>
        <v>0</v>
      </c>
      <c r="HF260" s="424">
        <f t="shared" si="809"/>
        <v>0</v>
      </c>
      <c r="HG260" s="426"/>
      <c r="HH260" s="426"/>
      <c r="HI260" s="426"/>
      <c r="HJ260" s="345" t="str">
        <f t="shared" si="642"/>
        <v/>
      </c>
      <c r="HK260" s="402">
        <f>IF(OR(AND(1&lt;=HJ260,HJ260&lt;=3),HJ260=6),VLOOKUP(HJ260,'４整理番号表'!$J$5:$K$59,2,FALSE),0)</f>
        <v>0</v>
      </c>
      <c r="HL260" s="402">
        <f>IF(OR(HJ260=4,HJ260=7),VLOOKUP(HJ260,'４整理番号表'!$J$5:$K$59,2,FALSE),0)</f>
        <v>0</v>
      </c>
      <c r="HM260" s="402">
        <f>IF(HJ260=5,VLOOKUP(HJ260,'４整理番号表'!$J$5:$K$59,2,FALSE),0)</f>
        <v>0</v>
      </c>
      <c r="HN260" s="402">
        <f>IF(AND(8&lt;=HJ260,HJ260&lt;=13),VLOOKUP(HJ260,'４整理番号表'!$J$5:$K$59,2,FALSE),0)</f>
        <v>0</v>
      </c>
      <c r="HO260" s="397">
        <f t="shared" si="763"/>
        <v>0</v>
      </c>
      <c r="HP260" s="345">
        <f t="shared" si="764"/>
        <v>0</v>
      </c>
      <c r="HQ260" s="345">
        <f t="shared" si="765"/>
        <v>0</v>
      </c>
      <c r="HR260" s="344">
        <f t="shared" si="766"/>
        <v>0</v>
      </c>
      <c r="HS260" s="344">
        <f t="shared" si="767"/>
        <v>0</v>
      </c>
      <c r="HT260" s="345">
        <f t="shared" si="768"/>
        <v>0</v>
      </c>
      <c r="HU260" s="345">
        <f t="shared" si="769"/>
        <v>0</v>
      </c>
      <c r="HV260" s="345">
        <f t="shared" si="770"/>
        <v>0</v>
      </c>
      <c r="HW260" s="345">
        <f t="shared" si="771"/>
        <v>0</v>
      </c>
      <c r="HX260" s="345">
        <f t="shared" si="772"/>
        <v>0</v>
      </c>
      <c r="HY260" s="344">
        <f t="shared" si="773"/>
        <v>0</v>
      </c>
      <c r="HZ260" s="344">
        <f t="shared" si="774"/>
        <v>0</v>
      </c>
      <c r="IA260" s="345">
        <f t="shared" si="775"/>
        <v>0</v>
      </c>
      <c r="IB260" s="345">
        <f t="shared" si="776"/>
        <v>0</v>
      </c>
      <c r="IC260" s="345">
        <f t="shared" si="777"/>
        <v>0</v>
      </c>
      <c r="ID260" s="345">
        <f t="shared" si="778"/>
        <v>0</v>
      </c>
      <c r="IE260" s="345">
        <f t="shared" si="779"/>
        <v>0</v>
      </c>
      <c r="IF260" s="344">
        <f>IF(AND($HO260=3,SUM($ID260:IE260)=0),IF(AND($HB260=1,$HF260&gt;=0.1),1,),)</f>
        <v>0</v>
      </c>
      <c r="IG260" s="344">
        <f>IF(AND($HO260=3,SUM($ID260:IF260)=0),IF(AND($HB260=1,$HF260&gt;=0.05,$HF260&lt;0.1),1,),)</f>
        <v>0</v>
      </c>
      <c r="IH260" s="345">
        <f t="shared" si="780"/>
        <v>0</v>
      </c>
      <c r="II260" s="345">
        <f t="shared" si="781"/>
        <v>0</v>
      </c>
      <c r="IJ260" s="345">
        <f t="shared" si="782"/>
        <v>0</v>
      </c>
      <c r="IK260" s="345">
        <f t="shared" si="783"/>
        <v>0</v>
      </c>
      <c r="IL260" s="345">
        <f t="shared" si="784"/>
        <v>0</v>
      </c>
      <c r="IM260" s="345">
        <f t="shared" si="785"/>
        <v>0</v>
      </c>
      <c r="IN260" s="345">
        <f t="shared" si="786"/>
        <v>0</v>
      </c>
      <c r="IO260" s="345">
        <f t="shared" si="787"/>
        <v>0</v>
      </c>
      <c r="IP260" s="345">
        <f t="shared" si="788"/>
        <v>0</v>
      </c>
      <c r="IQ260" s="345">
        <f t="shared" si="789"/>
        <v>0</v>
      </c>
      <c r="IR260" s="345">
        <f t="shared" si="790"/>
        <v>0</v>
      </c>
      <c r="IS260" s="392">
        <f t="shared" si="791"/>
        <v>0</v>
      </c>
      <c r="IT260" s="385"/>
      <c r="IU260" s="440">
        <f t="shared" si="643"/>
        <v>0</v>
      </c>
      <c r="IV260" s="344">
        <f t="shared" si="644"/>
        <v>0</v>
      </c>
      <c r="IW260" s="344">
        <f t="shared" si="645"/>
        <v>0</v>
      </c>
      <c r="IX260" s="344">
        <f t="shared" si="646"/>
        <v>0</v>
      </c>
      <c r="IY260" s="344">
        <f t="shared" si="647"/>
        <v>0</v>
      </c>
      <c r="IZ260" s="344">
        <f t="shared" si="648"/>
        <v>0</v>
      </c>
      <c r="JA260" s="344">
        <f t="shared" si="649"/>
        <v>0</v>
      </c>
      <c r="JB260" s="344">
        <f t="shared" si="650"/>
        <v>0</v>
      </c>
      <c r="JC260" s="344">
        <f t="shared" si="651"/>
        <v>0</v>
      </c>
      <c r="JD260" s="344">
        <f t="shared" si="652"/>
        <v>0</v>
      </c>
      <c r="JE260" s="344">
        <f t="shared" si="653"/>
        <v>0</v>
      </c>
      <c r="JF260" s="344">
        <f t="shared" si="654"/>
        <v>0</v>
      </c>
      <c r="JG260" s="344">
        <f t="shared" si="655"/>
        <v>0</v>
      </c>
      <c r="JH260" s="344">
        <f t="shared" si="656"/>
        <v>0</v>
      </c>
      <c r="JI260" s="344">
        <f t="shared" si="657"/>
        <v>0</v>
      </c>
      <c r="JJ260" s="344">
        <f t="shared" si="658"/>
        <v>0</v>
      </c>
      <c r="JK260" s="344">
        <f t="shared" si="659"/>
        <v>0</v>
      </c>
      <c r="JL260" s="344">
        <f t="shared" si="660"/>
        <v>0</v>
      </c>
      <c r="JM260" s="344">
        <f t="shared" si="661"/>
        <v>0</v>
      </c>
      <c r="JN260" s="344">
        <f t="shared" si="662"/>
        <v>0</v>
      </c>
      <c r="JO260" s="344">
        <f t="shared" si="663"/>
        <v>0</v>
      </c>
      <c r="JP260" s="344">
        <f t="shared" si="664"/>
        <v>0</v>
      </c>
      <c r="JQ260" s="344">
        <f t="shared" si="665"/>
        <v>0</v>
      </c>
      <c r="JR260" s="344">
        <f t="shared" si="666"/>
        <v>0</v>
      </c>
      <c r="JS260" s="344">
        <f t="shared" si="667"/>
        <v>0</v>
      </c>
      <c r="JT260" s="344">
        <f t="shared" si="668"/>
        <v>0</v>
      </c>
      <c r="JU260" s="344">
        <f t="shared" si="669"/>
        <v>0</v>
      </c>
      <c r="JV260" s="344">
        <f t="shared" si="670"/>
        <v>0</v>
      </c>
      <c r="JW260" s="344">
        <f t="shared" si="671"/>
        <v>0</v>
      </c>
      <c r="JX260" s="344">
        <f t="shared" si="672"/>
        <v>0</v>
      </c>
      <c r="JY260" s="344">
        <f t="shared" si="673"/>
        <v>0</v>
      </c>
      <c r="JZ260" s="344">
        <f t="shared" si="674"/>
        <v>0</v>
      </c>
      <c r="KA260" s="344">
        <f t="shared" si="675"/>
        <v>0</v>
      </c>
      <c r="KB260" s="344">
        <f t="shared" si="676"/>
        <v>0</v>
      </c>
      <c r="KC260" s="344">
        <f t="shared" si="677"/>
        <v>0</v>
      </c>
      <c r="KD260" s="344">
        <f t="shared" si="678"/>
        <v>0</v>
      </c>
      <c r="KE260" s="344">
        <f t="shared" si="679"/>
        <v>0</v>
      </c>
      <c r="KF260" s="344">
        <f t="shared" si="680"/>
        <v>0</v>
      </c>
      <c r="KG260" s="344">
        <f t="shared" si="681"/>
        <v>0</v>
      </c>
      <c r="KH260" s="344">
        <f t="shared" si="682"/>
        <v>0</v>
      </c>
      <c r="KI260" s="344">
        <f t="shared" si="683"/>
        <v>0</v>
      </c>
      <c r="KJ260" s="344">
        <f t="shared" si="684"/>
        <v>0</v>
      </c>
      <c r="KK260" s="344">
        <f t="shared" si="685"/>
        <v>0</v>
      </c>
      <c r="KL260" s="344">
        <f t="shared" si="686"/>
        <v>0</v>
      </c>
      <c r="KM260" s="344">
        <f t="shared" si="687"/>
        <v>0</v>
      </c>
      <c r="KN260" s="344">
        <f t="shared" si="688"/>
        <v>0</v>
      </c>
      <c r="KO260" s="344">
        <f t="shared" si="689"/>
        <v>0</v>
      </c>
      <c r="KP260" s="344">
        <f t="shared" si="690"/>
        <v>0</v>
      </c>
      <c r="KQ260" s="344">
        <f t="shared" si="691"/>
        <v>0</v>
      </c>
      <c r="KR260" s="344">
        <f t="shared" si="692"/>
        <v>0</v>
      </c>
      <c r="KS260" s="344">
        <f t="shared" si="693"/>
        <v>0</v>
      </c>
      <c r="KT260" s="383">
        <f t="shared" si="694"/>
        <v>0</v>
      </c>
      <c r="KU260" s="701"/>
      <c r="KV260" s="109"/>
      <c r="KW260" s="109"/>
      <c r="KX260" s="110"/>
      <c r="KZ260" s="472">
        <f t="shared" si="695"/>
        <v>0</v>
      </c>
      <c r="LA260" s="348">
        <f t="shared" si="696"/>
        <v>0</v>
      </c>
      <c r="LB260" s="348">
        <f t="shared" si="697"/>
        <v>0</v>
      </c>
      <c r="LC260" s="473">
        <f t="shared" si="698"/>
        <v>0</v>
      </c>
      <c r="LE260" s="467">
        <f t="shared" si="699"/>
        <v>0</v>
      </c>
      <c r="LF260" s="467" t="str">
        <f t="shared" si="700"/>
        <v/>
      </c>
      <c r="LG260" s="467">
        <f t="shared" si="701"/>
        <v>0</v>
      </c>
      <c r="LH260" s="467">
        <f t="shared" si="702"/>
        <v>0</v>
      </c>
      <c r="LI260" s="467">
        <f t="shared" si="703"/>
        <v>0</v>
      </c>
      <c r="LJ260" s="467">
        <f t="shared" si="704"/>
        <v>0</v>
      </c>
      <c r="LK260" s="467">
        <f t="shared" si="705"/>
        <v>0</v>
      </c>
      <c r="LL260" s="467">
        <f t="shared" si="706"/>
        <v>0</v>
      </c>
      <c r="LM260" s="467">
        <f t="shared" si="707"/>
        <v>0</v>
      </c>
      <c r="LN260" s="468">
        <f t="shared" si="708"/>
        <v>0</v>
      </c>
      <c r="LO260" s="468" t="str">
        <f t="shared" si="792"/>
        <v>○</v>
      </c>
      <c r="LP260" s="451"/>
      <c r="LQ260" s="414">
        <f t="shared" si="793"/>
        <v>0</v>
      </c>
      <c r="LR260" s="414">
        <f t="shared" si="794"/>
        <v>0</v>
      </c>
      <c r="LS260" s="414" t="str">
        <f t="shared" si="709"/>
        <v/>
      </c>
      <c r="LT260" s="414" t="str">
        <f t="shared" si="795"/>
        <v/>
      </c>
      <c r="LU260" s="414">
        <f t="shared" si="710"/>
        <v>0</v>
      </c>
      <c r="LV260" s="414">
        <f t="shared" si="711"/>
        <v>0</v>
      </c>
      <c r="LW260" s="414">
        <f t="shared" si="712"/>
        <v>0</v>
      </c>
      <c r="LX260" s="448">
        <f t="shared" si="713"/>
        <v>0</v>
      </c>
      <c r="LY260" s="414">
        <f t="shared" si="796"/>
        <v>0</v>
      </c>
      <c r="LZ260" s="414">
        <f t="shared" si="797"/>
        <v>0</v>
      </c>
      <c r="MA260" s="414">
        <f t="shared" si="798"/>
        <v>0</v>
      </c>
      <c r="MB260" s="448">
        <f t="shared" si="799"/>
        <v>0</v>
      </c>
      <c r="MC260" s="414">
        <f t="shared" si="714"/>
        <v>0</v>
      </c>
      <c r="MD260" s="414">
        <f t="shared" si="715"/>
        <v>0</v>
      </c>
      <c r="ME260" s="414">
        <f t="shared" si="716"/>
        <v>0</v>
      </c>
      <c r="MF260" s="448">
        <f t="shared" si="717"/>
        <v>0</v>
      </c>
      <c r="MG260" s="414">
        <f t="shared" si="718"/>
        <v>0</v>
      </c>
      <c r="MH260" s="414">
        <f t="shared" si="719"/>
        <v>0</v>
      </c>
      <c r="MI260" s="414">
        <f t="shared" si="720"/>
        <v>0</v>
      </c>
      <c r="MJ260" s="448">
        <f t="shared" si="800"/>
        <v>0</v>
      </c>
      <c r="MK260" s="462"/>
      <c r="ML260" s="477" cm="1">
        <f t="array" ref="ML260">IF(MX260=1,INDEX($BX260:$EQ260,1,MATCH("Ⅱ⑧",$BX260:$EQ260,0)+7),0)</f>
        <v>0</v>
      </c>
      <c r="MM260" s="478">
        <f t="shared" si="721"/>
        <v>0</v>
      </c>
      <c r="MN260" s="468">
        <f t="shared" si="722"/>
        <v>0</v>
      </c>
      <c r="MP260" s="348">
        <f t="shared" si="723"/>
        <v>0</v>
      </c>
      <c r="MQ260" s="348">
        <f t="shared" si="724"/>
        <v>0</v>
      </c>
      <c r="MR260" s="348">
        <f t="shared" si="725"/>
        <v>0</v>
      </c>
      <c r="MS260" s="348">
        <f t="shared" si="726"/>
        <v>0</v>
      </c>
      <c r="MT260" s="348">
        <f t="shared" si="727"/>
        <v>0</v>
      </c>
      <c r="MU260" s="348">
        <f t="shared" si="728"/>
        <v>0</v>
      </c>
      <c r="MV260" s="348">
        <f t="shared" si="729"/>
        <v>0</v>
      </c>
      <c r="MW260" s="348">
        <f t="shared" si="730"/>
        <v>0</v>
      </c>
      <c r="MX260" s="348">
        <f t="shared" si="731"/>
        <v>0</v>
      </c>
      <c r="MZ260" s="550">
        <f t="shared" si="732"/>
        <v>0</v>
      </c>
      <c r="NA260" s="550">
        <f t="shared" si="733"/>
        <v>0</v>
      </c>
      <c r="NB260" s="550">
        <f t="shared" si="734"/>
        <v>0</v>
      </c>
      <c r="NC260" s="550">
        <f t="shared" si="735"/>
        <v>0</v>
      </c>
      <c r="ND260" s="550">
        <f t="shared" si="736"/>
        <v>0</v>
      </c>
      <c r="NE260" s="550">
        <f t="shared" si="737"/>
        <v>0</v>
      </c>
      <c r="NF260" s="550">
        <f t="shared" si="738"/>
        <v>0</v>
      </c>
      <c r="NG260" s="550">
        <f t="shared" si="739"/>
        <v>0</v>
      </c>
    </row>
    <row r="261" spans="1:371" s="136" customFormat="1" ht="21" customHeight="1">
      <c r="A261" s="452">
        <f t="shared" si="612"/>
        <v>0</v>
      </c>
      <c r="B261" s="452">
        <f t="shared" si="801"/>
        <v>0</v>
      </c>
      <c r="C261" s="452">
        <f t="shared" si="613"/>
        <v>0</v>
      </c>
      <c r="D261" s="452">
        <f t="shared" si="614"/>
        <v>0</v>
      </c>
      <c r="E261" s="452">
        <f t="shared" si="615"/>
        <v>0</v>
      </c>
      <c r="F261" s="452">
        <f t="shared" si="802"/>
        <v>0</v>
      </c>
      <c r="G261" s="452">
        <f t="shared" si="803"/>
        <v>0</v>
      </c>
      <c r="H261" s="452">
        <f t="shared" si="804"/>
        <v>0</v>
      </c>
      <c r="I261" s="267">
        <f t="shared" si="740"/>
        <v>0</v>
      </c>
      <c r="J261" s="268"/>
      <c r="K261" s="112"/>
      <c r="L261" s="112"/>
      <c r="M261" s="106"/>
      <c r="N261" s="106"/>
      <c r="O261" s="106"/>
      <c r="P261" s="106"/>
      <c r="Q261" s="112"/>
      <c r="R261" s="263" t="str">
        <f>IFERROR(VLOOKUP(Q261,'４整理番号表'!$T$27:$U$30,2,TRUE),"")</f>
        <v/>
      </c>
      <c r="S261" s="263">
        <f t="shared" si="741"/>
        <v>0</v>
      </c>
      <c r="T261" s="266">
        <f t="shared" si="742"/>
        <v>0</v>
      </c>
      <c r="U261" s="112"/>
      <c r="V261" s="108"/>
      <c r="W261" s="269" t="str">
        <f>IFERROR(VLOOKUP(V261,'４整理番号表'!$B$6:$G$7,2,TRUE),"")</f>
        <v/>
      </c>
      <c r="X261" s="270"/>
      <c r="Y261" s="108"/>
      <c r="Z261" s="269" t="str">
        <f>IFERROR(VLOOKUP(Y261,'４整理番号表'!$B$39:$H$45,2,TRUE),"")</f>
        <v/>
      </c>
      <c r="AA261" s="108"/>
      <c r="AB261" s="271" t="str">
        <f>IFERROR(VLOOKUP(AA261,'４整理番号表'!$J$5:$K$59,2,TRUE),"")</f>
        <v/>
      </c>
      <c r="AC261" s="365"/>
      <c r="AD261" s="624"/>
      <c r="AE261" s="107"/>
      <c r="AF261" s="272" t="str">
        <f>IFERROR(VLOOKUP(AE261,'４整理番号表'!$P$6:$Q$39,2,TRUE),"")</f>
        <v/>
      </c>
      <c r="AG261" s="273">
        <f t="shared" si="616"/>
        <v>0</v>
      </c>
      <c r="AH261" s="106"/>
      <c r="AI261" s="112"/>
      <c r="AJ261" s="111"/>
      <c r="AK261" s="282"/>
      <c r="AL261" s="283"/>
      <c r="AM261" s="280"/>
      <c r="AN261" s="26"/>
      <c r="AO261" s="291">
        <f t="shared" si="617"/>
        <v>0</v>
      </c>
      <c r="AP261" s="290">
        <f t="shared" si="743"/>
        <v>0</v>
      </c>
      <c r="AQ261" s="30"/>
      <c r="AR261" s="30"/>
      <c r="AS261" s="30"/>
      <c r="AT261" s="289"/>
      <c r="AU261" s="291">
        <f t="shared" si="810"/>
        <v>0</v>
      </c>
      <c r="AV261" s="291" t="str">
        <f t="shared" si="805"/>
        <v/>
      </c>
      <c r="AW261" s="27"/>
      <c r="AX261" s="33"/>
      <c r="AY261" s="33"/>
      <c r="AZ261" s="28"/>
      <c r="BA261" s="27"/>
      <c r="BB261" s="202"/>
      <c r="BC261" s="315">
        <f t="shared" si="744"/>
        <v>0</v>
      </c>
      <c r="BD261" s="349" t="str">
        <f t="shared" si="618"/>
        <v/>
      </c>
      <c r="BE261" s="350"/>
      <c r="BF261" s="350"/>
      <c r="BG261" s="349">
        <f t="shared" si="811"/>
        <v>0</v>
      </c>
      <c r="BH261" s="350"/>
      <c r="BI261" s="349">
        <f t="shared" si="745"/>
        <v>0</v>
      </c>
      <c r="BJ261" s="202"/>
      <c r="BK261" s="202"/>
      <c r="BL261" s="653" t="str">
        <f t="shared" si="619"/>
        <v/>
      </c>
      <c r="BM261" s="654" t="str">
        <f t="shared" si="620"/>
        <v/>
      </c>
      <c r="BN261" s="266" t="str">
        <f t="shared" si="621"/>
        <v/>
      </c>
      <c r="BO261" s="793"/>
      <c r="BP261" s="323"/>
      <c r="BQ261" s="323"/>
      <c r="BR261" s="323"/>
      <c r="BS261" s="323"/>
      <c r="BT261" s="324" t="str">
        <f t="shared" si="622"/>
        <v/>
      </c>
      <c r="BU261" s="325" t="str">
        <f t="shared" si="746"/>
        <v/>
      </c>
      <c r="BV261" s="393">
        <f t="shared" si="747"/>
        <v>0</v>
      </c>
      <c r="BW261" s="326"/>
      <c r="BX261" s="329"/>
      <c r="BY261" s="454"/>
      <c r="BZ261" s="455"/>
      <c r="CA261" s="455"/>
      <c r="CB261" s="455"/>
      <c r="CC261" s="455"/>
      <c r="CD261" s="322">
        <f>IFERROR(VLOOKUP(BX261,'４整理番号表'!$X$23:$Z$31,3,FALSE),)</f>
        <v>0</v>
      </c>
      <c r="CE261" s="605" t="str">
        <f>IF(BX261='４整理番号表'!$X$24,IF(CC261&lt;&gt;"",IF(BZ261&gt;0,IF(BY261=6,ROUNDDOWN((CC261-BZ261)/ABS(BZ261),3),IF(BY261=5,ROUNDDOWN((CC261-BZ261)/ABS(BZ261)*3/4,3),"")),"-")),IF(CC261&lt;&gt;"",IF(BZ261&gt;0,ROUNDDOWN((CC261-BZ261)/ABS(BZ261),3),"-"),""))</f>
        <v/>
      </c>
      <c r="CF261" s="610"/>
      <c r="CG261" s="329"/>
      <c r="CH261" s="454"/>
      <c r="CI261" s="322"/>
      <c r="CJ261" s="322"/>
      <c r="CK261" s="322"/>
      <c r="CL261" s="322"/>
      <c r="CM261" s="322">
        <f>IFERROR(VLOOKUP(CG261,'４整理番号表'!$X$23:$Z$31,3,FALSE),)</f>
        <v>0</v>
      </c>
      <c r="CN261" s="325" t="str">
        <f t="shared" si="748"/>
        <v/>
      </c>
      <c r="CO261" s="610"/>
      <c r="CP261" s="329"/>
      <c r="CQ261" s="454"/>
      <c r="CR261" s="322"/>
      <c r="CS261" s="322"/>
      <c r="CT261" s="322"/>
      <c r="CU261" s="322"/>
      <c r="CV261" s="322">
        <f>IFERROR(VLOOKUP(CP261,'４整理番号表'!$X$23:$Z$31,3,FALSE),)</f>
        <v>0</v>
      </c>
      <c r="CW261" s="325" t="str">
        <f t="shared" si="749"/>
        <v/>
      </c>
      <c r="CX261" s="619"/>
      <c r="CY261" s="329"/>
      <c r="CZ261" s="454"/>
      <c r="DA261" s="322"/>
      <c r="DB261" s="322"/>
      <c r="DC261" s="322"/>
      <c r="DD261" s="322"/>
      <c r="DE261" s="322">
        <f>IFERROR(VLOOKUP(CY261,'４整理番号表'!$X$23:$Z$31,3,FALSE),)</f>
        <v>0</v>
      </c>
      <c r="DF261" s="325" t="str">
        <f t="shared" si="750"/>
        <v/>
      </c>
      <c r="DG261" s="610"/>
      <c r="DH261" s="329"/>
      <c r="DI261" s="454"/>
      <c r="DJ261" s="322"/>
      <c r="DK261" s="322"/>
      <c r="DL261" s="322"/>
      <c r="DM261" s="322"/>
      <c r="DN261" s="322">
        <f>IFERROR(VLOOKUP(DH261,'４整理番号表'!$X$23:$Z$31,3,FALSE),)</f>
        <v>0</v>
      </c>
      <c r="DO261" s="325" t="str">
        <f t="shared" si="751"/>
        <v/>
      </c>
      <c r="DP261" s="610"/>
      <c r="DQ261" s="329"/>
      <c r="DR261" s="454"/>
      <c r="DS261" s="322"/>
      <c r="DT261" s="322"/>
      <c r="DU261" s="322"/>
      <c r="DV261" s="322"/>
      <c r="DW261" s="322">
        <f>IFERROR(VLOOKUP(DQ261,'４整理番号表'!$X$23:$Z$31,3,FALSE),)</f>
        <v>0</v>
      </c>
      <c r="DX261" s="325" t="str">
        <f t="shared" si="752"/>
        <v/>
      </c>
      <c r="DY261" s="610"/>
      <c r="DZ261" s="329"/>
      <c r="EA261" s="454"/>
      <c r="EB261" s="322"/>
      <c r="EC261" s="322"/>
      <c r="ED261" s="322"/>
      <c r="EE261" s="322"/>
      <c r="EF261" s="322">
        <f>IFERROR(VLOOKUP(DZ261,'４整理番号表'!$X$23:$Z$31,3,FALSE),)</f>
        <v>0</v>
      </c>
      <c r="EG261" s="325" t="str">
        <f t="shared" si="753"/>
        <v/>
      </c>
      <c r="EH261" s="610"/>
      <c r="EI261" s="329"/>
      <c r="EJ261" s="454"/>
      <c r="EK261" s="322"/>
      <c r="EL261" s="322"/>
      <c r="EM261" s="322"/>
      <c r="EN261" s="322"/>
      <c r="EO261" s="322">
        <f>IFERROR(VLOOKUP(EI261,'４整理番号表'!$X$23:$Z$31,3,FALSE),)</f>
        <v>0</v>
      </c>
      <c r="EP261" s="325" t="str">
        <f t="shared" si="754"/>
        <v/>
      </c>
      <c r="EQ261" s="619"/>
      <c r="ER261" s="203" t="s">
        <v>101</v>
      </c>
      <c r="ES261" s="266">
        <f t="shared" si="623"/>
        <v>0</v>
      </c>
      <c r="ET261" s="272">
        <f t="shared" si="624"/>
        <v>0</v>
      </c>
      <c r="EU261" s="272">
        <f t="shared" si="625"/>
        <v>0</v>
      </c>
      <c r="EV261" s="272">
        <f t="shared" si="626"/>
        <v>0</v>
      </c>
      <c r="EW261" s="272">
        <f t="shared" si="627"/>
        <v>0</v>
      </c>
      <c r="EX261" s="272">
        <f t="shared" si="628"/>
        <v>0</v>
      </c>
      <c r="EY261" s="272">
        <f t="shared" si="629"/>
        <v>0</v>
      </c>
      <c r="EZ261" s="272">
        <f t="shared" si="630"/>
        <v>0</v>
      </c>
      <c r="FA261" s="272">
        <f t="shared" si="631"/>
        <v>0</v>
      </c>
      <c r="FB261" s="272">
        <f t="shared" si="632"/>
        <v>0</v>
      </c>
      <c r="FC261" s="272">
        <f t="shared" si="633"/>
        <v>0</v>
      </c>
      <c r="FD261" s="272">
        <f t="shared" si="634"/>
        <v>0</v>
      </c>
      <c r="FE261" s="272">
        <f t="shared" si="635"/>
        <v>0</v>
      </c>
      <c r="FF261" s="272">
        <f t="shared" si="636"/>
        <v>0</v>
      </c>
      <c r="FG261" s="272">
        <f t="shared" si="637"/>
        <v>0</v>
      </c>
      <c r="FH261" s="272">
        <f t="shared" si="638"/>
        <v>0</v>
      </c>
      <c r="FI261" s="109" t="s">
        <v>100</v>
      </c>
      <c r="FJ261" s="109" t="s">
        <v>100</v>
      </c>
      <c r="FK261" s="109" t="s">
        <v>100</v>
      </c>
      <c r="FL261" s="109" t="s">
        <v>100</v>
      </c>
      <c r="FM261" s="109" t="s">
        <v>100</v>
      </c>
      <c r="FN261" s="272">
        <f t="shared" si="755"/>
        <v>0</v>
      </c>
      <c r="FO261" s="272">
        <f t="shared" si="756"/>
        <v>0</v>
      </c>
      <c r="FP261" s="272">
        <f t="shared" si="757"/>
        <v>0</v>
      </c>
      <c r="FQ261" s="272">
        <f t="shared" si="758"/>
        <v>0</v>
      </c>
      <c r="FR261" s="272">
        <f t="shared" si="759"/>
        <v>0</v>
      </c>
      <c r="FS261" s="272">
        <f t="shared" si="760"/>
        <v>0</v>
      </c>
      <c r="FT261" s="272">
        <f t="shared" si="761"/>
        <v>0</v>
      </c>
      <c r="FU261" s="113"/>
      <c r="FV261" s="113"/>
      <c r="FW261" s="109"/>
      <c r="FX261" s="109"/>
      <c r="FY261" s="109"/>
      <c r="FZ261" s="272">
        <f t="shared" si="762"/>
        <v>0</v>
      </c>
      <c r="GA261" s="272">
        <f t="shared" si="639"/>
        <v>0</v>
      </c>
      <c r="GB261" s="109"/>
      <c r="GC261" s="109"/>
      <c r="GD261" s="109"/>
      <c r="GE261" s="109"/>
      <c r="GF261" s="109"/>
      <c r="GG261" s="109"/>
      <c r="GH261" s="109"/>
      <c r="GI261" s="109"/>
      <c r="GJ261" s="109"/>
      <c r="GK261" s="109"/>
      <c r="GL261" s="109"/>
      <c r="GM261" s="109"/>
      <c r="GN261" s="109"/>
      <c r="GO261" s="109"/>
      <c r="GP261" s="109"/>
      <c r="GQ261" s="109"/>
      <c r="GR261" s="109"/>
      <c r="GS261" s="109"/>
      <c r="GT261" s="110"/>
      <c r="GV261" s="413">
        <f t="shared" si="640"/>
        <v>0</v>
      </c>
      <c r="GW261" s="414">
        <f t="shared" si="641"/>
        <v>0</v>
      </c>
      <c r="GX261" s="415"/>
      <c r="GY261" s="416">
        <f t="shared" si="806"/>
        <v>0</v>
      </c>
      <c r="GZ261" s="417">
        <f t="shared" si="807"/>
        <v>0</v>
      </c>
      <c r="HA261" s="385"/>
      <c r="HB261" s="421"/>
      <c r="HC261" s="422"/>
      <c r="HD261" s="422"/>
      <c r="HE261" s="423">
        <f t="shared" si="808"/>
        <v>0</v>
      </c>
      <c r="HF261" s="424">
        <f t="shared" si="809"/>
        <v>0</v>
      </c>
      <c r="HG261" s="426"/>
      <c r="HH261" s="426"/>
      <c r="HI261" s="426"/>
      <c r="HJ261" s="345" t="str">
        <f t="shared" si="642"/>
        <v/>
      </c>
      <c r="HK261" s="402">
        <f>IF(OR(AND(1&lt;=HJ261,HJ261&lt;=3),HJ261=6),VLOOKUP(HJ261,'４整理番号表'!$J$5:$K$59,2,FALSE),0)</f>
        <v>0</v>
      </c>
      <c r="HL261" s="402">
        <f>IF(OR(HJ261=4,HJ261=7),VLOOKUP(HJ261,'４整理番号表'!$J$5:$K$59,2,FALSE),0)</f>
        <v>0</v>
      </c>
      <c r="HM261" s="402">
        <f>IF(HJ261=5,VLOOKUP(HJ261,'４整理番号表'!$J$5:$K$59,2,FALSE),0)</f>
        <v>0</v>
      </c>
      <c r="HN261" s="402">
        <f>IF(AND(8&lt;=HJ261,HJ261&lt;=13),VLOOKUP(HJ261,'４整理番号表'!$J$5:$K$59,2,FALSE),0)</f>
        <v>0</v>
      </c>
      <c r="HO261" s="397">
        <f t="shared" si="763"/>
        <v>0</v>
      </c>
      <c r="HP261" s="345">
        <f t="shared" si="764"/>
        <v>0</v>
      </c>
      <c r="HQ261" s="345">
        <f t="shared" si="765"/>
        <v>0</v>
      </c>
      <c r="HR261" s="344">
        <f t="shared" si="766"/>
        <v>0</v>
      </c>
      <c r="HS261" s="344">
        <f t="shared" si="767"/>
        <v>0</v>
      </c>
      <c r="HT261" s="345">
        <f t="shared" si="768"/>
        <v>0</v>
      </c>
      <c r="HU261" s="345">
        <f t="shared" si="769"/>
        <v>0</v>
      </c>
      <c r="HV261" s="345">
        <f t="shared" si="770"/>
        <v>0</v>
      </c>
      <c r="HW261" s="345">
        <f t="shared" si="771"/>
        <v>0</v>
      </c>
      <c r="HX261" s="345">
        <f t="shared" si="772"/>
        <v>0</v>
      </c>
      <c r="HY261" s="344">
        <f t="shared" si="773"/>
        <v>0</v>
      </c>
      <c r="HZ261" s="344">
        <f t="shared" si="774"/>
        <v>0</v>
      </c>
      <c r="IA261" s="345">
        <f t="shared" si="775"/>
        <v>0</v>
      </c>
      <c r="IB261" s="345">
        <f t="shared" si="776"/>
        <v>0</v>
      </c>
      <c r="IC261" s="345">
        <f t="shared" si="777"/>
        <v>0</v>
      </c>
      <c r="ID261" s="345">
        <f t="shared" si="778"/>
        <v>0</v>
      </c>
      <c r="IE261" s="345">
        <f t="shared" si="779"/>
        <v>0</v>
      </c>
      <c r="IF261" s="344">
        <f>IF(AND($HO261=3,SUM($ID261:IE261)=0),IF(AND($HB261=1,$HF261&gt;=0.1),1,),)</f>
        <v>0</v>
      </c>
      <c r="IG261" s="344">
        <f>IF(AND($HO261=3,SUM($ID261:IF261)=0),IF(AND($HB261=1,$HF261&gt;=0.05,$HF261&lt;0.1),1,),)</f>
        <v>0</v>
      </c>
      <c r="IH261" s="345">
        <f t="shared" si="780"/>
        <v>0</v>
      </c>
      <c r="II261" s="345">
        <f t="shared" si="781"/>
        <v>0</v>
      </c>
      <c r="IJ261" s="345">
        <f t="shared" si="782"/>
        <v>0</v>
      </c>
      <c r="IK261" s="345">
        <f t="shared" si="783"/>
        <v>0</v>
      </c>
      <c r="IL261" s="345">
        <f t="shared" si="784"/>
        <v>0</v>
      </c>
      <c r="IM261" s="345">
        <f t="shared" si="785"/>
        <v>0</v>
      </c>
      <c r="IN261" s="345">
        <f t="shared" si="786"/>
        <v>0</v>
      </c>
      <c r="IO261" s="345">
        <f t="shared" si="787"/>
        <v>0</v>
      </c>
      <c r="IP261" s="345">
        <f t="shared" si="788"/>
        <v>0</v>
      </c>
      <c r="IQ261" s="345">
        <f t="shared" si="789"/>
        <v>0</v>
      </c>
      <c r="IR261" s="345">
        <f t="shared" si="790"/>
        <v>0</v>
      </c>
      <c r="IS261" s="392">
        <f t="shared" si="791"/>
        <v>0</v>
      </c>
      <c r="IT261" s="385"/>
      <c r="IU261" s="440">
        <f t="shared" si="643"/>
        <v>0</v>
      </c>
      <c r="IV261" s="344">
        <f t="shared" si="644"/>
        <v>0</v>
      </c>
      <c r="IW261" s="344">
        <f t="shared" si="645"/>
        <v>0</v>
      </c>
      <c r="IX261" s="344">
        <f t="shared" si="646"/>
        <v>0</v>
      </c>
      <c r="IY261" s="344">
        <f t="shared" si="647"/>
        <v>0</v>
      </c>
      <c r="IZ261" s="344">
        <f t="shared" si="648"/>
        <v>0</v>
      </c>
      <c r="JA261" s="344">
        <f t="shared" si="649"/>
        <v>0</v>
      </c>
      <c r="JB261" s="344">
        <f t="shared" si="650"/>
        <v>0</v>
      </c>
      <c r="JC261" s="344">
        <f t="shared" si="651"/>
        <v>0</v>
      </c>
      <c r="JD261" s="344">
        <f t="shared" si="652"/>
        <v>0</v>
      </c>
      <c r="JE261" s="344">
        <f t="shared" si="653"/>
        <v>0</v>
      </c>
      <c r="JF261" s="344">
        <f t="shared" si="654"/>
        <v>0</v>
      </c>
      <c r="JG261" s="344">
        <f t="shared" si="655"/>
        <v>0</v>
      </c>
      <c r="JH261" s="344">
        <f t="shared" si="656"/>
        <v>0</v>
      </c>
      <c r="JI261" s="344">
        <f t="shared" si="657"/>
        <v>0</v>
      </c>
      <c r="JJ261" s="344">
        <f t="shared" si="658"/>
        <v>0</v>
      </c>
      <c r="JK261" s="344">
        <f t="shared" si="659"/>
        <v>0</v>
      </c>
      <c r="JL261" s="344">
        <f t="shared" si="660"/>
        <v>0</v>
      </c>
      <c r="JM261" s="344">
        <f t="shared" si="661"/>
        <v>0</v>
      </c>
      <c r="JN261" s="344">
        <f t="shared" si="662"/>
        <v>0</v>
      </c>
      <c r="JO261" s="344">
        <f t="shared" si="663"/>
        <v>0</v>
      </c>
      <c r="JP261" s="344">
        <f t="shared" si="664"/>
        <v>0</v>
      </c>
      <c r="JQ261" s="344">
        <f t="shared" si="665"/>
        <v>0</v>
      </c>
      <c r="JR261" s="344">
        <f t="shared" si="666"/>
        <v>0</v>
      </c>
      <c r="JS261" s="344">
        <f t="shared" si="667"/>
        <v>0</v>
      </c>
      <c r="JT261" s="344">
        <f t="shared" si="668"/>
        <v>0</v>
      </c>
      <c r="JU261" s="344">
        <f t="shared" si="669"/>
        <v>0</v>
      </c>
      <c r="JV261" s="344">
        <f t="shared" si="670"/>
        <v>0</v>
      </c>
      <c r="JW261" s="344">
        <f t="shared" si="671"/>
        <v>0</v>
      </c>
      <c r="JX261" s="344">
        <f t="shared" si="672"/>
        <v>0</v>
      </c>
      <c r="JY261" s="344">
        <f t="shared" si="673"/>
        <v>0</v>
      </c>
      <c r="JZ261" s="344">
        <f t="shared" si="674"/>
        <v>0</v>
      </c>
      <c r="KA261" s="344">
        <f t="shared" si="675"/>
        <v>0</v>
      </c>
      <c r="KB261" s="344">
        <f t="shared" si="676"/>
        <v>0</v>
      </c>
      <c r="KC261" s="344">
        <f t="shared" si="677"/>
        <v>0</v>
      </c>
      <c r="KD261" s="344">
        <f t="shared" si="678"/>
        <v>0</v>
      </c>
      <c r="KE261" s="344">
        <f t="shared" si="679"/>
        <v>0</v>
      </c>
      <c r="KF261" s="344">
        <f t="shared" si="680"/>
        <v>0</v>
      </c>
      <c r="KG261" s="344">
        <f t="shared" si="681"/>
        <v>0</v>
      </c>
      <c r="KH261" s="344">
        <f t="shared" si="682"/>
        <v>0</v>
      </c>
      <c r="KI261" s="344">
        <f t="shared" si="683"/>
        <v>0</v>
      </c>
      <c r="KJ261" s="344">
        <f t="shared" si="684"/>
        <v>0</v>
      </c>
      <c r="KK261" s="344">
        <f t="shared" si="685"/>
        <v>0</v>
      </c>
      <c r="KL261" s="344">
        <f t="shared" si="686"/>
        <v>0</v>
      </c>
      <c r="KM261" s="344">
        <f t="shared" si="687"/>
        <v>0</v>
      </c>
      <c r="KN261" s="344">
        <f t="shared" si="688"/>
        <v>0</v>
      </c>
      <c r="KO261" s="344">
        <f t="shared" si="689"/>
        <v>0</v>
      </c>
      <c r="KP261" s="344">
        <f t="shared" si="690"/>
        <v>0</v>
      </c>
      <c r="KQ261" s="344">
        <f t="shared" si="691"/>
        <v>0</v>
      </c>
      <c r="KR261" s="344">
        <f t="shared" si="692"/>
        <v>0</v>
      </c>
      <c r="KS261" s="344">
        <f t="shared" si="693"/>
        <v>0</v>
      </c>
      <c r="KT261" s="383">
        <f t="shared" si="694"/>
        <v>0</v>
      </c>
      <c r="KU261" s="701"/>
      <c r="KV261" s="109"/>
      <c r="KW261" s="109"/>
      <c r="KX261" s="110"/>
      <c r="KZ261" s="472">
        <f t="shared" si="695"/>
        <v>0</v>
      </c>
      <c r="LA261" s="348">
        <f t="shared" si="696"/>
        <v>0</v>
      </c>
      <c r="LB261" s="348">
        <f t="shared" si="697"/>
        <v>0</v>
      </c>
      <c r="LC261" s="473">
        <f t="shared" si="698"/>
        <v>0</v>
      </c>
      <c r="LE261" s="467">
        <f t="shared" si="699"/>
        <v>0</v>
      </c>
      <c r="LF261" s="467" t="str">
        <f t="shared" si="700"/>
        <v/>
      </c>
      <c r="LG261" s="467">
        <f t="shared" si="701"/>
        <v>0</v>
      </c>
      <c r="LH261" s="467">
        <f t="shared" si="702"/>
        <v>0</v>
      </c>
      <c r="LI261" s="467">
        <f t="shared" si="703"/>
        <v>0</v>
      </c>
      <c r="LJ261" s="467">
        <f t="shared" si="704"/>
        <v>0</v>
      </c>
      <c r="LK261" s="467">
        <f t="shared" si="705"/>
        <v>0</v>
      </c>
      <c r="LL261" s="467">
        <f t="shared" si="706"/>
        <v>0</v>
      </c>
      <c r="LM261" s="467">
        <f t="shared" si="707"/>
        <v>0</v>
      </c>
      <c r="LN261" s="468">
        <f t="shared" si="708"/>
        <v>0</v>
      </c>
      <c r="LO261" s="468" t="str">
        <f t="shared" si="792"/>
        <v>○</v>
      </c>
      <c r="LP261" s="451"/>
      <c r="LQ261" s="414">
        <f t="shared" si="793"/>
        <v>0</v>
      </c>
      <c r="LR261" s="414">
        <f t="shared" si="794"/>
        <v>0</v>
      </c>
      <c r="LS261" s="414" t="str">
        <f t="shared" si="709"/>
        <v/>
      </c>
      <c r="LT261" s="414" t="str">
        <f t="shared" si="795"/>
        <v/>
      </c>
      <c r="LU261" s="414">
        <f t="shared" si="710"/>
        <v>0</v>
      </c>
      <c r="LV261" s="414">
        <f t="shared" si="711"/>
        <v>0</v>
      </c>
      <c r="LW261" s="414">
        <f t="shared" si="712"/>
        <v>0</v>
      </c>
      <c r="LX261" s="448">
        <f t="shared" si="713"/>
        <v>0</v>
      </c>
      <c r="LY261" s="414">
        <f t="shared" si="796"/>
        <v>0</v>
      </c>
      <c r="LZ261" s="414">
        <f t="shared" si="797"/>
        <v>0</v>
      </c>
      <c r="MA261" s="414">
        <f t="shared" si="798"/>
        <v>0</v>
      </c>
      <c r="MB261" s="448">
        <f t="shared" si="799"/>
        <v>0</v>
      </c>
      <c r="MC261" s="414">
        <f t="shared" si="714"/>
        <v>0</v>
      </c>
      <c r="MD261" s="414">
        <f t="shared" si="715"/>
        <v>0</v>
      </c>
      <c r="ME261" s="414">
        <f t="shared" si="716"/>
        <v>0</v>
      </c>
      <c r="MF261" s="448">
        <f t="shared" si="717"/>
        <v>0</v>
      </c>
      <c r="MG261" s="414">
        <f t="shared" si="718"/>
        <v>0</v>
      </c>
      <c r="MH261" s="414">
        <f t="shared" si="719"/>
        <v>0</v>
      </c>
      <c r="MI261" s="414">
        <f t="shared" si="720"/>
        <v>0</v>
      </c>
      <c r="MJ261" s="448">
        <f t="shared" si="800"/>
        <v>0</v>
      </c>
      <c r="MK261" s="462"/>
      <c r="ML261" s="477" cm="1">
        <f t="array" ref="ML261">IF(MX261=1,INDEX($BX261:$EQ261,1,MATCH("Ⅱ⑧",$BX261:$EQ261,0)+7),0)</f>
        <v>0</v>
      </c>
      <c r="MM261" s="478">
        <f t="shared" si="721"/>
        <v>0</v>
      </c>
      <c r="MN261" s="468">
        <f t="shared" si="722"/>
        <v>0</v>
      </c>
      <c r="MP261" s="348">
        <f t="shared" si="723"/>
        <v>0</v>
      </c>
      <c r="MQ261" s="348">
        <f t="shared" si="724"/>
        <v>0</v>
      </c>
      <c r="MR261" s="348">
        <f t="shared" si="725"/>
        <v>0</v>
      </c>
      <c r="MS261" s="348">
        <f t="shared" si="726"/>
        <v>0</v>
      </c>
      <c r="MT261" s="348">
        <f t="shared" si="727"/>
        <v>0</v>
      </c>
      <c r="MU261" s="348">
        <f t="shared" si="728"/>
        <v>0</v>
      </c>
      <c r="MV261" s="348">
        <f t="shared" si="729"/>
        <v>0</v>
      </c>
      <c r="MW261" s="348">
        <f t="shared" si="730"/>
        <v>0</v>
      </c>
      <c r="MX261" s="348">
        <f t="shared" si="731"/>
        <v>0</v>
      </c>
      <c r="MZ261" s="550">
        <f t="shared" si="732"/>
        <v>0</v>
      </c>
      <c r="NA261" s="550">
        <f t="shared" si="733"/>
        <v>0</v>
      </c>
      <c r="NB261" s="550">
        <f t="shared" si="734"/>
        <v>0</v>
      </c>
      <c r="NC261" s="550">
        <f t="shared" si="735"/>
        <v>0</v>
      </c>
      <c r="ND261" s="550">
        <f t="shared" si="736"/>
        <v>0</v>
      </c>
      <c r="NE261" s="550">
        <f t="shared" si="737"/>
        <v>0</v>
      </c>
      <c r="NF261" s="550">
        <f t="shared" si="738"/>
        <v>0</v>
      </c>
      <c r="NG261" s="550">
        <f t="shared" si="739"/>
        <v>0</v>
      </c>
    </row>
    <row r="262" spans="1:371" s="136" customFormat="1" ht="21" customHeight="1">
      <c r="A262" s="452">
        <f t="shared" si="612"/>
        <v>0</v>
      </c>
      <c r="B262" s="452">
        <f t="shared" si="801"/>
        <v>0</v>
      </c>
      <c r="C262" s="452">
        <f t="shared" si="613"/>
        <v>0</v>
      </c>
      <c r="D262" s="452">
        <f t="shared" si="614"/>
        <v>0</v>
      </c>
      <c r="E262" s="452">
        <f t="shared" si="615"/>
        <v>0</v>
      </c>
      <c r="F262" s="452">
        <f t="shared" si="802"/>
        <v>0</v>
      </c>
      <c r="G262" s="452">
        <f t="shared" si="803"/>
        <v>0</v>
      </c>
      <c r="H262" s="452">
        <f t="shared" si="804"/>
        <v>0</v>
      </c>
      <c r="I262" s="267">
        <f t="shared" si="740"/>
        <v>0</v>
      </c>
      <c r="J262" s="268"/>
      <c r="K262" s="112"/>
      <c r="L262" s="112"/>
      <c r="M262" s="106"/>
      <c r="N262" s="106"/>
      <c r="O262" s="106"/>
      <c r="P262" s="106"/>
      <c r="Q262" s="112"/>
      <c r="R262" s="263" t="str">
        <f>IFERROR(VLOOKUP(Q262,'４整理番号表'!$T$27:$U$30,2,TRUE),"")</f>
        <v/>
      </c>
      <c r="S262" s="263">
        <f t="shared" si="741"/>
        <v>0</v>
      </c>
      <c r="T262" s="266">
        <f t="shared" si="742"/>
        <v>0</v>
      </c>
      <c r="U262" s="112"/>
      <c r="V262" s="108"/>
      <c r="W262" s="269" t="str">
        <f>IFERROR(VLOOKUP(V262,'４整理番号表'!$B$6:$G$7,2,TRUE),"")</f>
        <v/>
      </c>
      <c r="X262" s="270"/>
      <c r="Y262" s="108"/>
      <c r="Z262" s="269" t="str">
        <f>IFERROR(VLOOKUP(Y262,'４整理番号表'!$B$39:$H$45,2,TRUE),"")</f>
        <v/>
      </c>
      <c r="AA262" s="108"/>
      <c r="AB262" s="271" t="str">
        <f>IFERROR(VLOOKUP(AA262,'４整理番号表'!$J$5:$K$59,2,TRUE),"")</f>
        <v/>
      </c>
      <c r="AC262" s="365"/>
      <c r="AD262" s="624"/>
      <c r="AE262" s="107"/>
      <c r="AF262" s="272" t="str">
        <f>IFERROR(VLOOKUP(AE262,'４整理番号表'!$P$6:$Q$39,2,TRUE),"")</f>
        <v/>
      </c>
      <c r="AG262" s="273">
        <f t="shared" si="616"/>
        <v>0</v>
      </c>
      <c r="AH262" s="106"/>
      <c r="AI262" s="112"/>
      <c r="AJ262" s="111"/>
      <c r="AK262" s="282"/>
      <c r="AL262" s="283"/>
      <c r="AM262" s="280"/>
      <c r="AN262" s="29"/>
      <c r="AO262" s="291">
        <f t="shared" si="617"/>
        <v>0</v>
      </c>
      <c r="AP262" s="290">
        <f t="shared" si="743"/>
        <v>0</v>
      </c>
      <c r="AQ262" s="30"/>
      <c r="AR262" s="30"/>
      <c r="AS262" s="30"/>
      <c r="AT262" s="289"/>
      <c r="AU262" s="291">
        <f t="shared" si="810"/>
        <v>0</v>
      </c>
      <c r="AV262" s="291" t="str">
        <f t="shared" si="805"/>
        <v/>
      </c>
      <c r="AW262" s="27"/>
      <c r="AX262" s="33"/>
      <c r="AY262" s="33"/>
      <c r="AZ262" s="28"/>
      <c r="BA262" s="27"/>
      <c r="BB262" s="202"/>
      <c r="BC262" s="315">
        <f t="shared" si="744"/>
        <v>0</v>
      </c>
      <c r="BD262" s="349" t="str">
        <f t="shared" si="618"/>
        <v/>
      </c>
      <c r="BE262" s="350"/>
      <c r="BF262" s="350"/>
      <c r="BG262" s="349">
        <f t="shared" si="811"/>
        <v>0</v>
      </c>
      <c r="BH262" s="350"/>
      <c r="BI262" s="349">
        <f t="shared" si="745"/>
        <v>0</v>
      </c>
      <c r="BJ262" s="202"/>
      <c r="BK262" s="202"/>
      <c r="BL262" s="653" t="str">
        <f t="shared" si="619"/>
        <v/>
      </c>
      <c r="BM262" s="654" t="str">
        <f t="shared" si="620"/>
        <v/>
      </c>
      <c r="BN262" s="266" t="str">
        <f t="shared" si="621"/>
        <v/>
      </c>
      <c r="BO262" s="793"/>
      <c r="BP262" s="323"/>
      <c r="BQ262" s="323"/>
      <c r="BR262" s="323"/>
      <c r="BS262" s="323"/>
      <c r="BT262" s="324" t="str">
        <f t="shared" si="622"/>
        <v/>
      </c>
      <c r="BU262" s="325" t="str">
        <f t="shared" si="746"/>
        <v/>
      </c>
      <c r="BV262" s="393">
        <f t="shared" si="747"/>
        <v>0</v>
      </c>
      <c r="BW262" s="326"/>
      <c r="BX262" s="329"/>
      <c r="BY262" s="454"/>
      <c r="BZ262" s="455"/>
      <c r="CA262" s="455"/>
      <c r="CB262" s="455"/>
      <c r="CC262" s="455"/>
      <c r="CD262" s="322">
        <f>IFERROR(VLOOKUP(BX262,'４整理番号表'!$X$23:$Z$31,3,FALSE),)</f>
        <v>0</v>
      </c>
      <c r="CE262" s="605" t="str">
        <f>IF(BX262='４整理番号表'!$X$24,IF(CC262&lt;&gt;"",IF(BZ262&gt;0,IF(BY262=6,ROUNDDOWN((CC262-BZ262)/ABS(BZ262),3),IF(BY262=5,ROUNDDOWN((CC262-BZ262)/ABS(BZ262)*3/4,3),"")),"-")),IF(CC262&lt;&gt;"",IF(BZ262&gt;0,ROUNDDOWN((CC262-BZ262)/ABS(BZ262),3),"-"),""))</f>
        <v/>
      </c>
      <c r="CF262" s="610"/>
      <c r="CG262" s="329"/>
      <c r="CH262" s="454"/>
      <c r="CI262" s="322"/>
      <c r="CJ262" s="322"/>
      <c r="CK262" s="322"/>
      <c r="CL262" s="322"/>
      <c r="CM262" s="322">
        <f>IFERROR(VLOOKUP(CG262,'４整理番号表'!$X$23:$Z$31,3,FALSE),)</f>
        <v>0</v>
      </c>
      <c r="CN262" s="325" t="str">
        <f t="shared" si="748"/>
        <v/>
      </c>
      <c r="CO262" s="610"/>
      <c r="CP262" s="329"/>
      <c r="CQ262" s="454"/>
      <c r="CR262" s="322"/>
      <c r="CS262" s="322"/>
      <c r="CT262" s="322"/>
      <c r="CU262" s="322"/>
      <c r="CV262" s="322">
        <f>IFERROR(VLOOKUP(CP262,'４整理番号表'!$X$23:$Z$31,3,FALSE),)</f>
        <v>0</v>
      </c>
      <c r="CW262" s="325" t="str">
        <f t="shared" si="749"/>
        <v/>
      </c>
      <c r="CX262" s="619"/>
      <c r="CY262" s="329"/>
      <c r="CZ262" s="454"/>
      <c r="DA262" s="322"/>
      <c r="DB262" s="322"/>
      <c r="DC262" s="322"/>
      <c r="DD262" s="322"/>
      <c r="DE262" s="322">
        <f>IFERROR(VLOOKUP(CY262,'４整理番号表'!$X$23:$Z$31,3,FALSE),)</f>
        <v>0</v>
      </c>
      <c r="DF262" s="325" t="str">
        <f t="shared" si="750"/>
        <v/>
      </c>
      <c r="DG262" s="610"/>
      <c r="DH262" s="329"/>
      <c r="DI262" s="454"/>
      <c r="DJ262" s="322"/>
      <c r="DK262" s="322"/>
      <c r="DL262" s="322"/>
      <c r="DM262" s="322"/>
      <c r="DN262" s="322">
        <f>IFERROR(VLOOKUP(DH262,'４整理番号表'!$X$23:$Z$31,3,FALSE),)</f>
        <v>0</v>
      </c>
      <c r="DO262" s="325" t="str">
        <f t="shared" si="751"/>
        <v/>
      </c>
      <c r="DP262" s="610"/>
      <c r="DQ262" s="329"/>
      <c r="DR262" s="454"/>
      <c r="DS262" s="322"/>
      <c r="DT262" s="322"/>
      <c r="DU262" s="322"/>
      <c r="DV262" s="322"/>
      <c r="DW262" s="322">
        <f>IFERROR(VLOOKUP(DQ262,'４整理番号表'!$X$23:$Z$31,3,FALSE),)</f>
        <v>0</v>
      </c>
      <c r="DX262" s="325" t="str">
        <f t="shared" si="752"/>
        <v/>
      </c>
      <c r="DY262" s="610"/>
      <c r="DZ262" s="329"/>
      <c r="EA262" s="454"/>
      <c r="EB262" s="322"/>
      <c r="EC262" s="322"/>
      <c r="ED262" s="322"/>
      <c r="EE262" s="322"/>
      <c r="EF262" s="322">
        <f>IFERROR(VLOOKUP(DZ262,'４整理番号表'!$X$23:$Z$31,3,FALSE),)</f>
        <v>0</v>
      </c>
      <c r="EG262" s="325" t="str">
        <f t="shared" si="753"/>
        <v/>
      </c>
      <c r="EH262" s="610"/>
      <c r="EI262" s="329"/>
      <c r="EJ262" s="454"/>
      <c r="EK262" s="322"/>
      <c r="EL262" s="322"/>
      <c r="EM262" s="322"/>
      <c r="EN262" s="322"/>
      <c r="EO262" s="322">
        <f>IFERROR(VLOOKUP(EI262,'４整理番号表'!$X$23:$Z$31,3,FALSE),)</f>
        <v>0</v>
      </c>
      <c r="EP262" s="325" t="str">
        <f t="shared" si="754"/>
        <v/>
      </c>
      <c r="EQ262" s="619"/>
      <c r="ER262" s="203" t="s">
        <v>101</v>
      </c>
      <c r="ES262" s="266">
        <f t="shared" si="623"/>
        <v>0</v>
      </c>
      <c r="ET262" s="272">
        <f t="shared" si="624"/>
        <v>0</v>
      </c>
      <c r="EU262" s="272">
        <f t="shared" si="625"/>
        <v>0</v>
      </c>
      <c r="EV262" s="272">
        <f t="shared" si="626"/>
        <v>0</v>
      </c>
      <c r="EW262" s="272">
        <f t="shared" si="627"/>
        <v>0</v>
      </c>
      <c r="EX262" s="272">
        <f t="shared" si="628"/>
        <v>0</v>
      </c>
      <c r="EY262" s="272">
        <f t="shared" si="629"/>
        <v>0</v>
      </c>
      <c r="EZ262" s="272">
        <f t="shared" si="630"/>
        <v>0</v>
      </c>
      <c r="FA262" s="272">
        <f t="shared" si="631"/>
        <v>0</v>
      </c>
      <c r="FB262" s="272">
        <f t="shared" si="632"/>
        <v>0</v>
      </c>
      <c r="FC262" s="272">
        <f t="shared" si="633"/>
        <v>0</v>
      </c>
      <c r="FD262" s="272">
        <f t="shared" si="634"/>
        <v>0</v>
      </c>
      <c r="FE262" s="272">
        <f t="shared" si="635"/>
        <v>0</v>
      </c>
      <c r="FF262" s="272">
        <f t="shared" si="636"/>
        <v>0</v>
      </c>
      <c r="FG262" s="272">
        <f t="shared" si="637"/>
        <v>0</v>
      </c>
      <c r="FH262" s="272">
        <f t="shared" si="638"/>
        <v>0</v>
      </c>
      <c r="FI262" s="109" t="s">
        <v>100</v>
      </c>
      <c r="FJ262" s="109" t="s">
        <v>100</v>
      </c>
      <c r="FK262" s="109" t="s">
        <v>100</v>
      </c>
      <c r="FL262" s="109" t="s">
        <v>100</v>
      </c>
      <c r="FM262" s="109" t="s">
        <v>100</v>
      </c>
      <c r="FN262" s="272">
        <f t="shared" si="755"/>
        <v>0</v>
      </c>
      <c r="FO262" s="272">
        <f t="shared" si="756"/>
        <v>0</v>
      </c>
      <c r="FP262" s="272">
        <f t="shared" si="757"/>
        <v>0</v>
      </c>
      <c r="FQ262" s="272">
        <f t="shared" si="758"/>
        <v>0</v>
      </c>
      <c r="FR262" s="272">
        <f t="shared" si="759"/>
        <v>0</v>
      </c>
      <c r="FS262" s="272">
        <f t="shared" si="760"/>
        <v>0</v>
      </c>
      <c r="FT262" s="272">
        <f t="shared" si="761"/>
        <v>0</v>
      </c>
      <c r="FU262" s="113"/>
      <c r="FV262" s="113"/>
      <c r="FW262" s="109"/>
      <c r="FX262" s="109"/>
      <c r="FY262" s="109"/>
      <c r="FZ262" s="272">
        <f t="shared" si="762"/>
        <v>0</v>
      </c>
      <c r="GA262" s="272">
        <f t="shared" si="639"/>
        <v>0</v>
      </c>
      <c r="GB262" s="109"/>
      <c r="GC262" s="109"/>
      <c r="GD262" s="109"/>
      <c r="GE262" s="109"/>
      <c r="GF262" s="109"/>
      <c r="GG262" s="109"/>
      <c r="GH262" s="109"/>
      <c r="GI262" s="109"/>
      <c r="GJ262" s="109"/>
      <c r="GK262" s="109"/>
      <c r="GL262" s="109"/>
      <c r="GM262" s="109"/>
      <c r="GN262" s="109"/>
      <c r="GO262" s="109"/>
      <c r="GP262" s="109"/>
      <c r="GQ262" s="109"/>
      <c r="GR262" s="109"/>
      <c r="GS262" s="109"/>
      <c r="GT262" s="110"/>
      <c r="GV262" s="413">
        <f t="shared" si="640"/>
        <v>0</v>
      </c>
      <c r="GW262" s="414">
        <f t="shared" si="641"/>
        <v>0</v>
      </c>
      <c r="GX262" s="415"/>
      <c r="GY262" s="416">
        <f t="shared" si="806"/>
        <v>0</v>
      </c>
      <c r="GZ262" s="417">
        <f t="shared" si="807"/>
        <v>0</v>
      </c>
      <c r="HA262" s="385"/>
      <c r="HB262" s="421"/>
      <c r="HC262" s="422"/>
      <c r="HD262" s="422"/>
      <c r="HE262" s="423">
        <f t="shared" si="808"/>
        <v>0</v>
      </c>
      <c r="HF262" s="424">
        <f t="shared" si="809"/>
        <v>0</v>
      </c>
      <c r="HG262" s="426"/>
      <c r="HH262" s="426"/>
      <c r="HI262" s="426"/>
      <c r="HJ262" s="345" t="str">
        <f t="shared" si="642"/>
        <v/>
      </c>
      <c r="HK262" s="402">
        <f>IF(OR(AND(1&lt;=HJ262,HJ262&lt;=3),HJ262=6),VLOOKUP(HJ262,'４整理番号表'!$J$5:$K$59,2,FALSE),0)</f>
        <v>0</v>
      </c>
      <c r="HL262" s="402">
        <f>IF(OR(HJ262=4,HJ262=7),VLOOKUP(HJ262,'４整理番号表'!$J$5:$K$59,2,FALSE),0)</f>
        <v>0</v>
      </c>
      <c r="HM262" s="402">
        <f>IF(HJ262=5,VLOOKUP(HJ262,'４整理番号表'!$J$5:$K$59,2,FALSE),0)</f>
        <v>0</v>
      </c>
      <c r="HN262" s="402">
        <f>IF(AND(8&lt;=HJ262,HJ262&lt;=13),VLOOKUP(HJ262,'４整理番号表'!$J$5:$K$59,2,FALSE),0)</f>
        <v>0</v>
      </c>
      <c r="HO262" s="397">
        <f t="shared" si="763"/>
        <v>0</v>
      </c>
      <c r="HP262" s="345">
        <f t="shared" si="764"/>
        <v>0</v>
      </c>
      <c r="HQ262" s="345">
        <f t="shared" si="765"/>
        <v>0</v>
      </c>
      <c r="HR262" s="344">
        <f t="shared" si="766"/>
        <v>0</v>
      </c>
      <c r="HS262" s="344">
        <f t="shared" si="767"/>
        <v>0</v>
      </c>
      <c r="HT262" s="345">
        <f t="shared" si="768"/>
        <v>0</v>
      </c>
      <c r="HU262" s="345">
        <f t="shared" si="769"/>
        <v>0</v>
      </c>
      <c r="HV262" s="345">
        <f t="shared" si="770"/>
        <v>0</v>
      </c>
      <c r="HW262" s="345">
        <f t="shared" si="771"/>
        <v>0</v>
      </c>
      <c r="HX262" s="345">
        <f t="shared" si="772"/>
        <v>0</v>
      </c>
      <c r="HY262" s="344">
        <f t="shared" si="773"/>
        <v>0</v>
      </c>
      <c r="HZ262" s="344">
        <f t="shared" si="774"/>
        <v>0</v>
      </c>
      <c r="IA262" s="345">
        <f t="shared" si="775"/>
        <v>0</v>
      </c>
      <c r="IB262" s="345">
        <f t="shared" si="776"/>
        <v>0</v>
      </c>
      <c r="IC262" s="345">
        <f t="shared" si="777"/>
        <v>0</v>
      </c>
      <c r="ID262" s="345">
        <f t="shared" si="778"/>
        <v>0</v>
      </c>
      <c r="IE262" s="345">
        <f t="shared" si="779"/>
        <v>0</v>
      </c>
      <c r="IF262" s="344">
        <f>IF(AND($HO262=3,SUM($ID262:IE262)=0),IF(AND($HB262=1,$HF262&gt;=0.1),1,),)</f>
        <v>0</v>
      </c>
      <c r="IG262" s="344">
        <f>IF(AND($HO262=3,SUM($ID262:IF262)=0),IF(AND($HB262=1,$HF262&gt;=0.05,$HF262&lt;0.1),1,),)</f>
        <v>0</v>
      </c>
      <c r="IH262" s="345">
        <f t="shared" si="780"/>
        <v>0</v>
      </c>
      <c r="II262" s="345">
        <f t="shared" si="781"/>
        <v>0</v>
      </c>
      <c r="IJ262" s="345">
        <f t="shared" si="782"/>
        <v>0</v>
      </c>
      <c r="IK262" s="345">
        <f t="shared" si="783"/>
        <v>0</v>
      </c>
      <c r="IL262" s="345">
        <f t="shared" si="784"/>
        <v>0</v>
      </c>
      <c r="IM262" s="345">
        <f t="shared" si="785"/>
        <v>0</v>
      </c>
      <c r="IN262" s="345">
        <f t="shared" si="786"/>
        <v>0</v>
      </c>
      <c r="IO262" s="345">
        <f t="shared" si="787"/>
        <v>0</v>
      </c>
      <c r="IP262" s="345">
        <f t="shared" si="788"/>
        <v>0</v>
      </c>
      <c r="IQ262" s="345">
        <f t="shared" si="789"/>
        <v>0</v>
      </c>
      <c r="IR262" s="345">
        <f t="shared" si="790"/>
        <v>0</v>
      </c>
      <c r="IS262" s="392">
        <f t="shared" si="791"/>
        <v>0</v>
      </c>
      <c r="IT262" s="385"/>
      <c r="IU262" s="440">
        <f t="shared" si="643"/>
        <v>0</v>
      </c>
      <c r="IV262" s="344">
        <f t="shared" si="644"/>
        <v>0</v>
      </c>
      <c r="IW262" s="344">
        <f t="shared" si="645"/>
        <v>0</v>
      </c>
      <c r="IX262" s="344">
        <f t="shared" si="646"/>
        <v>0</v>
      </c>
      <c r="IY262" s="344">
        <f t="shared" si="647"/>
        <v>0</v>
      </c>
      <c r="IZ262" s="344">
        <f t="shared" si="648"/>
        <v>0</v>
      </c>
      <c r="JA262" s="344">
        <f t="shared" si="649"/>
        <v>0</v>
      </c>
      <c r="JB262" s="344">
        <f t="shared" si="650"/>
        <v>0</v>
      </c>
      <c r="JC262" s="344">
        <f t="shared" si="651"/>
        <v>0</v>
      </c>
      <c r="JD262" s="344">
        <f t="shared" si="652"/>
        <v>0</v>
      </c>
      <c r="JE262" s="344">
        <f t="shared" si="653"/>
        <v>0</v>
      </c>
      <c r="JF262" s="344">
        <f t="shared" si="654"/>
        <v>0</v>
      </c>
      <c r="JG262" s="344">
        <f t="shared" si="655"/>
        <v>0</v>
      </c>
      <c r="JH262" s="344">
        <f t="shared" si="656"/>
        <v>0</v>
      </c>
      <c r="JI262" s="344">
        <f t="shared" si="657"/>
        <v>0</v>
      </c>
      <c r="JJ262" s="344">
        <f t="shared" si="658"/>
        <v>0</v>
      </c>
      <c r="JK262" s="344">
        <f t="shared" si="659"/>
        <v>0</v>
      </c>
      <c r="JL262" s="344">
        <f t="shared" si="660"/>
        <v>0</v>
      </c>
      <c r="JM262" s="344">
        <f t="shared" si="661"/>
        <v>0</v>
      </c>
      <c r="JN262" s="344">
        <f t="shared" si="662"/>
        <v>0</v>
      </c>
      <c r="JO262" s="344">
        <f t="shared" si="663"/>
        <v>0</v>
      </c>
      <c r="JP262" s="344">
        <f t="shared" si="664"/>
        <v>0</v>
      </c>
      <c r="JQ262" s="344">
        <f t="shared" si="665"/>
        <v>0</v>
      </c>
      <c r="JR262" s="344">
        <f t="shared" si="666"/>
        <v>0</v>
      </c>
      <c r="JS262" s="344">
        <f t="shared" si="667"/>
        <v>0</v>
      </c>
      <c r="JT262" s="344">
        <f t="shared" si="668"/>
        <v>0</v>
      </c>
      <c r="JU262" s="344">
        <f t="shared" si="669"/>
        <v>0</v>
      </c>
      <c r="JV262" s="344">
        <f t="shared" si="670"/>
        <v>0</v>
      </c>
      <c r="JW262" s="344">
        <f t="shared" si="671"/>
        <v>0</v>
      </c>
      <c r="JX262" s="344">
        <f t="shared" si="672"/>
        <v>0</v>
      </c>
      <c r="JY262" s="344">
        <f t="shared" si="673"/>
        <v>0</v>
      </c>
      <c r="JZ262" s="344">
        <f t="shared" si="674"/>
        <v>0</v>
      </c>
      <c r="KA262" s="344">
        <f t="shared" si="675"/>
        <v>0</v>
      </c>
      <c r="KB262" s="344">
        <f t="shared" si="676"/>
        <v>0</v>
      </c>
      <c r="KC262" s="344">
        <f t="shared" si="677"/>
        <v>0</v>
      </c>
      <c r="KD262" s="344">
        <f t="shared" si="678"/>
        <v>0</v>
      </c>
      <c r="KE262" s="344">
        <f t="shared" si="679"/>
        <v>0</v>
      </c>
      <c r="KF262" s="344">
        <f t="shared" si="680"/>
        <v>0</v>
      </c>
      <c r="KG262" s="344">
        <f t="shared" si="681"/>
        <v>0</v>
      </c>
      <c r="KH262" s="344">
        <f t="shared" si="682"/>
        <v>0</v>
      </c>
      <c r="KI262" s="344">
        <f t="shared" si="683"/>
        <v>0</v>
      </c>
      <c r="KJ262" s="344">
        <f t="shared" si="684"/>
        <v>0</v>
      </c>
      <c r="KK262" s="344">
        <f t="shared" si="685"/>
        <v>0</v>
      </c>
      <c r="KL262" s="344">
        <f t="shared" si="686"/>
        <v>0</v>
      </c>
      <c r="KM262" s="344">
        <f t="shared" si="687"/>
        <v>0</v>
      </c>
      <c r="KN262" s="344">
        <f t="shared" si="688"/>
        <v>0</v>
      </c>
      <c r="KO262" s="344">
        <f t="shared" si="689"/>
        <v>0</v>
      </c>
      <c r="KP262" s="344">
        <f t="shared" si="690"/>
        <v>0</v>
      </c>
      <c r="KQ262" s="344">
        <f t="shared" si="691"/>
        <v>0</v>
      </c>
      <c r="KR262" s="344">
        <f t="shared" si="692"/>
        <v>0</v>
      </c>
      <c r="KS262" s="344">
        <f t="shared" si="693"/>
        <v>0</v>
      </c>
      <c r="KT262" s="383">
        <f t="shared" si="694"/>
        <v>0</v>
      </c>
      <c r="KU262" s="701"/>
      <c r="KV262" s="109"/>
      <c r="KW262" s="109"/>
      <c r="KX262" s="110"/>
      <c r="KZ262" s="472">
        <f t="shared" si="695"/>
        <v>0</v>
      </c>
      <c r="LA262" s="348">
        <f t="shared" si="696"/>
        <v>0</v>
      </c>
      <c r="LB262" s="348">
        <f t="shared" si="697"/>
        <v>0</v>
      </c>
      <c r="LC262" s="473">
        <f t="shared" si="698"/>
        <v>0</v>
      </c>
      <c r="LE262" s="467">
        <f t="shared" si="699"/>
        <v>0</v>
      </c>
      <c r="LF262" s="467" t="str">
        <f t="shared" si="700"/>
        <v/>
      </c>
      <c r="LG262" s="467">
        <f t="shared" si="701"/>
        <v>0</v>
      </c>
      <c r="LH262" s="467">
        <f t="shared" si="702"/>
        <v>0</v>
      </c>
      <c r="LI262" s="467">
        <f t="shared" si="703"/>
        <v>0</v>
      </c>
      <c r="LJ262" s="467">
        <f t="shared" si="704"/>
        <v>0</v>
      </c>
      <c r="LK262" s="467">
        <f t="shared" si="705"/>
        <v>0</v>
      </c>
      <c r="LL262" s="467">
        <f t="shared" si="706"/>
        <v>0</v>
      </c>
      <c r="LM262" s="467">
        <f t="shared" si="707"/>
        <v>0</v>
      </c>
      <c r="LN262" s="468">
        <f t="shared" si="708"/>
        <v>0</v>
      </c>
      <c r="LO262" s="468" t="str">
        <f t="shared" si="792"/>
        <v>○</v>
      </c>
      <c r="LP262" s="451"/>
      <c r="LQ262" s="414">
        <f t="shared" si="793"/>
        <v>0</v>
      </c>
      <c r="LR262" s="414">
        <f t="shared" si="794"/>
        <v>0</v>
      </c>
      <c r="LS262" s="414" t="str">
        <f t="shared" si="709"/>
        <v/>
      </c>
      <c r="LT262" s="414" t="str">
        <f t="shared" si="795"/>
        <v/>
      </c>
      <c r="LU262" s="414">
        <f t="shared" si="710"/>
        <v>0</v>
      </c>
      <c r="LV262" s="414">
        <f t="shared" si="711"/>
        <v>0</v>
      </c>
      <c r="LW262" s="414">
        <f t="shared" si="712"/>
        <v>0</v>
      </c>
      <c r="LX262" s="448">
        <f t="shared" si="713"/>
        <v>0</v>
      </c>
      <c r="LY262" s="414">
        <f t="shared" si="796"/>
        <v>0</v>
      </c>
      <c r="LZ262" s="414">
        <f t="shared" si="797"/>
        <v>0</v>
      </c>
      <c r="MA262" s="414">
        <f t="shared" si="798"/>
        <v>0</v>
      </c>
      <c r="MB262" s="448">
        <f t="shared" si="799"/>
        <v>0</v>
      </c>
      <c r="MC262" s="414">
        <f t="shared" si="714"/>
        <v>0</v>
      </c>
      <c r="MD262" s="414">
        <f t="shared" si="715"/>
        <v>0</v>
      </c>
      <c r="ME262" s="414">
        <f t="shared" si="716"/>
        <v>0</v>
      </c>
      <c r="MF262" s="448">
        <f t="shared" si="717"/>
        <v>0</v>
      </c>
      <c r="MG262" s="414">
        <f t="shared" si="718"/>
        <v>0</v>
      </c>
      <c r="MH262" s="414">
        <f t="shared" si="719"/>
        <v>0</v>
      </c>
      <c r="MI262" s="414">
        <f t="shared" si="720"/>
        <v>0</v>
      </c>
      <c r="MJ262" s="448">
        <f t="shared" si="800"/>
        <v>0</v>
      </c>
      <c r="MK262" s="462"/>
      <c r="ML262" s="477" cm="1">
        <f t="array" ref="ML262">IF(MX262=1,INDEX($BX262:$EQ262,1,MATCH("Ⅱ⑧",$BX262:$EQ262,0)+7),0)</f>
        <v>0</v>
      </c>
      <c r="MM262" s="478">
        <f t="shared" si="721"/>
        <v>0</v>
      </c>
      <c r="MN262" s="468">
        <f t="shared" si="722"/>
        <v>0</v>
      </c>
      <c r="MP262" s="348">
        <f t="shared" si="723"/>
        <v>0</v>
      </c>
      <c r="MQ262" s="348">
        <f t="shared" si="724"/>
        <v>0</v>
      </c>
      <c r="MR262" s="348">
        <f t="shared" si="725"/>
        <v>0</v>
      </c>
      <c r="MS262" s="348">
        <f t="shared" si="726"/>
        <v>0</v>
      </c>
      <c r="MT262" s="348">
        <f t="shared" si="727"/>
        <v>0</v>
      </c>
      <c r="MU262" s="348">
        <f t="shared" si="728"/>
        <v>0</v>
      </c>
      <c r="MV262" s="348">
        <f t="shared" si="729"/>
        <v>0</v>
      </c>
      <c r="MW262" s="348">
        <f t="shared" si="730"/>
        <v>0</v>
      </c>
      <c r="MX262" s="348">
        <f t="shared" si="731"/>
        <v>0</v>
      </c>
      <c r="MZ262" s="550">
        <f t="shared" si="732"/>
        <v>0</v>
      </c>
      <c r="NA262" s="550">
        <f t="shared" si="733"/>
        <v>0</v>
      </c>
      <c r="NB262" s="550">
        <f t="shared" si="734"/>
        <v>0</v>
      </c>
      <c r="NC262" s="550">
        <f t="shared" si="735"/>
        <v>0</v>
      </c>
      <c r="ND262" s="550">
        <f t="shared" si="736"/>
        <v>0</v>
      </c>
      <c r="NE262" s="550">
        <f t="shared" si="737"/>
        <v>0</v>
      </c>
      <c r="NF262" s="550">
        <f t="shared" si="738"/>
        <v>0</v>
      </c>
      <c r="NG262" s="550">
        <f t="shared" si="739"/>
        <v>0</v>
      </c>
    </row>
    <row r="263" spans="1:371" s="136" customFormat="1" ht="21" customHeight="1">
      <c r="A263" s="452">
        <f t="shared" si="612"/>
        <v>0</v>
      </c>
      <c r="B263" s="452">
        <f t="shared" si="801"/>
        <v>0</v>
      </c>
      <c r="C263" s="452">
        <f t="shared" si="613"/>
        <v>0</v>
      </c>
      <c r="D263" s="452">
        <f t="shared" si="614"/>
        <v>0</v>
      </c>
      <c r="E263" s="452">
        <f t="shared" si="615"/>
        <v>0</v>
      </c>
      <c r="F263" s="452">
        <f t="shared" si="802"/>
        <v>0</v>
      </c>
      <c r="G263" s="452">
        <f t="shared" si="803"/>
        <v>0</v>
      </c>
      <c r="H263" s="452">
        <f t="shared" si="804"/>
        <v>0</v>
      </c>
      <c r="I263" s="267">
        <f t="shared" si="740"/>
        <v>0</v>
      </c>
      <c r="J263" s="268"/>
      <c r="K263" s="112"/>
      <c r="L263" s="112"/>
      <c r="M263" s="106"/>
      <c r="N263" s="106"/>
      <c r="O263" s="106"/>
      <c r="P263" s="106"/>
      <c r="Q263" s="112"/>
      <c r="R263" s="263" t="str">
        <f>IFERROR(VLOOKUP(Q263,'４整理番号表'!$T$27:$U$30,2,TRUE),"")</f>
        <v/>
      </c>
      <c r="S263" s="263">
        <f t="shared" si="741"/>
        <v>0</v>
      </c>
      <c r="T263" s="266">
        <f t="shared" si="742"/>
        <v>0</v>
      </c>
      <c r="U263" s="112"/>
      <c r="V263" s="108"/>
      <c r="W263" s="269" t="str">
        <f>IFERROR(VLOOKUP(V263,'４整理番号表'!$B$6:$G$7,2,TRUE),"")</f>
        <v/>
      </c>
      <c r="X263" s="270"/>
      <c r="Y263" s="108"/>
      <c r="Z263" s="269" t="str">
        <f>IFERROR(VLOOKUP(Y263,'４整理番号表'!$B$39:$H$45,2,TRUE),"")</f>
        <v/>
      </c>
      <c r="AA263" s="108"/>
      <c r="AB263" s="271" t="str">
        <f>IFERROR(VLOOKUP(AA263,'４整理番号表'!$J$5:$K$59,2,TRUE),"")</f>
        <v/>
      </c>
      <c r="AC263" s="365"/>
      <c r="AD263" s="624"/>
      <c r="AE263" s="107"/>
      <c r="AF263" s="272" t="str">
        <f>IFERROR(VLOOKUP(AE263,'４整理番号表'!$P$6:$Q$39,2,TRUE),"")</f>
        <v/>
      </c>
      <c r="AG263" s="273">
        <f t="shared" si="616"/>
        <v>0</v>
      </c>
      <c r="AH263" s="106"/>
      <c r="AI263" s="112"/>
      <c r="AJ263" s="111"/>
      <c r="AK263" s="282"/>
      <c r="AL263" s="283"/>
      <c r="AM263" s="280"/>
      <c r="AN263" s="26"/>
      <c r="AO263" s="291">
        <f t="shared" si="617"/>
        <v>0</v>
      </c>
      <c r="AP263" s="290">
        <f t="shared" si="743"/>
        <v>0</v>
      </c>
      <c r="AQ263" s="30"/>
      <c r="AR263" s="30"/>
      <c r="AS263" s="30"/>
      <c r="AT263" s="289"/>
      <c r="AU263" s="291">
        <f t="shared" si="810"/>
        <v>0</v>
      </c>
      <c r="AV263" s="291" t="str">
        <f t="shared" si="805"/>
        <v/>
      </c>
      <c r="AW263" s="27"/>
      <c r="AX263" s="33"/>
      <c r="AY263" s="33"/>
      <c r="AZ263" s="28"/>
      <c r="BA263" s="27"/>
      <c r="BB263" s="202"/>
      <c r="BC263" s="315">
        <f t="shared" si="744"/>
        <v>0</v>
      </c>
      <c r="BD263" s="349" t="str">
        <f t="shared" si="618"/>
        <v/>
      </c>
      <c r="BE263" s="350"/>
      <c r="BF263" s="350"/>
      <c r="BG263" s="349">
        <f t="shared" si="811"/>
        <v>0</v>
      </c>
      <c r="BH263" s="350"/>
      <c r="BI263" s="349">
        <f t="shared" si="745"/>
        <v>0</v>
      </c>
      <c r="BJ263" s="202"/>
      <c r="BK263" s="202"/>
      <c r="BL263" s="653" t="str">
        <f t="shared" si="619"/>
        <v/>
      </c>
      <c r="BM263" s="654" t="str">
        <f t="shared" si="620"/>
        <v/>
      </c>
      <c r="BN263" s="266" t="str">
        <f t="shared" si="621"/>
        <v/>
      </c>
      <c r="BO263" s="793"/>
      <c r="BP263" s="323"/>
      <c r="BQ263" s="323"/>
      <c r="BR263" s="323"/>
      <c r="BS263" s="323"/>
      <c r="BT263" s="324" t="str">
        <f t="shared" si="622"/>
        <v/>
      </c>
      <c r="BU263" s="325" t="str">
        <f t="shared" si="746"/>
        <v/>
      </c>
      <c r="BV263" s="393">
        <f t="shared" si="747"/>
        <v>0</v>
      </c>
      <c r="BW263" s="326"/>
      <c r="BX263" s="329"/>
      <c r="BY263" s="454"/>
      <c r="BZ263" s="455"/>
      <c r="CA263" s="455"/>
      <c r="CB263" s="455"/>
      <c r="CC263" s="455"/>
      <c r="CD263" s="322">
        <f>IFERROR(VLOOKUP(BX263,'４整理番号表'!$X$23:$Z$31,3,FALSE),)</f>
        <v>0</v>
      </c>
      <c r="CE263" s="605" t="str">
        <f>IF(BX263='４整理番号表'!$X$24,IF(CC263&lt;&gt;"",IF(BZ263&gt;0,IF(BY263=6,ROUNDDOWN((CC263-BZ263)/ABS(BZ263),3),IF(BY263=5,ROUNDDOWN((CC263-BZ263)/ABS(BZ263)*3/4,3),"")),"-")),IF(CC263&lt;&gt;"",IF(BZ263&gt;0,ROUNDDOWN((CC263-BZ263)/ABS(BZ263),3),"-"),""))</f>
        <v/>
      </c>
      <c r="CF263" s="610"/>
      <c r="CG263" s="329"/>
      <c r="CH263" s="454"/>
      <c r="CI263" s="322"/>
      <c r="CJ263" s="322"/>
      <c r="CK263" s="322"/>
      <c r="CL263" s="322"/>
      <c r="CM263" s="322">
        <f>IFERROR(VLOOKUP(CG263,'４整理番号表'!$X$23:$Z$31,3,FALSE),)</f>
        <v>0</v>
      </c>
      <c r="CN263" s="325" t="str">
        <f t="shared" si="748"/>
        <v/>
      </c>
      <c r="CO263" s="610"/>
      <c r="CP263" s="329"/>
      <c r="CQ263" s="454"/>
      <c r="CR263" s="322"/>
      <c r="CS263" s="322"/>
      <c r="CT263" s="322"/>
      <c r="CU263" s="322"/>
      <c r="CV263" s="322">
        <f>IFERROR(VLOOKUP(CP263,'４整理番号表'!$X$23:$Z$31,3,FALSE),)</f>
        <v>0</v>
      </c>
      <c r="CW263" s="325" t="str">
        <f t="shared" si="749"/>
        <v/>
      </c>
      <c r="CX263" s="619"/>
      <c r="CY263" s="329"/>
      <c r="CZ263" s="454"/>
      <c r="DA263" s="322"/>
      <c r="DB263" s="322"/>
      <c r="DC263" s="322"/>
      <c r="DD263" s="322"/>
      <c r="DE263" s="322">
        <f>IFERROR(VLOOKUP(CY263,'４整理番号表'!$X$23:$Z$31,3,FALSE),)</f>
        <v>0</v>
      </c>
      <c r="DF263" s="325" t="str">
        <f t="shared" si="750"/>
        <v/>
      </c>
      <c r="DG263" s="610"/>
      <c r="DH263" s="329"/>
      <c r="DI263" s="454"/>
      <c r="DJ263" s="322"/>
      <c r="DK263" s="322"/>
      <c r="DL263" s="322"/>
      <c r="DM263" s="322"/>
      <c r="DN263" s="322">
        <f>IFERROR(VLOOKUP(DH263,'４整理番号表'!$X$23:$Z$31,3,FALSE),)</f>
        <v>0</v>
      </c>
      <c r="DO263" s="325" t="str">
        <f t="shared" si="751"/>
        <v/>
      </c>
      <c r="DP263" s="610"/>
      <c r="DQ263" s="329"/>
      <c r="DR263" s="454"/>
      <c r="DS263" s="322"/>
      <c r="DT263" s="322"/>
      <c r="DU263" s="322"/>
      <c r="DV263" s="322"/>
      <c r="DW263" s="322">
        <f>IFERROR(VLOOKUP(DQ263,'４整理番号表'!$X$23:$Z$31,3,FALSE),)</f>
        <v>0</v>
      </c>
      <c r="DX263" s="325" t="str">
        <f t="shared" si="752"/>
        <v/>
      </c>
      <c r="DY263" s="610"/>
      <c r="DZ263" s="329"/>
      <c r="EA263" s="454"/>
      <c r="EB263" s="322"/>
      <c r="EC263" s="322"/>
      <c r="ED263" s="322"/>
      <c r="EE263" s="322"/>
      <c r="EF263" s="322">
        <f>IFERROR(VLOOKUP(DZ263,'４整理番号表'!$X$23:$Z$31,3,FALSE),)</f>
        <v>0</v>
      </c>
      <c r="EG263" s="325" t="str">
        <f t="shared" si="753"/>
        <v/>
      </c>
      <c r="EH263" s="610"/>
      <c r="EI263" s="329"/>
      <c r="EJ263" s="454"/>
      <c r="EK263" s="322"/>
      <c r="EL263" s="322"/>
      <c r="EM263" s="322"/>
      <c r="EN263" s="322"/>
      <c r="EO263" s="322">
        <f>IFERROR(VLOOKUP(EI263,'４整理番号表'!$X$23:$Z$31,3,FALSE),)</f>
        <v>0</v>
      </c>
      <c r="EP263" s="325" t="str">
        <f t="shared" si="754"/>
        <v/>
      </c>
      <c r="EQ263" s="619"/>
      <c r="ER263" s="203" t="s">
        <v>101</v>
      </c>
      <c r="ES263" s="266">
        <f t="shared" si="623"/>
        <v>0</v>
      </c>
      <c r="ET263" s="272">
        <f t="shared" si="624"/>
        <v>0</v>
      </c>
      <c r="EU263" s="272">
        <f t="shared" si="625"/>
        <v>0</v>
      </c>
      <c r="EV263" s="272">
        <f t="shared" si="626"/>
        <v>0</v>
      </c>
      <c r="EW263" s="272">
        <f t="shared" si="627"/>
        <v>0</v>
      </c>
      <c r="EX263" s="272">
        <f t="shared" si="628"/>
        <v>0</v>
      </c>
      <c r="EY263" s="272">
        <f t="shared" si="629"/>
        <v>0</v>
      </c>
      <c r="EZ263" s="272">
        <f t="shared" si="630"/>
        <v>0</v>
      </c>
      <c r="FA263" s="272">
        <f t="shared" si="631"/>
        <v>0</v>
      </c>
      <c r="FB263" s="272">
        <f t="shared" si="632"/>
        <v>0</v>
      </c>
      <c r="FC263" s="272">
        <f t="shared" si="633"/>
        <v>0</v>
      </c>
      <c r="FD263" s="272">
        <f t="shared" si="634"/>
        <v>0</v>
      </c>
      <c r="FE263" s="272">
        <f t="shared" si="635"/>
        <v>0</v>
      </c>
      <c r="FF263" s="272">
        <f t="shared" si="636"/>
        <v>0</v>
      </c>
      <c r="FG263" s="272">
        <f t="shared" si="637"/>
        <v>0</v>
      </c>
      <c r="FH263" s="272">
        <f t="shared" si="638"/>
        <v>0</v>
      </c>
      <c r="FI263" s="109" t="s">
        <v>100</v>
      </c>
      <c r="FJ263" s="109" t="s">
        <v>100</v>
      </c>
      <c r="FK263" s="109" t="s">
        <v>100</v>
      </c>
      <c r="FL263" s="109" t="s">
        <v>100</v>
      </c>
      <c r="FM263" s="109" t="s">
        <v>100</v>
      </c>
      <c r="FN263" s="272">
        <f t="shared" si="755"/>
        <v>0</v>
      </c>
      <c r="FO263" s="272">
        <f t="shared" si="756"/>
        <v>0</v>
      </c>
      <c r="FP263" s="272">
        <f t="shared" si="757"/>
        <v>0</v>
      </c>
      <c r="FQ263" s="272">
        <f t="shared" si="758"/>
        <v>0</v>
      </c>
      <c r="FR263" s="272">
        <f t="shared" si="759"/>
        <v>0</v>
      </c>
      <c r="FS263" s="272">
        <f t="shared" si="760"/>
        <v>0</v>
      </c>
      <c r="FT263" s="272">
        <f t="shared" si="761"/>
        <v>0</v>
      </c>
      <c r="FU263" s="113"/>
      <c r="FV263" s="113"/>
      <c r="FW263" s="109"/>
      <c r="FX263" s="109"/>
      <c r="FY263" s="109"/>
      <c r="FZ263" s="272">
        <f t="shared" si="762"/>
        <v>0</v>
      </c>
      <c r="GA263" s="272">
        <f t="shared" si="639"/>
        <v>0</v>
      </c>
      <c r="GB263" s="109"/>
      <c r="GC263" s="109"/>
      <c r="GD263" s="109"/>
      <c r="GE263" s="109"/>
      <c r="GF263" s="109"/>
      <c r="GG263" s="109"/>
      <c r="GH263" s="109"/>
      <c r="GI263" s="109"/>
      <c r="GJ263" s="109"/>
      <c r="GK263" s="109"/>
      <c r="GL263" s="109"/>
      <c r="GM263" s="109"/>
      <c r="GN263" s="109"/>
      <c r="GO263" s="109"/>
      <c r="GP263" s="109"/>
      <c r="GQ263" s="109"/>
      <c r="GR263" s="109"/>
      <c r="GS263" s="109"/>
      <c r="GT263" s="110"/>
      <c r="GV263" s="413">
        <f t="shared" si="640"/>
        <v>0</v>
      </c>
      <c r="GW263" s="414">
        <f t="shared" si="641"/>
        <v>0</v>
      </c>
      <c r="GX263" s="415"/>
      <c r="GY263" s="416">
        <f t="shared" si="806"/>
        <v>0</v>
      </c>
      <c r="GZ263" s="417">
        <f t="shared" si="807"/>
        <v>0</v>
      </c>
      <c r="HA263" s="385"/>
      <c r="HB263" s="421"/>
      <c r="HC263" s="422"/>
      <c r="HD263" s="422"/>
      <c r="HE263" s="423">
        <f t="shared" si="808"/>
        <v>0</v>
      </c>
      <c r="HF263" s="424">
        <f t="shared" si="809"/>
        <v>0</v>
      </c>
      <c r="HG263" s="426"/>
      <c r="HH263" s="426"/>
      <c r="HI263" s="426"/>
      <c r="HJ263" s="345" t="str">
        <f t="shared" si="642"/>
        <v/>
      </c>
      <c r="HK263" s="402">
        <f>IF(OR(AND(1&lt;=HJ263,HJ263&lt;=3),HJ263=6),VLOOKUP(HJ263,'４整理番号表'!$J$5:$K$59,2,FALSE),0)</f>
        <v>0</v>
      </c>
      <c r="HL263" s="402">
        <f>IF(OR(HJ263=4,HJ263=7),VLOOKUP(HJ263,'４整理番号表'!$J$5:$K$59,2,FALSE),0)</f>
        <v>0</v>
      </c>
      <c r="HM263" s="402">
        <f>IF(HJ263=5,VLOOKUP(HJ263,'４整理番号表'!$J$5:$K$59,2,FALSE),0)</f>
        <v>0</v>
      </c>
      <c r="HN263" s="402">
        <f>IF(AND(8&lt;=HJ263,HJ263&lt;=13),VLOOKUP(HJ263,'４整理番号表'!$J$5:$K$59,2,FALSE),0)</f>
        <v>0</v>
      </c>
      <c r="HO263" s="397">
        <f t="shared" si="763"/>
        <v>0</v>
      </c>
      <c r="HP263" s="345">
        <f t="shared" si="764"/>
        <v>0</v>
      </c>
      <c r="HQ263" s="345">
        <f t="shared" si="765"/>
        <v>0</v>
      </c>
      <c r="HR263" s="344">
        <f t="shared" si="766"/>
        <v>0</v>
      </c>
      <c r="HS263" s="344">
        <f t="shared" si="767"/>
        <v>0</v>
      </c>
      <c r="HT263" s="345">
        <f t="shared" si="768"/>
        <v>0</v>
      </c>
      <c r="HU263" s="345">
        <f t="shared" si="769"/>
        <v>0</v>
      </c>
      <c r="HV263" s="345">
        <f t="shared" si="770"/>
        <v>0</v>
      </c>
      <c r="HW263" s="345">
        <f t="shared" si="771"/>
        <v>0</v>
      </c>
      <c r="HX263" s="345">
        <f t="shared" si="772"/>
        <v>0</v>
      </c>
      <c r="HY263" s="344">
        <f t="shared" si="773"/>
        <v>0</v>
      </c>
      <c r="HZ263" s="344">
        <f t="shared" si="774"/>
        <v>0</v>
      </c>
      <c r="IA263" s="345">
        <f t="shared" si="775"/>
        <v>0</v>
      </c>
      <c r="IB263" s="345">
        <f t="shared" si="776"/>
        <v>0</v>
      </c>
      <c r="IC263" s="345">
        <f t="shared" si="777"/>
        <v>0</v>
      </c>
      <c r="ID263" s="345">
        <f t="shared" si="778"/>
        <v>0</v>
      </c>
      <c r="IE263" s="345">
        <f t="shared" si="779"/>
        <v>0</v>
      </c>
      <c r="IF263" s="344">
        <f>IF(AND($HO263=3,SUM($ID263:IE263)=0),IF(AND($HB263=1,$HF263&gt;=0.1),1,),)</f>
        <v>0</v>
      </c>
      <c r="IG263" s="344">
        <f>IF(AND($HO263=3,SUM($ID263:IF263)=0),IF(AND($HB263=1,$HF263&gt;=0.05,$HF263&lt;0.1),1,),)</f>
        <v>0</v>
      </c>
      <c r="IH263" s="345">
        <f t="shared" si="780"/>
        <v>0</v>
      </c>
      <c r="II263" s="345">
        <f t="shared" si="781"/>
        <v>0</v>
      </c>
      <c r="IJ263" s="345">
        <f t="shared" si="782"/>
        <v>0</v>
      </c>
      <c r="IK263" s="345">
        <f t="shared" si="783"/>
        <v>0</v>
      </c>
      <c r="IL263" s="345">
        <f t="shared" si="784"/>
        <v>0</v>
      </c>
      <c r="IM263" s="345">
        <f t="shared" si="785"/>
        <v>0</v>
      </c>
      <c r="IN263" s="345">
        <f t="shared" si="786"/>
        <v>0</v>
      </c>
      <c r="IO263" s="345">
        <f t="shared" si="787"/>
        <v>0</v>
      </c>
      <c r="IP263" s="345">
        <f t="shared" si="788"/>
        <v>0</v>
      </c>
      <c r="IQ263" s="345">
        <f t="shared" si="789"/>
        <v>0</v>
      </c>
      <c r="IR263" s="345">
        <f t="shared" si="790"/>
        <v>0</v>
      </c>
      <c r="IS263" s="392">
        <f t="shared" si="791"/>
        <v>0</v>
      </c>
      <c r="IT263" s="385"/>
      <c r="IU263" s="440">
        <f t="shared" si="643"/>
        <v>0</v>
      </c>
      <c r="IV263" s="344">
        <f t="shared" si="644"/>
        <v>0</v>
      </c>
      <c r="IW263" s="344">
        <f t="shared" si="645"/>
        <v>0</v>
      </c>
      <c r="IX263" s="344">
        <f t="shared" si="646"/>
        <v>0</v>
      </c>
      <c r="IY263" s="344">
        <f t="shared" si="647"/>
        <v>0</v>
      </c>
      <c r="IZ263" s="344">
        <f t="shared" si="648"/>
        <v>0</v>
      </c>
      <c r="JA263" s="344">
        <f t="shared" si="649"/>
        <v>0</v>
      </c>
      <c r="JB263" s="344">
        <f t="shared" si="650"/>
        <v>0</v>
      </c>
      <c r="JC263" s="344">
        <f t="shared" si="651"/>
        <v>0</v>
      </c>
      <c r="JD263" s="344">
        <f t="shared" si="652"/>
        <v>0</v>
      </c>
      <c r="JE263" s="344">
        <f t="shared" si="653"/>
        <v>0</v>
      </c>
      <c r="JF263" s="344">
        <f t="shared" si="654"/>
        <v>0</v>
      </c>
      <c r="JG263" s="344">
        <f t="shared" si="655"/>
        <v>0</v>
      </c>
      <c r="JH263" s="344">
        <f t="shared" si="656"/>
        <v>0</v>
      </c>
      <c r="JI263" s="344">
        <f t="shared" si="657"/>
        <v>0</v>
      </c>
      <c r="JJ263" s="344">
        <f t="shared" si="658"/>
        <v>0</v>
      </c>
      <c r="JK263" s="344">
        <f t="shared" si="659"/>
        <v>0</v>
      </c>
      <c r="JL263" s="344">
        <f t="shared" si="660"/>
        <v>0</v>
      </c>
      <c r="JM263" s="344">
        <f t="shared" si="661"/>
        <v>0</v>
      </c>
      <c r="JN263" s="344">
        <f t="shared" si="662"/>
        <v>0</v>
      </c>
      <c r="JO263" s="344">
        <f t="shared" si="663"/>
        <v>0</v>
      </c>
      <c r="JP263" s="344">
        <f t="shared" si="664"/>
        <v>0</v>
      </c>
      <c r="JQ263" s="344">
        <f t="shared" si="665"/>
        <v>0</v>
      </c>
      <c r="JR263" s="344">
        <f t="shared" si="666"/>
        <v>0</v>
      </c>
      <c r="JS263" s="344">
        <f t="shared" si="667"/>
        <v>0</v>
      </c>
      <c r="JT263" s="344">
        <f t="shared" si="668"/>
        <v>0</v>
      </c>
      <c r="JU263" s="344">
        <f t="shared" si="669"/>
        <v>0</v>
      </c>
      <c r="JV263" s="344">
        <f t="shared" si="670"/>
        <v>0</v>
      </c>
      <c r="JW263" s="344">
        <f t="shared" si="671"/>
        <v>0</v>
      </c>
      <c r="JX263" s="344">
        <f t="shared" si="672"/>
        <v>0</v>
      </c>
      <c r="JY263" s="344">
        <f t="shared" si="673"/>
        <v>0</v>
      </c>
      <c r="JZ263" s="344">
        <f t="shared" si="674"/>
        <v>0</v>
      </c>
      <c r="KA263" s="344">
        <f t="shared" si="675"/>
        <v>0</v>
      </c>
      <c r="KB263" s="344">
        <f t="shared" si="676"/>
        <v>0</v>
      </c>
      <c r="KC263" s="344">
        <f t="shared" si="677"/>
        <v>0</v>
      </c>
      <c r="KD263" s="344">
        <f t="shared" si="678"/>
        <v>0</v>
      </c>
      <c r="KE263" s="344">
        <f t="shared" si="679"/>
        <v>0</v>
      </c>
      <c r="KF263" s="344">
        <f t="shared" si="680"/>
        <v>0</v>
      </c>
      <c r="KG263" s="344">
        <f t="shared" si="681"/>
        <v>0</v>
      </c>
      <c r="KH263" s="344">
        <f t="shared" si="682"/>
        <v>0</v>
      </c>
      <c r="KI263" s="344">
        <f t="shared" si="683"/>
        <v>0</v>
      </c>
      <c r="KJ263" s="344">
        <f t="shared" si="684"/>
        <v>0</v>
      </c>
      <c r="KK263" s="344">
        <f t="shared" si="685"/>
        <v>0</v>
      </c>
      <c r="KL263" s="344">
        <f t="shared" si="686"/>
        <v>0</v>
      </c>
      <c r="KM263" s="344">
        <f t="shared" si="687"/>
        <v>0</v>
      </c>
      <c r="KN263" s="344">
        <f t="shared" si="688"/>
        <v>0</v>
      </c>
      <c r="KO263" s="344">
        <f t="shared" si="689"/>
        <v>0</v>
      </c>
      <c r="KP263" s="344">
        <f t="shared" si="690"/>
        <v>0</v>
      </c>
      <c r="KQ263" s="344">
        <f t="shared" si="691"/>
        <v>0</v>
      </c>
      <c r="KR263" s="344">
        <f t="shared" si="692"/>
        <v>0</v>
      </c>
      <c r="KS263" s="344">
        <f t="shared" si="693"/>
        <v>0</v>
      </c>
      <c r="KT263" s="383">
        <f t="shared" si="694"/>
        <v>0</v>
      </c>
      <c r="KU263" s="701"/>
      <c r="KV263" s="109"/>
      <c r="KW263" s="109"/>
      <c r="KX263" s="110"/>
      <c r="KZ263" s="472">
        <f t="shared" si="695"/>
        <v>0</v>
      </c>
      <c r="LA263" s="348">
        <f t="shared" si="696"/>
        <v>0</v>
      </c>
      <c r="LB263" s="348">
        <f t="shared" si="697"/>
        <v>0</v>
      </c>
      <c r="LC263" s="473">
        <f t="shared" si="698"/>
        <v>0</v>
      </c>
      <c r="LE263" s="467">
        <f t="shared" si="699"/>
        <v>0</v>
      </c>
      <c r="LF263" s="467" t="str">
        <f t="shared" si="700"/>
        <v/>
      </c>
      <c r="LG263" s="467">
        <f t="shared" si="701"/>
        <v>0</v>
      </c>
      <c r="LH263" s="467">
        <f t="shared" si="702"/>
        <v>0</v>
      </c>
      <c r="LI263" s="467">
        <f t="shared" si="703"/>
        <v>0</v>
      </c>
      <c r="LJ263" s="467">
        <f t="shared" si="704"/>
        <v>0</v>
      </c>
      <c r="LK263" s="467">
        <f t="shared" si="705"/>
        <v>0</v>
      </c>
      <c r="LL263" s="467">
        <f t="shared" si="706"/>
        <v>0</v>
      </c>
      <c r="LM263" s="467">
        <f t="shared" si="707"/>
        <v>0</v>
      </c>
      <c r="LN263" s="468">
        <f t="shared" si="708"/>
        <v>0</v>
      </c>
      <c r="LO263" s="468" t="str">
        <f t="shared" si="792"/>
        <v>○</v>
      </c>
      <c r="LP263" s="451"/>
      <c r="LQ263" s="414">
        <f t="shared" si="793"/>
        <v>0</v>
      </c>
      <c r="LR263" s="414">
        <f t="shared" si="794"/>
        <v>0</v>
      </c>
      <c r="LS263" s="414" t="str">
        <f t="shared" si="709"/>
        <v/>
      </c>
      <c r="LT263" s="414" t="str">
        <f t="shared" si="795"/>
        <v/>
      </c>
      <c r="LU263" s="414">
        <f t="shared" si="710"/>
        <v>0</v>
      </c>
      <c r="LV263" s="414">
        <f t="shared" si="711"/>
        <v>0</v>
      </c>
      <c r="LW263" s="414">
        <f t="shared" si="712"/>
        <v>0</v>
      </c>
      <c r="LX263" s="448">
        <f t="shared" si="713"/>
        <v>0</v>
      </c>
      <c r="LY263" s="414">
        <f t="shared" si="796"/>
        <v>0</v>
      </c>
      <c r="LZ263" s="414">
        <f t="shared" si="797"/>
        <v>0</v>
      </c>
      <c r="MA263" s="414">
        <f t="shared" si="798"/>
        <v>0</v>
      </c>
      <c r="MB263" s="448">
        <f t="shared" si="799"/>
        <v>0</v>
      </c>
      <c r="MC263" s="414">
        <f t="shared" si="714"/>
        <v>0</v>
      </c>
      <c r="MD263" s="414">
        <f t="shared" si="715"/>
        <v>0</v>
      </c>
      <c r="ME263" s="414">
        <f t="shared" si="716"/>
        <v>0</v>
      </c>
      <c r="MF263" s="448">
        <f t="shared" si="717"/>
        <v>0</v>
      </c>
      <c r="MG263" s="414">
        <f t="shared" si="718"/>
        <v>0</v>
      </c>
      <c r="MH263" s="414">
        <f t="shared" si="719"/>
        <v>0</v>
      </c>
      <c r="MI263" s="414">
        <f t="shared" si="720"/>
        <v>0</v>
      </c>
      <c r="MJ263" s="448">
        <f t="shared" si="800"/>
        <v>0</v>
      </c>
      <c r="MK263" s="462"/>
      <c r="ML263" s="477" cm="1">
        <f t="array" ref="ML263">IF(MX263=1,INDEX($BX263:$EQ263,1,MATCH("Ⅱ⑧",$BX263:$EQ263,0)+7),0)</f>
        <v>0</v>
      </c>
      <c r="MM263" s="478">
        <f t="shared" si="721"/>
        <v>0</v>
      </c>
      <c r="MN263" s="468">
        <f t="shared" si="722"/>
        <v>0</v>
      </c>
      <c r="MP263" s="348">
        <f t="shared" si="723"/>
        <v>0</v>
      </c>
      <c r="MQ263" s="348">
        <f t="shared" si="724"/>
        <v>0</v>
      </c>
      <c r="MR263" s="348">
        <f t="shared" si="725"/>
        <v>0</v>
      </c>
      <c r="MS263" s="348">
        <f t="shared" si="726"/>
        <v>0</v>
      </c>
      <c r="MT263" s="348">
        <f t="shared" si="727"/>
        <v>0</v>
      </c>
      <c r="MU263" s="348">
        <f t="shared" si="728"/>
        <v>0</v>
      </c>
      <c r="MV263" s="348">
        <f t="shared" si="729"/>
        <v>0</v>
      </c>
      <c r="MW263" s="348">
        <f t="shared" si="730"/>
        <v>0</v>
      </c>
      <c r="MX263" s="348">
        <f t="shared" si="731"/>
        <v>0</v>
      </c>
      <c r="MZ263" s="550">
        <f t="shared" si="732"/>
        <v>0</v>
      </c>
      <c r="NA263" s="550">
        <f t="shared" si="733"/>
        <v>0</v>
      </c>
      <c r="NB263" s="550">
        <f t="shared" si="734"/>
        <v>0</v>
      </c>
      <c r="NC263" s="550">
        <f t="shared" si="735"/>
        <v>0</v>
      </c>
      <c r="ND263" s="550">
        <f t="shared" si="736"/>
        <v>0</v>
      </c>
      <c r="NE263" s="550">
        <f t="shared" si="737"/>
        <v>0</v>
      </c>
      <c r="NF263" s="550">
        <f t="shared" si="738"/>
        <v>0</v>
      </c>
      <c r="NG263" s="550">
        <f t="shared" si="739"/>
        <v>0</v>
      </c>
    </row>
    <row r="264" spans="1:371" s="136" customFormat="1" ht="21" customHeight="1">
      <c r="A264" s="452">
        <f t="shared" si="612"/>
        <v>0</v>
      </c>
      <c r="B264" s="452">
        <f t="shared" si="801"/>
        <v>0</v>
      </c>
      <c r="C264" s="452">
        <f t="shared" si="613"/>
        <v>0</v>
      </c>
      <c r="D264" s="452">
        <f t="shared" si="614"/>
        <v>0</v>
      </c>
      <c r="E264" s="452">
        <f t="shared" si="615"/>
        <v>0</v>
      </c>
      <c r="F264" s="452">
        <f t="shared" si="802"/>
        <v>0</v>
      </c>
      <c r="G264" s="452">
        <f t="shared" si="803"/>
        <v>0</v>
      </c>
      <c r="H264" s="452">
        <f t="shared" si="804"/>
        <v>0</v>
      </c>
      <c r="I264" s="267">
        <f t="shared" si="740"/>
        <v>0</v>
      </c>
      <c r="J264" s="268"/>
      <c r="K264" s="112"/>
      <c r="L264" s="112"/>
      <c r="M264" s="106"/>
      <c r="N264" s="106"/>
      <c r="O264" s="106"/>
      <c r="P264" s="106"/>
      <c r="Q264" s="112"/>
      <c r="R264" s="263" t="str">
        <f>IFERROR(VLOOKUP(Q264,'４整理番号表'!$T$27:$U$30,2,TRUE),"")</f>
        <v/>
      </c>
      <c r="S264" s="263">
        <f t="shared" si="741"/>
        <v>0</v>
      </c>
      <c r="T264" s="266">
        <f t="shared" si="742"/>
        <v>0</v>
      </c>
      <c r="U264" s="112"/>
      <c r="V264" s="108"/>
      <c r="W264" s="269" t="str">
        <f>IFERROR(VLOOKUP(V264,'４整理番号表'!$B$6:$G$7,2,TRUE),"")</f>
        <v/>
      </c>
      <c r="X264" s="270"/>
      <c r="Y264" s="108"/>
      <c r="Z264" s="269" t="str">
        <f>IFERROR(VLOOKUP(Y264,'４整理番号表'!$B$39:$H$45,2,TRUE),"")</f>
        <v/>
      </c>
      <c r="AA264" s="108"/>
      <c r="AB264" s="271" t="str">
        <f>IFERROR(VLOOKUP(AA264,'４整理番号表'!$J$5:$K$59,2,TRUE),"")</f>
        <v/>
      </c>
      <c r="AC264" s="365"/>
      <c r="AD264" s="624"/>
      <c r="AE264" s="107"/>
      <c r="AF264" s="272" t="str">
        <f>IFERROR(VLOOKUP(AE264,'４整理番号表'!$P$6:$Q$39,2,TRUE),"")</f>
        <v/>
      </c>
      <c r="AG264" s="273">
        <f t="shared" si="616"/>
        <v>0</v>
      </c>
      <c r="AH264" s="106"/>
      <c r="AI264" s="112"/>
      <c r="AJ264" s="111"/>
      <c r="AK264" s="282"/>
      <c r="AL264" s="283"/>
      <c r="AM264" s="280"/>
      <c r="AN264" s="29"/>
      <c r="AO264" s="291">
        <f t="shared" si="617"/>
        <v>0</v>
      </c>
      <c r="AP264" s="290">
        <f t="shared" si="743"/>
        <v>0</v>
      </c>
      <c r="AQ264" s="30"/>
      <c r="AR264" s="30"/>
      <c r="AS264" s="30"/>
      <c r="AT264" s="289"/>
      <c r="AU264" s="291">
        <f t="shared" si="810"/>
        <v>0</v>
      </c>
      <c r="AV264" s="291" t="str">
        <f t="shared" si="805"/>
        <v/>
      </c>
      <c r="AW264" s="27"/>
      <c r="AX264" s="33"/>
      <c r="AY264" s="33"/>
      <c r="AZ264" s="28"/>
      <c r="BA264" s="27"/>
      <c r="BB264" s="202"/>
      <c r="BC264" s="315">
        <f t="shared" si="744"/>
        <v>0</v>
      </c>
      <c r="BD264" s="349" t="str">
        <f t="shared" si="618"/>
        <v/>
      </c>
      <c r="BE264" s="350"/>
      <c r="BF264" s="350"/>
      <c r="BG264" s="349">
        <f t="shared" si="811"/>
        <v>0</v>
      </c>
      <c r="BH264" s="350"/>
      <c r="BI264" s="349">
        <f t="shared" si="745"/>
        <v>0</v>
      </c>
      <c r="BJ264" s="202"/>
      <c r="BK264" s="202"/>
      <c r="BL264" s="653" t="str">
        <f t="shared" si="619"/>
        <v/>
      </c>
      <c r="BM264" s="654" t="str">
        <f t="shared" si="620"/>
        <v/>
      </c>
      <c r="BN264" s="266" t="str">
        <f t="shared" si="621"/>
        <v/>
      </c>
      <c r="BO264" s="793"/>
      <c r="BP264" s="323"/>
      <c r="BQ264" s="323"/>
      <c r="BR264" s="323"/>
      <c r="BS264" s="323"/>
      <c r="BT264" s="324" t="str">
        <f t="shared" si="622"/>
        <v/>
      </c>
      <c r="BU264" s="325" t="str">
        <f t="shared" si="746"/>
        <v/>
      </c>
      <c r="BV264" s="393">
        <f t="shared" si="747"/>
        <v>0</v>
      </c>
      <c r="BW264" s="326"/>
      <c r="BX264" s="329"/>
      <c r="BY264" s="454"/>
      <c r="BZ264" s="455"/>
      <c r="CA264" s="455"/>
      <c r="CB264" s="455"/>
      <c r="CC264" s="455"/>
      <c r="CD264" s="322">
        <f>IFERROR(VLOOKUP(BX264,'４整理番号表'!$X$23:$Z$31,3,FALSE),)</f>
        <v>0</v>
      </c>
      <c r="CE264" s="605" t="str">
        <f>IF(BX264='４整理番号表'!$X$24,IF(CC264&lt;&gt;"",IF(BZ264&gt;0,IF(BY264=6,ROUNDDOWN((CC264-BZ264)/ABS(BZ264),3),IF(BY264=5,ROUNDDOWN((CC264-BZ264)/ABS(BZ264)*3/4,3),"")),"-")),IF(CC264&lt;&gt;"",IF(BZ264&gt;0,ROUNDDOWN((CC264-BZ264)/ABS(BZ264),3),"-"),""))</f>
        <v/>
      </c>
      <c r="CF264" s="610"/>
      <c r="CG264" s="329"/>
      <c r="CH264" s="454"/>
      <c r="CI264" s="322"/>
      <c r="CJ264" s="322"/>
      <c r="CK264" s="322"/>
      <c r="CL264" s="322"/>
      <c r="CM264" s="322">
        <f>IFERROR(VLOOKUP(CG264,'４整理番号表'!$X$23:$Z$31,3,FALSE),)</f>
        <v>0</v>
      </c>
      <c r="CN264" s="325" t="str">
        <f t="shared" si="748"/>
        <v/>
      </c>
      <c r="CO264" s="610"/>
      <c r="CP264" s="329"/>
      <c r="CQ264" s="454"/>
      <c r="CR264" s="322"/>
      <c r="CS264" s="322"/>
      <c r="CT264" s="322"/>
      <c r="CU264" s="322"/>
      <c r="CV264" s="322">
        <f>IFERROR(VLOOKUP(CP264,'４整理番号表'!$X$23:$Z$31,3,FALSE),)</f>
        <v>0</v>
      </c>
      <c r="CW264" s="325" t="str">
        <f t="shared" si="749"/>
        <v/>
      </c>
      <c r="CX264" s="619"/>
      <c r="CY264" s="329"/>
      <c r="CZ264" s="454"/>
      <c r="DA264" s="322"/>
      <c r="DB264" s="322"/>
      <c r="DC264" s="322"/>
      <c r="DD264" s="322"/>
      <c r="DE264" s="322">
        <f>IFERROR(VLOOKUP(CY264,'４整理番号表'!$X$23:$Z$31,3,FALSE),)</f>
        <v>0</v>
      </c>
      <c r="DF264" s="325" t="str">
        <f t="shared" si="750"/>
        <v/>
      </c>
      <c r="DG264" s="610"/>
      <c r="DH264" s="329"/>
      <c r="DI264" s="454"/>
      <c r="DJ264" s="322"/>
      <c r="DK264" s="322"/>
      <c r="DL264" s="322"/>
      <c r="DM264" s="322"/>
      <c r="DN264" s="322">
        <f>IFERROR(VLOOKUP(DH264,'４整理番号表'!$X$23:$Z$31,3,FALSE),)</f>
        <v>0</v>
      </c>
      <c r="DO264" s="325" t="str">
        <f t="shared" si="751"/>
        <v/>
      </c>
      <c r="DP264" s="610"/>
      <c r="DQ264" s="329"/>
      <c r="DR264" s="454"/>
      <c r="DS264" s="322"/>
      <c r="DT264" s="322"/>
      <c r="DU264" s="322"/>
      <c r="DV264" s="322"/>
      <c r="DW264" s="322">
        <f>IFERROR(VLOOKUP(DQ264,'４整理番号表'!$X$23:$Z$31,3,FALSE),)</f>
        <v>0</v>
      </c>
      <c r="DX264" s="325" t="str">
        <f t="shared" si="752"/>
        <v/>
      </c>
      <c r="DY264" s="610"/>
      <c r="DZ264" s="329"/>
      <c r="EA264" s="454"/>
      <c r="EB264" s="322"/>
      <c r="EC264" s="322"/>
      <c r="ED264" s="322"/>
      <c r="EE264" s="322"/>
      <c r="EF264" s="322">
        <f>IFERROR(VLOOKUP(DZ264,'４整理番号表'!$X$23:$Z$31,3,FALSE),)</f>
        <v>0</v>
      </c>
      <c r="EG264" s="325" t="str">
        <f t="shared" si="753"/>
        <v/>
      </c>
      <c r="EH264" s="610"/>
      <c r="EI264" s="329"/>
      <c r="EJ264" s="454"/>
      <c r="EK264" s="322"/>
      <c r="EL264" s="322"/>
      <c r="EM264" s="322"/>
      <c r="EN264" s="322"/>
      <c r="EO264" s="322">
        <f>IFERROR(VLOOKUP(EI264,'４整理番号表'!$X$23:$Z$31,3,FALSE),)</f>
        <v>0</v>
      </c>
      <c r="EP264" s="325" t="str">
        <f t="shared" si="754"/>
        <v/>
      </c>
      <c r="EQ264" s="619"/>
      <c r="ER264" s="203" t="s">
        <v>101</v>
      </c>
      <c r="ES264" s="266">
        <f t="shared" si="623"/>
        <v>0</v>
      </c>
      <c r="ET264" s="272">
        <f t="shared" si="624"/>
        <v>0</v>
      </c>
      <c r="EU264" s="272">
        <f t="shared" si="625"/>
        <v>0</v>
      </c>
      <c r="EV264" s="272">
        <f t="shared" si="626"/>
        <v>0</v>
      </c>
      <c r="EW264" s="272">
        <f t="shared" si="627"/>
        <v>0</v>
      </c>
      <c r="EX264" s="272">
        <f t="shared" si="628"/>
        <v>0</v>
      </c>
      <c r="EY264" s="272">
        <f t="shared" si="629"/>
        <v>0</v>
      </c>
      <c r="EZ264" s="272">
        <f t="shared" si="630"/>
        <v>0</v>
      </c>
      <c r="FA264" s="272">
        <f t="shared" si="631"/>
        <v>0</v>
      </c>
      <c r="FB264" s="272">
        <f t="shared" si="632"/>
        <v>0</v>
      </c>
      <c r="FC264" s="272">
        <f t="shared" si="633"/>
        <v>0</v>
      </c>
      <c r="FD264" s="272">
        <f t="shared" si="634"/>
        <v>0</v>
      </c>
      <c r="FE264" s="272">
        <f t="shared" si="635"/>
        <v>0</v>
      </c>
      <c r="FF264" s="272">
        <f t="shared" si="636"/>
        <v>0</v>
      </c>
      <c r="FG264" s="272">
        <f t="shared" si="637"/>
        <v>0</v>
      </c>
      <c r="FH264" s="272">
        <f t="shared" si="638"/>
        <v>0</v>
      </c>
      <c r="FI264" s="109" t="s">
        <v>100</v>
      </c>
      <c r="FJ264" s="109" t="s">
        <v>100</v>
      </c>
      <c r="FK264" s="109" t="s">
        <v>100</v>
      </c>
      <c r="FL264" s="109" t="s">
        <v>100</v>
      </c>
      <c r="FM264" s="109" t="s">
        <v>100</v>
      </c>
      <c r="FN264" s="272">
        <f t="shared" si="755"/>
        <v>0</v>
      </c>
      <c r="FO264" s="272">
        <f t="shared" si="756"/>
        <v>0</v>
      </c>
      <c r="FP264" s="272">
        <f t="shared" si="757"/>
        <v>0</v>
      </c>
      <c r="FQ264" s="272">
        <f t="shared" si="758"/>
        <v>0</v>
      </c>
      <c r="FR264" s="272">
        <f t="shared" si="759"/>
        <v>0</v>
      </c>
      <c r="FS264" s="272">
        <f t="shared" si="760"/>
        <v>0</v>
      </c>
      <c r="FT264" s="272">
        <f t="shared" si="761"/>
        <v>0</v>
      </c>
      <c r="FU264" s="113"/>
      <c r="FV264" s="113"/>
      <c r="FW264" s="109"/>
      <c r="FX264" s="109"/>
      <c r="FY264" s="109"/>
      <c r="FZ264" s="272">
        <f t="shared" si="762"/>
        <v>0</v>
      </c>
      <c r="GA264" s="272">
        <f t="shared" si="639"/>
        <v>0</v>
      </c>
      <c r="GB264" s="109"/>
      <c r="GC264" s="109"/>
      <c r="GD264" s="109"/>
      <c r="GE264" s="109"/>
      <c r="GF264" s="109"/>
      <c r="GG264" s="109"/>
      <c r="GH264" s="109"/>
      <c r="GI264" s="109"/>
      <c r="GJ264" s="109"/>
      <c r="GK264" s="109"/>
      <c r="GL264" s="109"/>
      <c r="GM264" s="109"/>
      <c r="GN264" s="109"/>
      <c r="GO264" s="109"/>
      <c r="GP264" s="109"/>
      <c r="GQ264" s="109"/>
      <c r="GR264" s="109"/>
      <c r="GS264" s="109"/>
      <c r="GT264" s="110"/>
      <c r="GV264" s="413">
        <f t="shared" si="640"/>
        <v>0</v>
      </c>
      <c r="GW264" s="414">
        <f t="shared" si="641"/>
        <v>0</v>
      </c>
      <c r="GX264" s="415"/>
      <c r="GY264" s="416">
        <f t="shared" si="806"/>
        <v>0</v>
      </c>
      <c r="GZ264" s="417">
        <f t="shared" si="807"/>
        <v>0</v>
      </c>
      <c r="HA264" s="385"/>
      <c r="HB264" s="421"/>
      <c r="HC264" s="422"/>
      <c r="HD264" s="422"/>
      <c r="HE264" s="423">
        <f t="shared" si="808"/>
        <v>0</v>
      </c>
      <c r="HF264" s="424">
        <f t="shared" si="809"/>
        <v>0</v>
      </c>
      <c r="HG264" s="426"/>
      <c r="HH264" s="426"/>
      <c r="HI264" s="426"/>
      <c r="HJ264" s="345" t="str">
        <f t="shared" si="642"/>
        <v/>
      </c>
      <c r="HK264" s="402">
        <f>IF(OR(AND(1&lt;=HJ264,HJ264&lt;=3),HJ264=6),VLOOKUP(HJ264,'４整理番号表'!$J$5:$K$59,2,FALSE),0)</f>
        <v>0</v>
      </c>
      <c r="HL264" s="402">
        <f>IF(OR(HJ264=4,HJ264=7),VLOOKUP(HJ264,'４整理番号表'!$J$5:$K$59,2,FALSE),0)</f>
        <v>0</v>
      </c>
      <c r="HM264" s="402">
        <f>IF(HJ264=5,VLOOKUP(HJ264,'４整理番号表'!$J$5:$K$59,2,FALSE),0)</f>
        <v>0</v>
      </c>
      <c r="HN264" s="402">
        <f>IF(AND(8&lt;=HJ264,HJ264&lt;=13),VLOOKUP(HJ264,'４整理番号表'!$J$5:$K$59,2,FALSE),0)</f>
        <v>0</v>
      </c>
      <c r="HO264" s="397">
        <f t="shared" si="763"/>
        <v>0</v>
      </c>
      <c r="HP264" s="345">
        <f t="shared" si="764"/>
        <v>0</v>
      </c>
      <c r="HQ264" s="345">
        <f t="shared" si="765"/>
        <v>0</v>
      </c>
      <c r="HR264" s="344">
        <f t="shared" si="766"/>
        <v>0</v>
      </c>
      <c r="HS264" s="344">
        <f t="shared" si="767"/>
        <v>0</v>
      </c>
      <c r="HT264" s="345">
        <f t="shared" si="768"/>
        <v>0</v>
      </c>
      <c r="HU264" s="345">
        <f t="shared" si="769"/>
        <v>0</v>
      </c>
      <c r="HV264" s="345">
        <f t="shared" si="770"/>
        <v>0</v>
      </c>
      <c r="HW264" s="345">
        <f t="shared" si="771"/>
        <v>0</v>
      </c>
      <c r="HX264" s="345">
        <f t="shared" si="772"/>
        <v>0</v>
      </c>
      <c r="HY264" s="344">
        <f t="shared" si="773"/>
        <v>0</v>
      </c>
      <c r="HZ264" s="344">
        <f t="shared" si="774"/>
        <v>0</v>
      </c>
      <c r="IA264" s="345">
        <f t="shared" si="775"/>
        <v>0</v>
      </c>
      <c r="IB264" s="345">
        <f t="shared" si="776"/>
        <v>0</v>
      </c>
      <c r="IC264" s="345">
        <f t="shared" si="777"/>
        <v>0</v>
      </c>
      <c r="ID264" s="345">
        <f t="shared" si="778"/>
        <v>0</v>
      </c>
      <c r="IE264" s="345">
        <f t="shared" si="779"/>
        <v>0</v>
      </c>
      <c r="IF264" s="344">
        <f>IF(AND($HO264=3,SUM($ID264:IE264)=0),IF(AND($HB264=1,$HF264&gt;=0.1),1,),)</f>
        <v>0</v>
      </c>
      <c r="IG264" s="344">
        <f>IF(AND($HO264=3,SUM($ID264:IF264)=0),IF(AND($HB264=1,$HF264&gt;=0.05,$HF264&lt;0.1),1,),)</f>
        <v>0</v>
      </c>
      <c r="IH264" s="345">
        <f t="shared" si="780"/>
        <v>0</v>
      </c>
      <c r="II264" s="345">
        <f t="shared" si="781"/>
        <v>0</v>
      </c>
      <c r="IJ264" s="345">
        <f t="shared" si="782"/>
        <v>0</v>
      </c>
      <c r="IK264" s="345">
        <f t="shared" si="783"/>
        <v>0</v>
      </c>
      <c r="IL264" s="345">
        <f t="shared" si="784"/>
        <v>0</v>
      </c>
      <c r="IM264" s="345">
        <f t="shared" si="785"/>
        <v>0</v>
      </c>
      <c r="IN264" s="345">
        <f t="shared" si="786"/>
        <v>0</v>
      </c>
      <c r="IO264" s="345">
        <f t="shared" si="787"/>
        <v>0</v>
      </c>
      <c r="IP264" s="345">
        <f t="shared" si="788"/>
        <v>0</v>
      </c>
      <c r="IQ264" s="345">
        <f t="shared" si="789"/>
        <v>0</v>
      </c>
      <c r="IR264" s="345">
        <f t="shared" si="790"/>
        <v>0</v>
      </c>
      <c r="IS264" s="392">
        <f t="shared" si="791"/>
        <v>0</v>
      </c>
      <c r="IT264" s="385"/>
      <c r="IU264" s="440">
        <f t="shared" si="643"/>
        <v>0</v>
      </c>
      <c r="IV264" s="344">
        <f t="shared" si="644"/>
        <v>0</v>
      </c>
      <c r="IW264" s="344">
        <f t="shared" si="645"/>
        <v>0</v>
      </c>
      <c r="IX264" s="344">
        <f t="shared" si="646"/>
        <v>0</v>
      </c>
      <c r="IY264" s="344">
        <f t="shared" si="647"/>
        <v>0</v>
      </c>
      <c r="IZ264" s="344">
        <f t="shared" si="648"/>
        <v>0</v>
      </c>
      <c r="JA264" s="344">
        <f t="shared" si="649"/>
        <v>0</v>
      </c>
      <c r="JB264" s="344">
        <f t="shared" si="650"/>
        <v>0</v>
      </c>
      <c r="JC264" s="344">
        <f t="shared" si="651"/>
        <v>0</v>
      </c>
      <c r="JD264" s="344">
        <f t="shared" si="652"/>
        <v>0</v>
      </c>
      <c r="JE264" s="344">
        <f t="shared" si="653"/>
        <v>0</v>
      </c>
      <c r="JF264" s="344">
        <f t="shared" si="654"/>
        <v>0</v>
      </c>
      <c r="JG264" s="344">
        <f t="shared" si="655"/>
        <v>0</v>
      </c>
      <c r="JH264" s="344">
        <f t="shared" si="656"/>
        <v>0</v>
      </c>
      <c r="JI264" s="344">
        <f t="shared" si="657"/>
        <v>0</v>
      </c>
      <c r="JJ264" s="344">
        <f t="shared" si="658"/>
        <v>0</v>
      </c>
      <c r="JK264" s="344">
        <f t="shared" si="659"/>
        <v>0</v>
      </c>
      <c r="JL264" s="344">
        <f t="shared" si="660"/>
        <v>0</v>
      </c>
      <c r="JM264" s="344">
        <f t="shared" si="661"/>
        <v>0</v>
      </c>
      <c r="JN264" s="344">
        <f t="shared" si="662"/>
        <v>0</v>
      </c>
      <c r="JO264" s="344">
        <f t="shared" si="663"/>
        <v>0</v>
      </c>
      <c r="JP264" s="344">
        <f t="shared" si="664"/>
        <v>0</v>
      </c>
      <c r="JQ264" s="344">
        <f t="shared" si="665"/>
        <v>0</v>
      </c>
      <c r="JR264" s="344">
        <f t="shared" si="666"/>
        <v>0</v>
      </c>
      <c r="JS264" s="344">
        <f t="shared" si="667"/>
        <v>0</v>
      </c>
      <c r="JT264" s="344">
        <f t="shared" si="668"/>
        <v>0</v>
      </c>
      <c r="JU264" s="344">
        <f t="shared" si="669"/>
        <v>0</v>
      </c>
      <c r="JV264" s="344">
        <f t="shared" si="670"/>
        <v>0</v>
      </c>
      <c r="JW264" s="344">
        <f t="shared" si="671"/>
        <v>0</v>
      </c>
      <c r="JX264" s="344">
        <f t="shared" si="672"/>
        <v>0</v>
      </c>
      <c r="JY264" s="344">
        <f t="shared" si="673"/>
        <v>0</v>
      </c>
      <c r="JZ264" s="344">
        <f t="shared" si="674"/>
        <v>0</v>
      </c>
      <c r="KA264" s="344">
        <f t="shared" si="675"/>
        <v>0</v>
      </c>
      <c r="KB264" s="344">
        <f t="shared" si="676"/>
        <v>0</v>
      </c>
      <c r="KC264" s="344">
        <f t="shared" si="677"/>
        <v>0</v>
      </c>
      <c r="KD264" s="344">
        <f t="shared" si="678"/>
        <v>0</v>
      </c>
      <c r="KE264" s="344">
        <f t="shared" si="679"/>
        <v>0</v>
      </c>
      <c r="KF264" s="344">
        <f t="shared" si="680"/>
        <v>0</v>
      </c>
      <c r="KG264" s="344">
        <f t="shared" si="681"/>
        <v>0</v>
      </c>
      <c r="KH264" s="344">
        <f t="shared" si="682"/>
        <v>0</v>
      </c>
      <c r="KI264" s="344">
        <f t="shared" si="683"/>
        <v>0</v>
      </c>
      <c r="KJ264" s="344">
        <f t="shared" si="684"/>
        <v>0</v>
      </c>
      <c r="KK264" s="344">
        <f t="shared" si="685"/>
        <v>0</v>
      </c>
      <c r="KL264" s="344">
        <f t="shared" si="686"/>
        <v>0</v>
      </c>
      <c r="KM264" s="344">
        <f t="shared" si="687"/>
        <v>0</v>
      </c>
      <c r="KN264" s="344">
        <f t="shared" si="688"/>
        <v>0</v>
      </c>
      <c r="KO264" s="344">
        <f t="shared" si="689"/>
        <v>0</v>
      </c>
      <c r="KP264" s="344">
        <f t="shared" si="690"/>
        <v>0</v>
      </c>
      <c r="KQ264" s="344">
        <f t="shared" si="691"/>
        <v>0</v>
      </c>
      <c r="KR264" s="344">
        <f t="shared" si="692"/>
        <v>0</v>
      </c>
      <c r="KS264" s="344">
        <f t="shared" si="693"/>
        <v>0</v>
      </c>
      <c r="KT264" s="383">
        <f t="shared" si="694"/>
        <v>0</v>
      </c>
      <c r="KU264" s="701"/>
      <c r="KV264" s="109"/>
      <c r="KW264" s="109"/>
      <c r="KX264" s="110"/>
      <c r="KZ264" s="472">
        <f t="shared" si="695"/>
        <v>0</v>
      </c>
      <c r="LA264" s="348">
        <f t="shared" si="696"/>
        <v>0</v>
      </c>
      <c r="LB264" s="348">
        <f t="shared" si="697"/>
        <v>0</v>
      </c>
      <c r="LC264" s="473">
        <f t="shared" si="698"/>
        <v>0</v>
      </c>
      <c r="LE264" s="467">
        <f t="shared" si="699"/>
        <v>0</v>
      </c>
      <c r="LF264" s="467" t="str">
        <f t="shared" si="700"/>
        <v/>
      </c>
      <c r="LG264" s="467">
        <f t="shared" si="701"/>
        <v>0</v>
      </c>
      <c r="LH264" s="467">
        <f t="shared" si="702"/>
        <v>0</v>
      </c>
      <c r="LI264" s="467">
        <f t="shared" si="703"/>
        <v>0</v>
      </c>
      <c r="LJ264" s="467">
        <f t="shared" si="704"/>
        <v>0</v>
      </c>
      <c r="LK264" s="467">
        <f t="shared" si="705"/>
        <v>0</v>
      </c>
      <c r="LL264" s="467">
        <f t="shared" si="706"/>
        <v>0</v>
      </c>
      <c r="LM264" s="467">
        <f t="shared" si="707"/>
        <v>0</v>
      </c>
      <c r="LN264" s="468">
        <f t="shared" si="708"/>
        <v>0</v>
      </c>
      <c r="LO264" s="468" t="str">
        <f t="shared" si="792"/>
        <v>○</v>
      </c>
      <c r="LP264" s="451"/>
      <c r="LQ264" s="414">
        <f t="shared" si="793"/>
        <v>0</v>
      </c>
      <c r="LR264" s="414">
        <f t="shared" si="794"/>
        <v>0</v>
      </c>
      <c r="LS264" s="414" t="str">
        <f t="shared" si="709"/>
        <v/>
      </c>
      <c r="LT264" s="414" t="str">
        <f t="shared" si="795"/>
        <v/>
      </c>
      <c r="LU264" s="414">
        <f t="shared" si="710"/>
        <v>0</v>
      </c>
      <c r="LV264" s="414">
        <f t="shared" si="711"/>
        <v>0</v>
      </c>
      <c r="LW264" s="414">
        <f t="shared" si="712"/>
        <v>0</v>
      </c>
      <c r="LX264" s="448">
        <f t="shared" si="713"/>
        <v>0</v>
      </c>
      <c r="LY264" s="414">
        <f t="shared" si="796"/>
        <v>0</v>
      </c>
      <c r="LZ264" s="414">
        <f t="shared" si="797"/>
        <v>0</v>
      </c>
      <c r="MA264" s="414">
        <f t="shared" si="798"/>
        <v>0</v>
      </c>
      <c r="MB264" s="448">
        <f t="shared" si="799"/>
        <v>0</v>
      </c>
      <c r="MC264" s="414">
        <f t="shared" si="714"/>
        <v>0</v>
      </c>
      <c r="MD264" s="414">
        <f t="shared" si="715"/>
        <v>0</v>
      </c>
      <c r="ME264" s="414">
        <f t="shared" si="716"/>
        <v>0</v>
      </c>
      <c r="MF264" s="448">
        <f t="shared" si="717"/>
        <v>0</v>
      </c>
      <c r="MG264" s="414">
        <f t="shared" si="718"/>
        <v>0</v>
      </c>
      <c r="MH264" s="414">
        <f t="shared" si="719"/>
        <v>0</v>
      </c>
      <c r="MI264" s="414">
        <f t="shared" si="720"/>
        <v>0</v>
      </c>
      <c r="MJ264" s="448">
        <f t="shared" si="800"/>
        <v>0</v>
      </c>
      <c r="MK264" s="462"/>
      <c r="ML264" s="477" cm="1">
        <f t="array" ref="ML264">IF(MX264=1,INDEX($BX264:$EQ264,1,MATCH("Ⅱ⑧",$BX264:$EQ264,0)+7),0)</f>
        <v>0</v>
      </c>
      <c r="MM264" s="478">
        <f t="shared" si="721"/>
        <v>0</v>
      </c>
      <c r="MN264" s="468">
        <f t="shared" si="722"/>
        <v>0</v>
      </c>
      <c r="MP264" s="348">
        <f t="shared" si="723"/>
        <v>0</v>
      </c>
      <c r="MQ264" s="348">
        <f t="shared" si="724"/>
        <v>0</v>
      </c>
      <c r="MR264" s="348">
        <f t="shared" si="725"/>
        <v>0</v>
      </c>
      <c r="MS264" s="348">
        <f t="shared" si="726"/>
        <v>0</v>
      </c>
      <c r="MT264" s="348">
        <f t="shared" si="727"/>
        <v>0</v>
      </c>
      <c r="MU264" s="348">
        <f t="shared" si="728"/>
        <v>0</v>
      </c>
      <c r="MV264" s="348">
        <f t="shared" si="729"/>
        <v>0</v>
      </c>
      <c r="MW264" s="348">
        <f t="shared" si="730"/>
        <v>0</v>
      </c>
      <c r="MX264" s="348">
        <f t="shared" si="731"/>
        <v>0</v>
      </c>
      <c r="MZ264" s="550">
        <f t="shared" si="732"/>
        <v>0</v>
      </c>
      <c r="NA264" s="550">
        <f t="shared" si="733"/>
        <v>0</v>
      </c>
      <c r="NB264" s="550">
        <f t="shared" si="734"/>
        <v>0</v>
      </c>
      <c r="NC264" s="550">
        <f t="shared" si="735"/>
        <v>0</v>
      </c>
      <c r="ND264" s="550">
        <f t="shared" si="736"/>
        <v>0</v>
      </c>
      <c r="NE264" s="550">
        <f t="shared" si="737"/>
        <v>0</v>
      </c>
      <c r="NF264" s="550">
        <f t="shared" si="738"/>
        <v>0</v>
      </c>
      <c r="NG264" s="550">
        <f t="shared" si="739"/>
        <v>0</v>
      </c>
    </row>
    <row r="265" spans="1:371" s="136" customFormat="1" ht="21" customHeight="1">
      <c r="A265" s="452">
        <f t="shared" si="612"/>
        <v>0</v>
      </c>
      <c r="B265" s="452">
        <f t="shared" si="801"/>
        <v>0</v>
      </c>
      <c r="C265" s="452">
        <f t="shared" si="613"/>
        <v>0</v>
      </c>
      <c r="D265" s="452">
        <f t="shared" si="614"/>
        <v>0</v>
      </c>
      <c r="E265" s="452">
        <f t="shared" si="615"/>
        <v>0</v>
      </c>
      <c r="F265" s="452">
        <f t="shared" si="802"/>
        <v>0</v>
      </c>
      <c r="G265" s="452">
        <f t="shared" si="803"/>
        <v>0</v>
      </c>
      <c r="H265" s="452">
        <f t="shared" si="804"/>
        <v>0</v>
      </c>
      <c r="I265" s="267">
        <f t="shared" si="740"/>
        <v>0</v>
      </c>
      <c r="J265" s="268"/>
      <c r="K265" s="112"/>
      <c r="L265" s="112"/>
      <c r="M265" s="106"/>
      <c r="N265" s="106"/>
      <c r="O265" s="106"/>
      <c r="P265" s="106"/>
      <c r="Q265" s="112"/>
      <c r="R265" s="263" t="str">
        <f>IFERROR(VLOOKUP(Q265,'４整理番号表'!$T$27:$U$30,2,TRUE),"")</f>
        <v/>
      </c>
      <c r="S265" s="263">
        <f t="shared" si="741"/>
        <v>0</v>
      </c>
      <c r="T265" s="266">
        <f t="shared" si="742"/>
        <v>0</v>
      </c>
      <c r="U265" s="112"/>
      <c r="V265" s="108"/>
      <c r="W265" s="269" t="str">
        <f>IFERROR(VLOOKUP(V265,'４整理番号表'!$B$6:$G$7,2,TRUE),"")</f>
        <v/>
      </c>
      <c r="X265" s="270"/>
      <c r="Y265" s="108"/>
      <c r="Z265" s="269" t="str">
        <f>IFERROR(VLOOKUP(Y265,'４整理番号表'!$B$39:$H$45,2,TRUE),"")</f>
        <v/>
      </c>
      <c r="AA265" s="108"/>
      <c r="AB265" s="271" t="str">
        <f>IFERROR(VLOOKUP(AA265,'４整理番号表'!$J$5:$K$59,2,TRUE),"")</f>
        <v/>
      </c>
      <c r="AC265" s="365"/>
      <c r="AD265" s="624"/>
      <c r="AE265" s="107"/>
      <c r="AF265" s="272" t="str">
        <f>IFERROR(VLOOKUP(AE265,'４整理番号表'!$P$6:$Q$39,2,TRUE),"")</f>
        <v/>
      </c>
      <c r="AG265" s="273">
        <f t="shared" si="616"/>
        <v>0</v>
      </c>
      <c r="AH265" s="106"/>
      <c r="AI265" s="112"/>
      <c r="AJ265" s="111"/>
      <c r="AK265" s="282"/>
      <c r="AL265" s="283"/>
      <c r="AM265" s="280"/>
      <c r="AN265" s="26"/>
      <c r="AO265" s="291">
        <f t="shared" si="617"/>
        <v>0</v>
      </c>
      <c r="AP265" s="290">
        <f t="shared" si="743"/>
        <v>0</v>
      </c>
      <c r="AQ265" s="30"/>
      <c r="AR265" s="30"/>
      <c r="AS265" s="30"/>
      <c r="AT265" s="289"/>
      <c r="AU265" s="291">
        <f t="shared" si="810"/>
        <v>0</v>
      </c>
      <c r="AV265" s="291" t="str">
        <f t="shared" si="805"/>
        <v/>
      </c>
      <c r="AW265" s="27"/>
      <c r="AX265" s="33"/>
      <c r="AY265" s="33"/>
      <c r="AZ265" s="28"/>
      <c r="BA265" s="27"/>
      <c r="BB265" s="202"/>
      <c r="BC265" s="315">
        <f t="shared" si="744"/>
        <v>0</v>
      </c>
      <c r="BD265" s="349" t="str">
        <f t="shared" si="618"/>
        <v/>
      </c>
      <c r="BE265" s="350"/>
      <c r="BF265" s="350"/>
      <c r="BG265" s="349">
        <f t="shared" si="811"/>
        <v>0</v>
      </c>
      <c r="BH265" s="350"/>
      <c r="BI265" s="349">
        <f t="shared" si="745"/>
        <v>0</v>
      </c>
      <c r="BJ265" s="202"/>
      <c r="BK265" s="202"/>
      <c r="BL265" s="653" t="str">
        <f t="shared" si="619"/>
        <v/>
      </c>
      <c r="BM265" s="654" t="str">
        <f t="shared" si="620"/>
        <v/>
      </c>
      <c r="BN265" s="266" t="str">
        <f t="shared" si="621"/>
        <v/>
      </c>
      <c r="BO265" s="793"/>
      <c r="BP265" s="323"/>
      <c r="BQ265" s="323"/>
      <c r="BR265" s="323"/>
      <c r="BS265" s="323"/>
      <c r="BT265" s="324" t="str">
        <f t="shared" si="622"/>
        <v/>
      </c>
      <c r="BU265" s="325" t="str">
        <f t="shared" si="746"/>
        <v/>
      </c>
      <c r="BV265" s="393">
        <f t="shared" si="747"/>
        <v>0</v>
      </c>
      <c r="BW265" s="326"/>
      <c r="BX265" s="329"/>
      <c r="BY265" s="454"/>
      <c r="BZ265" s="455"/>
      <c r="CA265" s="455"/>
      <c r="CB265" s="455"/>
      <c r="CC265" s="455"/>
      <c r="CD265" s="322">
        <f>IFERROR(VLOOKUP(BX265,'４整理番号表'!$X$23:$Z$31,3,FALSE),)</f>
        <v>0</v>
      </c>
      <c r="CE265" s="605" t="str">
        <f>IF(BX265='４整理番号表'!$X$24,IF(CC265&lt;&gt;"",IF(BZ265&gt;0,IF(BY265=6,ROUNDDOWN((CC265-BZ265)/ABS(BZ265),3),IF(BY265=5,ROUNDDOWN((CC265-BZ265)/ABS(BZ265)*3/4,3),"")),"-")),IF(CC265&lt;&gt;"",IF(BZ265&gt;0,ROUNDDOWN((CC265-BZ265)/ABS(BZ265),3),"-"),""))</f>
        <v/>
      </c>
      <c r="CF265" s="610"/>
      <c r="CG265" s="329"/>
      <c r="CH265" s="454"/>
      <c r="CI265" s="322"/>
      <c r="CJ265" s="322"/>
      <c r="CK265" s="322"/>
      <c r="CL265" s="322"/>
      <c r="CM265" s="322">
        <f>IFERROR(VLOOKUP(CG265,'４整理番号表'!$X$23:$Z$31,3,FALSE),)</f>
        <v>0</v>
      </c>
      <c r="CN265" s="325" t="str">
        <f t="shared" si="748"/>
        <v/>
      </c>
      <c r="CO265" s="610"/>
      <c r="CP265" s="329"/>
      <c r="CQ265" s="454"/>
      <c r="CR265" s="322"/>
      <c r="CS265" s="322"/>
      <c r="CT265" s="322"/>
      <c r="CU265" s="322"/>
      <c r="CV265" s="322">
        <f>IFERROR(VLOOKUP(CP265,'４整理番号表'!$X$23:$Z$31,3,FALSE),)</f>
        <v>0</v>
      </c>
      <c r="CW265" s="325" t="str">
        <f t="shared" si="749"/>
        <v/>
      </c>
      <c r="CX265" s="619"/>
      <c r="CY265" s="329"/>
      <c r="CZ265" s="454"/>
      <c r="DA265" s="322"/>
      <c r="DB265" s="322"/>
      <c r="DC265" s="322"/>
      <c r="DD265" s="322"/>
      <c r="DE265" s="322">
        <f>IFERROR(VLOOKUP(CY265,'４整理番号表'!$X$23:$Z$31,3,FALSE),)</f>
        <v>0</v>
      </c>
      <c r="DF265" s="325" t="str">
        <f t="shared" si="750"/>
        <v/>
      </c>
      <c r="DG265" s="610"/>
      <c r="DH265" s="329"/>
      <c r="DI265" s="454"/>
      <c r="DJ265" s="322"/>
      <c r="DK265" s="322"/>
      <c r="DL265" s="322"/>
      <c r="DM265" s="322"/>
      <c r="DN265" s="322">
        <f>IFERROR(VLOOKUP(DH265,'４整理番号表'!$X$23:$Z$31,3,FALSE),)</f>
        <v>0</v>
      </c>
      <c r="DO265" s="325" t="str">
        <f t="shared" si="751"/>
        <v/>
      </c>
      <c r="DP265" s="610"/>
      <c r="DQ265" s="329"/>
      <c r="DR265" s="454"/>
      <c r="DS265" s="322"/>
      <c r="DT265" s="322"/>
      <c r="DU265" s="322"/>
      <c r="DV265" s="322"/>
      <c r="DW265" s="322">
        <f>IFERROR(VLOOKUP(DQ265,'４整理番号表'!$X$23:$Z$31,3,FALSE),)</f>
        <v>0</v>
      </c>
      <c r="DX265" s="325" t="str">
        <f t="shared" si="752"/>
        <v/>
      </c>
      <c r="DY265" s="610"/>
      <c r="DZ265" s="329"/>
      <c r="EA265" s="454"/>
      <c r="EB265" s="322"/>
      <c r="EC265" s="322"/>
      <c r="ED265" s="322"/>
      <c r="EE265" s="322"/>
      <c r="EF265" s="322">
        <f>IFERROR(VLOOKUP(DZ265,'４整理番号表'!$X$23:$Z$31,3,FALSE),)</f>
        <v>0</v>
      </c>
      <c r="EG265" s="325" t="str">
        <f t="shared" si="753"/>
        <v/>
      </c>
      <c r="EH265" s="610"/>
      <c r="EI265" s="329"/>
      <c r="EJ265" s="454"/>
      <c r="EK265" s="322"/>
      <c r="EL265" s="322"/>
      <c r="EM265" s="322"/>
      <c r="EN265" s="322"/>
      <c r="EO265" s="322">
        <f>IFERROR(VLOOKUP(EI265,'４整理番号表'!$X$23:$Z$31,3,FALSE),)</f>
        <v>0</v>
      </c>
      <c r="EP265" s="325" t="str">
        <f t="shared" si="754"/>
        <v/>
      </c>
      <c r="EQ265" s="619"/>
      <c r="ER265" s="203" t="s">
        <v>101</v>
      </c>
      <c r="ES265" s="266">
        <f t="shared" si="623"/>
        <v>0</v>
      </c>
      <c r="ET265" s="272">
        <f t="shared" si="624"/>
        <v>0</v>
      </c>
      <c r="EU265" s="272">
        <f t="shared" si="625"/>
        <v>0</v>
      </c>
      <c r="EV265" s="272">
        <f t="shared" si="626"/>
        <v>0</v>
      </c>
      <c r="EW265" s="272">
        <f t="shared" si="627"/>
        <v>0</v>
      </c>
      <c r="EX265" s="272">
        <f t="shared" si="628"/>
        <v>0</v>
      </c>
      <c r="EY265" s="272">
        <f t="shared" si="629"/>
        <v>0</v>
      </c>
      <c r="EZ265" s="272">
        <f t="shared" si="630"/>
        <v>0</v>
      </c>
      <c r="FA265" s="272">
        <f t="shared" si="631"/>
        <v>0</v>
      </c>
      <c r="FB265" s="272">
        <f t="shared" si="632"/>
        <v>0</v>
      </c>
      <c r="FC265" s="272">
        <f t="shared" si="633"/>
        <v>0</v>
      </c>
      <c r="FD265" s="272">
        <f t="shared" si="634"/>
        <v>0</v>
      </c>
      <c r="FE265" s="272">
        <f t="shared" si="635"/>
        <v>0</v>
      </c>
      <c r="FF265" s="272">
        <f t="shared" si="636"/>
        <v>0</v>
      </c>
      <c r="FG265" s="272">
        <f t="shared" si="637"/>
        <v>0</v>
      </c>
      <c r="FH265" s="272">
        <f t="shared" si="638"/>
        <v>0</v>
      </c>
      <c r="FI265" s="109" t="s">
        <v>100</v>
      </c>
      <c r="FJ265" s="109" t="s">
        <v>100</v>
      </c>
      <c r="FK265" s="109" t="s">
        <v>100</v>
      </c>
      <c r="FL265" s="109" t="s">
        <v>100</v>
      </c>
      <c r="FM265" s="109" t="s">
        <v>100</v>
      </c>
      <c r="FN265" s="272">
        <f t="shared" si="755"/>
        <v>0</v>
      </c>
      <c r="FO265" s="272">
        <f t="shared" si="756"/>
        <v>0</v>
      </c>
      <c r="FP265" s="272">
        <f t="shared" si="757"/>
        <v>0</v>
      </c>
      <c r="FQ265" s="272">
        <f t="shared" si="758"/>
        <v>0</v>
      </c>
      <c r="FR265" s="272">
        <f t="shared" si="759"/>
        <v>0</v>
      </c>
      <c r="FS265" s="272">
        <f t="shared" si="760"/>
        <v>0</v>
      </c>
      <c r="FT265" s="272">
        <f t="shared" si="761"/>
        <v>0</v>
      </c>
      <c r="FU265" s="113"/>
      <c r="FV265" s="113"/>
      <c r="FW265" s="109"/>
      <c r="FX265" s="109"/>
      <c r="FY265" s="109"/>
      <c r="FZ265" s="272">
        <f t="shared" si="762"/>
        <v>0</v>
      </c>
      <c r="GA265" s="272">
        <f t="shared" si="639"/>
        <v>0</v>
      </c>
      <c r="GB265" s="109"/>
      <c r="GC265" s="109"/>
      <c r="GD265" s="109"/>
      <c r="GE265" s="109"/>
      <c r="GF265" s="109"/>
      <c r="GG265" s="109"/>
      <c r="GH265" s="109"/>
      <c r="GI265" s="109"/>
      <c r="GJ265" s="109"/>
      <c r="GK265" s="109"/>
      <c r="GL265" s="109"/>
      <c r="GM265" s="109"/>
      <c r="GN265" s="109"/>
      <c r="GO265" s="109"/>
      <c r="GP265" s="109"/>
      <c r="GQ265" s="109"/>
      <c r="GR265" s="109"/>
      <c r="GS265" s="109"/>
      <c r="GT265" s="110"/>
      <c r="GV265" s="413">
        <f t="shared" si="640"/>
        <v>0</v>
      </c>
      <c r="GW265" s="414">
        <f t="shared" si="641"/>
        <v>0</v>
      </c>
      <c r="GX265" s="415"/>
      <c r="GY265" s="416">
        <f t="shared" si="806"/>
        <v>0</v>
      </c>
      <c r="GZ265" s="417">
        <f t="shared" si="807"/>
        <v>0</v>
      </c>
      <c r="HA265" s="385"/>
      <c r="HB265" s="421"/>
      <c r="HC265" s="422"/>
      <c r="HD265" s="422"/>
      <c r="HE265" s="423">
        <f t="shared" si="808"/>
        <v>0</v>
      </c>
      <c r="HF265" s="424">
        <f t="shared" si="809"/>
        <v>0</v>
      </c>
      <c r="HG265" s="426"/>
      <c r="HH265" s="426"/>
      <c r="HI265" s="426"/>
      <c r="HJ265" s="345" t="str">
        <f t="shared" si="642"/>
        <v/>
      </c>
      <c r="HK265" s="402">
        <f>IF(OR(AND(1&lt;=HJ265,HJ265&lt;=3),HJ265=6),VLOOKUP(HJ265,'４整理番号表'!$J$5:$K$59,2,FALSE),0)</f>
        <v>0</v>
      </c>
      <c r="HL265" s="402">
        <f>IF(OR(HJ265=4,HJ265=7),VLOOKUP(HJ265,'４整理番号表'!$J$5:$K$59,2,FALSE),0)</f>
        <v>0</v>
      </c>
      <c r="HM265" s="402">
        <f>IF(HJ265=5,VLOOKUP(HJ265,'４整理番号表'!$J$5:$K$59,2,FALSE),0)</f>
        <v>0</v>
      </c>
      <c r="HN265" s="402">
        <f>IF(AND(8&lt;=HJ265,HJ265&lt;=13),VLOOKUP(HJ265,'４整理番号表'!$J$5:$K$59,2,FALSE),0)</f>
        <v>0</v>
      </c>
      <c r="HO265" s="397">
        <f t="shared" si="763"/>
        <v>0</v>
      </c>
      <c r="HP265" s="345">
        <f t="shared" si="764"/>
        <v>0</v>
      </c>
      <c r="HQ265" s="345">
        <f t="shared" si="765"/>
        <v>0</v>
      </c>
      <c r="HR265" s="344">
        <f t="shared" si="766"/>
        <v>0</v>
      </c>
      <c r="HS265" s="344">
        <f t="shared" si="767"/>
        <v>0</v>
      </c>
      <c r="HT265" s="345">
        <f t="shared" si="768"/>
        <v>0</v>
      </c>
      <c r="HU265" s="345">
        <f t="shared" si="769"/>
        <v>0</v>
      </c>
      <c r="HV265" s="345">
        <f t="shared" si="770"/>
        <v>0</v>
      </c>
      <c r="HW265" s="345">
        <f t="shared" si="771"/>
        <v>0</v>
      </c>
      <c r="HX265" s="345">
        <f t="shared" si="772"/>
        <v>0</v>
      </c>
      <c r="HY265" s="344">
        <f t="shared" si="773"/>
        <v>0</v>
      </c>
      <c r="HZ265" s="344">
        <f t="shared" si="774"/>
        <v>0</v>
      </c>
      <c r="IA265" s="345">
        <f t="shared" si="775"/>
        <v>0</v>
      </c>
      <c r="IB265" s="345">
        <f t="shared" si="776"/>
        <v>0</v>
      </c>
      <c r="IC265" s="345">
        <f t="shared" si="777"/>
        <v>0</v>
      </c>
      <c r="ID265" s="345">
        <f t="shared" si="778"/>
        <v>0</v>
      </c>
      <c r="IE265" s="345">
        <f t="shared" si="779"/>
        <v>0</v>
      </c>
      <c r="IF265" s="344">
        <f>IF(AND($HO265=3,SUM($ID265:IE265)=0),IF(AND($HB265=1,$HF265&gt;=0.1),1,),)</f>
        <v>0</v>
      </c>
      <c r="IG265" s="344">
        <f>IF(AND($HO265=3,SUM($ID265:IF265)=0),IF(AND($HB265=1,$HF265&gt;=0.05,$HF265&lt;0.1),1,),)</f>
        <v>0</v>
      </c>
      <c r="IH265" s="345">
        <f t="shared" si="780"/>
        <v>0</v>
      </c>
      <c r="II265" s="345">
        <f t="shared" si="781"/>
        <v>0</v>
      </c>
      <c r="IJ265" s="345">
        <f t="shared" si="782"/>
        <v>0</v>
      </c>
      <c r="IK265" s="345">
        <f t="shared" si="783"/>
        <v>0</v>
      </c>
      <c r="IL265" s="345">
        <f t="shared" si="784"/>
        <v>0</v>
      </c>
      <c r="IM265" s="345">
        <f t="shared" si="785"/>
        <v>0</v>
      </c>
      <c r="IN265" s="345">
        <f t="shared" si="786"/>
        <v>0</v>
      </c>
      <c r="IO265" s="345">
        <f t="shared" si="787"/>
        <v>0</v>
      </c>
      <c r="IP265" s="345">
        <f t="shared" si="788"/>
        <v>0</v>
      </c>
      <c r="IQ265" s="345">
        <f t="shared" si="789"/>
        <v>0</v>
      </c>
      <c r="IR265" s="345">
        <f t="shared" si="790"/>
        <v>0</v>
      </c>
      <c r="IS265" s="392">
        <f t="shared" si="791"/>
        <v>0</v>
      </c>
      <c r="IT265" s="385"/>
      <c r="IU265" s="440">
        <f t="shared" si="643"/>
        <v>0</v>
      </c>
      <c r="IV265" s="344">
        <f t="shared" si="644"/>
        <v>0</v>
      </c>
      <c r="IW265" s="344">
        <f t="shared" si="645"/>
        <v>0</v>
      </c>
      <c r="IX265" s="344">
        <f t="shared" si="646"/>
        <v>0</v>
      </c>
      <c r="IY265" s="344">
        <f t="shared" si="647"/>
        <v>0</v>
      </c>
      <c r="IZ265" s="344">
        <f t="shared" si="648"/>
        <v>0</v>
      </c>
      <c r="JA265" s="344">
        <f t="shared" si="649"/>
        <v>0</v>
      </c>
      <c r="JB265" s="344">
        <f t="shared" si="650"/>
        <v>0</v>
      </c>
      <c r="JC265" s="344">
        <f t="shared" si="651"/>
        <v>0</v>
      </c>
      <c r="JD265" s="344">
        <f t="shared" si="652"/>
        <v>0</v>
      </c>
      <c r="JE265" s="344">
        <f t="shared" si="653"/>
        <v>0</v>
      </c>
      <c r="JF265" s="344">
        <f t="shared" si="654"/>
        <v>0</v>
      </c>
      <c r="JG265" s="344">
        <f t="shared" si="655"/>
        <v>0</v>
      </c>
      <c r="JH265" s="344">
        <f t="shared" si="656"/>
        <v>0</v>
      </c>
      <c r="JI265" s="344">
        <f t="shared" si="657"/>
        <v>0</v>
      </c>
      <c r="JJ265" s="344">
        <f t="shared" si="658"/>
        <v>0</v>
      </c>
      <c r="JK265" s="344">
        <f t="shared" si="659"/>
        <v>0</v>
      </c>
      <c r="JL265" s="344">
        <f t="shared" si="660"/>
        <v>0</v>
      </c>
      <c r="JM265" s="344">
        <f t="shared" si="661"/>
        <v>0</v>
      </c>
      <c r="JN265" s="344">
        <f t="shared" si="662"/>
        <v>0</v>
      </c>
      <c r="JO265" s="344">
        <f t="shared" si="663"/>
        <v>0</v>
      </c>
      <c r="JP265" s="344">
        <f t="shared" si="664"/>
        <v>0</v>
      </c>
      <c r="JQ265" s="344">
        <f t="shared" si="665"/>
        <v>0</v>
      </c>
      <c r="JR265" s="344">
        <f t="shared" si="666"/>
        <v>0</v>
      </c>
      <c r="JS265" s="344">
        <f t="shared" si="667"/>
        <v>0</v>
      </c>
      <c r="JT265" s="344">
        <f t="shared" si="668"/>
        <v>0</v>
      </c>
      <c r="JU265" s="344">
        <f t="shared" si="669"/>
        <v>0</v>
      </c>
      <c r="JV265" s="344">
        <f t="shared" si="670"/>
        <v>0</v>
      </c>
      <c r="JW265" s="344">
        <f t="shared" si="671"/>
        <v>0</v>
      </c>
      <c r="JX265" s="344">
        <f t="shared" si="672"/>
        <v>0</v>
      </c>
      <c r="JY265" s="344">
        <f t="shared" si="673"/>
        <v>0</v>
      </c>
      <c r="JZ265" s="344">
        <f t="shared" si="674"/>
        <v>0</v>
      </c>
      <c r="KA265" s="344">
        <f t="shared" si="675"/>
        <v>0</v>
      </c>
      <c r="KB265" s="344">
        <f t="shared" si="676"/>
        <v>0</v>
      </c>
      <c r="KC265" s="344">
        <f t="shared" si="677"/>
        <v>0</v>
      </c>
      <c r="KD265" s="344">
        <f t="shared" si="678"/>
        <v>0</v>
      </c>
      <c r="KE265" s="344">
        <f t="shared" si="679"/>
        <v>0</v>
      </c>
      <c r="KF265" s="344">
        <f t="shared" si="680"/>
        <v>0</v>
      </c>
      <c r="KG265" s="344">
        <f t="shared" si="681"/>
        <v>0</v>
      </c>
      <c r="KH265" s="344">
        <f t="shared" si="682"/>
        <v>0</v>
      </c>
      <c r="KI265" s="344">
        <f t="shared" si="683"/>
        <v>0</v>
      </c>
      <c r="KJ265" s="344">
        <f t="shared" si="684"/>
        <v>0</v>
      </c>
      <c r="KK265" s="344">
        <f t="shared" si="685"/>
        <v>0</v>
      </c>
      <c r="KL265" s="344">
        <f t="shared" si="686"/>
        <v>0</v>
      </c>
      <c r="KM265" s="344">
        <f t="shared" si="687"/>
        <v>0</v>
      </c>
      <c r="KN265" s="344">
        <f t="shared" si="688"/>
        <v>0</v>
      </c>
      <c r="KO265" s="344">
        <f t="shared" si="689"/>
        <v>0</v>
      </c>
      <c r="KP265" s="344">
        <f t="shared" si="690"/>
        <v>0</v>
      </c>
      <c r="KQ265" s="344">
        <f t="shared" si="691"/>
        <v>0</v>
      </c>
      <c r="KR265" s="344">
        <f t="shared" si="692"/>
        <v>0</v>
      </c>
      <c r="KS265" s="344">
        <f t="shared" si="693"/>
        <v>0</v>
      </c>
      <c r="KT265" s="383">
        <f t="shared" si="694"/>
        <v>0</v>
      </c>
      <c r="KU265" s="701"/>
      <c r="KV265" s="109"/>
      <c r="KW265" s="109"/>
      <c r="KX265" s="110"/>
      <c r="KZ265" s="472">
        <f t="shared" si="695"/>
        <v>0</v>
      </c>
      <c r="LA265" s="348">
        <f t="shared" si="696"/>
        <v>0</v>
      </c>
      <c r="LB265" s="348">
        <f t="shared" si="697"/>
        <v>0</v>
      </c>
      <c r="LC265" s="473">
        <f t="shared" si="698"/>
        <v>0</v>
      </c>
      <c r="LE265" s="467">
        <f t="shared" si="699"/>
        <v>0</v>
      </c>
      <c r="LF265" s="467" t="str">
        <f t="shared" si="700"/>
        <v/>
      </c>
      <c r="LG265" s="467">
        <f t="shared" si="701"/>
        <v>0</v>
      </c>
      <c r="LH265" s="467">
        <f t="shared" si="702"/>
        <v>0</v>
      </c>
      <c r="LI265" s="467">
        <f t="shared" si="703"/>
        <v>0</v>
      </c>
      <c r="LJ265" s="467">
        <f t="shared" si="704"/>
        <v>0</v>
      </c>
      <c r="LK265" s="467">
        <f t="shared" si="705"/>
        <v>0</v>
      </c>
      <c r="LL265" s="467">
        <f t="shared" si="706"/>
        <v>0</v>
      </c>
      <c r="LM265" s="467">
        <f t="shared" si="707"/>
        <v>0</v>
      </c>
      <c r="LN265" s="468">
        <f t="shared" si="708"/>
        <v>0</v>
      </c>
      <c r="LO265" s="468" t="str">
        <f t="shared" si="792"/>
        <v>○</v>
      </c>
      <c r="LP265" s="451"/>
      <c r="LQ265" s="414">
        <f t="shared" si="793"/>
        <v>0</v>
      </c>
      <c r="LR265" s="414">
        <f t="shared" si="794"/>
        <v>0</v>
      </c>
      <c r="LS265" s="414" t="str">
        <f t="shared" si="709"/>
        <v/>
      </c>
      <c r="LT265" s="414" t="str">
        <f t="shared" si="795"/>
        <v/>
      </c>
      <c r="LU265" s="414">
        <f t="shared" si="710"/>
        <v>0</v>
      </c>
      <c r="LV265" s="414">
        <f t="shared" si="711"/>
        <v>0</v>
      </c>
      <c r="LW265" s="414">
        <f t="shared" si="712"/>
        <v>0</v>
      </c>
      <c r="LX265" s="448">
        <f t="shared" si="713"/>
        <v>0</v>
      </c>
      <c r="LY265" s="414">
        <f t="shared" si="796"/>
        <v>0</v>
      </c>
      <c r="LZ265" s="414">
        <f t="shared" si="797"/>
        <v>0</v>
      </c>
      <c r="MA265" s="414">
        <f t="shared" si="798"/>
        <v>0</v>
      </c>
      <c r="MB265" s="448">
        <f t="shared" si="799"/>
        <v>0</v>
      </c>
      <c r="MC265" s="414">
        <f t="shared" si="714"/>
        <v>0</v>
      </c>
      <c r="MD265" s="414">
        <f t="shared" si="715"/>
        <v>0</v>
      </c>
      <c r="ME265" s="414">
        <f t="shared" si="716"/>
        <v>0</v>
      </c>
      <c r="MF265" s="448">
        <f t="shared" si="717"/>
        <v>0</v>
      </c>
      <c r="MG265" s="414">
        <f t="shared" si="718"/>
        <v>0</v>
      </c>
      <c r="MH265" s="414">
        <f t="shared" si="719"/>
        <v>0</v>
      </c>
      <c r="MI265" s="414">
        <f t="shared" si="720"/>
        <v>0</v>
      </c>
      <c r="MJ265" s="448">
        <f t="shared" si="800"/>
        <v>0</v>
      </c>
      <c r="MK265" s="462"/>
      <c r="ML265" s="477" cm="1">
        <f t="array" ref="ML265">IF(MX265=1,INDEX($BX265:$EQ265,1,MATCH("Ⅱ⑧",$BX265:$EQ265,0)+7),0)</f>
        <v>0</v>
      </c>
      <c r="MM265" s="478">
        <f t="shared" si="721"/>
        <v>0</v>
      </c>
      <c r="MN265" s="468">
        <f t="shared" si="722"/>
        <v>0</v>
      </c>
      <c r="MP265" s="348">
        <f t="shared" si="723"/>
        <v>0</v>
      </c>
      <c r="MQ265" s="348">
        <f t="shared" si="724"/>
        <v>0</v>
      </c>
      <c r="MR265" s="348">
        <f t="shared" si="725"/>
        <v>0</v>
      </c>
      <c r="MS265" s="348">
        <f t="shared" si="726"/>
        <v>0</v>
      </c>
      <c r="MT265" s="348">
        <f t="shared" si="727"/>
        <v>0</v>
      </c>
      <c r="MU265" s="348">
        <f t="shared" si="728"/>
        <v>0</v>
      </c>
      <c r="MV265" s="348">
        <f t="shared" si="729"/>
        <v>0</v>
      </c>
      <c r="MW265" s="348">
        <f t="shared" si="730"/>
        <v>0</v>
      </c>
      <c r="MX265" s="348">
        <f t="shared" si="731"/>
        <v>0</v>
      </c>
      <c r="MZ265" s="550">
        <f t="shared" si="732"/>
        <v>0</v>
      </c>
      <c r="NA265" s="550">
        <f t="shared" si="733"/>
        <v>0</v>
      </c>
      <c r="NB265" s="550">
        <f t="shared" si="734"/>
        <v>0</v>
      </c>
      <c r="NC265" s="550">
        <f t="shared" si="735"/>
        <v>0</v>
      </c>
      <c r="ND265" s="550">
        <f t="shared" si="736"/>
        <v>0</v>
      </c>
      <c r="NE265" s="550">
        <f t="shared" si="737"/>
        <v>0</v>
      </c>
      <c r="NF265" s="550">
        <f t="shared" si="738"/>
        <v>0</v>
      </c>
      <c r="NG265" s="550">
        <f t="shared" si="739"/>
        <v>0</v>
      </c>
    </row>
    <row r="266" spans="1:371" s="136" customFormat="1" ht="21" customHeight="1">
      <c r="A266" s="452">
        <f t="shared" si="612"/>
        <v>0</v>
      </c>
      <c r="B266" s="452">
        <f t="shared" si="801"/>
        <v>0</v>
      </c>
      <c r="C266" s="452">
        <f t="shared" si="613"/>
        <v>0</v>
      </c>
      <c r="D266" s="452">
        <f t="shared" si="614"/>
        <v>0</v>
      </c>
      <c r="E266" s="452">
        <f t="shared" si="615"/>
        <v>0</v>
      </c>
      <c r="F266" s="452">
        <f t="shared" si="802"/>
        <v>0</v>
      </c>
      <c r="G266" s="452">
        <f t="shared" si="803"/>
        <v>0</v>
      </c>
      <c r="H266" s="452">
        <f t="shared" si="804"/>
        <v>0</v>
      </c>
      <c r="I266" s="267">
        <f t="shared" si="740"/>
        <v>0</v>
      </c>
      <c r="J266" s="268"/>
      <c r="K266" s="112"/>
      <c r="L266" s="112"/>
      <c r="M266" s="106"/>
      <c r="N266" s="106"/>
      <c r="O266" s="106"/>
      <c r="P266" s="106"/>
      <c r="Q266" s="112"/>
      <c r="R266" s="263" t="str">
        <f>IFERROR(VLOOKUP(Q266,'４整理番号表'!$T$27:$U$30,2,TRUE),"")</f>
        <v/>
      </c>
      <c r="S266" s="263">
        <f t="shared" si="741"/>
        <v>0</v>
      </c>
      <c r="T266" s="266">
        <f t="shared" si="742"/>
        <v>0</v>
      </c>
      <c r="U266" s="112"/>
      <c r="V266" s="108"/>
      <c r="W266" s="269" t="str">
        <f>IFERROR(VLOOKUP(V266,'４整理番号表'!$B$6:$G$7,2,TRUE),"")</f>
        <v/>
      </c>
      <c r="X266" s="270"/>
      <c r="Y266" s="108"/>
      <c r="Z266" s="269" t="str">
        <f>IFERROR(VLOOKUP(Y266,'４整理番号表'!$B$39:$H$45,2,TRUE),"")</f>
        <v/>
      </c>
      <c r="AA266" s="108"/>
      <c r="AB266" s="271" t="str">
        <f>IFERROR(VLOOKUP(AA266,'４整理番号表'!$J$5:$K$59,2,TRUE),"")</f>
        <v/>
      </c>
      <c r="AC266" s="365"/>
      <c r="AD266" s="624"/>
      <c r="AE266" s="107"/>
      <c r="AF266" s="272" t="str">
        <f>IFERROR(VLOOKUP(AE266,'４整理番号表'!$P$6:$Q$39,2,TRUE),"")</f>
        <v/>
      </c>
      <c r="AG266" s="273">
        <f t="shared" si="616"/>
        <v>0</v>
      </c>
      <c r="AH266" s="106"/>
      <c r="AI266" s="112"/>
      <c r="AJ266" s="111"/>
      <c r="AK266" s="282"/>
      <c r="AL266" s="283"/>
      <c r="AM266" s="280"/>
      <c r="AN266" s="29"/>
      <c r="AO266" s="291">
        <f t="shared" si="617"/>
        <v>0</v>
      </c>
      <c r="AP266" s="290">
        <f t="shared" si="743"/>
        <v>0</v>
      </c>
      <c r="AQ266" s="30"/>
      <c r="AR266" s="30"/>
      <c r="AS266" s="30"/>
      <c r="AT266" s="289"/>
      <c r="AU266" s="291">
        <f t="shared" si="810"/>
        <v>0</v>
      </c>
      <c r="AV266" s="291" t="str">
        <f t="shared" si="805"/>
        <v/>
      </c>
      <c r="AW266" s="27"/>
      <c r="AX266" s="33"/>
      <c r="AY266" s="33"/>
      <c r="AZ266" s="28"/>
      <c r="BA266" s="27"/>
      <c r="BB266" s="202"/>
      <c r="BC266" s="315">
        <f t="shared" si="744"/>
        <v>0</v>
      </c>
      <c r="BD266" s="349" t="str">
        <f t="shared" si="618"/>
        <v/>
      </c>
      <c r="BE266" s="350"/>
      <c r="BF266" s="350"/>
      <c r="BG266" s="349">
        <f t="shared" si="811"/>
        <v>0</v>
      </c>
      <c r="BH266" s="350"/>
      <c r="BI266" s="349">
        <f t="shared" si="745"/>
        <v>0</v>
      </c>
      <c r="BJ266" s="202"/>
      <c r="BK266" s="202"/>
      <c r="BL266" s="653" t="str">
        <f t="shared" si="619"/>
        <v/>
      </c>
      <c r="BM266" s="654" t="str">
        <f t="shared" si="620"/>
        <v/>
      </c>
      <c r="BN266" s="266" t="str">
        <f t="shared" si="621"/>
        <v/>
      </c>
      <c r="BO266" s="793"/>
      <c r="BP266" s="323"/>
      <c r="BQ266" s="323"/>
      <c r="BR266" s="323"/>
      <c r="BS266" s="323"/>
      <c r="BT266" s="324" t="str">
        <f t="shared" si="622"/>
        <v/>
      </c>
      <c r="BU266" s="325" t="str">
        <f t="shared" si="746"/>
        <v/>
      </c>
      <c r="BV266" s="393">
        <f t="shared" si="747"/>
        <v>0</v>
      </c>
      <c r="BW266" s="326"/>
      <c r="BX266" s="329"/>
      <c r="BY266" s="454"/>
      <c r="BZ266" s="455"/>
      <c r="CA266" s="455"/>
      <c r="CB266" s="455"/>
      <c r="CC266" s="455"/>
      <c r="CD266" s="322">
        <f>IFERROR(VLOOKUP(BX266,'４整理番号表'!$X$23:$Z$31,3,FALSE),)</f>
        <v>0</v>
      </c>
      <c r="CE266" s="605" t="str">
        <f>IF(BX266='４整理番号表'!$X$24,IF(CC266&lt;&gt;"",IF(BZ266&gt;0,IF(BY266=6,ROUNDDOWN((CC266-BZ266)/ABS(BZ266),3),IF(BY266=5,ROUNDDOWN((CC266-BZ266)/ABS(BZ266)*3/4,3),"")),"-")),IF(CC266&lt;&gt;"",IF(BZ266&gt;0,ROUNDDOWN((CC266-BZ266)/ABS(BZ266),3),"-"),""))</f>
        <v/>
      </c>
      <c r="CF266" s="610"/>
      <c r="CG266" s="329"/>
      <c r="CH266" s="454"/>
      <c r="CI266" s="322"/>
      <c r="CJ266" s="322"/>
      <c r="CK266" s="322"/>
      <c r="CL266" s="322"/>
      <c r="CM266" s="322">
        <f>IFERROR(VLOOKUP(CG266,'４整理番号表'!$X$23:$Z$31,3,FALSE),)</f>
        <v>0</v>
      </c>
      <c r="CN266" s="325" t="str">
        <f t="shared" si="748"/>
        <v/>
      </c>
      <c r="CO266" s="610"/>
      <c r="CP266" s="329"/>
      <c r="CQ266" s="454"/>
      <c r="CR266" s="322"/>
      <c r="CS266" s="322"/>
      <c r="CT266" s="322"/>
      <c r="CU266" s="322"/>
      <c r="CV266" s="322">
        <f>IFERROR(VLOOKUP(CP266,'４整理番号表'!$X$23:$Z$31,3,FALSE),)</f>
        <v>0</v>
      </c>
      <c r="CW266" s="325" t="str">
        <f t="shared" si="749"/>
        <v/>
      </c>
      <c r="CX266" s="619"/>
      <c r="CY266" s="329"/>
      <c r="CZ266" s="454"/>
      <c r="DA266" s="322"/>
      <c r="DB266" s="322"/>
      <c r="DC266" s="322"/>
      <c r="DD266" s="322"/>
      <c r="DE266" s="322">
        <f>IFERROR(VLOOKUP(CY266,'４整理番号表'!$X$23:$Z$31,3,FALSE),)</f>
        <v>0</v>
      </c>
      <c r="DF266" s="325" t="str">
        <f t="shared" si="750"/>
        <v/>
      </c>
      <c r="DG266" s="610"/>
      <c r="DH266" s="329"/>
      <c r="DI266" s="454"/>
      <c r="DJ266" s="322"/>
      <c r="DK266" s="322"/>
      <c r="DL266" s="322"/>
      <c r="DM266" s="322"/>
      <c r="DN266" s="322">
        <f>IFERROR(VLOOKUP(DH266,'４整理番号表'!$X$23:$Z$31,3,FALSE),)</f>
        <v>0</v>
      </c>
      <c r="DO266" s="325" t="str">
        <f t="shared" si="751"/>
        <v/>
      </c>
      <c r="DP266" s="610"/>
      <c r="DQ266" s="329"/>
      <c r="DR266" s="454"/>
      <c r="DS266" s="322"/>
      <c r="DT266" s="322"/>
      <c r="DU266" s="322"/>
      <c r="DV266" s="322"/>
      <c r="DW266" s="322">
        <f>IFERROR(VLOOKUP(DQ266,'４整理番号表'!$X$23:$Z$31,3,FALSE),)</f>
        <v>0</v>
      </c>
      <c r="DX266" s="325" t="str">
        <f t="shared" si="752"/>
        <v/>
      </c>
      <c r="DY266" s="610"/>
      <c r="DZ266" s="329"/>
      <c r="EA266" s="454"/>
      <c r="EB266" s="322"/>
      <c r="EC266" s="322"/>
      <c r="ED266" s="322"/>
      <c r="EE266" s="322"/>
      <c r="EF266" s="322">
        <f>IFERROR(VLOOKUP(DZ266,'４整理番号表'!$X$23:$Z$31,3,FALSE),)</f>
        <v>0</v>
      </c>
      <c r="EG266" s="325" t="str">
        <f t="shared" si="753"/>
        <v/>
      </c>
      <c r="EH266" s="610"/>
      <c r="EI266" s="329"/>
      <c r="EJ266" s="454"/>
      <c r="EK266" s="322"/>
      <c r="EL266" s="322"/>
      <c r="EM266" s="322"/>
      <c r="EN266" s="322"/>
      <c r="EO266" s="322">
        <f>IFERROR(VLOOKUP(EI266,'４整理番号表'!$X$23:$Z$31,3,FALSE),)</f>
        <v>0</v>
      </c>
      <c r="EP266" s="325" t="str">
        <f t="shared" si="754"/>
        <v/>
      </c>
      <c r="EQ266" s="619"/>
      <c r="ER266" s="203" t="s">
        <v>101</v>
      </c>
      <c r="ES266" s="266">
        <f t="shared" si="623"/>
        <v>0</v>
      </c>
      <c r="ET266" s="272">
        <f t="shared" si="624"/>
        <v>0</v>
      </c>
      <c r="EU266" s="272">
        <f t="shared" si="625"/>
        <v>0</v>
      </c>
      <c r="EV266" s="272">
        <f t="shared" si="626"/>
        <v>0</v>
      </c>
      <c r="EW266" s="272">
        <f t="shared" si="627"/>
        <v>0</v>
      </c>
      <c r="EX266" s="272">
        <f t="shared" si="628"/>
        <v>0</v>
      </c>
      <c r="EY266" s="272">
        <f t="shared" si="629"/>
        <v>0</v>
      </c>
      <c r="EZ266" s="272">
        <f t="shared" si="630"/>
        <v>0</v>
      </c>
      <c r="FA266" s="272">
        <f t="shared" si="631"/>
        <v>0</v>
      </c>
      <c r="FB266" s="272">
        <f t="shared" si="632"/>
        <v>0</v>
      </c>
      <c r="FC266" s="272">
        <f t="shared" si="633"/>
        <v>0</v>
      </c>
      <c r="FD266" s="272">
        <f t="shared" si="634"/>
        <v>0</v>
      </c>
      <c r="FE266" s="272">
        <f t="shared" si="635"/>
        <v>0</v>
      </c>
      <c r="FF266" s="272">
        <f t="shared" si="636"/>
        <v>0</v>
      </c>
      <c r="FG266" s="272">
        <f t="shared" si="637"/>
        <v>0</v>
      </c>
      <c r="FH266" s="272">
        <f t="shared" si="638"/>
        <v>0</v>
      </c>
      <c r="FI266" s="109" t="s">
        <v>100</v>
      </c>
      <c r="FJ266" s="109" t="s">
        <v>100</v>
      </c>
      <c r="FK266" s="109" t="s">
        <v>100</v>
      </c>
      <c r="FL266" s="109" t="s">
        <v>100</v>
      </c>
      <c r="FM266" s="109" t="s">
        <v>100</v>
      </c>
      <c r="FN266" s="272">
        <f t="shared" si="755"/>
        <v>0</v>
      </c>
      <c r="FO266" s="272">
        <f t="shared" si="756"/>
        <v>0</v>
      </c>
      <c r="FP266" s="272">
        <f t="shared" si="757"/>
        <v>0</v>
      </c>
      <c r="FQ266" s="272">
        <f t="shared" si="758"/>
        <v>0</v>
      </c>
      <c r="FR266" s="272">
        <f t="shared" si="759"/>
        <v>0</v>
      </c>
      <c r="FS266" s="272">
        <f t="shared" si="760"/>
        <v>0</v>
      </c>
      <c r="FT266" s="272">
        <f t="shared" si="761"/>
        <v>0</v>
      </c>
      <c r="FU266" s="113"/>
      <c r="FV266" s="113"/>
      <c r="FW266" s="109"/>
      <c r="FX266" s="109"/>
      <c r="FY266" s="109"/>
      <c r="FZ266" s="272">
        <f t="shared" si="762"/>
        <v>0</v>
      </c>
      <c r="GA266" s="272">
        <f t="shared" si="639"/>
        <v>0</v>
      </c>
      <c r="GB266" s="109"/>
      <c r="GC266" s="109"/>
      <c r="GD266" s="109"/>
      <c r="GE266" s="109"/>
      <c r="GF266" s="109"/>
      <c r="GG266" s="109"/>
      <c r="GH266" s="109"/>
      <c r="GI266" s="109"/>
      <c r="GJ266" s="109"/>
      <c r="GK266" s="109"/>
      <c r="GL266" s="109"/>
      <c r="GM266" s="109"/>
      <c r="GN266" s="109"/>
      <c r="GO266" s="109"/>
      <c r="GP266" s="109"/>
      <c r="GQ266" s="109"/>
      <c r="GR266" s="109"/>
      <c r="GS266" s="109"/>
      <c r="GT266" s="110"/>
      <c r="GV266" s="413">
        <f t="shared" si="640"/>
        <v>0</v>
      </c>
      <c r="GW266" s="414">
        <f t="shared" si="641"/>
        <v>0</v>
      </c>
      <c r="GX266" s="415"/>
      <c r="GY266" s="416">
        <f t="shared" si="806"/>
        <v>0</v>
      </c>
      <c r="GZ266" s="417">
        <f t="shared" si="807"/>
        <v>0</v>
      </c>
      <c r="HA266" s="385"/>
      <c r="HB266" s="421"/>
      <c r="HC266" s="422"/>
      <c r="HD266" s="422"/>
      <c r="HE266" s="423">
        <f t="shared" si="808"/>
        <v>0</v>
      </c>
      <c r="HF266" s="424">
        <f t="shared" si="809"/>
        <v>0</v>
      </c>
      <c r="HG266" s="426"/>
      <c r="HH266" s="426"/>
      <c r="HI266" s="426"/>
      <c r="HJ266" s="345" t="str">
        <f t="shared" si="642"/>
        <v/>
      </c>
      <c r="HK266" s="402">
        <f>IF(OR(AND(1&lt;=HJ266,HJ266&lt;=3),HJ266=6),VLOOKUP(HJ266,'４整理番号表'!$J$5:$K$59,2,FALSE),0)</f>
        <v>0</v>
      </c>
      <c r="HL266" s="402">
        <f>IF(OR(HJ266=4,HJ266=7),VLOOKUP(HJ266,'４整理番号表'!$J$5:$K$59,2,FALSE),0)</f>
        <v>0</v>
      </c>
      <c r="HM266" s="402">
        <f>IF(HJ266=5,VLOOKUP(HJ266,'４整理番号表'!$J$5:$K$59,2,FALSE),0)</f>
        <v>0</v>
      </c>
      <c r="HN266" s="402">
        <f>IF(AND(8&lt;=HJ266,HJ266&lt;=13),VLOOKUP(HJ266,'４整理番号表'!$J$5:$K$59,2,FALSE),0)</f>
        <v>0</v>
      </c>
      <c r="HO266" s="397">
        <f t="shared" si="763"/>
        <v>0</v>
      </c>
      <c r="HP266" s="345">
        <f t="shared" si="764"/>
        <v>0</v>
      </c>
      <c r="HQ266" s="345">
        <f t="shared" si="765"/>
        <v>0</v>
      </c>
      <c r="HR266" s="344">
        <f t="shared" si="766"/>
        <v>0</v>
      </c>
      <c r="HS266" s="344">
        <f t="shared" si="767"/>
        <v>0</v>
      </c>
      <c r="HT266" s="345">
        <f t="shared" si="768"/>
        <v>0</v>
      </c>
      <c r="HU266" s="345">
        <f t="shared" si="769"/>
        <v>0</v>
      </c>
      <c r="HV266" s="345">
        <f t="shared" si="770"/>
        <v>0</v>
      </c>
      <c r="HW266" s="345">
        <f t="shared" si="771"/>
        <v>0</v>
      </c>
      <c r="HX266" s="345">
        <f t="shared" si="772"/>
        <v>0</v>
      </c>
      <c r="HY266" s="344">
        <f t="shared" si="773"/>
        <v>0</v>
      </c>
      <c r="HZ266" s="344">
        <f t="shared" si="774"/>
        <v>0</v>
      </c>
      <c r="IA266" s="345">
        <f t="shared" si="775"/>
        <v>0</v>
      </c>
      <c r="IB266" s="345">
        <f t="shared" si="776"/>
        <v>0</v>
      </c>
      <c r="IC266" s="345">
        <f t="shared" si="777"/>
        <v>0</v>
      </c>
      <c r="ID266" s="345">
        <f t="shared" si="778"/>
        <v>0</v>
      </c>
      <c r="IE266" s="345">
        <f t="shared" si="779"/>
        <v>0</v>
      </c>
      <c r="IF266" s="344">
        <f>IF(AND($HO266=3,SUM($ID266:IE266)=0),IF(AND($HB266=1,$HF266&gt;=0.1),1,),)</f>
        <v>0</v>
      </c>
      <c r="IG266" s="344">
        <f>IF(AND($HO266=3,SUM($ID266:IF266)=0),IF(AND($HB266=1,$HF266&gt;=0.05,$HF266&lt;0.1),1,),)</f>
        <v>0</v>
      </c>
      <c r="IH266" s="345">
        <f t="shared" si="780"/>
        <v>0</v>
      </c>
      <c r="II266" s="345">
        <f t="shared" si="781"/>
        <v>0</v>
      </c>
      <c r="IJ266" s="345">
        <f t="shared" si="782"/>
        <v>0</v>
      </c>
      <c r="IK266" s="345">
        <f t="shared" si="783"/>
        <v>0</v>
      </c>
      <c r="IL266" s="345">
        <f t="shared" si="784"/>
        <v>0</v>
      </c>
      <c r="IM266" s="345">
        <f t="shared" si="785"/>
        <v>0</v>
      </c>
      <c r="IN266" s="345">
        <f t="shared" si="786"/>
        <v>0</v>
      </c>
      <c r="IO266" s="345">
        <f t="shared" si="787"/>
        <v>0</v>
      </c>
      <c r="IP266" s="345">
        <f t="shared" si="788"/>
        <v>0</v>
      </c>
      <c r="IQ266" s="345">
        <f t="shared" si="789"/>
        <v>0</v>
      </c>
      <c r="IR266" s="345">
        <f t="shared" si="790"/>
        <v>0</v>
      </c>
      <c r="IS266" s="392">
        <f t="shared" si="791"/>
        <v>0</v>
      </c>
      <c r="IT266" s="385"/>
      <c r="IU266" s="440">
        <f t="shared" si="643"/>
        <v>0</v>
      </c>
      <c r="IV266" s="344">
        <f t="shared" si="644"/>
        <v>0</v>
      </c>
      <c r="IW266" s="344">
        <f t="shared" si="645"/>
        <v>0</v>
      </c>
      <c r="IX266" s="344">
        <f t="shared" si="646"/>
        <v>0</v>
      </c>
      <c r="IY266" s="344">
        <f t="shared" si="647"/>
        <v>0</v>
      </c>
      <c r="IZ266" s="344">
        <f t="shared" si="648"/>
        <v>0</v>
      </c>
      <c r="JA266" s="344">
        <f t="shared" si="649"/>
        <v>0</v>
      </c>
      <c r="JB266" s="344">
        <f t="shared" si="650"/>
        <v>0</v>
      </c>
      <c r="JC266" s="344">
        <f t="shared" si="651"/>
        <v>0</v>
      </c>
      <c r="JD266" s="344">
        <f t="shared" si="652"/>
        <v>0</v>
      </c>
      <c r="JE266" s="344">
        <f t="shared" si="653"/>
        <v>0</v>
      </c>
      <c r="JF266" s="344">
        <f t="shared" si="654"/>
        <v>0</v>
      </c>
      <c r="JG266" s="344">
        <f t="shared" si="655"/>
        <v>0</v>
      </c>
      <c r="JH266" s="344">
        <f t="shared" si="656"/>
        <v>0</v>
      </c>
      <c r="JI266" s="344">
        <f t="shared" si="657"/>
        <v>0</v>
      </c>
      <c r="JJ266" s="344">
        <f t="shared" si="658"/>
        <v>0</v>
      </c>
      <c r="JK266" s="344">
        <f t="shared" si="659"/>
        <v>0</v>
      </c>
      <c r="JL266" s="344">
        <f t="shared" si="660"/>
        <v>0</v>
      </c>
      <c r="JM266" s="344">
        <f t="shared" si="661"/>
        <v>0</v>
      </c>
      <c r="JN266" s="344">
        <f t="shared" si="662"/>
        <v>0</v>
      </c>
      <c r="JO266" s="344">
        <f t="shared" si="663"/>
        <v>0</v>
      </c>
      <c r="JP266" s="344">
        <f t="shared" si="664"/>
        <v>0</v>
      </c>
      <c r="JQ266" s="344">
        <f t="shared" si="665"/>
        <v>0</v>
      </c>
      <c r="JR266" s="344">
        <f t="shared" si="666"/>
        <v>0</v>
      </c>
      <c r="JS266" s="344">
        <f t="shared" si="667"/>
        <v>0</v>
      </c>
      <c r="JT266" s="344">
        <f t="shared" si="668"/>
        <v>0</v>
      </c>
      <c r="JU266" s="344">
        <f t="shared" si="669"/>
        <v>0</v>
      </c>
      <c r="JV266" s="344">
        <f t="shared" si="670"/>
        <v>0</v>
      </c>
      <c r="JW266" s="344">
        <f t="shared" si="671"/>
        <v>0</v>
      </c>
      <c r="JX266" s="344">
        <f t="shared" si="672"/>
        <v>0</v>
      </c>
      <c r="JY266" s="344">
        <f t="shared" si="673"/>
        <v>0</v>
      </c>
      <c r="JZ266" s="344">
        <f t="shared" si="674"/>
        <v>0</v>
      </c>
      <c r="KA266" s="344">
        <f t="shared" si="675"/>
        <v>0</v>
      </c>
      <c r="KB266" s="344">
        <f t="shared" si="676"/>
        <v>0</v>
      </c>
      <c r="KC266" s="344">
        <f t="shared" si="677"/>
        <v>0</v>
      </c>
      <c r="KD266" s="344">
        <f t="shared" si="678"/>
        <v>0</v>
      </c>
      <c r="KE266" s="344">
        <f t="shared" si="679"/>
        <v>0</v>
      </c>
      <c r="KF266" s="344">
        <f t="shared" si="680"/>
        <v>0</v>
      </c>
      <c r="KG266" s="344">
        <f t="shared" si="681"/>
        <v>0</v>
      </c>
      <c r="KH266" s="344">
        <f t="shared" si="682"/>
        <v>0</v>
      </c>
      <c r="KI266" s="344">
        <f t="shared" si="683"/>
        <v>0</v>
      </c>
      <c r="KJ266" s="344">
        <f t="shared" si="684"/>
        <v>0</v>
      </c>
      <c r="KK266" s="344">
        <f t="shared" si="685"/>
        <v>0</v>
      </c>
      <c r="KL266" s="344">
        <f t="shared" si="686"/>
        <v>0</v>
      </c>
      <c r="KM266" s="344">
        <f t="shared" si="687"/>
        <v>0</v>
      </c>
      <c r="KN266" s="344">
        <f t="shared" si="688"/>
        <v>0</v>
      </c>
      <c r="KO266" s="344">
        <f t="shared" si="689"/>
        <v>0</v>
      </c>
      <c r="KP266" s="344">
        <f t="shared" si="690"/>
        <v>0</v>
      </c>
      <c r="KQ266" s="344">
        <f t="shared" si="691"/>
        <v>0</v>
      </c>
      <c r="KR266" s="344">
        <f t="shared" si="692"/>
        <v>0</v>
      </c>
      <c r="KS266" s="344">
        <f t="shared" si="693"/>
        <v>0</v>
      </c>
      <c r="KT266" s="383">
        <f t="shared" si="694"/>
        <v>0</v>
      </c>
      <c r="KU266" s="701"/>
      <c r="KV266" s="109"/>
      <c r="KW266" s="109"/>
      <c r="KX266" s="110"/>
      <c r="KZ266" s="472">
        <f t="shared" si="695"/>
        <v>0</v>
      </c>
      <c r="LA266" s="348">
        <f t="shared" si="696"/>
        <v>0</v>
      </c>
      <c r="LB266" s="348">
        <f t="shared" si="697"/>
        <v>0</v>
      </c>
      <c r="LC266" s="473">
        <f t="shared" si="698"/>
        <v>0</v>
      </c>
      <c r="LE266" s="467">
        <f t="shared" si="699"/>
        <v>0</v>
      </c>
      <c r="LF266" s="467" t="str">
        <f t="shared" si="700"/>
        <v/>
      </c>
      <c r="LG266" s="467">
        <f t="shared" si="701"/>
        <v>0</v>
      </c>
      <c r="LH266" s="467">
        <f t="shared" si="702"/>
        <v>0</v>
      </c>
      <c r="LI266" s="467">
        <f t="shared" si="703"/>
        <v>0</v>
      </c>
      <c r="LJ266" s="467">
        <f t="shared" si="704"/>
        <v>0</v>
      </c>
      <c r="LK266" s="467">
        <f t="shared" si="705"/>
        <v>0</v>
      </c>
      <c r="LL266" s="467">
        <f t="shared" si="706"/>
        <v>0</v>
      </c>
      <c r="LM266" s="467">
        <f t="shared" si="707"/>
        <v>0</v>
      </c>
      <c r="LN266" s="468">
        <f t="shared" si="708"/>
        <v>0</v>
      </c>
      <c r="LO266" s="468" t="str">
        <f t="shared" si="792"/>
        <v>○</v>
      </c>
      <c r="LP266" s="451"/>
      <c r="LQ266" s="414">
        <f t="shared" si="793"/>
        <v>0</v>
      </c>
      <c r="LR266" s="414">
        <f t="shared" si="794"/>
        <v>0</v>
      </c>
      <c r="LS266" s="414" t="str">
        <f t="shared" si="709"/>
        <v/>
      </c>
      <c r="LT266" s="414" t="str">
        <f t="shared" si="795"/>
        <v/>
      </c>
      <c r="LU266" s="414">
        <f t="shared" si="710"/>
        <v>0</v>
      </c>
      <c r="LV266" s="414">
        <f t="shared" si="711"/>
        <v>0</v>
      </c>
      <c r="LW266" s="414">
        <f t="shared" si="712"/>
        <v>0</v>
      </c>
      <c r="LX266" s="448">
        <f t="shared" si="713"/>
        <v>0</v>
      </c>
      <c r="LY266" s="414">
        <f t="shared" si="796"/>
        <v>0</v>
      </c>
      <c r="LZ266" s="414">
        <f t="shared" si="797"/>
        <v>0</v>
      </c>
      <c r="MA266" s="414">
        <f t="shared" si="798"/>
        <v>0</v>
      </c>
      <c r="MB266" s="448">
        <f t="shared" si="799"/>
        <v>0</v>
      </c>
      <c r="MC266" s="414">
        <f t="shared" si="714"/>
        <v>0</v>
      </c>
      <c r="MD266" s="414">
        <f t="shared" si="715"/>
        <v>0</v>
      </c>
      <c r="ME266" s="414">
        <f t="shared" si="716"/>
        <v>0</v>
      </c>
      <c r="MF266" s="448">
        <f t="shared" si="717"/>
        <v>0</v>
      </c>
      <c r="MG266" s="414">
        <f t="shared" si="718"/>
        <v>0</v>
      </c>
      <c r="MH266" s="414">
        <f t="shared" si="719"/>
        <v>0</v>
      </c>
      <c r="MI266" s="414">
        <f t="shared" si="720"/>
        <v>0</v>
      </c>
      <c r="MJ266" s="448">
        <f t="shared" si="800"/>
        <v>0</v>
      </c>
      <c r="MK266" s="462"/>
      <c r="ML266" s="477" cm="1">
        <f t="array" ref="ML266">IF(MX266=1,INDEX($BX266:$EQ266,1,MATCH("Ⅱ⑧",$BX266:$EQ266,0)+7),0)</f>
        <v>0</v>
      </c>
      <c r="MM266" s="478">
        <f t="shared" si="721"/>
        <v>0</v>
      </c>
      <c r="MN266" s="468">
        <f t="shared" si="722"/>
        <v>0</v>
      </c>
      <c r="MP266" s="348">
        <f t="shared" si="723"/>
        <v>0</v>
      </c>
      <c r="MQ266" s="348">
        <f t="shared" si="724"/>
        <v>0</v>
      </c>
      <c r="MR266" s="348">
        <f t="shared" si="725"/>
        <v>0</v>
      </c>
      <c r="MS266" s="348">
        <f t="shared" si="726"/>
        <v>0</v>
      </c>
      <c r="MT266" s="348">
        <f t="shared" si="727"/>
        <v>0</v>
      </c>
      <c r="MU266" s="348">
        <f t="shared" si="728"/>
        <v>0</v>
      </c>
      <c r="MV266" s="348">
        <f t="shared" si="729"/>
        <v>0</v>
      </c>
      <c r="MW266" s="348">
        <f t="shared" si="730"/>
        <v>0</v>
      </c>
      <c r="MX266" s="348">
        <f t="shared" si="731"/>
        <v>0</v>
      </c>
      <c r="MZ266" s="550">
        <f t="shared" si="732"/>
        <v>0</v>
      </c>
      <c r="NA266" s="550">
        <f t="shared" si="733"/>
        <v>0</v>
      </c>
      <c r="NB266" s="550">
        <f t="shared" si="734"/>
        <v>0</v>
      </c>
      <c r="NC266" s="550">
        <f t="shared" si="735"/>
        <v>0</v>
      </c>
      <c r="ND266" s="550">
        <f t="shared" si="736"/>
        <v>0</v>
      </c>
      <c r="NE266" s="550">
        <f t="shared" si="737"/>
        <v>0</v>
      </c>
      <c r="NF266" s="550">
        <f t="shared" si="738"/>
        <v>0</v>
      </c>
      <c r="NG266" s="550">
        <f t="shared" si="739"/>
        <v>0</v>
      </c>
    </row>
    <row r="267" spans="1:371" s="136" customFormat="1" ht="21" customHeight="1">
      <c r="A267" s="452">
        <f t="shared" si="612"/>
        <v>0</v>
      </c>
      <c r="B267" s="452">
        <f t="shared" si="801"/>
        <v>0</v>
      </c>
      <c r="C267" s="452">
        <f t="shared" si="613"/>
        <v>0</v>
      </c>
      <c r="D267" s="452">
        <f t="shared" si="614"/>
        <v>0</v>
      </c>
      <c r="E267" s="452">
        <f t="shared" si="615"/>
        <v>0</v>
      </c>
      <c r="F267" s="452">
        <f t="shared" si="802"/>
        <v>0</v>
      </c>
      <c r="G267" s="452">
        <f t="shared" si="803"/>
        <v>0</v>
      </c>
      <c r="H267" s="452">
        <f t="shared" si="804"/>
        <v>0</v>
      </c>
      <c r="I267" s="267">
        <f t="shared" si="740"/>
        <v>0</v>
      </c>
      <c r="J267" s="268"/>
      <c r="K267" s="112"/>
      <c r="L267" s="112"/>
      <c r="M267" s="106"/>
      <c r="N267" s="106"/>
      <c r="O267" s="106"/>
      <c r="P267" s="106"/>
      <c r="Q267" s="112"/>
      <c r="R267" s="263" t="str">
        <f>IFERROR(VLOOKUP(Q267,'４整理番号表'!$T$27:$U$30,2,TRUE),"")</f>
        <v/>
      </c>
      <c r="S267" s="263">
        <f t="shared" si="741"/>
        <v>0</v>
      </c>
      <c r="T267" s="266">
        <f t="shared" si="742"/>
        <v>0</v>
      </c>
      <c r="U267" s="112"/>
      <c r="V267" s="108"/>
      <c r="W267" s="269" t="str">
        <f>IFERROR(VLOOKUP(V267,'４整理番号表'!$B$6:$G$7,2,TRUE),"")</f>
        <v/>
      </c>
      <c r="X267" s="270"/>
      <c r="Y267" s="108"/>
      <c r="Z267" s="269" t="str">
        <f>IFERROR(VLOOKUP(Y267,'４整理番号表'!$B$39:$H$45,2,TRUE),"")</f>
        <v/>
      </c>
      <c r="AA267" s="108"/>
      <c r="AB267" s="271" t="str">
        <f>IFERROR(VLOOKUP(AA267,'４整理番号表'!$J$5:$K$59,2,TRUE),"")</f>
        <v/>
      </c>
      <c r="AC267" s="365"/>
      <c r="AD267" s="624"/>
      <c r="AE267" s="107"/>
      <c r="AF267" s="272" t="str">
        <f>IFERROR(VLOOKUP(AE267,'４整理番号表'!$P$6:$Q$39,2,TRUE),"")</f>
        <v/>
      </c>
      <c r="AG267" s="273">
        <f t="shared" si="616"/>
        <v>0</v>
      </c>
      <c r="AH267" s="106"/>
      <c r="AI267" s="112"/>
      <c r="AJ267" s="111"/>
      <c r="AK267" s="282"/>
      <c r="AL267" s="283"/>
      <c r="AM267" s="280"/>
      <c r="AN267" s="26"/>
      <c r="AO267" s="291">
        <f t="shared" si="617"/>
        <v>0</v>
      </c>
      <c r="AP267" s="290">
        <f t="shared" si="743"/>
        <v>0</v>
      </c>
      <c r="AQ267" s="30"/>
      <c r="AR267" s="30"/>
      <c r="AS267" s="30"/>
      <c r="AT267" s="289"/>
      <c r="AU267" s="291">
        <f t="shared" si="810"/>
        <v>0</v>
      </c>
      <c r="AV267" s="291" t="str">
        <f t="shared" si="805"/>
        <v/>
      </c>
      <c r="AW267" s="27"/>
      <c r="AX267" s="33"/>
      <c r="AY267" s="33"/>
      <c r="AZ267" s="28"/>
      <c r="BA267" s="27"/>
      <c r="BB267" s="202"/>
      <c r="BC267" s="315">
        <f t="shared" si="744"/>
        <v>0</v>
      </c>
      <c r="BD267" s="349" t="str">
        <f t="shared" si="618"/>
        <v/>
      </c>
      <c r="BE267" s="350"/>
      <c r="BF267" s="350"/>
      <c r="BG267" s="349">
        <f t="shared" si="811"/>
        <v>0</v>
      </c>
      <c r="BH267" s="350"/>
      <c r="BI267" s="349">
        <f t="shared" si="745"/>
        <v>0</v>
      </c>
      <c r="BJ267" s="202"/>
      <c r="BK267" s="202"/>
      <c r="BL267" s="653" t="str">
        <f t="shared" si="619"/>
        <v/>
      </c>
      <c r="BM267" s="654" t="str">
        <f t="shared" si="620"/>
        <v/>
      </c>
      <c r="BN267" s="266" t="str">
        <f t="shared" si="621"/>
        <v/>
      </c>
      <c r="BO267" s="793"/>
      <c r="BP267" s="323"/>
      <c r="BQ267" s="323"/>
      <c r="BR267" s="323"/>
      <c r="BS267" s="323"/>
      <c r="BT267" s="324" t="str">
        <f t="shared" si="622"/>
        <v/>
      </c>
      <c r="BU267" s="325" t="str">
        <f t="shared" si="746"/>
        <v/>
      </c>
      <c r="BV267" s="393">
        <f t="shared" si="747"/>
        <v>0</v>
      </c>
      <c r="BW267" s="326"/>
      <c r="BX267" s="329"/>
      <c r="BY267" s="454"/>
      <c r="BZ267" s="455"/>
      <c r="CA267" s="455"/>
      <c r="CB267" s="455"/>
      <c r="CC267" s="455"/>
      <c r="CD267" s="322">
        <f>IFERROR(VLOOKUP(BX267,'４整理番号表'!$X$23:$Z$31,3,FALSE),)</f>
        <v>0</v>
      </c>
      <c r="CE267" s="605" t="str">
        <f>IF(BX267='４整理番号表'!$X$24,IF(CC267&lt;&gt;"",IF(BZ267&gt;0,IF(BY267=6,ROUNDDOWN((CC267-BZ267)/ABS(BZ267),3),IF(BY267=5,ROUNDDOWN((CC267-BZ267)/ABS(BZ267)*3/4,3),"")),"-")),IF(CC267&lt;&gt;"",IF(BZ267&gt;0,ROUNDDOWN((CC267-BZ267)/ABS(BZ267),3),"-"),""))</f>
        <v/>
      </c>
      <c r="CF267" s="610"/>
      <c r="CG267" s="329"/>
      <c r="CH267" s="454"/>
      <c r="CI267" s="322"/>
      <c r="CJ267" s="322"/>
      <c r="CK267" s="322"/>
      <c r="CL267" s="322"/>
      <c r="CM267" s="322">
        <f>IFERROR(VLOOKUP(CG267,'４整理番号表'!$X$23:$Z$31,3,FALSE),)</f>
        <v>0</v>
      </c>
      <c r="CN267" s="325" t="str">
        <f t="shared" si="748"/>
        <v/>
      </c>
      <c r="CO267" s="610"/>
      <c r="CP267" s="329"/>
      <c r="CQ267" s="454"/>
      <c r="CR267" s="322"/>
      <c r="CS267" s="322"/>
      <c r="CT267" s="322"/>
      <c r="CU267" s="322"/>
      <c r="CV267" s="322">
        <f>IFERROR(VLOOKUP(CP267,'４整理番号表'!$X$23:$Z$31,3,FALSE),)</f>
        <v>0</v>
      </c>
      <c r="CW267" s="325" t="str">
        <f t="shared" si="749"/>
        <v/>
      </c>
      <c r="CX267" s="619"/>
      <c r="CY267" s="329"/>
      <c r="CZ267" s="454"/>
      <c r="DA267" s="322"/>
      <c r="DB267" s="322"/>
      <c r="DC267" s="322"/>
      <c r="DD267" s="322"/>
      <c r="DE267" s="322">
        <f>IFERROR(VLOOKUP(CY267,'４整理番号表'!$X$23:$Z$31,3,FALSE),)</f>
        <v>0</v>
      </c>
      <c r="DF267" s="325" t="str">
        <f t="shared" si="750"/>
        <v/>
      </c>
      <c r="DG267" s="610"/>
      <c r="DH267" s="329"/>
      <c r="DI267" s="454"/>
      <c r="DJ267" s="322"/>
      <c r="DK267" s="322"/>
      <c r="DL267" s="322"/>
      <c r="DM267" s="322"/>
      <c r="DN267" s="322">
        <f>IFERROR(VLOOKUP(DH267,'４整理番号表'!$X$23:$Z$31,3,FALSE),)</f>
        <v>0</v>
      </c>
      <c r="DO267" s="325" t="str">
        <f t="shared" si="751"/>
        <v/>
      </c>
      <c r="DP267" s="610"/>
      <c r="DQ267" s="329"/>
      <c r="DR267" s="454"/>
      <c r="DS267" s="322"/>
      <c r="DT267" s="322"/>
      <c r="DU267" s="322"/>
      <c r="DV267" s="322"/>
      <c r="DW267" s="322">
        <f>IFERROR(VLOOKUP(DQ267,'４整理番号表'!$X$23:$Z$31,3,FALSE),)</f>
        <v>0</v>
      </c>
      <c r="DX267" s="325" t="str">
        <f t="shared" si="752"/>
        <v/>
      </c>
      <c r="DY267" s="610"/>
      <c r="DZ267" s="329"/>
      <c r="EA267" s="454"/>
      <c r="EB267" s="322"/>
      <c r="EC267" s="322"/>
      <c r="ED267" s="322"/>
      <c r="EE267" s="322"/>
      <c r="EF267" s="322">
        <f>IFERROR(VLOOKUP(DZ267,'４整理番号表'!$X$23:$Z$31,3,FALSE),)</f>
        <v>0</v>
      </c>
      <c r="EG267" s="325" t="str">
        <f t="shared" si="753"/>
        <v/>
      </c>
      <c r="EH267" s="610"/>
      <c r="EI267" s="329"/>
      <c r="EJ267" s="454"/>
      <c r="EK267" s="322"/>
      <c r="EL267" s="322"/>
      <c r="EM267" s="322"/>
      <c r="EN267" s="322"/>
      <c r="EO267" s="322">
        <f>IFERROR(VLOOKUP(EI267,'４整理番号表'!$X$23:$Z$31,3,FALSE),)</f>
        <v>0</v>
      </c>
      <c r="EP267" s="325" t="str">
        <f t="shared" si="754"/>
        <v/>
      </c>
      <c r="EQ267" s="619"/>
      <c r="ER267" s="203" t="s">
        <v>101</v>
      </c>
      <c r="ES267" s="266">
        <f t="shared" si="623"/>
        <v>0</v>
      </c>
      <c r="ET267" s="272">
        <f t="shared" si="624"/>
        <v>0</v>
      </c>
      <c r="EU267" s="272">
        <f t="shared" si="625"/>
        <v>0</v>
      </c>
      <c r="EV267" s="272">
        <f t="shared" si="626"/>
        <v>0</v>
      </c>
      <c r="EW267" s="272">
        <f t="shared" si="627"/>
        <v>0</v>
      </c>
      <c r="EX267" s="272">
        <f t="shared" si="628"/>
        <v>0</v>
      </c>
      <c r="EY267" s="272">
        <f t="shared" si="629"/>
        <v>0</v>
      </c>
      <c r="EZ267" s="272">
        <f t="shared" si="630"/>
        <v>0</v>
      </c>
      <c r="FA267" s="272">
        <f t="shared" si="631"/>
        <v>0</v>
      </c>
      <c r="FB267" s="272">
        <f t="shared" si="632"/>
        <v>0</v>
      </c>
      <c r="FC267" s="272">
        <f t="shared" si="633"/>
        <v>0</v>
      </c>
      <c r="FD267" s="272">
        <f t="shared" si="634"/>
        <v>0</v>
      </c>
      <c r="FE267" s="272">
        <f t="shared" si="635"/>
        <v>0</v>
      </c>
      <c r="FF267" s="272">
        <f t="shared" si="636"/>
        <v>0</v>
      </c>
      <c r="FG267" s="272">
        <f t="shared" si="637"/>
        <v>0</v>
      </c>
      <c r="FH267" s="272">
        <f t="shared" si="638"/>
        <v>0</v>
      </c>
      <c r="FI267" s="109" t="s">
        <v>100</v>
      </c>
      <c r="FJ267" s="109" t="s">
        <v>100</v>
      </c>
      <c r="FK267" s="109" t="s">
        <v>100</v>
      </c>
      <c r="FL267" s="109" t="s">
        <v>100</v>
      </c>
      <c r="FM267" s="109" t="s">
        <v>100</v>
      </c>
      <c r="FN267" s="272">
        <f t="shared" si="755"/>
        <v>0</v>
      </c>
      <c r="FO267" s="272">
        <f t="shared" si="756"/>
        <v>0</v>
      </c>
      <c r="FP267" s="272">
        <f t="shared" si="757"/>
        <v>0</v>
      </c>
      <c r="FQ267" s="272">
        <f t="shared" si="758"/>
        <v>0</v>
      </c>
      <c r="FR267" s="272">
        <f t="shared" si="759"/>
        <v>0</v>
      </c>
      <c r="FS267" s="272">
        <f t="shared" si="760"/>
        <v>0</v>
      </c>
      <c r="FT267" s="272">
        <f t="shared" si="761"/>
        <v>0</v>
      </c>
      <c r="FU267" s="113"/>
      <c r="FV267" s="113"/>
      <c r="FW267" s="109"/>
      <c r="FX267" s="109"/>
      <c r="FY267" s="109"/>
      <c r="FZ267" s="272">
        <f t="shared" si="762"/>
        <v>0</v>
      </c>
      <c r="GA267" s="272">
        <f t="shared" si="639"/>
        <v>0</v>
      </c>
      <c r="GB267" s="109"/>
      <c r="GC267" s="109"/>
      <c r="GD267" s="109"/>
      <c r="GE267" s="109"/>
      <c r="GF267" s="109"/>
      <c r="GG267" s="109"/>
      <c r="GH267" s="109"/>
      <c r="GI267" s="109"/>
      <c r="GJ267" s="109"/>
      <c r="GK267" s="109"/>
      <c r="GL267" s="109"/>
      <c r="GM267" s="109"/>
      <c r="GN267" s="109"/>
      <c r="GO267" s="109"/>
      <c r="GP267" s="109"/>
      <c r="GQ267" s="109"/>
      <c r="GR267" s="109"/>
      <c r="GS267" s="109"/>
      <c r="GT267" s="110"/>
      <c r="GV267" s="413">
        <f t="shared" si="640"/>
        <v>0</v>
      </c>
      <c r="GW267" s="414">
        <f t="shared" si="641"/>
        <v>0</v>
      </c>
      <c r="GX267" s="415"/>
      <c r="GY267" s="416">
        <f t="shared" si="806"/>
        <v>0</v>
      </c>
      <c r="GZ267" s="417">
        <f t="shared" si="807"/>
        <v>0</v>
      </c>
      <c r="HA267" s="385"/>
      <c r="HB267" s="421"/>
      <c r="HC267" s="422"/>
      <c r="HD267" s="422"/>
      <c r="HE267" s="423">
        <f t="shared" si="808"/>
        <v>0</v>
      </c>
      <c r="HF267" s="424">
        <f t="shared" si="809"/>
        <v>0</v>
      </c>
      <c r="HG267" s="426"/>
      <c r="HH267" s="426"/>
      <c r="HI267" s="426"/>
      <c r="HJ267" s="345" t="str">
        <f t="shared" si="642"/>
        <v/>
      </c>
      <c r="HK267" s="402">
        <f>IF(OR(AND(1&lt;=HJ267,HJ267&lt;=3),HJ267=6),VLOOKUP(HJ267,'４整理番号表'!$J$5:$K$59,2,FALSE),0)</f>
        <v>0</v>
      </c>
      <c r="HL267" s="402">
        <f>IF(OR(HJ267=4,HJ267=7),VLOOKUP(HJ267,'４整理番号表'!$J$5:$K$59,2,FALSE),0)</f>
        <v>0</v>
      </c>
      <c r="HM267" s="402">
        <f>IF(HJ267=5,VLOOKUP(HJ267,'４整理番号表'!$J$5:$K$59,2,FALSE),0)</f>
        <v>0</v>
      </c>
      <c r="HN267" s="402">
        <f>IF(AND(8&lt;=HJ267,HJ267&lt;=13),VLOOKUP(HJ267,'４整理番号表'!$J$5:$K$59,2,FALSE),0)</f>
        <v>0</v>
      </c>
      <c r="HO267" s="397">
        <f t="shared" si="763"/>
        <v>0</v>
      </c>
      <c r="HP267" s="345">
        <f t="shared" si="764"/>
        <v>0</v>
      </c>
      <c r="HQ267" s="345">
        <f t="shared" si="765"/>
        <v>0</v>
      </c>
      <c r="HR267" s="344">
        <f t="shared" si="766"/>
        <v>0</v>
      </c>
      <c r="HS267" s="344">
        <f t="shared" si="767"/>
        <v>0</v>
      </c>
      <c r="HT267" s="345">
        <f t="shared" si="768"/>
        <v>0</v>
      </c>
      <c r="HU267" s="345">
        <f t="shared" si="769"/>
        <v>0</v>
      </c>
      <c r="HV267" s="345">
        <f t="shared" si="770"/>
        <v>0</v>
      </c>
      <c r="HW267" s="345">
        <f t="shared" si="771"/>
        <v>0</v>
      </c>
      <c r="HX267" s="345">
        <f t="shared" si="772"/>
        <v>0</v>
      </c>
      <c r="HY267" s="344">
        <f t="shared" si="773"/>
        <v>0</v>
      </c>
      <c r="HZ267" s="344">
        <f t="shared" si="774"/>
        <v>0</v>
      </c>
      <c r="IA267" s="345">
        <f t="shared" si="775"/>
        <v>0</v>
      </c>
      <c r="IB267" s="345">
        <f t="shared" si="776"/>
        <v>0</v>
      </c>
      <c r="IC267" s="345">
        <f t="shared" si="777"/>
        <v>0</v>
      </c>
      <c r="ID267" s="345">
        <f t="shared" si="778"/>
        <v>0</v>
      </c>
      <c r="IE267" s="345">
        <f t="shared" si="779"/>
        <v>0</v>
      </c>
      <c r="IF267" s="344">
        <f>IF(AND($HO267=3,SUM($ID267:IE267)=0),IF(AND($HB267=1,$HF267&gt;=0.1),1,),)</f>
        <v>0</v>
      </c>
      <c r="IG267" s="344">
        <f>IF(AND($HO267=3,SUM($ID267:IF267)=0),IF(AND($HB267=1,$HF267&gt;=0.05,$HF267&lt;0.1),1,),)</f>
        <v>0</v>
      </c>
      <c r="IH267" s="345">
        <f t="shared" si="780"/>
        <v>0</v>
      </c>
      <c r="II267" s="345">
        <f t="shared" si="781"/>
        <v>0</v>
      </c>
      <c r="IJ267" s="345">
        <f t="shared" si="782"/>
        <v>0</v>
      </c>
      <c r="IK267" s="345">
        <f t="shared" si="783"/>
        <v>0</v>
      </c>
      <c r="IL267" s="345">
        <f t="shared" si="784"/>
        <v>0</v>
      </c>
      <c r="IM267" s="345">
        <f t="shared" si="785"/>
        <v>0</v>
      </c>
      <c r="IN267" s="345">
        <f t="shared" si="786"/>
        <v>0</v>
      </c>
      <c r="IO267" s="345">
        <f t="shared" si="787"/>
        <v>0</v>
      </c>
      <c r="IP267" s="345">
        <f t="shared" si="788"/>
        <v>0</v>
      </c>
      <c r="IQ267" s="345">
        <f t="shared" si="789"/>
        <v>0</v>
      </c>
      <c r="IR267" s="345">
        <f t="shared" si="790"/>
        <v>0</v>
      </c>
      <c r="IS267" s="392">
        <f t="shared" si="791"/>
        <v>0</v>
      </c>
      <c r="IT267" s="385"/>
      <c r="IU267" s="440">
        <f t="shared" si="643"/>
        <v>0</v>
      </c>
      <c r="IV267" s="344">
        <f t="shared" si="644"/>
        <v>0</v>
      </c>
      <c r="IW267" s="344">
        <f t="shared" si="645"/>
        <v>0</v>
      </c>
      <c r="IX267" s="344">
        <f t="shared" si="646"/>
        <v>0</v>
      </c>
      <c r="IY267" s="344">
        <f t="shared" si="647"/>
        <v>0</v>
      </c>
      <c r="IZ267" s="344">
        <f t="shared" si="648"/>
        <v>0</v>
      </c>
      <c r="JA267" s="344">
        <f t="shared" si="649"/>
        <v>0</v>
      </c>
      <c r="JB267" s="344">
        <f t="shared" si="650"/>
        <v>0</v>
      </c>
      <c r="JC267" s="344">
        <f t="shared" si="651"/>
        <v>0</v>
      </c>
      <c r="JD267" s="344">
        <f t="shared" si="652"/>
        <v>0</v>
      </c>
      <c r="JE267" s="344">
        <f t="shared" si="653"/>
        <v>0</v>
      </c>
      <c r="JF267" s="344">
        <f t="shared" si="654"/>
        <v>0</v>
      </c>
      <c r="JG267" s="344">
        <f t="shared" si="655"/>
        <v>0</v>
      </c>
      <c r="JH267" s="344">
        <f t="shared" si="656"/>
        <v>0</v>
      </c>
      <c r="JI267" s="344">
        <f t="shared" si="657"/>
        <v>0</v>
      </c>
      <c r="JJ267" s="344">
        <f t="shared" si="658"/>
        <v>0</v>
      </c>
      <c r="JK267" s="344">
        <f t="shared" si="659"/>
        <v>0</v>
      </c>
      <c r="JL267" s="344">
        <f t="shared" si="660"/>
        <v>0</v>
      </c>
      <c r="JM267" s="344">
        <f t="shared" si="661"/>
        <v>0</v>
      </c>
      <c r="JN267" s="344">
        <f t="shared" si="662"/>
        <v>0</v>
      </c>
      <c r="JO267" s="344">
        <f t="shared" si="663"/>
        <v>0</v>
      </c>
      <c r="JP267" s="344">
        <f t="shared" si="664"/>
        <v>0</v>
      </c>
      <c r="JQ267" s="344">
        <f t="shared" si="665"/>
        <v>0</v>
      </c>
      <c r="JR267" s="344">
        <f t="shared" si="666"/>
        <v>0</v>
      </c>
      <c r="JS267" s="344">
        <f t="shared" si="667"/>
        <v>0</v>
      </c>
      <c r="JT267" s="344">
        <f t="shared" si="668"/>
        <v>0</v>
      </c>
      <c r="JU267" s="344">
        <f t="shared" si="669"/>
        <v>0</v>
      </c>
      <c r="JV267" s="344">
        <f t="shared" si="670"/>
        <v>0</v>
      </c>
      <c r="JW267" s="344">
        <f t="shared" si="671"/>
        <v>0</v>
      </c>
      <c r="JX267" s="344">
        <f t="shared" si="672"/>
        <v>0</v>
      </c>
      <c r="JY267" s="344">
        <f t="shared" si="673"/>
        <v>0</v>
      </c>
      <c r="JZ267" s="344">
        <f t="shared" si="674"/>
        <v>0</v>
      </c>
      <c r="KA267" s="344">
        <f t="shared" si="675"/>
        <v>0</v>
      </c>
      <c r="KB267" s="344">
        <f t="shared" si="676"/>
        <v>0</v>
      </c>
      <c r="KC267" s="344">
        <f t="shared" si="677"/>
        <v>0</v>
      </c>
      <c r="KD267" s="344">
        <f t="shared" si="678"/>
        <v>0</v>
      </c>
      <c r="KE267" s="344">
        <f t="shared" si="679"/>
        <v>0</v>
      </c>
      <c r="KF267" s="344">
        <f t="shared" si="680"/>
        <v>0</v>
      </c>
      <c r="KG267" s="344">
        <f t="shared" si="681"/>
        <v>0</v>
      </c>
      <c r="KH267" s="344">
        <f t="shared" si="682"/>
        <v>0</v>
      </c>
      <c r="KI267" s="344">
        <f t="shared" si="683"/>
        <v>0</v>
      </c>
      <c r="KJ267" s="344">
        <f t="shared" si="684"/>
        <v>0</v>
      </c>
      <c r="KK267" s="344">
        <f t="shared" si="685"/>
        <v>0</v>
      </c>
      <c r="KL267" s="344">
        <f t="shared" si="686"/>
        <v>0</v>
      </c>
      <c r="KM267" s="344">
        <f t="shared" si="687"/>
        <v>0</v>
      </c>
      <c r="KN267" s="344">
        <f t="shared" si="688"/>
        <v>0</v>
      </c>
      <c r="KO267" s="344">
        <f t="shared" si="689"/>
        <v>0</v>
      </c>
      <c r="KP267" s="344">
        <f t="shared" si="690"/>
        <v>0</v>
      </c>
      <c r="KQ267" s="344">
        <f t="shared" si="691"/>
        <v>0</v>
      </c>
      <c r="KR267" s="344">
        <f t="shared" si="692"/>
        <v>0</v>
      </c>
      <c r="KS267" s="344">
        <f t="shared" si="693"/>
        <v>0</v>
      </c>
      <c r="KT267" s="383">
        <f t="shared" si="694"/>
        <v>0</v>
      </c>
      <c r="KU267" s="701"/>
      <c r="KV267" s="109"/>
      <c r="KW267" s="109"/>
      <c r="KX267" s="110"/>
      <c r="KZ267" s="472">
        <f t="shared" si="695"/>
        <v>0</v>
      </c>
      <c r="LA267" s="348">
        <f t="shared" si="696"/>
        <v>0</v>
      </c>
      <c r="LB267" s="348">
        <f t="shared" si="697"/>
        <v>0</v>
      </c>
      <c r="LC267" s="473">
        <f t="shared" si="698"/>
        <v>0</v>
      </c>
      <c r="LE267" s="467">
        <f t="shared" si="699"/>
        <v>0</v>
      </c>
      <c r="LF267" s="467" t="str">
        <f t="shared" si="700"/>
        <v/>
      </c>
      <c r="LG267" s="467">
        <f t="shared" si="701"/>
        <v>0</v>
      </c>
      <c r="LH267" s="467">
        <f t="shared" si="702"/>
        <v>0</v>
      </c>
      <c r="LI267" s="467">
        <f t="shared" si="703"/>
        <v>0</v>
      </c>
      <c r="LJ267" s="467">
        <f t="shared" si="704"/>
        <v>0</v>
      </c>
      <c r="LK267" s="467">
        <f t="shared" si="705"/>
        <v>0</v>
      </c>
      <c r="LL267" s="467">
        <f t="shared" si="706"/>
        <v>0</v>
      </c>
      <c r="LM267" s="467">
        <f t="shared" si="707"/>
        <v>0</v>
      </c>
      <c r="LN267" s="468">
        <f t="shared" si="708"/>
        <v>0</v>
      </c>
      <c r="LO267" s="468" t="str">
        <f t="shared" si="792"/>
        <v>○</v>
      </c>
      <c r="LP267" s="451"/>
      <c r="LQ267" s="414">
        <f t="shared" si="793"/>
        <v>0</v>
      </c>
      <c r="LR267" s="414">
        <f t="shared" si="794"/>
        <v>0</v>
      </c>
      <c r="LS267" s="414" t="str">
        <f t="shared" si="709"/>
        <v/>
      </c>
      <c r="LT267" s="414" t="str">
        <f t="shared" si="795"/>
        <v/>
      </c>
      <c r="LU267" s="414">
        <f t="shared" si="710"/>
        <v>0</v>
      </c>
      <c r="LV267" s="414">
        <f t="shared" si="711"/>
        <v>0</v>
      </c>
      <c r="LW267" s="414">
        <f t="shared" si="712"/>
        <v>0</v>
      </c>
      <c r="LX267" s="448">
        <f t="shared" si="713"/>
        <v>0</v>
      </c>
      <c r="LY267" s="414">
        <f t="shared" si="796"/>
        <v>0</v>
      </c>
      <c r="LZ267" s="414">
        <f t="shared" si="797"/>
        <v>0</v>
      </c>
      <c r="MA267" s="414">
        <f t="shared" si="798"/>
        <v>0</v>
      </c>
      <c r="MB267" s="448">
        <f t="shared" si="799"/>
        <v>0</v>
      </c>
      <c r="MC267" s="414">
        <f t="shared" si="714"/>
        <v>0</v>
      </c>
      <c r="MD267" s="414">
        <f t="shared" si="715"/>
        <v>0</v>
      </c>
      <c r="ME267" s="414">
        <f t="shared" si="716"/>
        <v>0</v>
      </c>
      <c r="MF267" s="448">
        <f t="shared" si="717"/>
        <v>0</v>
      </c>
      <c r="MG267" s="414">
        <f t="shared" si="718"/>
        <v>0</v>
      </c>
      <c r="MH267" s="414">
        <f t="shared" si="719"/>
        <v>0</v>
      </c>
      <c r="MI267" s="414">
        <f t="shared" si="720"/>
        <v>0</v>
      </c>
      <c r="MJ267" s="448">
        <f t="shared" si="800"/>
        <v>0</v>
      </c>
      <c r="MK267" s="462"/>
      <c r="ML267" s="477" cm="1">
        <f t="array" ref="ML267">IF(MX267=1,INDEX($BX267:$EQ267,1,MATCH("Ⅱ⑧",$BX267:$EQ267,0)+7),0)</f>
        <v>0</v>
      </c>
      <c r="MM267" s="478">
        <f t="shared" si="721"/>
        <v>0</v>
      </c>
      <c r="MN267" s="468">
        <f t="shared" si="722"/>
        <v>0</v>
      </c>
      <c r="MP267" s="348">
        <f t="shared" si="723"/>
        <v>0</v>
      </c>
      <c r="MQ267" s="348">
        <f t="shared" si="724"/>
        <v>0</v>
      </c>
      <c r="MR267" s="348">
        <f t="shared" si="725"/>
        <v>0</v>
      </c>
      <c r="MS267" s="348">
        <f t="shared" si="726"/>
        <v>0</v>
      </c>
      <c r="MT267" s="348">
        <f t="shared" si="727"/>
        <v>0</v>
      </c>
      <c r="MU267" s="348">
        <f t="shared" si="728"/>
        <v>0</v>
      </c>
      <c r="MV267" s="348">
        <f t="shared" si="729"/>
        <v>0</v>
      </c>
      <c r="MW267" s="348">
        <f t="shared" si="730"/>
        <v>0</v>
      </c>
      <c r="MX267" s="348">
        <f t="shared" si="731"/>
        <v>0</v>
      </c>
      <c r="MZ267" s="550">
        <f t="shared" si="732"/>
        <v>0</v>
      </c>
      <c r="NA267" s="550">
        <f t="shared" si="733"/>
        <v>0</v>
      </c>
      <c r="NB267" s="550">
        <f t="shared" si="734"/>
        <v>0</v>
      </c>
      <c r="NC267" s="550">
        <f t="shared" si="735"/>
        <v>0</v>
      </c>
      <c r="ND267" s="550">
        <f t="shared" si="736"/>
        <v>0</v>
      </c>
      <c r="NE267" s="550">
        <f t="shared" si="737"/>
        <v>0</v>
      </c>
      <c r="NF267" s="550">
        <f t="shared" si="738"/>
        <v>0</v>
      </c>
      <c r="NG267" s="550">
        <f t="shared" si="739"/>
        <v>0</v>
      </c>
    </row>
    <row r="268" spans="1:371" s="136" customFormat="1" ht="21" customHeight="1">
      <c r="A268" s="452">
        <f t="shared" si="612"/>
        <v>0</v>
      </c>
      <c r="B268" s="452">
        <f t="shared" si="801"/>
        <v>0</v>
      </c>
      <c r="C268" s="452">
        <f t="shared" si="613"/>
        <v>0</v>
      </c>
      <c r="D268" s="452">
        <f t="shared" si="614"/>
        <v>0</v>
      </c>
      <c r="E268" s="452">
        <f t="shared" si="615"/>
        <v>0</v>
      </c>
      <c r="F268" s="452">
        <f t="shared" si="802"/>
        <v>0</v>
      </c>
      <c r="G268" s="452">
        <f t="shared" si="803"/>
        <v>0</v>
      </c>
      <c r="H268" s="452">
        <f t="shared" si="804"/>
        <v>0</v>
      </c>
      <c r="I268" s="267">
        <f t="shared" si="740"/>
        <v>0</v>
      </c>
      <c r="J268" s="268"/>
      <c r="K268" s="112"/>
      <c r="L268" s="112"/>
      <c r="M268" s="106"/>
      <c r="N268" s="106"/>
      <c r="O268" s="106"/>
      <c r="P268" s="106"/>
      <c r="Q268" s="112"/>
      <c r="R268" s="263" t="str">
        <f>IFERROR(VLOOKUP(Q268,'４整理番号表'!$T$27:$U$30,2,TRUE),"")</f>
        <v/>
      </c>
      <c r="S268" s="263">
        <f t="shared" si="741"/>
        <v>0</v>
      </c>
      <c r="T268" s="266">
        <f t="shared" si="742"/>
        <v>0</v>
      </c>
      <c r="U268" s="112"/>
      <c r="V268" s="108"/>
      <c r="W268" s="269" t="str">
        <f>IFERROR(VLOOKUP(V268,'４整理番号表'!$B$6:$G$7,2,TRUE),"")</f>
        <v/>
      </c>
      <c r="X268" s="270"/>
      <c r="Y268" s="108"/>
      <c r="Z268" s="269" t="str">
        <f>IFERROR(VLOOKUP(Y268,'４整理番号表'!$B$39:$H$45,2,TRUE),"")</f>
        <v/>
      </c>
      <c r="AA268" s="108"/>
      <c r="AB268" s="271" t="str">
        <f>IFERROR(VLOOKUP(AA268,'４整理番号表'!$J$5:$K$59,2,TRUE),"")</f>
        <v/>
      </c>
      <c r="AC268" s="365"/>
      <c r="AD268" s="624"/>
      <c r="AE268" s="107"/>
      <c r="AF268" s="272" t="str">
        <f>IFERROR(VLOOKUP(AE268,'４整理番号表'!$P$6:$Q$39,2,TRUE),"")</f>
        <v/>
      </c>
      <c r="AG268" s="273">
        <f t="shared" si="616"/>
        <v>0</v>
      </c>
      <c r="AH268" s="106"/>
      <c r="AI268" s="112"/>
      <c r="AJ268" s="111"/>
      <c r="AK268" s="282"/>
      <c r="AL268" s="283"/>
      <c r="AM268" s="280"/>
      <c r="AN268" s="29"/>
      <c r="AO268" s="291">
        <f t="shared" si="617"/>
        <v>0</v>
      </c>
      <c r="AP268" s="290">
        <f t="shared" si="743"/>
        <v>0</v>
      </c>
      <c r="AQ268" s="30"/>
      <c r="AR268" s="30"/>
      <c r="AS268" s="30"/>
      <c r="AT268" s="289"/>
      <c r="AU268" s="291">
        <f t="shared" si="810"/>
        <v>0</v>
      </c>
      <c r="AV268" s="291" t="str">
        <f t="shared" si="805"/>
        <v/>
      </c>
      <c r="AW268" s="27"/>
      <c r="AX268" s="33"/>
      <c r="AY268" s="33"/>
      <c r="AZ268" s="28"/>
      <c r="BA268" s="27"/>
      <c r="BB268" s="202"/>
      <c r="BC268" s="315">
        <f t="shared" si="744"/>
        <v>0</v>
      </c>
      <c r="BD268" s="349" t="str">
        <f t="shared" si="618"/>
        <v/>
      </c>
      <c r="BE268" s="350"/>
      <c r="BF268" s="350"/>
      <c r="BG268" s="349">
        <f t="shared" si="811"/>
        <v>0</v>
      </c>
      <c r="BH268" s="350"/>
      <c r="BI268" s="349">
        <f t="shared" si="745"/>
        <v>0</v>
      </c>
      <c r="BJ268" s="202"/>
      <c r="BK268" s="202"/>
      <c r="BL268" s="653" t="str">
        <f t="shared" si="619"/>
        <v/>
      </c>
      <c r="BM268" s="654" t="str">
        <f t="shared" si="620"/>
        <v/>
      </c>
      <c r="BN268" s="266" t="str">
        <f t="shared" si="621"/>
        <v/>
      </c>
      <c r="BO268" s="793"/>
      <c r="BP268" s="323"/>
      <c r="BQ268" s="323"/>
      <c r="BR268" s="323"/>
      <c r="BS268" s="323"/>
      <c r="BT268" s="324" t="str">
        <f t="shared" si="622"/>
        <v/>
      </c>
      <c r="BU268" s="325" t="str">
        <f t="shared" si="746"/>
        <v/>
      </c>
      <c r="BV268" s="393">
        <f t="shared" si="747"/>
        <v>0</v>
      </c>
      <c r="BW268" s="326"/>
      <c r="BX268" s="329"/>
      <c r="BY268" s="454"/>
      <c r="BZ268" s="455"/>
      <c r="CA268" s="455"/>
      <c r="CB268" s="455"/>
      <c r="CC268" s="455"/>
      <c r="CD268" s="322">
        <f>IFERROR(VLOOKUP(BX268,'４整理番号表'!$X$23:$Z$31,3,FALSE),)</f>
        <v>0</v>
      </c>
      <c r="CE268" s="605" t="str">
        <f>IF(BX268='４整理番号表'!$X$24,IF(CC268&lt;&gt;"",IF(BZ268&gt;0,IF(BY268=6,ROUNDDOWN((CC268-BZ268)/ABS(BZ268),3),IF(BY268=5,ROUNDDOWN((CC268-BZ268)/ABS(BZ268)*3/4,3),"")),"-")),IF(CC268&lt;&gt;"",IF(BZ268&gt;0,ROUNDDOWN((CC268-BZ268)/ABS(BZ268),3),"-"),""))</f>
        <v/>
      </c>
      <c r="CF268" s="610"/>
      <c r="CG268" s="329"/>
      <c r="CH268" s="454"/>
      <c r="CI268" s="322"/>
      <c r="CJ268" s="322"/>
      <c r="CK268" s="322"/>
      <c r="CL268" s="322"/>
      <c r="CM268" s="322">
        <f>IFERROR(VLOOKUP(CG268,'４整理番号表'!$X$23:$Z$31,3,FALSE),)</f>
        <v>0</v>
      </c>
      <c r="CN268" s="325" t="str">
        <f t="shared" si="748"/>
        <v/>
      </c>
      <c r="CO268" s="610"/>
      <c r="CP268" s="329"/>
      <c r="CQ268" s="454"/>
      <c r="CR268" s="322"/>
      <c r="CS268" s="322"/>
      <c r="CT268" s="322"/>
      <c r="CU268" s="322"/>
      <c r="CV268" s="322">
        <f>IFERROR(VLOOKUP(CP268,'４整理番号表'!$X$23:$Z$31,3,FALSE),)</f>
        <v>0</v>
      </c>
      <c r="CW268" s="325" t="str">
        <f t="shared" si="749"/>
        <v/>
      </c>
      <c r="CX268" s="619"/>
      <c r="CY268" s="329"/>
      <c r="CZ268" s="454"/>
      <c r="DA268" s="322"/>
      <c r="DB268" s="322"/>
      <c r="DC268" s="322"/>
      <c r="DD268" s="322"/>
      <c r="DE268" s="322">
        <f>IFERROR(VLOOKUP(CY268,'４整理番号表'!$X$23:$Z$31,3,FALSE),)</f>
        <v>0</v>
      </c>
      <c r="DF268" s="325" t="str">
        <f t="shared" si="750"/>
        <v/>
      </c>
      <c r="DG268" s="610"/>
      <c r="DH268" s="329"/>
      <c r="DI268" s="454"/>
      <c r="DJ268" s="322"/>
      <c r="DK268" s="322"/>
      <c r="DL268" s="322"/>
      <c r="DM268" s="322"/>
      <c r="DN268" s="322">
        <f>IFERROR(VLOOKUP(DH268,'４整理番号表'!$X$23:$Z$31,3,FALSE),)</f>
        <v>0</v>
      </c>
      <c r="DO268" s="325" t="str">
        <f t="shared" si="751"/>
        <v/>
      </c>
      <c r="DP268" s="610"/>
      <c r="DQ268" s="329"/>
      <c r="DR268" s="454"/>
      <c r="DS268" s="322"/>
      <c r="DT268" s="322"/>
      <c r="DU268" s="322"/>
      <c r="DV268" s="322"/>
      <c r="DW268" s="322">
        <f>IFERROR(VLOOKUP(DQ268,'４整理番号表'!$X$23:$Z$31,3,FALSE),)</f>
        <v>0</v>
      </c>
      <c r="DX268" s="325" t="str">
        <f t="shared" si="752"/>
        <v/>
      </c>
      <c r="DY268" s="610"/>
      <c r="DZ268" s="329"/>
      <c r="EA268" s="454"/>
      <c r="EB268" s="322"/>
      <c r="EC268" s="322"/>
      <c r="ED268" s="322"/>
      <c r="EE268" s="322"/>
      <c r="EF268" s="322">
        <f>IFERROR(VLOOKUP(DZ268,'４整理番号表'!$X$23:$Z$31,3,FALSE),)</f>
        <v>0</v>
      </c>
      <c r="EG268" s="325" t="str">
        <f t="shared" si="753"/>
        <v/>
      </c>
      <c r="EH268" s="610"/>
      <c r="EI268" s="329"/>
      <c r="EJ268" s="454"/>
      <c r="EK268" s="322"/>
      <c r="EL268" s="322"/>
      <c r="EM268" s="322"/>
      <c r="EN268" s="322"/>
      <c r="EO268" s="322">
        <f>IFERROR(VLOOKUP(EI268,'４整理番号表'!$X$23:$Z$31,3,FALSE),)</f>
        <v>0</v>
      </c>
      <c r="EP268" s="325" t="str">
        <f t="shared" si="754"/>
        <v/>
      </c>
      <c r="EQ268" s="619"/>
      <c r="ER268" s="203" t="s">
        <v>101</v>
      </c>
      <c r="ES268" s="266">
        <f t="shared" si="623"/>
        <v>0</v>
      </c>
      <c r="ET268" s="272">
        <f t="shared" si="624"/>
        <v>0</v>
      </c>
      <c r="EU268" s="272">
        <f t="shared" si="625"/>
        <v>0</v>
      </c>
      <c r="EV268" s="272">
        <f t="shared" si="626"/>
        <v>0</v>
      </c>
      <c r="EW268" s="272">
        <f t="shared" si="627"/>
        <v>0</v>
      </c>
      <c r="EX268" s="272">
        <f t="shared" si="628"/>
        <v>0</v>
      </c>
      <c r="EY268" s="272">
        <f t="shared" si="629"/>
        <v>0</v>
      </c>
      <c r="EZ268" s="272">
        <f t="shared" si="630"/>
        <v>0</v>
      </c>
      <c r="FA268" s="272">
        <f t="shared" si="631"/>
        <v>0</v>
      </c>
      <c r="FB268" s="272">
        <f t="shared" si="632"/>
        <v>0</v>
      </c>
      <c r="FC268" s="272">
        <f t="shared" si="633"/>
        <v>0</v>
      </c>
      <c r="FD268" s="272">
        <f t="shared" si="634"/>
        <v>0</v>
      </c>
      <c r="FE268" s="272">
        <f t="shared" si="635"/>
        <v>0</v>
      </c>
      <c r="FF268" s="272">
        <f t="shared" si="636"/>
        <v>0</v>
      </c>
      <c r="FG268" s="272">
        <f t="shared" si="637"/>
        <v>0</v>
      </c>
      <c r="FH268" s="272">
        <f t="shared" si="638"/>
        <v>0</v>
      </c>
      <c r="FI268" s="109" t="s">
        <v>100</v>
      </c>
      <c r="FJ268" s="109" t="s">
        <v>100</v>
      </c>
      <c r="FK268" s="109" t="s">
        <v>100</v>
      </c>
      <c r="FL268" s="109" t="s">
        <v>100</v>
      </c>
      <c r="FM268" s="109" t="s">
        <v>100</v>
      </c>
      <c r="FN268" s="272">
        <f t="shared" si="755"/>
        <v>0</v>
      </c>
      <c r="FO268" s="272">
        <f t="shared" si="756"/>
        <v>0</v>
      </c>
      <c r="FP268" s="272">
        <f t="shared" si="757"/>
        <v>0</v>
      </c>
      <c r="FQ268" s="272">
        <f t="shared" si="758"/>
        <v>0</v>
      </c>
      <c r="FR268" s="272">
        <f t="shared" si="759"/>
        <v>0</v>
      </c>
      <c r="FS268" s="272">
        <f t="shared" si="760"/>
        <v>0</v>
      </c>
      <c r="FT268" s="272">
        <f t="shared" si="761"/>
        <v>0</v>
      </c>
      <c r="FU268" s="113"/>
      <c r="FV268" s="113"/>
      <c r="FW268" s="109"/>
      <c r="FX268" s="109"/>
      <c r="FY268" s="109"/>
      <c r="FZ268" s="272">
        <f t="shared" si="762"/>
        <v>0</v>
      </c>
      <c r="GA268" s="272">
        <f t="shared" si="639"/>
        <v>0</v>
      </c>
      <c r="GB268" s="109"/>
      <c r="GC268" s="109"/>
      <c r="GD268" s="109"/>
      <c r="GE268" s="109"/>
      <c r="GF268" s="109"/>
      <c r="GG268" s="109"/>
      <c r="GH268" s="109"/>
      <c r="GI268" s="109"/>
      <c r="GJ268" s="109"/>
      <c r="GK268" s="109"/>
      <c r="GL268" s="109"/>
      <c r="GM268" s="109"/>
      <c r="GN268" s="109"/>
      <c r="GO268" s="109"/>
      <c r="GP268" s="109"/>
      <c r="GQ268" s="109"/>
      <c r="GR268" s="109"/>
      <c r="GS268" s="109"/>
      <c r="GT268" s="110"/>
      <c r="GV268" s="413">
        <f t="shared" si="640"/>
        <v>0</v>
      </c>
      <c r="GW268" s="414">
        <f t="shared" si="641"/>
        <v>0</v>
      </c>
      <c r="GX268" s="415"/>
      <c r="GY268" s="416">
        <f t="shared" si="806"/>
        <v>0</v>
      </c>
      <c r="GZ268" s="417">
        <f t="shared" si="807"/>
        <v>0</v>
      </c>
      <c r="HA268" s="385"/>
      <c r="HB268" s="421"/>
      <c r="HC268" s="422"/>
      <c r="HD268" s="422"/>
      <c r="HE268" s="423">
        <f t="shared" si="808"/>
        <v>0</v>
      </c>
      <c r="HF268" s="424">
        <f t="shared" si="809"/>
        <v>0</v>
      </c>
      <c r="HG268" s="426"/>
      <c r="HH268" s="426"/>
      <c r="HI268" s="426"/>
      <c r="HJ268" s="345" t="str">
        <f t="shared" si="642"/>
        <v/>
      </c>
      <c r="HK268" s="402">
        <f>IF(OR(AND(1&lt;=HJ268,HJ268&lt;=3),HJ268=6),VLOOKUP(HJ268,'４整理番号表'!$J$5:$K$59,2,FALSE),0)</f>
        <v>0</v>
      </c>
      <c r="HL268" s="402">
        <f>IF(OR(HJ268=4,HJ268=7),VLOOKUP(HJ268,'４整理番号表'!$J$5:$K$59,2,FALSE),0)</f>
        <v>0</v>
      </c>
      <c r="HM268" s="402">
        <f>IF(HJ268=5,VLOOKUP(HJ268,'４整理番号表'!$J$5:$K$59,2,FALSE),0)</f>
        <v>0</v>
      </c>
      <c r="HN268" s="402">
        <f>IF(AND(8&lt;=HJ268,HJ268&lt;=13),VLOOKUP(HJ268,'４整理番号表'!$J$5:$K$59,2,FALSE),0)</f>
        <v>0</v>
      </c>
      <c r="HO268" s="397">
        <f t="shared" si="763"/>
        <v>0</v>
      </c>
      <c r="HP268" s="345">
        <f t="shared" si="764"/>
        <v>0</v>
      </c>
      <c r="HQ268" s="345">
        <f t="shared" si="765"/>
        <v>0</v>
      </c>
      <c r="HR268" s="344">
        <f t="shared" si="766"/>
        <v>0</v>
      </c>
      <c r="HS268" s="344">
        <f t="shared" si="767"/>
        <v>0</v>
      </c>
      <c r="HT268" s="345">
        <f t="shared" si="768"/>
        <v>0</v>
      </c>
      <c r="HU268" s="345">
        <f t="shared" si="769"/>
        <v>0</v>
      </c>
      <c r="HV268" s="345">
        <f t="shared" si="770"/>
        <v>0</v>
      </c>
      <c r="HW268" s="345">
        <f t="shared" si="771"/>
        <v>0</v>
      </c>
      <c r="HX268" s="345">
        <f t="shared" si="772"/>
        <v>0</v>
      </c>
      <c r="HY268" s="344">
        <f t="shared" si="773"/>
        <v>0</v>
      </c>
      <c r="HZ268" s="344">
        <f t="shared" si="774"/>
        <v>0</v>
      </c>
      <c r="IA268" s="345">
        <f t="shared" si="775"/>
        <v>0</v>
      </c>
      <c r="IB268" s="345">
        <f t="shared" si="776"/>
        <v>0</v>
      </c>
      <c r="IC268" s="345">
        <f t="shared" si="777"/>
        <v>0</v>
      </c>
      <c r="ID268" s="345">
        <f t="shared" si="778"/>
        <v>0</v>
      </c>
      <c r="IE268" s="345">
        <f t="shared" si="779"/>
        <v>0</v>
      </c>
      <c r="IF268" s="344">
        <f>IF(AND($HO268=3,SUM($ID268:IE268)=0),IF(AND($HB268=1,$HF268&gt;=0.1),1,),)</f>
        <v>0</v>
      </c>
      <c r="IG268" s="344">
        <f>IF(AND($HO268=3,SUM($ID268:IF268)=0),IF(AND($HB268=1,$HF268&gt;=0.05,$HF268&lt;0.1),1,),)</f>
        <v>0</v>
      </c>
      <c r="IH268" s="345">
        <f t="shared" si="780"/>
        <v>0</v>
      </c>
      <c r="II268" s="345">
        <f t="shared" si="781"/>
        <v>0</v>
      </c>
      <c r="IJ268" s="345">
        <f t="shared" si="782"/>
        <v>0</v>
      </c>
      <c r="IK268" s="345">
        <f t="shared" si="783"/>
        <v>0</v>
      </c>
      <c r="IL268" s="345">
        <f t="shared" si="784"/>
        <v>0</v>
      </c>
      <c r="IM268" s="345">
        <f t="shared" si="785"/>
        <v>0</v>
      </c>
      <c r="IN268" s="345">
        <f t="shared" si="786"/>
        <v>0</v>
      </c>
      <c r="IO268" s="345">
        <f t="shared" si="787"/>
        <v>0</v>
      </c>
      <c r="IP268" s="345">
        <f t="shared" si="788"/>
        <v>0</v>
      </c>
      <c r="IQ268" s="345">
        <f t="shared" si="789"/>
        <v>0</v>
      </c>
      <c r="IR268" s="345">
        <f t="shared" si="790"/>
        <v>0</v>
      </c>
      <c r="IS268" s="392">
        <f t="shared" si="791"/>
        <v>0</v>
      </c>
      <c r="IT268" s="385"/>
      <c r="IU268" s="440">
        <f t="shared" si="643"/>
        <v>0</v>
      </c>
      <c r="IV268" s="344">
        <f t="shared" si="644"/>
        <v>0</v>
      </c>
      <c r="IW268" s="344">
        <f t="shared" si="645"/>
        <v>0</v>
      </c>
      <c r="IX268" s="344">
        <f t="shared" si="646"/>
        <v>0</v>
      </c>
      <c r="IY268" s="344">
        <f t="shared" si="647"/>
        <v>0</v>
      </c>
      <c r="IZ268" s="344">
        <f t="shared" si="648"/>
        <v>0</v>
      </c>
      <c r="JA268" s="344">
        <f t="shared" si="649"/>
        <v>0</v>
      </c>
      <c r="JB268" s="344">
        <f t="shared" si="650"/>
        <v>0</v>
      </c>
      <c r="JC268" s="344">
        <f t="shared" si="651"/>
        <v>0</v>
      </c>
      <c r="JD268" s="344">
        <f t="shared" si="652"/>
        <v>0</v>
      </c>
      <c r="JE268" s="344">
        <f t="shared" si="653"/>
        <v>0</v>
      </c>
      <c r="JF268" s="344">
        <f t="shared" si="654"/>
        <v>0</v>
      </c>
      <c r="JG268" s="344">
        <f t="shared" si="655"/>
        <v>0</v>
      </c>
      <c r="JH268" s="344">
        <f t="shared" si="656"/>
        <v>0</v>
      </c>
      <c r="JI268" s="344">
        <f t="shared" si="657"/>
        <v>0</v>
      </c>
      <c r="JJ268" s="344">
        <f t="shared" si="658"/>
        <v>0</v>
      </c>
      <c r="JK268" s="344">
        <f t="shared" si="659"/>
        <v>0</v>
      </c>
      <c r="JL268" s="344">
        <f t="shared" si="660"/>
        <v>0</v>
      </c>
      <c r="JM268" s="344">
        <f t="shared" si="661"/>
        <v>0</v>
      </c>
      <c r="JN268" s="344">
        <f t="shared" si="662"/>
        <v>0</v>
      </c>
      <c r="JO268" s="344">
        <f t="shared" si="663"/>
        <v>0</v>
      </c>
      <c r="JP268" s="344">
        <f t="shared" si="664"/>
        <v>0</v>
      </c>
      <c r="JQ268" s="344">
        <f t="shared" si="665"/>
        <v>0</v>
      </c>
      <c r="JR268" s="344">
        <f t="shared" si="666"/>
        <v>0</v>
      </c>
      <c r="JS268" s="344">
        <f t="shared" si="667"/>
        <v>0</v>
      </c>
      <c r="JT268" s="344">
        <f t="shared" si="668"/>
        <v>0</v>
      </c>
      <c r="JU268" s="344">
        <f t="shared" si="669"/>
        <v>0</v>
      </c>
      <c r="JV268" s="344">
        <f t="shared" si="670"/>
        <v>0</v>
      </c>
      <c r="JW268" s="344">
        <f t="shared" si="671"/>
        <v>0</v>
      </c>
      <c r="JX268" s="344">
        <f t="shared" si="672"/>
        <v>0</v>
      </c>
      <c r="JY268" s="344">
        <f t="shared" si="673"/>
        <v>0</v>
      </c>
      <c r="JZ268" s="344">
        <f t="shared" si="674"/>
        <v>0</v>
      </c>
      <c r="KA268" s="344">
        <f t="shared" si="675"/>
        <v>0</v>
      </c>
      <c r="KB268" s="344">
        <f t="shared" si="676"/>
        <v>0</v>
      </c>
      <c r="KC268" s="344">
        <f t="shared" si="677"/>
        <v>0</v>
      </c>
      <c r="KD268" s="344">
        <f t="shared" si="678"/>
        <v>0</v>
      </c>
      <c r="KE268" s="344">
        <f t="shared" si="679"/>
        <v>0</v>
      </c>
      <c r="KF268" s="344">
        <f t="shared" si="680"/>
        <v>0</v>
      </c>
      <c r="KG268" s="344">
        <f t="shared" si="681"/>
        <v>0</v>
      </c>
      <c r="KH268" s="344">
        <f t="shared" si="682"/>
        <v>0</v>
      </c>
      <c r="KI268" s="344">
        <f t="shared" si="683"/>
        <v>0</v>
      </c>
      <c r="KJ268" s="344">
        <f t="shared" si="684"/>
        <v>0</v>
      </c>
      <c r="KK268" s="344">
        <f t="shared" si="685"/>
        <v>0</v>
      </c>
      <c r="KL268" s="344">
        <f t="shared" si="686"/>
        <v>0</v>
      </c>
      <c r="KM268" s="344">
        <f t="shared" si="687"/>
        <v>0</v>
      </c>
      <c r="KN268" s="344">
        <f t="shared" si="688"/>
        <v>0</v>
      </c>
      <c r="KO268" s="344">
        <f t="shared" si="689"/>
        <v>0</v>
      </c>
      <c r="KP268" s="344">
        <f t="shared" si="690"/>
        <v>0</v>
      </c>
      <c r="KQ268" s="344">
        <f t="shared" si="691"/>
        <v>0</v>
      </c>
      <c r="KR268" s="344">
        <f t="shared" si="692"/>
        <v>0</v>
      </c>
      <c r="KS268" s="344">
        <f t="shared" si="693"/>
        <v>0</v>
      </c>
      <c r="KT268" s="383">
        <f t="shared" si="694"/>
        <v>0</v>
      </c>
      <c r="KU268" s="701"/>
      <c r="KV268" s="109"/>
      <c r="KW268" s="109"/>
      <c r="KX268" s="110"/>
      <c r="KZ268" s="472">
        <f t="shared" si="695"/>
        <v>0</v>
      </c>
      <c r="LA268" s="348">
        <f t="shared" si="696"/>
        <v>0</v>
      </c>
      <c r="LB268" s="348">
        <f t="shared" si="697"/>
        <v>0</v>
      </c>
      <c r="LC268" s="473">
        <f t="shared" si="698"/>
        <v>0</v>
      </c>
      <c r="LE268" s="467">
        <f t="shared" si="699"/>
        <v>0</v>
      </c>
      <c r="LF268" s="467" t="str">
        <f t="shared" si="700"/>
        <v/>
      </c>
      <c r="LG268" s="467">
        <f t="shared" si="701"/>
        <v>0</v>
      </c>
      <c r="LH268" s="467">
        <f t="shared" si="702"/>
        <v>0</v>
      </c>
      <c r="LI268" s="467">
        <f t="shared" si="703"/>
        <v>0</v>
      </c>
      <c r="LJ268" s="467">
        <f t="shared" si="704"/>
        <v>0</v>
      </c>
      <c r="LK268" s="467">
        <f t="shared" si="705"/>
        <v>0</v>
      </c>
      <c r="LL268" s="467">
        <f t="shared" si="706"/>
        <v>0</v>
      </c>
      <c r="LM268" s="467">
        <f t="shared" si="707"/>
        <v>0</v>
      </c>
      <c r="LN268" s="468">
        <f t="shared" si="708"/>
        <v>0</v>
      </c>
      <c r="LO268" s="468" t="str">
        <f t="shared" si="792"/>
        <v>○</v>
      </c>
      <c r="LP268" s="451"/>
      <c r="LQ268" s="414">
        <f t="shared" si="793"/>
        <v>0</v>
      </c>
      <c r="LR268" s="414">
        <f t="shared" si="794"/>
        <v>0</v>
      </c>
      <c r="LS268" s="414" t="str">
        <f t="shared" si="709"/>
        <v/>
      </c>
      <c r="LT268" s="414" t="str">
        <f t="shared" si="795"/>
        <v/>
      </c>
      <c r="LU268" s="414">
        <f t="shared" si="710"/>
        <v>0</v>
      </c>
      <c r="LV268" s="414">
        <f t="shared" si="711"/>
        <v>0</v>
      </c>
      <c r="LW268" s="414">
        <f t="shared" si="712"/>
        <v>0</v>
      </c>
      <c r="LX268" s="448">
        <f t="shared" si="713"/>
        <v>0</v>
      </c>
      <c r="LY268" s="414">
        <f t="shared" si="796"/>
        <v>0</v>
      </c>
      <c r="LZ268" s="414">
        <f t="shared" si="797"/>
        <v>0</v>
      </c>
      <c r="MA268" s="414">
        <f t="shared" si="798"/>
        <v>0</v>
      </c>
      <c r="MB268" s="448">
        <f t="shared" si="799"/>
        <v>0</v>
      </c>
      <c r="MC268" s="414">
        <f t="shared" si="714"/>
        <v>0</v>
      </c>
      <c r="MD268" s="414">
        <f t="shared" si="715"/>
        <v>0</v>
      </c>
      <c r="ME268" s="414">
        <f t="shared" si="716"/>
        <v>0</v>
      </c>
      <c r="MF268" s="448">
        <f t="shared" si="717"/>
        <v>0</v>
      </c>
      <c r="MG268" s="414">
        <f t="shared" si="718"/>
        <v>0</v>
      </c>
      <c r="MH268" s="414">
        <f t="shared" si="719"/>
        <v>0</v>
      </c>
      <c r="MI268" s="414">
        <f t="shared" si="720"/>
        <v>0</v>
      </c>
      <c r="MJ268" s="448">
        <f t="shared" si="800"/>
        <v>0</v>
      </c>
      <c r="MK268" s="462"/>
      <c r="ML268" s="477" cm="1">
        <f t="array" ref="ML268">IF(MX268=1,INDEX($BX268:$EQ268,1,MATCH("Ⅱ⑧",$BX268:$EQ268,0)+7),0)</f>
        <v>0</v>
      </c>
      <c r="MM268" s="478">
        <f t="shared" si="721"/>
        <v>0</v>
      </c>
      <c r="MN268" s="468">
        <f t="shared" si="722"/>
        <v>0</v>
      </c>
      <c r="MP268" s="348">
        <f t="shared" si="723"/>
        <v>0</v>
      </c>
      <c r="MQ268" s="348">
        <f t="shared" si="724"/>
        <v>0</v>
      </c>
      <c r="MR268" s="348">
        <f t="shared" si="725"/>
        <v>0</v>
      </c>
      <c r="MS268" s="348">
        <f t="shared" si="726"/>
        <v>0</v>
      </c>
      <c r="MT268" s="348">
        <f t="shared" si="727"/>
        <v>0</v>
      </c>
      <c r="MU268" s="348">
        <f t="shared" si="728"/>
        <v>0</v>
      </c>
      <c r="MV268" s="348">
        <f t="shared" si="729"/>
        <v>0</v>
      </c>
      <c r="MW268" s="348">
        <f t="shared" si="730"/>
        <v>0</v>
      </c>
      <c r="MX268" s="348">
        <f t="shared" si="731"/>
        <v>0</v>
      </c>
      <c r="MZ268" s="550">
        <f t="shared" si="732"/>
        <v>0</v>
      </c>
      <c r="NA268" s="550">
        <f t="shared" si="733"/>
        <v>0</v>
      </c>
      <c r="NB268" s="550">
        <f t="shared" si="734"/>
        <v>0</v>
      </c>
      <c r="NC268" s="550">
        <f t="shared" si="735"/>
        <v>0</v>
      </c>
      <c r="ND268" s="550">
        <f t="shared" si="736"/>
        <v>0</v>
      </c>
      <c r="NE268" s="550">
        <f t="shared" si="737"/>
        <v>0</v>
      </c>
      <c r="NF268" s="550">
        <f t="shared" si="738"/>
        <v>0</v>
      </c>
      <c r="NG268" s="550">
        <f t="shared" si="739"/>
        <v>0</v>
      </c>
    </row>
    <row r="269" spans="1:371" s="136" customFormat="1" ht="21" customHeight="1">
      <c r="A269" s="452">
        <f t="shared" ref="A269:A312" si="812">D269*1000000+C269*10000+T269*100+AG269</f>
        <v>0</v>
      </c>
      <c r="B269" s="452">
        <f t="shared" si="801"/>
        <v>0</v>
      </c>
      <c r="C269" s="452">
        <f t="shared" ref="C269:C312" si="813">IF(L269&lt;&gt;"",IF(L269&lt;&gt;L268,C268+1,C268),0)</f>
        <v>0</v>
      </c>
      <c r="D269" s="452">
        <f t="shared" ref="D269:D312" si="814">IF(K269&lt;&gt;"",IF(K269&lt;&gt;K268,D268+1,D268),0)</f>
        <v>0</v>
      </c>
      <c r="E269" s="452">
        <f t="shared" ref="E269:E312" si="815">IF(U269&lt;&gt;"",IF(OR(U269&lt;&gt;U268,L269&lt;&gt;L268),E268+1,E268),0)</f>
        <v>0</v>
      </c>
      <c r="F269" s="452">
        <f t="shared" si="802"/>
        <v>0</v>
      </c>
      <c r="G269" s="452">
        <f t="shared" si="803"/>
        <v>0</v>
      </c>
      <c r="H269" s="452">
        <f t="shared" si="804"/>
        <v>0</v>
      </c>
      <c r="I269" s="267">
        <f t="shared" si="740"/>
        <v>0</v>
      </c>
      <c r="J269" s="268"/>
      <c r="K269" s="112"/>
      <c r="L269" s="112"/>
      <c r="M269" s="106"/>
      <c r="N269" s="106"/>
      <c r="O269" s="106"/>
      <c r="P269" s="106"/>
      <c r="Q269" s="112"/>
      <c r="R269" s="263" t="str">
        <f>IFERROR(VLOOKUP(Q269,'４整理番号表'!$T$27:$U$30,2,TRUE),"")</f>
        <v/>
      </c>
      <c r="S269" s="263">
        <f t="shared" si="741"/>
        <v>0</v>
      </c>
      <c r="T269" s="266">
        <f t="shared" si="742"/>
        <v>0</v>
      </c>
      <c r="U269" s="112"/>
      <c r="V269" s="108"/>
      <c r="W269" s="269" t="str">
        <f>IFERROR(VLOOKUP(V269,'４整理番号表'!$B$6:$G$7,2,TRUE),"")</f>
        <v/>
      </c>
      <c r="X269" s="270"/>
      <c r="Y269" s="108"/>
      <c r="Z269" s="269" t="str">
        <f>IFERROR(VLOOKUP(Y269,'４整理番号表'!$B$39:$H$45,2,TRUE),"")</f>
        <v/>
      </c>
      <c r="AA269" s="108"/>
      <c r="AB269" s="271" t="str">
        <f>IFERROR(VLOOKUP(AA269,'４整理番号表'!$J$5:$K$59,2,TRUE),"")</f>
        <v/>
      </c>
      <c r="AC269" s="365"/>
      <c r="AD269" s="624"/>
      <c r="AE269" s="107"/>
      <c r="AF269" s="272" t="str">
        <f>IFERROR(VLOOKUP(AE269,'４整理番号表'!$P$6:$Q$39,2,TRUE),"")</f>
        <v/>
      </c>
      <c r="AG269" s="273">
        <f t="shared" ref="AG269:AG312" si="816">IF(AH269&lt;&gt;"",IF(OR(U269&lt;&gt;U268,L269&lt;&gt;L268),1,AG268+1),0)</f>
        <v>0</v>
      </c>
      <c r="AH269" s="106"/>
      <c r="AI269" s="112"/>
      <c r="AJ269" s="111"/>
      <c r="AK269" s="282"/>
      <c r="AL269" s="283"/>
      <c r="AM269" s="280"/>
      <c r="AN269" s="26"/>
      <c r="AO269" s="291">
        <f t="shared" ref="AO269:AO312" si="817">IF(AI269="",MIN(ROUNDDOWN(LV269,-3),LW269),BG269)</f>
        <v>0</v>
      </c>
      <c r="AP269" s="290">
        <f t="shared" si="743"/>
        <v>0</v>
      </c>
      <c r="AQ269" s="30"/>
      <c r="AR269" s="30"/>
      <c r="AS269" s="30"/>
      <c r="AT269" s="289"/>
      <c r="AU269" s="291">
        <f t="shared" si="810"/>
        <v>0</v>
      </c>
      <c r="AV269" s="291" t="str">
        <f t="shared" si="805"/>
        <v/>
      </c>
      <c r="AW269" s="27"/>
      <c r="AX269" s="33"/>
      <c r="AY269" s="33"/>
      <c r="AZ269" s="28"/>
      <c r="BA269" s="27"/>
      <c r="BB269" s="202"/>
      <c r="BC269" s="315">
        <f t="shared" si="744"/>
        <v>0</v>
      </c>
      <c r="BD269" s="349" t="str">
        <f t="shared" ref="BD269:BD312" si="818">IFERROR(IF($AI269=1,ROUNDDOWN($BE269*1.1,-3),""),0)</f>
        <v/>
      </c>
      <c r="BE269" s="350"/>
      <c r="BF269" s="350"/>
      <c r="BG269" s="349">
        <f t="shared" si="811"/>
        <v>0</v>
      </c>
      <c r="BH269" s="350"/>
      <c r="BI269" s="349">
        <f t="shared" si="745"/>
        <v>0</v>
      </c>
      <c r="BJ269" s="202"/>
      <c r="BK269" s="202"/>
      <c r="BL269" s="653" t="str">
        <f t="shared" ref="BL269:BL312" si="819">IF(AND(AI269=1,H269=1),IF((BK269-BS269)/BS269&gt;=0.3,1,""),"")</f>
        <v/>
      </c>
      <c r="BM269" s="654" t="str">
        <f t="shared" ref="BM269:BM312" si="820">IF(AND(AI269=1,H269=1),IF((BK269-BS269)&gt;=10,1,""),"")</f>
        <v/>
      </c>
      <c r="BN269" s="266" t="str">
        <f t="shared" ref="BN269:BN312" si="821">IF(H269=1,"Ⅱ①","")</f>
        <v/>
      </c>
      <c r="BO269" s="793"/>
      <c r="BP269" s="323"/>
      <c r="BQ269" s="323"/>
      <c r="BR269" s="323"/>
      <c r="BS269" s="323"/>
      <c r="BT269" s="324" t="str">
        <f t="shared" ref="BT269:BT312" si="822">IF(H269=1,"ha","")</f>
        <v/>
      </c>
      <c r="BU269" s="325" t="str">
        <f t="shared" si="746"/>
        <v/>
      </c>
      <c r="BV269" s="393">
        <f t="shared" si="747"/>
        <v>0</v>
      </c>
      <c r="BW269" s="326"/>
      <c r="BX269" s="329"/>
      <c r="BY269" s="454"/>
      <c r="BZ269" s="455"/>
      <c r="CA269" s="455"/>
      <c r="CB269" s="455"/>
      <c r="CC269" s="455"/>
      <c r="CD269" s="322">
        <f>IFERROR(VLOOKUP(BX269,'４整理番号表'!$X$23:$Z$31,3,FALSE),)</f>
        <v>0</v>
      </c>
      <c r="CE269" s="605" t="str">
        <f>IF(BX269='４整理番号表'!$X$24,IF(CC269&lt;&gt;"",IF(BZ269&gt;0,IF(BY269=6,ROUNDDOWN((CC269-BZ269)/ABS(BZ269),3),IF(BY269=5,ROUNDDOWN((CC269-BZ269)/ABS(BZ269)*3/4,3),"")),"-")),IF(CC269&lt;&gt;"",IF(BZ269&gt;0,ROUNDDOWN((CC269-BZ269)/ABS(BZ269),3),"-"),""))</f>
        <v/>
      </c>
      <c r="CF269" s="610"/>
      <c r="CG269" s="329"/>
      <c r="CH269" s="454"/>
      <c r="CI269" s="322"/>
      <c r="CJ269" s="322"/>
      <c r="CK269" s="322"/>
      <c r="CL269" s="322"/>
      <c r="CM269" s="322">
        <f>IFERROR(VLOOKUP(CG269,'４整理番号表'!$X$23:$Z$31,3,FALSE),)</f>
        <v>0</v>
      </c>
      <c r="CN269" s="325" t="str">
        <f t="shared" si="748"/>
        <v/>
      </c>
      <c r="CO269" s="610"/>
      <c r="CP269" s="329"/>
      <c r="CQ269" s="454"/>
      <c r="CR269" s="322"/>
      <c r="CS269" s="322"/>
      <c r="CT269" s="322"/>
      <c r="CU269" s="322"/>
      <c r="CV269" s="322">
        <f>IFERROR(VLOOKUP(CP269,'４整理番号表'!$X$23:$Z$31,3,FALSE),)</f>
        <v>0</v>
      </c>
      <c r="CW269" s="325" t="str">
        <f t="shared" si="749"/>
        <v/>
      </c>
      <c r="CX269" s="619"/>
      <c r="CY269" s="329"/>
      <c r="CZ269" s="454"/>
      <c r="DA269" s="322"/>
      <c r="DB269" s="322"/>
      <c r="DC269" s="322"/>
      <c r="DD269" s="322"/>
      <c r="DE269" s="322">
        <f>IFERROR(VLOOKUP(CY269,'４整理番号表'!$X$23:$Z$31,3,FALSE),)</f>
        <v>0</v>
      </c>
      <c r="DF269" s="325" t="str">
        <f t="shared" si="750"/>
        <v/>
      </c>
      <c r="DG269" s="610"/>
      <c r="DH269" s="329"/>
      <c r="DI269" s="454"/>
      <c r="DJ269" s="322"/>
      <c r="DK269" s="322"/>
      <c r="DL269" s="322"/>
      <c r="DM269" s="322"/>
      <c r="DN269" s="322">
        <f>IFERROR(VLOOKUP(DH269,'４整理番号表'!$X$23:$Z$31,3,FALSE),)</f>
        <v>0</v>
      </c>
      <c r="DO269" s="325" t="str">
        <f t="shared" si="751"/>
        <v/>
      </c>
      <c r="DP269" s="610"/>
      <c r="DQ269" s="329"/>
      <c r="DR269" s="454"/>
      <c r="DS269" s="322"/>
      <c r="DT269" s="322"/>
      <c r="DU269" s="322"/>
      <c r="DV269" s="322"/>
      <c r="DW269" s="322">
        <f>IFERROR(VLOOKUP(DQ269,'４整理番号表'!$X$23:$Z$31,3,FALSE),)</f>
        <v>0</v>
      </c>
      <c r="DX269" s="325" t="str">
        <f t="shared" si="752"/>
        <v/>
      </c>
      <c r="DY269" s="610"/>
      <c r="DZ269" s="329"/>
      <c r="EA269" s="454"/>
      <c r="EB269" s="322"/>
      <c r="EC269" s="322"/>
      <c r="ED269" s="322"/>
      <c r="EE269" s="322"/>
      <c r="EF269" s="322">
        <f>IFERROR(VLOOKUP(DZ269,'４整理番号表'!$X$23:$Z$31,3,FALSE),)</f>
        <v>0</v>
      </c>
      <c r="EG269" s="325" t="str">
        <f t="shared" si="753"/>
        <v/>
      </c>
      <c r="EH269" s="610"/>
      <c r="EI269" s="329"/>
      <c r="EJ269" s="454"/>
      <c r="EK269" s="322"/>
      <c r="EL269" s="322"/>
      <c r="EM269" s="322"/>
      <c r="EN269" s="322"/>
      <c r="EO269" s="322">
        <f>IFERROR(VLOOKUP(EI269,'４整理番号表'!$X$23:$Z$31,3,FALSE),)</f>
        <v>0</v>
      </c>
      <c r="EP269" s="325" t="str">
        <f t="shared" si="754"/>
        <v/>
      </c>
      <c r="EQ269" s="619"/>
      <c r="ER269" s="203" t="s">
        <v>101</v>
      </c>
      <c r="ES269" s="266">
        <f t="shared" ref="ES269:ES312" si="823">IF(AND(H269=1,$GN269&lt;&gt;1,$GW269&gt;=$ES$2,$GW269&lt;$ET$2),1,0)</f>
        <v>0</v>
      </c>
      <c r="ET269" s="272">
        <f t="shared" ref="ET269:ET312" si="824">IF(AND(H269=1,$GN269&lt;&gt;1,$ET$2&lt;=$GW269),1,0)</f>
        <v>0</v>
      </c>
      <c r="EU269" s="272">
        <f t="shared" ref="EU269:EU312" si="825">IF(AND(H269=1,GN269&lt;&gt;1,$EU$2&lt;=$GY269,$GY269&lt;$EV$2),1,0)</f>
        <v>0</v>
      </c>
      <c r="EV269" s="272">
        <f t="shared" ref="EV269:EV312" si="826">IF(AND(H269=1,GN269&lt;&gt;1,$EV$2&lt;=$GY269,$GY269&lt;$EW$2),1,0)</f>
        <v>0</v>
      </c>
      <c r="EW269" s="272">
        <f t="shared" ref="EW269:EW312" si="827">IF(AND(H269=1,GN269&lt;&gt;1,$EW$2&lt;=$GY269,$GY269&lt;$EX$2),1,0)</f>
        <v>0</v>
      </c>
      <c r="EX269" s="272">
        <f t="shared" ref="EX269:EX312" si="828">IF(AND(H269=1,GN269&lt;&gt;1,$EX$2&lt;=$GY269,$GY269&lt;$EY$2),1,0)</f>
        <v>0</v>
      </c>
      <c r="EY269" s="272">
        <f t="shared" ref="EY269:EY312" si="829">IF(AND(H269=1,GN269&lt;&gt;1,$EY$2&lt;=$GY269,$GY269&lt;$EZ$2),1,0)</f>
        <v>0</v>
      </c>
      <c r="EZ269" s="272">
        <f t="shared" ref="EZ269:EZ312" si="830">IF(AND(H269=1,GN269&lt;&gt;1,$EZ$2&lt;=$GY269,$GY269&lt;$FA$2),1,0)</f>
        <v>0</v>
      </c>
      <c r="FA269" s="272">
        <f t="shared" ref="FA269:FA312" si="831">IF(AND(H269=1,GN269&lt;&gt;1,$FA$2&lt;=$GY269),1,0)</f>
        <v>0</v>
      </c>
      <c r="FB269" s="272">
        <f t="shared" ref="FB269:FB312" si="832">IF(AND(H269=1,GN269&lt;&gt;1,$FB$2&lt;=$GZ269,$GZ269&lt;$FC$2),1,0)</f>
        <v>0</v>
      </c>
      <c r="FC269" s="272">
        <f t="shared" ref="FC269:FC312" si="833">IF(AND(H269=1,GN269&lt;&gt;1,$FC$2&lt;=$GZ269,$GZ269&lt;$FD$2),1,0)</f>
        <v>0</v>
      </c>
      <c r="FD269" s="272">
        <f t="shared" ref="FD269:FD312" si="834">IF(AND(H269=1,GN269&lt;&gt;1,$FD$2&lt;=$GZ269,$GZ269&lt;$FE$2),1,0)</f>
        <v>0</v>
      </c>
      <c r="FE269" s="272">
        <f t="shared" ref="FE269:FE312" si="835">IF(AND(H269=1,GN269&lt;&gt;1,$FE$2&lt;=$GZ269,$GZ269&lt;$FF$2),1,0)</f>
        <v>0</v>
      </c>
      <c r="FF269" s="272">
        <f t="shared" ref="FF269:FF312" si="836">IF(AND(H269=1,GN269&lt;&gt;1,$FF$2&lt;=$GZ269,$GZ269&lt;$FG$2),1,0)</f>
        <v>0</v>
      </c>
      <c r="FG269" s="272">
        <f t="shared" ref="FG269:FG312" si="837">IF(AND(H269=1,GN269&lt;&gt;1,$FG$2&lt;=$GZ269,$GZ269&lt;$FH$2),1,0)</f>
        <v>0</v>
      </c>
      <c r="FH269" s="272">
        <f t="shared" ref="FH269:FH312" si="838">IF(AND(H269=1,GN269&lt;&gt;1,$FH$2&lt;=$GZ269),1,0)</f>
        <v>0</v>
      </c>
      <c r="FI269" s="109" t="s">
        <v>100</v>
      </c>
      <c r="FJ269" s="109" t="s">
        <v>100</v>
      </c>
      <c r="FK269" s="109" t="s">
        <v>100</v>
      </c>
      <c r="FL269" s="109" t="s">
        <v>100</v>
      </c>
      <c r="FM269" s="109" t="s">
        <v>100</v>
      </c>
      <c r="FN269" s="272">
        <f t="shared" si="755"/>
        <v>0</v>
      </c>
      <c r="FO269" s="272">
        <f t="shared" si="756"/>
        <v>0</v>
      </c>
      <c r="FP269" s="272">
        <f t="shared" si="757"/>
        <v>0</v>
      </c>
      <c r="FQ269" s="272">
        <f t="shared" si="758"/>
        <v>0</v>
      </c>
      <c r="FR269" s="272">
        <f t="shared" si="759"/>
        <v>0</v>
      </c>
      <c r="FS269" s="272">
        <f t="shared" si="760"/>
        <v>0</v>
      </c>
      <c r="FT269" s="272">
        <f t="shared" si="761"/>
        <v>0</v>
      </c>
      <c r="FU269" s="113"/>
      <c r="FV269" s="113"/>
      <c r="FW269" s="109"/>
      <c r="FX269" s="109"/>
      <c r="FY269" s="109"/>
      <c r="FZ269" s="272">
        <f t="shared" si="762"/>
        <v>0</v>
      </c>
      <c r="GA269" s="272">
        <f t="shared" ref="GA269:GA312" si="839">IF(AND(H269=1,X269="法人"),1,)</f>
        <v>0</v>
      </c>
      <c r="GB269" s="109"/>
      <c r="GC269" s="109"/>
      <c r="GD269" s="109"/>
      <c r="GE269" s="109"/>
      <c r="GF269" s="109"/>
      <c r="GG269" s="109"/>
      <c r="GH269" s="109"/>
      <c r="GI269" s="109"/>
      <c r="GJ269" s="109"/>
      <c r="GK269" s="109"/>
      <c r="GL269" s="109"/>
      <c r="GM269" s="109"/>
      <c r="GN269" s="109"/>
      <c r="GO269" s="109"/>
      <c r="GP269" s="109"/>
      <c r="GQ269" s="109"/>
      <c r="GR269" s="109"/>
      <c r="GS269" s="109"/>
      <c r="GT269" s="110"/>
      <c r="GV269" s="413">
        <f t="shared" ref="GV269:GV312" si="840">AC269</f>
        <v>0</v>
      </c>
      <c r="GW269" s="414">
        <f t="shared" ref="GW269:GW312" si="841">AD269</f>
        <v>0</v>
      </c>
      <c r="GX269" s="415"/>
      <c r="GY269" s="416">
        <f t="shared" si="806"/>
        <v>0</v>
      </c>
      <c r="GZ269" s="417">
        <f t="shared" si="807"/>
        <v>0</v>
      </c>
      <c r="HA269" s="385"/>
      <c r="HB269" s="421"/>
      <c r="HC269" s="422"/>
      <c r="HD269" s="422"/>
      <c r="HE269" s="423">
        <f t="shared" si="808"/>
        <v>0</v>
      </c>
      <c r="HF269" s="424">
        <f t="shared" si="809"/>
        <v>0</v>
      </c>
      <c r="HG269" s="426"/>
      <c r="HH269" s="426"/>
      <c r="HI269" s="426"/>
      <c r="HJ269" s="345" t="str">
        <f t="shared" ref="HJ269:HJ312" si="842">IF(H269=1,AA269,"")</f>
        <v/>
      </c>
      <c r="HK269" s="402">
        <f>IF(OR(AND(1&lt;=HJ269,HJ269&lt;=3),HJ269=6),VLOOKUP(HJ269,'４整理番号表'!$J$5:$K$59,2,FALSE),0)</f>
        <v>0</v>
      </c>
      <c r="HL269" s="402">
        <f>IF(OR(HJ269=4,HJ269=7),VLOOKUP(HJ269,'４整理番号表'!$J$5:$K$59,2,FALSE),0)</f>
        <v>0</v>
      </c>
      <c r="HM269" s="402">
        <f>IF(HJ269=5,VLOOKUP(HJ269,'４整理番号表'!$J$5:$K$59,2,FALSE),0)</f>
        <v>0</v>
      </c>
      <c r="HN269" s="402">
        <f>IF(AND(8&lt;=HJ269,HJ269&lt;=13),VLOOKUP(HJ269,'４整理番号表'!$J$5:$K$59,2,FALSE),0)</f>
        <v>0</v>
      </c>
      <c r="HO269" s="397">
        <f t="shared" si="763"/>
        <v>0</v>
      </c>
      <c r="HP269" s="345">
        <f t="shared" si="764"/>
        <v>0</v>
      </c>
      <c r="HQ269" s="345">
        <f t="shared" si="765"/>
        <v>0</v>
      </c>
      <c r="HR269" s="344">
        <f t="shared" si="766"/>
        <v>0</v>
      </c>
      <c r="HS269" s="344">
        <f t="shared" si="767"/>
        <v>0</v>
      </c>
      <c r="HT269" s="345">
        <f t="shared" si="768"/>
        <v>0</v>
      </c>
      <c r="HU269" s="345">
        <f t="shared" si="769"/>
        <v>0</v>
      </c>
      <c r="HV269" s="345">
        <f t="shared" si="770"/>
        <v>0</v>
      </c>
      <c r="HW269" s="345">
        <f t="shared" si="771"/>
        <v>0</v>
      </c>
      <c r="HX269" s="345">
        <f t="shared" si="772"/>
        <v>0</v>
      </c>
      <c r="HY269" s="344">
        <f t="shared" si="773"/>
        <v>0</v>
      </c>
      <c r="HZ269" s="344">
        <f t="shared" si="774"/>
        <v>0</v>
      </c>
      <c r="IA269" s="345">
        <f t="shared" si="775"/>
        <v>0</v>
      </c>
      <c r="IB269" s="345">
        <f t="shared" si="776"/>
        <v>0</v>
      </c>
      <c r="IC269" s="345">
        <f t="shared" si="777"/>
        <v>0</v>
      </c>
      <c r="ID269" s="345">
        <f t="shared" si="778"/>
        <v>0</v>
      </c>
      <c r="IE269" s="345">
        <f t="shared" si="779"/>
        <v>0</v>
      </c>
      <c r="IF269" s="344">
        <f>IF(AND($HO269=3,SUM($ID269:IE269)=0),IF(AND($HB269=1,$HF269&gt;=0.1),1,),)</f>
        <v>0</v>
      </c>
      <c r="IG269" s="344">
        <f>IF(AND($HO269=3,SUM($ID269:IF269)=0),IF(AND($HB269=1,$HF269&gt;=0.05,$HF269&lt;0.1),1,),)</f>
        <v>0</v>
      </c>
      <c r="IH269" s="345">
        <f t="shared" si="780"/>
        <v>0</v>
      </c>
      <c r="II269" s="345">
        <f t="shared" si="781"/>
        <v>0</v>
      </c>
      <c r="IJ269" s="345">
        <f t="shared" si="782"/>
        <v>0</v>
      </c>
      <c r="IK269" s="345">
        <f t="shared" si="783"/>
        <v>0</v>
      </c>
      <c r="IL269" s="345">
        <f t="shared" si="784"/>
        <v>0</v>
      </c>
      <c r="IM269" s="345">
        <f t="shared" si="785"/>
        <v>0</v>
      </c>
      <c r="IN269" s="345">
        <f t="shared" si="786"/>
        <v>0</v>
      </c>
      <c r="IO269" s="345">
        <f t="shared" si="787"/>
        <v>0</v>
      </c>
      <c r="IP269" s="345">
        <f t="shared" si="788"/>
        <v>0</v>
      </c>
      <c r="IQ269" s="345">
        <f t="shared" si="789"/>
        <v>0</v>
      </c>
      <c r="IR269" s="345">
        <f t="shared" si="790"/>
        <v>0</v>
      </c>
      <c r="IS269" s="392">
        <f t="shared" si="791"/>
        <v>0</v>
      </c>
      <c r="IT269" s="385"/>
      <c r="IU269" s="440">
        <f t="shared" ref="IU269:IU312" si="843">IF(AND(H269=1,ES269=1),$IU$3,0)</f>
        <v>0</v>
      </c>
      <c r="IV269" s="344">
        <f t="shared" ref="IV269:IV312" si="844">IF(AND(H269=1,ET269=1),$IV$3,0)</f>
        <v>0</v>
      </c>
      <c r="IW269" s="344">
        <f t="shared" ref="IW269:IW312" si="845">IF(AND(H269=1,EU269=1),$IW$3,0)</f>
        <v>0</v>
      </c>
      <c r="IX269" s="344">
        <f t="shared" ref="IX269:IX312" si="846">IF(AND(H269=1,EV269=1),$IX$3,0)</f>
        <v>0</v>
      </c>
      <c r="IY269" s="344">
        <f t="shared" ref="IY269:IY312" si="847">IF(AND(H269=1,EW269=1),$IY$3,0)</f>
        <v>0</v>
      </c>
      <c r="IZ269" s="344">
        <f t="shared" ref="IZ269:IZ312" si="848">IF(AND(H269=1,EX269=1),$IZ$3,0)</f>
        <v>0</v>
      </c>
      <c r="JA269" s="344">
        <f t="shared" ref="JA269:JA312" si="849">IF(AND(H269=1,EY269=1),$JA$3,0)</f>
        <v>0</v>
      </c>
      <c r="JB269" s="344">
        <f t="shared" ref="JB269:JB312" si="850">IF(AND(H269=1,EZ269=1),$JB$3,0)</f>
        <v>0</v>
      </c>
      <c r="JC269" s="344">
        <f t="shared" ref="JC269:JC312" si="851">IF(AND(H269=1,FA269=1),$JC$3,0)</f>
        <v>0</v>
      </c>
      <c r="JD269" s="344">
        <f t="shared" ref="JD269:JD312" si="852">IF(AND(H269=1,FB269=1),$JD$3,0)</f>
        <v>0</v>
      </c>
      <c r="JE269" s="344">
        <f t="shared" ref="JE269:JE312" si="853">IF(AND(H269=1,FC269=1),$JE$3,0)</f>
        <v>0</v>
      </c>
      <c r="JF269" s="344">
        <f t="shared" ref="JF269:JF312" si="854">IF(AND(H269=1,FD269=1),$JF$3,0)</f>
        <v>0</v>
      </c>
      <c r="JG269" s="344">
        <f t="shared" ref="JG269:JG312" si="855">IF(AND(H269=1,FE269=1),$JG$3,0)</f>
        <v>0</v>
      </c>
      <c r="JH269" s="344">
        <f t="shared" ref="JH269:JH312" si="856">IF(AND(H269=1,FF269=1),$JH$3,0)</f>
        <v>0</v>
      </c>
      <c r="JI269" s="344">
        <f t="shared" ref="JI269:JI312" si="857">IF(AND(H269=1,FG269=1),$JI259,0)</f>
        <v>0</v>
      </c>
      <c r="JJ269" s="344">
        <f t="shared" ref="JJ269:JJ312" si="858">IF(AND(H269=1,FH269=1),$JJ$3,0)</f>
        <v>0</v>
      </c>
      <c r="JK269" s="344">
        <f t="shared" ref="JK269:JK312" si="859">IF(AND(H269=1,FI269=1),$JK$3,0)</f>
        <v>0</v>
      </c>
      <c r="JL269" s="344">
        <f t="shared" ref="JL269:JL312" si="860">IF(AND(H269=1,FJ269=1),$JL$3,0)</f>
        <v>0</v>
      </c>
      <c r="JM269" s="344">
        <f t="shared" ref="JM269:JM312" si="861">IF(AND(H269=1,FK269=1),$JM$3,0)</f>
        <v>0</v>
      </c>
      <c r="JN269" s="344">
        <f t="shared" ref="JN269:JN312" si="862">IF(AND(H269=1,FL269=1),$JN$3,0)</f>
        <v>0</v>
      </c>
      <c r="JO269" s="344">
        <f t="shared" ref="JO269:JO312" si="863">IF(AND(H269=1,FM269=1),$JO$3,0)</f>
        <v>0</v>
      </c>
      <c r="JP269" s="344">
        <f t="shared" ref="JP269:JP312" si="864">IF(AND(H269=1,FN269=1),$JP$3,0)</f>
        <v>0</v>
      </c>
      <c r="JQ269" s="344">
        <f t="shared" ref="JQ269:JQ312" si="865">IF(AND(H269=1,FO269=1),$JQ$3,0)</f>
        <v>0</v>
      </c>
      <c r="JR269" s="344">
        <f t="shared" ref="JR269:JR312" si="866">IF(AND(H269=1,FP269=1),$JR$3,0)</f>
        <v>0</v>
      </c>
      <c r="JS269" s="344">
        <f t="shared" ref="JS269:JS312" si="867">IF(AND(H269=1,FQ269=1),$JS$3,0)</f>
        <v>0</v>
      </c>
      <c r="JT269" s="344">
        <f t="shared" ref="JT269:JT312" si="868">IF(AND(H269=1,FR269=1),$JT$3,0)</f>
        <v>0</v>
      </c>
      <c r="JU269" s="344">
        <f t="shared" ref="JU269:JU312" si="869">IF(AND(H269=1,FS269=1),$JU$3,0)</f>
        <v>0</v>
      </c>
      <c r="JV269" s="344">
        <f t="shared" ref="JV269:JV312" si="870">IF(AND(H269=1,FT269=1),$JV$3,0)</f>
        <v>0</v>
      </c>
      <c r="JW269" s="344">
        <f t="shared" ref="JW269:JW312" si="871">IF(AND(H269=1,FU269=1),$JW$3,0)</f>
        <v>0</v>
      </c>
      <c r="JX269" s="344">
        <f t="shared" ref="JX269:JX312" si="872">IF(AND(H269=1,FV269=1),$JX$3,0)</f>
        <v>0</v>
      </c>
      <c r="JY269" s="344">
        <f t="shared" ref="JY269:JY312" si="873">IF(AND(H269=1,FW269=1),$JY$3,0)</f>
        <v>0</v>
      </c>
      <c r="JZ269" s="344">
        <f t="shared" ref="JZ269:JZ312" si="874">IF(AND(H269=1,FX269=1),$JZ$3,0)</f>
        <v>0</v>
      </c>
      <c r="KA269" s="344">
        <f t="shared" ref="KA269:KA312" si="875">IF(AND(H269=1,FY269=1),$KA$3,0)</f>
        <v>0</v>
      </c>
      <c r="KB269" s="344">
        <f t="shared" ref="KB269:KB312" si="876">IF(AND(H269=1,FZ269=1),$KB$3,0)</f>
        <v>0</v>
      </c>
      <c r="KC269" s="344">
        <f t="shared" ref="KC269:KC312" si="877">IF(AND(H269=1,GC269=1),$KC$3,0)</f>
        <v>0</v>
      </c>
      <c r="KD269" s="344">
        <f t="shared" ref="KD269:KD312" si="878">IF(AND(H269=1,GD269=1),$KD$3,0)</f>
        <v>0</v>
      </c>
      <c r="KE269" s="344">
        <f t="shared" ref="KE269:KE312" si="879">IF(AND(H269=1,GE269=1),$KE$3,0)</f>
        <v>0</v>
      </c>
      <c r="KF269" s="344">
        <f t="shared" ref="KF269:KF312" si="880">IF(AND(H269=1,GF269=1),$KF$3,0)</f>
        <v>0</v>
      </c>
      <c r="KG269" s="344">
        <f t="shared" ref="KG269:KG312" si="881">IF(AND(H269=1,GG269=1),$KG$3,0)</f>
        <v>0</v>
      </c>
      <c r="KH269" s="344">
        <f t="shared" ref="KH269:KH312" si="882">IF(AND(H269=1,GH269=1),$KH$3,0)</f>
        <v>0</v>
      </c>
      <c r="KI269" s="344">
        <f t="shared" ref="KI269:KI312" si="883">IF(AND(H269=1,GI269=1),$KI$3,0)</f>
        <v>0</v>
      </c>
      <c r="KJ269" s="344">
        <f t="shared" ref="KJ269:KJ312" si="884">IF(AND(H269=1,GJ269=1),$KJ$3,0)</f>
        <v>0</v>
      </c>
      <c r="KK269" s="344">
        <f t="shared" ref="KK269:KK312" si="885">IF(AND(H269=1,GK269=1),$KK$3,0)</f>
        <v>0</v>
      </c>
      <c r="KL269" s="344">
        <f t="shared" ref="KL269:KL312" si="886">IF(AND(H269=1,GL269=1),$KL$3,0)</f>
        <v>0</v>
      </c>
      <c r="KM269" s="344">
        <f t="shared" ref="KM269:KM312" si="887">IF(AND(H269=1,GM269=1),$KM$3,0)</f>
        <v>0</v>
      </c>
      <c r="KN269" s="344">
        <f t="shared" ref="KN269:KN312" si="888">IF(AND(H269=1,GN269=1),$KN$3,0)</f>
        <v>0</v>
      </c>
      <c r="KO269" s="344">
        <f t="shared" ref="KO269:KO312" si="889">IF(AND(H269=1,GO269=1),$KO$3,0)</f>
        <v>0</v>
      </c>
      <c r="KP269" s="344">
        <f t="shared" ref="KP269:KP312" si="890">IF(AND(H269=1,GP269=1),$KP$3,0)</f>
        <v>0</v>
      </c>
      <c r="KQ269" s="344">
        <f t="shared" ref="KQ269:KQ312" si="891">IF(AND(H269=1,GQ269=1),$KQ$3,0)</f>
        <v>0</v>
      </c>
      <c r="KR269" s="344">
        <f t="shared" ref="KR269:KR312" si="892">IF(AND(H269=1,GR269=1),$KR$3,0)</f>
        <v>0</v>
      </c>
      <c r="KS269" s="344">
        <f t="shared" ref="KS269:KS312" si="893">IF(AND(H269=1,GS269&gt;0),IF(GS269&gt;3,3,GS269*$KS$3),)</f>
        <v>0</v>
      </c>
      <c r="KT269" s="383">
        <f t="shared" ref="KT269:KT312" si="894">IF(AND(H269=1,GT269=1),$KT$3,0)</f>
        <v>0</v>
      </c>
      <c r="KU269" s="701"/>
      <c r="KV269" s="109"/>
      <c r="KW269" s="109"/>
      <c r="KX269" s="110"/>
      <c r="KZ269" s="472">
        <f t="shared" ref="KZ269:KZ312" si="895">IF(H269=1,SUM(IU269:KT269),)</f>
        <v>0</v>
      </c>
      <c r="LA269" s="348">
        <f t="shared" ref="LA269:LA312" si="896">IF(F269=1,SUMIF($C$13:$C$312,C269,$KZ$13:$KZ$312),0)</f>
        <v>0</v>
      </c>
      <c r="LB269" s="348">
        <f t="shared" ref="LB269:LB312" si="897">IF(F269=1,SUMIF($C$13:$C$312,C269,$H$13:$H$312),)</f>
        <v>0</v>
      </c>
      <c r="LC269" s="473">
        <f t="shared" ref="LC269:LC312" si="898">IF(AND(F269=1,LB269&gt;0),LA269/LB269,0)</f>
        <v>0</v>
      </c>
      <c r="LE269" s="467">
        <f t="shared" ref="LE269:LE312" si="899">V269</f>
        <v>0</v>
      </c>
      <c r="LF269" s="467" t="str">
        <f t="shared" ref="LF269:LF312" si="900">W269</f>
        <v/>
      </c>
      <c r="LG269" s="467">
        <f t="shared" ref="LG269:LG312" si="901">IF(AND(E269&gt;=1,AI269&lt;&gt;1),IF(AN269&gt;500000,"○","×"),0)</f>
        <v>0</v>
      </c>
      <c r="LH269" s="467">
        <f t="shared" ref="LH269:LH312" si="902">IF(AND(E269&gt;=1,AI269&lt;&gt;1),IF(AND(5&lt;=AY269,AY269&lt;=20),"○","△"),0)</f>
        <v>0</v>
      </c>
      <c r="LI269" s="467">
        <f t="shared" ref="LI269:LI312" si="903">IF(AND(E269&gt;=1,AI269&lt;&gt;1,AX269=1),IF(AND(5&lt;=AY269,AY269&lt;=20,AZ269&gt;=2),"○","△"),0)</f>
        <v>0</v>
      </c>
      <c r="LJ269" s="467">
        <f t="shared" ref="LJ269:LJ312" si="904">IF(AND(E269&gt;=1,AI269=1),IF(BE269&gt;500000,"○","×"),0)</f>
        <v>0</v>
      </c>
      <c r="LK269" s="467">
        <f t="shared" ref="LK269:LK312" si="905">IF(AND(E269&gt;=1,AI269=1),IF(AND(3&lt;=AY269,AY269&lt;=7),"○","△"),0)</f>
        <v>0</v>
      </c>
      <c r="LL269" s="467">
        <f t="shared" ref="LL269:LL312" si="906">IF(AND(E269&gt;=1,AI269=1,AX269=1),IF(AND(3&lt;=AY269,AY269&lt;=7,AZ269*12&gt;=BB269),"○","△"),0)</f>
        <v>0</v>
      </c>
      <c r="LM269" s="467">
        <f t="shared" ref="LM269:LM312" si="907">IF(AH269&lt;&gt;0,IF(AND(AK269&lt;&gt;0,AL269&lt;&gt;0),"○","×"),0)</f>
        <v>0</v>
      </c>
      <c r="LN269" s="468">
        <f t="shared" ref="LN269:LN312" si="908">IF(H269=1,IF(OR(AND(BU269&lt;0.3,BV269&lt;4),(AND(BU269="-",BV269&lt;4))),"×","〇"),)</f>
        <v>0</v>
      </c>
      <c r="LO269" s="468" t="str">
        <f t="shared" si="792"/>
        <v>○</v>
      </c>
      <c r="LP269" s="451"/>
      <c r="LQ269" s="414">
        <f t="shared" si="793"/>
        <v>0</v>
      </c>
      <c r="LR269" s="414">
        <f t="shared" si="794"/>
        <v>0</v>
      </c>
      <c r="LS269" s="414" t="str">
        <f t="shared" ref="LS269:LS312" si="909">IF(LR269&gt;0,IF(AND(AM269=1,AT269="控除不可"),LR269,IF(AND(AM269=1,AT269="80%控除対象"),ROUNDUP(LR269*102/110,0),IF(AND(AM269=1,AT269="全額控除"),ROUNDUP(LR269*100/110,0),IF(OR(AM269=2,AM269=3),LR269,LR269)))),"")</f>
        <v/>
      </c>
      <c r="LT269" s="414" t="str">
        <f t="shared" si="795"/>
        <v/>
      </c>
      <c r="LU269" s="414">
        <f t="shared" ref="LU269:LU312" si="910">IF(LR269&lt;&gt;"",LR269-SUM(AQ269:AS269),"")</f>
        <v>0</v>
      </c>
      <c r="LV269" s="414">
        <f t="shared" ref="LV269:LV312" si="911">MIN(LT269:LU269)</f>
        <v>0</v>
      </c>
      <c r="LW269" s="414">
        <f t="shared" ref="LW269:LW312" si="912">IF(V269&gt;0,IF(SUMIFS($LY$13:$LY$312,$E$13:$E$312,E269)&lt;SUMIFS($LZ$13:$LZ$312,$E$13:$E$312,E269),LV269*SUMIFS($LY$13:$LY$312,$E$13:$E$312,E269)/SUMIFS($LZ$13:$LZ$312,$E$13:$E$312,E269),LV269),)</f>
        <v>0</v>
      </c>
      <c r="LX269" s="448">
        <f t="shared" ref="LX269:LX312" si="913">IF(LV269&gt;0,IF(LV269&gt;=AO269,"○","×"),0)</f>
        <v>0</v>
      </c>
      <c r="LY269" s="414">
        <f t="shared" si="796"/>
        <v>0</v>
      </c>
      <c r="LZ269" s="414">
        <f t="shared" si="797"/>
        <v>0</v>
      </c>
      <c r="MA269" s="414">
        <f t="shared" si="798"/>
        <v>0</v>
      </c>
      <c r="MB269" s="448">
        <f t="shared" si="799"/>
        <v>0</v>
      </c>
      <c r="MC269" s="414">
        <f t="shared" ref="MC269:MC312" si="914">BE269</f>
        <v>0</v>
      </c>
      <c r="MD269" s="414">
        <f t="shared" ref="MD269:MD312" si="915">IF(BB269&gt;=48,ROUNDDOWN(BE269*3/7,-3),ROUNDDOWN(BE269*BB269/84*0.75,-3))</f>
        <v>0</v>
      </c>
      <c r="ME269" s="414">
        <f t="shared" ref="ME269:ME312" si="916">IF(V269&gt;0,IF(SUMIFS($MG$13:$MG$312,$E$13:$E$312,E269)&lt;SUMIFS($MH$13:$MH$312,$E$13:$E$312,E269),MD269*SUMIFS($MG$13:$MG$312,$E$13:$E$312,E269)/SUMIFS($MH$13:$MH$312,$E$13:$E$312,E269),MD269),)</f>
        <v>0</v>
      </c>
      <c r="MF269" s="448">
        <f t="shared" ref="MF269:MF312" si="917">IF(ME269&gt;0,IF(ME269&lt;=BG269,"○","×"),0)</f>
        <v>0</v>
      </c>
      <c r="MG269" s="414">
        <f t="shared" ref="MG269:MG312" si="918">IF(AND(H269=1,BE269&gt;0),15000000,0)</f>
        <v>0</v>
      </c>
      <c r="MH269" s="414">
        <f t="shared" ref="MH269:MH312" si="919">IF($H269=1,SUMIF($E$13:$E$312,$E269,$MD$13:$MD$312),0)</f>
        <v>0</v>
      </c>
      <c r="MI269" s="414">
        <f t="shared" ref="MI269:MI312" si="920">IF(H269=1,SUMIFS($BG$13:$BG$312,$E$13:$E$312,E269),0)</f>
        <v>0</v>
      </c>
      <c r="MJ269" s="448">
        <f t="shared" si="800"/>
        <v>0</v>
      </c>
      <c r="MK269" s="462"/>
      <c r="ML269" s="477" cm="1">
        <f t="array" ref="ML269">IF(MX269=1,INDEX($BX269:$EQ269,1,MATCH("Ⅱ⑧",$BX269:$EQ269,0)+7),0)</f>
        <v>0</v>
      </c>
      <c r="MM269" s="478">
        <f t="shared" ref="MM269:MM312" si="921">SUM(KI269:KK269)</f>
        <v>0</v>
      </c>
      <c r="MN269" s="468">
        <f t="shared" ref="MN269:MN312" si="922">IF(E269&gt;=1,IF(MM269=IF(AND(-0.2&lt;ML269,ML269&lt;=-0.1),1,IF(AND(-0.5&lt;ML269,ML269&lt;=-0.2),2,IF(ML269&lt;=-0.5,3,0))),"○","×"),0)</f>
        <v>0</v>
      </c>
      <c r="MP269" s="348">
        <f t="shared" ref="MP269:MP312" si="923">COUNTIFS($BN269:$EQ269,$MP$11)</f>
        <v>0</v>
      </c>
      <c r="MQ269" s="348">
        <f t="shared" ref="MQ269:MQ312" si="924">COUNTIFS($BN269:$EQ269,$MQ$11)</f>
        <v>0</v>
      </c>
      <c r="MR269" s="348">
        <f t="shared" ref="MR269:MR312" si="925">COUNTIFS($BN269:$EQ269,$MR$11)</f>
        <v>0</v>
      </c>
      <c r="MS269" s="348">
        <f t="shared" ref="MS269:MS312" si="926">COUNTIFS($BN269:$EQ269,$MS$11)</f>
        <v>0</v>
      </c>
      <c r="MT269" s="348">
        <f t="shared" ref="MT269:MT312" si="927">COUNTIFS($BN269:$EQ269,$MT$11)</f>
        <v>0</v>
      </c>
      <c r="MU269" s="348">
        <f t="shared" ref="MU269:MU312" si="928">COUNTIFS($BN269:$EQ269,$MU$11)</f>
        <v>0</v>
      </c>
      <c r="MV269" s="348">
        <f t="shared" ref="MV269:MV312" si="929">COUNTIFS($BN269:$EQ269,$MV$11)</f>
        <v>0</v>
      </c>
      <c r="MW269" s="348">
        <f t="shared" ref="MW269:MW312" si="930">COUNTIFS($BN269:$EQ269,$MW$11)</f>
        <v>0</v>
      </c>
      <c r="MX269" s="348">
        <f t="shared" ref="MX269:MX312" si="931">COUNTIFS($BN269:$EQ269,$MX$11)</f>
        <v>0</v>
      </c>
      <c r="MZ269" s="550">
        <f t="shared" ref="MZ269:MZ312" si="932">SUM(IU269:IV269)</f>
        <v>0</v>
      </c>
      <c r="NA269" s="550">
        <f t="shared" ref="NA269:NA312" si="933">SUM(IW269:JC269)</f>
        <v>0</v>
      </c>
      <c r="NB269" s="550">
        <f t="shared" ref="NB269:NB312" si="934">SUM(JD269:JJ269)</f>
        <v>0</v>
      </c>
      <c r="NC269" s="550">
        <f t="shared" ref="NC269:NC312" si="935">SUM(JK269:JO269)</f>
        <v>0</v>
      </c>
      <c r="ND269" s="550">
        <f t="shared" ref="ND269:ND312" si="936">SUM(JP269:JV269)</f>
        <v>0</v>
      </c>
      <c r="NE269" s="550">
        <f t="shared" ref="NE269:NE312" si="937">SUM(JZ269:KA269)</f>
        <v>0</v>
      </c>
      <c r="NF269" s="550">
        <f t="shared" ref="NF269:NF312" si="938">SUM(KG269:KH269)</f>
        <v>0</v>
      </c>
      <c r="NG269" s="550">
        <f t="shared" ref="NG269:NG312" si="939">SUM(KI269:KK269)</f>
        <v>0</v>
      </c>
    </row>
    <row r="270" spans="1:371" s="136" customFormat="1" ht="21" customHeight="1">
      <c r="A270" s="452">
        <f t="shared" si="812"/>
        <v>0</v>
      </c>
      <c r="B270" s="452">
        <f t="shared" si="801"/>
        <v>0</v>
      </c>
      <c r="C270" s="452">
        <f t="shared" si="813"/>
        <v>0</v>
      </c>
      <c r="D270" s="452">
        <f t="shared" si="814"/>
        <v>0</v>
      </c>
      <c r="E270" s="452">
        <f t="shared" si="815"/>
        <v>0</v>
      </c>
      <c r="F270" s="452">
        <f t="shared" si="802"/>
        <v>0</v>
      </c>
      <c r="G270" s="452">
        <f t="shared" si="803"/>
        <v>0</v>
      </c>
      <c r="H270" s="452">
        <f t="shared" si="804"/>
        <v>0</v>
      </c>
      <c r="I270" s="267">
        <f t="shared" ref="I270:I312" si="940">IF(U270&lt;&gt;0,ROW()-12,0)</f>
        <v>0</v>
      </c>
      <c r="J270" s="268"/>
      <c r="K270" s="112"/>
      <c r="L270" s="112"/>
      <c r="M270" s="106"/>
      <c r="N270" s="106"/>
      <c r="O270" s="106"/>
      <c r="P270" s="106"/>
      <c r="Q270" s="112"/>
      <c r="R270" s="263" t="str">
        <f>IFERROR(VLOOKUP(Q270,'４整理番号表'!$T$27:$U$30,2,TRUE),"")</f>
        <v/>
      </c>
      <c r="S270" s="263">
        <f t="shared" ref="S270:S312" si="941">K270</f>
        <v>0</v>
      </c>
      <c r="T270" s="266">
        <f t="shared" ref="T270:T312" si="942">IF(U270&lt;&gt;"",IF(L270&lt;&gt;L269,1,IF(U270&lt;&gt;U269,T269+1,T269)),0)</f>
        <v>0</v>
      </c>
      <c r="U270" s="112"/>
      <c r="V270" s="108"/>
      <c r="W270" s="269" t="str">
        <f>IFERROR(VLOOKUP(V270,'４整理番号表'!$B$6:$G$7,2,TRUE),"")</f>
        <v/>
      </c>
      <c r="X270" s="270"/>
      <c r="Y270" s="108"/>
      <c r="Z270" s="269" t="str">
        <f>IFERROR(VLOOKUP(Y270,'４整理番号表'!$B$39:$H$45,2,TRUE),"")</f>
        <v/>
      </c>
      <c r="AA270" s="108"/>
      <c r="AB270" s="271" t="str">
        <f>IFERROR(VLOOKUP(AA270,'４整理番号表'!$J$5:$K$59,2,TRUE),"")</f>
        <v/>
      </c>
      <c r="AC270" s="365"/>
      <c r="AD270" s="624"/>
      <c r="AE270" s="107"/>
      <c r="AF270" s="272" t="str">
        <f>IFERROR(VLOOKUP(AE270,'４整理番号表'!$P$6:$Q$39,2,TRUE),"")</f>
        <v/>
      </c>
      <c r="AG270" s="273">
        <f t="shared" si="816"/>
        <v>0</v>
      </c>
      <c r="AH270" s="106"/>
      <c r="AI270" s="112"/>
      <c r="AJ270" s="111"/>
      <c r="AK270" s="282"/>
      <c r="AL270" s="283"/>
      <c r="AM270" s="280"/>
      <c r="AN270" s="29"/>
      <c r="AO270" s="291">
        <f t="shared" si="817"/>
        <v>0</v>
      </c>
      <c r="AP270" s="290">
        <f t="shared" ref="AP270:AP312" si="943">IFERROR(AN270-SUM(AO270,AQ270:AS270),)</f>
        <v>0</v>
      </c>
      <c r="AQ270" s="30"/>
      <c r="AR270" s="30"/>
      <c r="AS270" s="30"/>
      <c r="AT270" s="289"/>
      <c r="AU270" s="291">
        <f t="shared" si="810"/>
        <v>0</v>
      </c>
      <c r="AV270" s="291" t="str">
        <f t="shared" si="805"/>
        <v/>
      </c>
      <c r="AW270" s="27"/>
      <c r="AX270" s="33"/>
      <c r="AY270" s="33"/>
      <c r="AZ270" s="28"/>
      <c r="BA270" s="27"/>
      <c r="BB270" s="202"/>
      <c r="BC270" s="315">
        <f t="shared" ref="BC270:BC312" si="944">IF(BB270&lt;&gt;"",(INT(BB270/12)&amp;"年"&amp;MOD(BB270,12)&amp;"ヶ月"),)</f>
        <v>0</v>
      </c>
      <c r="BD270" s="349" t="str">
        <f t="shared" si="818"/>
        <v/>
      </c>
      <c r="BE270" s="350"/>
      <c r="BF270" s="350"/>
      <c r="BG270" s="349">
        <f t="shared" si="811"/>
        <v>0</v>
      </c>
      <c r="BH270" s="350"/>
      <c r="BI270" s="349">
        <f t="shared" ref="BI270:BI311" si="945">BE270-BF270-BG270+BH270</f>
        <v>0</v>
      </c>
      <c r="BJ270" s="202"/>
      <c r="BK270" s="202"/>
      <c r="BL270" s="653" t="str">
        <f t="shared" si="819"/>
        <v/>
      </c>
      <c r="BM270" s="654" t="str">
        <f t="shared" si="820"/>
        <v/>
      </c>
      <c r="BN270" s="266" t="str">
        <f t="shared" si="821"/>
        <v/>
      </c>
      <c r="BO270" s="793"/>
      <c r="BP270" s="323"/>
      <c r="BQ270" s="323"/>
      <c r="BR270" s="323"/>
      <c r="BS270" s="323"/>
      <c r="BT270" s="324" t="str">
        <f t="shared" si="822"/>
        <v/>
      </c>
      <c r="BU270" s="325" t="str">
        <f t="shared" ref="BU270:BU312" si="946">IF(BS270&lt;&gt;"",IF(BP270&gt;0,ROUNDDOWN((BS270-BP270)/ABS(BP270),3),"-"),"")</f>
        <v/>
      </c>
      <c r="BV270" s="393">
        <f t="shared" ref="BV270:BV280" si="947">IF(BS270&lt;&gt;"",BS270-BP270,)</f>
        <v>0</v>
      </c>
      <c r="BW270" s="326"/>
      <c r="BX270" s="329"/>
      <c r="BY270" s="454"/>
      <c r="BZ270" s="455"/>
      <c r="CA270" s="455"/>
      <c r="CB270" s="455"/>
      <c r="CC270" s="455"/>
      <c r="CD270" s="322">
        <f>IFERROR(VLOOKUP(BX270,'４整理番号表'!$X$23:$Z$31,3,FALSE),)</f>
        <v>0</v>
      </c>
      <c r="CE270" s="605" t="str">
        <f>IF(BX270='４整理番号表'!$X$24,IF(CC270&lt;&gt;"",IF(BZ270&gt;0,IF(BY270=6,ROUNDDOWN((CC270-BZ270)/ABS(BZ270),3),IF(BY270=5,ROUNDDOWN((CC270-BZ270)/ABS(BZ270)*3/4,3),"")),"-")),IF(CC270&lt;&gt;"",IF(BZ270&gt;0,ROUNDDOWN((CC270-BZ270)/ABS(BZ270),3),"-"),""))</f>
        <v/>
      </c>
      <c r="CF270" s="610"/>
      <c r="CG270" s="329"/>
      <c r="CH270" s="454"/>
      <c r="CI270" s="322"/>
      <c r="CJ270" s="322"/>
      <c r="CK270" s="322"/>
      <c r="CL270" s="322"/>
      <c r="CM270" s="322">
        <f>IFERROR(VLOOKUP(CG270,'４整理番号表'!$X$23:$Z$31,3,FALSE),)</f>
        <v>0</v>
      </c>
      <c r="CN270" s="325" t="str">
        <f t="shared" ref="CN270:CN312" si="948">IF(CL270&lt;&gt;"",IF(CI270&gt;0,ROUNDDOWN((CL270-CI270)/ABS(CI270),3),"-"),"")</f>
        <v/>
      </c>
      <c r="CO270" s="610"/>
      <c r="CP270" s="329"/>
      <c r="CQ270" s="454"/>
      <c r="CR270" s="322"/>
      <c r="CS270" s="322"/>
      <c r="CT270" s="322"/>
      <c r="CU270" s="322"/>
      <c r="CV270" s="322">
        <f>IFERROR(VLOOKUP(CP270,'４整理番号表'!$X$23:$Z$31,3,FALSE),)</f>
        <v>0</v>
      </c>
      <c r="CW270" s="325" t="str">
        <f t="shared" ref="CW270:CW312" si="949">IF(CU270&lt;&gt;"",IF(CR270&gt;0,ROUNDDOWN((CU270-CR270)/ABS(CR270),3),"-"),"")</f>
        <v/>
      </c>
      <c r="CX270" s="619"/>
      <c r="CY270" s="329"/>
      <c r="CZ270" s="454"/>
      <c r="DA270" s="322"/>
      <c r="DB270" s="322"/>
      <c r="DC270" s="322"/>
      <c r="DD270" s="322"/>
      <c r="DE270" s="322">
        <f>IFERROR(VLOOKUP(CY270,'４整理番号表'!$X$23:$Z$31,3,FALSE),)</f>
        <v>0</v>
      </c>
      <c r="DF270" s="325" t="str">
        <f t="shared" ref="DF270:DF312" si="950">IF(DD270&lt;&gt;"",IF(DA270&gt;0,ROUNDDOWN((DD270-DA270)/ABS(DA270),3),"-"),"")</f>
        <v/>
      </c>
      <c r="DG270" s="610"/>
      <c r="DH270" s="329"/>
      <c r="DI270" s="454"/>
      <c r="DJ270" s="322"/>
      <c r="DK270" s="322"/>
      <c r="DL270" s="322"/>
      <c r="DM270" s="322"/>
      <c r="DN270" s="322">
        <f>IFERROR(VLOOKUP(DH270,'４整理番号表'!$X$23:$Z$31,3,FALSE),)</f>
        <v>0</v>
      </c>
      <c r="DO270" s="325" t="str">
        <f t="shared" ref="DO270:DO312" si="951">IF(DM270&lt;&gt;"",IF(DJ270&gt;0,ROUNDDOWN((DM270-DJ270)/ABS(DJ270),3),"-"),"")</f>
        <v/>
      </c>
      <c r="DP270" s="610"/>
      <c r="DQ270" s="329"/>
      <c r="DR270" s="454"/>
      <c r="DS270" s="322"/>
      <c r="DT270" s="322"/>
      <c r="DU270" s="322"/>
      <c r="DV270" s="322"/>
      <c r="DW270" s="322">
        <f>IFERROR(VLOOKUP(DQ270,'４整理番号表'!$X$23:$Z$31,3,FALSE),)</f>
        <v>0</v>
      </c>
      <c r="DX270" s="325" t="str">
        <f t="shared" ref="DX270:DX312" si="952">IF(DV270&lt;&gt;"",IF(DS270&gt;0,ROUNDDOWN((DV270-DS270)/ABS(DS270),3),"-"),"")</f>
        <v/>
      </c>
      <c r="DY270" s="610"/>
      <c r="DZ270" s="329"/>
      <c r="EA270" s="454"/>
      <c r="EB270" s="322"/>
      <c r="EC270" s="322"/>
      <c r="ED270" s="322"/>
      <c r="EE270" s="322"/>
      <c r="EF270" s="322">
        <f>IFERROR(VLOOKUP(DZ270,'４整理番号表'!$X$23:$Z$31,3,FALSE),)</f>
        <v>0</v>
      </c>
      <c r="EG270" s="325" t="str">
        <f t="shared" ref="EG270:EG312" si="953">IF(EE270&lt;&gt;"",IF(EB270&gt;0,ROUNDDOWN((EE270-EB270)/ABS(EB270),3),"-"),"")</f>
        <v/>
      </c>
      <c r="EH270" s="610"/>
      <c r="EI270" s="329"/>
      <c r="EJ270" s="454"/>
      <c r="EK270" s="322"/>
      <c r="EL270" s="322"/>
      <c r="EM270" s="322"/>
      <c r="EN270" s="322"/>
      <c r="EO270" s="322">
        <f>IFERROR(VLOOKUP(EI270,'４整理番号表'!$X$23:$Z$31,3,FALSE),)</f>
        <v>0</v>
      </c>
      <c r="EP270" s="325" t="str">
        <f t="shared" ref="EP270:EP312" si="954">IF(EN270&lt;&gt;"",IF(EK270&gt;0,ROUNDDOWN((EN270-EK270)/ABS(EK270),3),"-"),"")</f>
        <v/>
      </c>
      <c r="EQ270" s="619"/>
      <c r="ER270" s="203" t="s">
        <v>101</v>
      </c>
      <c r="ES270" s="266">
        <f t="shared" si="823"/>
        <v>0</v>
      </c>
      <c r="ET270" s="272">
        <f t="shared" si="824"/>
        <v>0</v>
      </c>
      <c r="EU270" s="272">
        <f t="shared" si="825"/>
        <v>0</v>
      </c>
      <c r="EV270" s="272">
        <f t="shared" si="826"/>
        <v>0</v>
      </c>
      <c r="EW270" s="272">
        <f t="shared" si="827"/>
        <v>0</v>
      </c>
      <c r="EX270" s="272">
        <f t="shared" si="828"/>
        <v>0</v>
      </c>
      <c r="EY270" s="272">
        <f t="shared" si="829"/>
        <v>0</v>
      </c>
      <c r="EZ270" s="272">
        <f t="shared" si="830"/>
        <v>0</v>
      </c>
      <c r="FA270" s="272">
        <f t="shared" si="831"/>
        <v>0</v>
      </c>
      <c r="FB270" s="272">
        <f t="shared" si="832"/>
        <v>0</v>
      </c>
      <c r="FC270" s="272">
        <f t="shared" si="833"/>
        <v>0</v>
      </c>
      <c r="FD270" s="272">
        <f t="shared" si="834"/>
        <v>0</v>
      </c>
      <c r="FE270" s="272">
        <f t="shared" si="835"/>
        <v>0</v>
      </c>
      <c r="FF270" s="272">
        <f t="shared" si="836"/>
        <v>0</v>
      </c>
      <c r="FG270" s="272">
        <f t="shared" si="837"/>
        <v>0</v>
      </c>
      <c r="FH270" s="272">
        <f t="shared" si="838"/>
        <v>0</v>
      </c>
      <c r="FI270" s="109" t="s">
        <v>100</v>
      </c>
      <c r="FJ270" s="109" t="s">
        <v>100</v>
      </c>
      <c r="FK270" s="109" t="s">
        <v>100</v>
      </c>
      <c r="FL270" s="109" t="s">
        <v>100</v>
      </c>
      <c r="FM270" s="109" t="s">
        <v>100</v>
      </c>
      <c r="FN270" s="272">
        <f t="shared" ref="FN270:FN312" si="955">IF(SUM(HP270,HW270,ID270,IK270)&gt;0,1,)</f>
        <v>0</v>
      </c>
      <c r="FO270" s="272">
        <f t="shared" ref="FO270:FO312" si="956">IF(SUM(HQ270,HX270,IE270,IL270)&gt;0,1,)</f>
        <v>0</v>
      </c>
      <c r="FP270" s="272">
        <f t="shared" ref="FP270:FP312" si="957">IF(SUM(HR270,HY270,IF270,IM270)&gt;0,1,)</f>
        <v>0</v>
      </c>
      <c r="FQ270" s="272">
        <f t="shared" ref="FQ270:FQ312" si="958">IF(SUM(HS270,HZ270,IG270,IN270)&gt;0,1,)</f>
        <v>0</v>
      </c>
      <c r="FR270" s="272">
        <f t="shared" ref="FR270:FR312" si="959">IF(SUM(HT270,IA270,IH270,IR270,IO270)&gt;0,1,)</f>
        <v>0</v>
      </c>
      <c r="FS270" s="272">
        <f t="shared" ref="FS270:FS312" si="960">IF(SUM(HU270,IB270,II270,IP270)&gt;0,1,)</f>
        <v>0</v>
      </c>
      <c r="FT270" s="272">
        <f t="shared" ref="FT270:FT312" si="961">IF(SUM(HV270,IC270,IJ270,IS270,IQ270)&gt;0,1,)</f>
        <v>0</v>
      </c>
      <c r="FU270" s="113"/>
      <c r="FV270" s="113"/>
      <c r="FW270" s="109"/>
      <c r="FX270" s="109"/>
      <c r="FY270" s="109"/>
      <c r="FZ270" s="272">
        <f t="shared" ref="FZ270:FZ312" si="962">SUM(GA270:GB270)</f>
        <v>0</v>
      </c>
      <c r="GA270" s="272">
        <f t="shared" si="839"/>
        <v>0</v>
      </c>
      <c r="GB270" s="109"/>
      <c r="GC270" s="109"/>
      <c r="GD270" s="109"/>
      <c r="GE270" s="109"/>
      <c r="GF270" s="109"/>
      <c r="GG270" s="109"/>
      <c r="GH270" s="109"/>
      <c r="GI270" s="109"/>
      <c r="GJ270" s="109"/>
      <c r="GK270" s="109"/>
      <c r="GL270" s="109"/>
      <c r="GM270" s="109"/>
      <c r="GN270" s="109"/>
      <c r="GO270" s="109"/>
      <c r="GP270" s="109"/>
      <c r="GQ270" s="109"/>
      <c r="GR270" s="109"/>
      <c r="GS270" s="109"/>
      <c r="GT270" s="110"/>
      <c r="GV270" s="413">
        <f t="shared" si="840"/>
        <v>0</v>
      </c>
      <c r="GW270" s="414">
        <f t="shared" si="841"/>
        <v>0</v>
      </c>
      <c r="GX270" s="415"/>
      <c r="GY270" s="416">
        <f t="shared" si="806"/>
        <v>0</v>
      </c>
      <c r="GZ270" s="417">
        <f t="shared" si="807"/>
        <v>0</v>
      </c>
      <c r="HA270" s="385"/>
      <c r="HB270" s="421"/>
      <c r="HC270" s="422"/>
      <c r="HD270" s="422"/>
      <c r="HE270" s="423">
        <f t="shared" si="808"/>
        <v>0</v>
      </c>
      <c r="HF270" s="424">
        <f t="shared" si="809"/>
        <v>0</v>
      </c>
      <c r="HG270" s="426"/>
      <c r="HH270" s="426"/>
      <c r="HI270" s="426"/>
      <c r="HJ270" s="345" t="str">
        <f t="shared" si="842"/>
        <v/>
      </c>
      <c r="HK270" s="402">
        <f>IF(OR(AND(1&lt;=HJ270,HJ270&lt;=3),HJ270=6),VLOOKUP(HJ270,'４整理番号表'!$J$5:$K$59,2,FALSE),0)</f>
        <v>0</v>
      </c>
      <c r="HL270" s="402">
        <f>IF(OR(HJ270=4,HJ270=7),VLOOKUP(HJ270,'４整理番号表'!$J$5:$K$59,2,FALSE),0)</f>
        <v>0</v>
      </c>
      <c r="HM270" s="402">
        <f>IF(HJ270=5,VLOOKUP(HJ270,'４整理番号表'!$J$5:$K$59,2,FALSE),0)</f>
        <v>0</v>
      </c>
      <c r="HN270" s="402">
        <f>IF(AND(8&lt;=HJ270,HJ270&lt;=13),VLOOKUP(HJ270,'４整理番号表'!$J$5:$K$59,2,FALSE),0)</f>
        <v>0</v>
      </c>
      <c r="HO270" s="397">
        <f t="shared" ref="HO270:HO312" si="963">IF(HK270&lt;&gt;0,1,IF(HL270&lt;&gt;0,2,IF(HM270&lt;&gt;0,3,IF(HN270&lt;&gt;0,4,0))))</f>
        <v>0</v>
      </c>
      <c r="HP270" s="345">
        <f t="shared" ref="HP270:HP312" si="964">IF(AND($HO270=1,20&lt;=$HE270),1,0)</f>
        <v>0</v>
      </c>
      <c r="HQ270" s="345">
        <f t="shared" ref="HQ270:HQ312" si="965">IF(AND($HO270=1,10&lt;=$HE270,$HE270&lt;20),1,0)</f>
        <v>0</v>
      </c>
      <c r="HR270" s="344">
        <f t="shared" ref="HR270:HR312" si="966">IF(AND($HO270=1,SUM($HP270:$HQ270)=0),IF(AND($HB270=1,$HE270&gt;=4),1,),)</f>
        <v>0</v>
      </c>
      <c r="HS270" s="344">
        <f t="shared" ref="HS270:HS312" si="967">IF(AND($HO270=1,SUM($HP270:$HR270)=0),IF(AND($HB270=1,$HE270&gt;=2),1,),)</f>
        <v>0</v>
      </c>
      <c r="HT270" s="345">
        <f t="shared" ref="HT270:HT312" si="968">IF(OR(AND($HB270=1,$HO270=1,0&lt;$HE270,SUM($HP270:$HS270)=0),AND($HB270&lt;&gt;1,$HO270=1,4&lt;=$HE270,SUM($HP270:$HS270)=0)),1,0)</f>
        <v>0</v>
      </c>
      <c r="HU270" s="345">
        <f t="shared" ref="HU270:HU312" si="969">IF(OR(AND($HB270=1,$HO270=1,SUM($HP270:$HT270)=0),AND($HB270&lt;&gt;1,$HO270=1,2&lt;=$HE270,$HE270&lt;4,SUM($HP270:$HT270)=0)),1,0)</f>
        <v>0</v>
      </c>
      <c r="HV270" s="345">
        <f t="shared" ref="HV270:HV312" si="970">IF(AND($HO270=1,SUM($HP270:$HU270)=0,0&lt;$HE270),1,0)</f>
        <v>0</v>
      </c>
      <c r="HW270" s="345">
        <f t="shared" ref="HW270:HW312" si="971">IF(AND($HO270=2,AND(1&lt;=$HE270,0.3&lt;=$HF270)),1,0)</f>
        <v>0</v>
      </c>
      <c r="HX270" s="345">
        <f t="shared" ref="HX270:HX312" si="972">IF(AND($HO270=2,AND(0.5&lt;=$HE270,$HE270&lt;1,0.3&lt;=$HF270)),1,0)</f>
        <v>0</v>
      </c>
      <c r="HY270" s="344">
        <f t="shared" ref="HY270:HY312" si="973">IF(AND($HO270=2,SUM($HW270:$HX270)=0),IF(AND($HB270=1,$HF270&gt;=0.2),1,),)</f>
        <v>0</v>
      </c>
      <c r="HZ270" s="344">
        <f t="shared" ref="HZ270:HZ312" si="974">IF(AND($HO270=2,SUM($HW270:$HY270)=0),IF(AND($HB270=1,$HF270&gt;=0.1,$HF270&lt;0.2),1,),)</f>
        <v>0</v>
      </c>
      <c r="IA270" s="345">
        <f t="shared" ref="IA270:IA312" si="975">IF(OR(AND($HB270=1,$HO270=2,0&lt;$HE270,SUM($HW270:$HZ270)=0),AND($HB270&lt;&gt;1,$HO270=2,0.2&lt;=$HF270,SUM($HW270:$HZ270)=0)),1,0)</f>
        <v>0</v>
      </c>
      <c r="IB270" s="345">
        <f t="shared" ref="IB270:IB312" si="976">IF(OR(AND($HB270=1,$HO270=2,SUM($HW270:$IA270)=0),AND($HB270&lt;&gt;1,$HO270=2,0.1&lt;=$HF270,$HF270&lt;0.2,SUM($HW270:$IA270)=0)),1,0)</f>
        <v>0</v>
      </c>
      <c r="IC270" s="345">
        <f t="shared" ref="IC270:IC312" si="977">IF(AND($HO270=2,SUM($HW270:$IB270)=0,0&lt;$HE270),1,0)</f>
        <v>0</v>
      </c>
      <c r="ID270" s="345">
        <f t="shared" ref="ID270:ID312" si="978">IF(AND($HO270=3,AND(3&lt;=$HE270,0.15&lt;=$HF270)),1,0)</f>
        <v>0</v>
      </c>
      <c r="IE270" s="345">
        <f t="shared" ref="IE270:IE312" si="979">IF(AND($HO270=3,AND(1.5&lt;=$HE270,$HE270&lt;3,0.15&lt;=$HF270)),1,0)</f>
        <v>0</v>
      </c>
      <c r="IF270" s="344">
        <f>IF(AND($HO270=3,SUM($ID270:IE270)=0),IF(AND($HB270=1,$HF270&gt;=0.1),1,),)</f>
        <v>0</v>
      </c>
      <c r="IG270" s="344">
        <f>IF(AND($HO270=3,SUM($ID270:IF270)=0),IF(AND($HB270=1,$HF270&gt;=0.05,$HF270&lt;0.1),1,),)</f>
        <v>0</v>
      </c>
      <c r="IH270" s="345">
        <f t="shared" ref="IH270:IH312" si="980">IF(OR(AND($HB270=1,$HO270=3,0&lt;$HE270,SUM($ID270:$IG270)=0),AND($HB270&lt;&gt;1,$HO270=3,0.1&lt;=$HF270,SUM($ID270:$IG270)=0)),1,0)</f>
        <v>0</v>
      </c>
      <c r="II270" s="345">
        <f t="shared" ref="II270:II312" si="981">IF(OR(AND($HB270=1,$HO270=3,SUM($ID270:$IH270)=0),AND($HB270&lt;&gt;1,$HO270=3,0.05&lt;=$HF270,$HF270&lt;0.1,SUM($ID270:$IH270)=0)),1,0)</f>
        <v>0</v>
      </c>
      <c r="IJ270" s="345">
        <f t="shared" ref="IJ270:IJ312" si="982">IF(AND($HO270=3,SUM($ID270:$II270)=0,0&lt;$HE270),1,0)</f>
        <v>0</v>
      </c>
      <c r="IK270" s="345">
        <f t="shared" ref="IK270:IK312" si="983">IF(AND($HO270=4,$HG270&lt;&gt;1,20&lt;=$HE270),1,0)</f>
        <v>0</v>
      </c>
      <c r="IL270" s="345">
        <f t="shared" ref="IL270:IL312" si="984">IF(AND($HO270=4,$HG270&lt;&gt;1,10&lt;=$HE270,$HE270&lt;20),1,0)</f>
        <v>0</v>
      </c>
      <c r="IM270" s="345">
        <f t="shared" ref="IM270:IM312" si="985">IF(AND($HO270=4,$HG270&lt;&gt;1,SUM($IK270:$IL270)=0),IF(AND($HB270=1,$HE270&gt;=4),1,),)</f>
        <v>0</v>
      </c>
      <c r="IN270" s="345">
        <f t="shared" ref="IN270:IN312" si="986">IF(AND($HO270=4,$HG270&lt;&gt;1,SUM($IK270:$IM270)=0),IF(AND($HB270=1,$HE270&gt;=2),1,),)</f>
        <v>0</v>
      </c>
      <c r="IO270" s="345">
        <f t="shared" ref="IO270:IO312" si="987">IF(OR(AND($HB270=1,$HO270=4,$HG270&lt;&gt;1,0&lt;$HE270,SUM($IK270:$IN270)=0),AND($HB270&lt;&gt;1,$HO270=4,$HG270&lt;&gt;1,4&lt;=$HE270,SUM($IK270:$IN270)=0)),1,0)</f>
        <v>0</v>
      </c>
      <c r="IP270" s="345">
        <f t="shared" ref="IP270:IP312" si="988">IF(OR(AND($HB270=1,$HO270=4,$HG270&lt;&gt;1,SUM($IK270:$IO270)=0),AND($HB270&lt;&gt;1,$HO270=4,$HG270&lt;&gt;1,2&lt;=$HE270,$HE270&lt;4,SUM($IK270:$IO270)=0)),1,0)</f>
        <v>0</v>
      </c>
      <c r="IQ270" s="345">
        <f t="shared" ref="IQ270:IQ312" si="989">IF(AND($HO270=4,$HG270&lt;&gt;1,SUM($IK270:$IP270)=0,0&lt;$HE270),1,0)</f>
        <v>0</v>
      </c>
      <c r="IR270" s="345">
        <f t="shared" ref="IR270:IR312" si="990">IF(AND($HO270=4,$HG270=1,$HB270=1,0&lt;$HH270,0&lt;($HI270-$HH270)),1,0)</f>
        <v>0</v>
      </c>
      <c r="IS270" s="392">
        <f t="shared" ref="IS270:IS312" si="991">IF(AND($HO270=4,$HG270=1,$HB270&lt;&gt;1,0&lt;$HH270,0&lt;($HI270-$HH270)),1,0)</f>
        <v>0</v>
      </c>
      <c r="IT270" s="385"/>
      <c r="IU270" s="440">
        <f t="shared" si="843"/>
        <v>0</v>
      </c>
      <c r="IV270" s="344">
        <f t="shared" si="844"/>
        <v>0</v>
      </c>
      <c r="IW270" s="344">
        <f t="shared" si="845"/>
        <v>0</v>
      </c>
      <c r="IX270" s="344">
        <f t="shared" si="846"/>
        <v>0</v>
      </c>
      <c r="IY270" s="344">
        <f t="shared" si="847"/>
        <v>0</v>
      </c>
      <c r="IZ270" s="344">
        <f t="shared" si="848"/>
        <v>0</v>
      </c>
      <c r="JA270" s="344">
        <f t="shared" si="849"/>
        <v>0</v>
      </c>
      <c r="JB270" s="344">
        <f t="shared" si="850"/>
        <v>0</v>
      </c>
      <c r="JC270" s="344">
        <f t="shared" si="851"/>
        <v>0</v>
      </c>
      <c r="JD270" s="344">
        <f t="shared" si="852"/>
        <v>0</v>
      </c>
      <c r="JE270" s="344">
        <f t="shared" si="853"/>
        <v>0</v>
      </c>
      <c r="JF270" s="344">
        <f t="shared" si="854"/>
        <v>0</v>
      </c>
      <c r="JG270" s="344">
        <f t="shared" si="855"/>
        <v>0</v>
      </c>
      <c r="JH270" s="344">
        <f t="shared" si="856"/>
        <v>0</v>
      </c>
      <c r="JI270" s="344">
        <f t="shared" si="857"/>
        <v>0</v>
      </c>
      <c r="JJ270" s="344">
        <f t="shared" si="858"/>
        <v>0</v>
      </c>
      <c r="JK270" s="344">
        <f t="shared" si="859"/>
        <v>0</v>
      </c>
      <c r="JL270" s="344">
        <f t="shared" si="860"/>
        <v>0</v>
      </c>
      <c r="JM270" s="344">
        <f t="shared" si="861"/>
        <v>0</v>
      </c>
      <c r="JN270" s="344">
        <f t="shared" si="862"/>
        <v>0</v>
      </c>
      <c r="JO270" s="344">
        <f t="shared" si="863"/>
        <v>0</v>
      </c>
      <c r="JP270" s="344">
        <f t="shared" si="864"/>
        <v>0</v>
      </c>
      <c r="JQ270" s="344">
        <f t="shared" si="865"/>
        <v>0</v>
      </c>
      <c r="JR270" s="344">
        <f t="shared" si="866"/>
        <v>0</v>
      </c>
      <c r="JS270" s="344">
        <f t="shared" si="867"/>
        <v>0</v>
      </c>
      <c r="JT270" s="344">
        <f t="shared" si="868"/>
        <v>0</v>
      </c>
      <c r="JU270" s="344">
        <f t="shared" si="869"/>
        <v>0</v>
      </c>
      <c r="JV270" s="344">
        <f t="shared" si="870"/>
        <v>0</v>
      </c>
      <c r="JW270" s="344">
        <f t="shared" si="871"/>
        <v>0</v>
      </c>
      <c r="JX270" s="344">
        <f t="shared" si="872"/>
        <v>0</v>
      </c>
      <c r="JY270" s="344">
        <f t="shared" si="873"/>
        <v>0</v>
      </c>
      <c r="JZ270" s="344">
        <f t="shared" si="874"/>
        <v>0</v>
      </c>
      <c r="KA270" s="344">
        <f t="shared" si="875"/>
        <v>0</v>
      </c>
      <c r="KB270" s="344">
        <f t="shared" si="876"/>
        <v>0</v>
      </c>
      <c r="KC270" s="344">
        <f t="shared" si="877"/>
        <v>0</v>
      </c>
      <c r="KD270" s="344">
        <f t="shared" si="878"/>
        <v>0</v>
      </c>
      <c r="KE270" s="344">
        <f t="shared" si="879"/>
        <v>0</v>
      </c>
      <c r="KF270" s="344">
        <f t="shared" si="880"/>
        <v>0</v>
      </c>
      <c r="KG270" s="344">
        <f t="shared" si="881"/>
        <v>0</v>
      </c>
      <c r="KH270" s="344">
        <f t="shared" si="882"/>
        <v>0</v>
      </c>
      <c r="KI270" s="344">
        <f t="shared" si="883"/>
        <v>0</v>
      </c>
      <c r="KJ270" s="344">
        <f t="shared" si="884"/>
        <v>0</v>
      </c>
      <c r="KK270" s="344">
        <f t="shared" si="885"/>
        <v>0</v>
      </c>
      <c r="KL270" s="344">
        <f t="shared" si="886"/>
        <v>0</v>
      </c>
      <c r="KM270" s="344">
        <f t="shared" si="887"/>
        <v>0</v>
      </c>
      <c r="KN270" s="344">
        <f t="shared" si="888"/>
        <v>0</v>
      </c>
      <c r="KO270" s="344">
        <f t="shared" si="889"/>
        <v>0</v>
      </c>
      <c r="KP270" s="344">
        <f t="shared" si="890"/>
        <v>0</v>
      </c>
      <c r="KQ270" s="344">
        <f t="shared" si="891"/>
        <v>0</v>
      </c>
      <c r="KR270" s="344">
        <f t="shared" si="892"/>
        <v>0</v>
      </c>
      <c r="KS270" s="344">
        <f t="shared" si="893"/>
        <v>0</v>
      </c>
      <c r="KT270" s="383">
        <f t="shared" si="894"/>
        <v>0</v>
      </c>
      <c r="KU270" s="701"/>
      <c r="KV270" s="109"/>
      <c r="KW270" s="109"/>
      <c r="KX270" s="110"/>
      <c r="KZ270" s="472">
        <f t="shared" si="895"/>
        <v>0</v>
      </c>
      <c r="LA270" s="348">
        <f t="shared" si="896"/>
        <v>0</v>
      </c>
      <c r="LB270" s="348">
        <f t="shared" si="897"/>
        <v>0</v>
      </c>
      <c r="LC270" s="473">
        <f t="shared" si="898"/>
        <v>0</v>
      </c>
      <c r="LE270" s="467">
        <f t="shared" si="899"/>
        <v>0</v>
      </c>
      <c r="LF270" s="467" t="str">
        <f t="shared" si="900"/>
        <v/>
      </c>
      <c r="LG270" s="467">
        <f t="shared" si="901"/>
        <v>0</v>
      </c>
      <c r="LH270" s="467">
        <f t="shared" si="902"/>
        <v>0</v>
      </c>
      <c r="LI270" s="467">
        <f t="shared" si="903"/>
        <v>0</v>
      </c>
      <c r="LJ270" s="467">
        <f t="shared" si="904"/>
        <v>0</v>
      </c>
      <c r="LK270" s="467">
        <f t="shared" si="905"/>
        <v>0</v>
      </c>
      <c r="LL270" s="467">
        <f t="shared" si="906"/>
        <v>0</v>
      </c>
      <c r="LM270" s="467">
        <f t="shared" si="907"/>
        <v>0</v>
      </c>
      <c r="LN270" s="468">
        <f t="shared" si="908"/>
        <v>0</v>
      </c>
      <c r="LO270" s="468" t="str">
        <f t="shared" ref="LO270:LO312" si="992">IF(COUNTIF(LG270:LN270,"×")=0,"○","×")</f>
        <v>○</v>
      </c>
      <c r="LP270" s="451"/>
      <c r="LQ270" s="414">
        <f t="shared" ref="LQ270:LQ312" si="993">$AM270</f>
        <v>0</v>
      </c>
      <c r="LR270" s="414">
        <f t="shared" ref="LR270:LR312" si="994">$AN270</f>
        <v>0</v>
      </c>
      <c r="LS270" s="414" t="str">
        <f t="shared" si="909"/>
        <v/>
      </c>
      <c r="LT270" s="414" t="str">
        <f t="shared" ref="LT270:LT312" si="995">IF(LS270&lt;&gt;"",ROUNDDOWN(LS270*3/10,0),"")</f>
        <v/>
      </c>
      <c r="LU270" s="414">
        <f t="shared" si="910"/>
        <v>0</v>
      </c>
      <c r="LV270" s="414">
        <f t="shared" si="911"/>
        <v>0</v>
      </c>
      <c r="LW270" s="414">
        <f t="shared" si="912"/>
        <v>0</v>
      </c>
      <c r="LX270" s="448">
        <f t="shared" si="913"/>
        <v>0</v>
      </c>
      <c r="LY270" s="414">
        <f t="shared" ref="LY270:LY312" si="996">IF(AND(H270=1,AN270&gt;0),15000000,0)</f>
        <v>0</v>
      </c>
      <c r="LZ270" s="414">
        <f t="shared" ref="LZ270:LZ312" si="997">IF($H270=1,SUMIF($E$13:$E$312,$E270,$LV$13:$LV$312),0)</f>
        <v>0</v>
      </c>
      <c r="MA270" s="414">
        <f t="shared" ref="MA270:MA312" si="998">IF(H270=1,SUMIFS($AO$13:$AO$312,$E$13:$E$312,E270),0)</f>
        <v>0</v>
      </c>
      <c r="MB270" s="448">
        <f t="shared" ref="MB270:MB312" si="999">IF(MA270&gt;0,IF(MA270&lt;=150000000,"○","×"),0)</f>
        <v>0</v>
      </c>
      <c r="MC270" s="414">
        <f t="shared" si="914"/>
        <v>0</v>
      </c>
      <c r="MD270" s="414">
        <f t="shared" si="915"/>
        <v>0</v>
      </c>
      <c r="ME270" s="414">
        <f t="shared" si="916"/>
        <v>0</v>
      </c>
      <c r="MF270" s="448">
        <f t="shared" si="917"/>
        <v>0</v>
      </c>
      <c r="MG270" s="414">
        <f t="shared" si="918"/>
        <v>0</v>
      </c>
      <c r="MH270" s="414">
        <f t="shared" si="919"/>
        <v>0</v>
      </c>
      <c r="MI270" s="414">
        <f t="shared" si="920"/>
        <v>0</v>
      </c>
      <c r="MJ270" s="448">
        <f t="shared" ref="MJ270:MJ312" si="1000">IF(MI270&gt;0,IF(MI270&lt;=150000000,"○","×"),0)</f>
        <v>0</v>
      </c>
      <c r="MK270" s="462"/>
      <c r="ML270" s="477" cm="1">
        <f t="array" ref="ML270">IF(MX270=1,INDEX($BX270:$EQ270,1,MATCH("Ⅱ⑧",$BX270:$EQ270,0)+7),0)</f>
        <v>0</v>
      </c>
      <c r="MM270" s="478">
        <f t="shared" si="921"/>
        <v>0</v>
      </c>
      <c r="MN270" s="468">
        <f t="shared" si="922"/>
        <v>0</v>
      </c>
      <c r="MP270" s="348">
        <f t="shared" si="923"/>
        <v>0</v>
      </c>
      <c r="MQ270" s="348">
        <f t="shared" si="924"/>
        <v>0</v>
      </c>
      <c r="MR270" s="348">
        <f t="shared" si="925"/>
        <v>0</v>
      </c>
      <c r="MS270" s="348">
        <f t="shared" si="926"/>
        <v>0</v>
      </c>
      <c r="MT270" s="348">
        <f t="shared" si="927"/>
        <v>0</v>
      </c>
      <c r="MU270" s="348">
        <f t="shared" si="928"/>
        <v>0</v>
      </c>
      <c r="MV270" s="348">
        <f t="shared" si="929"/>
        <v>0</v>
      </c>
      <c r="MW270" s="348">
        <f t="shared" si="930"/>
        <v>0</v>
      </c>
      <c r="MX270" s="348">
        <f t="shared" si="931"/>
        <v>0</v>
      </c>
      <c r="MZ270" s="550">
        <f t="shared" si="932"/>
        <v>0</v>
      </c>
      <c r="NA270" s="550">
        <f t="shared" si="933"/>
        <v>0</v>
      </c>
      <c r="NB270" s="550">
        <f t="shared" si="934"/>
        <v>0</v>
      </c>
      <c r="NC270" s="550">
        <f t="shared" si="935"/>
        <v>0</v>
      </c>
      <c r="ND270" s="550">
        <f t="shared" si="936"/>
        <v>0</v>
      </c>
      <c r="NE270" s="550">
        <f t="shared" si="937"/>
        <v>0</v>
      </c>
      <c r="NF270" s="550">
        <f t="shared" si="938"/>
        <v>0</v>
      </c>
      <c r="NG270" s="550">
        <f t="shared" si="939"/>
        <v>0</v>
      </c>
    </row>
    <row r="271" spans="1:371" s="136" customFormat="1" ht="21" customHeight="1">
      <c r="A271" s="452">
        <f t="shared" si="812"/>
        <v>0</v>
      </c>
      <c r="B271" s="452">
        <f t="shared" ref="B271:B312" si="1001">IF(J271&lt;&gt;"",IF(J271&lt;&gt;J270,B270+1,B270),0)</f>
        <v>0</v>
      </c>
      <c r="C271" s="452">
        <f t="shared" si="813"/>
        <v>0</v>
      </c>
      <c r="D271" s="452">
        <f t="shared" si="814"/>
        <v>0</v>
      </c>
      <c r="E271" s="452">
        <f t="shared" si="815"/>
        <v>0</v>
      </c>
      <c r="F271" s="452">
        <f t="shared" ref="F271:F312" si="1002">IF(L271&lt;&gt;"",IF(L271&lt;&gt;L270,1,0),0)</f>
        <v>0</v>
      </c>
      <c r="G271" s="452">
        <f t="shared" ref="G271:G312" si="1003">IF(K271&lt;&gt;"",IF(K271&lt;&gt;K270,1,0),0)</f>
        <v>0</v>
      </c>
      <c r="H271" s="452">
        <f t="shared" ref="H271:H312" si="1004">IF(U271&lt;&gt;"",IF(U271&lt;&gt;U270,1,IF(AND(L270&lt;&gt;"",L271&lt;&gt;L270),1,0)),0)</f>
        <v>0</v>
      </c>
      <c r="I271" s="267">
        <f t="shared" si="940"/>
        <v>0</v>
      </c>
      <c r="J271" s="268"/>
      <c r="K271" s="112"/>
      <c r="L271" s="112"/>
      <c r="M271" s="106"/>
      <c r="N271" s="106"/>
      <c r="O271" s="106"/>
      <c r="P271" s="106"/>
      <c r="Q271" s="112"/>
      <c r="R271" s="263" t="str">
        <f>IFERROR(VLOOKUP(Q271,'４整理番号表'!$T$27:$U$30,2,TRUE),"")</f>
        <v/>
      </c>
      <c r="S271" s="263">
        <f t="shared" si="941"/>
        <v>0</v>
      </c>
      <c r="T271" s="266">
        <f t="shared" si="942"/>
        <v>0</v>
      </c>
      <c r="U271" s="112"/>
      <c r="V271" s="108"/>
      <c r="W271" s="269" t="str">
        <f>IFERROR(VLOOKUP(V271,'４整理番号表'!$B$6:$G$7,2,TRUE),"")</f>
        <v/>
      </c>
      <c r="X271" s="270"/>
      <c r="Y271" s="108"/>
      <c r="Z271" s="269" t="str">
        <f>IFERROR(VLOOKUP(Y271,'４整理番号表'!$B$39:$H$45,2,TRUE),"")</f>
        <v/>
      </c>
      <c r="AA271" s="108"/>
      <c r="AB271" s="271" t="str">
        <f>IFERROR(VLOOKUP(AA271,'４整理番号表'!$J$5:$K$59,2,TRUE),"")</f>
        <v/>
      </c>
      <c r="AC271" s="365"/>
      <c r="AD271" s="624"/>
      <c r="AE271" s="107"/>
      <c r="AF271" s="272" t="str">
        <f>IFERROR(VLOOKUP(AE271,'４整理番号表'!$P$6:$Q$39,2,TRUE),"")</f>
        <v/>
      </c>
      <c r="AG271" s="273">
        <f t="shared" si="816"/>
        <v>0</v>
      </c>
      <c r="AH271" s="106"/>
      <c r="AI271" s="112"/>
      <c r="AJ271" s="111"/>
      <c r="AK271" s="282"/>
      <c r="AL271" s="283"/>
      <c r="AM271" s="280"/>
      <c r="AN271" s="26"/>
      <c r="AO271" s="291">
        <f t="shared" si="817"/>
        <v>0</v>
      </c>
      <c r="AP271" s="290">
        <f t="shared" si="943"/>
        <v>0</v>
      </c>
      <c r="AQ271" s="30"/>
      <c r="AR271" s="30"/>
      <c r="AS271" s="30"/>
      <c r="AT271" s="289"/>
      <c r="AU271" s="291">
        <f t="shared" si="810"/>
        <v>0</v>
      </c>
      <c r="AV271" s="291" t="str">
        <f t="shared" ref="AV271:AV312" si="1005">IF(AN271&gt;0,IF(AND(AM271=1,AT271="控除不可"),"",IF(AND(AM271=1,AT271="80%控除対象"),ROUNDDOWN(AO271*8/102,0),IF(AND(AM271=1,AT271="全額控除"),ROUNDDOWN(AO271*10/100,0),IF(AM271=2,"","")))),"")</f>
        <v/>
      </c>
      <c r="AW271" s="27"/>
      <c r="AX271" s="33"/>
      <c r="AY271" s="33"/>
      <c r="AZ271" s="28"/>
      <c r="BA271" s="27"/>
      <c r="BB271" s="202"/>
      <c r="BC271" s="315">
        <f t="shared" si="944"/>
        <v>0</v>
      </c>
      <c r="BD271" s="349" t="str">
        <f t="shared" si="818"/>
        <v/>
      </c>
      <c r="BE271" s="350"/>
      <c r="BF271" s="350"/>
      <c r="BG271" s="349">
        <f t="shared" si="811"/>
        <v>0</v>
      </c>
      <c r="BH271" s="350"/>
      <c r="BI271" s="349">
        <f t="shared" si="945"/>
        <v>0</v>
      </c>
      <c r="BJ271" s="202"/>
      <c r="BK271" s="202"/>
      <c r="BL271" s="653" t="str">
        <f t="shared" si="819"/>
        <v/>
      </c>
      <c r="BM271" s="654" t="str">
        <f t="shared" si="820"/>
        <v/>
      </c>
      <c r="BN271" s="266" t="str">
        <f t="shared" si="821"/>
        <v/>
      </c>
      <c r="BO271" s="793"/>
      <c r="BP271" s="323"/>
      <c r="BQ271" s="323"/>
      <c r="BR271" s="323"/>
      <c r="BS271" s="323"/>
      <c r="BT271" s="324" t="str">
        <f t="shared" si="822"/>
        <v/>
      </c>
      <c r="BU271" s="325" t="str">
        <f t="shared" si="946"/>
        <v/>
      </c>
      <c r="BV271" s="393">
        <f t="shared" si="947"/>
        <v>0</v>
      </c>
      <c r="BW271" s="326"/>
      <c r="BX271" s="329"/>
      <c r="BY271" s="454"/>
      <c r="BZ271" s="455"/>
      <c r="CA271" s="455"/>
      <c r="CB271" s="455"/>
      <c r="CC271" s="455"/>
      <c r="CD271" s="322">
        <f>IFERROR(VLOOKUP(BX271,'４整理番号表'!$X$23:$Z$31,3,FALSE),)</f>
        <v>0</v>
      </c>
      <c r="CE271" s="605" t="str">
        <f>IF(BX271='４整理番号表'!$X$24,IF(CC271&lt;&gt;"",IF(BZ271&gt;0,IF(BY271=6,ROUNDDOWN((CC271-BZ271)/ABS(BZ271),3),IF(BY271=5,ROUNDDOWN((CC271-BZ271)/ABS(BZ271)*3/4,3),"")),"-")),IF(CC271&lt;&gt;"",IF(BZ271&gt;0,ROUNDDOWN((CC271-BZ271)/ABS(BZ271),3),"-"),""))</f>
        <v/>
      </c>
      <c r="CF271" s="610"/>
      <c r="CG271" s="329"/>
      <c r="CH271" s="454"/>
      <c r="CI271" s="322"/>
      <c r="CJ271" s="322"/>
      <c r="CK271" s="322"/>
      <c r="CL271" s="322"/>
      <c r="CM271" s="322">
        <f>IFERROR(VLOOKUP(CG271,'４整理番号表'!$X$23:$Z$31,3,FALSE),)</f>
        <v>0</v>
      </c>
      <c r="CN271" s="325" t="str">
        <f t="shared" si="948"/>
        <v/>
      </c>
      <c r="CO271" s="610"/>
      <c r="CP271" s="329"/>
      <c r="CQ271" s="454"/>
      <c r="CR271" s="322"/>
      <c r="CS271" s="322"/>
      <c r="CT271" s="322"/>
      <c r="CU271" s="322"/>
      <c r="CV271" s="322">
        <f>IFERROR(VLOOKUP(CP271,'４整理番号表'!$X$23:$Z$31,3,FALSE),)</f>
        <v>0</v>
      </c>
      <c r="CW271" s="325" t="str">
        <f t="shared" si="949"/>
        <v/>
      </c>
      <c r="CX271" s="619"/>
      <c r="CY271" s="329"/>
      <c r="CZ271" s="454"/>
      <c r="DA271" s="322"/>
      <c r="DB271" s="322"/>
      <c r="DC271" s="322"/>
      <c r="DD271" s="322"/>
      <c r="DE271" s="322">
        <f>IFERROR(VLOOKUP(CY271,'４整理番号表'!$X$23:$Z$31,3,FALSE),)</f>
        <v>0</v>
      </c>
      <c r="DF271" s="325" t="str">
        <f t="shared" si="950"/>
        <v/>
      </c>
      <c r="DG271" s="610"/>
      <c r="DH271" s="329"/>
      <c r="DI271" s="454"/>
      <c r="DJ271" s="322"/>
      <c r="DK271" s="322"/>
      <c r="DL271" s="322"/>
      <c r="DM271" s="322"/>
      <c r="DN271" s="322">
        <f>IFERROR(VLOOKUP(DH271,'４整理番号表'!$X$23:$Z$31,3,FALSE),)</f>
        <v>0</v>
      </c>
      <c r="DO271" s="325" t="str">
        <f t="shared" si="951"/>
        <v/>
      </c>
      <c r="DP271" s="610"/>
      <c r="DQ271" s="329"/>
      <c r="DR271" s="454"/>
      <c r="DS271" s="322"/>
      <c r="DT271" s="322"/>
      <c r="DU271" s="322"/>
      <c r="DV271" s="322"/>
      <c r="DW271" s="322">
        <f>IFERROR(VLOOKUP(DQ271,'４整理番号表'!$X$23:$Z$31,3,FALSE),)</f>
        <v>0</v>
      </c>
      <c r="DX271" s="325" t="str">
        <f t="shared" si="952"/>
        <v/>
      </c>
      <c r="DY271" s="610"/>
      <c r="DZ271" s="329"/>
      <c r="EA271" s="454"/>
      <c r="EB271" s="322"/>
      <c r="EC271" s="322"/>
      <c r="ED271" s="322"/>
      <c r="EE271" s="322"/>
      <c r="EF271" s="322">
        <f>IFERROR(VLOOKUP(DZ271,'４整理番号表'!$X$23:$Z$31,3,FALSE),)</f>
        <v>0</v>
      </c>
      <c r="EG271" s="325" t="str">
        <f t="shared" si="953"/>
        <v/>
      </c>
      <c r="EH271" s="610"/>
      <c r="EI271" s="329"/>
      <c r="EJ271" s="454"/>
      <c r="EK271" s="322"/>
      <c r="EL271" s="322"/>
      <c r="EM271" s="322"/>
      <c r="EN271" s="322"/>
      <c r="EO271" s="322">
        <f>IFERROR(VLOOKUP(EI271,'４整理番号表'!$X$23:$Z$31,3,FALSE),)</f>
        <v>0</v>
      </c>
      <c r="EP271" s="325" t="str">
        <f t="shared" si="954"/>
        <v/>
      </c>
      <c r="EQ271" s="619"/>
      <c r="ER271" s="203" t="s">
        <v>101</v>
      </c>
      <c r="ES271" s="266">
        <f t="shared" si="823"/>
        <v>0</v>
      </c>
      <c r="ET271" s="272">
        <f t="shared" si="824"/>
        <v>0</v>
      </c>
      <c r="EU271" s="272">
        <f t="shared" si="825"/>
        <v>0</v>
      </c>
      <c r="EV271" s="272">
        <f t="shared" si="826"/>
        <v>0</v>
      </c>
      <c r="EW271" s="272">
        <f t="shared" si="827"/>
        <v>0</v>
      </c>
      <c r="EX271" s="272">
        <f t="shared" si="828"/>
        <v>0</v>
      </c>
      <c r="EY271" s="272">
        <f t="shared" si="829"/>
        <v>0</v>
      </c>
      <c r="EZ271" s="272">
        <f t="shared" si="830"/>
        <v>0</v>
      </c>
      <c r="FA271" s="272">
        <f t="shared" si="831"/>
        <v>0</v>
      </c>
      <c r="FB271" s="272">
        <f t="shared" si="832"/>
        <v>0</v>
      </c>
      <c r="FC271" s="272">
        <f t="shared" si="833"/>
        <v>0</v>
      </c>
      <c r="FD271" s="272">
        <f t="shared" si="834"/>
        <v>0</v>
      </c>
      <c r="FE271" s="272">
        <f t="shared" si="835"/>
        <v>0</v>
      </c>
      <c r="FF271" s="272">
        <f t="shared" si="836"/>
        <v>0</v>
      </c>
      <c r="FG271" s="272">
        <f t="shared" si="837"/>
        <v>0</v>
      </c>
      <c r="FH271" s="272">
        <f t="shared" si="838"/>
        <v>0</v>
      </c>
      <c r="FI271" s="109" t="s">
        <v>100</v>
      </c>
      <c r="FJ271" s="109" t="s">
        <v>100</v>
      </c>
      <c r="FK271" s="109" t="s">
        <v>100</v>
      </c>
      <c r="FL271" s="109" t="s">
        <v>100</v>
      </c>
      <c r="FM271" s="109" t="s">
        <v>100</v>
      </c>
      <c r="FN271" s="272">
        <f t="shared" si="955"/>
        <v>0</v>
      </c>
      <c r="FO271" s="272">
        <f t="shared" si="956"/>
        <v>0</v>
      </c>
      <c r="FP271" s="272">
        <f t="shared" si="957"/>
        <v>0</v>
      </c>
      <c r="FQ271" s="272">
        <f t="shared" si="958"/>
        <v>0</v>
      </c>
      <c r="FR271" s="272">
        <f t="shared" si="959"/>
        <v>0</v>
      </c>
      <c r="FS271" s="272">
        <f t="shared" si="960"/>
        <v>0</v>
      </c>
      <c r="FT271" s="272">
        <f t="shared" si="961"/>
        <v>0</v>
      </c>
      <c r="FU271" s="113"/>
      <c r="FV271" s="113"/>
      <c r="FW271" s="109"/>
      <c r="FX271" s="109"/>
      <c r="FY271" s="109"/>
      <c r="FZ271" s="272">
        <f t="shared" si="962"/>
        <v>0</v>
      </c>
      <c r="GA271" s="272">
        <f t="shared" si="839"/>
        <v>0</v>
      </c>
      <c r="GB271" s="109"/>
      <c r="GC271" s="109"/>
      <c r="GD271" s="109"/>
      <c r="GE271" s="109"/>
      <c r="GF271" s="109"/>
      <c r="GG271" s="109"/>
      <c r="GH271" s="109"/>
      <c r="GI271" s="109"/>
      <c r="GJ271" s="109"/>
      <c r="GK271" s="109"/>
      <c r="GL271" s="109"/>
      <c r="GM271" s="109"/>
      <c r="GN271" s="109"/>
      <c r="GO271" s="109"/>
      <c r="GP271" s="109"/>
      <c r="GQ271" s="109"/>
      <c r="GR271" s="109"/>
      <c r="GS271" s="109"/>
      <c r="GT271" s="110"/>
      <c r="GV271" s="413">
        <f t="shared" si="840"/>
        <v>0</v>
      </c>
      <c r="GW271" s="414">
        <f t="shared" si="841"/>
        <v>0</v>
      </c>
      <c r="GX271" s="415"/>
      <c r="GY271" s="416">
        <f t="shared" si="806"/>
        <v>0</v>
      </c>
      <c r="GZ271" s="417">
        <f t="shared" si="807"/>
        <v>0</v>
      </c>
      <c r="HA271" s="385"/>
      <c r="HB271" s="421"/>
      <c r="HC271" s="422"/>
      <c r="HD271" s="422"/>
      <c r="HE271" s="423">
        <f t="shared" si="808"/>
        <v>0</v>
      </c>
      <c r="HF271" s="424">
        <f t="shared" si="809"/>
        <v>0</v>
      </c>
      <c r="HG271" s="426"/>
      <c r="HH271" s="426"/>
      <c r="HI271" s="426"/>
      <c r="HJ271" s="345" t="str">
        <f t="shared" si="842"/>
        <v/>
      </c>
      <c r="HK271" s="402">
        <f>IF(OR(AND(1&lt;=HJ271,HJ271&lt;=3),HJ271=6),VLOOKUP(HJ271,'４整理番号表'!$J$5:$K$59,2,FALSE),0)</f>
        <v>0</v>
      </c>
      <c r="HL271" s="402">
        <f>IF(OR(HJ271=4,HJ271=7),VLOOKUP(HJ271,'４整理番号表'!$J$5:$K$59,2,FALSE),0)</f>
        <v>0</v>
      </c>
      <c r="HM271" s="402">
        <f>IF(HJ271=5,VLOOKUP(HJ271,'４整理番号表'!$J$5:$K$59,2,FALSE),0)</f>
        <v>0</v>
      </c>
      <c r="HN271" s="402">
        <f>IF(AND(8&lt;=HJ271,HJ271&lt;=13),VLOOKUP(HJ271,'４整理番号表'!$J$5:$K$59,2,FALSE),0)</f>
        <v>0</v>
      </c>
      <c r="HO271" s="397">
        <f t="shared" si="963"/>
        <v>0</v>
      </c>
      <c r="HP271" s="345">
        <f t="shared" si="964"/>
        <v>0</v>
      </c>
      <c r="HQ271" s="345">
        <f t="shared" si="965"/>
        <v>0</v>
      </c>
      <c r="HR271" s="344">
        <f t="shared" si="966"/>
        <v>0</v>
      </c>
      <c r="HS271" s="344">
        <f t="shared" si="967"/>
        <v>0</v>
      </c>
      <c r="HT271" s="345">
        <f t="shared" si="968"/>
        <v>0</v>
      </c>
      <c r="HU271" s="345">
        <f t="shared" si="969"/>
        <v>0</v>
      </c>
      <c r="HV271" s="345">
        <f t="shared" si="970"/>
        <v>0</v>
      </c>
      <c r="HW271" s="345">
        <f t="shared" si="971"/>
        <v>0</v>
      </c>
      <c r="HX271" s="345">
        <f t="shared" si="972"/>
        <v>0</v>
      </c>
      <c r="HY271" s="344">
        <f t="shared" si="973"/>
        <v>0</v>
      </c>
      <c r="HZ271" s="344">
        <f t="shared" si="974"/>
        <v>0</v>
      </c>
      <c r="IA271" s="345">
        <f t="shared" si="975"/>
        <v>0</v>
      </c>
      <c r="IB271" s="345">
        <f t="shared" si="976"/>
        <v>0</v>
      </c>
      <c r="IC271" s="345">
        <f t="shared" si="977"/>
        <v>0</v>
      </c>
      <c r="ID271" s="345">
        <f t="shared" si="978"/>
        <v>0</v>
      </c>
      <c r="IE271" s="345">
        <f t="shared" si="979"/>
        <v>0</v>
      </c>
      <c r="IF271" s="344">
        <f>IF(AND($HO271=3,SUM($ID271:IE271)=0),IF(AND($HB271=1,$HF271&gt;=0.1),1,),)</f>
        <v>0</v>
      </c>
      <c r="IG271" s="344">
        <f>IF(AND($HO271=3,SUM($ID271:IF271)=0),IF(AND($HB271=1,$HF271&gt;=0.05,$HF271&lt;0.1),1,),)</f>
        <v>0</v>
      </c>
      <c r="IH271" s="345">
        <f t="shared" si="980"/>
        <v>0</v>
      </c>
      <c r="II271" s="345">
        <f t="shared" si="981"/>
        <v>0</v>
      </c>
      <c r="IJ271" s="345">
        <f t="shared" si="982"/>
        <v>0</v>
      </c>
      <c r="IK271" s="345">
        <f t="shared" si="983"/>
        <v>0</v>
      </c>
      <c r="IL271" s="345">
        <f t="shared" si="984"/>
        <v>0</v>
      </c>
      <c r="IM271" s="345">
        <f t="shared" si="985"/>
        <v>0</v>
      </c>
      <c r="IN271" s="345">
        <f t="shared" si="986"/>
        <v>0</v>
      </c>
      <c r="IO271" s="345">
        <f t="shared" si="987"/>
        <v>0</v>
      </c>
      <c r="IP271" s="345">
        <f t="shared" si="988"/>
        <v>0</v>
      </c>
      <c r="IQ271" s="345">
        <f t="shared" si="989"/>
        <v>0</v>
      </c>
      <c r="IR271" s="345">
        <f t="shared" si="990"/>
        <v>0</v>
      </c>
      <c r="IS271" s="392">
        <f t="shared" si="991"/>
        <v>0</v>
      </c>
      <c r="IT271" s="385"/>
      <c r="IU271" s="440">
        <f t="shared" si="843"/>
        <v>0</v>
      </c>
      <c r="IV271" s="344">
        <f t="shared" si="844"/>
        <v>0</v>
      </c>
      <c r="IW271" s="344">
        <f t="shared" si="845"/>
        <v>0</v>
      </c>
      <c r="IX271" s="344">
        <f t="shared" si="846"/>
        <v>0</v>
      </c>
      <c r="IY271" s="344">
        <f t="shared" si="847"/>
        <v>0</v>
      </c>
      <c r="IZ271" s="344">
        <f t="shared" si="848"/>
        <v>0</v>
      </c>
      <c r="JA271" s="344">
        <f t="shared" si="849"/>
        <v>0</v>
      </c>
      <c r="JB271" s="344">
        <f t="shared" si="850"/>
        <v>0</v>
      </c>
      <c r="JC271" s="344">
        <f t="shared" si="851"/>
        <v>0</v>
      </c>
      <c r="JD271" s="344">
        <f t="shared" si="852"/>
        <v>0</v>
      </c>
      <c r="JE271" s="344">
        <f t="shared" si="853"/>
        <v>0</v>
      </c>
      <c r="JF271" s="344">
        <f t="shared" si="854"/>
        <v>0</v>
      </c>
      <c r="JG271" s="344">
        <f t="shared" si="855"/>
        <v>0</v>
      </c>
      <c r="JH271" s="344">
        <f t="shared" si="856"/>
        <v>0</v>
      </c>
      <c r="JI271" s="344">
        <f t="shared" si="857"/>
        <v>0</v>
      </c>
      <c r="JJ271" s="344">
        <f t="shared" si="858"/>
        <v>0</v>
      </c>
      <c r="JK271" s="344">
        <f t="shared" si="859"/>
        <v>0</v>
      </c>
      <c r="JL271" s="344">
        <f t="shared" si="860"/>
        <v>0</v>
      </c>
      <c r="JM271" s="344">
        <f t="shared" si="861"/>
        <v>0</v>
      </c>
      <c r="JN271" s="344">
        <f t="shared" si="862"/>
        <v>0</v>
      </c>
      <c r="JO271" s="344">
        <f t="shared" si="863"/>
        <v>0</v>
      </c>
      <c r="JP271" s="344">
        <f t="shared" si="864"/>
        <v>0</v>
      </c>
      <c r="JQ271" s="344">
        <f t="shared" si="865"/>
        <v>0</v>
      </c>
      <c r="JR271" s="344">
        <f t="shared" si="866"/>
        <v>0</v>
      </c>
      <c r="JS271" s="344">
        <f t="shared" si="867"/>
        <v>0</v>
      </c>
      <c r="JT271" s="344">
        <f t="shared" si="868"/>
        <v>0</v>
      </c>
      <c r="JU271" s="344">
        <f t="shared" si="869"/>
        <v>0</v>
      </c>
      <c r="JV271" s="344">
        <f t="shared" si="870"/>
        <v>0</v>
      </c>
      <c r="JW271" s="344">
        <f t="shared" si="871"/>
        <v>0</v>
      </c>
      <c r="JX271" s="344">
        <f t="shared" si="872"/>
        <v>0</v>
      </c>
      <c r="JY271" s="344">
        <f t="shared" si="873"/>
        <v>0</v>
      </c>
      <c r="JZ271" s="344">
        <f t="shared" si="874"/>
        <v>0</v>
      </c>
      <c r="KA271" s="344">
        <f t="shared" si="875"/>
        <v>0</v>
      </c>
      <c r="KB271" s="344">
        <f t="shared" si="876"/>
        <v>0</v>
      </c>
      <c r="KC271" s="344">
        <f t="shared" si="877"/>
        <v>0</v>
      </c>
      <c r="KD271" s="344">
        <f t="shared" si="878"/>
        <v>0</v>
      </c>
      <c r="KE271" s="344">
        <f t="shared" si="879"/>
        <v>0</v>
      </c>
      <c r="KF271" s="344">
        <f t="shared" si="880"/>
        <v>0</v>
      </c>
      <c r="KG271" s="344">
        <f t="shared" si="881"/>
        <v>0</v>
      </c>
      <c r="KH271" s="344">
        <f t="shared" si="882"/>
        <v>0</v>
      </c>
      <c r="KI271" s="344">
        <f t="shared" si="883"/>
        <v>0</v>
      </c>
      <c r="KJ271" s="344">
        <f t="shared" si="884"/>
        <v>0</v>
      </c>
      <c r="KK271" s="344">
        <f t="shared" si="885"/>
        <v>0</v>
      </c>
      <c r="KL271" s="344">
        <f t="shared" si="886"/>
        <v>0</v>
      </c>
      <c r="KM271" s="344">
        <f t="shared" si="887"/>
        <v>0</v>
      </c>
      <c r="KN271" s="344">
        <f t="shared" si="888"/>
        <v>0</v>
      </c>
      <c r="KO271" s="344">
        <f t="shared" si="889"/>
        <v>0</v>
      </c>
      <c r="KP271" s="344">
        <f t="shared" si="890"/>
        <v>0</v>
      </c>
      <c r="KQ271" s="344">
        <f t="shared" si="891"/>
        <v>0</v>
      </c>
      <c r="KR271" s="344">
        <f t="shared" si="892"/>
        <v>0</v>
      </c>
      <c r="KS271" s="344">
        <f t="shared" si="893"/>
        <v>0</v>
      </c>
      <c r="KT271" s="383">
        <f t="shared" si="894"/>
        <v>0</v>
      </c>
      <c r="KU271" s="701"/>
      <c r="KV271" s="109"/>
      <c r="KW271" s="109"/>
      <c r="KX271" s="110"/>
      <c r="KZ271" s="472">
        <f t="shared" si="895"/>
        <v>0</v>
      </c>
      <c r="LA271" s="348">
        <f t="shared" si="896"/>
        <v>0</v>
      </c>
      <c r="LB271" s="348">
        <f t="shared" si="897"/>
        <v>0</v>
      </c>
      <c r="LC271" s="473">
        <f t="shared" si="898"/>
        <v>0</v>
      </c>
      <c r="LE271" s="467">
        <f t="shared" si="899"/>
        <v>0</v>
      </c>
      <c r="LF271" s="467" t="str">
        <f t="shared" si="900"/>
        <v/>
      </c>
      <c r="LG271" s="467">
        <f t="shared" si="901"/>
        <v>0</v>
      </c>
      <c r="LH271" s="467">
        <f t="shared" si="902"/>
        <v>0</v>
      </c>
      <c r="LI271" s="467">
        <f t="shared" si="903"/>
        <v>0</v>
      </c>
      <c r="LJ271" s="467">
        <f t="shared" si="904"/>
        <v>0</v>
      </c>
      <c r="LK271" s="467">
        <f t="shared" si="905"/>
        <v>0</v>
      </c>
      <c r="LL271" s="467">
        <f t="shared" si="906"/>
        <v>0</v>
      </c>
      <c r="LM271" s="467">
        <f t="shared" si="907"/>
        <v>0</v>
      </c>
      <c r="LN271" s="468">
        <f t="shared" si="908"/>
        <v>0</v>
      </c>
      <c r="LO271" s="468" t="str">
        <f t="shared" si="992"/>
        <v>○</v>
      </c>
      <c r="LP271" s="451"/>
      <c r="LQ271" s="414">
        <f t="shared" si="993"/>
        <v>0</v>
      </c>
      <c r="LR271" s="414">
        <f t="shared" si="994"/>
        <v>0</v>
      </c>
      <c r="LS271" s="414" t="str">
        <f t="shared" si="909"/>
        <v/>
      </c>
      <c r="LT271" s="414" t="str">
        <f t="shared" si="995"/>
        <v/>
      </c>
      <c r="LU271" s="414">
        <f t="shared" si="910"/>
        <v>0</v>
      </c>
      <c r="LV271" s="414">
        <f t="shared" si="911"/>
        <v>0</v>
      </c>
      <c r="LW271" s="414">
        <f t="shared" si="912"/>
        <v>0</v>
      </c>
      <c r="LX271" s="448">
        <f t="shared" si="913"/>
        <v>0</v>
      </c>
      <c r="LY271" s="414">
        <f t="shared" si="996"/>
        <v>0</v>
      </c>
      <c r="LZ271" s="414">
        <f t="shared" si="997"/>
        <v>0</v>
      </c>
      <c r="MA271" s="414">
        <f t="shared" si="998"/>
        <v>0</v>
      </c>
      <c r="MB271" s="448">
        <f t="shared" si="999"/>
        <v>0</v>
      </c>
      <c r="MC271" s="414">
        <f t="shared" si="914"/>
        <v>0</v>
      </c>
      <c r="MD271" s="414">
        <f t="shared" si="915"/>
        <v>0</v>
      </c>
      <c r="ME271" s="414">
        <f t="shared" si="916"/>
        <v>0</v>
      </c>
      <c r="MF271" s="448">
        <f t="shared" si="917"/>
        <v>0</v>
      </c>
      <c r="MG271" s="414">
        <f t="shared" si="918"/>
        <v>0</v>
      </c>
      <c r="MH271" s="414">
        <f t="shared" si="919"/>
        <v>0</v>
      </c>
      <c r="MI271" s="414">
        <f t="shared" si="920"/>
        <v>0</v>
      </c>
      <c r="MJ271" s="448">
        <f t="shared" si="1000"/>
        <v>0</v>
      </c>
      <c r="MK271" s="462"/>
      <c r="ML271" s="477" cm="1">
        <f t="array" ref="ML271">IF(MX271=1,INDEX($BX271:$EQ271,1,MATCH("Ⅱ⑧",$BX271:$EQ271,0)+7),0)</f>
        <v>0</v>
      </c>
      <c r="MM271" s="478">
        <f t="shared" si="921"/>
        <v>0</v>
      </c>
      <c r="MN271" s="468">
        <f t="shared" si="922"/>
        <v>0</v>
      </c>
      <c r="MP271" s="348">
        <f t="shared" si="923"/>
        <v>0</v>
      </c>
      <c r="MQ271" s="348">
        <f t="shared" si="924"/>
        <v>0</v>
      </c>
      <c r="MR271" s="348">
        <f t="shared" si="925"/>
        <v>0</v>
      </c>
      <c r="MS271" s="348">
        <f t="shared" si="926"/>
        <v>0</v>
      </c>
      <c r="MT271" s="348">
        <f t="shared" si="927"/>
        <v>0</v>
      </c>
      <c r="MU271" s="348">
        <f t="shared" si="928"/>
        <v>0</v>
      </c>
      <c r="MV271" s="348">
        <f t="shared" si="929"/>
        <v>0</v>
      </c>
      <c r="MW271" s="348">
        <f t="shared" si="930"/>
        <v>0</v>
      </c>
      <c r="MX271" s="348">
        <f t="shared" si="931"/>
        <v>0</v>
      </c>
      <c r="MZ271" s="550">
        <f t="shared" si="932"/>
        <v>0</v>
      </c>
      <c r="NA271" s="550">
        <f t="shared" si="933"/>
        <v>0</v>
      </c>
      <c r="NB271" s="550">
        <f t="shared" si="934"/>
        <v>0</v>
      </c>
      <c r="NC271" s="550">
        <f t="shared" si="935"/>
        <v>0</v>
      </c>
      <c r="ND271" s="550">
        <f t="shared" si="936"/>
        <v>0</v>
      </c>
      <c r="NE271" s="550">
        <f t="shared" si="937"/>
        <v>0</v>
      </c>
      <c r="NF271" s="550">
        <f t="shared" si="938"/>
        <v>0</v>
      </c>
      <c r="NG271" s="550">
        <f t="shared" si="939"/>
        <v>0</v>
      </c>
    </row>
    <row r="272" spans="1:371" s="136" customFormat="1" ht="21" customHeight="1">
      <c r="A272" s="452">
        <f t="shared" si="812"/>
        <v>0</v>
      </c>
      <c r="B272" s="452">
        <f t="shared" si="1001"/>
        <v>0</v>
      </c>
      <c r="C272" s="452">
        <f t="shared" si="813"/>
        <v>0</v>
      </c>
      <c r="D272" s="452">
        <f t="shared" si="814"/>
        <v>0</v>
      </c>
      <c r="E272" s="452">
        <f t="shared" si="815"/>
        <v>0</v>
      </c>
      <c r="F272" s="452">
        <f t="shared" si="1002"/>
        <v>0</v>
      </c>
      <c r="G272" s="452">
        <f t="shared" si="1003"/>
        <v>0</v>
      </c>
      <c r="H272" s="452">
        <f t="shared" si="1004"/>
        <v>0</v>
      </c>
      <c r="I272" s="267">
        <f t="shared" si="940"/>
        <v>0</v>
      </c>
      <c r="J272" s="268"/>
      <c r="K272" s="112"/>
      <c r="L272" s="112"/>
      <c r="M272" s="106"/>
      <c r="N272" s="106"/>
      <c r="O272" s="106"/>
      <c r="P272" s="106"/>
      <c r="Q272" s="112"/>
      <c r="R272" s="263" t="str">
        <f>IFERROR(VLOOKUP(Q272,'４整理番号表'!$T$27:$U$30,2,TRUE),"")</f>
        <v/>
      </c>
      <c r="S272" s="263">
        <f t="shared" si="941"/>
        <v>0</v>
      </c>
      <c r="T272" s="266">
        <f t="shared" si="942"/>
        <v>0</v>
      </c>
      <c r="U272" s="112"/>
      <c r="V272" s="108"/>
      <c r="W272" s="269" t="str">
        <f>IFERROR(VLOOKUP(V272,'４整理番号表'!$B$6:$G$7,2,TRUE),"")</f>
        <v/>
      </c>
      <c r="X272" s="270"/>
      <c r="Y272" s="108"/>
      <c r="Z272" s="269" t="str">
        <f>IFERROR(VLOOKUP(Y272,'４整理番号表'!$B$39:$H$45,2,TRUE),"")</f>
        <v/>
      </c>
      <c r="AA272" s="108"/>
      <c r="AB272" s="271" t="str">
        <f>IFERROR(VLOOKUP(AA272,'４整理番号表'!$J$5:$K$59,2,TRUE),"")</f>
        <v/>
      </c>
      <c r="AC272" s="365"/>
      <c r="AD272" s="624"/>
      <c r="AE272" s="107"/>
      <c r="AF272" s="272" t="str">
        <f>IFERROR(VLOOKUP(AE272,'４整理番号表'!$P$6:$Q$39,2,TRUE),"")</f>
        <v/>
      </c>
      <c r="AG272" s="273">
        <f t="shared" si="816"/>
        <v>0</v>
      </c>
      <c r="AH272" s="106"/>
      <c r="AI272" s="112"/>
      <c r="AJ272" s="111"/>
      <c r="AK272" s="282"/>
      <c r="AL272" s="283"/>
      <c r="AM272" s="280"/>
      <c r="AN272" s="29"/>
      <c r="AO272" s="291">
        <f t="shared" si="817"/>
        <v>0</v>
      </c>
      <c r="AP272" s="290">
        <f t="shared" si="943"/>
        <v>0</v>
      </c>
      <c r="AQ272" s="30"/>
      <c r="AR272" s="30"/>
      <c r="AS272" s="30"/>
      <c r="AT272" s="289"/>
      <c r="AU272" s="291">
        <f t="shared" si="810"/>
        <v>0</v>
      </c>
      <c r="AV272" s="291" t="str">
        <f t="shared" si="1005"/>
        <v/>
      </c>
      <c r="AW272" s="27"/>
      <c r="AX272" s="33"/>
      <c r="AY272" s="33"/>
      <c r="AZ272" s="28"/>
      <c r="BA272" s="27"/>
      <c r="BB272" s="202"/>
      <c r="BC272" s="315">
        <f t="shared" si="944"/>
        <v>0</v>
      </c>
      <c r="BD272" s="349" t="str">
        <f t="shared" si="818"/>
        <v/>
      </c>
      <c r="BE272" s="350"/>
      <c r="BF272" s="350"/>
      <c r="BG272" s="349">
        <f t="shared" si="811"/>
        <v>0</v>
      </c>
      <c r="BH272" s="350"/>
      <c r="BI272" s="349">
        <f t="shared" si="945"/>
        <v>0</v>
      </c>
      <c r="BJ272" s="202"/>
      <c r="BK272" s="202"/>
      <c r="BL272" s="653" t="str">
        <f t="shared" si="819"/>
        <v/>
      </c>
      <c r="BM272" s="654" t="str">
        <f t="shared" si="820"/>
        <v/>
      </c>
      <c r="BN272" s="266" t="str">
        <f t="shared" si="821"/>
        <v/>
      </c>
      <c r="BO272" s="793"/>
      <c r="BP272" s="323"/>
      <c r="BQ272" s="323"/>
      <c r="BR272" s="323"/>
      <c r="BS272" s="323"/>
      <c r="BT272" s="324" t="str">
        <f t="shared" si="822"/>
        <v/>
      </c>
      <c r="BU272" s="325" t="str">
        <f t="shared" si="946"/>
        <v/>
      </c>
      <c r="BV272" s="393">
        <f t="shared" si="947"/>
        <v>0</v>
      </c>
      <c r="BW272" s="326"/>
      <c r="BX272" s="329"/>
      <c r="BY272" s="454"/>
      <c r="BZ272" s="455"/>
      <c r="CA272" s="455"/>
      <c r="CB272" s="455"/>
      <c r="CC272" s="455"/>
      <c r="CD272" s="322">
        <f>IFERROR(VLOOKUP(BX272,'４整理番号表'!$X$23:$Z$31,3,FALSE),)</f>
        <v>0</v>
      </c>
      <c r="CE272" s="605" t="str">
        <f>IF(BX272='４整理番号表'!$X$24,IF(CC272&lt;&gt;"",IF(BZ272&gt;0,IF(BY272=6,ROUNDDOWN((CC272-BZ272)/ABS(BZ272),3),IF(BY272=5,ROUNDDOWN((CC272-BZ272)/ABS(BZ272)*3/4,3),"")),"-")),IF(CC272&lt;&gt;"",IF(BZ272&gt;0,ROUNDDOWN((CC272-BZ272)/ABS(BZ272),3),"-"),""))</f>
        <v/>
      </c>
      <c r="CF272" s="610"/>
      <c r="CG272" s="329"/>
      <c r="CH272" s="454"/>
      <c r="CI272" s="322"/>
      <c r="CJ272" s="322"/>
      <c r="CK272" s="322"/>
      <c r="CL272" s="322"/>
      <c r="CM272" s="322">
        <f>IFERROR(VLOOKUP(CG272,'４整理番号表'!$X$23:$Z$31,3,FALSE),)</f>
        <v>0</v>
      </c>
      <c r="CN272" s="325" t="str">
        <f t="shared" si="948"/>
        <v/>
      </c>
      <c r="CO272" s="610"/>
      <c r="CP272" s="329"/>
      <c r="CQ272" s="454"/>
      <c r="CR272" s="322"/>
      <c r="CS272" s="322"/>
      <c r="CT272" s="322"/>
      <c r="CU272" s="322"/>
      <c r="CV272" s="322">
        <f>IFERROR(VLOOKUP(CP272,'４整理番号表'!$X$23:$Z$31,3,FALSE),)</f>
        <v>0</v>
      </c>
      <c r="CW272" s="325" t="str">
        <f t="shared" si="949"/>
        <v/>
      </c>
      <c r="CX272" s="619"/>
      <c r="CY272" s="329"/>
      <c r="CZ272" s="454"/>
      <c r="DA272" s="322"/>
      <c r="DB272" s="322"/>
      <c r="DC272" s="322"/>
      <c r="DD272" s="322"/>
      <c r="DE272" s="322">
        <f>IFERROR(VLOOKUP(CY272,'４整理番号表'!$X$23:$Z$31,3,FALSE),)</f>
        <v>0</v>
      </c>
      <c r="DF272" s="325" t="str">
        <f t="shared" si="950"/>
        <v/>
      </c>
      <c r="DG272" s="610"/>
      <c r="DH272" s="329"/>
      <c r="DI272" s="454"/>
      <c r="DJ272" s="322"/>
      <c r="DK272" s="322"/>
      <c r="DL272" s="322"/>
      <c r="DM272" s="322"/>
      <c r="DN272" s="322">
        <f>IFERROR(VLOOKUP(DH272,'４整理番号表'!$X$23:$Z$31,3,FALSE),)</f>
        <v>0</v>
      </c>
      <c r="DO272" s="325" t="str">
        <f t="shared" si="951"/>
        <v/>
      </c>
      <c r="DP272" s="610"/>
      <c r="DQ272" s="329"/>
      <c r="DR272" s="454"/>
      <c r="DS272" s="322"/>
      <c r="DT272" s="322"/>
      <c r="DU272" s="322"/>
      <c r="DV272" s="322"/>
      <c r="DW272" s="322">
        <f>IFERROR(VLOOKUP(DQ272,'４整理番号表'!$X$23:$Z$31,3,FALSE),)</f>
        <v>0</v>
      </c>
      <c r="DX272" s="325" t="str">
        <f t="shared" si="952"/>
        <v/>
      </c>
      <c r="DY272" s="610"/>
      <c r="DZ272" s="329"/>
      <c r="EA272" s="454"/>
      <c r="EB272" s="322"/>
      <c r="EC272" s="322"/>
      <c r="ED272" s="322"/>
      <c r="EE272" s="322"/>
      <c r="EF272" s="322">
        <f>IFERROR(VLOOKUP(DZ272,'４整理番号表'!$X$23:$Z$31,3,FALSE),)</f>
        <v>0</v>
      </c>
      <c r="EG272" s="325" t="str">
        <f t="shared" si="953"/>
        <v/>
      </c>
      <c r="EH272" s="610"/>
      <c r="EI272" s="329"/>
      <c r="EJ272" s="454"/>
      <c r="EK272" s="322"/>
      <c r="EL272" s="322"/>
      <c r="EM272" s="322"/>
      <c r="EN272" s="322"/>
      <c r="EO272" s="322">
        <f>IFERROR(VLOOKUP(EI272,'４整理番号表'!$X$23:$Z$31,3,FALSE),)</f>
        <v>0</v>
      </c>
      <c r="EP272" s="325" t="str">
        <f t="shared" si="954"/>
        <v/>
      </c>
      <c r="EQ272" s="619"/>
      <c r="ER272" s="203" t="s">
        <v>101</v>
      </c>
      <c r="ES272" s="266">
        <f t="shared" si="823"/>
        <v>0</v>
      </c>
      <c r="ET272" s="272">
        <f t="shared" si="824"/>
        <v>0</v>
      </c>
      <c r="EU272" s="272">
        <f t="shared" si="825"/>
        <v>0</v>
      </c>
      <c r="EV272" s="272">
        <f t="shared" si="826"/>
        <v>0</v>
      </c>
      <c r="EW272" s="272">
        <f t="shared" si="827"/>
        <v>0</v>
      </c>
      <c r="EX272" s="272">
        <f t="shared" si="828"/>
        <v>0</v>
      </c>
      <c r="EY272" s="272">
        <f t="shared" si="829"/>
        <v>0</v>
      </c>
      <c r="EZ272" s="272">
        <f t="shared" si="830"/>
        <v>0</v>
      </c>
      <c r="FA272" s="272">
        <f t="shared" si="831"/>
        <v>0</v>
      </c>
      <c r="FB272" s="272">
        <f t="shared" si="832"/>
        <v>0</v>
      </c>
      <c r="FC272" s="272">
        <f t="shared" si="833"/>
        <v>0</v>
      </c>
      <c r="FD272" s="272">
        <f t="shared" si="834"/>
        <v>0</v>
      </c>
      <c r="FE272" s="272">
        <f t="shared" si="835"/>
        <v>0</v>
      </c>
      <c r="FF272" s="272">
        <f t="shared" si="836"/>
        <v>0</v>
      </c>
      <c r="FG272" s="272">
        <f t="shared" si="837"/>
        <v>0</v>
      </c>
      <c r="FH272" s="272">
        <f t="shared" si="838"/>
        <v>0</v>
      </c>
      <c r="FI272" s="109" t="s">
        <v>100</v>
      </c>
      <c r="FJ272" s="109" t="s">
        <v>100</v>
      </c>
      <c r="FK272" s="109" t="s">
        <v>100</v>
      </c>
      <c r="FL272" s="109" t="s">
        <v>100</v>
      </c>
      <c r="FM272" s="109" t="s">
        <v>100</v>
      </c>
      <c r="FN272" s="272">
        <f t="shared" si="955"/>
        <v>0</v>
      </c>
      <c r="FO272" s="272">
        <f t="shared" si="956"/>
        <v>0</v>
      </c>
      <c r="FP272" s="272">
        <f t="shared" si="957"/>
        <v>0</v>
      </c>
      <c r="FQ272" s="272">
        <f t="shared" si="958"/>
        <v>0</v>
      </c>
      <c r="FR272" s="272">
        <f t="shared" si="959"/>
        <v>0</v>
      </c>
      <c r="FS272" s="272">
        <f t="shared" si="960"/>
        <v>0</v>
      </c>
      <c r="FT272" s="272">
        <f t="shared" si="961"/>
        <v>0</v>
      </c>
      <c r="FU272" s="113"/>
      <c r="FV272" s="113"/>
      <c r="FW272" s="109"/>
      <c r="FX272" s="109"/>
      <c r="FY272" s="109"/>
      <c r="FZ272" s="272">
        <f t="shared" si="962"/>
        <v>0</v>
      </c>
      <c r="GA272" s="272">
        <f t="shared" si="839"/>
        <v>0</v>
      </c>
      <c r="GB272" s="109"/>
      <c r="GC272" s="109"/>
      <c r="GD272" s="109"/>
      <c r="GE272" s="109"/>
      <c r="GF272" s="109"/>
      <c r="GG272" s="109"/>
      <c r="GH272" s="109"/>
      <c r="GI272" s="109"/>
      <c r="GJ272" s="109"/>
      <c r="GK272" s="109"/>
      <c r="GL272" s="109"/>
      <c r="GM272" s="109"/>
      <c r="GN272" s="109"/>
      <c r="GO272" s="109"/>
      <c r="GP272" s="109"/>
      <c r="GQ272" s="109"/>
      <c r="GR272" s="109"/>
      <c r="GS272" s="109"/>
      <c r="GT272" s="110"/>
      <c r="GV272" s="413">
        <f t="shared" si="840"/>
        <v>0</v>
      </c>
      <c r="GW272" s="414">
        <f t="shared" si="841"/>
        <v>0</v>
      </c>
      <c r="GX272" s="415"/>
      <c r="GY272" s="416">
        <f t="shared" ref="GY272:GY312" si="1006">IF(GX272&lt;&gt;"",IF(GW272&gt;0,IF(GV272=6,ROUNDDOWN((GX272-GW272)/ABS(GW272),2),IF(GV272=5,ROUNDDOWN((GX272-GW272)/ABS(GW272)*3/4,2),0)),0),0)</f>
        <v>0</v>
      </c>
      <c r="GZ272" s="417">
        <f t="shared" ref="GZ272:GZ312" si="1007">IF(GW272&lt;=0,GX272,GX272-GW272)</f>
        <v>0</v>
      </c>
      <c r="HA272" s="385"/>
      <c r="HB272" s="421"/>
      <c r="HC272" s="422"/>
      <c r="HD272" s="422"/>
      <c r="HE272" s="423">
        <f t="shared" si="808"/>
        <v>0</v>
      </c>
      <c r="HF272" s="424">
        <f t="shared" si="809"/>
        <v>0</v>
      </c>
      <c r="HG272" s="426"/>
      <c r="HH272" s="426"/>
      <c r="HI272" s="426"/>
      <c r="HJ272" s="345" t="str">
        <f t="shared" si="842"/>
        <v/>
      </c>
      <c r="HK272" s="402">
        <f>IF(OR(AND(1&lt;=HJ272,HJ272&lt;=3),HJ272=6),VLOOKUP(HJ272,'４整理番号表'!$J$5:$K$59,2,FALSE),0)</f>
        <v>0</v>
      </c>
      <c r="HL272" s="402">
        <f>IF(OR(HJ272=4,HJ272=7),VLOOKUP(HJ272,'４整理番号表'!$J$5:$K$59,2,FALSE),0)</f>
        <v>0</v>
      </c>
      <c r="HM272" s="402">
        <f>IF(HJ272=5,VLOOKUP(HJ272,'４整理番号表'!$J$5:$K$59,2,FALSE),0)</f>
        <v>0</v>
      </c>
      <c r="HN272" s="402">
        <f>IF(AND(8&lt;=HJ272,HJ272&lt;=13),VLOOKUP(HJ272,'４整理番号表'!$J$5:$K$59,2,FALSE),0)</f>
        <v>0</v>
      </c>
      <c r="HO272" s="397">
        <f t="shared" si="963"/>
        <v>0</v>
      </c>
      <c r="HP272" s="345">
        <f t="shared" si="964"/>
        <v>0</v>
      </c>
      <c r="HQ272" s="345">
        <f t="shared" si="965"/>
        <v>0</v>
      </c>
      <c r="HR272" s="344">
        <f t="shared" si="966"/>
        <v>0</v>
      </c>
      <c r="HS272" s="344">
        <f t="shared" si="967"/>
        <v>0</v>
      </c>
      <c r="HT272" s="345">
        <f t="shared" si="968"/>
        <v>0</v>
      </c>
      <c r="HU272" s="345">
        <f t="shared" si="969"/>
        <v>0</v>
      </c>
      <c r="HV272" s="345">
        <f t="shared" si="970"/>
        <v>0</v>
      </c>
      <c r="HW272" s="345">
        <f t="shared" si="971"/>
        <v>0</v>
      </c>
      <c r="HX272" s="345">
        <f t="shared" si="972"/>
        <v>0</v>
      </c>
      <c r="HY272" s="344">
        <f t="shared" si="973"/>
        <v>0</v>
      </c>
      <c r="HZ272" s="344">
        <f t="shared" si="974"/>
        <v>0</v>
      </c>
      <c r="IA272" s="345">
        <f t="shared" si="975"/>
        <v>0</v>
      </c>
      <c r="IB272" s="345">
        <f t="shared" si="976"/>
        <v>0</v>
      </c>
      <c r="IC272" s="345">
        <f t="shared" si="977"/>
        <v>0</v>
      </c>
      <c r="ID272" s="345">
        <f t="shared" si="978"/>
        <v>0</v>
      </c>
      <c r="IE272" s="345">
        <f t="shared" si="979"/>
        <v>0</v>
      </c>
      <c r="IF272" s="344">
        <f>IF(AND($HO272=3,SUM($ID272:IE272)=0),IF(AND($HB272=1,$HF272&gt;=0.1),1,),)</f>
        <v>0</v>
      </c>
      <c r="IG272" s="344">
        <f>IF(AND($HO272=3,SUM($ID272:IF272)=0),IF(AND($HB272=1,$HF272&gt;=0.05,$HF272&lt;0.1),1,),)</f>
        <v>0</v>
      </c>
      <c r="IH272" s="345">
        <f t="shared" si="980"/>
        <v>0</v>
      </c>
      <c r="II272" s="345">
        <f t="shared" si="981"/>
        <v>0</v>
      </c>
      <c r="IJ272" s="345">
        <f t="shared" si="982"/>
        <v>0</v>
      </c>
      <c r="IK272" s="345">
        <f t="shared" si="983"/>
        <v>0</v>
      </c>
      <c r="IL272" s="345">
        <f t="shared" si="984"/>
        <v>0</v>
      </c>
      <c r="IM272" s="345">
        <f t="shared" si="985"/>
        <v>0</v>
      </c>
      <c r="IN272" s="345">
        <f t="shared" si="986"/>
        <v>0</v>
      </c>
      <c r="IO272" s="345">
        <f t="shared" si="987"/>
        <v>0</v>
      </c>
      <c r="IP272" s="345">
        <f t="shared" si="988"/>
        <v>0</v>
      </c>
      <c r="IQ272" s="345">
        <f t="shared" si="989"/>
        <v>0</v>
      </c>
      <c r="IR272" s="345">
        <f t="shared" si="990"/>
        <v>0</v>
      </c>
      <c r="IS272" s="392">
        <f t="shared" si="991"/>
        <v>0</v>
      </c>
      <c r="IT272" s="385"/>
      <c r="IU272" s="440">
        <f t="shared" si="843"/>
        <v>0</v>
      </c>
      <c r="IV272" s="344">
        <f t="shared" si="844"/>
        <v>0</v>
      </c>
      <c r="IW272" s="344">
        <f t="shared" si="845"/>
        <v>0</v>
      </c>
      <c r="IX272" s="344">
        <f t="shared" si="846"/>
        <v>0</v>
      </c>
      <c r="IY272" s="344">
        <f t="shared" si="847"/>
        <v>0</v>
      </c>
      <c r="IZ272" s="344">
        <f t="shared" si="848"/>
        <v>0</v>
      </c>
      <c r="JA272" s="344">
        <f t="shared" si="849"/>
        <v>0</v>
      </c>
      <c r="JB272" s="344">
        <f t="shared" si="850"/>
        <v>0</v>
      </c>
      <c r="JC272" s="344">
        <f t="shared" si="851"/>
        <v>0</v>
      </c>
      <c r="JD272" s="344">
        <f t="shared" si="852"/>
        <v>0</v>
      </c>
      <c r="JE272" s="344">
        <f t="shared" si="853"/>
        <v>0</v>
      </c>
      <c r="JF272" s="344">
        <f t="shared" si="854"/>
        <v>0</v>
      </c>
      <c r="JG272" s="344">
        <f t="shared" si="855"/>
        <v>0</v>
      </c>
      <c r="JH272" s="344">
        <f t="shared" si="856"/>
        <v>0</v>
      </c>
      <c r="JI272" s="344">
        <f t="shared" si="857"/>
        <v>0</v>
      </c>
      <c r="JJ272" s="344">
        <f t="shared" si="858"/>
        <v>0</v>
      </c>
      <c r="JK272" s="344">
        <f t="shared" si="859"/>
        <v>0</v>
      </c>
      <c r="JL272" s="344">
        <f t="shared" si="860"/>
        <v>0</v>
      </c>
      <c r="JM272" s="344">
        <f t="shared" si="861"/>
        <v>0</v>
      </c>
      <c r="JN272" s="344">
        <f t="shared" si="862"/>
        <v>0</v>
      </c>
      <c r="JO272" s="344">
        <f t="shared" si="863"/>
        <v>0</v>
      </c>
      <c r="JP272" s="344">
        <f t="shared" si="864"/>
        <v>0</v>
      </c>
      <c r="JQ272" s="344">
        <f t="shared" si="865"/>
        <v>0</v>
      </c>
      <c r="JR272" s="344">
        <f t="shared" si="866"/>
        <v>0</v>
      </c>
      <c r="JS272" s="344">
        <f t="shared" si="867"/>
        <v>0</v>
      </c>
      <c r="JT272" s="344">
        <f t="shared" si="868"/>
        <v>0</v>
      </c>
      <c r="JU272" s="344">
        <f t="shared" si="869"/>
        <v>0</v>
      </c>
      <c r="JV272" s="344">
        <f t="shared" si="870"/>
        <v>0</v>
      </c>
      <c r="JW272" s="344">
        <f t="shared" si="871"/>
        <v>0</v>
      </c>
      <c r="JX272" s="344">
        <f t="shared" si="872"/>
        <v>0</v>
      </c>
      <c r="JY272" s="344">
        <f t="shared" si="873"/>
        <v>0</v>
      </c>
      <c r="JZ272" s="344">
        <f t="shared" si="874"/>
        <v>0</v>
      </c>
      <c r="KA272" s="344">
        <f t="shared" si="875"/>
        <v>0</v>
      </c>
      <c r="KB272" s="344">
        <f t="shared" si="876"/>
        <v>0</v>
      </c>
      <c r="KC272" s="344">
        <f t="shared" si="877"/>
        <v>0</v>
      </c>
      <c r="KD272" s="344">
        <f t="shared" si="878"/>
        <v>0</v>
      </c>
      <c r="KE272" s="344">
        <f t="shared" si="879"/>
        <v>0</v>
      </c>
      <c r="KF272" s="344">
        <f t="shared" si="880"/>
        <v>0</v>
      </c>
      <c r="KG272" s="344">
        <f t="shared" si="881"/>
        <v>0</v>
      </c>
      <c r="KH272" s="344">
        <f t="shared" si="882"/>
        <v>0</v>
      </c>
      <c r="KI272" s="344">
        <f t="shared" si="883"/>
        <v>0</v>
      </c>
      <c r="KJ272" s="344">
        <f t="shared" si="884"/>
        <v>0</v>
      </c>
      <c r="KK272" s="344">
        <f t="shared" si="885"/>
        <v>0</v>
      </c>
      <c r="KL272" s="344">
        <f t="shared" si="886"/>
        <v>0</v>
      </c>
      <c r="KM272" s="344">
        <f t="shared" si="887"/>
        <v>0</v>
      </c>
      <c r="KN272" s="344">
        <f t="shared" si="888"/>
        <v>0</v>
      </c>
      <c r="KO272" s="344">
        <f t="shared" si="889"/>
        <v>0</v>
      </c>
      <c r="KP272" s="344">
        <f t="shared" si="890"/>
        <v>0</v>
      </c>
      <c r="KQ272" s="344">
        <f t="shared" si="891"/>
        <v>0</v>
      </c>
      <c r="KR272" s="344">
        <f t="shared" si="892"/>
        <v>0</v>
      </c>
      <c r="KS272" s="344">
        <f t="shared" si="893"/>
        <v>0</v>
      </c>
      <c r="KT272" s="383">
        <f t="shared" si="894"/>
        <v>0</v>
      </c>
      <c r="KU272" s="701"/>
      <c r="KV272" s="109"/>
      <c r="KW272" s="109"/>
      <c r="KX272" s="110"/>
      <c r="KZ272" s="472">
        <f t="shared" si="895"/>
        <v>0</v>
      </c>
      <c r="LA272" s="348">
        <f t="shared" si="896"/>
        <v>0</v>
      </c>
      <c r="LB272" s="348">
        <f t="shared" si="897"/>
        <v>0</v>
      </c>
      <c r="LC272" s="473">
        <f t="shared" si="898"/>
        <v>0</v>
      </c>
      <c r="LE272" s="467">
        <f t="shared" si="899"/>
        <v>0</v>
      </c>
      <c r="LF272" s="467" t="str">
        <f t="shared" si="900"/>
        <v/>
      </c>
      <c r="LG272" s="467">
        <f t="shared" si="901"/>
        <v>0</v>
      </c>
      <c r="LH272" s="467">
        <f t="shared" si="902"/>
        <v>0</v>
      </c>
      <c r="LI272" s="467">
        <f t="shared" si="903"/>
        <v>0</v>
      </c>
      <c r="LJ272" s="467">
        <f t="shared" si="904"/>
        <v>0</v>
      </c>
      <c r="LK272" s="467">
        <f t="shared" si="905"/>
        <v>0</v>
      </c>
      <c r="LL272" s="467">
        <f t="shared" si="906"/>
        <v>0</v>
      </c>
      <c r="LM272" s="467">
        <f t="shared" si="907"/>
        <v>0</v>
      </c>
      <c r="LN272" s="468">
        <f t="shared" si="908"/>
        <v>0</v>
      </c>
      <c r="LO272" s="468" t="str">
        <f t="shared" si="992"/>
        <v>○</v>
      </c>
      <c r="LP272" s="451"/>
      <c r="LQ272" s="414">
        <f t="shared" si="993"/>
        <v>0</v>
      </c>
      <c r="LR272" s="414">
        <f t="shared" si="994"/>
        <v>0</v>
      </c>
      <c r="LS272" s="414" t="str">
        <f t="shared" si="909"/>
        <v/>
      </c>
      <c r="LT272" s="414" t="str">
        <f t="shared" si="995"/>
        <v/>
      </c>
      <c r="LU272" s="414">
        <f t="shared" si="910"/>
        <v>0</v>
      </c>
      <c r="LV272" s="414">
        <f t="shared" si="911"/>
        <v>0</v>
      </c>
      <c r="LW272" s="414">
        <f t="shared" si="912"/>
        <v>0</v>
      </c>
      <c r="LX272" s="448">
        <f t="shared" si="913"/>
        <v>0</v>
      </c>
      <c r="LY272" s="414">
        <f t="shared" si="996"/>
        <v>0</v>
      </c>
      <c r="LZ272" s="414">
        <f t="shared" si="997"/>
        <v>0</v>
      </c>
      <c r="MA272" s="414">
        <f t="shared" si="998"/>
        <v>0</v>
      </c>
      <c r="MB272" s="448">
        <f t="shared" si="999"/>
        <v>0</v>
      </c>
      <c r="MC272" s="414">
        <f t="shared" si="914"/>
        <v>0</v>
      </c>
      <c r="MD272" s="414">
        <f t="shared" si="915"/>
        <v>0</v>
      </c>
      <c r="ME272" s="414">
        <f t="shared" si="916"/>
        <v>0</v>
      </c>
      <c r="MF272" s="448">
        <f t="shared" si="917"/>
        <v>0</v>
      </c>
      <c r="MG272" s="414">
        <f t="shared" si="918"/>
        <v>0</v>
      </c>
      <c r="MH272" s="414">
        <f t="shared" si="919"/>
        <v>0</v>
      </c>
      <c r="MI272" s="414">
        <f t="shared" si="920"/>
        <v>0</v>
      </c>
      <c r="MJ272" s="448">
        <f t="shared" si="1000"/>
        <v>0</v>
      </c>
      <c r="MK272" s="462"/>
      <c r="ML272" s="477" cm="1">
        <f t="array" ref="ML272">IF(MX272=1,INDEX($BX272:$EQ272,1,MATCH("Ⅱ⑧",$BX272:$EQ272,0)+7),0)</f>
        <v>0</v>
      </c>
      <c r="MM272" s="478">
        <f t="shared" si="921"/>
        <v>0</v>
      </c>
      <c r="MN272" s="468">
        <f t="shared" si="922"/>
        <v>0</v>
      </c>
      <c r="MP272" s="348">
        <f t="shared" si="923"/>
        <v>0</v>
      </c>
      <c r="MQ272" s="348">
        <f t="shared" si="924"/>
        <v>0</v>
      </c>
      <c r="MR272" s="348">
        <f t="shared" si="925"/>
        <v>0</v>
      </c>
      <c r="MS272" s="348">
        <f t="shared" si="926"/>
        <v>0</v>
      </c>
      <c r="MT272" s="348">
        <f t="shared" si="927"/>
        <v>0</v>
      </c>
      <c r="MU272" s="348">
        <f t="shared" si="928"/>
        <v>0</v>
      </c>
      <c r="MV272" s="348">
        <f t="shared" si="929"/>
        <v>0</v>
      </c>
      <c r="MW272" s="348">
        <f t="shared" si="930"/>
        <v>0</v>
      </c>
      <c r="MX272" s="348">
        <f t="shared" si="931"/>
        <v>0</v>
      </c>
      <c r="MZ272" s="550">
        <f t="shared" si="932"/>
        <v>0</v>
      </c>
      <c r="NA272" s="550">
        <f t="shared" si="933"/>
        <v>0</v>
      </c>
      <c r="NB272" s="550">
        <f t="shared" si="934"/>
        <v>0</v>
      </c>
      <c r="NC272" s="550">
        <f t="shared" si="935"/>
        <v>0</v>
      </c>
      <c r="ND272" s="550">
        <f t="shared" si="936"/>
        <v>0</v>
      </c>
      <c r="NE272" s="550">
        <f t="shared" si="937"/>
        <v>0</v>
      </c>
      <c r="NF272" s="550">
        <f t="shared" si="938"/>
        <v>0</v>
      </c>
      <c r="NG272" s="550">
        <f t="shared" si="939"/>
        <v>0</v>
      </c>
    </row>
    <row r="273" spans="1:371" s="136" customFormat="1" ht="21" customHeight="1">
      <c r="A273" s="452">
        <f t="shared" si="812"/>
        <v>0</v>
      </c>
      <c r="B273" s="452">
        <f t="shared" si="1001"/>
        <v>0</v>
      </c>
      <c r="C273" s="452">
        <f t="shared" si="813"/>
        <v>0</v>
      </c>
      <c r="D273" s="452">
        <f t="shared" si="814"/>
        <v>0</v>
      </c>
      <c r="E273" s="452">
        <f t="shared" si="815"/>
        <v>0</v>
      </c>
      <c r="F273" s="452">
        <f t="shared" si="1002"/>
        <v>0</v>
      </c>
      <c r="G273" s="452">
        <f t="shared" si="1003"/>
        <v>0</v>
      </c>
      <c r="H273" s="452">
        <f t="shared" si="1004"/>
        <v>0</v>
      </c>
      <c r="I273" s="267">
        <f t="shared" si="940"/>
        <v>0</v>
      </c>
      <c r="J273" s="268"/>
      <c r="K273" s="112"/>
      <c r="L273" s="112"/>
      <c r="M273" s="106"/>
      <c r="N273" s="106"/>
      <c r="O273" s="106"/>
      <c r="P273" s="106"/>
      <c r="Q273" s="112"/>
      <c r="R273" s="263" t="str">
        <f>IFERROR(VLOOKUP(Q273,'４整理番号表'!$T$27:$U$30,2,TRUE),"")</f>
        <v/>
      </c>
      <c r="S273" s="263">
        <f t="shared" si="941"/>
        <v>0</v>
      </c>
      <c r="T273" s="266">
        <f t="shared" si="942"/>
        <v>0</v>
      </c>
      <c r="U273" s="112"/>
      <c r="V273" s="108"/>
      <c r="W273" s="269" t="str">
        <f>IFERROR(VLOOKUP(V273,'４整理番号表'!$B$6:$G$7,2,TRUE),"")</f>
        <v/>
      </c>
      <c r="X273" s="270"/>
      <c r="Y273" s="108"/>
      <c r="Z273" s="269" t="str">
        <f>IFERROR(VLOOKUP(Y273,'４整理番号表'!$B$39:$H$45,2,TRUE),"")</f>
        <v/>
      </c>
      <c r="AA273" s="108"/>
      <c r="AB273" s="271" t="str">
        <f>IFERROR(VLOOKUP(AA273,'４整理番号表'!$J$5:$K$59,2,TRUE),"")</f>
        <v/>
      </c>
      <c r="AC273" s="365"/>
      <c r="AD273" s="624"/>
      <c r="AE273" s="107"/>
      <c r="AF273" s="272" t="str">
        <f>IFERROR(VLOOKUP(AE273,'４整理番号表'!$P$6:$Q$39,2,TRUE),"")</f>
        <v/>
      </c>
      <c r="AG273" s="273">
        <f t="shared" si="816"/>
        <v>0</v>
      </c>
      <c r="AH273" s="106"/>
      <c r="AI273" s="112"/>
      <c r="AJ273" s="111"/>
      <c r="AK273" s="282"/>
      <c r="AL273" s="283"/>
      <c r="AM273" s="280"/>
      <c r="AN273" s="26"/>
      <c r="AO273" s="291">
        <f t="shared" si="817"/>
        <v>0</v>
      </c>
      <c r="AP273" s="290">
        <f t="shared" si="943"/>
        <v>0</v>
      </c>
      <c r="AQ273" s="30"/>
      <c r="AR273" s="30"/>
      <c r="AS273" s="30"/>
      <c r="AT273" s="289"/>
      <c r="AU273" s="291">
        <f t="shared" si="810"/>
        <v>0</v>
      </c>
      <c r="AV273" s="291" t="str">
        <f t="shared" si="1005"/>
        <v/>
      </c>
      <c r="AW273" s="27"/>
      <c r="AX273" s="33"/>
      <c r="AY273" s="33"/>
      <c r="AZ273" s="28"/>
      <c r="BA273" s="27"/>
      <c r="BB273" s="202"/>
      <c r="BC273" s="315">
        <f t="shared" si="944"/>
        <v>0</v>
      </c>
      <c r="BD273" s="349" t="str">
        <f t="shared" si="818"/>
        <v/>
      </c>
      <c r="BE273" s="350"/>
      <c r="BF273" s="350"/>
      <c r="BG273" s="349">
        <f t="shared" si="811"/>
        <v>0</v>
      </c>
      <c r="BH273" s="350"/>
      <c r="BI273" s="349">
        <f t="shared" si="945"/>
        <v>0</v>
      </c>
      <c r="BJ273" s="202"/>
      <c r="BK273" s="202"/>
      <c r="BL273" s="653" t="str">
        <f t="shared" si="819"/>
        <v/>
      </c>
      <c r="BM273" s="654" t="str">
        <f t="shared" si="820"/>
        <v/>
      </c>
      <c r="BN273" s="266" t="str">
        <f t="shared" si="821"/>
        <v/>
      </c>
      <c r="BO273" s="793"/>
      <c r="BP273" s="323"/>
      <c r="BQ273" s="323"/>
      <c r="BR273" s="323"/>
      <c r="BS273" s="323"/>
      <c r="BT273" s="324" t="str">
        <f t="shared" si="822"/>
        <v/>
      </c>
      <c r="BU273" s="325" t="str">
        <f t="shared" si="946"/>
        <v/>
      </c>
      <c r="BV273" s="393">
        <f t="shared" si="947"/>
        <v>0</v>
      </c>
      <c r="BW273" s="326"/>
      <c r="BX273" s="329"/>
      <c r="BY273" s="454"/>
      <c r="BZ273" s="455"/>
      <c r="CA273" s="455"/>
      <c r="CB273" s="455"/>
      <c r="CC273" s="455"/>
      <c r="CD273" s="322">
        <f>IFERROR(VLOOKUP(BX273,'４整理番号表'!$X$23:$Z$31,3,FALSE),)</f>
        <v>0</v>
      </c>
      <c r="CE273" s="605" t="str">
        <f>IF(BX273='４整理番号表'!$X$24,IF(CC273&lt;&gt;"",IF(BZ273&gt;0,IF(BY273=6,ROUNDDOWN((CC273-BZ273)/ABS(BZ273),3),IF(BY273=5,ROUNDDOWN((CC273-BZ273)/ABS(BZ273)*3/4,3),"")),"-")),IF(CC273&lt;&gt;"",IF(BZ273&gt;0,ROUNDDOWN((CC273-BZ273)/ABS(BZ273),3),"-"),""))</f>
        <v/>
      </c>
      <c r="CF273" s="610"/>
      <c r="CG273" s="329"/>
      <c r="CH273" s="454"/>
      <c r="CI273" s="322"/>
      <c r="CJ273" s="322"/>
      <c r="CK273" s="322"/>
      <c r="CL273" s="322"/>
      <c r="CM273" s="322">
        <f>IFERROR(VLOOKUP(CG273,'４整理番号表'!$X$23:$Z$31,3,FALSE),)</f>
        <v>0</v>
      </c>
      <c r="CN273" s="325" t="str">
        <f t="shared" si="948"/>
        <v/>
      </c>
      <c r="CO273" s="610"/>
      <c r="CP273" s="329"/>
      <c r="CQ273" s="454"/>
      <c r="CR273" s="322"/>
      <c r="CS273" s="322"/>
      <c r="CT273" s="322"/>
      <c r="CU273" s="322"/>
      <c r="CV273" s="322">
        <f>IFERROR(VLOOKUP(CP273,'４整理番号表'!$X$23:$Z$31,3,FALSE),)</f>
        <v>0</v>
      </c>
      <c r="CW273" s="325" t="str">
        <f t="shared" si="949"/>
        <v/>
      </c>
      <c r="CX273" s="619"/>
      <c r="CY273" s="329"/>
      <c r="CZ273" s="454"/>
      <c r="DA273" s="322"/>
      <c r="DB273" s="322"/>
      <c r="DC273" s="322"/>
      <c r="DD273" s="322"/>
      <c r="DE273" s="322">
        <f>IFERROR(VLOOKUP(CY273,'４整理番号表'!$X$23:$Z$31,3,FALSE),)</f>
        <v>0</v>
      </c>
      <c r="DF273" s="325" t="str">
        <f t="shared" si="950"/>
        <v/>
      </c>
      <c r="DG273" s="610"/>
      <c r="DH273" s="329"/>
      <c r="DI273" s="454"/>
      <c r="DJ273" s="322"/>
      <c r="DK273" s="322"/>
      <c r="DL273" s="322"/>
      <c r="DM273" s="322"/>
      <c r="DN273" s="322">
        <f>IFERROR(VLOOKUP(DH273,'４整理番号表'!$X$23:$Z$31,3,FALSE),)</f>
        <v>0</v>
      </c>
      <c r="DO273" s="325" t="str">
        <f t="shared" si="951"/>
        <v/>
      </c>
      <c r="DP273" s="610"/>
      <c r="DQ273" s="329"/>
      <c r="DR273" s="454"/>
      <c r="DS273" s="322"/>
      <c r="DT273" s="322"/>
      <c r="DU273" s="322"/>
      <c r="DV273" s="322"/>
      <c r="DW273" s="322">
        <f>IFERROR(VLOOKUP(DQ273,'４整理番号表'!$X$23:$Z$31,3,FALSE),)</f>
        <v>0</v>
      </c>
      <c r="DX273" s="325" t="str">
        <f t="shared" si="952"/>
        <v/>
      </c>
      <c r="DY273" s="610"/>
      <c r="DZ273" s="329"/>
      <c r="EA273" s="454"/>
      <c r="EB273" s="322"/>
      <c r="EC273" s="322"/>
      <c r="ED273" s="322"/>
      <c r="EE273" s="322"/>
      <c r="EF273" s="322">
        <f>IFERROR(VLOOKUP(DZ273,'４整理番号表'!$X$23:$Z$31,3,FALSE),)</f>
        <v>0</v>
      </c>
      <c r="EG273" s="325" t="str">
        <f t="shared" si="953"/>
        <v/>
      </c>
      <c r="EH273" s="610"/>
      <c r="EI273" s="329"/>
      <c r="EJ273" s="454"/>
      <c r="EK273" s="322"/>
      <c r="EL273" s="322"/>
      <c r="EM273" s="322"/>
      <c r="EN273" s="322"/>
      <c r="EO273" s="322">
        <f>IFERROR(VLOOKUP(EI273,'４整理番号表'!$X$23:$Z$31,3,FALSE),)</f>
        <v>0</v>
      </c>
      <c r="EP273" s="325" t="str">
        <f t="shared" si="954"/>
        <v/>
      </c>
      <c r="EQ273" s="619"/>
      <c r="ER273" s="203" t="s">
        <v>101</v>
      </c>
      <c r="ES273" s="266">
        <f t="shared" si="823"/>
        <v>0</v>
      </c>
      <c r="ET273" s="272">
        <f t="shared" si="824"/>
        <v>0</v>
      </c>
      <c r="EU273" s="272">
        <f t="shared" si="825"/>
        <v>0</v>
      </c>
      <c r="EV273" s="272">
        <f t="shared" si="826"/>
        <v>0</v>
      </c>
      <c r="EW273" s="272">
        <f t="shared" si="827"/>
        <v>0</v>
      </c>
      <c r="EX273" s="272">
        <f t="shared" si="828"/>
        <v>0</v>
      </c>
      <c r="EY273" s="272">
        <f t="shared" si="829"/>
        <v>0</v>
      </c>
      <c r="EZ273" s="272">
        <f t="shared" si="830"/>
        <v>0</v>
      </c>
      <c r="FA273" s="272">
        <f t="shared" si="831"/>
        <v>0</v>
      </c>
      <c r="FB273" s="272">
        <f t="shared" si="832"/>
        <v>0</v>
      </c>
      <c r="FC273" s="272">
        <f t="shared" si="833"/>
        <v>0</v>
      </c>
      <c r="FD273" s="272">
        <f t="shared" si="834"/>
        <v>0</v>
      </c>
      <c r="FE273" s="272">
        <f t="shared" si="835"/>
        <v>0</v>
      </c>
      <c r="FF273" s="272">
        <f t="shared" si="836"/>
        <v>0</v>
      </c>
      <c r="FG273" s="272">
        <f t="shared" si="837"/>
        <v>0</v>
      </c>
      <c r="FH273" s="272">
        <f t="shared" si="838"/>
        <v>0</v>
      </c>
      <c r="FI273" s="109" t="s">
        <v>100</v>
      </c>
      <c r="FJ273" s="109" t="s">
        <v>100</v>
      </c>
      <c r="FK273" s="109" t="s">
        <v>100</v>
      </c>
      <c r="FL273" s="109" t="s">
        <v>100</v>
      </c>
      <c r="FM273" s="109" t="s">
        <v>100</v>
      </c>
      <c r="FN273" s="272">
        <f t="shared" si="955"/>
        <v>0</v>
      </c>
      <c r="FO273" s="272">
        <f t="shared" si="956"/>
        <v>0</v>
      </c>
      <c r="FP273" s="272">
        <f t="shared" si="957"/>
        <v>0</v>
      </c>
      <c r="FQ273" s="272">
        <f t="shared" si="958"/>
        <v>0</v>
      </c>
      <c r="FR273" s="272">
        <f t="shared" si="959"/>
        <v>0</v>
      </c>
      <c r="FS273" s="272">
        <f t="shared" si="960"/>
        <v>0</v>
      </c>
      <c r="FT273" s="272">
        <f t="shared" si="961"/>
        <v>0</v>
      </c>
      <c r="FU273" s="113"/>
      <c r="FV273" s="113"/>
      <c r="FW273" s="109"/>
      <c r="FX273" s="109"/>
      <c r="FY273" s="109"/>
      <c r="FZ273" s="272">
        <f t="shared" si="962"/>
        <v>0</v>
      </c>
      <c r="GA273" s="272">
        <f t="shared" si="839"/>
        <v>0</v>
      </c>
      <c r="GB273" s="109"/>
      <c r="GC273" s="109"/>
      <c r="GD273" s="109"/>
      <c r="GE273" s="109"/>
      <c r="GF273" s="109"/>
      <c r="GG273" s="109"/>
      <c r="GH273" s="109"/>
      <c r="GI273" s="109"/>
      <c r="GJ273" s="109"/>
      <c r="GK273" s="109"/>
      <c r="GL273" s="109"/>
      <c r="GM273" s="109"/>
      <c r="GN273" s="109"/>
      <c r="GO273" s="109"/>
      <c r="GP273" s="109"/>
      <c r="GQ273" s="109"/>
      <c r="GR273" s="109"/>
      <c r="GS273" s="109"/>
      <c r="GT273" s="110"/>
      <c r="GV273" s="413">
        <f t="shared" si="840"/>
        <v>0</v>
      </c>
      <c r="GW273" s="414">
        <f t="shared" si="841"/>
        <v>0</v>
      </c>
      <c r="GX273" s="415"/>
      <c r="GY273" s="416">
        <f t="shared" si="1006"/>
        <v>0</v>
      </c>
      <c r="GZ273" s="417">
        <f t="shared" si="1007"/>
        <v>0</v>
      </c>
      <c r="HA273" s="385"/>
      <c r="HB273" s="421"/>
      <c r="HC273" s="422"/>
      <c r="HD273" s="422"/>
      <c r="HE273" s="423">
        <f t="shared" si="808"/>
        <v>0</v>
      </c>
      <c r="HF273" s="424">
        <f t="shared" si="809"/>
        <v>0</v>
      </c>
      <c r="HG273" s="426"/>
      <c r="HH273" s="426"/>
      <c r="HI273" s="426"/>
      <c r="HJ273" s="345" t="str">
        <f t="shared" si="842"/>
        <v/>
      </c>
      <c r="HK273" s="402">
        <f>IF(OR(AND(1&lt;=HJ273,HJ273&lt;=3),HJ273=6),VLOOKUP(HJ273,'４整理番号表'!$J$5:$K$59,2,FALSE),0)</f>
        <v>0</v>
      </c>
      <c r="HL273" s="402">
        <f>IF(OR(HJ273=4,HJ273=7),VLOOKUP(HJ273,'４整理番号表'!$J$5:$K$59,2,FALSE),0)</f>
        <v>0</v>
      </c>
      <c r="HM273" s="402">
        <f>IF(HJ273=5,VLOOKUP(HJ273,'４整理番号表'!$J$5:$K$59,2,FALSE),0)</f>
        <v>0</v>
      </c>
      <c r="HN273" s="402">
        <f>IF(AND(8&lt;=HJ273,HJ273&lt;=13),VLOOKUP(HJ273,'４整理番号表'!$J$5:$K$59,2,FALSE),0)</f>
        <v>0</v>
      </c>
      <c r="HO273" s="397">
        <f t="shared" si="963"/>
        <v>0</v>
      </c>
      <c r="HP273" s="345">
        <f t="shared" si="964"/>
        <v>0</v>
      </c>
      <c r="HQ273" s="345">
        <f t="shared" si="965"/>
        <v>0</v>
      </c>
      <c r="HR273" s="344">
        <f t="shared" si="966"/>
        <v>0</v>
      </c>
      <c r="HS273" s="344">
        <f t="shared" si="967"/>
        <v>0</v>
      </c>
      <c r="HT273" s="345">
        <f t="shared" si="968"/>
        <v>0</v>
      </c>
      <c r="HU273" s="345">
        <f t="shared" si="969"/>
        <v>0</v>
      </c>
      <c r="HV273" s="345">
        <f t="shared" si="970"/>
        <v>0</v>
      </c>
      <c r="HW273" s="345">
        <f t="shared" si="971"/>
        <v>0</v>
      </c>
      <c r="HX273" s="345">
        <f t="shared" si="972"/>
        <v>0</v>
      </c>
      <c r="HY273" s="344">
        <f t="shared" si="973"/>
        <v>0</v>
      </c>
      <c r="HZ273" s="344">
        <f t="shared" si="974"/>
        <v>0</v>
      </c>
      <c r="IA273" s="345">
        <f t="shared" si="975"/>
        <v>0</v>
      </c>
      <c r="IB273" s="345">
        <f t="shared" si="976"/>
        <v>0</v>
      </c>
      <c r="IC273" s="345">
        <f t="shared" si="977"/>
        <v>0</v>
      </c>
      <c r="ID273" s="345">
        <f t="shared" si="978"/>
        <v>0</v>
      </c>
      <c r="IE273" s="345">
        <f t="shared" si="979"/>
        <v>0</v>
      </c>
      <c r="IF273" s="344">
        <f>IF(AND($HO273=3,SUM($ID273:IE273)=0),IF(AND($HB273=1,$HF273&gt;=0.1),1,),)</f>
        <v>0</v>
      </c>
      <c r="IG273" s="344">
        <f>IF(AND($HO273=3,SUM($ID273:IF273)=0),IF(AND($HB273=1,$HF273&gt;=0.05,$HF273&lt;0.1),1,),)</f>
        <v>0</v>
      </c>
      <c r="IH273" s="345">
        <f t="shared" si="980"/>
        <v>0</v>
      </c>
      <c r="II273" s="345">
        <f t="shared" si="981"/>
        <v>0</v>
      </c>
      <c r="IJ273" s="345">
        <f t="shared" si="982"/>
        <v>0</v>
      </c>
      <c r="IK273" s="345">
        <f t="shared" si="983"/>
        <v>0</v>
      </c>
      <c r="IL273" s="345">
        <f t="shared" si="984"/>
        <v>0</v>
      </c>
      <c r="IM273" s="345">
        <f t="shared" si="985"/>
        <v>0</v>
      </c>
      <c r="IN273" s="345">
        <f t="shared" si="986"/>
        <v>0</v>
      </c>
      <c r="IO273" s="345">
        <f t="shared" si="987"/>
        <v>0</v>
      </c>
      <c r="IP273" s="345">
        <f t="shared" si="988"/>
        <v>0</v>
      </c>
      <c r="IQ273" s="345">
        <f t="shared" si="989"/>
        <v>0</v>
      </c>
      <c r="IR273" s="345">
        <f t="shared" si="990"/>
        <v>0</v>
      </c>
      <c r="IS273" s="392">
        <f t="shared" si="991"/>
        <v>0</v>
      </c>
      <c r="IT273" s="385"/>
      <c r="IU273" s="440">
        <f t="shared" si="843"/>
        <v>0</v>
      </c>
      <c r="IV273" s="344">
        <f t="shared" si="844"/>
        <v>0</v>
      </c>
      <c r="IW273" s="344">
        <f t="shared" si="845"/>
        <v>0</v>
      </c>
      <c r="IX273" s="344">
        <f t="shared" si="846"/>
        <v>0</v>
      </c>
      <c r="IY273" s="344">
        <f t="shared" si="847"/>
        <v>0</v>
      </c>
      <c r="IZ273" s="344">
        <f t="shared" si="848"/>
        <v>0</v>
      </c>
      <c r="JA273" s="344">
        <f t="shared" si="849"/>
        <v>0</v>
      </c>
      <c r="JB273" s="344">
        <f t="shared" si="850"/>
        <v>0</v>
      </c>
      <c r="JC273" s="344">
        <f t="shared" si="851"/>
        <v>0</v>
      </c>
      <c r="JD273" s="344">
        <f t="shared" si="852"/>
        <v>0</v>
      </c>
      <c r="JE273" s="344">
        <f t="shared" si="853"/>
        <v>0</v>
      </c>
      <c r="JF273" s="344">
        <f t="shared" si="854"/>
        <v>0</v>
      </c>
      <c r="JG273" s="344">
        <f t="shared" si="855"/>
        <v>0</v>
      </c>
      <c r="JH273" s="344">
        <f t="shared" si="856"/>
        <v>0</v>
      </c>
      <c r="JI273" s="344">
        <f t="shared" si="857"/>
        <v>0</v>
      </c>
      <c r="JJ273" s="344">
        <f t="shared" si="858"/>
        <v>0</v>
      </c>
      <c r="JK273" s="344">
        <f t="shared" si="859"/>
        <v>0</v>
      </c>
      <c r="JL273" s="344">
        <f t="shared" si="860"/>
        <v>0</v>
      </c>
      <c r="JM273" s="344">
        <f t="shared" si="861"/>
        <v>0</v>
      </c>
      <c r="JN273" s="344">
        <f t="shared" si="862"/>
        <v>0</v>
      </c>
      <c r="JO273" s="344">
        <f t="shared" si="863"/>
        <v>0</v>
      </c>
      <c r="JP273" s="344">
        <f t="shared" si="864"/>
        <v>0</v>
      </c>
      <c r="JQ273" s="344">
        <f t="shared" si="865"/>
        <v>0</v>
      </c>
      <c r="JR273" s="344">
        <f t="shared" si="866"/>
        <v>0</v>
      </c>
      <c r="JS273" s="344">
        <f t="shared" si="867"/>
        <v>0</v>
      </c>
      <c r="JT273" s="344">
        <f t="shared" si="868"/>
        <v>0</v>
      </c>
      <c r="JU273" s="344">
        <f t="shared" si="869"/>
        <v>0</v>
      </c>
      <c r="JV273" s="344">
        <f t="shared" si="870"/>
        <v>0</v>
      </c>
      <c r="JW273" s="344">
        <f t="shared" si="871"/>
        <v>0</v>
      </c>
      <c r="JX273" s="344">
        <f t="shared" si="872"/>
        <v>0</v>
      </c>
      <c r="JY273" s="344">
        <f t="shared" si="873"/>
        <v>0</v>
      </c>
      <c r="JZ273" s="344">
        <f t="shared" si="874"/>
        <v>0</v>
      </c>
      <c r="KA273" s="344">
        <f t="shared" si="875"/>
        <v>0</v>
      </c>
      <c r="KB273" s="344">
        <f t="shared" si="876"/>
        <v>0</v>
      </c>
      <c r="KC273" s="344">
        <f t="shared" si="877"/>
        <v>0</v>
      </c>
      <c r="KD273" s="344">
        <f t="shared" si="878"/>
        <v>0</v>
      </c>
      <c r="KE273" s="344">
        <f t="shared" si="879"/>
        <v>0</v>
      </c>
      <c r="KF273" s="344">
        <f t="shared" si="880"/>
        <v>0</v>
      </c>
      <c r="KG273" s="344">
        <f t="shared" si="881"/>
        <v>0</v>
      </c>
      <c r="KH273" s="344">
        <f t="shared" si="882"/>
        <v>0</v>
      </c>
      <c r="KI273" s="344">
        <f t="shared" si="883"/>
        <v>0</v>
      </c>
      <c r="KJ273" s="344">
        <f t="shared" si="884"/>
        <v>0</v>
      </c>
      <c r="KK273" s="344">
        <f t="shared" si="885"/>
        <v>0</v>
      </c>
      <c r="KL273" s="344">
        <f t="shared" si="886"/>
        <v>0</v>
      </c>
      <c r="KM273" s="344">
        <f t="shared" si="887"/>
        <v>0</v>
      </c>
      <c r="KN273" s="344">
        <f t="shared" si="888"/>
        <v>0</v>
      </c>
      <c r="KO273" s="344">
        <f t="shared" si="889"/>
        <v>0</v>
      </c>
      <c r="KP273" s="344">
        <f t="shared" si="890"/>
        <v>0</v>
      </c>
      <c r="KQ273" s="344">
        <f t="shared" si="891"/>
        <v>0</v>
      </c>
      <c r="KR273" s="344">
        <f t="shared" si="892"/>
        <v>0</v>
      </c>
      <c r="KS273" s="344">
        <f t="shared" si="893"/>
        <v>0</v>
      </c>
      <c r="KT273" s="383">
        <f t="shared" si="894"/>
        <v>0</v>
      </c>
      <c r="KU273" s="701"/>
      <c r="KV273" s="109"/>
      <c r="KW273" s="109"/>
      <c r="KX273" s="110"/>
      <c r="KZ273" s="472">
        <f t="shared" si="895"/>
        <v>0</v>
      </c>
      <c r="LA273" s="348">
        <f t="shared" si="896"/>
        <v>0</v>
      </c>
      <c r="LB273" s="348">
        <f t="shared" si="897"/>
        <v>0</v>
      </c>
      <c r="LC273" s="473">
        <f t="shared" si="898"/>
        <v>0</v>
      </c>
      <c r="LE273" s="467">
        <f t="shared" si="899"/>
        <v>0</v>
      </c>
      <c r="LF273" s="467" t="str">
        <f t="shared" si="900"/>
        <v/>
      </c>
      <c r="LG273" s="467">
        <f t="shared" si="901"/>
        <v>0</v>
      </c>
      <c r="LH273" s="467">
        <f t="shared" si="902"/>
        <v>0</v>
      </c>
      <c r="LI273" s="467">
        <f t="shared" si="903"/>
        <v>0</v>
      </c>
      <c r="LJ273" s="467">
        <f t="shared" si="904"/>
        <v>0</v>
      </c>
      <c r="LK273" s="467">
        <f t="shared" si="905"/>
        <v>0</v>
      </c>
      <c r="LL273" s="467">
        <f t="shared" si="906"/>
        <v>0</v>
      </c>
      <c r="LM273" s="467">
        <f t="shared" si="907"/>
        <v>0</v>
      </c>
      <c r="LN273" s="468">
        <f t="shared" si="908"/>
        <v>0</v>
      </c>
      <c r="LO273" s="468" t="str">
        <f t="shared" si="992"/>
        <v>○</v>
      </c>
      <c r="LP273" s="451"/>
      <c r="LQ273" s="414">
        <f t="shared" si="993"/>
        <v>0</v>
      </c>
      <c r="LR273" s="414">
        <f t="shared" si="994"/>
        <v>0</v>
      </c>
      <c r="LS273" s="414" t="str">
        <f t="shared" si="909"/>
        <v/>
      </c>
      <c r="LT273" s="414" t="str">
        <f t="shared" si="995"/>
        <v/>
      </c>
      <c r="LU273" s="414">
        <f t="shared" si="910"/>
        <v>0</v>
      </c>
      <c r="LV273" s="414">
        <f t="shared" si="911"/>
        <v>0</v>
      </c>
      <c r="LW273" s="414">
        <f t="shared" si="912"/>
        <v>0</v>
      </c>
      <c r="LX273" s="448">
        <f t="shared" si="913"/>
        <v>0</v>
      </c>
      <c r="LY273" s="414">
        <f t="shared" si="996"/>
        <v>0</v>
      </c>
      <c r="LZ273" s="414">
        <f t="shared" si="997"/>
        <v>0</v>
      </c>
      <c r="MA273" s="414">
        <f t="shared" si="998"/>
        <v>0</v>
      </c>
      <c r="MB273" s="448">
        <f t="shared" si="999"/>
        <v>0</v>
      </c>
      <c r="MC273" s="414">
        <f t="shared" si="914"/>
        <v>0</v>
      </c>
      <c r="MD273" s="414">
        <f t="shared" si="915"/>
        <v>0</v>
      </c>
      <c r="ME273" s="414">
        <f t="shared" si="916"/>
        <v>0</v>
      </c>
      <c r="MF273" s="448">
        <f t="shared" si="917"/>
        <v>0</v>
      </c>
      <c r="MG273" s="414">
        <f t="shared" si="918"/>
        <v>0</v>
      </c>
      <c r="MH273" s="414">
        <f t="shared" si="919"/>
        <v>0</v>
      </c>
      <c r="MI273" s="414">
        <f t="shared" si="920"/>
        <v>0</v>
      </c>
      <c r="MJ273" s="448">
        <f t="shared" si="1000"/>
        <v>0</v>
      </c>
      <c r="MK273" s="462"/>
      <c r="ML273" s="477" cm="1">
        <f t="array" ref="ML273">IF(MX273=1,INDEX($BX273:$EQ273,1,MATCH("Ⅱ⑧",$BX273:$EQ273,0)+7),0)</f>
        <v>0</v>
      </c>
      <c r="MM273" s="478">
        <f t="shared" si="921"/>
        <v>0</v>
      </c>
      <c r="MN273" s="468">
        <f t="shared" si="922"/>
        <v>0</v>
      </c>
      <c r="MP273" s="348">
        <f t="shared" si="923"/>
        <v>0</v>
      </c>
      <c r="MQ273" s="348">
        <f t="shared" si="924"/>
        <v>0</v>
      </c>
      <c r="MR273" s="348">
        <f t="shared" si="925"/>
        <v>0</v>
      </c>
      <c r="MS273" s="348">
        <f t="shared" si="926"/>
        <v>0</v>
      </c>
      <c r="MT273" s="348">
        <f t="shared" si="927"/>
        <v>0</v>
      </c>
      <c r="MU273" s="348">
        <f t="shared" si="928"/>
        <v>0</v>
      </c>
      <c r="MV273" s="348">
        <f t="shared" si="929"/>
        <v>0</v>
      </c>
      <c r="MW273" s="348">
        <f t="shared" si="930"/>
        <v>0</v>
      </c>
      <c r="MX273" s="348">
        <f t="shared" si="931"/>
        <v>0</v>
      </c>
      <c r="MZ273" s="550">
        <f t="shared" si="932"/>
        <v>0</v>
      </c>
      <c r="NA273" s="550">
        <f t="shared" si="933"/>
        <v>0</v>
      </c>
      <c r="NB273" s="550">
        <f t="shared" si="934"/>
        <v>0</v>
      </c>
      <c r="NC273" s="550">
        <f t="shared" si="935"/>
        <v>0</v>
      </c>
      <c r="ND273" s="550">
        <f t="shared" si="936"/>
        <v>0</v>
      </c>
      <c r="NE273" s="550">
        <f t="shared" si="937"/>
        <v>0</v>
      </c>
      <c r="NF273" s="550">
        <f t="shared" si="938"/>
        <v>0</v>
      </c>
      <c r="NG273" s="550">
        <f t="shared" si="939"/>
        <v>0</v>
      </c>
    </row>
    <row r="274" spans="1:371" s="136" customFormat="1" ht="21" customHeight="1">
      <c r="A274" s="452">
        <f t="shared" si="812"/>
        <v>0</v>
      </c>
      <c r="B274" s="452">
        <f t="shared" si="1001"/>
        <v>0</v>
      </c>
      <c r="C274" s="452">
        <f t="shared" si="813"/>
        <v>0</v>
      </c>
      <c r="D274" s="452">
        <f t="shared" si="814"/>
        <v>0</v>
      </c>
      <c r="E274" s="452">
        <f t="shared" si="815"/>
        <v>0</v>
      </c>
      <c r="F274" s="452">
        <f t="shared" si="1002"/>
        <v>0</v>
      </c>
      <c r="G274" s="452">
        <f t="shared" si="1003"/>
        <v>0</v>
      </c>
      <c r="H274" s="452">
        <f t="shared" si="1004"/>
        <v>0</v>
      </c>
      <c r="I274" s="267">
        <f t="shared" si="940"/>
        <v>0</v>
      </c>
      <c r="J274" s="268"/>
      <c r="K274" s="112"/>
      <c r="L274" s="112"/>
      <c r="M274" s="106"/>
      <c r="N274" s="106"/>
      <c r="O274" s="106"/>
      <c r="P274" s="106"/>
      <c r="Q274" s="112"/>
      <c r="R274" s="263" t="str">
        <f>IFERROR(VLOOKUP(Q274,'４整理番号表'!$T$27:$U$30,2,TRUE),"")</f>
        <v/>
      </c>
      <c r="S274" s="263">
        <f t="shared" si="941"/>
        <v>0</v>
      </c>
      <c r="T274" s="266">
        <f t="shared" si="942"/>
        <v>0</v>
      </c>
      <c r="U274" s="112"/>
      <c r="V274" s="108"/>
      <c r="W274" s="269" t="str">
        <f>IFERROR(VLOOKUP(V274,'４整理番号表'!$B$6:$G$7,2,TRUE),"")</f>
        <v/>
      </c>
      <c r="X274" s="270"/>
      <c r="Y274" s="108"/>
      <c r="Z274" s="269" t="str">
        <f>IFERROR(VLOOKUP(Y274,'４整理番号表'!$B$39:$H$45,2,TRUE),"")</f>
        <v/>
      </c>
      <c r="AA274" s="108"/>
      <c r="AB274" s="271" t="str">
        <f>IFERROR(VLOOKUP(AA274,'４整理番号表'!$J$5:$K$59,2,TRUE),"")</f>
        <v/>
      </c>
      <c r="AC274" s="365"/>
      <c r="AD274" s="624"/>
      <c r="AE274" s="107"/>
      <c r="AF274" s="272" t="str">
        <f>IFERROR(VLOOKUP(AE274,'４整理番号表'!$P$6:$Q$39,2,TRUE),"")</f>
        <v/>
      </c>
      <c r="AG274" s="273">
        <f t="shared" si="816"/>
        <v>0</v>
      </c>
      <c r="AH274" s="106"/>
      <c r="AI274" s="112"/>
      <c r="AJ274" s="111"/>
      <c r="AK274" s="282"/>
      <c r="AL274" s="283"/>
      <c r="AM274" s="280"/>
      <c r="AN274" s="29"/>
      <c r="AO274" s="291">
        <f t="shared" si="817"/>
        <v>0</v>
      </c>
      <c r="AP274" s="290">
        <f t="shared" si="943"/>
        <v>0</v>
      </c>
      <c r="AQ274" s="30"/>
      <c r="AR274" s="30"/>
      <c r="AS274" s="30"/>
      <c r="AT274" s="289"/>
      <c r="AU274" s="291">
        <f t="shared" si="810"/>
        <v>0</v>
      </c>
      <c r="AV274" s="291" t="str">
        <f t="shared" si="1005"/>
        <v/>
      </c>
      <c r="AW274" s="27"/>
      <c r="AX274" s="33"/>
      <c r="AY274" s="33"/>
      <c r="AZ274" s="28"/>
      <c r="BA274" s="27"/>
      <c r="BB274" s="202"/>
      <c r="BC274" s="315">
        <f t="shared" si="944"/>
        <v>0</v>
      </c>
      <c r="BD274" s="349" t="str">
        <f t="shared" si="818"/>
        <v/>
      </c>
      <c r="BE274" s="350"/>
      <c r="BF274" s="350"/>
      <c r="BG274" s="349">
        <f t="shared" si="811"/>
        <v>0</v>
      </c>
      <c r="BH274" s="350"/>
      <c r="BI274" s="349">
        <f t="shared" si="945"/>
        <v>0</v>
      </c>
      <c r="BJ274" s="202"/>
      <c r="BK274" s="202"/>
      <c r="BL274" s="653" t="str">
        <f t="shared" si="819"/>
        <v/>
      </c>
      <c r="BM274" s="654" t="str">
        <f t="shared" si="820"/>
        <v/>
      </c>
      <c r="BN274" s="266" t="str">
        <f t="shared" si="821"/>
        <v/>
      </c>
      <c r="BO274" s="793"/>
      <c r="BP274" s="323"/>
      <c r="BQ274" s="323"/>
      <c r="BR274" s="323"/>
      <c r="BS274" s="323"/>
      <c r="BT274" s="324" t="str">
        <f t="shared" si="822"/>
        <v/>
      </c>
      <c r="BU274" s="325" t="str">
        <f t="shared" si="946"/>
        <v/>
      </c>
      <c r="BV274" s="393">
        <f t="shared" si="947"/>
        <v>0</v>
      </c>
      <c r="BW274" s="326"/>
      <c r="BX274" s="329"/>
      <c r="BY274" s="454"/>
      <c r="BZ274" s="455"/>
      <c r="CA274" s="455"/>
      <c r="CB274" s="455"/>
      <c r="CC274" s="455"/>
      <c r="CD274" s="322">
        <f>IFERROR(VLOOKUP(BX274,'４整理番号表'!$X$23:$Z$31,3,FALSE),)</f>
        <v>0</v>
      </c>
      <c r="CE274" s="605" t="str">
        <f>IF(BX274='４整理番号表'!$X$24,IF(CC274&lt;&gt;"",IF(BZ274&gt;0,IF(BY274=6,ROUNDDOWN((CC274-BZ274)/ABS(BZ274),3),IF(BY274=5,ROUNDDOWN((CC274-BZ274)/ABS(BZ274)*3/4,3),"")),"-")),IF(CC274&lt;&gt;"",IF(BZ274&gt;0,ROUNDDOWN((CC274-BZ274)/ABS(BZ274),3),"-"),""))</f>
        <v/>
      </c>
      <c r="CF274" s="610"/>
      <c r="CG274" s="329"/>
      <c r="CH274" s="454"/>
      <c r="CI274" s="322"/>
      <c r="CJ274" s="322"/>
      <c r="CK274" s="322"/>
      <c r="CL274" s="322"/>
      <c r="CM274" s="322">
        <f>IFERROR(VLOOKUP(CG274,'４整理番号表'!$X$23:$Z$31,3,FALSE),)</f>
        <v>0</v>
      </c>
      <c r="CN274" s="325" t="str">
        <f t="shared" si="948"/>
        <v/>
      </c>
      <c r="CO274" s="610"/>
      <c r="CP274" s="329"/>
      <c r="CQ274" s="454"/>
      <c r="CR274" s="322"/>
      <c r="CS274" s="322"/>
      <c r="CT274" s="322"/>
      <c r="CU274" s="322"/>
      <c r="CV274" s="322">
        <f>IFERROR(VLOOKUP(CP274,'４整理番号表'!$X$23:$Z$31,3,FALSE),)</f>
        <v>0</v>
      </c>
      <c r="CW274" s="325" t="str">
        <f t="shared" si="949"/>
        <v/>
      </c>
      <c r="CX274" s="619"/>
      <c r="CY274" s="329"/>
      <c r="CZ274" s="454"/>
      <c r="DA274" s="322"/>
      <c r="DB274" s="322"/>
      <c r="DC274" s="322"/>
      <c r="DD274" s="322"/>
      <c r="DE274" s="322">
        <f>IFERROR(VLOOKUP(CY274,'４整理番号表'!$X$23:$Z$31,3,FALSE),)</f>
        <v>0</v>
      </c>
      <c r="DF274" s="325" t="str">
        <f t="shared" si="950"/>
        <v/>
      </c>
      <c r="DG274" s="610"/>
      <c r="DH274" s="329"/>
      <c r="DI274" s="454"/>
      <c r="DJ274" s="322"/>
      <c r="DK274" s="322"/>
      <c r="DL274" s="322"/>
      <c r="DM274" s="322"/>
      <c r="DN274" s="322">
        <f>IFERROR(VLOOKUP(DH274,'４整理番号表'!$X$23:$Z$31,3,FALSE),)</f>
        <v>0</v>
      </c>
      <c r="DO274" s="325" t="str">
        <f t="shared" si="951"/>
        <v/>
      </c>
      <c r="DP274" s="610"/>
      <c r="DQ274" s="329"/>
      <c r="DR274" s="454"/>
      <c r="DS274" s="322"/>
      <c r="DT274" s="322"/>
      <c r="DU274" s="322"/>
      <c r="DV274" s="322"/>
      <c r="DW274" s="322">
        <f>IFERROR(VLOOKUP(DQ274,'４整理番号表'!$X$23:$Z$31,3,FALSE),)</f>
        <v>0</v>
      </c>
      <c r="DX274" s="325" t="str">
        <f t="shared" si="952"/>
        <v/>
      </c>
      <c r="DY274" s="610"/>
      <c r="DZ274" s="329"/>
      <c r="EA274" s="454"/>
      <c r="EB274" s="322"/>
      <c r="EC274" s="322"/>
      <c r="ED274" s="322"/>
      <c r="EE274" s="322"/>
      <c r="EF274" s="322">
        <f>IFERROR(VLOOKUP(DZ274,'４整理番号表'!$X$23:$Z$31,3,FALSE),)</f>
        <v>0</v>
      </c>
      <c r="EG274" s="325" t="str">
        <f t="shared" si="953"/>
        <v/>
      </c>
      <c r="EH274" s="610"/>
      <c r="EI274" s="329"/>
      <c r="EJ274" s="454"/>
      <c r="EK274" s="322"/>
      <c r="EL274" s="322"/>
      <c r="EM274" s="322"/>
      <c r="EN274" s="322"/>
      <c r="EO274" s="322">
        <f>IFERROR(VLOOKUP(EI274,'４整理番号表'!$X$23:$Z$31,3,FALSE),)</f>
        <v>0</v>
      </c>
      <c r="EP274" s="325" t="str">
        <f t="shared" si="954"/>
        <v/>
      </c>
      <c r="EQ274" s="619"/>
      <c r="ER274" s="203" t="s">
        <v>101</v>
      </c>
      <c r="ES274" s="266">
        <f t="shared" si="823"/>
        <v>0</v>
      </c>
      <c r="ET274" s="272">
        <f t="shared" si="824"/>
        <v>0</v>
      </c>
      <c r="EU274" s="272">
        <f t="shared" si="825"/>
        <v>0</v>
      </c>
      <c r="EV274" s="272">
        <f t="shared" si="826"/>
        <v>0</v>
      </c>
      <c r="EW274" s="272">
        <f t="shared" si="827"/>
        <v>0</v>
      </c>
      <c r="EX274" s="272">
        <f t="shared" si="828"/>
        <v>0</v>
      </c>
      <c r="EY274" s="272">
        <f t="shared" si="829"/>
        <v>0</v>
      </c>
      <c r="EZ274" s="272">
        <f t="shared" si="830"/>
        <v>0</v>
      </c>
      <c r="FA274" s="272">
        <f t="shared" si="831"/>
        <v>0</v>
      </c>
      <c r="FB274" s="272">
        <f t="shared" si="832"/>
        <v>0</v>
      </c>
      <c r="FC274" s="272">
        <f t="shared" si="833"/>
        <v>0</v>
      </c>
      <c r="FD274" s="272">
        <f t="shared" si="834"/>
        <v>0</v>
      </c>
      <c r="FE274" s="272">
        <f t="shared" si="835"/>
        <v>0</v>
      </c>
      <c r="FF274" s="272">
        <f t="shared" si="836"/>
        <v>0</v>
      </c>
      <c r="FG274" s="272">
        <f t="shared" si="837"/>
        <v>0</v>
      </c>
      <c r="FH274" s="272">
        <f t="shared" si="838"/>
        <v>0</v>
      </c>
      <c r="FI274" s="109" t="s">
        <v>100</v>
      </c>
      <c r="FJ274" s="109" t="s">
        <v>100</v>
      </c>
      <c r="FK274" s="109" t="s">
        <v>100</v>
      </c>
      <c r="FL274" s="109" t="s">
        <v>100</v>
      </c>
      <c r="FM274" s="109" t="s">
        <v>100</v>
      </c>
      <c r="FN274" s="272">
        <f t="shared" si="955"/>
        <v>0</v>
      </c>
      <c r="FO274" s="272">
        <f t="shared" si="956"/>
        <v>0</v>
      </c>
      <c r="FP274" s="272">
        <f t="shared" si="957"/>
        <v>0</v>
      </c>
      <c r="FQ274" s="272">
        <f t="shared" si="958"/>
        <v>0</v>
      </c>
      <c r="FR274" s="272">
        <f t="shared" si="959"/>
        <v>0</v>
      </c>
      <c r="FS274" s="272">
        <f t="shared" si="960"/>
        <v>0</v>
      </c>
      <c r="FT274" s="272">
        <f t="shared" si="961"/>
        <v>0</v>
      </c>
      <c r="FU274" s="113"/>
      <c r="FV274" s="113"/>
      <c r="FW274" s="109"/>
      <c r="FX274" s="109"/>
      <c r="FY274" s="109"/>
      <c r="FZ274" s="272">
        <f t="shared" si="962"/>
        <v>0</v>
      </c>
      <c r="GA274" s="272">
        <f t="shared" si="839"/>
        <v>0</v>
      </c>
      <c r="GB274" s="109"/>
      <c r="GC274" s="109"/>
      <c r="GD274" s="109"/>
      <c r="GE274" s="109"/>
      <c r="GF274" s="109"/>
      <c r="GG274" s="109"/>
      <c r="GH274" s="109"/>
      <c r="GI274" s="109"/>
      <c r="GJ274" s="109"/>
      <c r="GK274" s="109"/>
      <c r="GL274" s="109"/>
      <c r="GM274" s="109"/>
      <c r="GN274" s="109"/>
      <c r="GO274" s="109"/>
      <c r="GP274" s="109"/>
      <c r="GQ274" s="109"/>
      <c r="GR274" s="109"/>
      <c r="GS274" s="109"/>
      <c r="GT274" s="110"/>
      <c r="GV274" s="413">
        <f t="shared" si="840"/>
        <v>0</v>
      </c>
      <c r="GW274" s="414">
        <f t="shared" si="841"/>
        <v>0</v>
      </c>
      <c r="GX274" s="415"/>
      <c r="GY274" s="416">
        <f t="shared" si="1006"/>
        <v>0</v>
      </c>
      <c r="GZ274" s="417">
        <f t="shared" si="1007"/>
        <v>0</v>
      </c>
      <c r="HA274" s="385"/>
      <c r="HB274" s="421"/>
      <c r="HC274" s="422"/>
      <c r="HD274" s="422"/>
      <c r="HE274" s="423">
        <f t="shared" si="808"/>
        <v>0</v>
      </c>
      <c r="HF274" s="424">
        <f t="shared" si="809"/>
        <v>0</v>
      </c>
      <c r="HG274" s="426"/>
      <c r="HH274" s="426"/>
      <c r="HI274" s="426"/>
      <c r="HJ274" s="345" t="str">
        <f t="shared" si="842"/>
        <v/>
      </c>
      <c r="HK274" s="402">
        <f>IF(OR(AND(1&lt;=HJ274,HJ274&lt;=3),HJ274=6),VLOOKUP(HJ274,'４整理番号表'!$J$5:$K$59,2,FALSE),0)</f>
        <v>0</v>
      </c>
      <c r="HL274" s="402">
        <f>IF(OR(HJ274=4,HJ274=7),VLOOKUP(HJ274,'４整理番号表'!$J$5:$K$59,2,FALSE),0)</f>
        <v>0</v>
      </c>
      <c r="HM274" s="402">
        <f>IF(HJ274=5,VLOOKUP(HJ274,'４整理番号表'!$J$5:$K$59,2,FALSE),0)</f>
        <v>0</v>
      </c>
      <c r="HN274" s="402">
        <f>IF(AND(8&lt;=HJ274,HJ274&lt;=13),VLOOKUP(HJ274,'４整理番号表'!$J$5:$K$59,2,FALSE),0)</f>
        <v>0</v>
      </c>
      <c r="HO274" s="397">
        <f t="shared" si="963"/>
        <v>0</v>
      </c>
      <c r="HP274" s="345">
        <f t="shared" si="964"/>
        <v>0</v>
      </c>
      <c r="HQ274" s="345">
        <f t="shared" si="965"/>
        <v>0</v>
      </c>
      <c r="HR274" s="344">
        <f t="shared" si="966"/>
        <v>0</v>
      </c>
      <c r="HS274" s="344">
        <f t="shared" si="967"/>
        <v>0</v>
      </c>
      <c r="HT274" s="345">
        <f t="shared" si="968"/>
        <v>0</v>
      </c>
      <c r="HU274" s="345">
        <f t="shared" si="969"/>
        <v>0</v>
      </c>
      <c r="HV274" s="345">
        <f t="shared" si="970"/>
        <v>0</v>
      </c>
      <c r="HW274" s="345">
        <f t="shared" si="971"/>
        <v>0</v>
      </c>
      <c r="HX274" s="345">
        <f t="shared" si="972"/>
        <v>0</v>
      </c>
      <c r="HY274" s="344">
        <f t="shared" si="973"/>
        <v>0</v>
      </c>
      <c r="HZ274" s="344">
        <f t="shared" si="974"/>
        <v>0</v>
      </c>
      <c r="IA274" s="345">
        <f t="shared" si="975"/>
        <v>0</v>
      </c>
      <c r="IB274" s="345">
        <f t="shared" si="976"/>
        <v>0</v>
      </c>
      <c r="IC274" s="345">
        <f t="shared" si="977"/>
        <v>0</v>
      </c>
      <c r="ID274" s="345">
        <f t="shared" si="978"/>
        <v>0</v>
      </c>
      <c r="IE274" s="345">
        <f t="shared" si="979"/>
        <v>0</v>
      </c>
      <c r="IF274" s="344">
        <f>IF(AND($HO274=3,SUM($ID274:IE274)=0),IF(AND($HB274=1,$HF274&gt;=0.1),1,),)</f>
        <v>0</v>
      </c>
      <c r="IG274" s="344">
        <f>IF(AND($HO274=3,SUM($ID274:IF274)=0),IF(AND($HB274=1,$HF274&gt;=0.05,$HF274&lt;0.1),1,),)</f>
        <v>0</v>
      </c>
      <c r="IH274" s="345">
        <f t="shared" si="980"/>
        <v>0</v>
      </c>
      <c r="II274" s="345">
        <f t="shared" si="981"/>
        <v>0</v>
      </c>
      <c r="IJ274" s="345">
        <f t="shared" si="982"/>
        <v>0</v>
      </c>
      <c r="IK274" s="345">
        <f t="shared" si="983"/>
        <v>0</v>
      </c>
      <c r="IL274" s="345">
        <f t="shared" si="984"/>
        <v>0</v>
      </c>
      <c r="IM274" s="345">
        <f t="shared" si="985"/>
        <v>0</v>
      </c>
      <c r="IN274" s="345">
        <f t="shared" si="986"/>
        <v>0</v>
      </c>
      <c r="IO274" s="345">
        <f t="shared" si="987"/>
        <v>0</v>
      </c>
      <c r="IP274" s="345">
        <f t="shared" si="988"/>
        <v>0</v>
      </c>
      <c r="IQ274" s="345">
        <f t="shared" si="989"/>
        <v>0</v>
      </c>
      <c r="IR274" s="345">
        <f t="shared" si="990"/>
        <v>0</v>
      </c>
      <c r="IS274" s="392">
        <f t="shared" si="991"/>
        <v>0</v>
      </c>
      <c r="IT274" s="385"/>
      <c r="IU274" s="440">
        <f t="shared" si="843"/>
        <v>0</v>
      </c>
      <c r="IV274" s="344">
        <f t="shared" si="844"/>
        <v>0</v>
      </c>
      <c r="IW274" s="344">
        <f t="shared" si="845"/>
        <v>0</v>
      </c>
      <c r="IX274" s="344">
        <f t="shared" si="846"/>
        <v>0</v>
      </c>
      <c r="IY274" s="344">
        <f t="shared" si="847"/>
        <v>0</v>
      </c>
      <c r="IZ274" s="344">
        <f t="shared" si="848"/>
        <v>0</v>
      </c>
      <c r="JA274" s="344">
        <f t="shared" si="849"/>
        <v>0</v>
      </c>
      <c r="JB274" s="344">
        <f t="shared" si="850"/>
        <v>0</v>
      </c>
      <c r="JC274" s="344">
        <f t="shared" si="851"/>
        <v>0</v>
      </c>
      <c r="JD274" s="344">
        <f t="shared" si="852"/>
        <v>0</v>
      </c>
      <c r="JE274" s="344">
        <f t="shared" si="853"/>
        <v>0</v>
      </c>
      <c r="JF274" s="344">
        <f t="shared" si="854"/>
        <v>0</v>
      </c>
      <c r="JG274" s="344">
        <f t="shared" si="855"/>
        <v>0</v>
      </c>
      <c r="JH274" s="344">
        <f t="shared" si="856"/>
        <v>0</v>
      </c>
      <c r="JI274" s="344">
        <f t="shared" si="857"/>
        <v>0</v>
      </c>
      <c r="JJ274" s="344">
        <f t="shared" si="858"/>
        <v>0</v>
      </c>
      <c r="JK274" s="344">
        <f t="shared" si="859"/>
        <v>0</v>
      </c>
      <c r="JL274" s="344">
        <f t="shared" si="860"/>
        <v>0</v>
      </c>
      <c r="JM274" s="344">
        <f t="shared" si="861"/>
        <v>0</v>
      </c>
      <c r="JN274" s="344">
        <f t="shared" si="862"/>
        <v>0</v>
      </c>
      <c r="JO274" s="344">
        <f t="shared" si="863"/>
        <v>0</v>
      </c>
      <c r="JP274" s="344">
        <f t="shared" si="864"/>
        <v>0</v>
      </c>
      <c r="JQ274" s="344">
        <f t="shared" si="865"/>
        <v>0</v>
      </c>
      <c r="JR274" s="344">
        <f t="shared" si="866"/>
        <v>0</v>
      </c>
      <c r="JS274" s="344">
        <f t="shared" si="867"/>
        <v>0</v>
      </c>
      <c r="JT274" s="344">
        <f t="shared" si="868"/>
        <v>0</v>
      </c>
      <c r="JU274" s="344">
        <f t="shared" si="869"/>
        <v>0</v>
      </c>
      <c r="JV274" s="344">
        <f t="shared" si="870"/>
        <v>0</v>
      </c>
      <c r="JW274" s="344">
        <f t="shared" si="871"/>
        <v>0</v>
      </c>
      <c r="JX274" s="344">
        <f t="shared" si="872"/>
        <v>0</v>
      </c>
      <c r="JY274" s="344">
        <f t="shared" si="873"/>
        <v>0</v>
      </c>
      <c r="JZ274" s="344">
        <f t="shared" si="874"/>
        <v>0</v>
      </c>
      <c r="KA274" s="344">
        <f t="shared" si="875"/>
        <v>0</v>
      </c>
      <c r="KB274" s="344">
        <f t="shared" si="876"/>
        <v>0</v>
      </c>
      <c r="KC274" s="344">
        <f t="shared" si="877"/>
        <v>0</v>
      </c>
      <c r="KD274" s="344">
        <f t="shared" si="878"/>
        <v>0</v>
      </c>
      <c r="KE274" s="344">
        <f t="shared" si="879"/>
        <v>0</v>
      </c>
      <c r="KF274" s="344">
        <f t="shared" si="880"/>
        <v>0</v>
      </c>
      <c r="KG274" s="344">
        <f t="shared" si="881"/>
        <v>0</v>
      </c>
      <c r="KH274" s="344">
        <f t="shared" si="882"/>
        <v>0</v>
      </c>
      <c r="KI274" s="344">
        <f t="shared" si="883"/>
        <v>0</v>
      </c>
      <c r="KJ274" s="344">
        <f t="shared" si="884"/>
        <v>0</v>
      </c>
      <c r="KK274" s="344">
        <f t="shared" si="885"/>
        <v>0</v>
      </c>
      <c r="KL274" s="344">
        <f t="shared" si="886"/>
        <v>0</v>
      </c>
      <c r="KM274" s="344">
        <f t="shared" si="887"/>
        <v>0</v>
      </c>
      <c r="KN274" s="344">
        <f t="shared" si="888"/>
        <v>0</v>
      </c>
      <c r="KO274" s="344">
        <f t="shared" si="889"/>
        <v>0</v>
      </c>
      <c r="KP274" s="344">
        <f t="shared" si="890"/>
        <v>0</v>
      </c>
      <c r="KQ274" s="344">
        <f t="shared" si="891"/>
        <v>0</v>
      </c>
      <c r="KR274" s="344">
        <f t="shared" si="892"/>
        <v>0</v>
      </c>
      <c r="KS274" s="344">
        <f t="shared" si="893"/>
        <v>0</v>
      </c>
      <c r="KT274" s="383">
        <f t="shared" si="894"/>
        <v>0</v>
      </c>
      <c r="KU274" s="701"/>
      <c r="KV274" s="109"/>
      <c r="KW274" s="109"/>
      <c r="KX274" s="110"/>
      <c r="KZ274" s="472">
        <f t="shared" si="895"/>
        <v>0</v>
      </c>
      <c r="LA274" s="348">
        <f t="shared" si="896"/>
        <v>0</v>
      </c>
      <c r="LB274" s="348">
        <f t="shared" si="897"/>
        <v>0</v>
      </c>
      <c r="LC274" s="473">
        <f t="shared" si="898"/>
        <v>0</v>
      </c>
      <c r="LE274" s="467">
        <f t="shared" si="899"/>
        <v>0</v>
      </c>
      <c r="LF274" s="467" t="str">
        <f t="shared" si="900"/>
        <v/>
      </c>
      <c r="LG274" s="467">
        <f t="shared" si="901"/>
        <v>0</v>
      </c>
      <c r="LH274" s="467">
        <f t="shared" si="902"/>
        <v>0</v>
      </c>
      <c r="LI274" s="467">
        <f t="shared" si="903"/>
        <v>0</v>
      </c>
      <c r="LJ274" s="467">
        <f t="shared" si="904"/>
        <v>0</v>
      </c>
      <c r="LK274" s="467">
        <f t="shared" si="905"/>
        <v>0</v>
      </c>
      <c r="LL274" s="467">
        <f t="shared" si="906"/>
        <v>0</v>
      </c>
      <c r="LM274" s="467">
        <f t="shared" si="907"/>
        <v>0</v>
      </c>
      <c r="LN274" s="468">
        <f t="shared" si="908"/>
        <v>0</v>
      </c>
      <c r="LO274" s="468" t="str">
        <f t="shared" si="992"/>
        <v>○</v>
      </c>
      <c r="LP274" s="451"/>
      <c r="LQ274" s="414">
        <f t="shared" si="993"/>
        <v>0</v>
      </c>
      <c r="LR274" s="414">
        <f t="shared" si="994"/>
        <v>0</v>
      </c>
      <c r="LS274" s="414" t="str">
        <f t="shared" si="909"/>
        <v/>
      </c>
      <c r="LT274" s="414" t="str">
        <f t="shared" si="995"/>
        <v/>
      </c>
      <c r="LU274" s="414">
        <f t="shared" si="910"/>
        <v>0</v>
      </c>
      <c r="LV274" s="414">
        <f t="shared" si="911"/>
        <v>0</v>
      </c>
      <c r="LW274" s="414">
        <f t="shared" si="912"/>
        <v>0</v>
      </c>
      <c r="LX274" s="448">
        <f t="shared" si="913"/>
        <v>0</v>
      </c>
      <c r="LY274" s="414">
        <f t="shared" si="996"/>
        <v>0</v>
      </c>
      <c r="LZ274" s="414">
        <f t="shared" si="997"/>
        <v>0</v>
      </c>
      <c r="MA274" s="414">
        <f t="shared" si="998"/>
        <v>0</v>
      </c>
      <c r="MB274" s="448">
        <f t="shared" si="999"/>
        <v>0</v>
      </c>
      <c r="MC274" s="414">
        <f t="shared" si="914"/>
        <v>0</v>
      </c>
      <c r="MD274" s="414">
        <f t="shared" si="915"/>
        <v>0</v>
      </c>
      <c r="ME274" s="414">
        <f t="shared" si="916"/>
        <v>0</v>
      </c>
      <c r="MF274" s="448">
        <f t="shared" si="917"/>
        <v>0</v>
      </c>
      <c r="MG274" s="414">
        <f t="shared" si="918"/>
        <v>0</v>
      </c>
      <c r="MH274" s="414">
        <f t="shared" si="919"/>
        <v>0</v>
      </c>
      <c r="MI274" s="414">
        <f t="shared" si="920"/>
        <v>0</v>
      </c>
      <c r="MJ274" s="448">
        <f t="shared" si="1000"/>
        <v>0</v>
      </c>
      <c r="MK274" s="462"/>
      <c r="ML274" s="477" cm="1">
        <f t="array" ref="ML274">IF(MX274=1,INDEX($BX274:$EQ274,1,MATCH("Ⅱ⑧",$BX274:$EQ274,0)+7),0)</f>
        <v>0</v>
      </c>
      <c r="MM274" s="478">
        <f t="shared" si="921"/>
        <v>0</v>
      </c>
      <c r="MN274" s="468">
        <f t="shared" si="922"/>
        <v>0</v>
      </c>
      <c r="MP274" s="348">
        <f t="shared" si="923"/>
        <v>0</v>
      </c>
      <c r="MQ274" s="348">
        <f t="shared" si="924"/>
        <v>0</v>
      </c>
      <c r="MR274" s="348">
        <f t="shared" si="925"/>
        <v>0</v>
      </c>
      <c r="MS274" s="348">
        <f t="shared" si="926"/>
        <v>0</v>
      </c>
      <c r="MT274" s="348">
        <f t="shared" si="927"/>
        <v>0</v>
      </c>
      <c r="MU274" s="348">
        <f t="shared" si="928"/>
        <v>0</v>
      </c>
      <c r="MV274" s="348">
        <f t="shared" si="929"/>
        <v>0</v>
      </c>
      <c r="MW274" s="348">
        <f t="shared" si="930"/>
        <v>0</v>
      </c>
      <c r="MX274" s="348">
        <f t="shared" si="931"/>
        <v>0</v>
      </c>
      <c r="MZ274" s="550">
        <f t="shared" si="932"/>
        <v>0</v>
      </c>
      <c r="NA274" s="550">
        <f t="shared" si="933"/>
        <v>0</v>
      </c>
      <c r="NB274" s="550">
        <f t="shared" si="934"/>
        <v>0</v>
      </c>
      <c r="NC274" s="550">
        <f t="shared" si="935"/>
        <v>0</v>
      </c>
      <c r="ND274" s="550">
        <f t="shared" si="936"/>
        <v>0</v>
      </c>
      <c r="NE274" s="550">
        <f t="shared" si="937"/>
        <v>0</v>
      </c>
      <c r="NF274" s="550">
        <f t="shared" si="938"/>
        <v>0</v>
      </c>
      <c r="NG274" s="550">
        <f t="shared" si="939"/>
        <v>0</v>
      </c>
    </row>
    <row r="275" spans="1:371" s="136" customFormat="1" ht="21" customHeight="1">
      <c r="A275" s="452">
        <f t="shared" si="812"/>
        <v>0</v>
      </c>
      <c r="B275" s="452">
        <f t="shared" si="1001"/>
        <v>0</v>
      </c>
      <c r="C275" s="452">
        <f t="shared" si="813"/>
        <v>0</v>
      </c>
      <c r="D275" s="452">
        <f t="shared" si="814"/>
        <v>0</v>
      </c>
      <c r="E275" s="452">
        <f t="shared" si="815"/>
        <v>0</v>
      </c>
      <c r="F275" s="452">
        <f t="shared" si="1002"/>
        <v>0</v>
      </c>
      <c r="G275" s="452">
        <f t="shared" si="1003"/>
        <v>0</v>
      </c>
      <c r="H275" s="452">
        <f t="shared" si="1004"/>
        <v>0</v>
      </c>
      <c r="I275" s="267">
        <f t="shared" si="940"/>
        <v>0</v>
      </c>
      <c r="J275" s="268"/>
      <c r="K275" s="112"/>
      <c r="L275" s="112"/>
      <c r="M275" s="106"/>
      <c r="N275" s="106"/>
      <c r="O275" s="106"/>
      <c r="P275" s="106"/>
      <c r="Q275" s="112"/>
      <c r="R275" s="263" t="str">
        <f>IFERROR(VLOOKUP(Q275,'４整理番号表'!$T$27:$U$30,2,TRUE),"")</f>
        <v/>
      </c>
      <c r="S275" s="263">
        <f t="shared" si="941"/>
        <v>0</v>
      </c>
      <c r="T275" s="266">
        <f t="shared" si="942"/>
        <v>0</v>
      </c>
      <c r="U275" s="112"/>
      <c r="V275" s="108"/>
      <c r="W275" s="269" t="str">
        <f>IFERROR(VLOOKUP(V275,'４整理番号表'!$B$6:$G$7,2,TRUE),"")</f>
        <v/>
      </c>
      <c r="X275" s="270"/>
      <c r="Y275" s="108"/>
      <c r="Z275" s="269" t="str">
        <f>IFERROR(VLOOKUP(Y275,'４整理番号表'!$B$39:$H$45,2,TRUE),"")</f>
        <v/>
      </c>
      <c r="AA275" s="108"/>
      <c r="AB275" s="271" t="str">
        <f>IFERROR(VLOOKUP(AA275,'４整理番号表'!$J$5:$K$59,2,TRUE),"")</f>
        <v/>
      </c>
      <c r="AC275" s="365"/>
      <c r="AD275" s="624"/>
      <c r="AE275" s="107"/>
      <c r="AF275" s="272" t="str">
        <f>IFERROR(VLOOKUP(AE275,'４整理番号表'!$P$6:$Q$39,2,TRUE),"")</f>
        <v/>
      </c>
      <c r="AG275" s="273">
        <f t="shared" si="816"/>
        <v>0</v>
      </c>
      <c r="AH275" s="106"/>
      <c r="AI275" s="112"/>
      <c r="AJ275" s="111"/>
      <c r="AK275" s="282"/>
      <c r="AL275" s="283"/>
      <c r="AM275" s="280"/>
      <c r="AN275" s="26"/>
      <c r="AO275" s="291">
        <f t="shared" si="817"/>
        <v>0</v>
      </c>
      <c r="AP275" s="290">
        <f t="shared" si="943"/>
        <v>0</v>
      </c>
      <c r="AQ275" s="30"/>
      <c r="AR275" s="30"/>
      <c r="AS275" s="30"/>
      <c r="AT275" s="289"/>
      <c r="AU275" s="291">
        <f t="shared" si="810"/>
        <v>0</v>
      </c>
      <c r="AV275" s="291" t="str">
        <f t="shared" si="1005"/>
        <v/>
      </c>
      <c r="AW275" s="27"/>
      <c r="AX275" s="33"/>
      <c r="AY275" s="33"/>
      <c r="AZ275" s="28"/>
      <c r="BA275" s="27"/>
      <c r="BB275" s="202"/>
      <c r="BC275" s="315">
        <f t="shared" si="944"/>
        <v>0</v>
      </c>
      <c r="BD275" s="349" t="str">
        <f t="shared" si="818"/>
        <v/>
      </c>
      <c r="BE275" s="350"/>
      <c r="BF275" s="350"/>
      <c r="BG275" s="349">
        <f t="shared" si="811"/>
        <v>0</v>
      </c>
      <c r="BH275" s="350"/>
      <c r="BI275" s="349">
        <f t="shared" si="945"/>
        <v>0</v>
      </c>
      <c r="BJ275" s="202"/>
      <c r="BK275" s="202"/>
      <c r="BL275" s="653" t="str">
        <f t="shared" si="819"/>
        <v/>
      </c>
      <c r="BM275" s="654" t="str">
        <f t="shared" si="820"/>
        <v/>
      </c>
      <c r="BN275" s="266" t="str">
        <f t="shared" si="821"/>
        <v/>
      </c>
      <c r="BO275" s="793"/>
      <c r="BP275" s="323"/>
      <c r="BQ275" s="323"/>
      <c r="BR275" s="323"/>
      <c r="BS275" s="323"/>
      <c r="BT275" s="324" t="str">
        <f t="shared" si="822"/>
        <v/>
      </c>
      <c r="BU275" s="325" t="str">
        <f t="shared" si="946"/>
        <v/>
      </c>
      <c r="BV275" s="393">
        <f t="shared" si="947"/>
        <v>0</v>
      </c>
      <c r="BW275" s="326"/>
      <c r="BX275" s="329"/>
      <c r="BY275" s="454"/>
      <c r="BZ275" s="455"/>
      <c r="CA275" s="455"/>
      <c r="CB275" s="455"/>
      <c r="CC275" s="455"/>
      <c r="CD275" s="322">
        <f>IFERROR(VLOOKUP(BX275,'４整理番号表'!$X$23:$Z$31,3,FALSE),)</f>
        <v>0</v>
      </c>
      <c r="CE275" s="605" t="str">
        <f>IF(BX275='４整理番号表'!$X$24,IF(CC275&lt;&gt;"",IF(BZ275&gt;0,IF(BY275=6,ROUNDDOWN((CC275-BZ275)/ABS(BZ275),3),IF(BY275=5,ROUNDDOWN((CC275-BZ275)/ABS(BZ275)*3/4,3),"")),"-")),IF(CC275&lt;&gt;"",IF(BZ275&gt;0,ROUNDDOWN((CC275-BZ275)/ABS(BZ275),3),"-"),""))</f>
        <v/>
      </c>
      <c r="CF275" s="610"/>
      <c r="CG275" s="329"/>
      <c r="CH275" s="454"/>
      <c r="CI275" s="322"/>
      <c r="CJ275" s="322"/>
      <c r="CK275" s="322"/>
      <c r="CL275" s="322"/>
      <c r="CM275" s="322">
        <f>IFERROR(VLOOKUP(CG275,'４整理番号表'!$X$23:$Z$31,3,FALSE),)</f>
        <v>0</v>
      </c>
      <c r="CN275" s="325" t="str">
        <f t="shared" si="948"/>
        <v/>
      </c>
      <c r="CO275" s="610"/>
      <c r="CP275" s="329"/>
      <c r="CQ275" s="454"/>
      <c r="CR275" s="322"/>
      <c r="CS275" s="322"/>
      <c r="CT275" s="322"/>
      <c r="CU275" s="322"/>
      <c r="CV275" s="322">
        <f>IFERROR(VLOOKUP(CP275,'４整理番号表'!$X$23:$Z$31,3,FALSE),)</f>
        <v>0</v>
      </c>
      <c r="CW275" s="325" t="str">
        <f t="shared" si="949"/>
        <v/>
      </c>
      <c r="CX275" s="619"/>
      <c r="CY275" s="329"/>
      <c r="CZ275" s="454"/>
      <c r="DA275" s="322"/>
      <c r="DB275" s="322"/>
      <c r="DC275" s="322"/>
      <c r="DD275" s="322"/>
      <c r="DE275" s="322">
        <f>IFERROR(VLOOKUP(CY275,'４整理番号表'!$X$23:$Z$31,3,FALSE),)</f>
        <v>0</v>
      </c>
      <c r="DF275" s="325" t="str">
        <f t="shared" si="950"/>
        <v/>
      </c>
      <c r="DG275" s="610"/>
      <c r="DH275" s="329"/>
      <c r="DI275" s="454"/>
      <c r="DJ275" s="322"/>
      <c r="DK275" s="322"/>
      <c r="DL275" s="322"/>
      <c r="DM275" s="322"/>
      <c r="DN275" s="322">
        <f>IFERROR(VLOOKUP(DH275,'４整理番号表'!$X$23:$Z$31,3,FALSE),)</f>
        <v>0</v>
      </c>
      <c r="DO275" s="325" t="str">
        <f t="shared" si="951"/>
        <v/>
      </c>
      <c r="DP275" s="610"/>
      <c r="DQ275" s="329"/>
      <c r="DR275" s="454"/>
      <c r="DS275" s="322"/>
      <c r="DT275" s="322"/>
      <c r="DU275" s="322"/>
      <c r="DV275" s="322"/>
      <c r="DW275" s="322">
        <f>IFERROR(VLOOKUP(DQ275,'４整理番号表'!$X$23:$Z$31,3,FALSE),)</f>
        <v>0</v>
      </c>
      <c r="DX275" s="325" t="str">
        <f t="shared" si="952"/>
        <v/>
      </c>
      <c r="DY275" s="610"/>
      <c r="DZ275" s="329"/>
      <c r="EA275" s="454"/>
      <c r="EB275" s="322"/>
      <c r="EC275" s="322"/>
      <c r="ED275" s="322"/>
      <c r="EE275" s="322"/>
      <c r="EF275" s="322">
        <f>IFERROR(VLOOKUP(DZ275,'４整理番号表'!$X$23:$Z$31,3,FALSE),)</f>
        <v>0</v>
      </c>
      <c r="EG275" s="325" t="str">
        <f t="shared" si="953"/>
        <v/>
      </c>
      <c r="EH275" s="610"/>
      <c r="EI275" s="329"/>
      <c r="EJ275" s="454"/>
      <c r="EK275" s="322"/>
      <c r="EL275" s="322"/>
      <c r="EM275" s="322"/>
      <c r="EN275" s="322"/>
      <c r="EO275" s="322">
        <f>IFERROR(VLOOKUP(EI275,'４整理番号表'!$X$23:$Z$31,3,FALSE),)</f>
        <v>0</v>
      </c>
      <c r="EP275" s="325" t="str">
        <f t="shared" si="954"/>
        <v/>
      </c>
      <c r="EQ275" s="619"/>
      <c r="ER275" s="203" t="s">
        <v>101</v>
      </c>
      <c r="ES275" s="266">
        <f t="shared" si="823"/>
        <v>0</v>
      </c>
      <c r="ET275" s="272">
        <f t="shared" si="824"/>
        <v>0</v>
      </c>
      <c r="EU275" s="272">
        <f t="shared" si="825"/>
        <v>0</v>
      </c>
      <c r="EV275" s="272">
        <f t="shared" si="826"/>
        <v>0</v>
      </c>
      <c r="EW275" s="272">
        <f t="shared" si="827"/>
        <v>0</v>
      </c>
      <c r="EX275" s="272">
        <f t="shared" si="828"/>
        <v>0</v>
      </c>
      <c r="EY275" s="272">
        <f t="shared" si="829"/>
        <v>0</v>
      </c>
      <c r="EZ275" s="272">
        <f t="shared" si="830"/>
        <v>0</v>
      </c>
      <c r="FA275" s="272">
        <f t="shared" si="831"/>
        <v>0</v>
      </c>
      <c r="FB275" s="272">
        <f t="shared" si="832"/>
        <v>0</v>
      </c>
      <c r="FC275" s="272">
        <f t="shared" si="833"/>
        <v>0</v>
      </c>
      <c r="FD275" s="272">
        <f t="shared" si="834"/>
        <v>0</v>
      </c>
      <c r="FE275" s="272">
        <f t="shared" si="835"/>
        <v>0</v>
      </c>
      <c r="FF275" s="272">
        <f t="shared" si="836"/>
        <v>0</v>
      </c>
      <c r="FG275" s="272">
        <f t="shared" si="837"/>
        <v>0</v>
      </c>
      <c r="FH275" s="272">
        <f t="shared" si="838"/>
        <v>0</v>
      </c>
      <c r="FI275" s="109" t="s">
        <v>100</v>
      </c>
      <c r="FJ275" s="109" t="s">
        <v>100</v>
      </c>
      <c r="FK275" s="109" t="s">
        <v>100</v>
      </c>
      <c r="FL275" s="109" t="s">
        <v>100</v>
      </c>
      <c r="FM275" s="109" t="s">
        <v>100</v>
      </c>
      <c r="FN275" s="272">
        <f t="shared" si="955"/>
        <v>0</v>
      </c>
      <c r="FO275" s="272">
        <f t="shared" si="956"/>
        <v>0</v>
      </c>
      <c r="FP275" s="272">
        <f t="shared" si="957"/>
        <v>0</v>
      </c>
      <c r="FQ275" s="272">
        <f t="shared" si="958"/>
        <v>0</v>
      </c>
      <c r="FR275" s="272">
        <f t="shared" si="959"/>
        <v>0</v>
      </c>
      <c r="FS275" s="272">
        <f t="shared" si="960"/>
        <v>0</v>
      </c>
      <c r="FT275" s="272">
        <f t="shared" si="961"/>
        <v>0</v>
      </c>
      <c r="FU275" s="113"/>
      <c r="FV275" s="113"/>
      <c r="FW275" s="109"/>
      <c r="FX275" s="109"/>
      <c r="FY275" s="109"/>
      <c r="FZ275" s="272">
        <f t="shared" si="962"/>
        <v>0</v>
      </c>
      <c r="GA275" s="272">
        <f t="shared" si="839"/>
        <v>0</v>
      </c>
      <c r="GB275" s="109"/>
      <c r="GC275" s="109"/>
      <c r="GD275" s="109"/>
      <c r="GE275" s="109"/>
      <c r="GF275" s="109"/>
      <c r="GG275" s="109"/>
      <c r="GH275" s="109"/>
      <c r="GI275" s="109"/>
      <c r="GJ275" s="109"/>
      <c r="GK275" s="109"/>
      <c r="GL275" s="109"/>
      <c r="GM275" s="109"/>
      <c r="GN275" s="109"/>
      <c r="GO275" s="109"/>
      <c r="GP275" s="109"/>
      <c r="GQ275" s="109"/>
      <c r="GR275" s="109"/>
      <c r="GS275" s="109"/>
      <c r="GT275" s="110"/>
      <c r="GV275" s="413">
        <f t="shared" si="840"/>
        <v>0</v>
      </c>
      <c r="GW275" s="414">
        <f t="shared" si="841"/>
        <v>0</v>
      </c>
      <c r="GX275" s="415"/>
      <c r="GY275" s="416">
        <f t="shared" si="1006"/>
        <v>0</v>
      </c>
      <c r="GZ275" s="417">
        <f t="shared" si="1007"/>
        <v>0</v>
      </c>
      <c r="HA275" s="385"/>
      <c r="HB275" s="421"/>
      <c r="HC275" s="422"/>
      <c r="HD275" s="422"/>
      <c r="HE275" s="423">
        <f t="shared" si="808"/>
        <v>0</v>
      </c>
      <c r="HF275" s="424">
        <f t="shared" si="809"/>
        <v>0</v>
      </c>
      <c r="HG275" s="426"/>
      <c r="HH275" s="426"/>
      <c r="HI275" s="426"/>
      <c r="HJ275" s="345" t="str">
        <f t="shared" si="842"/>
        <v/>
      </c>
      <c r="HK275" s="402">
        <f>IF(OR(AND(1&lt;=HJ275,HJ275&lt;=3),HJ275=6),VLOOKUP(HJ275,'４整理番号表'!$J$5:$K$59,2,FALSE),0)</f>
        <v>0</v>
      </c>
      <c r="HL275" s="402">
        <f>IF(OR(HJ275=4,HJ275=7),VLOOKUP(HJ275,'４整理番号表'!$J$5:$K$59,2,FALSE),0)</f>
        <v>0</v>
      </c>
      <c r="HM275" s="402">
        <f>IF(HJ275=5,VLOOKUP(HJ275,'４整理番号表'!$J$5:$K$59,2,FALSE),0)</f>
        <v>0</v>
      </c>
      <c r="HN275" s="402">
        <f>IF(AND(8&lt;=HJ275,HJ275&lt;=13),VLOOKUP(HJ275,'４整理番号表'!$J$5:$K$59,2,FALSE),0)</f>
        <v>0</v>
      </c>
      <c r="HO275" s="397">
        <f t="shared" si="963"/>
        <v>0</v>
      </c>
      <c r="HP275" s="345">
        <f t="shared" si="964"/>
        <v>0</v>
      </c>
      <c r="HQ275" s="345">
        <f t="shared" si="965"/>
        <v>0</v>
      </c>
      <c r="HR275" s="344">
        <f t="shared" si="966"/>
        <v>0</v>
      </c>
      <c r="HS275" s="344">
        <f t="shared" si="967"/>
        <v>0</v>
      </c>
      <c r="HT275" s="345">
        <f t="shared" si="968"/>
        <v>0</v>
      </c>
      <c r="HU275" s="345">
        <f t="shared" si="969"/>
        <v>0</v>
      </c>
      <c r="HV275" s="345">
        <f t="shared" si="970"/>
        <v>0</v>
      </c>
      <c r="HW275" s="345">
        <f t="shared" si="971"/>
        <v>0</v>
      </c>
      <c r="HX275" s="345">
        <f t="shared" si="972"/>
        <v>0</v>
      </c>
      <c r="HY275" s="344">
        <f t="shared" si="973"/>
        <v>0</v>
      </c>
      <c r="HZ275" s="344">
        <f t="shared" si="974"/>
        <v>0</v>
      </c>
      <c r="IA275" s="345">
        <f t="shared" si="975"/>
        <v>0</v>
      </c>
      <c r="IB275" s="345">
        <f t="shared" si="976"/>
        <v>0</v>
      </c>
      <c r="IC275" s="345">
        <f t="shared" si="977"/>
        <v>0</v>
      </c>
      <c r="ID275" s="345">
        <f t="shared" si="978"/>
        <v>0</v>
      </c>
      <c r="IE275" s="345">
        <f t="shared" si="979"/>
        <v>0</v>
      </c>
      <c r="IF275" s="344">
        <f>IF(AND($HO275=3,SUM($ID275:IE275)=0),IF(AND($HB275=1,$HF275&gt;=0.1),1,),)</f>
        <v>0</v>
      </c>
      <c r="IG275" s="344">
        <f>IF(AND($HO275=3,SUM($ID275:IF275)=0),IF(AND($HB275=1,$HF275&gt;=0.05,$HF275&lt;0.1),1,),)</f>
        <v>0</v>
      </c>
      <c r="IH275" s="345">
        <f t="shared" si="980"/>
        <v>0</v>
      </c>
      <c r="II275" s="345">
        <f t="shared" si="981"/>
        <v>0</v>
      </c>
      <c r="IJ275" s="345">
        <f t="shared" si="982"/>
        <v>0</v>
      </c>
      <c r="IK275" s="345">
        <f t="shared" si="983"/>
        <v>0</v>
      </c>
      <c r="IL275" s="345">
        <f t="shared" si="984"/>
        <v>0</v>
      </c>
      <c r="IM275" s="345">
        <f t="shared" si="985"/>
        <v>0</v>
      </c>
      <c r="IN275" s="345">
        <f t="shared" si="986"/>
        <v>0</v>
      </c>
      <c r="IO275" s="345">
        <f t="shared" si="987"/>
        <v>0</v>
      </c>
      <c r="IP275" s="345">
        <f t="shared" si="988"/>
        <v>0</v>
      </c>
      <c r="IQ275" s="345">
        <f t="shared" si="989"/>
        <v>0</v>
      </c>
      <c r="IR275" s="345">
        <f t="shared" si="990"/>
        <v>0</v>
      </c>
      <c r="IS275" s="392">
        <f t="shared" si="991"/>
        <v>0</v>
      </c>
      <c r="IT275" s="385"/>
      <c r="IU275" s="440">
        <f t="shared" si="843"/>
        <v>0</v>
      </c>
      <c r="IV275" s="344">
        <f t="shared" si="844"/>
        <v>0</v>
      </c>
      <c r="IW275" s="344">
        <f t="shared" si="845"/>
        <v>0</v>
      </c>
      <c r="IX275" s="344">
        <f t="shared" si="846"/>
        <v>0</v>
      </c>
      <c r="IY275" s="344">
        <f t="shared" si="847"/>
        <v>0</v>
      </c>
      <c r="IZ275" s="344">
        <f t="shared" si="848"/>
        <v>0</v>
      </c>
      <c r="JA275" s="344">
        <f t="shared" si="849"/>
        <v>0</v>
      </c>
      <c r="JB275" s="344">
        <f t="shared" si="850"/>
        <v>0</v>
      </c>
      <c r="JC275" s="344">
        <f t="shared" si="851"/>
        <v>0</v>
      </c>
      <c r="JD275" s="344">
        <f t="shared" si="852"/>
        <v>0</v>
      </c>
      <c r="JE275" s="344">
        <f t="shared" si="853"/>
        <v>0</v>
      </c>
      <c r="JF275" s="344">
        <f t="shared" si="854"/>
        <v>0</v>
      </c>
      <c r="JG275" s="344">
        <f t="shared" si="855"/>
        <v>0</v>
      </c>
      <c r="JH275" s="344">
        <f t="shared" si="856"/>
        <v>0</v>
      </c>
      <c r="JI275" s="344">
        <f t="shared" si="857"/>
        <v>0</v>
      </c>
      <c r="JJ275" s="344">
        <f t="shared" si="858"/>
        <v>0</v>
      </c>
      <c r="JK275" s="344">
        <f t="shared" si="859"/>
        <v>0</v>
      </c>
      <c r="JL275" s="344">
        <f t="shared" si="860"/>
        <v>0</v>
      </c>
      <c r="JM275" s="344">
        <f t="shared" si="861"/>
        <v>0</v>
      </c>
      <c r="JN275" s="344">
        <f t="shared" si="862"/>
        <v>0</v>
      </c>
      <c r="JO275" s="344">
        <f t="shared" si="863"/>
        <v>0</v>
      </c>
      <c r="JP275" s="344">
        <f t="shared" si="864"/>
        <v>0</v>
      </c>
      <c r="JQ275" s="344">
        <f t="shared" si="865"/>
        <v>0</v>
      </c>
      <c r="JR275" s="344">
        <f t="shared" si="866"/>
        <v>0</v>
      </c>
      <c r="JS275" s="344">
        <f t="shared" si="867"/>
        <v>0</v>
      </c>
      <c r="JT275" s="344">
        <f t="shared" si="868"/>
        <v>0</v>
      </c>
      <c r="JU275" s="344">
        <f t="shared" si="869"/>
        <v>0</v>
      </c>
      <c r="JV275" s="344">
        <f t="shared" si="870"/>
        <v>0</v>
      </c>
      <c r="JW275" s="344">
        <f t="shared" si="871"/>
        <v>0</v>
      </c>
      <c r="JX275" s="344">
        <f t="shared" si="872"/>
        <v>0</v>
      </c>
      <c r="JY275" s="344">
        <f t="shared" si="873"/>
        <v>0</v>
      </c>
      <c r="JZ275" s="344">
        <f t="shared" si="874"/>
        <v>0</v>
      </c>
      <c r="KA275" s="344">
        <f t="shared" si="875"/>
        <v>0</v>
      </c>
      <c r="KB275" s="344">
        <f t="shared" si="876"/>
        <v>0</v>
      </c>
      <c r="KC275" s="344">
        <f t="shared" si="877"/>
        <v>0</v>
      </c>
      <c r="KD275" s="344">
        <f t="shared" si="878"/>
        <v>0</v>
      </c>
      <c r="KE275" s="344">
        <f t="shared" si="879"/>
        <v>0</v>
      </c>
      <c r="KF275" s="344">
        <f t="shared" si="880"/>
        <v>0</v>
      </c>
      <c r="KG275" s="344">
        <f t="shared" si="881"/>
        <v>0</v>
      </c>
      <c r="KH275" s="344">
        <f t="shared" si="882"/>
        <v>0</v>
      </c>
      <c r="KI275" s="344">
        <f t="shared" si="883"/>
        <v>0</v>
      </c>
      <c r="KJ275" s="344">
        <f t="shared" si="884"/>
        <v>0</v>
      </c>
      <c r="KK275" s="344">
        <f t="shared" si="885"/>
        <v>0</v>
      </c>
      <c r="KL275" s="344">
        <f t="shared" si="886"/>
        <v>0</v>
      </c>
      <c r="KM275" s="344">
        <f t="shared" si="887"/>
        <v>0</v>
      </c>
      <c r="KN275" s="344">
        <f t="shared" si="888"/>
        <v>0</v>
      </c>
      <c r="KO275" s="344">
        <f t="shared" si="889"/>
        <v>0</v>
      </c>
      <c r="KP275" s="344">
        <f t="shared" si="890"/>
        <v>0</v>
      </c>
      <c r="KQ275" s="344">
        <f t="shared" si="891"/>
        <v>0</v>
      </c>
      <c r="KR275" s="344">
        <f t="shared" si="892"/>
        <v>0</v>
      </c>
      <c r="KS275" s="344">
        <f t="shared" si="893"/>
        <v>0</v>
      </c>
      <c r="KT275" s="383">
        <f t="shared" si="894"/>
        <v>0</v>
      </c>
      <c r="KU275" s="701"/>
      <c r="KV275" s="109"/>
      <c r="KW275" s="109"/>
      <c r="KX275" s="110"/>
      <c r="KZ275" s="472">
        <f t="shared" si="895"/>
        <v>0</v>
      </c>
      <c r="LA275" s="348">
        <f t="shared" si="896"/>
        <v>0</v>
      </c>
      <c r="LB275" s="348">
        <f t="shared" si="897"/>
        <v>0</v>
      </c>
      <c r="LC275" s="473">
        <f t="shared" si="898"/>
        <v>0</v>
      </c>
      <c r="LE275" s="467">
        <f t="shared" si="899"/>
        <v>0</v>
      </c>
      <c r="LF275" s="467" t="str">
        <f t="shared" si="900"/>
        <v/>
      </c>
      <c r="LG275" s="467">
        <f t="shared" si="901"/>
        <v>0</v>
      </c>
      <c r="LH275" s="467">
        <f t="shared" si="902"/>
        <v>0</v>
      </c>
      <c r="LI275" s="467">
        <f t="shared" si="903"/>
        <v>0</v>
      </c>
      <c r="LJ275" s="467">
        <f t="shared" si="904"/>
        <v>0</v>
      </c>
      <c r="LK275" s="467">
        <f t="shared" si="905"/>
        <v>0</v>
      </c>
      <c r="LL275" s="467">
        <f t="shared" si="906"/>
        <v>0</v>
      </c>
      <c r="LM275" s="467">
        <f t="shared" si="907"/>
        <v>0</v>
      </c>
      <c r="LN275" s="468">
        <f t="shared" si="908"/>
        <v>0</v>
      </c>
      <c r="LO275" s="468" t="str">
        <f t="shared" si="992"/>
        <v>○</v>
      </c>
      <c r="LP275" s="451"/>
      <c r="LQ275" s="414">
        <f t="shared" si="993"/>
        <v>0</v>
      </c>
      <c r="LR275" s="414">
        <f t="shared" si="994"/>
        <v>0</v>
      </c>
      <c r="LS275" s="414" t="str">
        <f t="shared" si="909"/>
        <v/>
      </c>
      <c r="LT275" s="414" t="str">
        <f t="shared" si="995"/>
        <v/>
      </c>
      <c r="LU275" s="414">
        <f t="shared" si="910"/>
        <v>0</v>
      </c>
      <c r="LV275" s="414">
        <f t="shared" si="911"/>
        <v>0</v>
      </c>
      <c r="LW275" s="414">
        <f t="shared" si="912"/>
        <v>0</v>
      </c>
      <c r="LX275" s="448">
        <f t="shared" si="913"/>
        <v>0</v>
      </c>
      <c r="LY275" s="414">
        <f t="shared" si="996"/>
        <v>0</v>
      </c>
      <c r="LZ275" s="414">
        <f t="shared" si="997"/>
        <v>0</v>
      </c>
      <c r="MA275" s="414">
        <f t="shared" si="998"/>
        <v>0</v>
      </c>
      <c r="MB275" s="448">
        <f t="shared" si="999"/>
        <v>0</v>
      </c>
      <c r="MC275" s="414">
        <f t="shared" si="914"/>
        <v>0</v>
      </c>
      <c r="MD275" s="414">
        <f t="shared" si="915"/>
        <v>0</v>
      </c>
      <c r="ME275" s="414">
        <f t="shared" si="916"/>
        <v>0</v>
      </c>
      <c r="MF275" s="448">
        <f t="shared" si="917"/>
        <v>0</v>
      </c>
      <c r="MG275" s="414">
        <f t="shared" si="918"/>
        <v>0</v>
      </c>
      <c r="MH275" s="414">
        <f t="shared" si="919"/>
        <v>0</v>
      </c>
      <c r="MI275" s="414">
        <f t="shared" si="920"/>
        <v>0</v>
      </c>
      <c r="MJ275" s="448">
        <f t="shared" si="1000"/>
        <v>0</v>
      </c>
      <c r="MK275" s="462"/>
      <c r="ML275" s="477" cm="1">
        <f t="array" ref="ML275">IF(MX275=1,INDEX($BX275:$EQ275,1,MATCH("Ⅱ⑧",$BX275:$EQ275,0)+7),0)</f>
        <v>0</v>
      </c>
      <c r="MM275" s="478">
        <f t="shared" si="921"/>
        <v>0</v>
      </c>
      <c r="MN275" s="468">
        <f t="shared" si="922"/>
        <v>0</v>
      </c>
      <c r="MP275" s="348">
        <f t="shared" si="923"/>
        <v>0</v>
      </c>
      <c r="MQ275" s="348">
        <f t="shared" si="924"/>
        <v>0</v>
      </c>
      <c r="MR275" s="348">
        <f t="shared" si="925"/>
        <v>0</v>
      </c>
      <c r="MS275" s="348">
        <f t="shared" si="926"/>
        <v>0</v>
      </c>
      <c r="MT275" s="348">
        <f t="shared" si="927"/>
        <v>0</v>
      </c>
      <c r="MU275" s="348">
        <f t="shared" si="928"/>
        <v>0</v>
      </c>
      <c r="MV275" s="348">
        <f t="shared" si="929"/>
        <v>0</v>
      </c>
      <c r="MW275" s="348">
        <f t="shared" si="930"/>
        <v>0</v>
      </c>
      <c r="MX275" s="348">
        <f t="shared" si="931"/>
        <v>0</v>
      </c>
      <c r="MZ275" s="550">
        <f t="shared" si="932"/>
        <v>0</v>
      </c>
      <c r="NA275" s="550">
        <f t="shared" si="933"/>
        <v>0</v>
      </c>
      <c r="NB275" s="550">
        <f t="shared" si="934"/>
        <v>0</v>
      </c>
      <c r="NC275" s="550">
        <f t="shared" si="935"/>
        <v>0</v>
      </c>
      <c r="ND275" s="550">
        <f t="shared" si="936"/>
        <v>0</v>
      </c>
      <c r="NE275" s="550">
        <f t="shared" si="937"/>
        <v>0</v>
      </c>
      <c r="NF275" s="550">
        <f t="shared" si="938"/>
        <v>0</v>
      </c>
      <c r="NG275" s="550">
        <f t="shared" si="939"/>
        <v>0</v>
      </c>
    </row>
    <row r="276" spans="1:371" s="136" customFormat="1" ht="21" customHeight="1">
      <c r="A276" s="452">
        <f t="shared" si="812"/>
        <v>0</v>
      </c>
      <c r="B276" s="452">
        <f t="shared" si="1001"/>
        <v>0</v>
      </c>
      <c r="C276" s="452">
        <f t="shared" si="813"/>
        <v>0</v>
      </c>
      <c r="D276" s="452">
        <f t="shared" si="814"/>
        <v>0</v>
      </c>
      <c r="E276" s="452">
        <f t="shared" si="815"/>
        <v>0</v>
      </c>
      <c r="F276" s="452">
        <f t="shared" si="1002"/>
        <v>0</v>
      </c>
      <c r="G276" s="452">
        <f t="shared" si="1003"/>
        <v>0</v>
      </c>
      <c r="H276" s="452">
        <f t="shared" si="1004"/>
        <v>0</v>
      </c>
      <c r="I276" s="267">
        <f t="shared" si="940"/>
        <v>0</v>
      </c>
      <c r="J276" s="268"/>
      <c r="K276" s="112"/>
      <c r="L276" s="112"/>
      <c r="M276" s="106"/>
      <c r="N276" s="106"/>
      <c r="O276" s="106"/>
      <c r="P276" s="106"/>
      <c r="Q276" s="112"/>
      <c r="R276" s="263" t="str">
        <f>IFERROR(VLOOKUP(Q276,'４整理番号表'!$T$27:$U$30,2,TRUE),"")</f>
        <v/>
      </c>
      <c r="S276" s="263">
        <f t="shared" si="941"/>
        <v>0</v>
      </c>
      <c r="T276" s="266">
        <f t="shared" si="942"/>
        <v>0</v>
      </c>
      <c r="U276" s="112"/>
      <c r="V276" s="108"/>
      <c r="W276" s="269" t="str">
        <f>IFERROR(VLOOKUP(V276,'４整理番号表'!$B$6:$G$7,2,TRUE),"")</f>
        <v/>
      </c>
      <c r="X276" s="270"/>
      <c r="Y276" s="108"/>
      <c r="Z276" s="269" t="str">
        <f>IFERROR(VLOOKUP(Y276,'４整理番号表'!$B$39:$H$45,2,TRUE),"")</f>
        <v/>
      </c>
      <c r="AA276" s="108"/>
      <c r="AB276" s="271" t="str">
        <f>IFERROR(VLOOKUP(AA276,'４整理番号表'!$J$5:$K$59,2,TRUE),"")</f>
        <v/>
      </c>
      <c r="AC276" s="365"/>
      <c r="AD276" s="624"/>
      <c r="AE276" s="107"/>
      <c r="AF276" s="272" t="str">
        <f>IFERROR(VLOOKUP(AE276,'４整理番号表'!$P$6:$Q$39,2,TRUE),"")</f>
        <v/>
      </c>
      <c r="AG276" s="273">
        <f t="shared" si="816"/>
        <v>0</v>
      </c>
      <c r="AH276" s="106"/>
      <c r="AI276" s="112"/>
      <c r="AJ276" s="111"/>
      <c r="AK276" s="282"/>
      <c r="AL276" s="283"/>
      <c r="AM276" s="280"/>
      <c r="AN276" s="29"/>
      <c r="AO276" s="291">
        <f t="shared" si="817"/>
        <v>0</v>
      </c>
      <c r="AP276" s="290">
        <f t="shared" si="943"/>
        <v>0</v>
      </c>
      <c r="AQ276" s="30"/>
      <c r="AR276" s="30"/>
      <c r="AS276" s="30"/>
      <c r="AT276" s="289"/>
      <c r="AU276" s="291">
        <f t="shared" si="810"/>
        <v>0</v>
      </c>
      <c r="AV276" s="291" t="str">
        <f t="shared" si="1005"/>
        <v/>
      </c>
      <c r="AW276" s="27"/>
      <c r="AX276" s="33"/>
      <c r="AY276" s="33"/>
      <c r="AZ276" s="28"/>
      <c r="BA276" s="27"/>
      <c r="BB276" s="202"/>
      <c r="BC276" s="315">
        <f t="shared" si="944"/>
        <v>0</v>
      </c>
      <c r="BD276" s="349" t="str">
        <f t="shared" si="818"/>
        <v/>
      </c>
      <c r="BE276" s="350"/>
      <c r="BF276" s="350"/>
      <c r="BG276" s="349">
        <f t="shared" si="811"/>
        <v>0</v>
      </c>
      <c r="BH276" s="350"/>
      <c r="BI276" s="349">
        <f t="shared" si="945"/>
        <v>0</v>
      </c>
      <c r="BJ276" s="202"/>
      <c r="BK276" s="202"/>
      <c r="BL276" s="653" t="str">
        <f t="shared" si="819"/>
        <v/>
      </c>
      <c r="BM276" s="654" t="str">
        <f t="shared" si="820"/>
        <v/>
      </c>
      <c r="BN276" s="266" t="str">
        <f t="shared" si="821"/>
        <v/>
      </c>
      <c r="BO276" s="793"/>
      <c r="BP276" s="323"/>
      <c r="BQ276" s="323"/>
      <c r="BR276" s="323"/>
      <c r="BS276" s="323"/>
      <c r="BT276" s="324" t="str">
        <f t="shared" si="822"/>
        <v/>
      </c>
      <c r="BU276" s="325" t="str">
        <f t="shared" si="946"/>
        <v/>
      </c>
      <c r="BV276" s="393">
        <f t="shared" si="947"/>
        <v>0</v>
      </c>
      <c r="BW276" s="326"/>
      <c r="BX276" s="329"/>
      <c r="BY276" s="454"/>
      <c r="BZ276" s="455"/>
      <c r="CA276" s="455"/>
      <c r="CB276" s="455"/>
      <c r="CC276" s="455"/>
      <c r="CD276" s="322">
        <f>IFERROR(VLOOKUP(BX276,'４整理番号表'!$X$23:$Z$31,3,FALSE),)</f>
        <v>0</v>
      </c>
      <c r="CE276" s="605" t="str">
        <f>IF(BX276='４整理番号表'!$X$24,IF(CC276&lt;&gt;"",IF(BZ276&gt;0,IF(BY276=6,ROUNDDOWN((CC276-BZ276)/ABS(BZ276),3),IF(BY276=5,ROUNDDOWN((CC276-BZ276)/ABS(BZ276)*3/4,3),"")),"-")),IF(CC276&lt;&gt;"",IF(BZ276&gt;0,ROUNDDOWN((CC276-BZ276)/ABS(BZ276),3),"-"),""))</f>
        <v/>
      </c>
      <c r="CF276" s="610"/>
      <c r="CG276" s="329"/>
      <c r="CH276" s="454"/>
      <c r="CI276" s="322"/>
      <c r="CJ276" s="322"/>
      <c r="CK276" s="322"/>
      <c r="CL276" s="322"/>
      <c r="CM276" s="322">
        <f>IFERROR(VLOOKUP(CG276,'４整理番号表'!$X$23:$Z$31,3,FALSE),)</f>
        <v>0</v>
      </c>
      <c r="CN276" s="325" t="str">
        <f t="shared" si="948"/>
        <v/>
      </c>
      <c r="CO276" s="610"/>
      <c r="CP276" s="329"/>
      <c r="CQ276" s="454"/>
      <c r="CR276" s="322"/>
      <c r="CS276" s="322"/>
      <c r="CT276" s="322"/>
      <c r="CU276" s="322"/>
      <c r="CV276" s="322">
        <f>IFERROR(VLOOKUP(CP276,'４整理番号表'!$X$23:$Z$31,3,FALSE),)</f>
        <v>0</v>
      </c>
      <c r="CW276" s="325" t="str">
        <f t="shared" si="949"/>
        <v/>
      </c>
      <c r="CX276" s="619"/>
      <c r="CY276" s="329"/>
      <c r="CZ276" s="454"/>
      <c r="DA276" s="322"/>
      <c r="DB276" s="322"/>
      <c r="DC276" s="322"/>
      <c r="DD276" s="322"/>
      <c r="DE276" s="322">
        <f>IFERROR(VLOOKUP(CY276,'４整理番号表'!$X$23:$Z$31,3,FALSE),)</f>
        <v>0</v>
      </c>
      <c r="DF276" s="325" t="str">
        <f t="shared" si="950"/>
        <v/>
      </c>
      <c r="DG276" s="610"/>
      <c r="DH276" s="329"/>
      <c r="DI276" s="454"/>
      <c r="DJ276" s="322"/>
      <c r="DK276" s="322"/>
      <c r="DL276" s="322"/>
      <c r="DM276" s="322"/>
      <c r="DN276" s="322">
        <f>IFERROR(VLOOKUP(DH276,'４整理番号表'!$X$23:$Z$31,3,FALSE),)</f>
        <v>0</v>
      </c>
      <c r="DO276" s="325" t="str">
        <f t="shared" si="951"/>
        <v/>
      </c>
      <c r="DP276" s="610"/>
      <c r="DQ276" s="329"/>
      <c r="DR276" s="454"/>
      <c r="DS276" s="322"/>
      <c r="DT276" s="322"/>
      <c r="DU276" s="322"/>
      <c r="DV276" s="322"/>
      <c r="DW276" s="322">
        <f>IFERROR(VLOOKUP(DQ276,'４整理番号表'!$X$23:$Z$31,3,FALSE),)</f>
        <v>0</v>
      </c>
      <c r="DX276" s="325" t="str">
        <f t="shared" si="952"/>
        <v/>
      </c>
      <c r="DY276" s="610"/>
      <c r="DZ276" s="329"/>
      <c r="EA276" s="454"/>
      <c r="EB276" s="322"/>
      <c r="EC276" s="322"/>
      <c r="ED276" s="322"/>
      <c r="EE276" s="322"/>
      <c r="EF276" s="322">
        <f>IFERROR(VLOOKUP(DZ276,'４整理番号表'!$X$23:$Z$31,3,FALSE),)</f>
        <v>0</v>
      </c>
      <c r="EG276" s="325" t="str">
        <f t="shared" si="953"/>
        <v/>
      </c>
      <c r="EH276" s="610"/>
      <c r="EI276" s="329"/>
      <c r="EJ276" s="454"/>
      <c r="EK276" s="322"/>
      <c r="EL276" s="322"/>
      <c r="EM276" s="322"/>
      <c r="EN276" s="322"/>
      <c r="EO276" s="322">
        <f>IFERROR(VLOOKUP(EI276,'４整理番号表'!$X$23:$Z$31,3,FALSE),)</f>
        <v>0</v>
      </c>
      <c r="EP276" s="325" t="str">
        <f t="shared" si="954"/>
        <v/>
      </c>
      <c r="EQ276" s="619"/>
      <c r="ER276" s="203" t="s">
        <v>101</v>
      </c>
      <c r="ES276" s="266">
        <f t="shared" si="823"/>
        <v>0</v>
      </c>
      <c r="ET276" s="272">
        <f t="shared" si="824"/>
        <v>0</v>
      </c>
      <c r="EU276" s="272">
        <f t="shared" si="825"/>
        <v>0</v>
      </c>
      <c r="EV276" s="272">
        <f t="shared" si="826"/>
        <v>0</v>
      </c>
      <c r="EW276" s="272">
        <f t="shared" si="827"/>
        <v>0</v>
      </c>
      <c r="EX276" s="272">
        <f t="shared" si="828"/>
        <v>0</v>
      </c>
      <c r="EY276" s="272">
        <f t="shared" si="829"/>
        <v>0</v>
      </c>
      <c r="EZ276" s="272">
        <f t="shared" si="830"/>
        <v>0</v>
      </c>
      <c r="FA276" s="272">
        <f t="shared" si="831"/>
        <v>0</v>
      </c>
      <c r="FB276" s="272">
        <f t="shared" si="832"/>
        <v>0</v>
      </c>
      <c r="FC276" s="272">
        <f t="shared" si="833"/>
        <v>0</v>
      </c>
      <c r="FD276" s="272">
        <f t="shared" si="834"/>
        <v>0</v>
      </c>
      <c r="FE276" s="272">
        <f t="shared" si="835"/>
        <v>0</v>
      </c>
      <c r="FF276" s="272">
        <f t="shared" si="836"/>
        <v>0</v>
      </c>
      <c r="FG276" s="272">
        <f t="shared" si="837"/>
        <v>0</v>
      </c>
      <c r="FH276" s="272">
        <f t="shared" si="838"/>
        <v>0</v>
      </c>
      <c r="FI276" s="109" t="s">
        <v>100</v>
      </c>
      <c r="FJ276" s="109" t="s">
        <v>100</v>
      </c>
      <c r="FK276" s="109" t="s">
        <v>100</v>
      </c>
      <c r="FL276" s="109" t="s">
        <v>100</v>
      </c>
      <c r="FM276" s="109" t="s">
        <v>100</v>
      </c>
      <c r="FN276" s="272">
        <f t="shared" si="955"/>
        <v>0</v>
      </c>
      <c r="FO276" s="272">
        <f t="shared" si="956"/>
        <v>0</v>
      </c>
      <c r="FP276" s="272">
        <f t="shared" si="957"/>
        <v>0</v>
      </c>
      <c r="FQ276" s="272">
        <f t="shared" si="958"/>
        <v>0</v>
      </c>
      <c r="FR276" s="272">
        <f t="shared" si="959"/>
        <v>0</v>
      </c>
      <c r="FS276" s="272">
        <f t="shared" si="960"/>
        <v>0</v>
      </c>
      <c r="FT276" s="272">
        <f t="shared" si="961"/>
        <v>0</v>
      </c>
      <c r="FU276" s="113"/>
      <c r="FV276" s="113"/>
      <c r="FW276" s="109"/>
      <c r="FX276" s="109"/>
      <c r="FY276" s="109"/>
      <c r="FZ276" s="272">
        <f t="shared" si="962"/>
        <v>0</v>
      </c>
      <c r="GA276" s="272">
        <f t="shared" si="839"/>
        <v>0</v>
      </c>
      <c r="GB276" s="109"/>
      <c r="GC276" s="109"/>
      <c r="GD276" s="109"/>
      <c r="GE276" s="109"/>
      <c r="GF276" s="109"/>
      <c r="GG276" s="109"/>
      <c r="GH276" s="109"/>
      <c r="GI276" s="109"/>
      <c r="GJ276" s="109"/>
      <c r="GK276" s="109"/>
      <c r="GL276" s="109"/>
      <c r="GM276" s="109"/>
      <c r="GN276" s="109"/>
      <c r="GO276" s="109"/>
      <c r="GP276" s="109"/>
      <c r="GQ276" s="109"/>
      <c r="GR276" s="109"/>
      <c r="GS276" s="109"/>
      <c r="GT276" s="110"/>
      <c r="GV276" s="413">
        <f t="shared" si="840"/>
        <v>0</v>
      </c>
      <c r="GW276" s="414">
        <f t="shared" si="841"/>
        <v>0</v>
      </c>
      <c r="GX276" s="415"/>
      <c r="GY276" s="416">
        <f t="shared" si="1006"/>
        <v>0</v>
      </c>
      <c r="GZ276" s="417">
        <f t="shared" si="1007"/>
        <v>0</v>
      </c>
      <c r="HA276" s="385"/>
      <c r="HB276" s="421"/>
      <c r="HC276" s="422"/>
      <c r="HD276" s="422"/>
      <c r="HE276" s="423">
        <f t="shared" si="808"/>
        <v>0</v>
      </c>
      <c r="HF276" s="424">
        <f t="shared" si="809"/>
        <v>0</v>
      </c>
      <c r="HG276" s="426"/>
      <c r="HH276" s="426"/>
      <c r="HI276" s="426"/>
      <c r="HJ276" s="345" t="str">
        <f t="shared" si="842"/>
        <v/>
      </c>
      <c r="HK276" s="402">
        <f>IF(OR(AND(1&lt;=HJ276,HJ276&lt;=3),HJ276=6),VLOOKUP(HJ276,'４整理番号表'!$J$5:$K$59,2,FALSE),0)</f>
        <v>0</v>
      </c>
      <c r="HL276" s="402">
        <f>IF(OR(HJ276=4,HJ276=7),VLOOKUP(HJ276,'４整理番号表'!$J$5:$K$59,2,FALSE),0)</f>
        <v>0</v>
      </c>
      <c r="HM276" s="402">
        <f>IF(HJ276=5,VLOOKUP(HJ276,'４整理番号表'!$J$5:$K$59,2,FALSE),0)</f>
        <v>0</v>
      </c>
      <c r="HN276" s="402">
        <f>IF(AND(8&lt;=HJ276,HJ276&lt;=13),VLOOKUP(HJ276,'４整理番号表'!$J$5:$K$59,2,FALSE),0)</f>
        <v>0</v>
      </c>
      <c r="HO276" s="397">
        <f t="shared" si="963"/>
        <v>0</v>
      </c>
      <c r="HP276" s="345">
        <f t="shared" si="964"/>
        <v>0</v>
      </c>
      <c r="HQ276" s="345">
        <f t="shared" si="965"/>
        <v>0</v>
      </c>
      <c r="HR276" s="344">
        <f t="shared" si="966"/>
        <v>0</v>
      </c>
      <c r="HS276" s="344">
        <f t="shared" si="967"/>
        <v>0</v>
      </c>
      <c r="HT276" s="345">
        <f t="shared" si="968"/>
        <v>0</v>
      </c>
      <c r="HU276" s="345">
        <f t="shared" si="969"/>
        <v>0</v>
      </c>
      <c r="HV276" s="345">
        <f t="shared" si="970"/>
        <v>0</v>
      </c>
      <c r="HW276" s="345">
        <f t="shared" si="971"/>
        <v>0</v>
      </c>
      <c r="HX276" s="345">
        <f t="shared" si="972"/>
        <v>0</v>
      </c>
      <c r="HY276" s="344">
        <f t="shared" si="973"/>
        <v>0</v>
      </c>
      <c r="HZ276" s="344">
        <f t="shared" si="974"/>
        <v>0</v>
      </c>
      <c r="IA276" s="345">
        <f t="shared" si="975"/>
        <v>0</v>
      </c>
      <c r="IB276" s="345">
        <f t="shared" si="976"/>
        <v>0</v>
      </c>
      <c r="IC276" s="345">
        <f t="shared" si="977"/>
        <v>0</v>
      </c>
      <c r="ID276" s="345">
        <f t="shared" si="978"/>
        <v>0</v>
      </c>
      <c r="IE276" s="345">
        <f t="shared" si="979"/>
        <v>0</v>
      </c>
      <c r="IF276" s="344">
        <f>IF(AND($HO276=3,SUM($ID276:IE276)=0),IF(AND($HB276=1,$HF276&gt;=0.1),1,),)</f>
        <v>0</v>
      </c>
      <c r="IG276" s="344">
        <f>IF(AND($HO276=3,SUM($ID276:IF276)=0),IF(AND($HB276=1,$HF276&gt;=0.05,$HF276&lt;0.1),1,),)</f>
        <v>0</v>
      </c>
      <c r="IH276" s="345">
        <f t="shared" si="980"/>
        <v>0</v>
      </c>
      <c r="II276" s="345">
        <f t="shared" si="981"/>
        <v>0</v>
      </c>
      <c r="IJ276" s="345">
        <f t="shared" si="982"/>
        <v>0</v>
      </c>
      <c r="IK276" s="345">
        <f t="shared" si="983"/>
        <v>0</v>
      </c>
      <c r="IL276" s="345">
        <f t="shared" si="984"/>
        <v>0</v>
      </c>
      <c r="IM276" s="345">
        <f t="shared" si="985"/>
        <v>0</v>
      </c>
      <c r="IN276" s="345">
        <f t="shared" si="986"/>
        <v>0</v>
      </c>
      <c r="IO276" s="345">
        <f t="shared" si="987"/>
        <v>0</v>
      </c>
      <c r="IP276" s="345">
        <f t="shared" si="988"/>
        <v>0</v>
      </c>
      <c r="IQ276" s="345">
        <f t="shared" si="989"/>
        <v>0</v>
      </c>
      <c r="IR276" s="345">
        <f t="shared" si="990"/>
        <v>0</v>
      </c>
      <c r="IS276" s="392">
        <f t="shared" si="991"/>
        <v>0</v>
      </c>
      <c r="IT276" s="385"/>
      <c r="IU276" s="440">
        <f t="shared" si="843"/>
        <v>0</v>
      </c>
      <c r="IV276" s="344">
        <f t="shared" si="844"/>
        <v>0</v>
      </c>
      <c r="IW276" s="344">
        <f t="shared" si="845"/>
        <v>0</v>
      </c>
      <c r="IX276" s="344">
        <f t="shared" si="846"/>
        <v>0</v>
      </c>
      <c r="IY276" s="344">
        <f t="shared" si="847"/>
        <v>0</v>
      </c>
      <c r="IZ276" s="344">
        <f t="shared" si="848"/>
        <v>0</v>
      </c>
      <c r="JA276" s="344">
        <f t="shared" si="849"/>
        <v>0</v>
      </c>
      <c r="JB276" s="344">
        <f t="shared" si="850"/>
        <v>0</v>
      </c>
      <c r="JC276" s="344">
        <f t="shared" si="851"/>
        <v>0</v>
      </c>
      <c r="JD276" s="344">
        <f t="shared" si="852"/>
        <v>0</v>
      </c>
      <c r="JE276" s="344">
        <f t="shared" si="853"/>
        <v>0</v>
      </c>
      <c r="JF276" s="344">
        <f t="shared" si="854"/>
        <v>0</v>
      </c>
      <c r="JG276" s="344">
        <f t="shared" si="855"/>
        <v>0</v>
      </c>
      <c r="JH276" s="344">
        <f t="shared" si="856"/>
        <v>0</v>
      </c>
      <c r="JI276" s="344">
        <f t="shared" si="857"/>
        <v>0</v>
      </c>
      <c r="JJ276" s="344">
        <f t="shared" si="858"/>
        <v>0</v>
      </c>
      <c r="JK276" s="344">
        <f t="shared" si="859"/>
        <v>0</v>
      </c>
      <c r="JL276" s="344">
        <f t="shared" si="860"/>
        <v>0</v>
      </c>
      <c r="JM276" s="344">
        <f t="shared" si="861"/>
        <v>0</v>
      </c>
      <c r="JN276" s="344">
        <f t="shared" si="862"/>
        <v>0</v>
      </c>
      <c r="JO276" s="344">
        <f t="shared" si="863"/>
        <v>0</v>
      </c>
      <c r="JP276" s="344">
        <f t="shared" si="864"/>
        <v>0</v>
      </c>
      <c r="JQ276" s="344">
        <f t="shared" si="865"/>
        <v>0</v>
      </c>
      <c r="JR276" s="344">
        <f t="shared" si="866"/>
        <v>0</v>
      </c>
      <c r="JS276" s="344">
        <f t="shared" si="867"/>
        <v>0</v>
      </c>
      <c r="JT276" s="344">
        <f t="shared" si="868"/>
        <v>0</v>
      </c>
      <c r="JU276" s="344">
        <f t="shared" si="869"/>
        <v>0</v>
      </c>
      <c r="JV276" s="344">
        <f t="shared" si="870"/>
        <v>0</v>
      </c>
      <c r="JW276" s="344">
        <f t="shared" si="871"/>
        <v>0</v>
      </c>
      <c r="JX276" s="344">
        <f t="shared" si="872"/>
        <v>0</v>
      </c>
      <c r="JY276" s="344">
        <f t="shared" si="873"/>
        <v>0</v>
      </c>
      <c r="JZ276" s="344">
        <f t="shared" si="874"/>
        <v>0</v>
      </c>
      <c r="KA276" s="344">
        <f t="shared" si="875"/>
        <v>0</v>
      </c>
      <c r="KB276" s="344">
        <f t="shared" si="876"/>
        <v>0</v>
      </c>
      <c r="KC276" s="344">
        <f t="shared" si="877"/>
        <v>0</v>
      </c>
      <c r="KD276" s="344">
        <f t="shared" si="878"/>
        <v>0</v>
      </c>
      <c r="KE276" s="344">
        <f t="shared" si="879"/>
        <v>0</v>
      </c>
      <c r="KF276" s="344">
        <f t="shared" si="880"/>
        <v>0</v>
      </c>
      <c r="KG276" s="344">
        <f t="shared" si="881"/>
        <v>0</v>
      </c>
      <c r="KH276" s="344">
        <f t="shared" si="882"/>
        <v>0</v>
      </c>
      <c r="KI276" s="344">
        <f t="shared" si="883"/>
        <v>0</v>
      </c>
      <c r="KJ276" s="344">
        <f t="shared" si="884"/>
        <v>0</v>
      </c>
      <c r="KK276" s="344">
        <f t="shared" si="885"/>
        <v>0</v>
      </c>
      <c r="KL276" s="344">
        <f t="shared" si="886"/>
        <v>0</v>
      </c>
      <c r="KM276" s="344">
        <f t="shared" si="887"/>
        <v>0</v>
      </c>
      <c r="KN276" s="344">
        <f t="shared" si="888"/>
        <v>0</v>
      </c>
      <c r="KO276" s="344">
        <f t="shared" si="889"/>
        <v>0</v>
      </c>
      <c r="KP276" s="344">
        <f t="shared" si="890"/>
        <v>0</v>
      </c>
      <c r="KQ276" s="344">
        <f t="shared" si="891"/>
        <v>0</v>
      </c>
      <c r="KR276" s="344">
        <f t="shared" si="892"/>
        <v>0</v>
      </c>
      <c r="KS276" s="344">
        <f t="shared" si="893"/>
        <v>0</v>
      </c>
      <c r="KT276" s="383">
        <f t="shared" si="894"/>
        <v>0</v>
      </c>
      <c r="KU276" s="701"/>
      <c r="KV276" s="109"/>
      <c r="KW276" s="109"/>
      <c r="KX276" s="110"/>
      <c r="KZ276" s="472">
        <f t="shared" si="895"/>
        <v>0</v>
      </c>
      <c r="LA276" s="348">
        <f t="shared" si="896"/>
        <v>0</v>
      </c>
      <c r="LB276" s="348">
        <f t="shared" si="897"/>
        <v>0</v>
      </c>
      <c r="LC276" s="473">
        <f t="shared" si="898"/>
        <v>0</v>
      </c>
      <c r="LE276" s="467">
        <f t="shared" si="899"/>
        <v>0</v>
      </c>
      <c r="LF276" s="467" t="str">
        <f t="shared" si="900"/>
        <v/>
      </c>
      <c r="LG276" s="467">
        <f t="shared" si="901"/>
        <v>0</v>
      </c>
      <c r="LH276" s="467">
        <f t="shared" si="902"/>
        <v>0</v>
      </c>
      <c r="LI276" s="467">
        <f t="shared" si="903"/>
        <v>0</v>
      </c>
      <c r="LJ276" s="467">
        <f t="shared" si="904"/>
        <v>0</v>
      </c>
      <c r="LK276" s="467">
        <f t="shared" si="905"/>
        <v>0</v>
      </c>
      <c r="LL276" s="467">
        <f t="shared" si="906"/>
        <v>0</v>
      </c>
      <c r="LM276" s="467">
        <f t="shared" si="907"/>
        <v>0</v>
      </c>
      <c r="LN276" s="468">
        <f t="shared" si="908"/>
        <v>0</v>
      </c>
      <c r="LO276" s="468" t="str">
        <f t="shared" si="992"/>
        <v>○</v>
      </c>
      <c r="LP276" s="451"/>
      <c r="LQ276" s="414">
        <f t="shared" si="993"/>
        <v>0</v>
      </c>
      <c r="LR276" s="414">
        <f t="shared" si="994"/>
        <v>0</v>
      </c>
      <c r="LS276" s="414" t="str">
        <f t="shared" si="909"/>
        <v/>
      </c>
      <c r="LT276" s="414" t="str">
        <f t="shared" si="995"/>
        <v/>
      </c>
      <c r="LU276" s="414">
        <f t="shared" si="910"/>
        <v>0</v>
      </c>
      <c r="LV276" s="414">
        <f t="shared" si="911"/>
        <v>0</v>
      </c>
      <c r="LW276" s="414">
        <f t="shared" si="912"/>
        <v>0</v>
      </c>
      <c r="LX276" s="448">
        <f t="shared" si="913"/>
        <v>0</v>
      </c>
      <c r="LY276" s="414">
        <f t="shared" si="996"/>
        <v>0</v>
      </c>
      <c r="LZ276" s="414">
        <f t="shared" si="997"/>
        <v>0</v>
      </c>
      <c r="MA276" s="414">
        <f t="shared" si="998"/>
        <v>0</v>
      </c>
      <c r="MB276" s="448">
        <f t="shared" si="999"/>
        <v>0</v>
      </c>
      <c r="MC276" s="414">
        <f t="shared" si="914"/>
        <v>0</v>
      </c>
      <c r="MD276" s="414">
        <f t="shared" si="915"/>
        <v>0</v>
      </c>
      <c r="ME276" s="414">
        <f t="shared" si="916"/>
        <v>0</v>
      </c>
      <c r="MF276" s="448">
        <f t="shared" si="917"/>
        <v>0</v>
      </c>
      <c r="MG276" s="414">
        <f t="shared" si="918"/>
        <v>0</v>
      </c>
      <c r="MH276" s="414">
        <f t="shared" si="919"/>
        <v>0</v>
      </c>
      <c r="MI276" s="414">
        <f t="shared" si="920"/>
        <v>0</v>
      </c>
      <c r="MJ276" s="448">
        <f t="shared" si="1000"/>
        <v>0</v>
      </c>
      <c r="MK276" s="462"/>
      <c r="ML276" s="477" cm="1">
        <f t="array" ref="ML276">IF(MX276=1,INDEX($BX276:$EQ276,1,MATCH("Ⅱ⑧",$BX276:$EQ276,0)+7),0)</f>
        <v>0</v>
      </c>
      <c r="MM276" s="478">
        <f t="shared" si="921"/>
        <v>0</v>
      </c>
      <c r="MN276" s="468">
        <f t="shared" si="922"/>
        <v>0</v>
      </c>
      <c r="MP276" s="348">
        <f t="shared" si="923"/>
        <v>0</v>
      </c>
      <c r="MQ276" s="348">
        <f t="shared" si="924"/>
        <v>0</v>
      </c>
      <c r="MR276" s="348">
        <f t="shared" si="925"/>
        <v>0</v>
      </c>
      <c r="MS276" s="348">
        <f t="shared" si="926"/>
        <v>0</v>
      </c>
      <c r="MT276" s="348">
        <f t="shared" si="927"/>
        <v>0</v>
      </c>
      <c r="MU276" s="348">
        <f t="shared" si="928"/>
        <v>0</v>
      </c>
      <c r="MV276" s="348">
        <f t="shared" si="929"/>
        <v>0</v>
      </c>
      <c r="MW276" s="348">
        <f t="shared" si="930"/>
        <v>0</v>
      </c>
      <c r="MX276" s="348">
        <f t="shared" si="931"/>
        <v>0</v>
      </c>
      <c r="MZ276" s="550">
        <f t="shared" si="932"/>
        <v>0</v>
      </c>
      <c r="NA276" s="550">
        <f t="shared" si="933"/>
        <v>0</v>
      </c>
      <c r="NB276" s="550">
        <f t="shared" si="934"/>
        <v>0</v>
      </c>
      <c r="NC276" s="550">
        <f t="shared" si="935"/>
        <v>0</v>
      </c>
      <c r="ND276" s="550">
        <f t="shared" si="936"/>
        <v>0</v>
      </c>
      <c r="NE276" s="550">
        <f t="shared" si="937"/>
        <v>0</v>
      </c>
      <c r="NF276" s="550">
        <f t="shared" si="938"/>
        <v>0</v>
      </c>
      <c r="NG276" s="550">
        <f t="shared" si="939"/>
        <v>0</v>
      </c>
    </row>
    <row r="277" spans="1:371" s="136" customFormat="1" ht="21" customHeight="1">
      <c r="A277" s="452">
        <f t="shared" si="812"/>
        <v>0</v>
      </c>
      <c r="B277" s="452">
        <f t="shared" si="1001"/>
        <v>0</v>
      </c>
      <c r="C277" s="452">
        <f t="shared" si="813"/>
        <v>0</v>
      </c>
      <c r="D277" s="452">
        <f t="shared" si="814"/>
        <v>0</v>
      </c>
      <c r="E277" s="452">
        <f t="shared" si="815"/>
        <v>0</v>
      </c>
      <c r="F277" s="452">
        <f t="shared" si="1002"/>
        <v>0</v>
      </c>
      <c r="G277" s="452">
        <f t="shared" si="1003"/>
        <v>0</v>
      </c>
      <c r="H277" s="452">
        <f t="shared" si="1004"/>
        <v>0</v>
      </c>
      <c r="I277" s="267">
        <f t="shared" si="940"/>
        <v>0</v>
      </c>
      <c r="J277" s="268"/>
      <c r="K277" s="112"/>
      <c r="L277" s="112"/>
      <c r="M277" s="106"/>
      <c r="N277" s="106"/>
      <c r="O277" s="106"/>
      <c r="P277" s="106"/>
      <c r="Q277" s="112"/>
      <c r="R277" s="263" t="str">
        <f>IFERROR(VLOOKUP(Q277,'４整理番号表'!$T$27:$U$30,2,TRUE),"")</f>
        <v/>
      </c>
      <c r="S277" s="263">
        <f t="shared" si="941"/>
        <v>0</v>
      </c>
      <c r="T277" s="266">
        <f t="shared" si="942"/>
        <v>0</v>
      </c>
      <c r="U277" s="112"/>
      <c r="V277" s="108"/>
      <c r="W277" s="269" t="str">
        <f>IFERROR(VLOOKUP(V277,'４整理番号表'!$B$6:$G$7,2,TRUE),"")</f>
        <v/>
      </c>
      <c r="X277" s="270"/>
      <c r="Y277" s="108"/>
      <c r="Z277" s="269" t="str">
        <f>IFERROR(VLOOKUP(Y277,'４整理番号表'!$B$39:$H$45,2,TRUE),"")</f>
        <v/>
      </c>
      <c r="AA277" s="108"/>
      <c r="AB277" s="271" t="str">
        <f>IFERROR(VLOOKUP(AA277,'４整理番号表'!$J$5:$K$59,2,TRUE),"")</f>
        <v/>
      </c>
      <c r="AC277" s="365"/>
      <c r="AD277" s="624"/>
      <c r="AE277" s="107"/>
      <c r="AF277" s="272" t="str">
        <f>IFERROR(VLOOKUP(AE277,'４整理番号表'!$P$6:$Q$39,2,TRUE),"")</f>
        <v/>
      </c>
      <c r="AG277" s="273">
        <f t="shared" si="816"/>
        <v>0</v>
      </c>
      <c r="AH277" s="106"/>
      <c r="AI277" s="112"/>
      <c r="AJ277" s="111"/>
      <c r="AK277" s="282"/>
      <c r="AL277" s="283"/>
      <c r="AM277" s="280"/>
      <c r="AN277" s="26"/>
      <c r="AO277" s="291">
        <f t="shared" si="817"/>
        <v>0</v>
      </c>
      <c r="AP277" s="290">
        <f t="shared" si="943"/>
        <v>0</v>
      </c>
      <c r="AQ277" s="30"/>
      <c r="AR277" s="30"/>
      <c r="AS277" s="30"/>
      <c r="AT277" s="289"/>
      <c r="AU277" s="291">
        <f t="shared" si="810"/>
        <v>0</v>
      </c>
      <c r="AV277" s="291" t="str">
        <f t="shared" si="1005"/>
        <v/>
      </c>
      <c r="AW277" s="27"/>
      <c r="AX277" s="33"/>
      <c r="AY277" s="33"/>
      <c r="AZ277" s="28"/>
      <c r="BA277" s="27"/>
      <c r="BB277" s="202"/>
      <c r="BC277" s="315">
        <f t="shared" si="944"/>
        <v>0</v>
      </c>
      <c r="BD277" s="349" t="str">
        <f t="shared" si="818"/>
        <v/>
      </c>
      <c r="BE277" s="350"/>
      <c r="BF277" s="350"/>
      <c r="BG277" s="349">
        <f t="shared" si="811"/>
        <v>0</v>
      </c>
      <c r="BH277" s="350"/>
      <c r="BI277" s="349">
        <f t="shared" si="945"/>
        <v>0</v>
      </c>
      <c r="BJ277" s="202"/>
      <c r="BK277" s="202"/>
      <c r="BL277" s="653" t="str">
        <f t="shared" si="819"/>
        <v/>
      </c>
      <c r="BM277" s="654" t="str">
        <f t="shared" si="820"/>
        <v/>
      </c>
      <c r="BN277" s="266" t="str">
        <f t="shared" si="821"/>
        <v/>
      </c>
      <c r="BO277" s="793"/>
      <c r="BP277" s="323"/>
      <c r="BQ277" s="323"/>
      <c r="BR277" s="323"/>
      <c r="BS277" s="323"/>
      <c r="BT277" s="324" t="str">
        <f t="shared" si="822"/>
        <v/>
      </c>
      <c r="BU277" s="325" t="str">
        <f t="shared" si="946"/>
        <v/>
      </c>
      <c r="BV277" s="393">
        <f t="shared" si="947"/>
        <v>0</v>
      </c>
      <c r="BW277" s="326"/>
      <c r="BX277" s="329"/>
      <c r="BY277" s="454"/>
      <c r="BZ277" s="455"/>
      <c r="CA277" s="455"/>
      <c r="CB277" s="455"/>
      <c r="CC277" s="455"/>
      <c r="CD277" s="322">
        <f>IFERROR(VLOOKUP(BX277,'４整理番号表'!$X$23:$Z$31,3,FALSE),)</f>
        <v>0</v>
      </c>
      <c r="CE277" s="605" t="str">
        <f>IF(BX277='４整理番号表'!$X$24,IF(CC277&lt;&gt;"",IF(BZ277&gt;0,IF(BY277=6,ROUNDDOWN((CC277-BZ277)/ABS(BZ277),3),IF(BY277=5,ROUNDDOWN((CC277-BZ277)/ABS(BZ277)*3/4,3),"")),"-")),IF(CC277&lt;&gt;"",IF(BZ277&gt;0,ROUNDDOWN((CC277-BZ277)/ABS(BZ277),3),"-"),""))</f>
        <v/>
      </c>
      <c r="CF277" s="610"/>
      <c r="CG277" s="329"/>
      <c r="CH277" s="454"/>
      <c r="CI277" s="322"/>
      <c r="CJ277" s="322"/>
      <c r="CK277" s="322"/>
      <c r="CL277" s="322"/>
      <c r="CM277" s="322">
        <f>IFERROR(VLOOKUP(CG277,'４整理番号表'!$X$23:$Z$31,3,FALSE),)</f>
        <v>0</v>
      </c>
      <c r="CN277" s="325" t="str">
        <f t="shared" si="948"/>
        <v/>
      </c>
      <c r="CO277" s="610"/>
      <c r="CP277" s="329"/>
      <c r="CQ277" s="454"/>
      <c r="CR277" s="322"/>
      <c r="CS277" s="322"/>
      <c r="CT277" s="322"/>
      <c r="CU277" s="322"/>
      <c r="CV277" s="322">
        <f>IFERROR(VLOOKUP(CP277,'４整理番号表'!$X$23:$Z$31,3,FALSE),)</f>
        <v>0</v>
      </c>
      <c r="CW277" s="325" t="str">
        <f t="shared" si="949"/>
        <v/>
      </c>
      <c r="CX277" s="619"/>
      <c r="CY277" s="329"/>
      <c r="CZ277" s="454"/>
      <c r="DA277" s="322"/>
      <c r="DB277" s="322"/>
      <c r="DC277" s="322"/>
      <c r="DD277" s="322"/>
      <c r="DE277" s="322">
        <f>IFERROR(VLOOKUP(CY277,'４整理番号表'!$X$23:$Z$31,3,FALSE),)</f>
        <v>0</v>
      </c>
      <c r="DF277" s="325" t="str">
        <f t="shared" si="950"/>
        <v/>
      </c>
      <c r="DG277" s="610"/>
      <c r="DH277" s="329"/>
      <c r="DI277" s="454"/>
      <c r="DJ277" s="322"/>
      <c r="DK277" s="322"/>
      <c r="DL277" s="322"/>
      <c r="DM277" s="322"/>
      <c r="DN277" s="322">
        <f>IFERROR(VLOOKUP(DH277,'４整理番号表'!$X$23:$Z$31,3,FALSE),)</f>
        <v>0</v>
      </c>
      <c r="DO277" s="325" t="str">
        <f t="shared" si="951"/>
        <v/>
      </c>
      <c r="DP277" s="610"/>
      <c r="DQ277" s="329"/>
      <c r="DR277" s="454"/>
      <c r="DS277" s="322"/>
      <c r="DT277" s="322"/>
      <c r="DU277" s="322"/>
      <c r="DV277" s="322"/>
      <c r="DW277" s="322">
        <f>IFERROR(VLOOKUP(DQ277,'４整理番号表'!$X$23:$Z$31,3,FALSE),)</f>
        <v>0</v>
      </c>
      <c r="DX277" s="325" t="str">
        <f t="shared" si="952"/>
        <v/>
      </c>
      <c r="DY277" s="610"/>
      <c r="DZ277" s="329"/>
      <c r="EA277" s="454"/>
      <c r="EB277" s="322"/>
      <c r="EC277" s="322"/>
      <c r="ED277" s="322"/>
      <c r="EE277" s="322"/>
      <c r="EF277" s="322">
        <f>IFERROR(VLOOKUP(DZ277,'４整理番号表'!$X$23:$Z$31,3,FALSE),)</f>
        <v>0</v>
      </c>
      <c r="EG277" s="325" t="str">
        <f t="shared" si="953"/>
        <v/>
      </c>
      <c r="EH277" s="610"/>
      <c r="EI277" s="329"/>
      <c r="EJ277" s="454"/>
      <c r="EK277" s="322"/>
      <c r="EL277" s="322"/>
      <c r="EM277" s="322"/>
      <c r="EN277" s="322"/>
      <c r="EO277" s="322">
        <f>IFERROR(VLOOKUP(EI277,'４整理番号表'!$X$23:$Z$31,3,FALSE),)</f>
        <v>0</v>
      </c>
      <c r="EP277" s="325" t="str">
        <f t="shared" si="954"/>
        <v/>
      </c>
      <c r="EQ277" s="619"/>
      <c r="ER277" s="203" t="s">
        <v>101</v>
      </c>
      <c r="ES277" s="266">
        <f t="shared" si="823"/>
        <v>0</v>
      </c>
      <c r="ET277" s="272">
        <f t="shared" si="824"/>
        <v>0</v>
      </c>
      <c r="EU277" s="272">
        <f t="shared" si="825"/>
        <v>0</v>
      </c>
      <c r="EV277" s="272">
        <f t="shared" si="826"/>
        <v>0</v>
      </c>
      <c r="EW277" s="272">
        <f t="shared" si="827"/>
        <v>0</v>
      </c>
      <c r="EX277" s="272">
        <f t="shared" si="828"/>
        <v>0</v>
      </c>
      <c r="EY277" s="272">
        <f t="shared" si="829"/>
        <v>0</v>
      </c>
      <c r="EZ277" s="272">
        <f t="shared" si="830"/>
        <v>0</v>
      </c>
      <c r="FA277" s="272">
        <f t="shared" si="831"/>
        <v>0</v>
      </c>
      <c r="FB277" s="272">
        <f t="shared" si="832"/>
        <v>0</v>
      </c>
      <c r="FC277" s="272">
        <f t="shared" si="833"/>
        <v>0</v>
      </c>
      <c r="FD277" s="272">
        <f t="shared" si="834"/>
        <v>0</v>
      </c>
      <c r="FE277" s="272">
        <f t="shared" si="835"/>
        <v>0</v>
      </c>
      <c r="FF277" s="272">
        <f t="shared" si="836"/>
        <v>0</v>
      </c>
      <c r="FG277" s="272">
        <f t="shared" si="837"/>
        <v>0</v>
      </c>
      <c r="FH277" s="272">
        <f t="shared" si="838"/>
        <v>0</v>
      </c>
      <c r="FI277" s="109" t="s">
        <v>100</v>
      </c>
      <c r="FJ277" s="109" t="s">
        <v>100</v>
      </c>
      <c r="FK277" s="109" t="s">
        <v>100</v>
      </c>
      <c r="FL277" s="109" t="s">
        <v>100</v>
      </c>
      <c r="FM277" s="109" t="s">
        <v>100</v>
      </c>
      <c r="FN277" s="272">
        <f t="shared" si="955"/>
        <v>0</v>
      </c>
      <c r="FO277" s="272">
        <f t="shared" si="956"/>
        <v>0</v>
      </c>
      <c r="FP277" s="272">
        <f t="shared" si="957"/>
        <v>0</v>
      </c>
      <c r="FQ277" s="272">
        <f t="shared" si="958"/>
        <v>0</v>
      </c>
      <c r="FR277" s="272">
        <f t="shared" si="959"/>
        <v>0</v>
      </c>
      <c r="FS277" s="272">
        <f t="shared" si="960"/>
        <v>0</v>
      </c>
      <c r="FT277" s="272">
        <f t="shared" si="961"/>
        <v>0</v>
      </c>
      <c r="FU277" s="113"/>
      <c r="FV277" s="113"/>
      <c r="FW277" s="109"/>
      <c r="FX277" s="109"/>
      <c r="FY277" s="109"/>
      <c r="FZ277" s="272">
        <f t="shared" si="962"/>
        <v>0</v>
      </c>
      <c r="GA277" s="272">
        <f t="shared" si="839"/>
        <v>0</v>
      </c>
      <c r="GB277" s="109"/>
      <c r="GC277" s="109"/>
      <c r="GD277" s="109"/>
      <c r="GE277" s="109"/>
      <c r="GF277" s="109"/>
      <c r="GG277" s="109"/>
      <c r="GH277" s="109"/>
      <c r="GI277" s="109"/>
      <c r="GJ277" s="109"/>
      <c r="GK277" s="109"/>
      <c r="GL277" s="109"/>
      <c r="GM277" s="109"/>
      <c r="GN277" s="109"/>
      <c r="GO277" s="109"/>
      <c r="GP277" s="109"/>
      <c r="GQ277" s="109"/>
      <c r="GR277" s="109"/>
      <c r="GS277" s="109"/>
      <c r="GT277" s="110"/>
      <c r="GV277" s="413">
        <f t="shared" si="840"/>
        <v>0</v>
      </c>
      <c r="GW277" s="414">
        <f t="shared" si="841"/>
        <v>0</v>
      </c>
      <c r="GX277" s="415"/>
      <c r="GY277" s="416">
        <f t="shared" si="1006"/>
        <v>0</v>
      </c>
      <c r="GZ277" s="417">
        <f t="shared" si="1007"/>
        <v>0</v>
      </c>
      <c r="HA277" s="385"/>
      <c r="HB277" s="421"/>
      <c r="HC277" s="422"/>
      <c r="HD277" s="422"/>
      <c r="HE277" s="423">
        <f t="shared" si="808"/>
        <v>0</v>
      </c>
      <c r="HF277" s="424">
        <f t="shared" si="809"/>
        <v>0</v>
      </c>
      <c r="HG277" s="426"/>
      <c r="HH277" s="426"/>
      <c r="HI277" s="426"/>
      <c r="HJ277" s="345" t="str">
        <f t="shared" si="842"/>
        <v/>
      </c>
      <c r="HK277" s="402">
        <f>IF(OR(AND(1&lt;=HJ277,HJ277&lt;=3),HJ277=6),VLOOKUP(HJ277,'４整理番号表'!$J$5:$K$59,2,FALSE),0)</f>
        <v>0</v>
      </c>
      <c r="HL277" s="402">
        <f>IF(OR(HJ277=4,HJ277=7),VLOOKUP(HJ277,'４整理番号表'!$J$5:$K$59,2,FALSE),0)</f>
        <v>0</v>
      </c>
      <c r="HM277" s="402">
        <f>IF(HJ277=5,VLOOKUP(HJ277,'４整理番号表'!$J$5:$K$59,2,FALSE),0)</f>
        <v>0</v>
      </c>
      <c r="HN277" s="402">
        <f>IF(AND(8&lt;=HJ277,HJ277&lt;=13),VLOOKUP(HJ277,'４整理番号表'!$J$5:$K$59,2,FALSE),0)</f>
        <v>0</v>
      </c>
      <c r="HO277" s="397">
        <f t="shared" si="963"/>
        <v>0</v>
      </c>
      <c r="HP277" s="345">
        <f t="shared" si="964"/>
        <v>0</v>
      </c>
      <c r="HQ277" s="345">
        <f t="shared" si="965"/>
        <v>0</v>
      </c>
      <c r="HR277" s="344">
        <f t="shared" si="966"/>
        <v>0</v>
      </c>
      <c r="HS277" s="344">
        <f t="shared" si="967"/>
        <v>0</v>
      </c>
      <c r="HT277" s="345">
        <f t="shared" si="968"/>
        <v>0</v>
      </c>
      <c r="HU277" s="345">
        <f t="shared" si="969"/>
        <v>0</v>
      </c>
      <c r="HV277" s="345">
        <f t="shared" si="970"/>
        <v>0</v>
      </c>
      <c r="HW277" s="345">
        <f t="shared" si="971"/>
        <v>0</v>
      </c>
      <c r="HX277" s="345">
        <f t="shared" si="972"/>
        <v>0</v>
      </c>
      <c r="HY277" s="344">
        <f t="shared" si="973"/>
        <v>0</v>
      </c>
      <c r="HZ277" s="344">
        <f t="shared" si="974"/>
        <v>0</v>
      </c>
      <c r="IA277" s="345">
        <f t="shared" si="975"/>
        <v>0</v>
      </c>
      <c r="IB277" s="345">
        <f t="shared" si="976"/>
        <v>0</v>
      </c>
      <c r="IC277" s="345">
        <f t="shared" si="977"/>
        <v>0</v>
      </c>
      <c r="ID277" s="345">
        <f t="shared" si="978"/>
        <v>0</v>
      </c>
      <c r="IE277" s="345">
        <f t="shared" si="979"/>
        <v>0</v>
      </c>
      <c r="IF277" s="344">
        <f>IF(AND($HO277=3,SUM($ID277:IE277)=0),IF(AND($HB277=1,$HF277&gt;=0.1),1,),)</f>
        <v>0</v>
      </c>
      <c r="IG277" s="344">
        <f>IF(AND($HO277=3,SUM($ID277:IF277)=0),IF(AND($HB277=1,$HF277&gt;=0.05,$HF277&lt;0.1),1,),)</f>
        <v>0</v>
      </c>
      <c r="IH277" s="345">
        <f t="shared" si="980"/>
        <v>0</v>
      </c>
      <c r="II277" s="345">
        <f t="shared" si="981"/>
        <v>0</v>
      </c>
      <c r="IJ277" s="345">
        <f t="shared" si="982"/>
        <v>0</v>
      </c>
      <c r="IK277" s="345">
        <f t="shared" si="983"/>
        <v>0</v>
      </c>
      <c r="IL277" s="345">
        <f t="shared" si="984"/>
        <v>0</v>
      </c>
      <c r="IM277" s="345">
        <f t="shared" si="985"/>
        <v>0</v>
      </c>
      <c r="IN277" s="345">
        <f t="shared" si="986"/>
        <v>0</v>
      </c>
      <c r="IO277" s="345">
        <f t="shared" si="987"/>
        <v>0</v>
      </c>
      <c r="IP277" s="345">
        <f t="shared" si="988"/>
        <v>0</v>
      </c>
      <c r="IQ277" s="345">
        <f t="shared" si="989"/>
        <v>0</v>
      </c>
      <c r="IR277" s="345">
        <f t="shared" si="990"/>
        <v>0</v>
      </c>
      <c r="IS277" s="392">
        <f t="shared" si="991"/>
        <v>0</v>
      </c>
      <c r="IT277" s="385"/>
      <c r="IU277" s="440">
        <f t="shared" si="843"/>
        <v>0</v>
      </c>
      <c r="IV277" s="344">
        <f t="shared" si="844"/>
        <v>0</v>
      </c>
      <c r="IW277" s="344">
        <f t="shared" si="845"/>
        <v>0</v>
      </c>
      <c r="IX277" s="344">
        <f t="shared" si="846"/>
        <v>0</v>
      </c>
      <c r="IY277" s="344">
        <f t="shared" si="847"/>
        <v>0</v>
      </c>
      <c r="IZ277" s="344">
        <f t="shared" si="848"/>
        <v>0</v>
      </c>
      <c r="JA277" s="344">
        <f t="shared" si="849"/>
        <v>0</v>
      </c>
      <c r="JB277" s="344">
        <f t="shared" si="850"/>
        <v>0</v>
      </c>
      <c r="JC277" s="344">
        <f t="shared" si="851"/>
        <v>0</v>
      </c>
      <c r="JD277" s="344">
        <f t="shared" si="852"/>
        <v>0</v>
      </c>
      <c r="JE277" s="344">
        <f t="shared" si="853"/>
        <v>0</v>
      </c>
      <c r="JF277" s="344">
        <f t="shared" si="854"/>
        <v>0</v>
      </c>
      <c r="JG277" s="344">
        <f t="shared" si="855"/>
        <v>0</v>
      </c>
      <c r="JH277" s="344">
        <f t="shared" si="856"/>
        <v>0</v>
      </c>
      <c r="JI277" s="344">
        <f t="shared" si="857"/>
        <v>0</v>
      </c>
      <c r="JJ277" s="344">
        <f t="shared" si="858"/>
        <v>0</v>
      </c>
      <c r="JK277" s="344">
        <f t="shared" si="859"/>
        <v>0</v>
      </c>
      <c r="JL277" s="344">
        <f t="shared" si="860"/>
        <v>0</v>
      </c>
      <c r="JM277" s="344">
        <f t="shared" si="861"/>
        <v>0</v>
      </c>
      <c r="JN277" s="344">
        <f t="shared" si="862"/>
        <v>0</v>
      </c>
      <c r="JO277" s="344">
        <f t="shared" si="863"/>
        <v>0</v>
      </c>
      <c r="JP277" s="344">
        <f t="shared" si="864"/>
        <v>0</v>
      </c>
      <c r="JQ277" s="344">
        <f t="shared" si="865"/>
        <v>0</v>
      </c>
      <c r="JR277" s="344">
        <f t="shared" si="866"/>
        <v>0</v>
      </c>
      <c r="JS277" s="344">
        <f t="shared" si="867"/>
        <v>0</v>
      </c>
      <c r="JT277" s="344">
        <f t="shared" si="868"/>
        <v>0</v>
      </c>
      <c r="JU277" s="344">
        <f t="shared" si="869"/>
        <v>0</v>
      </c>
      <c r="JV277" s="344">
        <f t="shared" si="870"/>
        <v>0</v>
      </c>
      <c r="JW277" s="344">
        <f t="shared" si="871"/>
        <v>0</v>
      </c>
      <c r="JX277" s="344">
        <f t="shared" si="872"/>
        <v>0</v>
      </c>
      <c r="JY277" s="344">
        <f t="shared" si="873"/>
        <v>0</v>
      </c>
      <c r="JZ277" s="344">
        <f t="shared" si="874"/>
        <v>0</v>
      </c>
      <c r="KA277" s="344">
        <f t="shared" si="875"/>
        <v>0</v>
      </c>
      <c r="KB277" s="344">
        <f t="shared" si="876"/>
        <v>0</v>
      </c>
      <c r="KC277" s="344">
        <f t="shared" si="877"/>
        <v>0</v>
      </c>
      <c r="KD277" s="344">
        <f t="shared" si="878"/>
        <v>0</v>
      </c>
      <c r="KE277" s="344">
        <f t="shared" si="879"/>
        <v>0</v>
      </c>
      <c r="KF277" s="344">
        <f t="shared" si="880"/>
        <v>0</v>
      </c>
      <c r="KG277" s="344">
        <f t="shared" si="881"/>
        <v>0</v>
      </c>
      <c r="KH277" s="344">
        <f t="shared" si="882"/>
        <v>0</v>
      </c>
      <c r="KI277" s="344">
        <f t="shared" si="883"/>
        <v>0</v>
      </c>
      <c r="KJ277" s="344">
        <f t="shared" si="884"/>
        <v>0</v>
      </c>
      <c r="KK277" s="344">
        <f t="shared" si="885"/>
        <v>0</v>
      </c>
      <c r="KL277" s="344">
        <f t="shared" si="886"/>
        <v>0</v>
      </c>
      <c r="KM277" s="344">
        <f t="shared" si="887"/>
        <v>0</v>
      </c>
      <c r="KN277" s="344">
        <f t="shared" si="888"/>
        <v>0</v>
      </c>
      <c r="KO277" s="344">
        <f t="shared" si="889"/>
        <v>0</v>
      </c>
      <c r="KP277" s="344">
        <f t="shared" si="890"/>
        <v>0</v>
      </c>
      <c r="KQ277" s="344">
        <f t="shared" si="891"/>
        <v>0</v>
      </c>
      <c r="KR277" s="344">
        <f t="shared" si="892"/>
        <v>0</v>
      </c>
      <c r="KS277" s="344">
        <f t="shared" si="893"/>
        <v>0</v>
      </c>
      <c r="KT277" s="383">
        <f t="shared" si="894"/>
        <v>0</v>
      </c>
      <c r="KU277" s="701"/>
      <c r="KV277" s="109"/>
      <c r="KW277" s="109"/>
      <c r="KX277" s="110"/>
      <c r="KZ277" s="472">
        <f t="shared" si="895"/>
        <v>0</v>
      </c>
      <c r="LA277" s="348">
        <f t="shared" si="896"/>
        <v>0</v>
      </c>
      <c r="LB277" s="348">
        <f t="shared" si="897"/>
        <v>0</v>
      </c>
      <c r="LC277" s="473">
        <f t="shared" si="898"/>
        <v>0</v>
      </c>
      <c r="LE277" s="467">
        <f t="shared" si="899"/>
        <v>0</v>
      </c>
      <c r="LF277" s="467" t="str">
        <f t="shared" si="900"/>
        <v/>
      </c>
      <c r="LG277" s="467">
        <f t="shared" si="901"/>
        <v>0</v>
      </c>
      <c r="LH277" s="467">
        <f t="shared" si="902"/>
        <v>0</v>
      </c>
      <c r="LI277" s="467">
        <f t="shared" si="903"/>
        <v>0</v>
      </c>
      <c r="LJ277" s="467">
        <f t="shared" si="904"/>
        <v>0</v>
      </c>
      <c r="LK277" s="467">
        <f t="shared" si="905"/>
        <v>0</v>
      </c>
      <c r="LL277" s="467">
        <f t="shared" si="906"/>
        <v>0</v>
      </c>
      <c r="LM277" s="467">
        <f t="shared" si="907"/>
        <v>0</v>
      </c>
      <c r="LN277" s="468">
        <f t="shared" si="908"/>
        <v>0</v>
      </c>
      <c r="LO277" s="468" t="str">
        <f t="shared" si="992"/>
        <v>○</v>
      </c>
      <c r="LP277" s="451"/>
      <c r="LQ277" s="414">
        <f t="shared" si="993"/>
        <v>0</v>
      </c>
      <c r="LR277" s="414">
        <f t="shared" si="994"/>
        <v>0</v>
      </c>
      <c r="LS277" s="414" t="str">
        <f t="shared" si="909"/>
        <v/>
      </c>
      <c r="LT277" s="414" t="str">
        <f t="shared" si="995"/>
        <v/>
      </c>
      <c r="LU277" s="414">
        <f t="shared" si="910"/>
        <v>0</v>
      </c>
      <c r="LV277" s="414">
        <f t="shared" si="911"/>
        <v>0</v>
      </c>
      <c r="LW277" s="414">
        <f t="shared" si="912"/>
        <v>0</v>
      </c>
      <c r="LX277" s="448">
        <f t="shared" si="913"/>
        <v>0</v>
      </c>
      <c r="LY277" s="414">
        <f t="shared" si="996"/>
        <v>0</v>
      </c>
      <c r="LZ277" s="414">
        <f t="shared" si="997"/>
        <v>0</v>
      </c>
      <c r="MA277" s="414">
        <f t="shared" si="998"/>
        <v>0</v>
      </c>
      <c r="MB277" s="448">
        <f t="shared" si="999"/>
        <v>0</v>
      </c>
      <c r="MC277" s="414">
        <f t="shared" si="914"/>
        <v>0</v>
      </c>
      <c r="MD277" s="414">
        <f t="shared" si="915"/>
        <v>0</v>
      </c>
      <c r="ME277" s="414">
        <f t="shared" si="916"/>
        <v>0</v>
      </c>
      <c r="MF277" s="448">
        <f t="shared" si="917"/>
        <v>0</v>
      </c>
      <c r="MG277" s="414">
        <f t="shared" si="918"/>
        <v>0</v>
      </c>
      <c r="MH277" s="414">
        <f t="shared" si="919"/>
        <v>0</v>
      </c>
      <c r="MI277" s="414">
        <f t="shared" si="920"/>
        <v>0</v>
      </c>
      <c r="MJ277" s="448">
        <f t="shared" si="1000"/>
        <v>0</v>
      </c>
      <c r="MK277" s="462"/>
      <c r="ML277" s="477" cm="1">
        <f t="array" ref="ML277">IF(MX277=1,INDEX($BX277:$EQ277,1,MATCH("Ⅱ⑧",$BX277:$EQ277,0)+7),0)</f>
        <v>0</v>
      </c>
      <c r="MM277" s="478">
        <f t="shared" si="921"/>
        <v>0</v>
      </c>
      <c r="MN277" s="468">
        <f t="shared" si="922"/>
        <v>0</v>
      </c>
      <c r="MP277" s="348">
        <f t="shared" si="923"/>
        <v>0</v>
      </c>
      <c r="MQ277" s="348">
        <f t="shared" si="924"/>
        <v>0</v>
      </c>
      <c r="MR277" s="348">
        <f t="shared" si="925"/>
        <v>0</v>
      </c>
      <c r="MS277" s="348">
        <f t="shared" si="926"/>
        <v>0</v>
      </c>
      <c r="MT277" s="348">
        <f t="shared" si="927"/>
        <v>0</v>
      </c>
      <c r="MU277" s="348">
        <f t="shared" si="928"/>
        <v>0</v>
      </c>
      <c r="MV277" s="348">
        <f t="shared" si="929"/>
        <v>0</v>
      </c>
      <c r="MW277" s="348">
        <f t="shared" si="930"/>
        <v>0</v>
      </c>
      <c r="MX277" s="348">
        <f t="shared" si="931"/>
        <v>0</v>
      </c>
      <c r="MZ277" s="550">
        <f t="shared" si="932"/>
        <v>0</v>
      </c>
      <c r="NA277" s="550">
        <f t="shared" si="933"/>
        <v>0</v>
      </c>
      <c r="NB277" s="550">
        <f t="shared" si="934"/>
        <v>0</v>
      </c>
      <c r="NC277" s="550">
        <f t="shared" si="935"/>
        <v>0</v>
      </c>
      <c r="ND277" s="550">
        <f t="shared" si="936"/>
        <v>0</v>
      </c>
      <c r="NE277" s="550">
        <f t="shared" si="937"/>
        <v>0</v>
      </c>
      <c r="NF277" s="550">
        <f t="shared" si="938"/>
        <v>0</v>
      </c>
      <c r="NG277" s="550">
        <f t="shared" si="939"/>
        <v>0</v>
      </c>
    </row>
    <row r="278" spans="1:371" s="136" customFormat="1" ht="21" customHeight="1">
      <c r="A278" s="452">
        <f t="shared" si="812"/>
        <v>0</v>
      </c>
      <c r="B278" s="452">
        <f t="shared" si="1001"/>
        <v>0</v>
      </c>
      <c r="C278" s="452">
        <f t="shared" si="813"/>
        <v>0</v>
      </c>
      <c r="D278" s="452">
        <f t="shared" si="814"/>
        <v>0</v>
      </c>
      <c r="E278" s="452">
        <f t="shared" si="815"/>
        <v>0</v>
      </c>
      <c r="F278" s="452">
        <f t="shared" si="1002"/>
        <v>0</v>
      </c>
      <c r="G278" s="452">
        <f t="shared" si="1003"/>
        <v>0</v>
      </c>
      <c r="H278" s="452">
        <f t="shared" si="1004"/>
        <v>0</v>
      </c>
      <c r="I278" s="267">
        <f t="shared" si="940"/>
        <v>0</v>
      </c>
      <c r="J278" s="268"/>
      <c r="K278" s="112"/>
      <c r="L278" s="112"/>
      <c r="M278" s="106"/>
      <c r="N278" s="106"/>
      <c r="O278" s="106"/>
      <c r="P278" s="106"/>
      <c r="Q278" s="112"/>
      <c r="R278" s="263" t="str">
        <f>IFERROR(VLOOKUP(Q278,'４整理番号表'!$T$27:$U$30,2,TRUE),"")</f>
        <v/>
      </c>
      <c r="S278" s="263">
        <f t="shared" si="941"/>
        <v>0</v>
      </c>
      <c r="T278" s="266">
        <f t="shared" si="942"/>
        <v>0</v>
      </c>
      <c r="U278" s="112"/>
      <c r="V278" s="108"/>
      <c r="W278" s="269" t="str">
        <f>IFERROR(VLOOKUP(V278,'４整理番号表'!$B$6:$G$7,2,TRUE),"")</f>
        <v/>
      </c>
      <c r="X278" s="270"/>
      <c r="Y278" s="108"/>
      <c r="Z278" s="269" t="str">
        <f>IFERROR(VLOOKUP(Y278,'４整理番号表'!$B$39:$H$45,2,TRUE),"")</f>
        <v/>
      </c>
      <c r="AA278" s="108"/>
      <c r="AB278" s="271" t="str">
        <f>IFERROR(VLOOKUP(AA278,'４整理番号表'!$J$5:$K$59,2,TRUE),"")</f>
        <v/>
      </c>
      <c r="AC278" s="365"/>
      <c r="AD278" s="624"/>
      <c r="AE278" s="107"/>
      <c r="AF278" s="272" t="str">
        <f>IFERROR(VLOOKUP(AE278,'４整理番号表'!$P$6:$Q$39,2,TRUE),"")</f>
        <v/>
      </c>
      <c r="AG278" s="273">
        <f t="shared" si="816"/>
        <v>0</v>
      </c>
      <c r="AH278" s="106"/>
      <c r="AI278" s="112"/>
      <c r="AJ278" s="111"/>
      <c r="AK278" s="282"/>
      <c r="AL278" s="283"/>
      <c r="AM278" s="280"/>
      <c r="AN278" s="29"/>
      <c r="AO278" s="291">
        <f t="shared" si="817"/>
        <v>0</v>
      </c>
      <c r="AP278" s="290">
        <f t="shared" si="943"/>
        <v>0</v>
      </c>
      <c r="AQ278" s="30"/>
      <c r="AR278" s="30"/>
      <c r="AS278" s="30"/>
      <c r="AT278" s="289"/>
      <c r="AU278" s="291">
        <f t="shared" si="810"/>
        <v>0</v>
      </c>
      <c r="AV278" s="291" t="str">
        <f t="shared" si="1005"/>
        <v/>
      </c>
      <c r="AW278" s="27"/>
      <c r="AX278" s="33"/>
      <c r="AY278" s="33"/>
      <c r="AZ278" s="28"/>
      <c r="BA278" s="27"/>
      <c r="BB278" s="202"/>
      <c r="BC278" s="315">
        <f t="shared" si="944"/>
        <v>0</v>
      </c>
      <c r="BD278" s="349" t="str">
        <f t="shared" si="818"/>
        <v/>
      </c>
      <c r="BE278" s="350"/>
      <c r="BF278" s="350"/>
      <c r="BG278" s="349">
        <f t="shared" si="811"/>
        <v>0</v>
      </c>
      <c r="BH278" s="350"/>
      <c r="BI278" s="349">
        <f t="shared" si="945"/>
        <v>0</v>
      </c>
      <c r="BJ278" s="202"/>
      <c r="BK278" s="202"/>
      <c r="BL278" s="653" t="str">
        <f t="shared" si="819"/>
        <v/>
      </c>
      <c r="BM278" s="654" t="str">
        <f t="shared" si="820"/>
        <v/>
      </c>
      <c r="BN278" s="266" t="str">
        <f t="shared" si="821"/>
        <v/>
      </c>
      <c r="BO278" s="793"/>
      <c r="BP278" s="323"/>
      <c r="BQ278" s="323"/>
      <c r="BR278" s="323"/>
      <c r="BS278" s="323"/>
      <c r="BT278" s="324" t="str">
        <f t="shared" si="822"/>
        <v/>
      </c>
      <c r="BU278" s="325" t="str">
        <f t="shared" si="946"/>
        <v/>
      </c>
      <c r="BV278" s="393">
        <f t="shared" si="947"/>
        <v>0</v>
      </c>
      <c r="BW278" s="326"/>
      <c r="BX278" s="329"/>
      <c r="BY278" s="454"/>
      <c r="BZ278" s="455"/>
      <c r="CA278" s="455"/>
      <c r="CB278" s="455"/>
      <c r="CC278" s="455"/>
      <c r="CD278" s="322">
        <f>IFERROR(VLOOKUP(BX278,'４整理番号表'!$X$23:$Z$31,3,FALSE),)</f>
        <v>0</v>
      </c>
      <c r="CE278" s="605" t="str">
        <f>IF(BX278='４整理番号表'!$X$24,IF(CC278&lt;&gt;"",IF(BZ278&gt;0,IF(BY278=6,ROUNDDOWN((CC278-BZ278)/ABS(BZ278),3),IF(BY278=5,ROUNDDOWN((CC278-BZ278)/ABS(BZ278)*3/4,3),"")),"-")),IF(CC278&lt;&gt;"",IF(BZ278&gt;0,ROUNDDOWN((CC278-BZ278)/ABS(BZ278),3),"-"),""))</f>
        <v/>
      </c>
      <c r="CF278" s="610"/>
      <c r="CG278" s="329"/>
      <c r="CH278" s="454"/>
      <c r="CI278" s="322"/>
      <c r="CJ278" s="322"/>
      <c r="CK278" s="322"/>
      <c r="CL278" s="322"/>
      <c r="CM278" s="322">
        <f>IFERROR(VLOOKUP(CG278,'４整理番号表'!$X$23:$Z$31,3,FALSE),)</f>
        <v>0</v>
      </c>
      <c r="CN278" s="325" t="str">
        <f t="shared" si="948"/>
        <v/>
      </c>
      <c r="CO278" s="610"/>
      <c r="CP278" s="329"/>
      <c r="CQ278" s="454"/>
      <c r="CR278" s="322"/>
      <c r="CS278" s="322"/>
      <c r="CT278" s="322"/>
      <c r="CU278" s="322"/>
      <c r="CV278" s="322">
        <f>IFERROR(VLOOKUP(CP278,'４整理番号表'!$X$23:$Z$31,3,FALSE),)</f>
        <v>0</v>
      </c>
      <c r="CW278" s="325" t="str">
        <f t="shared" si="949"/>
        <v/>
      </c>
      <c r="CX278" s="619"/>
      <c r="CY278" s="329"/>
      <c r="CZ278" s="454"/>
      <c r="DA278" s="322"/>
      <c r="DB278" s="322"/>
      <c r="DC278" s="322"/>
      <c r="DD278" s="322"/>
      <c r="DE278" s="322">
        <f>IFERROR(VLOOKUP(CY278,'４整理番号表'!$X$23:$Z$31,3,FALSE),)</f>
        <v>0</v>
      </c>
      <c r="DF278" s="325" t="str">
        <f t="shared" si="950"/>
        <v/>
      </c>
      <c r="DG278" s="610"/>
      <c r="DH278" s="329"/>
      <c r="DI278" s="454"/>
      <c r="DJ278" s="322"/>
      <c r="DK278" s="322"/>
      <c r="DL278" s="322"/>
      <c r="DM278" s="322"/>
      <c r="DN278" s="322">
        <f>IFERROR(VLOOKUP(DH278,'４整理番号表'!$X$23:$Z$31,3,FALSE),)</f>
        <v>0</v>
      </c>
      <c r="DO278" s="325" t="str">
        <f t="shared" si="951"/>
        <v/>
      </c>
      <c r="DP278" s="610"/>
      <c r="DQ278" s="329"/>
      <c r="DR278" s="454"/>
      <c r="DS278" s="322"/>
      <c r="DT278" s="322"/>
      <c r="DU278" s="322"/>
      <c r="DV278" s="322"/>
      <c r="DW278" s="322">
        <f>IFERROR(VLOOKUP(DQ278,'４整理番号表'!$X$23:$Z$31,3,FALSE),)</f>
        <v>0</v>
      </c>
      <c r="DX278" s="325" t="str">
        <f t="shared" si="952"/>
        <v/>
      </c>
      <c r="DY278" s="610"/>
      <c r="DZ278" s="329"/>
      <c r="EA278" s="454"/>
      <c r="EB278" s="322"/>
      <c r="EC278" s="322"/>
      <c r="ED278" s="322"/>
      <c r="EE278" s="322"/>
      <c r="EF278" s="322">
        <f>IFERROR(VLOOKUP(DZ278,'４整理番号表'!$X$23:$Z$31,3,FALSE),)</f>
        <v>0</v>
      </c>
      <c r="EG278" s="325" t="str">
        <f t="shared" si="953"/>
        <v/>
      </c>
      <c r="EH278" s="610"/>
      <c r="EI278" s="329"/>
      <c r="EJ278" s="454"/>
      <c r="EK278" s="322"/>
      <c r="EL278" s="322"/>
      <c r="EM278" s="322"/>
      <c r="EN278" s="322"/>
      <c r="EO278" s="322">
        <f>IFERROR(VLOOKUP(EI278,'４整理番号表'!$X$23:$Z$31,3,FALSE),)</f>
        <v>0</v>
      </c>
      <c r="EP278" s="325" t="str">
        <f t="shared" si="954"/>
        <v/>
      </c>
      <c r="EQ278" s="619"/>
      <c r="ER278" s="203" t="s">
        <v>101</v>
      </c>
      <c r="ES278" s="266">
        <f t="shared" si="823"/>
        <v>0</v>
      </c>
      <c r="ET278" s="272">
        <f t="shared" si="824"/>
        <v>0</v>
      </c>
      <c r="EU278" s="272">
        <f t="shared" si="825"/>
        <v>0</v>
      </c>
      <c r="EV278" s="272">
        <f t="shared" si="826"/>
        <v>0</v>
      </c>
      <c r="EW278" s="272">
        <f t="shared" si="827"/>
        <v>0</v>
      </c>
      <c r="EX278" s="272">
        <f t="shared" si="828"/>
        <v>0</v>
      </c>
      <c r="EY278" s="272">
        <f t="shared" si="829"/>
        <v>0</v>
      </c>
      <c r="EZ278" s="272">
        <f t="shared" si="830"/>
        <v>0</v>
      </c>
      <c r="FA278" s="272">
        <f t="shared" si="831"/>
        <v>0</v>
      </c>
      <c r="FB278" s="272">
        <f t="shared" si="832"/>
        <v>0</v>
      </c>
      <c r="FC278" s="272">
        <f t="shared" si="833"/>
        <v>0</v>
      </c>
      <c r="FD278" s="272">
        <f t="shared" si="834"/>
        <v>0</v>
      </c>
      <c r="FE278" s="272">
        <f t="shared" si="835"/>
        <v>0</v>
      </c>
      <c r="FF278" s="272">
        <f t="shared" si="836"/>
        <v>0</v>
      </c>
      <c r="FG278" s="272">
        <f t="shared" si="837"/>
        <v>0</v>
      </c>
      <c r="FH278" s="272">
        <f t="shared" si="838"/>
        <v>0</v>
      </c>
      <c r="FI278" s="109" t="s">
        <v>100</v>
      </c>
      <c r="FJ278" s="109" t="s">
        <v>100</v>
      </c>
      <c r="FK278" s="109" t="s">
        <v>100</v>
      </c>
      <c r="FL278" s="109" t="s">
        <v>100</v>
      </c>
      <c r="FM278" s="109" t="s">
        <v>100</v>
      </c>
      <c r="FN278" s="272">
        <f t="shared" si="955"/>
        <v>0</v>
      </c>
      <c r="FO278" s="272">
        <f t="shared" si="956"/>
        <v>0</v>
      </c>
      <c r="FP278" s="272">
        <f t="shared" si="957"/>
        <v>0</v>
      </c>
      <c r="FQ278" s="272">
        <f t="shared" si="958"/>
        <v>0</v>
      </c>
      <c r="FR278" s="272">
        <f t="shared" si="959"/>
        <v>0</v>
      </c>
      <c r="FS278" s="272">
        <f t="shared" si="960"/>
        <v>0</v>
      </c>
      <c r="FT278" s="272">
        <f t="shared" si="961"/>
        <v>0</v>
      </c>
      <c r="FU278" s="113"/>
      <c r="FV278" s="113"/>
      <c r="FW278" s="109"/>
      <c r="FX278" s="109"/>
      <c r="FY278" s="109"/>
      <c r="FZ278" s="272">
        <f t="shared" si="962"/>
        <v>0</v>
      </c>
      <c r="GA278" s="272">
        <f t="shared" si="839"/>
        <v>0</v>
      </c>
      <c r="GB278" s="109"/>
      <c r="GC278" s="109"/>
      <c r="GD278" s="109"/>
      <c r="GE278" s="109"/>
      <c r="GF278" s="109"/>
      <c r="GG278" s="109"/>
      <c r="GH278" s="109"/>
      <c r="GI278" s="109"/>
      <c r="GJ278" s="109"/>
      <c r="GK278" s="109"/>
      <c r="GL278" s="109"/>
      <c r="GM278" s="109"/>
      <c r="GN278" s="109"/>
      <c r="GO278" s="109"/>
      <c r="GP278" s="109"/>
      <c r="GQ278" s="109"/>
      <c r="GR278" s="109"/>
      <c r="GS278" s="109"/>
      <c r="GT278" s="110"/>
      <c r="GV278" s="413">
        <f t="shared" si="840"/>
        <v>0</v>
      </c>
      <c r="GW278" s="414">
        <f t="shared" si="841"/>
        <v>0</v>
      </c>
      <c r="GX278" s="415"/>
      <c r="GY278" s="416">
        <f t="shared" si="1006"/>
        <v>0</v>
      </c>
      <c r="GZ278" s="417">
        <f t="shared" si="1007"/>
        <v>0</v>
      </c>
      <c r="HA278" s="385"/>
      <c r="HB278" s="421"/>
      <c r="HC278" s="422"/>
      <c r="HD278" s="422"/>
      <c r="HE278" s="423">
        <f t="shared" si="808"/>
        <v>0</v>
      </c>
      <c r="HF278" s="424">
        <f t="shared" si="809"/>
        <v>0</v>
      </c>
      <c r="HG278" s="426"/>
      <c r="HH278" s="426"/>
      <c r="HI278" s="426"/>
      <c r="HJ278" s="345" t="str">
        <f t="shared" si="842"/>
        <v/>
      </c>
      <c r="HK278" s="402">
        <f>IF(OR(AND(1&lt;=HJ278,HJ278&lt;=3),HJ278=6),VLOOKUP(HJ278,'４整理番号表'!$J$5:$K$59,2,FALSE),0)</f>
        <v>0</v>
      </c>
      <c r="HL278" s="402">
        <f>IF(OR(HJ278=4,HJ278=7),VLOOKUP(HJ278,'４整理番号表'!$J$5:$K$59,2,FALSE),0)</f>
        <v>0</v>
      </c>
      <c r="HM278" s="402">
        <f>IF(HJ278=5,VLOOKUP(HJ278,'４整理番号表'!$J$5:$K$59,2,FALSE),0)</f>
        <v>0</v>
      </c>
      <c r="HN278" s="402">
        <f>IF(AND(8&lt;=HJ278,HJ278&lt;=13),VLOOKUP(HJ278,'４整理番号表'!$J$5:$K$59,2,FALSE),0)</f>
        <v>0</v>
      </c>
      <c r="HO278" s="397">
        <f t="shared" si="963"/>
        <v>0</v>
      </c>
      <c r="HP278" s="345">
        <f t="shared" si="964"/>
        <v>0</v>
      </c>
      <c r="HQ278" s="345">
        <f t="shared" si="965"/>
        <v>0</v>
      </c>
      <c r="HR278" s="344">
        <f t="shared" si="966"/>
        <v>0</v>
      </c>
      <c r="HS278" s="344">
        <f t="shared" si="967"/>
        <v>0</v>
      </c>
      <c r="HT278" s="345">
        <f t="shared" si="968"/>
        <v>0</v>
      </c>
      <c r="HU278" s="345">
        <f t="shared" si="969"/>
        <v>0</v>
      </c>
      <c r="HV278" s="345">
        <f t="shared" si="970"/>
        <v>0</v>
      </c>
      <c r="HW278" s="345">
        <f t="shared" si="971"/>
        <v>0</v>
      </c>
      <c r="HX278" s="345">
        <f t="shared" si="972"/>
        <v>0</v>
      </c>
      <c r="HY278" s="344">
        <f t="shared" si="973"/>
        <v>0</v>
      </c>
      <c r="HZ278" s="344">
        <f t="shared" si="974"/>
        <v>0</v>
      </c>
      <c r="IA278" s="345">
        <f t="shared" si="975"/>
        <v>0</v>
      </c>
      <c r="IB278" s="345">
        <f t="shared" si="976"/>
        <v>0</v>
      </c>
      <c r="IC278" s="345">
        <f t="shared" si="977"/>
        <v>0</v>
      </c>
      <c r="ID278" s="345">
        <f t="shared" si="978"/>
        <v>0</v>
      </c>
      <c r="IE278" s="345">
        <f t="shared" si="979"/>
        <v>0</v>
      </c>
      <c r="IF278" s="344">
        <f>IF(AND($HO278=3,SUM($ID278:IE278)=0),IF(AND($HB278=1,$HF278&gt;=0.1),1,),)</f>
        <v>0</v>
      </c>
      <c r="IG278" s="344">
        <f>IF(AND($HO278=3,SUM($ID278:IF278)=0),IF(AND($HB278=1,$HF278&gt;=0.05,$HF278&lt;0.1),1,),)</f>
        <v>0</v>
      </c>
      <c r="IH278" s="345">
        <f t="shared" si="980"/>
        <v>0</v>
      </c>
      <c r="II278" s="345">
        <f t="shared" si="981"/>
        <v>0</v>
      </c>
      <c r="IJ278" s="345">
        <f t="shared" si="982"/>
        <v>0</v>
      </c>
      <c r="IK278" s="345">
        <f t="shared" si="983"/>
        <v>0</v>
      </c>
      <c r="IL278" s="345">
        <f t="shared" si="984"/>
        <v>0</v>
      </c>
      <c r="IM278" s="345">
        <f t="shared" si="985"/>
        <v>0</v>
      </c>
      <c r="IN278" s="345">
        <f t="shared" si="986"/>
        <v>0</v>
      </c>
      <c r="IO278" s="345">
        <f t="shared" si="987"/>
        <v>0</v>
      </c>
      <c r="IP278" s="345">
        <f t="shared" si="988"/>
        <v>0</v>
      </c>
      <c r="IQ278" s="345">
        <f t="shared" si="989"/>
        <v>0</v>
      </c>
      <c r="IR278" s="345">
        <f t="shared" si="990"/>
        <v>0</v>
      </c>
      <c r="IS278" s="392">
        <f t="shared" si="991"/>
        <v>0</v>
      </c>
      <c r="IT278" s="385"/>
      <c r="IU278" s="440">
        <f t="shared" si="843"/>
        <v>0</v>
      </c>
      <c r="IV278" s="344">
        <f t="shared" si="844"/>
        <v>0</v>
      </c>
      <c r="IW278" s="344">
        <f t="shared" si="845"/>
        <v>0</v>
      </c>
      <c r="IX278" s="344">
        <f t="shared" si="846"/>
        <v>0</v>
      </c>
      <c r="IY278" s="344">
        <f t="shared" si="847"/>
        <v>0</v>
      </c>
      <c r="IZ278" s="344">
        <f t="shared" si="848"/>
        <v>0</v>
      </c>
      <c r="JA278" s="344">
        <f t="shared" si="849"/>
        <v>0</v>
      </c>
      <c r="JB278" s="344">
        <f t="shared" si="850"/>
        <v>0</v>
      </c>
      <c r="JC278" s="344">
        <f t="shared" si="851"/>
        <v>0</v>
      </c>
      <c r="JD278" s="344">
        <f t="shared" si="852"/>
        <v>0</v>
      </c>
      <c r="JE278" s="344">
        <f t="shared" si="853"/>
        <v>0</v>
      </c>
      <c r="JF278" s="344">
        <f t="shared" si="854"/>
        <v>0</v>
      </c>
      <c r="JG278" s="344">
        <f t="shared" si="855"/>
        <v>0</v>
      </c>
      <c r="JH278" s="344">
        <f t="shared" si="856"/>
        <v>0</v>
      </c>
      <c r="JI278" s="344">
        <f t="shared" si="857"/>
        <v>0</v>
      </c>
      <c r="JJ278" s="344">
        <f t="shared" si="858"/>
        <v>0</v>
      </c>
      <c r="JK278" s="344">
        <f t="shared" si="859"/>
        <v>0</v>
      </c>
      <c r="JL278" s="344">
        <f t="shared" si="860"/>
        <v>0</v>
      </c>
      <c r="JM278" s="344">
        <f t="shared" si="861"/>
        <v>0</v>
      </c>
      <c r="JN278" s="344">
        <f t="shared" si="862"/>
        <v>0</v>
      </c>
      <c r="JO278" s="344">
        <f t="shared" si="863"/>
        <v>0</v>
      </c>
      <c r="JP278" s="344">
        <f t="shared" si="864"/>
        <v>0</v>
      </c>
      <c r="JQ278" s="344">
        <f t="shared" si="865"/>
        <v>0</v>
      </c>
      <c r="JR278" s="344">
        <f t="shared" si="866"/>
        <v>0</v>
      </c>
      <c r="JS278" s="344">
        <f t="shared" si="867"/>
        <v>0</v>
      </c>
      <c r="JT278" s="344">
        <f t="shared" si="868"/>
        <v>0</v>
      </c>
      <c r="JU278" s="344">
        <f t="shared" si="869"/>
        <v>0</v>
      </c>
      <c r="JV278" s="344">
        <f t="shared" si="870"/>
        <v>0</v>
      </c>
      <c r="JW278" s="344">
        <f t="shared" si="871"/>
        <v>0</v>
      </c>
      <c r="JX278" s="344">
        <f t="shared" si="872"/>
        <v>0</v>
      </c>
      <c r="JY278" s="344">
        <f t="shared" si="873"/>
        <v>0</v>
      </c>
      <c r="JZ278" s="344">
        <f t="shared" si="874"/>
        <v>0</v>
      </c>
      <c r="KA278" s="344">
        <f t="shared" si="875"/>
        <v>0</v>
      </c>
      <c r="KB278" s="344">
        <f t="shared" si="876"/>
        <v>0</v>
      </c>
      <c r="KC278" s="344">
        <f t="shared" si="877"/>
        <v>0</v>
      </c>
      <c r="KD278" s="344">
        <f t="shared" si="878"/>
        <v>0</v>
      </c>
      <c r="KE278" s="344">
        <f t="shared" si="879"/>
        <v>0</v>
      </c>
      <c r="KF278" s="344">
        <f t="shared" si="880"/>
        <v>0</v>
      </c>
      <c r="KG278" s="344">
        <f t="shared" si="881"/>
        <v>0</v>
      </c>
      <c r="KH278" s="344">
        <f t="shared" si="882"/>
        <v>0</v>
      </c>
      <c r="KI278" s="344">
        <f t="shared" si="883"/>
        <v>0</v>
      </c>
      <c r="KJ278" s="344">
        <f t="shared" si="884"/>
        <v>0</v>
      </c>
      <c r="KK278" s="344">
        <f t="shared" si="885"/>
        <v>0</v>
      </c>
      <c r="KL278" s="344">
        <f t="shared" si="886"/>
        <v>0</v>
      </c>
      <c r="KM278" s="344">
        <f t="shared" si="887"/>
        <v>0</v>
      </c>
      <c r="KN278" s="344">
        <f t="shared" si="888"/>
        <v>0</v>
      </c>
      <c r="KO278" s="344">
        <f t="shared" si="889"/>
        <v>0</v>
      </c>
      <c r="KP278" s="344">
        <f t="shared" si="890"/>
        <v>0</v>
      </c>
      <c r="KQ278" s="344">
        <f t="shared" si="891"/>
        <v>0</v>
      </c>
      <c r="KR278" s="344">
        <f t="shared" si="892"/>
        <v>0</v>
      </c>
      <c r="KS278" s="344">
        <f t="shared" si="893"/>
        <v>0</v>
      </c>
      <c r="KT278" s="383">
        <f t="shared" si="894"/>
        <v>0</v>
      </c>
      <c r="KU278" s="701"/>
      <c r="KV278" s="109"/>
      <c r="KW278" s="109"/>
      <c r="KX278" s="110"/>
      <c r="KZ278" s="472">
        <f t="shared" si="895"/>
        <v>0</v>
      </c>
      <c r="LA278" s="348">
        <f t="shared" si="896"/>
        <v>0</v>
      </c>
      <c r="LB278" s="348">
        <f t="shared" si="897"/>
        <v>0</v>
      </c>
      <c r="LC278" s="473">
        <f t="shared" si="898"/>
        <v>0</v>
      </c>
      <c r="LE278" s="467">
        <f t="shared" si="899"/>
        <v>0</v>
      </c>
      <c r="LF278" s="467" t="str">
        <f t="shared" si="900"/>
        <v/>
      </c>
      <c r="LG278" s="467">
        <f t="shared" si="901"/>
        <v>0</v>
      </c>
      <c r="LH278" s="467">
        <f t="shared" si="902"/>
        <v>0</v>
      </c>
      <c r="LI278" s="467">
        <f t="shared" si="903"/>
        <v>0</v>
      </c>
      <c r="LJ278" s="467">
        <f t="shared" si="904"/>
        <v>0</v>
      </c>
      <c r="LK278" s="467">
        <f t="shared" si="905"/>
        <v>0</v>
      </c>
      <c r="LL278" s="467">
        <f t="shared" si="906"/>
        <v>0</v>
      </c>
      <c r="LM278" s="467">
        <f t="shared" si="907"/>
        <v>0</v>
      </c>
      <c r="LN278" s="468">
        <f t="shared" si="908"/>
        <v>0</v>
      </c>
      <c r="LO278" s="468" t="str">
        <f t="shared" si="992"/>
        <v>○</v>
      </c>
      <c r="LP278" s="451"/>
      <c r="LQ278" s="414">
        <f t="shared" si="993"/>
        <v>0</v>
      </c>
      <c r="LR278" s="414">
        <f t="shared" si="994"/>
        <v>0</v>
      </c>
      <c r="LS278" s="414" t="str">
        <f t="shared" si="909"/>
        <v/>
      </c>
      <c r="LT278" s="414" t="str">
        <f t="shared" si="995"/>
        <v/>
      </c>
      <c r="LU278" s="414">
        <f t="shared" si="910"/>
        <v>0</v>
      </c>
      <c r="LV278" s="414">
        <f t="shared" si="911"/>
        <v>0</v>
      </c>
      <c r="LW278" s="414">
        <f t="shared" si="912"/>
        <v>0</v>
      </c>
      <c r="LX278" s="448">
        <f t="shared" si="913"/>
        <v>0</v>
      </c>
      <c r="LY278" s="414">
        <f t="shared" si="996"/>
        <v>0</v>
      </c>
      <c r="LZ278" s="414">
        <f t="shared" si="997"/>
        <v>0</v>
      </c>
      <c r="MA278" s="414">
        <f t="shared" si="998"/>
        <v>0</v>
      </c>
      <c r="MB278" s="448">
        <f t="shared" si="999"/>
        <v>0</v>
      </c>
      <c r="MC278" s="414">
        <f t="shared" si="914"/>
        <v>0</v>
      </c>
      <c r="MD278" s="414">
        <f t="shared" si="915"/>
        <v>0</v>
      </c>
      <c r="ME278" s="414">
        <f t="shared" si="916"/>
        <v>0</v>
      </c>
      <c r="MF278" s="448">
        <f t="shared" si="917"/>
        <v>0</v>
      </c>
      <c r="MG278" s="414">
        <f t="shared" si="918"/>
        <v>0</v>
      </c>
      <c r="MH278" s="414">
        <f t="shared" si="919"/>
        <v>0</v>
      </c>
      <c r="MI278" s="414">
        <f t="shared" si="920"/>
        <v>0</v>
      </c>
      <c r="MJ278" s="448">
        <f t="shared" si="1000"/>
        <v>0</v>
      </c>
      <c r="MK278" s="462"/>
      <c r="ML278" s="477" cm="1">
        <f t="array" ref="ML278">IF(MX278=1,INDEX($BX278:$EQ278,1,MATCH("Ⅱ⑧",$BX278:$EQ278,0)+7),0)</f>
        <v>0</v>
      </c>
      <c r="MM278" s="478">
        <f t="shared" si="921"/>
        <v>0</v>
      </c>
      <c r="MN278" s="468">
        <f t="shared" si="922"/>
        <v>0</v>
      </c>
      <c r="MP278" s="348">
        <f t="shared" si="923"/>
        <v>0</v>
      </c>
      <c r="MQ278" s="348">
        <f t="shared" si="924"/>
        <v>0</v>
      </c>
      <c r="MR278" s="348">
        <f t="shared" si="925"/>
        <v>0</v>
      </c>
      <c r="MS278" s="348">
        <f t="shared" si="926"/>
        <v>0</v>
      </c>
      <c r="MT278" s="348">
        <f t="shared" si="927"/>
        <v>0</v>
      </c>
      <c r="MU278" s="348">
        <f t="shared" si="928"/>
        <v>0</v>
      </c>
      <c r="MV278" s="348">
        <f t="shared" si="929"/>
        <v>0</v>
      </c>
      <c r="MW278" s="348">
        <f t="shared" si="930"/>
        <v>0</v>
      </c>
      <c r="MX278" s="348">
        <f t="shared" si="931"/>
        <v>0</v>
      </c>
      <c r="MZ278" s="550">
        <f t="shared" si="932"/>
        <v>0</v>
      </c>
      <c r="NA278" s="550">
        <f t="shared" si="933"/>
        <v>0</v>
      </c>
      <c r="NB278" s="550">
        <f t="shared" si="934"/>
        <v>0</v>
      </c>
      <c r="NC278" s="550">
        <f t="shared" si="935"/>
        <v>0</v>
      </c>
      <c r="ND278" s="550">
        <f t="shared" si="936"/>
        <v>0</v>
      </c>
      <c r="NE278" s="550">
        <f t="shared" si="937"/>
        <v>0</v>
      </c>
      <c r="NF278" s="550">
        <f t="shared" si="938"/>
        <v>0</v>
      </c>
      <c r="NG278" s="550">
        <f t="shared" si="939"/>
        <v>0</v>
      </c>
    </row>
    <row r="279" spans="1:371" s="136" customFormat="1" ht="21" customHeight="1">
      <c r="A279" s="452">
        <f t="shared" si="812"/>
        <v>0</v>
      </c>
      <c r="B279" s="452">
        <f t="shared" si="1001"/>
        <v>0</v>
      </c>
      <c r="C279" s="452">
        <f t="shared" si="813"/>
        <v>0</v>
      </c>
      <c r="D279" s="452">
        <f t="shared" si="814"/>
        <v>0</v>
      </c>
      <c r="E279" s="452">
        <f t="shared" si="815"/>
        <v>0</v>
      </c>
      <c r="F279" s="452">
        <f t="shared" si="1002"/>
        <v>0</v>
      </c>
      <c r="G279" s="452">
        <f t="shared" si="1003"/>
        <v>0</v>
      </c>
      <c r="H279" s="452">
        <f t="shared" si="1004"/>
        <v>0</v>
      </c>
      <c r="I279" s="267">
        <f t="shared" si="940"/>
        <v>0</v>
      </c>
      <c r="J279" s="268"/>
      <c r="K279" s="112"/>
      <c r="L279" s="112"/>
      <c r="M279" s="106"/>
      <c r="N279" s="106"/>
      <c r="O279" s="106"/>
      <c r="P279" s="106"/>
      <c r="Q279" s="112"/>
      <c r="R279" s="263" t="str">
        <f>IFERROR(VLOOKUP(Q279,'４整理番号表'!$T$27:$U$30,2,TRUE),"")</f>
        <v/>
      </c>
      <c r="S279" s="263">
        <f t="shared" si="941"/>
        <v>0</v>
      </c>
      <c r="T279" s="266">
        <f t="shared" si="942"/>
        <v>0</v>
      </c>
      <c r="U279" s="112"/>
      <c r="V279" s="108"/>
      <c r="W279" s="269" t="str">
        <f>IFERROR(VLOOKUP(V279,'４整理番号表'!$B$6:$G$7,2,TRUE),"")</f>
        <v/>
      </c>
      <c r="X279" s="270"/>
      <c r="Y279" s="108"/>
      <c r="Z279" s="269" t="str">
        <f>IFERROR(VLOOKUP(Y279,'４整理番号表'!$B$39:$H$45,2,TRUE),"")</f>
        <v/>
      </c>
      <c r="AA279" s="108"/>
      <c r="AB279" s="271" t="str">
        <f>IFERROR(VLOOKUP(AA279,'４整理番号表'!$J$5:$K$59,2,TRUE),"")</f>
        <v/>
      </c>
      <c r="AC279" s="365"/>
      <c r="AD279" s="624"/>
      <c r="AE279" s="107"/>
      <c r="AF279" s="272" t="str">
        <f>IFERROR(VLOOKUP(AE279,'４整理番号表'!$P$6:$Q$39,2,TRUE),"")</f>
        <v/>
      </c>
      <c r="AG279" s="273">
        <f t="shared" si="816"/>
        <v>0</v>
      </c>
      <c r="AH279" s="106"/>
      <c r="AI279" s="112"/>
      <c r="AJ279" s="111"/>
      <c r="AK279" s="282"/>
      <c r="AL279" s="283"/>
      <c r="AM279" s="280"/>
      <c r="AN279" s="26"/>
      <c r="AO279" s="291">
        <f t="shared" si="817"/>
        <v>0</v>
      </c>
      <c r="AP279" s="290">
        <f t="shared" si="943"/>
        <v>0</v>
      </c>
      <c r="AQ279" s="30"/>
      <c r="AR279" s="30"/>
      <c r="AS279" s="30"/>
      <c r="AT279" s="289"/>
      <c r="AU279" s="291">
        <f t="shared" si="810"/>
        <v>0</v>
      </c>
      <c r="AV279" s="291" t="str">
        <f t="shared" si="1005"/>
        <v/>
      </c>
      <c r="AW279" s="27"/>
      <c r="AX279" s="33"/>
      <c r="AY279" s="33"/>
      <c r="AZ279" s="28"/>
      <c r="BA279" s="27"/>
      <c r="BB279" s="202"/>
      <c r="BC279" s="315">
        <f t="shared" si="944"/>
        <v>0</v>
      </c>
      <c r="BD279" s="349" t="str">
        <f t="shared" si="818"/>
        <v/>
      </c>
      <c r="BE279" s="350"/>
      <c r="BF279" s="350"/>
      <c r="BG279" s="349">
        <f t="shared" si="811"/>
        <v>0</v>
      </c>
      <c r="BH279" s="350"/>
      <c r="BI279" s="349">
        <f t="shared" si="945"/>
        <v>0</v>
      </c>
      <c r="BJ279" s="202"/>
      <c r="BK279" s="202"/>
      <c r="BL279" s="653" t="str">
        <f t="shared" si="819"/>
        <v/>
      </c>
      <c r="BM279" s="654" t="str">
        <f t="shared" si="820"/>
        <v/>
      </c>
      <c r="BN279" s="266" t="str">
        <f t="shared" si="821"/>
        <v/>
      </c>
      <c r="BO279" s="793"/>
      <c r="BP279" s="323"/>
      <c r="BQ279" s="323"/>
      <c r="BR279" s="323"/>
      <c r="BS279" s="323"/>
      <c r="BT279" s="324" t="str">
        <f t="shared" si="822"/>
        <v/>
      </c>
      <c r="BU279" s="325" t="str">
        <f t="shared" si="946"/>
        <v/>
      </c>
      <c r="BV279" s="393">
        <f t="shared" si="947"/>
        <v>0</v>
      </c>
      <c r="BW279" s="326"/>
      <c r="BX279" s="329"/>
      <c r="BY279" s="454"/>
      <c r="BZ279" s="455"/>
      <c r="CA279" s="455"/>
      <c r="CB279" s="455"/>
      <c r="CC279" s="455"/>
      <c r="CD279" s="322">
        <f>IFERROR(VLOOKUP(BX279,'４整理番号表'!$X$23:$Z$31,3,FALSE),)</f>
        <v>0</v>
      </c>
      <c r="CE279" s="605" t="str">
        <f>IF(BX279='４整理番号表'!$X$24,IF(CC279&lt;&gt;"",IF(BZ279&gt;0,IF(BY279=6,ROUNDDOWN((CC279-BZ279)/ABS(BZ279),3),IF(BY279=5,ROUNDDOWN((CC279-BZ279)/ABS(BZ279)*3/4,3),"")),"-")),IF(CC279&lt;&gt;"",IF(BZ279&gt;0,ROUNDDOWN((CC279-BZ279)/ABS(BZ279),3),"-"),""))</f>
        <v/>
      </c>
      <c r="CF279" s="610"/>
      <c r="CG279" s="329"/>
      <c r="CH279" s="454"/>
      <c r="CI279" s="322"/>
      <c r="CJ279" s="322"/>
      <c r="CK279" s="322"/>
      <c r="CL279" s="322"/>
      <c r="CM279" s="322">
        <f>IFERROR(VLOOKUP(CG279,'４整理番号表'!$X$23:$Z$31,3,FALSE),)</f>
        <v>0</v>
      </c>
      <c r="CN279" s="325" t="str">
        <f t="shared" si="948"/>
        <v/>
      </c>
      <c r="CO279" s="610"/>
      <c r="CP279" s="329"/>
      <c r="CQ279" s="454"/>
      <c r="CR279" s="322"/>
      <c r="CS279" s="322"/>
      <c r="CT279" s="322"/>
      <c r="CU279" s="322"/>
      <c r="CV279" s="322">
        <f>IFERROR(VLOOKUP(CP279,'４整理番号表'!$X$23:$Z$31,3,FALSE),)</f>
        <v>0</v>
      </c>
      <c r="CW279" s="325" t="str">
        <f t="shared" si="949"/>
        <v/>
      </c>
      <c r="CX279" s="619"/>
      <c r="CY279" s="329"/>
      <c r="CZ279" s="454"/>
      <c r="DA279" s="322"/>
      <c r="DB279" s="322"/>
      <c r="DC279" s="322"/>
      <c r="DD279" s="322"/>
      <c r="DE279" s="322">
        <f>IFERROR(VLOOKUP(CY279,'４整理番号表'!$X$23:$Z$31,3,FALSE),)</f>
        <v>0</v>
      </c>
      <c r="DF279" s="325" t="str">
        <f t="shared" si="950"/>
        <v/>
      </c>
      <c r="DG279" s="610"/>
      <c r="DH279" s="329"/>
      <c r="DI279" s="454"/>
      <c r="DJ279" s="322"/>
      <c r="DK279" s="322"/>
      <c r="DL279" s="322"/>
      <c r="DM279" s="322"/>
      <c r="DN279" s="322">
        <f>IFERROR(VLOOKUP(DH279,'４整理番号表'!$X$23:$Z$31,3,FALSE),)</f>
        <v>0</v>
      </c>
      <c r="DO279" s="325" t="str">
        <f t="shared" si="951"/>
        <v/>
      </c>
      <c r="DP279" s="610"/>
      <c r="DQ279" s="329"/>
      <c r="DR279" s="454"/>
      <c r="DS279" s="322"/>
      <c r="DT279" s="322"/>
      <c r="DU279" s="322"/>
      <c r="DV279" s="322"/>
      <c r="DW279" s="322">
        <f>IFERROR(VLOOKUP(DQ279,'４整理番号表'!$X$23:$Z$31,3,FALSE),)</f>
        <v>0</v>
      </c>
      <c r="DX279" s="325" t="str">
        <f t="shared" si="952"/>
        <v/>
      </c>
      <c r="DY279" s="610"/>
      <c r="DZ279" s="329"/>
      <c r="EA279" s="454"/>
      <c r="EB279" s="322"/>
      <c r="EC279" s="322"/>
      <c r="ED279" s="322"/>
      <c r="EE279" s="322"/>
      <c r="EF279" s="322">
        <f>IFERROR(VLOOKUP(DZ279,'４整理番号表'!$X$23:$Z$31,3,FALSE),)</f>
        <v>0</v>
      </c>
      <c r="EG279" s="325" t="str">
        <f t="shared" si="953"/>
        <v/>
      </c>
      <c r="EH279" s="610"/>
      <c r="EI279" s="329"/>
      <c r="EJ279" s="454"/>
      <c r="EK279" s="322"/>
      <c r="EL279" s="322"/>
      <c r="EM279" s="322"/>
      <c r="EN279" s="322"/>
      <c r="EO279" s="322">
        <f>IFERROR(VLOOKUP(EI279,'４整理番号表'!$X$23:$Z$31,3,FALSE),)</f>
        <v>0</v>
      </c>
      <c r="EP279" s="325" t="str">
        <f t="shared" si="954"/>
        <v/>
      </c>
      <c r="EQ279" s="619"/>
      <c r="ER279" s="203" t="s">
        <v>101</v>
      </c>
      <c r="ES279" s="266">
        <f t="shared" si="823"/>
        <v>0</v>
      </c>
      <c r="ET279" s="272">
        <f t="shared" si="824"/>
        <v>0</v>
      </c>
      <c r="EU279" s="272">
        <f t="shared" si="825"/>
        <v>0</v>
      </c>
      <c r="EV279" s="272">
        <f t="shared" si="826"/>
        <v>0</v>
      </c>
      <c r="EW279" s="272">
        <f t="shared" si="827"/>
        <v>0</v>
      </c>
      <c r="EX279" s="272">
        <f t="shared" si="828"/>
        <v>0</v>
      </c>
      <c r="EY279" s="272">
        <f t="shared" si="829"/>
        <v>0</v>
      </c>
      <c r="EZ279" s="272">
        <f t="shared" si="830"/>
        <v>0</v>
      </c>
      <c r="FA279" s="272">
        <f t="shared" si="831"/>
        <v>0</v>
      </c>
      <c r="FB279" s="272">
        <f t="shared" si="832"/>
        <v>0</v>
      </c>
      <c r="FC279" s="272">
        <f t="shared" si="833"/>
        <v>0</v>
      </c>
      <c r="FD279" s="272">
        <f t="shared" si="834"/>
        <v>0</v>
      </c>
      <c r="FE279" s="272">
        <f t="shared" si="835"/>
        <v>0</v>
      </c>
      <c r="FF279" s="272">
        <f t="shared" si="836"/>
        <v>0</v>
      </c>
      <c r="FG279" s="272">
        <f t="shared" si="837"/>
        <v>0</v>
      </c>
      <c r="FH279" s="272">
        <f t="shared" si="838"/>
        <v>0</v>
      </c>
      <c r="FI279" s="109" t="s">
        <v>100</v>
      </c>
      <c r="FJ279" s="109" t="s">
        <v>100</v>
      </c>
      <c r="FK279" s="109" t="s">
        <v>100</v>
      </c>
      <c r="FL279" s="109" t="s">
        <v>100</v>
      </c>
      <c r="FM279" s="109" t="s">
        <v>100</v>
      </c>
      <c r="FN279" s="272">
        <f t="shared" si="955"/>
        <v>0</v>
      </c>
      <c r="FO279" s="272">
        <f t="shared" si="956"/>
        <v>0</v>
      </c>
      <c r="FP279" s="272">
        <f t="shared" si="957"/>
        <v>0</v>
      </c>
      <c r="FQ279" s="272">
        <f t="shared" si="958"/>
        <v>0</v>
      </c>
      <c r="FR279" s="272">
        <f t="shared" si="959"/>
        <v>0</v>
      </c>
      <c r="FS279" s="272">
        <f t="shared" si="960"/>
        <v>0</v>
      </c>
      <c r="FT279" s="272">
        <f t="shared" si="961"/>
        <v>0</v>
      </c>
      <c r="FU279" s="113"/>
      <c r="FV279" s="113"/>
      <c r="FW279" s="109"/>
      <c r="FX279" s="109"/>
      <c r="FY279" s="109"/>
      <c r="FZ279" s="272">
        <f t="shared" si="962"/>
        <v>0</v>
      </c>
      <c r="GA279" s="272">
        <f t="shared" si="839"/>
        <v>0</v>
      </c>
      <c r="GB279" s="109"/>
      <c r="GC279" s="109"/>
      <c r="GD279" s="109"/>
      <c r="GE279" s="109"/>
      <c r="GF279" s="109"/>
      <c r="GG279" s="109"/>
      <c r="GH279" s="109"/>
      <c r="GI279" s="109"/>
      <c r="GJ279" s="109"/>
      <c r="GK279" s="109"/>
      <c r="GL279" s="109"/>
      <c r="GM279" s="109"/>
      <c r="GN279" s="109"/>
      <c r="GO279" s="109"/>
      <c r="GP279" s="109"/>
      <c r="GQ279" s="109"/>
      <c r="GR279" s="109"/>
      <c r="GS279" s="109"/>
      <c r="GT279" s="110"/>
      <c r="GV279" s="413">
        <f t="shared" si="840"/>
        <v>0</v>
      </c>
      <c r="GW279" s="414">
        <f t="shared" si="841"/>
        <v>0</v>
      </c>
      <c r="GX279" s="415"/>
      <c r="GY279" s="416">
        <f t="shared" si="1006"/>
        <v>0</v>
      </c>
      <c r="GZ279" s="417">
        <f t="shared" si="1007"/>
        <v>0</v>
      </c>
      <c r="HA279" s="385"/>
      <c r="HB279" s="421"/>
      <c r="HC279" s="422"/>
      <c r="HD279" s="422"/>
      <c r="HE279" s="423">
        <f t="shared" ref="HE279:HE312" si="1008">HD279-HC279</f>
        <v>0</v>
      </c>
      <c r="HF279" s="424">
        <f t="shared" ref="HF279:HF312" si="1009">IF(HC279&lt;&gt;0,ROUNDDOWN(HE279/HC279,4),0)</f>
        <v>0</v>
      </c>
      <c r="HG279" s="426"/>
      <c r="HH279" s="426"/>
      <c r="HI279" s="426"/>
      <c r="HJ279" s="345" t="str">
        <f t="shared" si="842"/>
        <v/>
      </c>
      <c r="HK279" s="402">
        <f>IF(OR(AND(1&lt;=HJ279,HJ279&lt;=3),HJ279=6),VLOOKUP(HJ279,'４整理番号表'!$J$5:$K$59,2,FALSE),0)</f>
        <v>0</v>
      </c>
      <c r="HL279" s="402">
        <f>IF(OR(HJ279=4,HJ279=7),VLOOKUP(HJ279,'４整理番号表'!$J$5:$K$59,2,FALSE),0)</f>
        <v>0</v>
      </c>
      <c r="HM279" s="402">
        <f>IF(HJ279=5,VLOOKUP(HJ279,'４整理番号表'!$J$5:$K$59,2,FALSE),0)</f>
        <v>0</v>
      </c>
      <c r="HN279" s="402">
        <f>IF(AND(8&lt;=HJ279,HJ279&lt;=13),VLOOKUP(HJ279,'４整理番号表'!$J$5:$K$59,2,FALSE),0)</f>
        <v>0</v>
      </c>
      <c r="HO279" s="397">
        <f t="shared" si="963"/>
        <v>0</v>
      </c>
      <c r="HP279" s="345">
        <f t="shared" si="964"/>
        <v>0</v>
      </c>
      <c r="HQ279" s="345">
        <f t="shared" si="965"/>
        <v>0</v>
      </c>
      <c r="HR279" s="344">
        <f t="shared" si="966"/>
        <v>0</v>
      </c>
      <c r="HS279" s="344">
        <f t="shared" si="967"/>
        <v>0</v>
      </c>
      <c r="HT279" s="345">
        <f t="shared" si="968"/>
        <v>0</v>
      </c>
      <c r="HU279" s="345">
        <f t="shared" si="969"/>
        <v>0</v>
      </c>
      <c r="HV279" s="345">
        <f t="shared" si="970"/>
        <v>0</v>
      </c>
      <c r="HW279" s="345">
        <f t="shared" si="971"/>
        <v>0</v>
      </c>
      <c r="HX279" s="345">
        <f t="shared" si="972"/>
        <v>0</v>
      </c>
      <c r="HY279" s="344">
        <f t="shared" si="973"/>
        <v>0</v>
      </c>
      <c r="HZ279" s="344">
        <f t="shared" si="974"/>
        <v>0</v>
      </c>
      <c r="IA279" s="345">
        <f t="shared" si="975"/>
        <v>0</v>
      </c>
      <c r="IB279" s="345">
        <f t="shared" si="976"/>
        <v>0</v>
      </c>
      <c r="IC279" s="345">
        <f t="shared" si="977"/>
        <v>0</v>
      </c>
      <c r="ID279" s="345">
        <f t="shared" si="978"/>
        <v>0</v>
      </c>
      <c r="IE279" s="345">
        <f t="shared" si="979"/>
        <v>0</v>
      </c>
      <c r="IF279" s="344">
        <f>IF(AND($HO279=3,SUM($ID279:IE279)=0),IF(AND($HB279=1,$HF279&gt;=0.1),1,),)</f>
        <v>0</v>
      </c>
      <c r="IG279" s="344">
        <f>IF(AND($HO279=3,SUM($ID279:IF279)=0),IF(AND($HB279=1,$HF279&gt;=0.05,$HF279&lt;0.1),1,),)</f>
        <v>0</v>
      </c>
      <c r="IH279" s="345">
        <f t="shared" si="980"/>
        <v>0</v>
      </c>
      <c r="II279" s="345">
        <f t="shared" si="981"/>
        <v>0</v>
      </c>
      <c r="IJ279" s="345">
        <f t="shared" si="982"/>
        <v>0</v>
      </c>
      <c r="IK279" s="345">
        <f t="shared" si="983"/>
        <v>0</v>
      </c>
      <c r="IL279" s="345">
        <f t="shared" si="984"/>
        <v>0</v>
      </c>
      <c r="IM279" s="345">
        <f t="shared" si="985"/>
        <v>0</v>
      </c>
      <c r="IN279" s="345">
        <f t="shared" si="986"/>
        <v>0</v>
      </c>
      <c r="IO279" s="345">
        <f t="shared" si="987"/>
        <v>0</v>
      </c>
      <c r="IP279" s="345">
        <f t="shared" si="988"/>
        <v>0</v>
      </c>
      <c r="IQ279" s="345">
        <f t="shared" si="989"/>
        <v>0</v>
      </c>
      <c r="IR279" s="345">
        <f t="shared" si="990"/>
        <v>0</v>
      </c>
      <c r="IS279" s="392">
        <f t="shared" si="991"/>
        <v>0</v>
      </c>
      <c r="IT279" s="385"/>
      <c r="IU279" s="440">
        <f t="shared" si="843"/>
        <v>0</v>
      </c>
      <c r="IV279" s="344">
        <f t="shared" si="844"/>
        <v>0</v>
      </c>
      <c r="IW279" s="344">
        <f t="shared" si="845"/>
        <v>0</v>
      </c>
      <c r="IX279" s="344">
        <f t="shared" si="846"/>
        <v>0</v>
      </c>
      <c r="IY279" s="344">
        <f t="shared" si="847"/>
        <v>0</v>
      </c>
      <c r="IZ279" s="344">
        <f t="shared" si="848"/>
        <v>0</v>
      </c>
      <c r="JA279" s="344">
        <f t="shared" si="849"/>
        <v>0</v>
      </c>
      <c r="JB279" s="344">
        <f t="shared" si="850"/>
        <v>0</v>
      </c>
      <c r="JC279" s="344">
        <f t="shared" si="851"/>
        <v>0</v>
      </c>
      <c r="JD279" s="344">
        <f t="shared" si="852"/>
        <v>0</v>
      </c>
      <c r="JE279" s="344">
        <f t="shared" si="853"/>
        <v>0</v>
      </c>
      <c r="JF279" s="344">
        <f t="shared" si="854"/>
        <v>0</v>
      </c>
      <c r="JG279" s="344">
        <f t="shared" si="855"/>
        <v>0</v>
      </c>
      <c r="JH279" s="344">
        <f t="shared" si="856"/>
        <v>0</v>
      </c>
      <c r="JI279" s="344">
        <f t="shared" si="857"/>
        <v>0</v>
      </c>
      <c r="JJ279" s="344">
        <f t="shared" si="858"/>
        <v>0</v>
      </c>
      <c r="JK279" s="344">
        <f t="shared" si="859"/>
        <v>0</v>
      </c>
      <c r="JL279" s="344">
        <f t="shared" si="860"/>
        <v>0</v>
      </c>
      <c r="JM279" s="344">
        <f t="shared" si="861"/>
        <v>0</v>
      </c>
      <c r="JN279" s="344">
        <f t="shared" si="862"/>
        <v>0</v>
      </c>
      <c r="JO279" s="344">
        <f t="shared" si="863"/>
        <v>0</v>
      </c>
      <c r="JP279" s="344">
        <f t="shared" si="864"/>
        <v>0</v>
      </c>
      <c r="JQ279" s="344">
        <f t="shared" si="865"/>
        <v>0</v>
      </c>
      <c r="JR279" s="344">
        <f t="shared" si="866"/>
        <v>0</v>
      </c>
      <c r="JS279" s="344">
        <f t="shared" si="867"/>
        <v>0</v>
      </c>
      <c r="JT279" s="344">
        <f t="shared" si="868"/>
        <v>0</v>
      </c>
      <c r="JU279" s="344">
        <f t="shared" si="869"/>
        <v>0</v>
      </c>
      <c r="JV279" s="344">
        <f t="shared" si="870"/>
        <v>0</v>
      </c>
      <c r="JW279" s="344">
        <f t="shared" si="871"/>
        <v>0</v>
      </c>
      <c r="JX279" s="344">
        <f t="shared" si="872"/>
        <v>0</v>
      </c>
      <c r="JY279" s="344">
        <f t="shared" si="873"/>
        <v>0</v>
      </c>
      <c r="JZ279" s="344">
        <f t="shared" si="874"/>
        <v>0</v>
      </c>
      <c r="KA279" s="344">
        <f t="shared" si="875"/>
        <v>0</v>
      </c>
      <c r="KB279" s="344">
        <f t="shared" si="876"/>
        <v>0</v>
      </c>
      <c r="KC279" s="344">
        <f t="shared" si="877"/>
        <v>0</v>
      </c>
      <c r="KD279" s="344">
        <f t="shared" si="878"/>
        <v>0</v>
      </c>
      <c r="KE279" s="344">
        <f t="shared" si="879"/>
        <v>0</v>
      </c>
      <c r="KF279" s="344">
        <f t="shared" si="880"/>
        <v>0</v>
      </c>
      <c r="KG279" s="344">
        <f t="shared" si="881"/>
        <v>0</v>
      </c>
      <c r="KH279" s="344">
        <f t="shared" si="882"/>
        <v>0</v>
      </c>
      <c r="KI279" s="344">
        <f t="shared" si="883"/>
        <v>0</v>
      </c>
      <c r="KJ279" s="344">
        <f t="shared" si="884"/>
        <v>0</v>
      </c>
      <c r="KK279" s="344">
        <f t="shared" si="885"/>
        <v>0</v>
      </c>
      <c r="KL279" s="344">
        <f t="shared" si="886"/>
        <v>0</v>
      </c>
      <c r="KM279" s="344">
        <f t="shared" si="887"/>
        <v>0</v>
      </c>
      <c r="KN279" s="344">
        <f t="shared" si="888"/>
        <v>0</v>
      </c>
      <c r="KO279" s="344">
        <f t="shared" si="889"/>
        <v>0</v>
      </c>
      <c r="KP279" s="344">
        <f t="shared" si="890"/>
        <v>0</v>
      </c>
      <c r="KQ279" s="344">
        <f t="shared" si="891"/>
        <v>0</v>
      </c>
      <c r="KR279" s="344">
        <f t="shared" si="892"/>
        <v>0</v>
      </c>
      <c r="KS279" s="344">
        <f t="shared" si="893"/>
        <v>0</v>
      </c>
      <c r="KT279" s="383">
        <f t="shared" si="894"/>
        <v>0</v>
      </c>
      <c r="KU279" s="701"/>
      <c r="KV279" s="109"/>
      <c r="KW279" s="109"/>
      <c r="KX279" s="110"/>
      <c r="KZ279" s="472">
        <f t="shared" si="895"/>
        <v>0</v>
      </c>
      <c r="LA279" s="348">
        <f t="shared" si="896"/>
        <v>0</v>
      </c>
      <c r="LB279" s="348">
        <f t="shared" si="897"/>
        <v>0</v>
      </c>
      <c r="LC279" s="473">
        <f t="shared" si="898"/>
        <v>0</v>
      </c>
      <c r="LE279" s="467">
        <f t="shared" si="899"/>
        <v>0</v>
      </c>
      <c r="LF279" s="467" t="str">
        <f t="shared" si="900"/>
        <v/>
      </c>
      <c r="LG279" s="467">
        <f t="shared" si="901"/>
        <v>0</v>
      </c>
      <c r="LH279" s="467">
        <f t="shared" si="902"/>
        <v>0</v>
      </c>
      <c r="LI279" s="467">
        <f t="shared" si="903"/>
        <v>0</v>
      </c>
      <c r="LJ279" s="467">
        <f t="shared" si="904"/>
        <v>0</v>
      </c>
      <c r="LK279" s="467">
        <f t="shared" si="905"/>
        <v>0</v>
      </c>
      <c r="LL279" s="467">
        <f t="shared" si="906"/>
        <v>0</v>
      </c>
      <c r="LM279" s="467">
        <f t="shared" si="907"/>
        <v>0</v>
      </c>
      <c r="LN279" s="468">
        <f t="shared" si="908"/>
        <v>0</v>
      </c>
      <c r="LO279" s="468" t="str">
        <f t="shared" si="992"/>
        <v>○</v>
      </c>
      <c r="LP279" s="451"/>
      <c r="LQ279" s="414">
        <f t="shared" si="993"/>
        <v>0</v>
      </c>
      <c r="LR279" s="414">
        <f t="shared" si="994"/>
        <v>0</v>
      </c>
      <c r="LS279" s="414" t="str">
        <f t="shared" si="909"/>
        <v/>
      </c>
      <c r="LT279" s="414" t="str">
        <f t="shared" si="995"/>
        <v/>
      </c>
      <c r="LU279" s="414">
        <f t="shared" si="910"/>
        <v>0</v>
      </c>
      <c r="LV279" s="414">
        <f t="shared" si="911"/>
        <v>0</v>
      </c>
      <c r="LW279" s="414">
        <f t="shared" si="912"/>
        <v>0</v>
      </c>
      <c r="LX279" s="448">
        <f t="shared" si="913"/>
        <v>0</v>
      </c>
      <c r="LY279" s="414">
        <f t="shared" si="996"/>
        <v>0</v>
      </c>
      <c r="LZ279" s="414">
        <f t="shared" si="997"/>
        <v>0</v>
      </c>
      <c r="MA279" s="414">
        <f t="shared" si="998"/>
        <v>0</v>
      </c>
      <c r="MB279" s="448">
        <f t="shared" si="999"/>
        <v>0</v>
      </c>
      <c r="MC279" s="414">
        <f t="shared" si="914"/>
        <v>0</v>
      </c>
      <c r="MD279" s="414">
        <f t="shared" si="915"/>
        <v>0</v>
      </c>
      <c r="ME279" s="414">
        <f t="shared" si="916"/>
        <v>0</v>
      </c>
      <c r="MF279" s="448">
        <f t="shared" si="917"/>
        <v>0</v>
      </c>
      <c r="MG279" s="414">
        <f t="shared" si="918"/>
        <v>0</v>
      </c>
      <c r="MH279" s="414">
        <f t="shared" si="919"/>
        <v>0</v>
      </c>
      <c r="MI279" s="414">
        <f t="shared" si="920"/>
        <v>0</v>
      </c>
      <c r="MJ279" s="448">
        <f t="shared" si="1000"/>
        <v>0</v>
      </c>
      <c r="MK279" s="462"/>
      <c r="ML279" s="477" cm="1">
        <f t="array" ref="ML279">IF(MX279=1,INDEX($BX279:$EQ279,1,MATCH("Ⅱ⑧",$BX279:$EQ279,0)+7),0)</f>
        <v>0</v>
      </c>
      <c r="MM279" s="478">
        <f t="shared" si="921"/>
        <v>0</v>
      </c>
      <c r="MN279" s="468">
        <f t="shared" si="922"/>
        <v>0</v>
      </c>
      <c r="MP279" s="348">
        <f t="shared" si="923"/>
        <v>0</v>
      </c>
      <c r="MQ279" s="348">
        <f t="shared" si="924"/>
        <v>0</v>
      </c>
      <c r="MR279" s="348">
        <f t="shared" si="925"/>
        <v>0</v>
      </c>
      <c r="MS279" s="348">
        <f t="shared" si="926"/>
        <v>0</v>
      </c>
      <c r="MT279" s="348">
        <f t="shared" si="927"/>
        <v>0</v>
      </c>
      <c r="MU279" s="348">
        <f t="shared" si="928"/>
        <v>0</v>
      </c>
      <c r="MV279" s="348">
        <f t="shared" si="929"/>
        <v>0</v>
      </c>
      <c r="MW279" s="348">
        <f t="shared" si="930"/>
        <v>0</v>
      </c>
      <c r="MX279" s="348">
        <f t="shared" si="931"/>
        <v>0</v>
      </c>
      <c r="MZ279" s="550">
        <f t="shared" si="932"/>
        <v>0</v>
      </c>
      <c r="NA279" s="550">
        <f t="shared" si="933"/>
        <v>0</v>
      </c>
      <c r="NB279" s="550">
        <f t="shared" si="934"/>
        <v>0</v>
      </c>
      <c r="NC279" s="550">
        <f t="shared" si="935"/>
        <v>0</v>
      </c>
      <c r="ND279" s="550">
        <f t="shared" si="936"/>
        <v>0</v>
      </c>
      <c r="NE279" s="550">
        <f t="shared" si="937"/>
        <v>0</v>
      </c>
      <c r="NF279" s="550">
        <f t="shared" si="938"/>
        <v>0</v>
      </c>
      <c r="NG279" s="550">
        <f t="shared" si="939"/>
        <v>0</v>
      </c>
    </row>
    <row r="280" spans="1:371" s="136" customFormat="1" ht="21" customHeight="1">
      <c r="A280" s="452">
        <f t="shared" si="812"/>
        <v>0</v>
      </c>
      <c r="B280" s="452">
        <f t="shared" si="1001"/>
        <v>0</v>
      </c>
      <c r="C280" s="452">
        <f t="shared" si="813"/>
        <v>0</v>
      </c>
      <c r="D280" s="452">
        <f t="shared" si="814"/>
        <v>0</v>
      </c>
      <c r="E280" s="452">
        <f t="shared" si="815"/>
        <v>0</v>
      </c>
      <c r="F280" s="452">
        <f t="shared" si="1002"/>
        <v>0</v>
      </c>
      <c r="G280" s="452">
        <f t="shared" si="1003"/>
        <v>0</v>
      </c>
      <c r="H280" s="452">
        <f t="shared" si="1004"/>
        <v>0</v>
      </c>
      <c r="I280" s="267">
        <f t="shared" si="940"/>
        <v>0</v>
      </c>
      <c r="J280" s="268"/>
      <c r="K280" s="112"/>
      <c r="L280" s="112"/>
      <c r="M280" s="106"/>
      <c r="N280" s="106"/>
      <c r="O280" s="106"/>
      <c r="P280" s="106"/>
      <c r="Q280" s="112"/>
      <c r="R280" s="263" t="str">
        <f>IFERROR(VLOOKUP(Q280,'４整理番号表'!$T$27:$U$30,2,TRUE),"")</f>
        <v/>
      </c>
      <c r="S280" s="263">
        <f t="shared" si="941"/>
        <v>0</v>
      </c>
      <c r="T280" s="266">
        <f t="shared" si="942"/>
        <v>0</v>
      </c>
      <c r="U280" s="112"/>
      <c r="V280" s="108"/>
      <c r="W280" s="269" t="str">
        <f>IFERROR(VLOOKUP(V280,'４整理番号表'!$B$6:$G$7,2,TRUE),"")</f>
        <v/>
      </c>
      <c r="X280" s="270"/>
      <c r="Y280" s="108"/>
      <c r="Z280" s="269" t="str">
        <f>IFERROR(VLOOKUP(Y280,'４整理番号表'!$B$39:$H$45,2,TRUE),"")</f>
        <v/>
      </c>
      <c r="AA280" s="108"/>
      <c r="AB280" s="271" t="str">
        <f>IFERROR(VLOOKUP(AA280,'４整理番号表'!$J$5:$K$59,2,TRUE),"")</f>
        <v/>
      </c>
      <c r="AC280" s="365"/>
      <c r="AD280" s="624"/>
      <c r="AE280" s="107"/>
      <c r="AF280" s="272" t="str">
        <f>IFERROR(VLOOKUP(AE280,'４整理番号表'!$P$6:$Q$39,2,TRUE),"")</f>
        <v/>
      </c>
      <c r="AG280" s="273">
        <f t="shared" si="816"/>
        <v>0</v>
      </c>
      <c r="AH280" s="106"/>
      <c r="AI280" s="112"/>
      <c r="AJ280" s="111"/>
      <c r="AK280" s="282"/>
      <c r="AL280" s="283"/>
      <c r="AM280" s="280"/>
      <c r="AN280" s="29"/>
      <c r="AO280" s="291">
        <f t="shared" si="817"/>
        <v>0</v>
      </c>
      <c r="AP280" s="290">
        <f t="shared" si="943"/>
        <v>0</v>
      </c>
      <c r="AQ280" s="30"/>
      <c r="AR280" s="30"/>
      <c r="AS280" s="30"/>
      <c r="AT280" s="289"/>
      <c r="AU280" s="291">
        <f t="shared" si="810"/>
        <v>0</v>
      </c>
      <c r="AV280" s="291" t="str">
        <f t="shared" si="1005"/>
        <v/>
      </c>
      <c r="AW280" s="27"/>
      <c r="AX280" s="33"/>
      <c r="AY280" s="33"/>
      <c r="AZ280" s="28"/>
      <c r="BA280" s="27"/>
      <c r="BB280" s="202"/>
      <c r="BC280" s="315">
        <f t="shared" si="944"/>
        <v>0</v>
      </c>
      <c r="BD280" s="349" t="str">
        <f t="shared" si="818"/>
        <v/>
      </c>
      <c r="BE280" s="350"/>
      <c r="BF280" s="350"/>
      <c r="BG280" s="349">
        <f t="shared" si="811"/>
        <v>0</v>
      </c>
      <c r="BH280" s="350"/>
      <c r="BI280" s="349">
        <f t="shared" si="945"/>
        <v>0</v>
      </c>
      <c r="BJ280" s="202"/>
      <c r="BK280" s="202"/>
      <c r="BL280" s="653" t="str">
        <f t="shared" si="819"/>
        <v/>
      </c>
      <c r="BM280" s="654" t="str">
        <f t="shared" si="820"/>
        <v/>
      </c>
      <c r="BN280" s="266" t="str">
        <f t="shared" si="821"/>
        <v/>
      </c>
      <c r="BO280" s="793"/>
      <c r="BP280" s="323"/>
      <c r="BQ280" s="323"/>
      <c r="BR280" s="323"/>
      <c r="BS280" s="323"/>
      <c r="BT280" s="324" t="str">
        <f t="shared" si="822"/>
        <v/>
      </c>
      <c r="BU280" s="325" t="str">
        <f t="shared" si="946"/>
        <v/>
      </c>
      <c r="BV280" s="393">
        <f t="shared" si="947"/>
        <v>0</v>
      </c>
      <c r="BW280" s="326"/>
      <c r="BX280" s="329"/>
      <c r="BY280" s="454"/>
      <c r="BZ280" s="455"/>
      <c r="CA280" s="455"/>
      <c r="CB280" s="455"/>
      <c r="CC280" s="455"/>
      <c r="CD280" s="322">
        <f>IFERROR(VLOOKUP(BX280,'４整理番号表'!$X$23:$Z$31,3,FALSE),)</f>
        <v>0</v>
      </c>
      <c r="CE280" s="605" t="str">
        <f>IF(BX280='４整理番号表'!$X$24,IF(CC280&lt;&gt;"",IF(BZ280&gt;0,IF(BY280=6,ROUNDDOWN((CC280-BZ280)/ABS(BZ280),3),IF(BY280=5,ROUNDDOWN((CC280-BZ280)/ABS(BZ280)*3/4,3),"")),"-")),IF(CC280&lt;&gt;"",IF(BZ280&gt;0,ROUNDDOWN((CC280-BZ280)/ABS(BZ280),3),"-"),""))</f>
        <v/>
      </c>
      <c r="CF280" s="610"/>
      <c r="CG280" s="329"/>
      <c r="CH280" s="454"/>
      <c r="CI280" s="322"/>
      <c r="CJ280" s="322"/>
      <c r="CK280" s="322"/>
      <c r="CL280" s="322"/>
      <c r="CM280" s="322">
        <f>IFERROR(VLOOKUP(CG280,'４整理番号表'!$X$23:$Z$31,3,FALSE),)</f>
        <v>0</v>
      </c>
      <c r="CN280" s="325" t="str">
        <f t="shared" si="948"/>
        <v/>
      </c>
      <c r="CO280" s="610"/>
      <c r="CP280" s="329"/>
      <c r="CQ280" s="454"/>
      <c r="CR280" s="322"/>
      <c r="CS280" s="322"/>
      <c r="CT280" s="322"/>
      <c r="CU280" s="322"/>
      <c r="CV280" s="322">
        <f>IFERROR(VLOOKUP(CP280,'４整理番号表'!$X$23:$Z$31,3,FALSE),)</f>
        <v>0</v>
      </c>
      <c r="CW280" s="325" t="str">
        <f t="shared" si="949"/>
        <v/>
      </c>
      <c r="CX280" s="619"/>
      <c r="CY280" s="329"/>
      <c r="CZ280" s="454"/>
      <c r="DA280" s="322"/>
      <c r="DB280" s="322"/>
      <c r="DC280" s="322"/>
      <c r="DD280" s="322"/>
      <c r="DE280" s="322">
        <f>IFERROR(VLOOKUP(CY280,'４整理番号表'!$X$23:$Z$31,3,FALSE),)</f>
        <v>0</v>
      </c>
      <c r="DF280" s="325" t="str">
        <f t="shared" si="950"/>
        <v/>
      </c>
      <c r="DG280" s="610"/>
      <c r="DH280" s="329"/>
      <c r="DI280" s="454"/>
      <c r="DJ280" s="322"/>
      <c r="DK280" s="322"/>
      <c r="DL280" s="322"/>
      <c r="DM280" s="322"/>
      <c r="DN280" s="322">
        <f>IFERROR(VLOOKUP(DH280,'４整理番号表'!$X$23:$Z$31,3,FALSE),)</f>
        <v>0</v>
      </c>
      <c r="DO280" s="325" t="str">
        <f t="shared" si="951"/>
        <v/>
      </c>
      <c r="DP280" s="610"/>
      <c r="DQ280" s="329"/>
      <c r="DR280" s="454"/>
      <c r="DS280" s="322"/>
      <c r="DT280" s="322"/>
      <c r="DU280" s="322"/>
      <c r="DV280" s="322"/>
      <c r="DW280" s="322">
        <f>IFERROR(VLOOKUP(DQ280,'４整理番号表'!$X$23:$Z$31,3,FALSE),)</f>
        <v>0</v>
      </c>
      <c r="DX280" s="325" t="str">
        <f t="shared" si="952"/>
        <v/>
      </c>
      <c r="DY280" s="610"/>
      <c r="DZ280" s="329"/>
      <c r="EA280" s="454"/>
      <c r="EB280" s="322"/>
      <c r="EC280" s="322"/>
      <c r="ED280" s="322"/>
      <c r="EE280" s="322"/>
      <c r="EF280" s="322">
        <f>IFERROR(VLOOKUP(DZ280,'４整理番号表'!$X$23:$Z$31,3,FALSE),)</f>
        <v>0</v>
      </c>
      <c r="EG280" s="325" t="str">
        <f t="shared" si="953"/>
        <v/>
      </c>
      <c r="EH280" s="610"/>
      <c r="EI280" s="329"/>
      <c r="EJ280" s="454"/>
      <c r="EK280" s="322"/>
      <c r="EL280" s="322"/>
      <c r="EM280" s="322"/>
      <c r="EN280" s="322"/>
      <c r="EO280" s="322">
        <f>IFERROR(VLOOKUP(EI280,'４整理番号表'!$X$23:$Z$31,3,FALSE),)</f>
        <v>0</v>
      </c>
      <c r="EP280" s="325" t="str">
        <f t="shared" si="954"/>
        <v/>
      </c>
      <c r="EQ280" s="619"/>
      <c r="ER280" s="203" t="s">
        <v>101</v>
      </c>
      <c r="ES280" s="266">
        <f t="shared" si="823"/>
        <v>0</v>
      </c>
      <c r="ET280" s="272">
        <f t="shared" si="824"/>
        <v>0</v>
      </c>
      <c r="EU280" s="272">
        <f t="shared" si="825"/>
        <v>0</v>
      </c>
      <c r="EV280" s="272">
        <f t="shared" si="826"/>
        <v>0</v>
      </c>
      <c r="EW280" s="272">
        <f t="shared" si="827"/>
        <v>0</v>
      </c>
      <c r="EX280" s="272">
        <f t="shared" si="828"/>
        <v>0</v>
      </c>
      <c r="EY280" s="272">
        <f t="shared" si="829"/>
        <v>0</v>
      </c>
      <c r="EZ280" s="272">
        <f t="shared" si="830"/>
        <v>0</v>
      </c>
      <c r="FA280" s="272">
        <f t="shared" si="831"/>
        <v>0</v>
      </c>
      <c r="FB280" s="272">
        <f t="shared" si="832"/>
        <v>0</v>
      </c>
      <c r="FC280" s="272">
        <f t="shared" si="833"/>
        <v>0</v>
      </c>
      <c r="FD280" s="272">
        <f t="shared" si="834"/>
        <v>0</v>
      </c>
      <c r="FE280" s="272">
        <f t="shared" si="835"/>
        <v>0</v>
      </c>
      <c r="FF280" s="272">
        <f t="shared" si="836"/>
        <v>0</v>
      </c>
      <c r="FG280" s="272">
        <f t="shared" si="837"/>
        <v>0</v>
      </c>
      <c r="FH280" s="272">
        <f t="shared" si="838"/>
        <v>0</v>
      </c>
      <c r="FI280" s="109" t="s">
        <v>100</v>
      </c>
      <c r="FJ280" s="109" t="s">
        <v>100</v>
      </c>
      <c r="FK280" s="109" t="s">
        <v>100</v>
      </c>
      <c r="FL280" s="109" t="s">
        <v>100</v>
      </c>
      <c r="FM280" s="109" t="s">
        <v>100</v>
      </c>
      <c r="FN280" s="272">
        <f t="shared" si="955"/>
        <v>0</v>
      </c>
      <c r="FO280" s="272">
        <f t="shared" si="956"/>
        <v>0</v>
      </c>
      <c r="FP280" s="272">
        <f t="shared" si="957"/>
        <v>0</v>
      </c>
      <c r="FQ280" s="272">
        <f t="shared" si="958"/>
        <v>0</v>
      </c>
      <c r="FR280" s="272">
        <f t="shared" si="959"/>
        <v>0</v>
      </c>
      <c r="FS280" s="272">
        <f t="shared" si="960"/>
        <v>0</v>
      </c>
      <c r="FT280" s="272">
        <f t="shared" si="961"/>
        <v>0</v>
      </c>
      <c r="FU280" s="113"/>
      <c r="FV280" s="113"/>
      <c r="FW280" s="109"/>
      <c r="FX280" s="109"/>
      <c r="FY280" s="109"/>
      <c r="FZ280" s="272">
        <f t="shared" si="962"/>
        <v>0</v>
      </c>
      <c r="GA280" s="272">
        <f t="shared" si="839"/>
        <v>0</v>
      </c>
      <c r="GB280" s="109"/>
      <c r="GC280" s="109"/>
      <c r="GD280" s="109"/>
      <c r="GE280" s="109"/>
      <c r="GF280" s="109"/>
      <c r="GG280" s="109"/>
      <c r="GH280" s="109"/>
      <c r="GI280" s="109"/>
      <c r="GJ280" s="109"/>
      <c r="GK280" s="109"/>
      <c r="GL280" s="109"/>
      <c r="GM280" s="109"/>
      <c r="GN280" s="109"/>
      <c r="GO280" s="109"/>
      <c r="GP280" s="109"/>
      <c r="GQ280" s="109"/>
      <c r="GR280" s="109"/>
      <c r="GS280" s="109"/>
      <c r="GT280" s="110"/>
      <c r="GV280" s="413">
        <f t="shared" si="840"/>
        <v>0</v>
      </c>
      <c r="GW280" s="414">
        <f t="shared" si="841"/>
        <v>0</v>
      </c>
      <c r="GX280" s="415"/>
      <c r="GY280" s="416">
        <f t="shared" si="1006"/>
        <v>0</v>
      </c>
      <c r="GZ280" s="417">
        <f t="shared" si="1007"/>
        <v>0</v>
      </c>
      <c r="HA280" s="385"/>
      <c r="HB280" s="421"/>
      <c r="HC280" s="422"/>
      <c r="HD280" s="422"/>
      <c r="HE280" s="423">
        <f t="shared" si="1008"/>
        <v>0</v>
      </c>
      <c r="HF280" s="424">
        <f t="shared" si="1009"/>
        <v>0</v>
      </c>
      <c r="HG280" s="426"/>
      <c r="HH280" s="426"/>
      <c r="HI280" s="426"/>
      <c r="HJ280" s="345" t="str">
        <f t="shared" si="842"/>
        <v/>
      </c>
      <c r="HK280" s="402">
        <f>IF(OR(AND(1&lt;=HJ280,HJ280&lt;=3),HJ280=6),VLOOKUP(HJ280,'４整理番号表'!$J$5:$K$59,2,FALSE),0)</f>
        <v>0</v>
      </c>
      <c r="HL280" s="402">
        <f>IF(OR(HJ280=4,HJ280=7),VLOOKUP(HJ280,'４整理番号表'!$J$5:$K$59,2,FALSE),0)</f>
        <v>0</v>
      </c>
      <c r="HM280" s="402">
        <f>IF(HJ280=5,VLOOKUP(HJ280,'４整理番号表'!$J$5:$K$59,2,FALSE),0)</f>
        <v>0</v>
      </c>
      <c r="HN280" s="402">
        <f>IF(AND(8&lt;=HJ280,HJ280&lt;=13),VLOOKUP(HJ280,'４整理番号表'!$J$5:$K$59,2,FALSE),0)</f>
        <v>0</v>
      </c>
      <c r="HO280" s="397">
        <f t="shared" si="963"/>
        <v>0</v>
      </c>
      <c r="HP280" s="345">
        <f t="shared" si="964"/>
        <v>0</v>
      </c>
      <c r="HQ280" s="345">
        <f t="shared" si="965"/>
        <v>0</v>
      </c>
      <c r="HR280" s="344">
        <f t="shared" si="966"/>
        <v>0</v>
      </c>
      <c r="HS280" s="344">
        <f t="shared" si="967"/>
        <v>0</v>
      </c>
      <c r="HT280" s="345">
        <f t="shared" si="968"/>
        <v>0</v>
      </c>
      <c r="HU280" s="345">
        <f t="shared" si="969"/>
        <v>0</v>
      </c>
      <c r="HV280" s="345">
        <f t="shared" si="970"/>
        <v>0</v>
      </c>
      <c r="HW280" s="345">
        <f t="shared" si="971"/>
        <v>0</v>
      </c>
      <c r="HX280" s="345">
        <f t="shared" si="972"/>
        <v>0</v>
      </c>
      <c r="HY280" s="344">
        <f t="shared" si="973"/>
        <v>0</v>
      </c>
      <c r="HZ280" s="344">
        <f t="shared" si="974"/>
        <v>0</v>
      </c>
      <c r="IA280" s="345">
        <f t="shared" si="975"/>
        <v>0</v>
      </c>
      <c r="IB280" s="345">
        <f t="shared" si="976"/>
        <v>0</v>
      </c>
      <c r="IC280" s="345">
        <f t="shared" si="977"/>
        <v>0</v>
      </c>
      <c r="ID280" s="345">
        <f t="shared" si="978"/>
        <v>0</v>
      </c>
      <c r="IE280" s="345">
        <f t="shared" si="979"/>
        <v>0</v>
      </c>
      <c r="IF280" s="344">
        <f>IF(AND($HO280=3,SUM($ID280:IE280)=0),IF(AND($HB280=1,$HF280&gt;=0.1),1,),)</f>
        <v>0</v>
      </c>
      <c r="IG280" s="344">
        <f>IF(AND($HO280=3,SUM($ID280:IF280)=0),IF(AND($HB280=1,$HF280&gt;=0.05,$HF280&lt;0.1),1,),)</f>
        <v>0</v>
      </c>
      <c r="IH280" s="345">
        <f t="shared" si="980"/>
        <v>0</v>
      </c>
      <c r="II280" s="345">
        <f t="shared" si="981"/>
        <v>0</v>
      </c>
      <c r="IJ280" s="345">
        <f t="shared" si="982"/>
        <v>0</v>
      </c>
      <c r="IK280" s="345">
        <f t="shared" si="983"/>
        <v>0</v>
      </c>
      <c r="IL280" s="345">
        <f t="shared" si="984"/>
        <v>0</v>
      </c>
      <c r="IM280" s="345">
        <f t="shared" si="985"/>
        <v>0</v>
      </c>
      <c r="IN280" s="345">
        <f t="shared" si="986"/>
        <v>0</v>
      </c>
      <c r="IO280" s="345">
        <f t="shared" si="987"/>
        <v>0</v>
      </c>
      <c r="IP280" s="345">
        <f t="shared" si="988"/>
        <v>0</v>
      </c>
      <c r="IQ280" s="345">
        <f t="shared" si="989"/>
        <v>0</v>
      </c>
      <c r="IR280" s="345">
        <f t="shared" si="990"/>
        <v>0</v>
      </c>
      <c r="IS280" s="392">
        <f t="shared" si="991"/>
        <v>0</v>
      </c>
      <c r="IT280" s="385"/>
      <c r="IU280" s="440">
        <f t="shared" si="843"/>
        <v>0</v>
      </c>
      <c r="IV280" s="344">
        <f t="shared" si="844"/>
        <v>0</v>
      </c>
      <c r="IW280" s="344">
        <f t="shared" si="845"/>
        <v>0</v>
      </c>
      <c r="IX280" s="344">
        <f t="shared" si="846"/>
        <v>0</v>
      </c>
      <c r="IY280" s="344">
        <f t="shared" si="847"/>
        <v>0</v>
      </c>
      <c r="IZ280" s="344">
        <f t="shared" si="848"/>
        <v>0</v>
      </c>
      <c r="JA280" s="344">
        <f t="shared" si="849"/>
        <v>0</v>
      </c>
      <c r="JB280" s="344">
        <f t="shared" si="850"/>
        <v>0</v>
      </c>
      <c r="JC280" s="344">
        <f t="shared" si="851"/>
        <v>0</v>
      </c>
      <c r="JD280" s="344">
        <f t="shared" si="852"/>
        <v>0</v>
      </c>
      <c r="JE280" s="344">
        <f t="shared" si="853"/>
        <v>0</v>
      </c>
      <c r="JF280" s="344">
        <f t="shared" si="854"/>
        <v>0</v>
      </c>
      <c r="JG280" s="344">
        <f t="shared" si="855"/>
        <v>0</v>
      </c>
      <c r="JH280" s="344">
        <f t="shared" si="856"/>
        <v>0</v>
      </c>
      <c r="JI280" s="344">
        <f t="shared" si="857"/>
        <v>0</v>
      </c>
      <c r="JJ280" s="344">
        <f t="shared" si="858"/>
        <v>0</v>
      </c>
      <c r="JK280" s="344">
        <f t="shared" si="859"/>
        <v>0</v>
      </c>
      <c r="JL280" s="344">
        <f t="shared" si="860"/>
        <v>0</v>
      </c>
      <c r="JM280" s="344">
        <f t="shared" si="861"/>
        <v>0</v>
      </c>
      <c r="JN280" s="344">
        <f t="shared" si="862"/>
        <v>0</v>
      </c>
      <c r="JO280" s="344">
        <f t="shared" si="863"/>
        <v>0</v>
      </c>
      <c r="JP280" s="344">
        <f t="shared" si="864"/>
        <v>0</v>
      </c>
      <c r="JQ280" s="344">
        <f t="shared" si="865"/>
        <v>0</v>
      </c>
      <c r="JR280" s="344">
        <f t="shared" si="866"/>
        <v>0</v>
      </c>
      <c r="JS280" s="344">
        <f t="shared" si="867"/>
        <v>0</v>
      </c>
      <c r="JT280" s="344">
        <f t="shared" si="868"/>
        <v>0</v>
      </c>
      <c r="JU280" s="344">
        <f t="shared" si="869"/>
        <v>0</v>
      </c>
      <c r="JV280" s="344">
        <f t="shared" si="870"/>
        <v>0</v>
      </c>
      <c r="JW280" s="344">
        <f t="shared" si="871"/>
        <v>0</v>
      </c>
      <c r="JX280" s="344">
        <f t="shared" si="872"/>
        <v>0</v>
      </c>
      <c r="JY280" s="344">
        <f t="shared" si="873"/>
        <v>0</v>
      </c>
      <c r="JZ280" s="344">
        <f t="shared" si="874"/>
        <v>0</v>
      </c>
      <c r="KA280" s="344">
        <f t="shared" si="875"/>
        <v>0</v>
      </c>
      <c r="KB280" s="344">
        <f t="shared" si="876"/>
        <v>0</v>
      </c>
      <c r="KC280" s="344">
        <f t="shared" si="877"/>
        <v>0</v>
      </c>
      <c r="KD280" s="344">
        <f t="shared" si="878"/>
        <v>0</v>
      </c>
      <c r="KE280" s="344">
        <f t="shared" si="879"/>
        <v>0</v>
      </c>
      <c r="KF280" s="344">
        <f t="shared" si="880"/>
        <v>0</v>
      </c>
      <c r="KG280" s="344">
        <f t="shared" si="881"/>
        <v>0</v>
      </c>
      <c r="KH280" s="344">
        <f t="shared" si="882"/>
        <v>0</v>
      </c>
      <c r="KI280" s="344">
        <f t="shared" si="883"/>
        <v>0</v>
      </c>
      <c r="KJ280" s="344">
        <f t="shared" si="884"/>
        <v>0</v>
      </c>
      <c r="KK280" s="344">
        <f t="shared" si="885"/>
        <v>0</v>
      </c>
      <c r="KL280" s="344">
        <f t="shared" si="886"/>
        <v>0</v>
      </c>
      <c r="KM280" s="344">
        <f t="shared" si="887"/>
        <v>0</v>
      </c>
      <c r="KN280" s="344">
        <f t="shared" si="888"/>
        <v>0</v>
      </c>
      <c r="KO280" s="344">
        <f t="shared" si="889"/>
        <v>0</v>
      </c>
      <c r="KP280" s="344">
        <f t="shared" si="890"/>
        <v>0</v>
      </c>
      <c r="KQ280" s="344">
        <f t="shared" si="891"/>
        <v>0</v>
      </c>
      <c r="KR280" s="344">
        <f t="shared" si="892"/>
        <v>0</v>
      </c>
      <c r="KS280" s="344">
        <f t="shared" si="893"/>
        <v>0</v>
      </c>
      <c r="KT280" s="383">
        <f t="shared" si="894"/>
        <v>0</v>
      </c>
      <c r="KU280" s="701"/>
      <c r="KV280" s="109"/>
      <c r="KW280" s="109"/>
      <c r="KX280" s="110"/>
      <c r="KZ280" s="472">
        <f t="shared" si="895"/>
        <v>0</v>
      </c>
      <c r="LA280" s="348">
        <f t="shared" si="896"/>
        <v>0</v>
      </c>
      <c r="LB280" s="348">
        <f t="shared" si="897"/>
        <v>0</v>
      </c>
      <c r="LC280" s="473">
        <f t="shared" si="898"/>
        <v>0</v>
      </c>
      <c r="LE280" s="467">
        <f t="shared" si="899"/>
        <v>0</v>
      </c>
      <c r="LF280" s="467" t="str">
        <f t="shared" si="900"/>
        <v/>
      </c>
      <c r="LG280" s="467">
        <f t="shared" si="901"/>
        <v>0</v>
      </c>
      <c r="LH280" s="467">
        <f t="shared" si="902"/>
        <v>0</v>
      </c>
      <c r="LI280" s="467">
        <f t="shared" si="903"/>
        <v>0</v>
      </c>
      <c r="LJ280" s="467">
        <f t="shared" si="904"/>
        <v>0</v>
      </c>
      <c r="LK280" s="467">
        <f t="shared" si="905"/>
        <v>0</v>
      </c>
      <c r="LL280" s="467">
        <f t="shared" si="906"/>
        <v>0</v>
      </c>
      <c r="LM280" s="467">
        <f t="shared" si="907"/>
        <v>0</v>
      </c>
      <c r="LN280" s="468">
        <f t="shared" si="908"/>
        <v>0</v>
      </c>
      <c r="LO280" s="468" t="str">
        <f t="shared" si="992"/>
        <v>○</v>
      </c>
      <c r="LP280" s="451"/>
      <c r="LQ280" s="414">
        <f t="shared" si="993"/>
        <v>0</v>
      </c>
      <c r="LR280" s="414">
        <f t="shared" si="994"/>
        <v>0</v>
      </c>
      <c r="LS280" s="414" t="str">
        <f t="shared" si="909"/>
        <v/>
      </c>
      <c r="LT280" s="414" t="str">
        <f t="shared" si="995"/>
        <v/>
      </c>
      <c r="LU280" s="414">
        <f t="shared" si="910"/>
        <v>0</v>
      </c>
      <c r="LV280" s="414">
        <f t="shared" si="911"/>
        <v>0</v>
      </c>
      <c r="LW280" s="414">
        <f t="shared" si="912"/>
        <v>0</v>
      </c>
      <c r="LX280" s="448">
        <f t="shared" si="913"/>
        <v>0</v>
      </c>
      <c r="LY280" s="414">
        <f t="shared" si="996"/>
        <v>0</v>
      </c>
      <c r="LZ280" s="414">
        <f t="shared" si="997"/>
        <v>0</v>
      </c>
      <c r="MA280" s="414">
        <f t="shared" si="998"/>
        <v>0</v>
      </c>
      <c r="MB280" s="448">
        <f t="shared" si="999"/>
        <v>0</v>
      </c>
      <c r="MC280" s="414">
        <f t="shared" si="914"/>
        <v>0</v>
      </c>
      <c r="MD280" s="414">
        <f t="shared" si="915"/>
        <v>0</v>
      </c>
      <c r="ME280" s="414">
        <f t="shared" si="916"/>
        <v>0</v>
      </c>
      <c r="MF280" s="448">
        <f t="shared" si="917"/>
        <v>0</v>
      </c>
      <c r="MG280" s="414">
        <f t="shared" si="918"/>
        <v>0</v>
      </c>
      <c r="MH280" s="414">
        <f t="shared" si="919"/>
        <v>0</v>
      </c>
      <c r="MI280" s="414">
        <f t="shared" si="920"/>
        <v>0</v>
      </c>
      <c r="MJ280" s="448">
        <f t="shared" si="1000"/>
        <v>0</v>
      </c>
      <c r="MK280" s="462"/>
      <c r="ML280" s="477" cm="1">
        <f t="array" ref="ML280">IF(MX280=1,INDEX($BX280:$EQ280,1,MATCH("Ⅱ⑧",$BX280:$EQ280,0)+7),0)</f>
        <v>0</v>
      </c>
      <c r="MM280" s="478">
        <f t="shared" si="921"/>
        <v>0</v>
      </c>
      <c r="MN280" s="468">
        <f t="shared" si="922"/>
        <v>0</v>
      </c>
      <c r="MP280" s="348">
        <f t="shared" si="923"/>
        <v>0</v>
      </c>
      <c r="MQ280" s="348">
        <f t="shared" si="924"/>
        <v>0</v>
      </c>
      <c r="MR280" s="348">
        <f t="shared" si="925"/>
        <v>0</v>
      </c>
      <c r="MS280" s="348">
        <f t="shared" si="926"/>
        <v>0</v>
      </c>
      <c r="MT280" s="348">
        <f t="shared" si="927"/>
        <v>0</v>
      </c>
      <c r="MU280" s="348">
        <f t="shared" si="928"/>
        <v>0</v>
      </c>
      <c r="MV280" s="348">
        <f t="shared" si="929"/>
        <v>0</v>
      </c>
      <c r="MW280" s="348">
        <f t="shared" si="930"/>
        <v>0</v>
      </c>
      <c r="MX280" s="348">
        <f t="shared" si="931"/>
        <v>0</v>
      </c>
      <c r="MZ280" s="550">
        <f t="shared" si="932"/>
        <v>0</v>
      </c>
      <c r="NA280" s="550">
        <f t="shared" si="933"/>
        <v>0</v>
      </c>
      <c r="NB280" s="550">
        <f t="shared" si="934"/>
        <v>0</v>
      </c>
      <c r="NC280" s="550">
        <f t="shared" si="935"/>
        <v>0</v>
      </c>
      <c r="ND280" s="550">
        <f t="shared" si="936"/>
        <v>0</v>
      </c>
      <c r="NE280" s="550">
        <f t="shared" si="937"/>
        <v>0</v>
      </c>
      <c r="NF280" s="550">
        <f t="shared" si="938"/>
        <v>0</v>
      </c>
      <c r="NG280" s="550">
        <f t="shared" si="939"/>
        <v>0</v>
      </c>
    </row>
    <row r="281" spans="1:371" s="136" customFormat="1" ht="21" customHeight="1">
      <c r="A281" s="452">
        <f t="shared" si="812"/>
        <v>0</v>
      </c>
      <c r="B281" s="452">
        <f t="shared" si="1001"/>
        <v>0</v>
      </c>
      <c r="C281" s="452">
        <f t="shared" si="813"/>
        <v>0</v>
      </c>
      <c r="D281" s="452">
        <f t="shared" si="814"/>
        <v>0</v>
      </c>
      <c r="E281" s="452">
        <f t="shared" si="815"/>
        <v>0</v>
      </c>
      <c r="F281" s="452">
        <f t="shared" si="1002"/>
        <v>0</v>
      </c>
      <c r="G281" s="452">
        <f t="shared" si="1003"/>
        <v>0</v>
      </c>
      <c r="H281" s="452">
        <f t="shared" si="1004"/>
        <v>0</v>
      </c>
      <c r="I281" s="267">
        <f t="shared" si="940"/>
        <v>0</v>
      </c>
      <c r="J281" s="268"/>
      <c r="K281" s="112"/>
      <c r="L281" s="112"/>
      <c r="M281" s="106"/>
      <c r="N281" s="106"/>
      <c r="O281" s="106"/>
      <c r="P281" s="106"/>
      <c r="Q281" s="112"/>
      <c r="R281" s="263" t="str">
        <f>IFERROR(VLOOKUP(Q281,'４整理番号表'!$T$27:$U$30,2,TRUE),"")</f>
        <v/>
      </c>
      <c r="S281" s="263">
        <f t="shared" si="941"/>
        <v>0</v>
      </c>
      <c r="T281" s="266">
        <f t="shared" si="942"/>
        <v>0</v>
      </c>
      <c r="U281" s="112"/>
      <c r="V281" s="108"/>
      <c r="W281" s="269" t="str">
        <f>IFERROR(VLOOKUP(V281,'４整理番号表'!$B$6:$G$7,2,TRUE),"")</f>
        <v/>
      </c>
      <c r="X281" s="270"/>
      <c r="Y281" s="108"/>
      <c r="Z281" s="269" t="str">
        <f>IFERROR(VLOOKUP(Y281,'４整理番号表'!$B$39:$H$45,2,TRUE),"")</f>
        <v/>
      </c>
      <c r="AA281" s="108"/>
      <c r="AB281" s="271" t="str">
        <f>IFERROR(VLOOKUP(AA281,'４整理番号表'!$J$5:$K$59,2,TRUE),"")</f>
        <v/>
      </c>
      <c r="AC281" s="365"/>
      <c r="AD281" s="624"/>
      <c r="AE281" s="107"/>
      <c r="AF281" s="272" t="str">
        <f>IFERROR(VLOOKUP(AE281,'４整理番号表'!$P$6:$Q$39,2,TRUE),"")</f>
        <v/>
      </c>
      <c r="AG281" s="273">
        <f t="shared" si="816"/>
        <v>0</v>
      </c>
      <c r="AH281" s="106"/>
      <c r="AI281" s="112"/>
      <c r="AJ281" s="111"/>
      <c r="AK281" s="282"/>
      <c r="AL281" s="283"/>
      <c r="AM281" s="280"/>
      <c r="AN281" s="26"/>
      <c r="AO281" s="291">
        <f t="shared" si="817"/>
        <v>0</v>
      </c>
      <c r="AP281" s="290">
        <f t="shared" si="943"/>
        <v>0</v>
      </c>
      <c r="AQ281" s="30"/>
      <c r="AR281" s="30"/>
      <c r="AS281" s="30"/>
      <c r="AT281" s="289"/>
      <c r="AU281" s="291">
        <f t="shared" ref="AU281:AU312" si="1010">IF(AN281&lt;&gt;"",IF(AND(AM281=1,AT281="控除不可"),"該当なし",IF(AND(AM281=1,AT281="80%控除対象"),ROUNDDOWN(AN281*8/110,0),IF(AND(AM281=1,AT281="全額控除"),ROUNDDOWN(AN281*10/110,0),IF(OR(AM281=2,AM281=3),"該当なし","含税額")))),)</f>
        <v>0</v>
      </c>
      <c r="AV281" s="291" t="str">
        <f t="shared" si="1005"/>
        <v/>
      </c>
      <c r="AW281" s="27"/>
      <c r="AX281" s="33"/>
      <c r="AY281" s="33"/>
      <c r="AZ281" s="28"/>
      <c r="BA281" s="27"/>
      <c r="BB281" s="202"/>
      <c r="BC281" s="315">
        <f t="shared" si="944"/>
        <v>0</v>
      </c>
      <c r="BD281" s="349" t="str">
        <f t="shared" si="818"/>
        <v/>
      </c>
      <c r="BE281" s="350"/>
      <c r="BF281" s="350"/>
      <c r="BG281" s="349">
        <f t="shared" ref="BG281:BG312" si="1011">MIN(ROUNDDOWN(MD281,-3),ME281)</f>
        <v>0</v>
      </c>
      <c r="BH281" s="350"/>
      <c r="BI281" s="349">
        <f t="shared" si="945"/>
        <v>0</v>
      </c>
      <c r="BJ281" s="202"/>
      <c r="BK281" s="202"/>
      <c r="BL281" s="653" t="str">
        <f t="shared" si="819"/>
        <v/>
      </c>
      <c r="BM281" s="654" t="str">
        <f t="shared" si="820"/>
        <v/>
      </c>
      <c r="BN281" s="266" t="str">
        <f t="shared" si="821"/>
        <v/>
      </c>
      <c r="BO281" s="793"/>
      <c r="BP281" s="323"/>
      <c r="BQ281" s="323"/>
      <c r="BR281" s="323"/>
      <c r="BS281" s="323"/>
      <c r="BT281" s="324" t="str">
        <f t="shared" si="822"/>
        <v/>
      </c>
      <c r="BU281" s="325" t="str">
        <f t="shared" si="946"/>
        <v/>
      </c>
      <c r="BV281" s="393">
        <f>IF(BS281&lt;&gt;"",BS281-BP281,)</f>
        <v>0</v>
      </c>
      <c r="BW281" s="326"/>
      <c r="BX281" s="329"/>
      <c r="BY281" s="454"/>
      <c r="BZ281" s="455"/>
      <c r="CA281" s="455"/>
      <c r="CB281" s="455"/>
      <c r="CC281" s="455"/>
      <c r="CD281" s="322">
        <f>IFERROR(VLOOKUP(BX281,'４整理番号表'!$X$23:$Z$31,3,FALSE),)</f>
        <v>0</v>
      </c>
      <c r="CE281" s="605" t="str">
        <f>IF(BX281='４整理番号表'!$X$24,IF(CC281&lt;&gt;"",IF(BZ281&gt;0,IF(BY281=6,ROUNDDOWN((CC281-BZ281)/ABS(BZ281),3),IF(BY281=5,ROUNDDOWN((CC281-BZ281)/ABS(BZ281)*3/4,3),"")),"-")),IF(CC281&lt;&gt;"",IF(BZ281&gt;0,ROUNDDOWN((CC281-BZ281)/ABS(BZ281),3),"-"),""))</f>
        <v/>
      </c>
      <c r="CF281" s="610"/>
      <c r="CG281" s="329"/>
      <c r="CH281" s="454"/>
      <c r="CI281" s="322"/>
      <c r="CJ281" s="322"/>
      <c r="CK281" s="322"/>
      <c r="CL281" s="322"/>
      <c r="CM281" s="322">
        <f>IFERROR(VLOOKUP(CG281,'４整理番号表'!$X$23:$Z$31,3,FALSE),)</f>
        <v>0</v>
      </c>
      <c r="CN281" s="325" t="str">
        <f t="shared" si="948"/>
        <v/>
      </c>
      <c r="CO281" s="610"/>
      <c r="CP281" s="329"/>
      <c r="CQ281" s="454"/>
      <c r="CR281" s="322"/>
      <c r="CS281" s="322"/>
      <c r="CT281" s="322"/>
      <c r="CU281" s="322"/>
      <c r="CV281" s="322">
        <f>IFERROR(VLOOKUP(CP281,'４整理番号表'!$X$23:$Z$31,3,FALSE),)</f>
        <v>0</v>
      </c>
      <c r="CW281" s="325" t="str">
        <f t="shared" si="949"/>
        <v/>
      </c>
      <c r="CX281" s="619"/>
      <c r="CY281" s="329"/>
      <c r="CZ281" s="454"/>
      <c r="DA281" s="322"/>
      <c r="DB281" s="322"/>
      <c r="DC281" s="322"/>
      <c r="DD281" s="322"/>
      <c r="DE281" s="322">
        <f>IFERROR(VLOOKUP(CY281,'４整理番号表'!$X$23:$Z$31,3,FALSE),)</f>
        <v>0</v>
      </c>
      <c r="DF281" s="325" t="str">
        <f t="shared" si="950"/>
        <v/>
      </c>
      <c r="DG281" s="610"/>
      <c r="DH281" s="329"/>
      <c r="DI281" s="454"/>
      <c r="DJ281" s="322"/>
      <c r="DK281" s="322"/>
      <c r="DL281" s="322"/>
      <c r="DM281" s="322"/>
      <c r="DN281" s="322">
        <f>IFERROR(VLOOKUP(DH281,'４整理番号表'!$X$23:$Z$31,3,FALSE),)</f>
        <v>0</v>
      </c>
      <c r="DO281" s="325" t="str">
        <f t="shared" si="951"/>
        <v/>
      </c>
      <c r="DP281" s="610"/>
      <c r="DQ281" s="329"/>
      <c r="DR281" s="454"/>
      <c r="DS281" s="322"/>
      <c r="DT281" s="322"/>
      <c r="DU281" s="322"/>
      <c r="DV281" s="322"/>
      <c r="DW281" s="322">
        <f>IFERROR(VLOOKUP(DQ281,'４整理番号表'!$X$23:$Z$31,3,FALSE),)</f>
        <v>0</v>
      </c>
      <c r="DX281" s="325" t="str">
        <f t="shared" si="952"/>
        <v/>
      </c>
      <c r="DY281" s="610"/>
      <c r="DZ281" s="329"/>
      <c r="EA281" s="454"/>
      <c r="EB281" s="322"/>
      <c r="EC281" s="322"/>
      <c r="ED281" s="322"/>
      <c r="EE281" s="322"/>
      <c r="EF281" s="322">
        <f>IFERROR(VLOOKUP(DZ281,'４整理番号表'!$X$23:$Z$31,3,FALSE),)</f>
        <v>0</v>
      </c>
      <c r="EG281" s="325" t="str">
        <f t="shared" si="953"/>
        <v/>
      </c>
      <c r="EH281" s="610"/>
      <c r="EI281" s="329"/>
      <c r="EJ281" s="454"/>
      <c r="EK281" s="322"/>
      <c r="EL281" s="322"/>
      <c r="EM281" s="322"/>
      <c r="EN281" s="322"/>
      <c r="EO281" s="322">
        <f>IFERROR(VLOOKUP(EI281,'４整理番号表'!$X$23:$Z$31,3,FALSE),)</f>
        <v>0</v>
      </c>
      <c r="EP281" s="325" t="str">
        <f t="shared" si="954"/>
        <v/>
      </c>
      <c r="EQ281" s="619"/>
      <c r="ER281" s="203" t="s">
        <v>101</v>
      </c>
      <c r="ES281" s="266">
        <f t="shared" si="823"/>
        <v>0</v>
      </c>
      <c r="ET281" s="272">
        <f t="shared" si="824"/>
        <v>0</v>
      </c>
      <c r="EU281" s="272">
        <f t="shared" si="825"/>
        <v>0</v>
      </c>
      <c r="EV281" s="272">
        <f t="shared" si="826"/>
        <v>0</v>
      </c>
      <c r="EW281" s="272">
        <f t="shared" si="827"/>
        <v>0</v>
      </c>
      <c r="EX281" s="272">
        <f t="shared" si="828"/>
        <v>0</v>
      </c>
      <c r="EY281" s="272">
        <f t="shared" si="829"/>
        <v>0</v>
      </c>
      <c r="EZ281" s="272">
        <f t="shared" si="830"/>
        <v>0</v>
      </c>
      <c r="FA281" s="272">
        <f t="shared" si="831"/>
        <v>0</v>
      </c>
      <c r="FB281" s="272">
        <f t="shared" si="832"/>
        <v>0</v>
      </c>
      <c r="FC281" s="272">
        <f t="shared" si="833"/>
        <v>0</v>
      </c>
      <c r="FD281" s="272">
        <f t="shared" si="834"/>
        <v>0</v>
      </c>
      <c r="FE281" s="272">
        <f t="shared" si="835"/>
        <v>0</v>
      </c>
      <c r="FF281" s="272">
        <f t="shared" si="836"/>
        <v>0</v>
      </c>
      <c r="FG281" s="272">
        <f t="shared" si="837"/>
        <v>0</v>
      </c>
      <c r="FH281" s="272">
        <f t="shared" si="838"/>
        <v>0</v>
      </c>
      <c r="FI281" s="109" t="s">
        <v>100</v>
      </c>
      <c r="FJ281" s="109" t="s">
        <v>100</v>
      </c>
      <c r="FK281" s="109" t="s">
        <v>100</v>
      </c>
      <c r="FL281" s="109" t="s">
        <v>100</v>
      </c>
      <c r="FM281" s="109" t="s">
        <v>100</v>
      </c>
      <c r="FN281" s="272">
        <f t="shared" si="955"/>
        <v>0</v>
      </c>
      <c r="FO281" s="272">
        <f t="shared" si="956"/>
        <v>0</v>
      </c>
      <c r="FP281" s="272">
        <f t="shared" si="957"/>
        <v>0</v>
      </c>
      <c r="FQ281" s="272">
        <f t="shared" si="958"/>
        <v>0</v>
      </c>
      <c r="FR281" s="272">
        <f t="shared" si="959"/>
        <v>0</v>
      </c>
      <c r="FS281" s="272">
        <f t="shared" si="960"/>
        <v>0</v>
      </c>
      <c r="FT281" s="272">
        <f t="shared" si="961"/>
        <v>0</v>
      </c>
      <c r="FU281" s="113"/>
      <c r="FV281" s="113"/>
      <c r="FW281" s="109"/>
      <c r="FX281" s="109"/>
      <c r="FY281" s="109"/>
      <c r="FZ281" s="272">
        <f t="shared" si="962"/>
        <v>0</v>
      </c>
      <c r="GA281" s="272">
        <f t="shared" si="839"/>
        <v>0</v>
      </c>
      <c r="GB281" s="109"/>
      <c r="GC281" s="109"/>
      <c r="GD281" s="109"/>
      <c r="GE281" s="109"/>
      <c r="GF281" s="109"/>
      <c r="GG281" s="109"/>
      <c r="GH281" s="109"/>
      <c r="GI281" s="109"/>
      <c r="GJ281" s="109"/>
      <c r="GK281" s="109"/>
      <c r="GL281" s="109"/>
      <c r="GM281" s="109"/>
      <c r="GN281" s="109"/>
      <c r="GO281" s="109"/>
      <c r="GP281" s="109"/>
      <c r="GQ281" s="109"/>
      <c r="GR281" s="109"/>
      <c r="GS281" s="109"/>
      <c r="GT281" s="110"/>
      <c r="GV281" s="413">
        <f t="shared" si="840"/>
        <v>0</v>
      </c>
      <c r="GW281" s="414">
        <f t="shared" si="841"/>
        <v>0</v>
      </c>
      <c r="GX281" s="415"/>
      <c r="GY281" s="416">
        <f t="shared" si="1006"/>
        <v>0</v>
      </c>
      <c r="GZ281" s="417">
        <f t="shared" si="1007"/>
        <v>0</v>
      </c>
      <c r="HA281" s="385"/>
      <c r="HB281" s="421"/>
      <c r="HC281" s="422"/>
      <c r="HD281" s="422"/>
      <c r="HE281" s="423">
        <f t="shared" si="1008"/>
        <v>0</v>
      </c>
      <c r="HF281" s="424">
        <f t="shared" si="1009"/>
        <v>0</v>
      </c>
      <c r="HG281" s="426"/>
      <c r="HH281" s="426"/>
      <c r="HI281" s="426"/>
      <c r="HJ281" s="345" t="str">
        <f t="shared" si="842"/>
        <v/>
      </c>
      <c r="HK281" s="402">
        <f>IF(OR(AND(1&lt;=HJ281,HJ281&lt;=3),HJ281=6),VLOOKUP(HJ281,'４整理番号表'!$J$5:$K$59,2,FALSE),0)</f>
        <v>0</v>
      </c>
      <c r="HL281" s="402">
        <f>IF(OR(HJ281=4,HJ281=7),VLOOKUP(HJ281,'４整理番号表'!$J$5:$K$59,2,FALSE),0)</f>
        <v>0</v>
      </c>
      <c r="HM281" s="402">
        <f>IF(HJ281=5,VLOOKUP(HJ281,'４整理番号表'!$J$5:$K$59,2,FALSE),0)</f>
        <v>0</v>
      </c>
      <c r="HN281" s="402">
        <f>IF(AND(8&lt;=HJ281,HJ281&lt;=13),VLOOKUP(HJ281,'４整理番号表'!$J$5:$K$59,2,FALSE),0)</f>
        <v>0</v>
      </c>
      <c r="HO281" s="397">
        <f t="shared" si="963"/>
        <v>0</v>
      </c>
      <c r="HP281" s="345">
        <f t="shared" si="964"/>
        <v>0</v>
      </c>
      <c r="HQ281" s="345">
        <f t="shared" si="965"/>
        <v>0</v>
      </c>
      <c r="HR281" s="344">
        <f t="shared" si="966"/>
        <v>0</v>
      </c>
      <c r="HS281" s="344">
        <f t="shared" si="967"/>
        <v>0</v>
      </c>
      <c r="HT281" s="345">
        <f t="shared" si="968"/>
        <v>0</v>
      </c>
      <c r="HU281" s="345">
        <f t="shared" si="969"/>
        <v>0</v>
      </c>
      <c r="HV281" s="345">
        <f t="shared" si="970"/>
        <v>0</v>
      </c>
      <c r="HW281" s="345">
        <f t="shared" si="971"/>
        <v>0</v>
      </c>
      <c r="HX281" s="345">
        <f t="shared" si="972"/>
        <v>0</v>
      </c>
      <c r="HY281" s="344">
        <f t="shared" si="973"/>
        <v>0</v>
      </c>
      <c r="HZ281" s="344">
        <f t="shared" si="974"/>
        <v>0</v>
      </c>
      <c r="IA281" s="345">
        <f t="shared" si="975"/>
        <v>0</v>
      </c>
      <c r="IB281" s="345">
        <f t="shared" si="976"/>
        <v>0</v>
      </c>
      <c r="IC281" s="345">
        <f t="shared" si="977"/>
        <v>0</v>
      </c>
      <c r="ID281" s="345">
        <f t="shared" si="978"/>
        <v>0</v>
      </c>
      <c r="IE281" s="345">
        <f t="shared" si="979"/>
        <v>0</v>
      </c>
      <c r="IF281" s="344">
        <f>IF(AND($HO281=3,SUM($ID281:IE281)=0),IF(AND($HB281=1,$HF281&gt;=0.1),1,),)</f>
        <v>0</v>
      </c>
      <c r="IG281" s="344">
        <f>IF(AND($HO281=3,SUM($ID281:IF281)=0),IF(AND($HB281=1,$HF281&gt;=0.05,$HF281&lt;0.1),1,),)</f>
        <v>0</v>
      </c>
      <c r="IH281" s="345">
        <f t="shared" si="980"/>
        <v>0</v>
      </c>
      <c r="II281" s="345">
        <f t="shared" si="981"/>
        <v>0</v>
      </c>
      <c r="IJ281" s="345">
        <f t="shared" si="982"/>
        <v>0</v>
      </c>
      <c r="IK281" s="345">
        <f t="shared" si="983"/>
        <v>0</v>
      </c>
      <c r="IL281" s="345">
        <f t="shared" si="984"/>
        <v>0</v>
      </c>
      <c r="IM281" s="345">
        <f t="shared" si="985"/>
        <v>0</v>
      </c>
      <c r="IN281" s="345">
        <f t="shared" si="986"/>
        <v>0</v>
      </c>
      <c r="IO281" s="345">
        <f t="shared" si="987"/>
        <v>0</v>
      </c>
      <c r="IP281" s="345">
        <f t="shared" si="988"/>
        <v>0</v>
      </c>
      <c r="IQ281" s="345">
        <f t="shared" si="989"/>
        <v>0</v>
      </c>
      <c r="IR281" s="345">
        <f t="shared" si="990"/>
        <v>0</v>
      </c>
      <c r="IS281" s="392">
        <f t="shared" si="991"/>
        <v>0</v>
      </c>
      <c r="IT281" s="385"/>
      <c r="IU281" s="440">
        <f t="shared" si="843"/>
        <v>0</v>
      </c>
      <c r="IV281" s="344">
        <f t="shared" si="844"/>
        <v>0</v>
      </c>
      <c r="IW281" s="344">
        <f t="shared" si="845"/>
        <v>0</v>
      </c>
      <c r="IX281" s="344">
        <f t="shared" si="846"/>
        <v>0</v>
      </c>
      <c r="IY281" s="344">
        <f t="shared" si="847"/>
        <v>0</v>
      </c>
      <c r="IZ281" s="344">
        <f t="shared" si="848"/>
        <v>0</v>
      </c>
      <c r="JA281" s="344">
        <f t="shared" si="849"/>
        <v>0</v>
      </c>
      <c r="JB281" s="344">
        <f t="shared" si="850"/>
        <v>0</v>
      </c>
      <c r="JC281" s="344">
        <f t="shared" si="851"/>
        <v>0</v>
      </c>
      <c r="JD281" s="344">
        <f t="shared" si="852"/>
        <v>0</v>
      </c>
      <c r="JE281" s="344">
        <f t="shared" si="853"/>
        <v>0</v>
      </c>
      <c r="JF281" s="344">
        <f t="shared" si="854"/>
        <v>0</v>
      </c>
      <c r="JG281" s="344">
        <f t="shared" si="855"/>
        <v>0</v>
      </c>
      <c r="JH281" s="344">
        <f t="shared" si="856"/>
        <v>0</v>
      </c>
      <c r="JI281" s="344">
        <f t="shared" si="857"/>
        <v>0</v>
      </c>
      <c r="JJ281" s="344">
        <f t="shared" si="858"/>
        <v>0</v>
      </c>
      <c r="JK281" s="344">
        <f t="shared" si="859"/>
        <v>0</v>
      </c>
      <c r="JL281" s="344">
        <f t="shared" si="860"/>
        <v>0</v>
      </c>
      <c r="JM281" s="344">
        <f t="shared" si="861"/>
        <v>0</v>
      </c>
      <c r="JN281" s="344">
        <f t="shared" si="862"/>
        <v>0</v>
      </c>
      <c r="JO281" s="344">
        <f t="shared" si="863"/>
        <v>0</v>
      </c>
      <c r="JP281" s="344">
        <f t="shared" si="864"/>
        <v>0</v>
      </c>
      <c r="JQ281" s="344">
        <f t="shared" si="865"/>
        <v>0</v>
      </c>
      <c r="JR281" s="344">
        <f t="shared" si="866"/>
        <v>0</v>
      </c>
      <c r="JS281" s="344">
        <f t="shared" si="867"/>
        <v>0</v>
      </c>
      <c r="JT281" s="344">
        <f t="shared" si="868"/>
        <v>0</v>
      </c>
      <c r="JU281" s="344">
        <f t="shared" si="869"/>
        <v>0</v>
      </c>
      <c r="JV281" s="344">
        <f t="shared" si="870"/>
        <v>0</v>
      </c>
      <c r="JW281" s="344">
        <f t="shared" si="871"/>
        <v>0</v>
      </c>
      <c r="JX281" s="344">
        <f t="shared" si="872"/>
        <v>0</v>
      </c>
      <c r="JY281" s="344">
        <f t="shared" si="873"/>
        <v>0</v>
      </c>
      <c r="JZ281" s="344">
        <f t="shared" si="874"/>
        <v>0</v>
      </c>
      <c r="KA281" s="344">
        <f t="shared" si="875"/>
        <v>0</v>
      </c>
      <c r="KB281" s="344">
        <f t="shared" si="876"/>
        <v>0</v>
      </c>
      <c r="KC281" s="344">
        <f t="shared" si="877"/>
        <v>0</v>
      </c>
      <c r="KD281" s="344">
        <f t="shared" si="878"/>
        <v>0</v>
      </c>
      <c r="KE281" s="344">
        <f t="shared" si="879"/>
        <v>0</v>
      </c>
      <c r="KF281" s="344">
        <f t="shared" si="880"/>
        <v>0</v>
      </c>
      <c r="KG281" s="344">
        <f t="shared" si="881"/>
        <v>0</v>
      </c>
      <c r="KH281" s="344">
        <f t="shared" si="882"/>
        <v>0</v>
      </c>
      <c r="KI281" s="344">
        <f t="shared" si="883"/>
        <v>0</v>
      </c>
      <c r="KJ281" s="344">
        <f t="shared" si="884"/>
        <v>0</v>
      </c>
      <c r="KK281" s="344">
        <f t="shared" si="885"/>
        <v>0</v>
      </c>
      <c r="KL281" s="344">
        <f t="shared" si="886"/>
        <v>0</v>
      </c>
      <c r="KM281" s="344">
        <f t="shared" si="887"/>
        <v>0</v>
      </c>
      <c r="KN281" s="344">
        <f t="shared" si="888"/>
        <v>0</v>
      </c>
      <c r="KO281" s="344">
        <f t="shared" si="889"/>
        <v>0</v>
      </c>
      <c r="KP281" s="344">
        <f t="shared" si="890"/>
        <v>0</v>
      </c>
      <c r="KQ281" s="344">
        <f t="shared" si="891"/>
        <v>0</v>
      </c>
      <c r="KR281" s="344">
        <f t="shared" si="892"/>
        <v>0</v>
      </c>
      <c r="KS281" s="344">
        <f t="shared" si="893"/>
        <v>0</v>
      </c>
      <c r="KT281" s="383">
        <f t="shared" si="894"/>
        <v>0</v>
      </c>
      <c r="KU281" s="701"/>
      <c r="KV281" s="109"/>
      <c r="KW281" s="109"/>
      <c r="KX281" s="110"/>
      <c r="KZ281" s="472">
        <f t="shared" si="895"/>
        <v>0</v>
      </c>
      <c r="LA281" s="348">
        <f t="shared" si="896"/>
        <v>0</v>
      </c>
      <c r="LB281" s="348">
        <f t="shared" si="897"/>
        <v>0</v>
      </c>
      <c r="LC281" s="473">
        <f t="shared" si="898"/>
        <v>0</v>
      </c>
      <c r="LE281" s="467">
        <f t="shared" si="899"/>
        <v>0</v>
      </c>
      <c r="LF281" s="467" t="str">
        <f t="shared" si="900"/>
        <v/>
      </c>
      <c r="LG281" s="467">
        <f t="shared" si="901"/>
        <v>0</v>
      </c>
      <c r="LH281" s="467">
        <f t="shared" si="902"/>
        <v>0</v>
      </c>
      <c r="LI281" s="467">
        <f t="shared" si="903"/>
        <v>0</v>
      </c>
      <c r="LJ281" s="467">
        <f t="shared" si="904"/>
        <v>0</v>
      </c>
      <c r="LK281" s="467">
        <f t="shared" si="905"/>
        <v>0</v>
      </c>
      <c r="LL281" s="467">
        <f t="shared" si="906"/>
        <v>0</v>
      </c>
      <c r="LM281" s="467">
        <f t="shared" si="907"/>
        <v>0</v>
      </c>
      <c r="LN281" s="468">
        <f t="shared" si="908"/>
        <v>0</v>
      </c>
      <c r="LO281" s="468" t="str">
        <f t="shared" si="992"/>
        <v>○</v>
      </c>
      <c r="LP281" s="451"/>
      <c r="LQ281" s="414">
        <f t="shared" si="993"/>
        <v>0</v>
      </c>
      <c r="LR281" s="414">
        <f t="shared" si="994"/>
        <v>0</v>
      </c>
      <c r="LS281" s="414" t="str">
        <f t="shared" si="909"/>
        <v/>
      </c>
      <c r="LT281" s="414" t="str">
        <f t="shared" si="995"/>
        <v/>
      </c>
      <c r="LU281" s="414">
        <f t="shared" si="910"/>
        <v>0</v>
      </c>
      <c r="LV281" s="414">
        <f t="shared" si="911"/>
        <v>0</v>
      </c>
      <c r="LW281" s="414">
        <f t="shared" si="912"/>
        <v>0</v>
      </c>
      <c r="LX281" s="448">
        <f t="shared" si="913"/>
        <v>0</v>
      </c>
      <c r="LY281" s="414">
        <f t="shared" si="996"/>
        <v>0</v>
      </c>
      <c r="LZ281" s="414">
        <f t="shared" si="997"/>
        <v>0</v>
      </c>
      <c r="MA281" s="414">
        <f t="shared" si="998"/>
        <v>0</v>
      </c>
      <c r="MB281" s="448">
        <f t="shared" si="999"/>
        <v>0</v>
      </c>
      <c r="MC281" s="414">
        <f t="shared" si="914"/>
        <v>0</v>
      </c>
      <c r="MD281" s="414">
        <f t="shared" si="915"/>
        <v>0</v>
      </c>
      <c r="ME281" s="414">
        <f t="shared" si="916"/>
        <v>0</v>
      </c>
      <c r="MF281" s="448">
        <f t="shared" si="917"/>
        <v>0</v>
      </c>
      <c r="MG281" s="414">
        <f t="shared" si="918"/>
        <v>0</v>
      </c>
      <c r="MH281" s="414">
        <f t="shared" si="919"/>
        <v>0</v>
      </c>
      <c r="MI281" s="414">
        <f t="shared" si="920"/>
        <v>0</v>
      </c>
      <c r="MJ281" s="448">
        <f t="shared" si="1000"/>
        <v>0</v>
      </c>
      <c r="MK281" s="462"/>
      <c r="ML281" s="477" cm="1">
        <f t="array" ref="ML281">IF(MX281=1,INDEX($BX281:$EQ281,1,MATCH("Ⅱ⑧",$BX281:$EQ281,0)+7),0)</f>
        <v>0</v>
      </c>
      <c r="MM281" s="478">
        <f t="shared" si="921"/>
        <v>0</v>
      </c>
      <c r="MN281" s="468">
        <f t="shared" si="922"/>
        <v>0</v>
      </c>
      <c r="MP281" s="348">
        <f t="shared" si="923"/>
        <v>0</v>
      </c>
      <c r="MQ281" s="348">
        <f t="shared" si="924"/>
        <v>0</v>
      </c>
      <c r="MR281" s="348">
        <f t="shared" si="925"/>
        <v>0</v>
      </c>
      <c r="MS281" s="348">
        <f t="shared" si="926"/>
        <v>0</v>
      </c>
      <c r="MT281" s="348">
        <f t="shared" si="927"/>
        <v>0</v>
      </c>
      <c r="MU281" s="348">
        <f t="shared" si="928"/>
        <v>0</v>
      </c>
      <c r="MV281" s="348">
        <f t="shared" si="929"/>
        <v>0</v>
      </c>
      <c r="MW281" s="348">
        <f t="shared" si="930"/>
        <v>0</v>
      </c>
      <c r="MX281" s="348">
        <f t="shared" si="931"/>
        <v>0</v>
      </c>
      <c r="MZ281" s="550">
        <f t="shared" si="932"/>
        <v>0</v>
      </c>
      <c r="NA281" s="550">
        <f t="shared" si="933"/>
        <v>0</v>
      </c>
      <c r="NB281" s="550">
        <f t="shared" si="934"/>
        <v>0</v>
      </c>
      <c r="NC281" s="550">
        <f t="shared" si="935"/>
        <v>0</v>
      </c>
      <c r="ND281" s="550">
        <f t="shared" si="936"/>
        <v>0</v>
      </c>
      <c r="NE281" s="550">
        <f t="shared" si="937"/>
        <v>0</v>
      </c>
      <c r="NF281" s="550">
        <f t="shared" si="938"/>
        <v>0</v>
      </c>
      <c r="NG281" s="550">
        <f t="shared" si="939"/>
        <v>0</v>
      </c>
    </row>
    <row r="282" spans="1:371" s="136" customFormat="1" ht="21" customHeight="1">
      <c r="A282" s="452">
        <f t="shared" si="812"/>
        <v>0</v>
      </c>
      <c r="B282" s="452">
        <f t="shared" si="1001"/>
        <v>0</v>
      </c>
      <c r="C282" s="452">
        <f t="shared" si="813"/>
        <v>0</v>
      </c>
      <c r="D282" s="452">
        <f t="shared" si="814"/>
        <v>0</v>
      </c>
      <c r="E282" s="452">
        <f t="shared" si="815"/>
        <v>0</v>
      </c>
      <c r="F282" s="452">
        <f t="shared" si="1002"/>
        <v>0</v>
      </c>
      <c r="G282" s="452">
        <f t="shared" si="1003"/>
        <v>0</v>
      </c>
      <c r="H282" s="452">
        <f t="shared" si="1004"/>
        <v>0</v>
      </c>
      <c r="I282" s="267">
        <f t="shared" si="940"/>
        <v>0</v>
      </c>
      <c r="J282" s="268"/>
      <c r="K282" s="112"/>
      <c r="L282" s="112"/>
      <c r="M282" s="106"/>
      <c r="N282" s="106"/>
      <c r="O282" s="106"/>
      <c r="P282" s="106"/>
      <c r="Q282" s="112"/>
      <c r="R282" s="263" t="str">
        <f>IFERROR(VLOOKUP(Q282,'４整理番号表'!$T$27:$U$30,2,TRUE),"")</f>
        <v/>
      </c>
      <c r="S282" s="263">
        <f t="shared" si="941"/>
        <v>0</v>
      </c>
      <c r="T282" s="266">
        <f t="shared" si="942"/>
        <v>0</v>
      </c>
      <c r="U282" s="112"/>
      <c r="V282" s="108"/>
      <c r="W282" s="269" t="str">
        <f>IFERROR(VLOOKUP(V282,'４整理番号表'!$B$6:$G$7,2,TRUE),"")</f>
        <v/>
      </c>
      <c r="X282" s="270"/>
      <c r="Y282" s="108"/>
      <c r="Z282" s="269" t="str">
        <f>IFERROR(VLOOKUP(Y282,'４整理番号表'!$B$39:$H$45,2,TRUE),"")</f>
        <v/>
      </c>
      <c r="AA282" s="108"/>
      <c r="AB282" s="271" t="str">
        <f>IFERROR(VLOOKUP(AA282,'４整理番号表'!$J$5:$K$59,2,TRUE),"")</f>
        <v/>
      </c>
      <c r="AC282" s="365"/>
      <c r="AD282" s="624"/>
      <c r="AE282" s="107"/>
      <c r="AF282" s="272" t="str">
        <f>IFERROR(VLOOKUP(AE282,'４整理番号表'!$P$6:$Q$39,2,TRUE),"")</f>
        <v/>
      </c>
      <c r="AG282" s="273">
        <f t="shared" si="816"/>
        <v>0</v>
      </c>
      <c r="AH282" s="106"/>
      <c r="AI282" s="112"/>
      <c r="AJ282" s="111"/>
      <c r="AK282" s="282"/>
      <c r="AL282" s="283"/>
      <c r="AM282" s="280"/>
      <c r="AN282" s="29"/>
      <c r="AO282" s="291">
        <f t="shared" si="817"/>
        <v>0</v>
      </c>
      <c r="AP282" s="290">
        <f t="shared" si="943"/>
        <v>0</v>
      </c>
      <c r="AQ282" s="30"/>
      <c r="AR282" s="30"/>
      <c r="AS282" s="30"/>
      <c r="AT282" s="289"/>
      <c r="AU282" s="291">
        <f t="shared" si="1010"/>
        <v>0</v>
      </c>
      <c r="AV282" s="291" t="str">
        <f t="shared" si="1005"/>
        <v/>
      </c>
      <c r="AW282" s="27"/>
      <c r="AX282" s="33"/>
      <c r="AY282" s="33"/>
      <c r="AZ282" s="28"/>
      <c r="BA282" s="27"/>
      <c r="BB282" s="202"/>
      <c r="BC282" s="315">
        <f t="shared" si="944"/>
        <v>0</v>
      </c>
      <c r="BD282" s="349" t="str">
        <f t="shared" si="818"/>
        <v/>
      </c>
      <c r="BE282" s="350"/>
      <c r="BF282" s="350"/>
      <c r="BG282" s="349">
        <f t="shared" si="1011"/>
        <v>0</v>
      </c>
      <c r="BH282" s="350"/>
      <c r="BI282" s="349">
        <f t="shared" si="945"/>
        <v>0</v>
      </c>
      <c r="BJ282" s="202"/>
      <c r="BK282" s="202"/>
      <c r="BL282" s="653" t="str">
        <f t="shared" si="819"/>
        <v/>
      </c>
      <c r="BM282" s="654" t="str">
        <f t="shared" si="820"/>
        <v/>
      </c>
      <c r="BN282" s="266" t="str">
        <f t="shared" si="821"/>
        <v/>
      </c>
      <c r="BO282" s="793"/>
      <c r="BP282" s="323"/>
      <c r="BQ282" s="323"/>
      <c r="BR282" s="323"/>
      <c r="BS282" s="323"/>
      <c r="BT282" s="324" t="str">
        <f t="shared" si="822"/>
        <v/>
      </c>
      <c r="BU282" s="325" t="str">
        <f t="shared" si="946"/>
        <v/>
      </c>
      <c r="BV282" s="393">
        <f t="shared" ref="BV282:BV312" si="1012">IF(BS282&lt;&gt;"",BS282-BP282,)</f>
        <v>0</v>
      </c>
      <c r="BW282" s="326"/>
      <c r="BX282" s="329"/>
      <c r="BY282" s="454"/>
      <c r="BZ282" s="455"/>
      <c r="CA282" s="455"/>
      <c r="CB282" s="455"/>
      <c r="CC282" s="455"/>
      <c r="CD282" s="322">
        <f>IFERROR(VLOOKUP(BX282,'４整理番号表'!$X$23:$Z$31,3,FALSE),)</f>
        <v>0</v>
      </c>
      <c r="CE282" s="605" t="str">
        <f>IF(BX282='４整理番号表'!$X$24,IF(CC282&lt;&gt;"",IF(BZ282&gt;0,IF(BY282=6,ROUNDDOWN((CC282-BZ282)/ABS(BZ282),3),IF(BY282=5,ROUNDDOWN((CC282-BZ282)/ABS(BZ282)*3/4,3),"")),"-")),IF(CC282&lt;&gt;"",IF(BZ282&gt;0,ROUNDDOWN((CC282-BZ282)/ABS(BZ282),3),"-"),""))</f>
        <v/>
      </c>
      <c r="CF282" s="610"/>
      <c r="CG282" s="329"/>
      <c r="CH282" s="454"/>
      <c r="CI282" s="322"/>
      <c r="CJ282" s="322"/>
      <c r="CK282" s="322"/>
      <c r="CL282" s="322"/>
      <c r="CM282" s="322">
        <f>IFERROR(VLOOKUP(CG282,'４整理番号表'!$X$23:$Z$31,3,FALSE),)</f>
        <v>0</v>
      </c>
      <c r="CN282" s="325" t="str">
        <f t="shared" si="948"/>
        <v/>
      </c>
      <c r="CO282" s="610"/>
      <c r="CP282" s="329"/>
      <c r="CQ282" s="454"/>
      <c r="CR282" s="322"/>
      <c r="CS282" s="322"/>
      <c r="CT282" s="322"/>
      <c r="CU282" s="322"/>
      <c r="CV282" s="322">
        <f>IFERROR(VLOOKUP(CP282,'４整理番号表'!$X$23:$Z$31,3,FALSE),)</f>
        <v>0</v>
      </c>
      <c r="CW282" s="325" t="str">
        <f t="shared" si="949"/>
        <v/>
      </c>
      <c r="CX282" s="619"/>
      <c r="CY282" s="329"/>
      <c r="CZ282" s="454"/>
      <c r="DA282" s="322"/>
      <c r="DB282" s="322"/>
      <c r="DC282" s="322"/>
      <c r="DD282" s="322"/>
      <c r="DE282" s="322">
        <f>IFERROR(VLOOKUP(CY282,'４整理番号表'!$X$23:$Z$31,3,FALSE),)</f>
        <v>0</v>
      </c>
      <c r="DF282" s="325" t="str">
        <f t="shared" si="950"/>
        <v/>
      </c>
      <c r="DG282" s="610"/>
      <c r="DH282" s="329"/>
      <c r="DI282" s="454"/>
      <c r="DJ282" s="322"/>
      <c r="DK282" s="322"/>
      <c r="DL282" s="322"/>
      <c r="DM282" s="322"/>
      <c r="DN282" s="322">
        <f>IFERROR(VLOOKUP(DH282,'４整理番号表'!$X$23:$Z$31,3,FALSE),)</f>
        <v>0</v>
      </c>
      <c r="DO282" s="325" t="str">
        <f t="shared" si="951"/>
        <v/>
      </c>
      <c r="DP282" s="610"/>
      <c r="DQ282" s="329"/>
      <c r="DR282" s="454"/>
      <c r="DS282" s="322"/>
      <c r="DT282" s="322"/>
      <c r="DU282" s="322"/>
      <c r="DV282" s="322"/>
      <c r="DW282" s="322">
        <f>IFERROR(VLOOKUP(DQ282,'４整理番号表'!$X$23:$Z$31,3,FALSE),)</f>
        <v>0</v>
      </c>
      <c r="DX282" s="325" t="str">
        <f t="shared" si="952"/>
        <v/>
      </c>
      <c r="DY282" s="610"/>
      <c r="DZ282" s="329"/>
      <c r="EA282" s="454"/>
      <c r="EB282" s="322"/>
      <c r="EC282" s="322"/>
      <c r="ED282" s="322"/>
      <c r="EE282" s="322"/>
      <c r="EF282" s="322">
        <f>IFERROR(VLOOKUP(DZ282,'４整理番号表'!$X$23:$Z$31,3,FALSE),)</f>
        <v>0</v>
      </c>
      <c r="EG282" s="325" t="str">
        <f t="shared" si="953"/>
        <v/>
      </c>
      <c r="EH282" s="610"/>
      <c r="EI282" s="329"/>
      <c r="EJ282" s="454"/>
      <c r="EK282" s="322"/>
      <c r="EL282" s="322"/>
      <c r="EM282" s="322"/>
      <c r="EN282" s="322"/>
      <c r="EO282" s="322">
        <f>IFERROR(VLOOKUP(EI282,'４整理番号表'!$X$23:$Z$31,3,FALSE),)</f>
        <v>0</v>
      </c>
      <c r="EP282" s="325" t="str">
        <f t="shared" si="954"/>
        <v/>
      </c>
      <c r="EQ282" s="619"/>
      <c r="ER282" s="203" t="s">
        <v>101</v>
      </c>
      <c r="ES282" s="266">
        <f t="shared" si="823"/>
        <v>0</v>
      </c>
      <c r="ET282" s="272">
        <f t="shared" si="824"/>
        <v>0</v>
      </c>
      <c r="EU282" s="272">
        <f t="shared" si="825"/>
        <v>0</v>
      </c>
      <c r="EV282" s="272">
        <f t="shared" si="826"/>
        <v>0</v>
      </c>
      <c r="EW282" s="272">
        <f t="shared" si="827"/>
        <v>0</v>
      </c>
      <c r="EX282" s="272">
        <f t="shared" si="828"/>
        <v>0</v>
      </c>
      <c r="EY282" s="272">
        <f t="shared" si="829"/>
        <v>0</v>
      </c>
      <c r="EZ282" s="272">
        <f t="shared" si="830"/>
        <v>0</v>
      </c>
      <c r="FA282" s="272">
        <f t="shared" si="831"/>
        <v>0</v>
      </c>
      <c r="FB282" s="272">
        <f t="shared" si="832"/>
        <v>0</v>
      </c>
      <c r="FC282" s="272">
        <f t="shared" si="833"/>
        <v>0</v>
      </c>
      <c r="FD282" s="272">
        <f t="shared" si="834"/>
        <v>0</v>
      </c>
      <c r="FE282" s="272">
        <f t="shared" si="835"/>
        <v>0</v>
      </c>
      <c r="FF282" s="272">
        <f t="shared" si="836"/>
        <v>0</v>
      </c>
      <c r="FG282" s="272">
        <f t="shared" si="837"/>
        <v>0</v>
      </c>
      <c r="FH282" s="272">
        <f t="shared" si="838"/>
        <v>0</v>
      </c>
      <c r="FI282" s="109" t="s">
        <v>100</v>
      </c>
      <c r="FJ282" s="109" t="s">
        <v>100</v>
      </c>
      <c r="FK282" s="109" t="s">
        <v>100</v>
      </c>
      <c r="FL282" s="109" t="s">
        <v>100</v>
      </c>
      <c r="FM282" s="109" t="s">
        <v>100</v>
      </c>
      <c r="FN282" s="272">
        <f t="shared" si="955"/>
        <v>0</v>
      </c>
      <c r="FO282" s="272">
        <f t="shared" si="956"/>
        <v>0</v>
      </c>
      <c r="FP282" s="272">
        <f t="shared" si="957"/>
        <v>0</v>
      </c>
      <c r="FQ282" s="272">
        <f t="shared" si="958"/>
        <v>0</v>
      </c>
      <c r="FR282" s="272">
        <f t="shared" si="959"/>
        <v>0</v>
      </c>
      <c r="FS282" s="272">
        <f t="shared" si="960"/>
        <v>0</v>
      </c>
      <c r="FT282" s="272">
        <f t="shared" si="961"/>
        <v>0</v>
      </c>
      <c r="FU282" s="113"/>
      <c r="FV282" s="113"/>
      <c r="FW282" s="109"/>
      <c r="FX282" s="109"/>
      <c r="FY282" s="109"/>
      <c r="FZ282" s="272">
        <f t="shared" si="962"/>
        <v>0</v>
      </c>
      <c r="GA282" s="272">
        <f t="shared" si="839"/>
        <v>0</v>
      </c>
      <c r="GB282" s="109"/>
      <c r="GC282" s="109"/>
      <c r="GD282" s="109"/>
      <c r="GE282" s="109"/>
      <c r="GF282" s="109"/>
      <c r="GG282" s="109"/>
      <c r="GH282" s="109"/>
      <c r="GI282" s="109"/>
      <c r="GJ282" s="109"/>
      <c r="GK282" s="109"/>
      <c r="GL282" s="109"/>
      <c r="GM282" s="109"/>
      <c r="GN282" s="109"/>
      <c r="GO282" s="109"/>
      <c r="GP282" s="109"/>
      <c r="GQ282" s="109"/>
      <c r="GR282" s="109"/>
      <c r="GS282" s="109"/>
      <c r="GT282" s="110"/>
      <c r="GV282" s="413">
        <f t="shared" si="840"/>
        <v>0</v>
      </c>
      <c r="GW282" s="414">
        <f t="shared" si="841"/>
        <v>0</v>
      </c>
      <c r="GX282" s="415"/>
      <c r="GY282" s="416">
        <f t="shared" si="1006"/>
        <v>0</v>
      </c>
      <c r="GZ282" s="417">
        <f t="shared" si="1007"/>
        <v>0</v>
      </c>
      <c r="HA282" s="385"/>
      <c r="HB282" s="421"/>
      <c r="HC282" s="422"/>
      <c r="HD282" s="422"/>
      <c r="HE282" s="423">
        <f t="shared" si="1008"/>
        <v>0</v>
      </c>
      <c r="HF282" s="424">
        <f t="shared" si="1009"/>
        <v>0</v>
      </c>
      <c r="HG282" s="426"/>
      <c r="HH282" s="426"/>
      <c r="HI282" s="426"/>
      <c r="HJ282" s="345" t="str">
        <f t="shared" si="842"/>
        <v/>
      </c>
      <c r="HK282" s="402">
        <f>IF(OR(AND(1&lt;=HJ282,HJ282&lt;=3),HJ282=6),VLOOKUP(HJ282,'４整理番号表'!$J$5:$K$59,2,FALSE),0)</f>
        <v>0</v>
      </c>
      <c r="HL282" s="402">
        <f>IF(OR(HJ282=4,HJ282=7),VLOOKUP(HJ282,'４整理番号表'!$J$5:$K$59,2,FALSE),0)</f>
        <v>0</v>
      </c>
      <c r="HM282" s="402">
        <f>IF(HJ282=5,VLOOKUP(HJ282,'４整理番号表'!$J$5:$K$59,2,FALSE),0)</f>
        <v>0</v>
      </c>
      <c r="HN282" s="402">
        <f>IF(AND(8&lt;=HJ282,HJ282&lt;=13),VLOOKUP(HJ282,'４整理番号表'!$J$5:$K$59,2,FALSE),0)</f>
        <v>0</v>
      </c>
      <c r="HO282" s="397">
        <f t="shared" si="963"/>
        <v>0</v>
      </c>
      <c r="HP282" s="345">
        <f t="shared" si="964"/>
        <v>0</v>
      </c>
      <c r="HQ282" s="345">
        <f t="shared" si="965"/>
        <v>0</v>
      </c>
      <c r="HR282" s="344">
        <f t="shared" si="966"/>
        <v>0</v>
      </c>
      <c r="HS282" s="344">
        <f t="shared" si="967"/>
        <v>0</v>
      </c>
      <c r="HT282" s="345">
        <f t="shared" si="968"/>
        <v>0</v>
      </c>
      <c r="HU282" s="345">
        <f t="shared" si="969"/>
        <v>0</v>
      </c>
      <c r="HV282" s="345">
        <f t="shared" si="970"/>
        <v>0</v>
      </c>
      <c r="HW282" s="345">
        <f t="shared" si="971"/>
        <v>0</v>
      </c>
      <c r="HX282" s="345">
        <f t="shared" si="972"/>
        <v>0</v>
      </c>
      <c r="HY282" s="344">
        <f t="shared" si="973"/>
        <v>0</v>
      </c>
      <c r="HZ282" s="344">
        <f t="shared" si="974"/>
        <v>0</v>
      </c>
      <c r="IA282" s="345">
        <f t="shared" si="975"/>
        <v>0</v>
      </c>
      <c r="IB282" s="345">
        <f t="shared" si="976"/>
        <v>0</v>
      </c>
      <c r="IC282" s="345">
        <f t="shared" si="977"/>
        <v>0</v>
      </c>
      <c r="ID282" s="345">
        <f t="shared" si="978"/>
        <v>0</v>
      </c>
      <c r="IE282" s="345">
        <f t="shared" si="979"/>
        <v>0</v>
      </c>
      <c r="IF282" s="344">
        <f>IF(AND($HO282=3,SUM($ID282:IE282)=0),IF(AND($HB282=1,$HF282&gt;=0.1),1,),)</f>
        <v>0</v>
      </c>
      <c r="IG282" s="344">
        <f>IF(AND($HO282=3,SUM($ID282:IF282)=0),IF(AND($HB282=1,$HF282&gt;=0.05,$HF282&lt;0.1),1,),)</f>
        <v>0</v>
      </c>
      <c r="IH282" s="345">
        <f t="shared" si="980"/>
        <v>0</v>
      </c>
      <c r="II282" s="345">
        <f t="shared" si="981"/>
        <v>0</v>
      </c>
      <c r="IJ282" s="345">
        <f t="shared" si="982"/>
        <v>0</v>
      </c>
      <c r="IK282" s="345">
        <f t="shared" si="983"/>
        <v>0</v>
      </c>
      <c r="IL282" s="345">
        <f t="shared" si="984"/>
        <v>0</v>
      </c>
      <c r="IM282" s="345">
        <f t="shared" si="985"/>
        <v>0</v>
      </c>
      <c r="IN282" s="345">
        <f t="shared" si="986"/>
        <v>0</v>
      </c>
      <c r="IO282" s="345">
        <f t="shared" si="987"/>
        <v>0</v>
      </c>
      <c r="IP282" s="345">
        <f t="shared" si="988"/>
        <v>0</v>
      </c>
      <c r="IQ282" s="345">
        <f t="shared" si="989"/>
        <v>0</v>
      </c>
      <c r="IR282" s="345">
        <f t="shared" si="990"/>
        <v>0</v>
      </c>
      <c r="IS282" s="392">
        <f t="shared" si="991"/>
        <v>0</v>
      </c>
      <c r="IT282" s="385"/>
      <c r="IU282" s="440">
        <f t="shared" si="843"/>
        <v>0</v>
      </c>
      <c r="IV282" s="344">
        <f t="shared" si="844"/>
        <v>0</v>
      </c>
      <c r="IW282" s="344">
        <f t="shared" si="845"/>
        <v>0</v>
      </c>
      <c r="IX282" s="344">
        <f t="shared" si="846"/>
        <v>0</v>
      </c>
      <c r="IY282" s="344">
        <f t="shared" si="847"/>
        <v>0</v>
      </c>
      <c r="IZ282" s="344">
        <f t="shared" si="848"/>
        <v>0</v>
      </c>
      <c r="JA282" s="344">
        <f t="shared" si="849"/>
        <v>0</v>
      </c>
      <c r="JB282" s="344">
        <f t="shared" si="850"/>
        <v>0</v>
      </c>
      <c r="JC282" s="344">
        <f t="shared" si="851"/>
        <v>0</v>
      </c>
      <c r="JD282" s="344">
        <f t="shared" si="852"/>
        <v>0</v>
      </c>
      <c r="JE282" s="344">
        <f t="shared" si="853"/>
        <v>0</v>
      </c>
      <c r="JF282" s="344">
        <f t="shared" si="854"/>
        <v>0</v>
      </c>
      <c r="JG282" s="344">
        <f t="shared" si="855"/>
        <v>0</v>
      </c>
      <c r="JH282" s="344">
        <f t="shared" si="856"/>
        <v>0</v>
      </c>
      <c r="JI282" s="344">
        <f t="shared" si="857"/>
        <v>0</v>
      </c>
      <c r="JJ282" s="344">
        <f t="shared" si="858"/>
        <v>0</v>
      </c>
      <c r="JK282" s="344">
        <f t="shared" si="859"/>
        <v>0</v>
      </c>
      <c r="JL282" s="344">
        <f t="shared" si="860"/>
        <v>0</v>
      </c>
      <c r="JM282" s="344">
        <f t="shared" si="861"/>
        <v>0</v>
      </c>
      <c r="JN282" s="344">
        <f t="shared" si="862"/>
        <v>0</v>
      </c>
      <c r="JO282" s="344">
        <f t="shared" si="863"/>
        <v>0</v>
      </c>
      <c r="JP282" s="344">
        <f t="shared" si="864"/>
        <v>0</v>
      </c>
      <c r="JQ282" s="344">
        <f t="shared" si="865"/>
        <v>0</v>
      </c>
      <c r="JR282" s="344">
        <f t="shared" si="866"/>
        <v>0</v>
      </c>
      <c r="JS282" s="344">
        <f t="shared" si="867"/>
        <v>0</v>
      </c>
      <c r="JT282" s="344">
        <f t="shared" si="868"/>
        <v>0</v>
      </c>
      <c r="JU282" s="344">
        <f t="shared" si="869"/>
        <v>0</v>
      </c>
      <c r="JV282" s="344">
        <f t="shared" si="870"/>
        <v>0</v>
      </c>
      <c r="JW282" s="344">
        <f t="shared" si="871"/>
        <v>0</v>
      </c>
      <c r="JX282" s="344">
        <f t="shared" si="872"/>
        <v>0</v>
      </c>
      <c r="JY282" s="344">
        <f t="shared" si="873"/>
        <v>0</v>
      </c>
      <c r="JZ282" s="344">
        <f t="shared" si="874"/>
        <v>0</v>
      </c>
      <c r="KA282" s="344">
        <f t="shared" si="875"/>
        <v>0</v>
      </c>
      <c r="KB282" s="344">
        <f t="shared" si="876"/>
        <v>0</v>
      </c>
      <c r="KC282" s="344">
        <f t="shared" si="877"/>
        <v>0</v>
      </c>
      <c r="KD282" s="344">
        <f t="shared" si="878"/>
        <v>0</v>
      </c>
      <c r="KE282" s="344">
        <f t="shared" si="879"/>
        <v>0</v>
      </c>
      <c r="KF282" s="344">
        <f t="shared" si="880"/>
        <v>0</v>
      </c>
      <c r="KG282" s="344">
        <f t="shared" si="881"/>
        <v>0</v>
      </c>
      <c r="KH282" s="344">
        <f t="shared" si="882"/>
        <v>0</v>
      </c>
      <c r="KI282" s="344">
        <f t="shared" si="883"/>
        <v>0</v>
      </c>
      <c r="KJ282" s="344">
        <f t="shared" si="884"/>
        <v>0</v>
      </c>
      <c r="KK282" s="344">
        <f t="shared" si="885"/>
        <v>0</v>
      </c>
      <c r="KL282" s="344">
        <f t="shared" si="886"/>
        <v>0</v>
      </c>
      <c r="KM282" s="344">
        <f t="shared" si="887"/>
        <v>0</v>
      </c>
      <c r="KN282" s="344">
        <f t="shared" si="888"/>
        <v>0</v>
      </c>
      <c r="KO282" s="344">
        <f t="shared" si="889"/>
        <v>0</v>
      </c>
      <c r="KP282" s="344">
        <f t="shared" si="890"/>
        <v>0</v>
      </c>
      <c r="KQ282" s="344">
        <f t="shared" si="891"/>
        <v>0</v>
      </c>
      <c r="KR282" s="344">
        <f t="shared" si="892"/>
        <v>0</v>
      </c>
      <c r="KS282" s="344">
        <f t="shared" si="893"/>
        <v>0</v>
      </c>
      <c r="KT282" s="383">
        <f t="shared" si="894"/>
        <v>0</v>
      </c>
      <c r="KU282" s="701"/>
      <c r="KV282" s="109"/>
      <c r="KW282" s="109"/>
      <c r="KX282" s="110"/>
      <c r="KZ282" s="472">
        <f t="shared" si="895"/>
        <v>0</v>
      </c>
      <c r="LA282" s="348">
        <f t="shared" si="896"/>
        <v>0</v>
      </c>
      <c r="LB282" s="348">
        <f t="shared" si="897"/>
        <v>0</v>
      </c>
      <c r="LC282" s="473">
        <f t="shared" si="898"/>
        <v>0</v>
      </c>
      <c r="LE282" s="467">
        <f t="shared" si="899"/>
        <v>0</v>
      </c>
      <c r="LF282" s="467" t="str">
        <f t="shared" si="900"/>
        <v/>
      </c>
      <c r="LG282" s="467">
        <f t="shared" si="901"/>
        <v>0</v>
      </c>
      <c r="LH282" s="467">
        <f t="shared" si="902"/>
        <v>0</v>
      </c>
      <c r="LI282" s="467">
        <f t="shared" si="903"/>
        <v>0</v>
      </c>
      <c r="LJ282" s="467">
        <f t="shared" si="904"/>
        <v>0</v>
      </c>
      <c r="LK282" s="467">
        <f t="shared" si="905"/>
        <v>0</v>
      </c>
      <c r="LL282" s="467">
        <f t="shared" si="906"/>
        <v>0</v>
      </c>
      <c r="LM282" s="467">
        <f t="shared" si="907"/>
        <v>0</v>
      </c>
      <c r="LN282" s="468">
        <f t="shared" si="908"/>
        <v>0</v>
      </c>
      <c r="LO282" s="468" t="str">
        <f t="shared" si="992"/>
        <v>○</v>
      </c>
      <c r="LP282" s="451"/>
      <c r="LQ282" s="414">
        <f t="shared" si="993"/>
        <v>0</v>
      </c>
      <c r="LR282" s="414">
        <f t="shared" si="994"/>
        <v>0</v>
      </c>
      <c r="LS282" s="414" t="str">
        <f t="shared" si="909"/>
        <v/>
      </c>
      <c r="LT282" s="414" t="str">
        <f t="shared" si="995"/>
        <v/>
      </c>
      <c r="LU282" s="414">
        <f t="shared" si="910"/>
        <v>0</v>
      </c>
      <c r="LV282" s="414">
        <f t="shared" si="911"/>
        <v>0</v>
      </c>
      <c r="LW282" s="414">
        <f t="shared" si="912"/>
        <v>0</v>
      </c>
      <c r="LX282" s="448">
        <f t="shared" si="913"/>
        <v>0</v>
      </c>
      <c r="LY282" s="414">
        <f t="shared" si="996"/>
        <v>0</v>
      </c>
      <c r="LZ282" s="414">
        <f t="shared" si="997"/>
        <v>0</v>
      </c>
      <c r="MA282" s="414">
        <f t="shared" si="998"/>
        <v>0</v>
      </c>
      <c r="MB282" s="448">
        <f t="shared" si="999"/>
        <v>0</v>
      </c>
      <c r="MC282" s="414">
        <f t="shared" si="914"/>
        <v>0</v>
      </c>
      <c r="MD282" s="414">
        <f t="shared" si="915"/>
        <v>0</v>
      </c>
      <c r="ME282" s="414">
        <f t="shared" si="916"/>
        <v>0</v>
      </c>
      <c r="MF282" s="448">
        <f t="shared" si="917"/>
        <v>0</v>
      </c>
      <c r="MG282" s="414">
        <f t="shared" si="918"/>
        <v>0</v>
      </c>
      <c r="MH282" s="414">
        <f t="shared" si="919"/>
        <v>0</v>
      </c>
      <c r="MI282" s="414">
        <f t="shared" si="920"/>
        <v>0</v>
      </c>
      <c r="MJ282" s="448">
        <f t="shared" si="1000"/>
        <v>0</v>
      </c>
      <c r="MK282" s="462"/>
      <c r="ML282" s="477" cm="1">
        <f t="array" ref="ML282">IF(MX282=1,INDEX($BX282:$EQ282,1,MATCH("Ⅱ⑧",$BX282:$EQ282,0)+7),0)</f>
        <v>0</v>
      </c>
      <c r="MM282" s="478">
        <f t="shared" si="921"/>
        <v>0</v>
      </c>
      <c r="MN282" s="468">
        <f t="shared" si="922"/>
        <v>0</v>
      </c>
      <c r="MP282" s="348">
        <f t="shared" si="923"/>
        <v>0</v>
      </c>
      <c r="MQ282" s="348">
        <f t="shared" si="924"/>
        <v>0</v>
      </c>
      <c r="MR282" s="348">
        <f t="shared" si="925"/>
        <v>0</v>
      </c>
      <c r="MS282" s="348">
        <f t="shared" si="926"/>
        <v>0</v>
      </c>
      <c r="MT282" s="348">
        <f t="shared" si="927"/>
        <v>0</v>
      </c>
      <c r="MU282" s="348">
        <f t="shared" si="928"/>
        <v>0</v>
      </c>
      <c r="MV282" s="348">
        <f t="shared" si="929"/>
        <v>0</v>
      </c>
      <c r="MW282" s="348">
        <f t="shared" si="930"/>
        <v>0</v>
      </c>
      <c r="MX282" s="348">
        <f t="shared" si="931"/>
        <v>0</v>
      </c>
      <c r="MZ282" s="550">
        <f t="shared" si="932"/>
        <v>0</v>
      </c>
      <c r="NA282" s="550">
        <f t="shared" si="933"/>
        <v>0</v>
      </c>
      <c r="NB282" s="550">
        <f t="shared" si="934"/>
        <v>0</v>
      </c>
      <c r="NC282" s="550">
        <f t="shared" si="935"/>
        <v>0</v>
      </c>
      <c r="ND282" s="550">
        <f t="shared" si="936"/>
        <v>0</v>
      </c>
      <c r="NE282" s="550">
        <f t="shared" si="937"/>
        <v>0</v>
      </c>
      <c r="NF282" s="550">
        <f t="shared" si="938"/>
        <v>0</v>
      </c>
      <c r="NG282" s="550">
        <f t="shared" si="939"/>
        <v>0</v>
      </c>
    </row>
    <row r="283" spans="1:371" s="136" customFormat="1" ht="21" customHeight="1">
      <c r="A283" s="452">
        <f t="shared" si="812"/>
        <v>0</v>
      </c>
      <c r="B283" s="452">
        <f t="shared" si="1001"/>
        <v>0</v>
      </c>
      <c r="C283" s="452">
        <f t="shared" si="813"/>
        <v>0</v>
      </c>
      <c r="D283" s="452">
        <f t="shared" si="814"/>
        <v>0</v>
      </c>
      <c r="E283" s="452">
        <f t="shared" si="815"/>
        <v>0</v>
      </c>
      <c r="F283" s="452">
        <f t="shared" si="1002"/>
        <v>0</v>
      </c>
      <c r="G283" s="452">
        <f t="shared" si="1003"/>
        <v>0</v>
      </c>
      <c r="H283" s="452">
        <f t="shared" si="1004"/>
        <v>0</v>
      </c>
      <c r="I283" s="267">
        <f t="shared" si="940"/>
        <v>0</v>
      </c>
      <c r="J283" s="268"/>
      <c r="K283" s="112"/>
      <c r="L283" s="112"/>
      <c r="M283" s="106"/>
      <c r="N283" s="106"/>
      <c r="O283" s="106"/>
      <c r="P283" s="106"/>
      <c r="Q283" s="112"/>
      <c r="R283" s="263" t="str">
        <f>IFERROR(VLOOKUP(Q283,'４整理番号表'!$T$27:$U$30,2,TRUE),"")</f>
        <v/>
      </c>
      <c r="S283" s="263">
        <f t="shared" si="941"/>
        <v>0</v>
      </c>
      <c r="T283" s="266">
        <f t="shared" si="942"/>
        <v>0</v>
      </c>
      <c r="U283" s="112"/>
      <c r="V283" s="108"/>
      <c r="W283" s="269" t="str">
        <f>IFERROR(VLOOKUP(V283,'４整理番号表'!$B$6:$G$7,2,TRUE),"")</f>
        <v/>
      </c>
      <c r="X283" s="270"/>
      <c r="Y283" s="108"/>
      <c r="Z283" s="269" t="str">
        <f>IFERROR(VLOOKUP(Y283,'４整理番号表'!$B$39:$H$45,2,TRUE),"")</f>
        <v/>
      </c>
      <c r="AA283" s="108"/>
      <c r="AB283" s="271" t="str">
        <f>IFERROR(VLOOKUP(AA283,'４整理番号表'!$J$5:$K$59,2,TRUE),"")</f>
        <v/>
      </c>
      <c r="AC283" s="365"/>
      <c r="AD283" s="624"/>
      <c r="AE283" s="107"/>
      <c r="AF283" s="272" t="str">
        <f>IFERROR(VLOOKUP(AE283,'４整理番号表'!$P$6:$Q$39,2,TRUE),"")</f>
        <v/>
      </c>
      <c r="AG283" s="273">
        <f t="shared" si="816"/>
        <v>0</v>
      </c>
      <c r="AH283" s="106"/>
      <c r="AI283" s="112"/>
      <c r="AJ283" s="111"/>
      <c r="AK283" s="282"/>
      <c r="AL283" s="283"/>
      <c r="AM283" s="280"/>
      <c r="AN283" s="26"/>
      <c r="AO283" s="291">
        <f t="shared" si="817"/>
        <v>0</v>
      </c>
      <c r="AP283" s="290">
        <f t="shared" si="943"/>
        <v>0</v>
      </c>
      <c r="AQ283" s="30"/>
      <c r="AR283" s="30"/>
      <c r="AS283" s="30"/>
      <c r="AT283" s="289"/>
      <c r="AU283" s="291">
        <f t="shared" si="1010"/>
        <v>0</v>
      </c>
      <c r="AV283" s="291" t="str">
        <f t="shared" si="1005"/>
        <v/>
      </c>
      <c r="AW283" s="27"/>
      <c r="AX283" s="33"/>
      <c r="AY283" s="33"/>
      <c r="AZ283" s="28"/>
      <c r="BA283" s="27"/>
      <c r="BB283" s="202"/>
      <c r="BC283" s="315">
        <f t="shared" si="944"/>
        <v>0</v>
      </c>
      <c r="BD283" s="349" t="str">
        <f t="shared" si="818"/>
        <v/>
      </c>
      <c r="BE283" s="350"/>
      <c r="BF283" s="350"/>
      <c r="BG283" s="349">
        <f t="shared" si="1011"/>
        <v>0</v>
      </c>
      <c r="BH283" s="350"/>
      <c r="BI283" s="349">
        <f t="shared" si="945"/>
        <v>0</v>
      </c>
      <c r="BJ283" s="202"/>
      <c r="BK283" s="202"/>
      <c r="BL283" s="653" t="str">
        <f t="shared" si="819"/>
        <v/>
      </c>
      <c r="BM283" s="654" t="str">
        <f t="shared" si="820"/>
        <v/>
      </c>
      <c r="BN283" s="266" t="str">
        <f t="shared" si="821"/>
        <v/>
      </c>
      <c r="BO283" s="793"/>
      <c r="BP283" s="323"/>
      <c r="BQ283" s="323"/>
      <c r="BR283" s="323"/>
      <c r="BS283" s="323"/>
      <c r="BT283" s="324" t="str">
        <f t="shared" si="822"/>
        <v/>
      </c>
      <c r="BU283" s="325" t="str">
        <f t="shared" si="946"/>
        <v/>
      </c>
      <c r="BV283" s="393">
        <f t="shared" si="1012"/>
        <v>0</v>
      </c>
      <c r="BW283" s="326"/>
      <c r="BX283" s="329"/>
      <c r="BY283" s="454"/>
      <c r="BZ283" s="455"/>
      <c r="CA283" s="455"/>
      <c r="CB283" s="455"/>
      <c r="CC283" s="455"/>
      <c r="CD283" s="322">
        <f>IFERROR(VLOOKUP(BX283,'４整理番号表'!$X$23:$Z$31,3,FALSE),)</f>
        <v>0</v>
      </c>
      <c r="CE283" s="605" t="str">
        <f>IF(BX283='４整理番号表'!$X$24,IF(CC283&lt;&gt;"",IF(BZ283&gt;0,IF(BY283=6,ROUNDDOWN((CC283-BZ283)/ABS(BZ283),3),IF(BY283=5,ROUNDDOWN((CC283-BZ283)/ABS(BZ283)*3/4,3),"")),"-")),IF(CC283&lt;&gt;"",IF(BZ283&gt;0,ROUNDDOWN((CC283-BZ283)/ABS(BZ283),3),"-"),""))</f>
        <v/>
      </c>
      <c r="CF283" s="610"/>
      <c r="CG283" s="329"/>
      <c r="CH283" s="454"/>
      <c r="CI283" s="322"/>
      <c r="CJ283" s="322"/>
      <c r="CK283" s="322"/>
      <c r="CL283" s="322"/>
      <c r="CM283" s="322">
        <f>IFERROR(VLOOKUP(CG283,'４整理番号表'!$X$23:$Z$31,3,FALSE),)</f>
        <v>0</v>
      </c>
      <c r="CN283" s="325" t="str">
        <f t="shared" si="948"/>
        <v/>
      </c>
      <c r="CO283" s="610"/>
      <c r="CP283" s="329"/>
      <c r="CQ283" s="454"/>
      <c r="CR283" s="322"/>
      <c r="CS283" s="322"/>
      <c r="CT283" s="322"/>
      <c r="CU283" s="322"/>
      <c r="CV283" s="322">
        <f>IFERROR(VLOOKUP(CP283,'４整理番号表'!$X$23:$Z$31,3,FALSE),)</f>
        <v>0</v>
      </c>
      <c r="CW283" s="325" t="str">
        <f t="shared" si="949"/>
        <v/>
      </c>
      <c r="CX283" s="619"/>
      <c r="CY283" s="329"/>
      <c r="CZ283" s="454"/>
      <c r="DA283" s="322"/>
      <c r="DB283" s="322"/>
      <c r="DC283" s="322"/>
      <c r="DD283" s="322"/>
      <c r="DE283" s="322">
        <f>IFERROR(VLOOKUP(CY283,'４整理番号表'!$X$23:$Z$31,3,FALSE),)</f>
        <v>0</v>
      </c>
      <c r="DF283" s="325" t="str">
        <f t="shared" si="950"/>
        <v/>
      </c>
      <c r="DG283" s="610"/>
      <c r="DH283" s="329"/>
      <c r="DI283" s="454"/>
      <c r="DJ283" s="322"/>
      <c r="DK283" s="322"/>
      <c r="DL283" s="322"/>
      <c r="DM283" s="322"/>
      <c r="DN283" s="322">
        <f>IFERROR(VLOOKUP(DH283,'４整理番号表'!$X$23:$Z$31,3,FALSE),)</f>
        <v>0</v>
      </c>
      <c r="DO283" s="325" t="str">
        <f t="shared" si="951"/>
        <v/>
      </c>
      <c r="DP283" s="610"/>
      <c r="DQ283" s="329"/>
      <c r="DR283" s="454"/>
      <c r="DS283" s="322"/>
      <c r="DT283" s="322"/>
      <c r="DU283" s="322"/>
      <c r="DV283" s="322"/>
      <c r="DW283" s="322">
        <f>IFERROR(VLOOKUP(DQ283,'４整理番号表'!$X$23:$Z$31,3,FALSE),)</f>
        <v>0</v>
      </c>
      <c r="DX283" s="325" t="str">
        <f t="shared" si="952"/>
        <v/>
      </c>
      <c r="DY283" s="610"/>
      <c r="DZ283" s="329"/>
      <c r="EA283" s="454"/>
      <c r="EB283" s="322"/>
      <c r="EC283" s="322"/>
      <c r="ED283" s="322"/>
      <c r="EE283" s="322"/>
      <c r="EF283" s="322">
        <f>IFERROR(VLOOKUP(DZ283,'４整理番号表'!$X$23:$Z$31,3,FALSE),)</f>
        <v>0</v>
      </c>
      <c r="EG283" s="325" t="str">
        <f t="shared" si="953"/>
        <v/>
      </c>
      <c r="EH283" s="610"/>
      <c r="EI283" s="329"/>
      <c r="EJ283" s="454"/>
      <c r="EK283" s="322"/>
      <c r="EL283" s="322"/>
      <c r="EM283" s="322"/>
      <c r="EN283" s="322"/>
      <c r="EO283" s="322">
        <f>IFERROR(VLOOKUP(EI283,'４整理番号表'!$X$23:$Z$31,3,FALSE),)</f>
        <v>0</v>
      </c>
      <c r="EP283" s="325" t="str">
        <f t="shared" si="954"/>
        <v/>
      </c>
      <c r="EQ283" s="619"/>
      <c r="ER283" s="203" t="s">
        <v>101</v>
      </c>
      <c r="ES283" s="266">
        <f t="shared" si="823"/>
        <v>0</v>
      </c>
      <c r="ET283" s="272">
        <f t="shared" si="824"/>
        <v>0</v>
      </c>
      <c r="EU283" s="272">
        <f t="shared" si="825"/>
        <v>0</v>
      </c>
      <c r="EV283" s="272">
        <f t="shared" si="826"/>
        <v>0</v>
      </c>
      <c r="EW283" s="272">
        <f t="shared" si="827"/>
        <v>0</v>
      </c>
      <c r="EX283" s="272">
        <f t="shared" si="828"/>
        <v>0</v>
      </c>
      <c r="EY283" s="272">
        <f t="shared" si="829"/>
        <v>0</v>
      </c>
      <c r="EZ283" s="272">
        <f t="shared" si="830"/>
        <v>0</v>
      </c>
      <c r="FA283" s="272">
        <f t="shared" si="831"/>
        <v>0</v>
      </c>
      <c r="FB283" s="272">
        <f t="shared" si="832"/>
        <v>0</v>
      </c>
      <c r="FC283" s="272">
        <f t="shared" si="833"/>
        <v>0</v>
      </c>
      <c r="FD283" s="272">
        <f t="shared" si="834"/>
        <v>0</v>
      </c>
      <c r="FE283" s="272">
        <f t="shared" si="835"/>
        <v>0</v>
      </c>
      <c r="FF283" s="272">
        <f t="shared" si="836"/>
        <v>0</v>
      </c>
      <c r="FG283" s="272">
        <f t="shared" si="837"/>
        <v>0</v>
      </c>
      <c r="FH283" s="272">
        <f t="shared" si="838"/>
        <v>0</v>
      </c>
      <c r="FI283" s="109" t="s">
        <v>100</v>
      </c>
      <c r="FJ283" s="109" t="s">
        <v>100</v>
      </c>
      <c r="FK283" s="109" t="s">
        <v>100</v>
      </c>
      <c r="FL283" s="109" t="s">
        <v>100</v>
      </c>
      <c r="FM283" s="109" t="s">
        <v>100</v>
      </c>
      <c r="FN283" s="272">
        <f t="shared" si="955"/>
        <v>0</v>
      </c>
      <c r="FO283" s="272">
        <f t="shared" si="956"/>
        <v>0</v>
      </c>
      <c r="FP283" s="272">
        <f t="shared" si="957"/>
        <v>0</v>
      </c>
      <c r="FQ283" s="272">
        <f t="shared" si="958"/>
        <v>0</v>
      </c>
      <c r="FR283" s="272">
        <f t="shared" si="959"/>
        <v>0</v>
      </c>
      <c r="FS283" s="272">
        <f t="shared" si="960"/>
        <v>0</v>
      </c>
      <c r="FT283" s="272">
        <f t="shared" si="961"/>
        <v>0</v>
      </c>
      <c r="FU283" s="113"/>
      <c r="FV283" s="113"/>
      <c r="FW283" s="109"/>
      <c r="FX283" s="109"/>
      <c r="FY283" s="109"/>
      <c r="FZ283" s="272">
        <f t="shared" si="962"/>
        <v>0</v>
      </c>
      <c r="GA283" s="272">
        <f t="shared" si="839"/>
        <v>0</v>
      </c>
      <c r="GB283" s="109"/>
      <c r="GC283" s="109"/>
      <c r="GD283" s="109"/>
      <c r="GE283" s="109"/>
      <c r="GF283" s="109"/>
      <c r="GG283" s="109"/>
      <c r="GH283" s="109"/>
      <c r="GI283" s="109"/>
      <c r="GJ283" s="109"/>
      <c r="GK283" s="109"/>
      <c r="GL283" s="109"/>
      <c r="GM283" s="109"/>
      <c r="GN283" s="109"/>
      <c r="GO283" s="109"/>
      <c r="GP283" s="109"/>
      <c r="GQ283" s="109"/>
      <c r="GR283" s="109"/>
      <c r="GS283" s="109"/>
      <c r="GT283" s="110"/>
      <c r="GV283" s="413">
        <f t="shared" si="840"/>
        <v>0</v>
      </c>
      <c r="GW283" s="414">
        <f t="shared" si="841"/>
        <v>0</v>
      </c>
      <c r="GX283" s="415"/>
      <c r="GY283" s="416">
        <f t="shared" si="1006"/>
        <v>0</v>
      </c>
      <c r="GZ283" s="417">
        <f t="shared" si="1007"/>
        <v>0</v>
      </c>
      <c r="HA283" s="385"/>
      <c r="HB283" s="421"/>
      <c r="HC283" s="422"/>
      <c r="HD283" s="422"/>
      <c r="HE283" s="423">
        <f t="shared" si="1008"/>
        <v>0</v>
      </c>
      <c r="HF283" s="424">
        <f t="shared" si="1009"/>
        <v>0</v>
      </c>
      <c r="HG283" s="426"/>
      <c r="HH283" s="426"/>
      <c r="HI283" s="426"/>
      <c r="HJ283" s="345" t="str">
        <f t="shared" si="842"/>
        <v/>
      </c>
      <c r="HK283" s="402">
        <f>IF(OR(AND(1&lt;=HJ283,HJ283&lt;=3),HJ283=6),VLOOKUP(HJ283,'４整理番号表'!$J$5:$K$59,2,FALSE),0)</f>
        <v>0</v>
      </c>
      <c r="HL283" s="402">
        <f>IF(OR(HJ283=4,HJ283=7),VLOOKUP(HJ283,'４整理番号表'!$J$5:$K$59,2,FALSE),0)</f>
        <v>0</v>
      </c>
      <c r="HM283" s="402">
        <f>IF(HJ283=5,VLOOKUP(HJ283,'４整理番号表'!$J$5:$K$59,2,FALSE),0)</f>
        <v>0</v>
      </c>
      <c r="HN283" s="402">
        <f>IF(AND(8&lt;=HJ283,HJ283&lt;=13),VLOOKUP(HJ283,'４整理番号表'!$J$5:$K$59,2,FALSE),0)</f>
        <v>0</v>
      </c>
      <c r="HO283" s="397">
        <f t="shared" si="963"/>
        <v>0</v>
      </c>
      <c r="HP283" s="345">
        <f t="shared" si="964"/>
        <v>0</v>
      </c>
      <c r="HQ283" s="345">
        <f t="shared" si="965"/>
        <v>0</v>
      </c>
      <c r="HR283" s="344">
        <f t="shared" si="966"/>
        <v>0</v>
      </c>
      <c r="HS283" s="344">
        <f t="shared" si="967"/>
        <v>0</v>
      </c>
      <c r="HT283" s="345">
        <f t="shared" si="968"/>
        <v>0</v>
      </c>
      <c r="HU283" s="345">
        <f t="shared" si="969"/>
        <v>0</v>
      </c>
      <c r="HV283" s="345">
        <f t="shared" si="970"/>
        <v>0</v>
      </c>
      <c r="HW283" s="345">
        <f t="shared" si="971"/>
        <v>0</v>
      </c>
      <c r="HX283" s="345">
        <f t="shared" si="972"/>
        <v>0</v>
      </c>
      <c r="HY283" s="344">
        <f t="shared" si="973"/>
        <v>0</v>
      </c>
      <c r="HZ283" s="344">
        <f t="shared" si="974"/>
        <v>0</v>
      </c>
      <c r="IA283" s="345">
        <f t="shared" si="975"/>
        <v>0</v>
      </c>
      <c r="IB283" s="345">
        <f t="shared" si="976"/>
        <v>0</v>
      </c>
      <c r="IC283" s="345">
        <f t="shared" si="977"/>
        <v>0</v>
      </c>
      <c r="ID283" s="345">
        <f t="shared" si="978"/>
        <v>0</v>
      </c>
      <c r="IE283" s="345">
        <f t="shared" si="979"/>
        <v>0</v>
      </c>
      <c r="IF283" s="344">
        <f>IF(AND($HO283=3,SUM($ID283:IE283)=0),IF(AND($HB283=1,$HF283&gt;=0.1),1,),)</f>
        <v>0</v>
      </c>
      <c r="IG283" s="344">
        <f>IF(AND($HO283=3,SUM($ID283:IF283)=0),IF(AND($HB283=1,$HF283&gt;=0.05,$HF283&lt;0.1),1,),)</f>
        <v>0</v>
      </c>
      <c r="IH283" s="345">
        <f t="shared" si="980"/>
        <v>0</v>
      </c>
      <c r="II283" s="345">
        <f t="shared" si="981"/>
        <v>0</v>
      </c>
      <c r="IJ283" s="345">
        <f t="shared" si="982"/>
        <v>0</v>
      </c>
      <c r="IK283" s="345">
        <f t="shared" si="983"/>
        <v>0</v>
      </c>
      <c r="IL283" s="345">
        <f t="shared" si="984"/>
        <v>0</v>
      </c>
      <c r="IM283" s="345">
        <f t="shared" si="985"/>
        <v>0</v>
      </c>
      <c r="IN283" s="345">
        <f t="shared" si="986"/>
        <v>0</v>
      </c>
      <c r="IO283" s="345">
        <f t="shared" si="987"/>
        <v>0</v>
      </c>
      <c r="IP283" s="345">
        <f t="shared" si="988"/>
        <v>0</v>
      </c>
      <c r="IQ283" s="345">
        <f t="shared" si="989"/>
        <v>0</v>
      </c>
      <c r="IR283" s="345">
        <f t="shared" si="990"/>
        <v>0</v>
      </c>
      <c r="IS283" s="392">
        <f t="shared" si="991"/>
        <v>0</v>
      </c>
      <c r="IT283" s="385"/>
      <c r="IU283" s="440">
        <f t="shared" si="843"/>
        <v>0</v>
      </c>
      <c r="IV283" s="344">
        <f t="shared" si="844"/>
        <v>0</v>
      </c>
      <c r="IW283" s="344">
        <f t="shared" si="845"/>
        <v>0</v>
      </c>
      <c r="IX283" s="344">
        <f t="shared" si="846"/>
        <v>0</v>
      </c>
      <c r="IY283" s="344">
        <f t="shared" si="847"/>
        <v>0</v>
      </c>
      <c r="IZ283" s="344">
        <f t="shared" si="848"/>
        <v>0</v>
      </c>
      <c r="JA283" s="344">
        <f t="shared" si="849"/>
        <v>0</v>
      </c>
      <c r="JB283" s="344">
        <f t="shared" si="850"/>
        <v>0</v>
      </c>
      <c r="JC283" s="344">
        <f t="shared" si="851"/>
        <v>0</v>
      </c>
      <c r="JD283" s="344">
        <f t="shared" si="852"/>
        <v>0</v>
      </c>
      <c r="JE283" s="344">
        <f t="shared" si="853"/>
        <v>0</v>
      </c>
      <c r="JF283" s="344">
        <f t="shared" si="854"/>
        <v>0</v>
      </c>
      <c r="JG283" s="344">
        <f t="shared" si="855"/>
        <v>0</v>
      </c>
      <c r="JH283" s="344">
        <f t="shared" si="856"/>
        <v>0</v>
      </c>
      <c r="JI283" s="344">
        <f t="shared" si="857"/>
        <v>0</v>
      </c>
      <c r="JJ283" s="344">
        <f t="shared" si="858"/>
        <v>0</v>
      </c>
      <c r="JK283" s="344">
        <f t="shared" si="859"/>
        <v>0</v>
      </c>
      <c r="JL283" s="344">
        <f t="shared" si="860"/>
        <v>0</v>
      </c>
      <c r="JM283" s="344">
        <f t="shared" si="861"/>
        <v>0</v>
      </c>
      <c r="JN283" s="344">
        <f t="shared" si="862"/>
        <v>0</v>
      </c>
      <c r="JO283" s="344">
        <f t="shared" si="863"/>
        <v>0</v>
      </c>
      <c r="JP283" s="344">
        <f t="shared" si="864"/>
        <v>0</v>
      </c>
      <c r="JQ283" s="344">
        <f t="shared" si="865"/>
        <v>0</v>
      </c>
      <c r="JR283" s="344">
        <f t="shared" si="866"/>
        <v>0</v>
      </c>
      <c r="JS283" s="344">
        <f t="shared" si="867"/>
        <v>0</v>
      </c>
      <c r="JT283" s="344">
        <f t="shared" si="868"/>
        <v>0</v>
      </c>
      <c r="JU283" s="344">
        <f t="shared" si="869"/>
        <v>0</v>
      </c>
      <c r="JV283" s="344">
        <f t="shared" si="870"/>
        <v>0</v>
      </c>
      <c r="JW283" s="344">
        <f t="shared" si="871"/>
        <v>0</v>
      </c>
      <c r="JX283" s="344">
        <f t="shared" si="872"/>
        <v>0</v>
      </c>
      <c r="JY283" s="344">
        <f t="shared" si="873"/>
        <v>0</v>
      </c>
      <c r="JZ283" s="344">
        <f t="shared" si="874"/>
        <v>0</v>
      </c>
      <c r="KA283" s="344">
        <f t="shared" si="875"/>
        <v>0</v>
      </c>
      <c r="KB283" s="344">
        <f t="shared" si="876"/>
        <v>0</v>
      </c>
      <c r="KC283" s="344">
        <f t="shared" si="877"/>
        <v>0</v>
      </c>
      <c r="KD283" s="344">
        <f t="shared" si="878"/>
        <v>0</v>
      </c>
      <c r="KE283" s="344">
        <f t="shared" si="879"/>
        <v>0</v>
      </c>
      <c r="KF283" s="344">
        <f t="shared" si="880"/>
        <v>0</v>
      </c>
      <c r="KG283" s="344">
        <f t="shared" si="881"/>
        <v>0</v>
      </c>
      <c r="KH283" s="344">
        <f t="shared" si="882"/>
        <v>0</v>
      </c>
      <c r="KI283" s="344">
        <f t="shared" si="883"/>
        <v>0</v>
      </c>
      <c r="KJ283" s="344">
        <f t="shared" si="884"/>
        <v>0</v>
      </c>
      <c r="KK283" s="344">
        <f t="shared" si="885"/>
        <v>0</v>
      </c>
      <c r="KL283" s="344">
        <f t="shared" si="886"/>
        <v>0</v>
      </c>
      <c r="KM283" s="344">
        <f t="shared" si="887"/>
        <v>0</v>
      </c>
      <c r="KN283" s="344">
        <f t="shared" si="888"/>
        <v>0</v>
      </c>
      <c r="KO283" s="344">
        <f t="shared" si="889"/>
        <v>0</v>
      </c>
      <c r="KP283" s="344">
        <f t="shared" si="890"/>
        <v>0</v>
      </c>
      <c r="KQ283" s="344">
        <f t="shared" si="891"/>
        <v>0</v>
      </c>
      <c r="KR283" s="344">
        <f t="shared" si="892"/>
        <v>0</v>
      </c>
      <c r="KS283" s="344">
        <f t="shared" si="893"/>
        <v>0</v>
      </c>
      <c r="KT283" s="383">
        <f t="shared" si="894"/>
        <v>0</v>
      </c>
      <c r="KU283" s="701"/>
      <c r="KV283" s="109"/>
      <c r="KW283" s="109"/>
      <c r="KX283" s="110"/>
      <c r="KZ283" s="472">
        <f t="shared" si="895"/>
        <v>0</v>
      </c>
      <c r="LA283" s="348">
        <f t="shared" si="896"/>
        <v>0</v>
      </c>
      <c r="LB283" s="348">
        <f t="shared" si="897"/>
        <v>0</v>
      </c>
      <c r="LC283" s="473">
        <f t="shared" si="898"/>
        <v>0</v>
      </c>
      <c r="LE283" s="467">
        <f t="shared" si="899"/>
        <v>0</v>
      </c>
      <c r="LF283" s="467" t="str">
        <f t="shared" si="900"/>
        <v/>
      </c>
      <c r="LG283" s="467">
        <f t="shared" si="901"/>
        <v>0</v>
      </c>
      <c r="LH283" s="467">
        <f t="shared" si="902"/>
        <v>0</v>
      </c>
      <c r="LI283" s="467">
        <f t="shared" si="903"/>
        <v>0</v>
      </c>
      <c r="LJ283" s="467">
        <f t="shared" si="904"/>
        <v>0</v>
      </c>
      <c r="LK283" s="467">
        <f t="shared" si="905"/>
        <v>0</v>
      </c>
      <c r="LL283" s="467">
        <f t="shared" si="906"/>
        <v>0</v>
      </c>
      <c r="LM283" s="467">
        <f t="shared" si="907"/>
        <v>0</v>
      </c>
      <c r="LN283" s="468">
        <f t="shared" si="908"/>
        <v>0</v>
      </c>
      <c r="LO283" s="468" t="str">
        <f t="shared" si="992"/>
        <v>○</v>
      </c>
      <c r="LP283" s="451"/>
      <c r="LQ283" s="414">
        <f t="shared" si="993"/>
        <v>0</v>
      </c>
      <c r="LR283" s="414">
        <f t="shared" si="994"/>
        <v>0</v>
      </c>
      <c r="LS283" s="414" t="str">
        <f t="shared" si="909"/>
        <v/>
      </c>
      <c r="LT283" s="414" t="str">
        <f t="shared" si="995"/>
        <v/>
      </c>
      <c r="LU283" s="414">
        <f t="shared" si="910"/>
        <v>0</v>
      </c>
      <c r="LV283" s="414">
        <f t="shared" si="911"/>
        <v>0</v>
      </c>
      <c r="LW283" s="414">
        <f t="shared" si="912"/>
        <v>0</v>
      </c>
      <c r="LX283" s="448">
        <f t="shared" si="913"/>
        <v>0</v>
      </c>
      <c r="LY283" s="414">
        <f t="shared" si="996"/>
        <v>0</v>
      </c>
      <c r="LZ283" s="414">
        <f t="shared" si="997"/>
        <v>0</v>
      </c>
      <c r="MA283" s="414">
        <f t="shared" si="998"/>
        <v>0</v>
      </c>
      <c r="MB283" s="448">
        <f t="shared" si="999"/>
        <v>0</v>
      </c>
      <c r="MC283" s="414">
        <f t="shared" si="914"/>
        <v>0</v>
      </c>
      <c r="MD283" s="414">
        <f t="shared" si="915"/>
        <v>0</v>
      </c>
      <c r="ME283" s="414">
        <f t="shared" si="916"/>
        <v>0</v>
      </c>
      <c r="MF283" s="448">
        <f t="shared" si="917"/>
        <v>0</v>
      </c>
      <c r="MG283" s="414">
        <f t="shared" si="918"/>
        <v>0</v>
      </c>
      <c r="MH283" s="414">
        <f t="shared" si="919"/>
        <v>0</v>
      </c>
      <c r="MI283" s="414">
        <f t="shared" si="920"/>
        <v>0</v>
      </c>
      <c r="MJ283" s="448">
        <f t="shared" si="1000"/>
        <v>0</v>
      </c>
      <c r="MK283" s="462"/>
      <c r="ML283" s="477" cm="1">
        <f t="array" ref="ML283">IF(MX283=1,INDEX($BX283:$EQ283,1,MATCH("Ⅱ⑧",$BX283:$EQ283,0)+7),0)</f>
        <v>0</v>
      </c>
      <c r="MM283" s="478">
        <f t="shared" si="921"/>
        <v>0</v>
      </c>
      <c r="MN283" s="468">
        <f t="shared" si="922"/>
        <v>0</v>
      </c>
      <c r="MP283" s="348">
        <f t="shared" si="923"/>
        <v>0</v>
      </c>
      <c r="MQ283" s="348">
        <f t="shared" si="924"/>
        <v>0</v>
      </c>
      <c r="MR283" s="348">
        <f t="shared" si="925"/>
        <v>0</v>
      </c>
      <c r="MS283" s="348">
        <f t="shared" si="926"/>
        <v>0</v>
      </c>
      <c r="MT283" s="348">
        <f t="shared" si="927"/>
        <v>0</v>
      </c>
      <c r="MU283" s="348">
        <f t="shared" si="928"/>
        <v>0</v>
      </c>
      <c r="MV283" s="348">
        <f t="shared" si="929"/>
        <v>0</v>
      </c>
      <c r="MW283" s="348">
        <f t="shared" si="930"/>
        <v>0</v>
      </c>
      <c r="MX283" s="348">
        <f t="shared" si="931"/>
        <v>0</v>
      </c>
      <c r="MZ283" s="550">
        <f t="shared" si="932"/>
        <v>0</v>
      </c>
      <c r="NA283" s="550">
        <f t="shared" si="933"/>
        <v>0</v>
      </c>
      <c r="NB283" s="550">
        <f t="shared" si="934"/>
        <v>0</v>
      </c>
      <c r="NC283" s="550">
        <f t="shared" si="935"/>
        <v>0</v>
      </c>
      <c r="ND283" s="550">
        <f t="shared" si="936"/>
        <v>0</v>
      </c>
      <c r="NE283" s="550">
        <f t="shared" si="937"/>
        <v>0</v>
      </c>
      <c r="NF283" s="550">
        <f t="shared" si="938"/>
        <v>0</v>
      </c>
      <c r="NG283" s="550">
        <f t="shared" si="939"/>
        <v>0</v>
      </c>
    </row>
    <row r="284" spans="1:371" s="136" customFormat="1" ht="21" customHeight="1">
      <c r="A284" s="452">
        <f t="shared" si="812"/>
        <v>0</v>
      </c>
      <c r="B284" s="452">
        <f t="shared" si="1001"/>
        <v>0</v>
      </c>
      <c r="C284" s="452">
        <f t="shared" si="813"/>
        <v>0</v>
      </c>
      <c r="D284" s="452">
        <f t="shared" si="814"/>
        <v>0</v>
      </c>
      <c r="E284" s="452">
        <f t="shared" si="815"/>
        <v>0</v>
      </c>
      <c r="F284" s="452">
        <f t="shared" si="1002"/>
        <v>0</v>
      </c>
      <c r="G284" s="452">
        <f t="shared" si="1003"/>
        <v>0</v>
      </c>
      <c r="H284" s="452">
        <f t="shared" si="1004"/>
        <v>0</v>
      </c>
      <c r="I284" s="267">
        <f t="shared" si="940"/>
        <v>0</v>
      </c>
      <c r="J284" s="268"/>
      <c r="K284" s="112"/>
      <c r="L284" s="112"/>
      <c r="M284" s="106"/>
      <c r="N284" s="106"/>
      <c r="O284" s="106"/>
      <c r="P284" s="106"/>
      <c r="Q284" s="112"/>
      <c r="R284" s="263" t="str">
        <f>IFERROR(VLOOKUP(Q284,'４整理番号表'!$T$27:$U$30,2,TRUE),"")</f>
        <v/>
      </c>
      <c r="S284" s="263">
        <f t="shared" si="941"/>
        <v>0</v>
      </c>
      <c r="T284" s="266">
        <f t="shared" si="942"/>
        <v>0</v>
      </c>
      <c r="U284" s="112"/>
      <c r="V284" s="108"/>
      <c r="W284" s="269" t="str">
        <f>IFERROR(VLOOKUP(V284,'４整理番号表'!$B$6:$G$7,2,TRUE),"")</f>
        <v/>
      </c>
      <c r="X284" s="270"/>
      <c r="Y284" s="108"/>
      <c r="Z284" s="269" t="str">
        <f>IFERROR(VLOOKUP(Y284,'４整理番号表'!$B$39:$H$45,2,TRUE),"")</f>
        <v/>
      </c>
      <c r="AA284" s="108"/>
      <c r="AB284" s="271" t="str">
        <f>IFERROR(VLOOKUP(AA284,'４整理番号表'!$J$5:$K$59,2,TRUE),"")</f>
        <v/>
      </c>
      <c r="AC284" s="365"/>
      <c r="AD284" s="624"/>
      <c r="AE284" s="107"/>
      <c r="AF284" s="272" t="str">
        <f>IFERROR(VLOOKUP(AE284,'４整理番号表'!$P$6:$Q$39,2,TRUE),"")</f>
        <v/>
      </c>
      <c r="AG284" s="273">
        <f t="shared" si="816"/>
        <v>0</v>
      </c>
      <c r="AH284" s="106"/>
      <c r="AI284" s="112"/>
      <c r="AJ284" s="111"/>
      <c r="AK284" s="282"/>
      <c r="AL284" s="283"/>
      <c r="AM284" s="280"/>
      <c r="AN284" s="29"/>
      <c r="AO284" s="291">
        <f t="shared" si="817"/>
        <v>0</v>
      </c>
      <c r="AP284" s="290">
        <f t="shared" si="943"/>
        <v>0</v>
      </c>
      <c r="AQ284" s="30"/>
      <c r="AR284" s="30"/>
      <c r="AS284" s="30"/>
      <c r="AT284" s="289"/>
      <c r="AU284" s="291">
        <f t="shared" si="1010"/>
        <v>0</v>
      </c>
      <c r="AV284" s="291" t="str">
        <f t="shared" si="1005"/>
        <v/>
      </c>
      <c r="AW284" s="27"/>
      <c r="AX284" s="33"/>
      <c r="AY284" s="33"/>
      <c r="AZ284" s="28"/>
      <c r="BA284" s="27"/>
      <c r="BB284" s="202"/>
      <c r="BC284" s="315">
        <f t="shared" si="944"/>
        <v>0</v>
      </c>
      <c r="BD284" s="349" t="str">
        <f t="shared" si="818"/>
        <v/>
      </c>
      <c r="BE284" s="350"/>
      <c r="BF284" s="350"/>
      <c r="BG284" s="349">
        <f t="shared" si="1011"/>
        <v>0</v>
      </c>
      <c r="BH284" s="350"/>
      <c r="BI284" s="349">
        <f t="shared" si="945"/>
        <v>0</v>
      </c>
      <c r="BJ284" s="202"/>
      <c r="BK284" s="202"/>
      <c r="BL284" s="653" t="str">
        <f t="shared" si="819"/>
        <v/>
      </c>
      <c r="BM284" s="654" t="str">
        <f t="shared" si="820"/>
        <v/>
      </c>
      <c r="BN284" s="266" t="str">
        <f t="shared" si="821"/>
        <v/>
      </c>
      <c r="BO284" s="793"/>
      <c r="BP284" s="323"/>
      <c r="BQ284" s="323"/>
      <c r="BR284" s="323"/>
      <c r="BS284" s="323"/>
      <c r="BT284" s="324" t="str">
        <f t="shared" si="822"/>
        <v/>
      </c>
      <c r="BU284" s="325" t="str">
        <f t="shared" si="946"/>
        <v/>
      </c>
      <c r="BV284" s="393">
        <f t="shared" si="1012"/>
        <v>0</v>
      </c>
      <c r="BW284" s="326"/>
      <c r="BX284" s="329"/>
      <c r="BY284" s="454"/>
      <c r="BZ284" s="455"/>
      <c r="CA284" s="455"/>
      <c r="CB284" s="455"/>
      <c r="CC284" s="455"/>
      <c r="CD284" s="322">
        <f>IFERROR(VLOOKUP(BX284,'４整理番号表'!$X$23:$Z$31,3,FALSE),)</f>
        <v>0</v>
      </c>
      <c r="CE284" s="605" t="str">
        <f>IF(BX284='４整理番号表'!$X$24,IF(CC284&lt;&gt;"",IF(BZ284&gt;0,IF(BY284=6,ROUNDDOWN((CC284-BZ284)/ABS(BZ284),3),IF(BY284=5,ROUNDDOWN((CC284-BZ284)/ABS(BZ284)*3/4,3),"")),"-")),IF(CC284&lt;&gt;"",IF(BZ284&gt;0,ROUNDDOWN((CC284-BZ284)/ABS(BZ284),3),"-"),""))</f>
        <v/>
      </c>
      <c r="CF284" s="610"/>
      <c r="CG284" s="329"/>
      <c r="CH284" s="454"/>
      <c r="CI284" s="322"/>
      <c r="CJ284" s="322"/>
      <c r="CK284" s="322"/>
      <c r="CL284" s="322"/>
      <c r="CM284" s="322">
        <f>IFERROR(VLOOKUP(CG284,'４整理番号表'!$X$23:$Z$31,3,FALSE),)</f>
        <v>0</v>
      </c>
      <c r="CN284" s="325" t="str">
        <f t="shared" si="948"/>
        <v/>
      </c>
      <c r="CO284" s="610"/>
      <c r="CP284" s="329"/>
      <c r="CQ284" s="454"/>
      <c r="CR284" s="322"/>
      <c r="CS284" s="322"/>
      <c r="CT284" s="322"/>
      <c r="CU284" s="322"/>
      <c r="CV284" s="322">
        <f>IFERROR(VLOOKUP(CP284,'４整理番号表'!$X$23:$Z$31,3,FALSE),)</f>
        <v>0</v>
      </c>
      <c r="CW284" s="325" t="str">
        <f t="shared" si="949"/>
        <v/>
      </c>
      <c r="CX284" s="619"/>
      <c r="CY284" s="329"/>
      <c r="CZ284" s="454"/>
      <c r="DA284" s="322"/>
      <c r="DB284" s="322"/>
      <c r="DC284" s="322"/>
      <c r="DD284" s="322"/>
      <c r="DE284" s="322">
        <f>IFERROR(VLOOKUP(CY284,'４整理番号表'!$X$23:$Z$31,3,FALSE),)</f>
        <v>0</v>
      </c>
      <c r="DF284" s="325" t="str">
        <f t="shared" si="950"/>
        <v/>
      </c>
      <c r="DG284" s="610"/>
      <c r="DH284" s="329"/>
      <c r="DI284" s="454"/>
      <c r="DJ284" s="322"/>
      <c r="DK284" s="322"/>
      <c r="DL284" s="322"/>
      <c r="DM284" s="322"/>
      <c r="DN284" s="322">
        <f>IFERROR(VLOOKUP(DH284,'４整理番号表'!$X$23:$Z$31,3,FALSE),)</f>
        <v>0</v>
      </c>
      <c r="DO284" s="325" t="str">
        <f t="shared" si="951"/>
        <v/>
      </c>
      <c r="DP284" s="610"/>
      <c r="DQ284" s="329"/>
      <c r="DR284" s="454"/>
      <c r="DS284" s="322"/>
      <c r="DT284" s="322"/>
      <c r="DU284" s="322"/>
      <c r="DV284" s="322"/>
      <c r="DW284" s="322">
        <f>IFERROR(VLOOKUP(DQ284,'４整理番号表'!$X$23:$Z$31,3,FALSE),)</f>
        <v>0</v>
      </c>
      <c r="DX284" s="325" t="str">
        <f t="shared" si="952"/>
        <v/>
      </c>
      <c r="DY284" s="610"/>
      <c r="DZ284" s="329"/>
      <c r="EA284" s="454"/>
      <c r="EB284" s="322"/>
      <c r="EC284" s="322"/>
      <c r="ED284" s="322"/>
      <c r="EE284" s="322"/>
      <c r="EF284" s="322">
        <f>IFERROR(VLOOKUP(DZ284,'４整理番号表'!$X$23:$Z$31,3,FALSE),)</f>
        <v>0</v>
      </c>
      <c r="EG284" s="325" t="str">
        <f t="shared" si="953"/>
        <v/>
      </c>
      <c r="EH284" s="610"/>
      <c r="EI284" s="329"/>
      <c r="EJ284" s="454"/>
      <c r="EK284" s="322"/>
      <c r="EL284" s="322"/>
      <c r="EM284" s="322"/>
      <c r="EN284" s="322"/>
      <c r="EO284" s="322">
        <f>IFERROR(VLOOKUP(EI284,'４整理番号表'!$X$23:$Z$31,3,FALSE),)</f>
        <v>0</v>
      </c>
      <c r="EP284" s="325" t="str">
        <f t="shared" si="954"/>
        <v/>
      </c>
      <c r="EQ284" s="619"/>
      <c r="ER284" s="203" t="s">
        <v>101</v>
      </c>
      <c r="ES284" s="266">
        <f t="shared" si="823"/>
        <v>0</v>
      </c>
      <c r="ET284" s="272">
        <f t="shared" si="824"/>
        <v>0</v>
      </c>
      <c r="EU284" s="272">
        <f t="shared" si="825"/>
        <v>0</v>
      </c>
      <c r="EV284" s="272">
        <f t="shared" si="826"/>
        <v>0</v>
      </c>
      <c r="EW284" s="272">
        <f t="shared" si="827"/>
        <v>0</v>
      </c>
      <c r="EX284" s="272">
        <f t="shared" si="828"/>
        <v>0</v>
      </c>
      <c r="EY284" s="272">
        <f t="shared" si="829"/>
        <v>0</v>
      </c>
      <c r="EZ284" s="272">
        <f t="shared" si="830"/>
        <v>0</v>
      </c>
      <c r="FA284" s="272">
        <f t="shared" si="831"/>
        <v>0</v>
      </c>
      <c r="FB284" s="272">
        <f t="shared" si="832"/>
        <v>0</v>
      </c>
      <c r="FC284" s="272">
        <f t="shared" si="833"/>
        <v>0</v>
      </c>
      <c r="FD284" s="272">
        <f t="shared" si="834"/>
        <v>0</v>
      </c>
      <c r="FE284" s="272">
        <f t="shared" si="835"/>
        <v>0</v>
      </c>
      <c r="FF284" s="272">
        <f t="shared" si="836"/>
        <v>0</v>
      </c>
      <c r="FG284" s="272">
        <f t="shared" si="837"/>
        <v>0</v>
      </c>
      <c r="FH284" s="272">
        <f t="shared" si="838"/>
        <v>0</v>
      </c>
      <c r="FI284" s="109" t="s">
        <v>100</v>
      </c>
      <c r="FJ284" s="109" t="s">
        <v>100</v>
      </c>
      <c r="FK284" s="109" t="s">
        <v>100</v>
      </c>
      <c r="FL284" s="109" t="s">
        <v>100</v>
      </c>
      <c r="FM284" s="109" t="s">
        <v>100</v>
      </c>
      <c r="FN284" s="272">
        <f t="shared" si="955"/>
        <v>0</v>
      </c>
      <c r="FO284" s="272">
        <f t="shared" si="956"/>
        <v>0</v>
      </c>
      <c r="FP284" s="272">
        <f t="shared" si="957"/>
        <v>0</v>
      </c>
      <c r="FQ284" s="272">
        <f t="shared" si="958"/>
        <v>0</v>
      </c>
      <c r="FR284" s="272">
        <f t="shared" si="959"/>
        <v>0</v>
      </c>
      <c r="FS284" s="272">
        <f t="shared" si="960"/>
        <v>0</v>
      </c>
      <c r="FT284" s="272">
        <f t="shared" si="961"/>
        <v>0</v>
      </c>
      <c r="FU284" s="113"/>
      <c r="FV284" s="113"/>
      <c r="FW284" s="109"/>
      <c r="FX284" s="109"/>
      <c r="FY284" s="109"/>
      <c r="FZ284" s="272">
        <f t="shared" si="962"/>
        <v>0</v>
      </c>
      <c r="GA284" s="272">
        <f t="shared" si="839"/>
        <v>0</v>
      </c>
      <c r="GB284" s="109"/>
      <c r="GC284" s="109"/>
      <c r="GD284" s="109"/>
      <c r="GE284" s="109"/>
      <c r="GF284" s="109"/>
      <c r="GG284" s="109"/>
      <c r="GH284" s="109"/>
      <c r="GI284" s="109"/>
      <c r="GJ284" s="109"/>
      <c r="GK284" s="109"/>
      <c r="GL284" s="109"/>
      <c r="GM284" s="109"/>
      <c r="GN284" s="109"/>
      <c r="GO284" s="109"/>
      <c r="GP284" s="109"/>
      <c r="GQ284" s="109"/>
      <c r="GR284" s="109"/>
      <c r="GS284" s="109"/>
      <c r="GT284" s="110"/>
      <c r="GV284" s="413">
        <f t="shared" si="840"/>
        <v>0</v>
      </c>
      <c r="GW284" s="414">
        <f t="shared" si="841"/>
        <v>0</v>
      </c>
      <c r="GX284" s="415"/>
      <c r="GY284" s="416">
        <f t="shared" si="1006"/>
        <v>0</v>
      </c>
      <c r="GZ284" s="417">
        <f t="shared" si="1007"/>
        <v>0</v>
      </c>
      <c r="HA284" s="385"/>
      <c r="HB284" s="421"/>
      <c r="HC284" s="422"/>
      <c r="HD284" s="422"/>
      <c r="HE284" s="423">
        <f t="shared" si="1008"/>
        <v>0</v>
      </c>
      <c r="HF284" s="424">
        <f t="shared" si="1009"/>
        <v>0</v>
      </c>
      <c r="HG284" s="426"/>
      <c r="HH284" s="426"/>
      <c r="HI284" s="426"/>
      <c r="HJ284" s="345" t="str">
        <f t="shared" si="842"/>
        <v/>
      </c>
      <c r="HK284" s="402">
        <f>IF(OR(AND(1&lt;=HJ284,HJ284&lt;=3),HJ284=6),VLOOKUP(HJ284,'４整理番号表'!$J$5:$K$59,2,FALSE),0)</f>
        <v>0</v>
      </c>
      <c r="HL284" s="402">
        <f>IF(OR(HJ284=4,HJ284=7),VLOOKUP(HJ284,'４整理番号表'!$J$5:$K$59,2,FALSE),0)</f>
        <v>0</v>
      </c>
      <c r="HM284" s="402">
        <f>IF(HJ284=5,VLOOKUP(HJ284,'４整理番号表'!$J$5:$K$59,2,FALSE),0)</f>
        <v>0</v>
      </c>
      <c r="HN284" s="402">
        <f>IF(AND(8&lt;=HJ284,HJ284&lt;=13),VLOOKUP(HJ284,'４整理番号表'!$J$5:$K$59,2,FALSE),0)</f>
        <v>0</v>
      </c>
      <c r="HO284" s="397">
        <f t="shared" si="963"/>
        <v>0</v>
      </c>
      <c r="HP284" s="345">
        <f t="shared" si="964"/>
        <v>0</v>
      </c>
      <c r="HQ284" s="345">
        <f t="shared" si="965"/>
        <v>0</v>
      </c>
      <c r="HR284" s="344">
        <f t="shared" si="966"/>
        <v>0</v>
      </c>
      <c r="HS284" s="344">
        <f t="shared" si="967"/>
        <v>0</v>
      </c>
      <c r="HT284" s="345">
        <f t="shared" si="968"/>
        <v>0</v>
      </c>
      <c r="HU284" s="345">
        <f t="shared" si="969"/>
        <v>0</v>
      </c>
      <c r="HV284" s="345">
        <f t="shared" si="970"/>
        <v>0</v>
      </c>
      <c r="HW284" s="345">
        <f t="shared" si="971"/>
        <v>0</v>
      </c>
      <c r="HX284" s="345">
        <f t="shared" si="972"/>
        <v>0</v>
      </c>
      <c r="HY284" s="344">
        <f t="shared" si="973"/>
        <v>0</v>
      </c>
      <c r="HZ284" s="344">
        <f t="shared" si="974"/>
        <v>0</v>
      </c>
      <c r="IA284" s="345">
        <f t="shared" si="975"/>
        <v>0</v>
      </c>
      <c r="IB284" s="345">
        <f t="shared" si="976"/>
        <v>0</v>
      </c>
      <c r="IC284" s="345">
        <f t="shared" si="977"/>
        <v>0</v>
      </c>
      <c r="ID284" s="345">
        <f t="shared" si="978"/>
        <v>0</v>
      </c>
      <c r="IE284" s="345">
        <f t="shared" si="979"/>
        <v>0</v>
      </c>
      <c r="IF284" s="344">
        <f>IF(AND($HO284=3,SUM($ID284:IE284)=0),IF(AND($HB284=1,$HF284&gt;=0.1),1,),)</f>
        <v>0</v>
      </c>
      <c r="IG284" s="344">
        <f>IF(AND($HO284=3,SUM($ID284:IF284)=0),IF(AND($HB284=1,$HF284&gt;=0.05,$HF284&lt;0.1),1,),)</f>
        <v>0</v>
      </c>
      <c r="IH284" s="345">
        <f t="shared" si="980"/>
        <v>0</v>
      </c>
      <c r="II284" s="345">
        <f t="shared" si="981"/>
        <v>0</v>
      </c>
      <c r="IJ284" s="345">
        <f t="shared" si="982"/>
        <v>0</v>
      </c>
      <c r="IK284" s="345">
        <f t="shared" si="983"/>
        <v>0</v>
      </c>
      <c r="IL284" s="345">
        <f t="shared" si="984"/>
        <v>0</v>
      </c>
      <c r="IM284" s="345">
        <f t="shared" si="985"/>
        <v>0</v>
      </c>
      <c r="IN284" s="345">
        <f t="shared" si="986"/>
        <v>0</v>
      </c>
      <c r="IO284" s="345">
        <f t="shared" si="987"/>
        <v>0</v>
      </c>
      <c r="IP284" s="345">
        <f t="shared" si="988"/>
        <v>0</v>
      </c>
      <c r="IQ284" s="345">
        <f t="shared" si="989"/>
        <v>0</v>
      </c>
      <c r="IR284" s="345">
        <f t="shared" si="990"/>
        <v>0</v>
      </c>
      <c r="IS284" s="392">
        <f t="shared" si="991"/>
        <v>0</v>
      </c>
      <c r="IT284" s="385"/>
      <c r="IU284" s="440">
        <f t="shared" si="843"/>
        <v>0</v>
      </c>
      <c r="IV284" s="344">
        <f t="shared" si="844"/>
        <v>0</v>
      </c>
      <c r="IW284" s="344">
        <f t="shared" si="845"/>
        <v>0</v>
      </c>
      <c r="IX284" s="344">
        <f t="shared" si="846"/>
        <v>0</v>
      </c>
      <c r="IY284" s="344">
        <f t="shared" si="847"/>
        <v>0</v>
      </c>
      <c r="IZ284" s="344">
        <f t="shared" si="848"/>
        <v>0</v>
      </c>
      <c r="JA284" s="344">
        <f t="shared" si="849"/>
        <v>0</v>
      </c>
      <c r="JB284" s="344">
        <f t="shared" si="850"/>
        <v>0</v>
      </c>
      <c r="JC284" s="344">
        <f t="shared" si="851"/>
        <v>0</v>
      </c>
      <c r="JD284" s="344">
        <f t="shared" si="852"/>
        <v>0</v>
      </c>
      <c r="JE284" s="344">
        <f t="shared" si="853"/>
        <v>0</v>
      </c>
      <c r="JF284" s="344">
        <f t="shared" si="854"/>
        <v>0</v>
      </c>
      <c r="JG284" s="344">
        <f t="shared" si="855"/>
        <v>0</v>
      </c>
      <c r="JH284" s="344">
        <f t="shared" si="856"/>
        <v>0</v>
      </c>
      <c r="JI284" s="344">
        <f t="shared" si="857"/>
        <v>0</v>
      </c>
      <c r="JJ284" s="344">
        <f t="shared" si="858"/>
        <v>0</v>
      </c>
      <c r="JK284" s="344">
        <f t="shared" si="859"/>
        <v>0</v>
      </c>
      <c r="JL284" s="344">
        <f t="shared" si="860"/>
        <v>0</v>
      </c>
      <c r="JM284" s="344">
        <f t="shared" si="861"/>
        <v>0</v>
      </c>
      <c r="JN284" s="344">
        <f t="shared" si="862"/>
        <v>0</v>
      </c>
      <c r="JO284" s="344">
        <f t="shared" si="863"/>
        <v>0</v>
      </c>
      <c r="JP284" s="344">
        <f t="shared" si="864"/>
        <v>0</v>
      </c>
      <c r="JQ284" s="344">
        <f t="shared" si="865"/>
        <v>0</v>
      </c>
      <c r="JR284" s="344">
        <f t="shared" si="866"/>
        <v>0</v>
      </c>
      <c r="JS284" s="344">
        <f t="shared" si="867"/>
        <v>0</v>
      </c>
      <c r="JT284" s="344">
        <f t="shared" si="868"/>
        <v>0</v>
      </c>
      <c r="JU284" s="344">
        <f t="shared" si="869"/>
        <v>0</v>
      </c>
      <c r="JV284" s="344">
        <f t="shared" si="870"/>
        <v>0</v>
      </c>
      <c r="JW284" s="344">
        <f t="shared" si="871"/>
        <v>0</v>
      </c>
      <c r="JX284" s="344">
        <f t="shared" si="872"/>
        <v>0</v>
      </c>
      <c r="JY284" s="344">
        <f t="shared" si="873"/>
        <v>0</v>
      </c>
      <c r="JZ284" s="344">
        <f t="shared" si="874"/>
        <v>0</v>
      </c>
      <c r="KA284" s="344">
        <f t="shared" si="875"/>
        <v>0</v>
      </c>
      <c r="KB284" s="344">
        <f t="shared" si="876"/>
        <v>0</v>
      </c>
      <c r="KC284" s="344">
        <f t="shared" si="877"/>
        <v>0</v>
      </c>
      <c r="KD284" s="344">
        <f t="shared" si="878"/>
        <v>0</v>
      </c>
      <c r="KE284" s="344">
        <f t="shared" si="879"/>
        <v>0</v>
      </c>
      <c r="KF284" s="344">
        <f t="shared" si="880"/>
        <v>0</v>
      </c>
      <c r="KG284" s="344">
        <f t="shared" si="881"/>
        <v>0</v>
      </c>
      <c r="KH284" s="344">
        <f t="shared" si="882"/>
        <v>0</v>
      </c>
      <c r="KI284" s="344">
        <f t="shared" si="883"/>
        <v>0</v>
      </c>
      <c r="KJ284" s="344">
        <f t="shared" si="884"/>
        <v>0</v>
      </c>
      <c r="KK284" s="344">
        <f t="shared" si="885"/>
        <v>0</v>
      </c>
      <c r="KL284" s="344">
        <f t="shared" si="886"/>
        <v>0</v>
      </c>
      <c r="KM284" s="344">
        <f t="shared" si="887"/>
        <v>0</v>
      </c>
      <c r="KN284" s="344">
        <f t="shared" si="888"/>
        <v>0</v>
      </c>
      <c r="KO284" s="344">
        <f t="shared" si="889"/>
        <v>0</v>
      </c>
      <c r="KP284" s="344">
        <f t="shared" si="890"/>
        <v>0</v>
      </c>
      <c r="KQ284" s="344">
        <f t="shared" si="891"/>
        <v>0</v>
      </c>
      <c r="KR284" s="344">
        <f t="shared" si="892"/>
        <v>0</v>
      </c>
      <c r="KS284" s="344">
        <f t="shared" si="893"/>
        <v>0</v>
      </c>
      <c r="KT284" s="383">
        <f t="shared" si="894"/>
        <v>0</v>
      </c>
      <c r="KU284" s="701"/>
      <c r="KV284" s="109"/>
      <c r="KW284" s="109"/>
      <c r="KX284" s="110"/>
      <c r="KZ284" s="472">
        <f t="shared" si="895"/>
        <v>0</v>
      </c>
      <c r="LA284" s="348">
        <f t="shared" si="896"/>
        <v>0</v>
      </c>
      <c r="LB284" s="348">
        <f t="shared" si="897"/>
        <v>0</v>
      </c>
      <c r="LC284" s="473">
        <f t="shared" si="898"/>
        <v>0</v>
      </c>
      <c r="LE284" s="467">
        <f t="shared" si="899"/>
        <v>0</v>
      </c>
      <c r="LF284" s="467" t="str">
        <f t="shared" si="900"/>
        <v/>
      </c>
      <c r="LG284" s="467">
        <f t="shared" si="901"/>
        <v>0</v>
      </c>
      <c r="LH284" s="467">
        <f t="shared" si="902"/>
        <v>0</v>
      </c>
      <c r="LI284" s="467">
        <f t="shared" si="903"/>
        <v>0</v>
      </c>
      <c r="LJ284" s="467">
        <f t="shared" si="904"/>
        <v>0</v>
      </c>
      <c r="LK284" s="467">
        <f t="shared" si="905"/>
        <v>0</v>
      </c>
      <c r="LL284" s="467">
        <f t="shared" si="906"/>
        <v>0</v>
      </c>
      <c r="LM284" s="467">
        <f t="shared" si="907"/>
        <v>0</v>
      </c>
      <c r="LN284" s="468">
        <f t="shared" si="908"/>
        <v>0</v>
      </c>
      <c r="LO284" s="468" t="str">
        <f t="shared" si="992"/>
        <v>○</v>
      </c>
      <c r="LP284" s="451"/>
      <c r="LQ284" s="414">
        <f t="shared" si="993"/>
        <v>0</v>
      </c>
      <c r="LR284" s="414">
        <f t="shared" si="994"/>
        <v>0</v>
      </c>
      <c r="LS284" s="414" t="str">
        <f t="shared" si="909"/>
        <v/>
      </c>
      <c r="LT284" s="414" t="str">
        <f t="shared" si="995"/>
        <v/>
      </c>
      <c r="LU284" s="414">
        <f t="shared" si="910"/>
        <v>0</v>
      </c>
      <c r="LV284" s="414">
        <f t="shared" si="911"/>
        <v>0</v>
      </c>
      <c r="LW284" s="414">
        <f t="shared" si="912"/>
        <v>0</v>
      </c>
      <c r="LX284" s="448">
        <f t="shared" si="913"/>
        <v>0</v>
      </c>
      <c r="LY284" s="414">
        <f t="shared" si="996"/>
        <v>0</v>
      </c>
      <c r="LZ284" s="414">
        <f t="shared" si="997"/>
        <v>0</v>
      </c>
      <c r="MA284" s="414">
        <f t="shared" si="998"/>
        <v>0</v>
      </c>
      <c r="MB284" s="448">
        <f t="shared" si="999"/>
        <v>0</v>
      </c>
      <c r="MC284" s="414">
        <f t="shared" si="914"/>
        <v>0</v>
      </c>
      <c r="MD284" s="414">
        <f t="shared" si="915"/>
        <v>0</v>
      </c>
      <c r="ME284" s="414">
        <f t="shared" si="916"/>
        <v>0</v>
      </c>
      <c r="MF284" s="448">
        <f t="shared" si="917"/>
        <v>0</v>
      </c>
      <c r="MG284" s="414">
        <f t="shared" si="918"/>
        <v>0</v>
      </c>
      <c r="MH284" s="414">
        <f t="shared" si="919"/>
        <v>0</v>
      </c>
      <c r="MI284" s="414">
        <f t="shared" si="920"/>
        <v>0</v>
      </c>
      <c r="MJ284" s="448">
        <f t="shared" si="1000"/>
        <v>0</v>
      </c>
      <c r="MK284" s="462"/>
      <c r="ML284" s="477" cm="1">
        <f t="array" ref="ML284">IF(MX284=1,INDEX($BX284:$EQ284,1,MATCH("Ⅱ⑧",$BX284:$EQ284,0)+7),0)</f>
        <v>0</v>
      </c>
      <c r="MM284" s="478">
        <f t="shared" si="921"/>
        <v>0</v>
      </c>
      <c r="MN284" s="468">
        <f t="shared" si="922"/>
        <v>0</v>
      </c>
      <c r="MP284" s="348">
        <f t="shared" si="923"/>
        <v>0</v>
      </c>
      <c r="MQ284" s="348">
        <f t="shared" si="924"/>
        <v>0</v>
      </c>
      <c r="MR284" s="348">
        <f t="shared" si="925"/>
        <v>0</v>
      </c>
      <c r="MS284" s="348">
        <f t="shared" si="926"/>
        <v>0</v>
      </c>
      <c r="MT284" s="348">
        <f t="shared" si="927"/>
        <v>0</v>
      </c>
      <c r="MU284" s="348">
        <f t="shared" si="928"/>
        <v>0</v>
      </c>
      <c r="MV284" s="348">
        <f t="shared" si="929"/>
        <v>0</v>
      </c>
      <c r="MW284" s="348">
        <f t="shared" si="930"/>
        <v>0</v>
      </c>
      <c r="MX284" s="348">
        <f t="shared" si="931"/>
        <v>0</v>
      </c>
      <c r="MZ284" s="550">
        <f t="shared" si="932"/>
        <v>0</v>
      </c>
      <c r="NA284" s="550">
        <f t="shared" si="933"/>
        <v>0</v>
      </c>
      <c r="NB284" s="550">
        <f t="shared" si="934"/>
        <v>0</v>
      </c>
      <c r="NC284" s="550">
        <f t="shared" si="935"/>
        <v>0</v>
      </c>
      <c r="ND284" s="550">
        <f t="shared" si="936"/>
        <v>0</v>
      </c>
      <c r="NE284" s="550">
        <f t="shared" si="937"/>
        <v>0</v>
      </c>
      <c r="NF284" s="550">
        <f t="shared" si="938"/>
        <v>0</v>
      </c>
      <c r="NG284" s="550">
        <f t="shared" si="939"/>
        <v>0</v>
      </c>
    </row>
    <row r="285" spans="1:371" s="136" customFormat="1" ht="21" customHeight="1">
      <c r="A285" s="452">
        <f t="shared" si="812"/>
        <v>0</v>
      </c>
      <c r="B285" s="452">
        <f t="shared" si="1001"/>
        <v>0</v>
      </c>
      <c r="C285" s="452">
        <f t="shared" si="813"/>
        <v>0</v>
      </c>
      <c r="D285" s="452">
        <f t="shared" si="814"/>
        <v>0</v>
      </c>
      <c r="E285" s="452">
        <f t="shared" si="815"/>
        <v>0</v>
      </c>
      <c r="F285" s="452">
        <f t="shared" si="1002"/>
        <v>0</v>
      </c>
      <c r="G285" s="452">
        <f t="shared" si="1003"/>
        <v>0</v>
      </c>
      <c r="H285" s="452">
        <f t="shared" si="1004"/>
        <v>0</v>
      </c>
      <c r="I285" s="267">
        <f t="shared" si="940"/>
        <v>0</v>
      </c>
      <c r="J285" s="268"/>
      <c r="K285" s="112"/>
      <c r="L285" s="112"/>
      <c r="M285" s="106"/>
      <c r="N285" s="106"/>
      <c r="O285" s="106"/>
      <c r="P285" s="106"/>
      <c r="Q285" s="112"/>
      <c r="R285" s="263" t="str">
        <f>IFERROR(VLOOKUP(Q285,'４整理番号表'!$T$27:$U$30,2,TRUE),"")</f>
        <v/>
      </c>
      <c r="S285" s="263">
        <f t="shared" si="941"/>
        <v>0</v>
      </c>
      <c r="T285" s="266">
        <f t="shared" si="942"/>
        <v>0</v>
      </c>
      <c r="U285" s="112"/>
      <c r="V285" s="108"/>
      <c r="W285" s="269" t="str">
        <f>IFERROR(VLOOKUP(V285,'４整理番号表'!$B$6:$G$7,2,TRUE),"")</f>
        <v/>
      </c>
      <c r="X285" s="270"/>
      <c r="Y285" s="108"/>
      <c r="Z285" s="269" t="str">
        <f>IFERROR(VLOOKUP(Y285,'４整理番号表'!$B$39:$H$45,2,TRUE),"")</f>
        <v/>
      </c>
      <c r="AA285" s="108"/>
      <c r="AB285" s="271" t="str">
        <f>IFERROR(VLOOKUP(AA285,'４整理番号表'!$J$5:$K$59,2,TRUE),"")</f>
        <v/>
      </c>
      <c r="AC285" s="365"/>
      <c r="AD285" s="624"/>
      <c r="AE285" s="107"/>
      <c r="AF285" s="272" t="str">
        <f>IFERROR(VLOOKUP(AE285,'４整理番号表'!$P$6:$Q$39,2,TRUE),"")</f>
        <v/>
      </c>
      <c r="AG285" s="273">
        <f t="shared" si="816"/>
        <v>0</v>
      </c>
      <c r="AH285" s="106"/>
      <c r="AI285" s="112"/>
      <c r="AJ285" s="111"/>
      <c r="AK285" s="282"/>
      <c r="AL285" s="283"/>
      <c r="AM285" s="280"/>
      <c r="AN285" s="26"/>
      <c r="AO285" s="291">
        <f t="shared" si="817"/>
        <v>0</v>
      </c>
      <c r="AP285" s="290">
        <f t="shared" si="943"/>
        <v>0</v>
      </c>
      <c r="AQ285" s="30"/>
      <c r="AR285" s="30"/>
      <c r="AS285" s="30"/>
      <c r="AT285" s="289"/>
      <c r="AU285" s="291">
        <f t="shared" si="1010"/>
        <v>0</v>
      </c>
      <c r="AV285" s="291" t="str">
        <f t="shared" si="1005"/>
        <v/>
      </c>
      <c r="AW285" s="27"/>
      <c r="AX285" s="33"/>
      <c r="AY285" s="33"/>
      <c r="AZ285" s="28"/>
      <c r="BA285" s="27"/>
      <c r="BB285" s="202"/>
      <c r="BC285" s="315">
        <f t="shared" si="944"/>
        <v>0</v>
      </c>
      <c r="BD285" s="349" t="str">
        <f t="shared" si="818"/>
        <v/>
      </c>
      <c r="BE285" s="350"/>
      <c r="BF285" s="350"/>
      <c r="BG285" s="349">
        <f t="shared" si="1011"/>
        <v>0</v>
      </c>
      <c r="BH285" s="350"/>
      <c r="BI285" s="349">
        <f t="shared" si="945"/>
        <v>0</v>
      </c>
      <c r="BJ285" s="202"/>
      <c r="BK285" s="202"/>
      <c r="BL285" s="653" t="str">
        <f t="shared" si="819"/>
        <v/>
      </c>
      <c r="BM285" s="654" t="str">
        <f t="shared" si="820"/>
        <v/>
      </c>
      <c r="BN285" s="266" t="str">
        <f t="shared" si="821"/>
        <v/>
      </c>
      <c r="BO285" s="793"/>
      <c r="BP285" s="323"/>
      <c r="BQ285" s="323"/>
      <c r="BR285" s="323"/>
      <c r="BS285" s="323"/>
      <c r="BT285" s="324" t="str">
        <f t="shared" si="822"/>
        <v/>
      </c>
      <c r="BU285" s="325" t="str">
        <f t="shared" si="946"/>
        <v/>
      </c>
      <c r="BV285" s="393">
        <f t="shared" si="1012"/>
        <v>0</v>
      </c>
      <c r="BW285" s="326"/>
      <c r="BX285" s="329"/>
      <c r="BY285" s="454"/>
      <c r="BZ285" s="455"/>
      <c r="CA285" s="455"/>
      <c r="CB285" s="455"/>
      <c r="CC285" s="455"/>
      <c r="CD285" s="322">
        <f>IFERROR(VLOOKUP(BX285,'４整理番号表'!$X$23:$Z$31,3,FALSE),)</f>
        <v>0</v>
      </c>
      <c r="CE285" s="605" t="str">
        <f>IF(BX285='４整理番号表'!$X$24,IF(CC285&lt;&gt;"",IF(BZ285&gt;0,IF(BY285=6,ROUNDDOWN((CC285-BZ285)/ABS(BZ285),3),IF(BY285=5,ROUNDDOWN((CC285-BZ285)/ABS(BZ285)*3/4,3),"")),"-")),IF(CC285&lt;&gt;"",IF(BZ285&gt;0,ROUNDDOWN((CC285-BZ285)/ABS(BZ285),3),"-"),""))</f>
        <v/>
      </c>
      <c r="CF285" s="610"/>
      <c r="CG285" s="329"/>
      <c r="CH285" s="454"/>
      <c r="CI285" s="322"/>
      <c r="CJ285" s="322"/>
      <c r="CK285" s="322"/>
      <c r="CL285" s="322"/>
      <c r="CM285" s="322">
        <f>IFERROR(VLOOKUP(CG285,'４整理番号表'!$X$23:$Z$31,3,FALSE),)</f>
        <v>0</v>
      </c>
      <c r="CN285" s="325" t="str">
        <f t="shared" si="948"/>
        <v/>
      </c>
      <c r="CO285" s="610"/>
      <c r="CP285" s="329"/>
      <c r="CQ285" s="454"/>
      <c r="CR285" s="322"/>
      <c r="CS285" s="322"/>
      <c r="CT285" s="322"/>
      <c r="CU285" s="322"/>
      <c r="CV285" s="322">
        <f>IFERROR(VLOOKUP(CP285,'４整理番号表'!$X$23:$Z$31,3,FALSE),)</f>
        <v>0</v>
      </c>
      <c r="CW285" s="325" t="str">
        <f t="shared" si="949"/>
        <v/>
      </c>
      <c r="CX285" s="619"/>
      <c r="CY285" s="329"/>
      <c r="CZ285" s="454"/>
      <c r="DA285" s="322"/>
      <c r="DB285" s="322"/>
      <c r="DC285" s="322"/>
      <c r="DD285" s="322"/>
      <c r="DE285" s="322">
        <f>IFERROR(VLOOKUP(CY285,'４整理番号表'!$X$23:$Z$31,3,FALSE),)</f>
        <v>0</v>
      </c>
      <c r="DF285" s="325" t="str">
        <f t="shared" si="950"/>
        <v/>
      </c>
      <c r="DG285" s="610"/>
      <c r="DH285" s="329"/>
      <c r="DI285" s="454"/>
      <c r="DJ285" s="322"/>
      <c r="DK285" s="322"/>
      <c r="DL285" s="322"/>
      <c r="DM285" s="322"/>
      <c r="DN285" s="322">
        <f>IFERROR(VLOOKUP(DH285,'４整理番号表'!$X$23:$Z$31,3,FALSE),)</f>
        <v>0</v>
      </c>
      <c r="DO285" s="325" t="str">
        <f t="shared" si="951"/>
        <v/>
      </c>
      <c r="DP285" s="610"/>
      <c r="DQ285" s="329"/>
      <c r="DR285" s="454"/>
      <c r="DS285" s="322"/>
      <c r="DT285" s="322"/>
      <c r="DU285" s="322"/>
      <c r="DV285" s="322"/>
      <c r="DW285" s="322">
        <f>IFERROR(VLOOKUP(DQ285,'４整理番号表'!$X$23:$Z$31,3,FALSE),)</f>
        <v>0</v>
      </c>
      <c r="DX285" s="325" t="str">
        <f t="shared" si="952"/>
        <v/>
      </c>
      <c r="DY285" s="610"/>
      <c r="DZ285" s="329"/>
      <c r="EA285" s="454"/>
      <c r="EB285" s="322"/>
      <c r="EC285" s="322"/>
      <c r="ED285" s="322"/>
      <c r="EE285" s="322"/>
      <c r="EF285" s="322">
        <f>IFERROR(VLOOKUP(DZ285,'４整理番号表'!$X$23:$Z$31,3,FALSE),)</f>
        <v>0</v>
      </c>
      <c r="EG285" s="325" t="str">
        <f t="shared" si="953"/>
        <v/>
      </c>
      <c r="EH285" s="610"/>
      <c r="EI285" s="329"/>
      <c r="EJ285" s="454"/>
      <c r="EK285" s="322"/>
      <c r="EL285" s="322"/>
      <c r="EM285" s="322"/>
      <c r="EN285" s="322"/>
      <c r="EO285" s="322">
        <f>IFERROR(VLOOKUP(EI285,'４整理番号表'!$X$23:$Z$31,3,FALSE),)</f>
        <v>0</v>
      </c>
      <c r="EP285" s="325" t="str">
        <f t="shared" si="954"/>
        <v/>
      </c>
      <c r="EQ285" s="619"/>
      <c r="ER285" s="203" t="s">
        <v>101</v>
      </c>
      <c r="ES285" s="266">
        <f t="shared" si="823"/>
        <v>0</v>
      </c>
      <c r="ET285" s="272">
        <f t="shared" si="824"/>
        <v>0</v>
      </c>
      <c r="EU285" s="272">
        <f t="shared" si="825"/>
        <v>0</v>
      </c>
      <c r="EV285" s="272">
        <f t="shared" si="826"/>
        <v>0</v>
      </c>
      <c r="EW285" s="272">
        <f t="shared" si="827"/>
        <v>0</v>
      </c>
      <c r="EX285" s="272">
        <f t="shared" si="828"/>
        <v>0</v>
      </c>
      <c r="EY285" s="272">
        <f t="shared" si="829"/>
        <v>0</v>
      </c>
      <c r="EZ285" s="272">
        <f t="shared" si="830"/>
        <v>0</v>
      </c>
      <c r="FA285" s="272">
        <f t="shared" si="831"/>
        <v>0</v>
      </c>
      <c r="FB285" s="272">
        <f t="shared" si="832"/>
        <v>0</v>
      </c>
      <c r="FC285" s="272">
        <f t="shared" si="833"/>
        <v>0</v>
      </c>
      <c r="FD285" s="272">
        <f t="shared" si="834"/>
        <v>0</v>
      </c>
      <c r="FE285" s="272">
        <f t="shared" si="835"/>
        <v>0</v>
      </c>
      <c r="FF285" s="272">
        <f t="shared" si="836"/>
        <v>0</v>
      </c>
      <c r="FG285" s="272">
        <f t="shared" si="837"/>
        <v>0</v>
      </c>
      <c r="FH285" s="272">
        <f t="shared" si="838"/>
        <v>0</v>
      </c>
      <c r="FI285" s="109" t="s">
        <v>100</v>
      </c>
      <c r="FJ285" s="109" t="s">
        <v>100</v>
      </c>
      <c r="FK285" s="109" t="s">
        <v>100</v>
      </c>
      <c r="FL285" s="109" t="s">
        <v>100</v>
      </c>
      <c r="FM285" s="109" t="s">
        <v>100</v>
      </c>
      <c r="FN285" s="272">
        <f t="shared" si="955"/>
        <v>0</v>
      </c>
      <c r="FO285" s="272">
        <f t="shared" si="956"/>
        <v>0</v>
      </c>
      <c r="FP285" s="272">
        <f t="shared" si="957"/>
        <v>0</v>
      </c>
      <c r="FQ285" s="272">
        <f t="shared" si="958"/>
        <v>0</v>
      </c>
      <c r="FR285" s="272">
        <f t="shared" si="959"/>
        <v>0</v>
      </c>
      <c r="FS285" s="272">
        <f t="shared" si="960"/>
        <v>0</v>
      </c>
      <c r="FT285" s="272">
        <f t="shared" si="961"/>
        <v>0</v>
      </c>
      <c r="FU285" s="113"/>
      <c r="FV285" s="113"/>
      <c r="FW285" s="109"/>
      <c r="FX285" s="109"/>
      <c r="FY285" s="109"/>
      <c r="FZ285" s="272">
        <f t="shared" si="962"/>
        <v>0</v>
      </c>
      <c r="GA285" s="272">
        <f t="shared" si="839"/>
        <v>0</v>
      </c>
      <c r="GB285" s="109"/>
      <c r="GC285" s="109"/>
      <c r="GD285" s="109"/>
      <c r="GE285" s="109"/>
      <c r="GF285" s="109"/>
      <c r="GG285" s="109"/>
      <c r="GH285" s="109"/>
      <c r="GI285" s="109"/>
      <c r="GJ285" s="109"/>
      <c r="GK285" s="109"/>
      <c r="GL285" s="109"/>
      <c r="GM285" s="109"/>
      <c r="GN285" s="109"/>
      <c r="GO285" s="109"/>
      <c r="GP285" s="109"/>
      <c r="GQ285" s="109"/>
      <c r="GR285" s="109"/>
      <c r="GS285" s="109"/>
      <c r="GT285" s="110"/>
      <c r="GV285" s="413">
        <f t="shared" si="840"/>
        <v>0</v>
      </c>
      <c r="GW285" s="414">
        <f t="shared" si="841"/>
        <v>0</v>
      </c>
      <c r="GX285" s="415"/>
      <c r="GY285" s="416">
        <f t="shared" si="1006"/>
        <v>0</v>
      </c>
      <c r="GZ285" s="417">
        <f t="shared" si="1007"/>
        <v>0</v>
      </c>
      <c r="HA285" s="385"/>
      <c r="HB285" s="421"/>
      <c r="HC285" s="422"/>
      <c r="HD285" s="422"/>
      <c r="HE285" s="423">
        <f t="shared" si="1008"/>
        <v>0</v>
      </c>
      <c r="HF285" s="424">
        <f t="shared" si="1009"/>
        <v>0</v>
      </c>
      <c r="HG285" s="426"/>
      <c r="HH285" s="426"/>
      <c r="HI285" s="426"/>
      <c r="HJ285" s="345" t="str">
        <f t="shared" si="842"/>
        <v/>
      </c>
      <c r="HK285" s="402">
        <f>IF(OR(AND(1&lt;=HJ285,HJ285&lt;=3),HJ285=6),VLOOKUP(HJ285,'４整理番号表'!$J$5:$K$59,2,FALSE),0)</f>
        <v>0</v>
      </c>
      <c r="HL285" s="402">
        <f>IF(OR(HJ285=4,HJ285=7),VLOOKUP(HJ285,'４整理番号表'!$J$5:$K$59,2,FALSE),0)</f>
        <v>0</v>
      </c>
      <c r="HM285" s="402">
        <f>IF(HJ285=5,VLOOKUP(HJ285,'４整理番号表'!$J$5:$K$59,2,FALSE),0)</f>
        <v>0</v>
      </c>
      <c r="HN285" s="402">
        <f>IF(AND(8&lt;=HJ285,HJ285&lt;=13),VLOOKUP(HJ285,'４整理番号表'!$J$5:$K$59,2,FALSE),0)</f>
        <v>0</v>
      </c>
      <c r="HO285" s="397">
        <f t="shared" si="963"/>
        <v>0</v>
      </c>
      <c r="HP285" s="345">
        <f t="shared" si="964"/>
        <v>0</v>
      </c>
      <c r="HQ285" s="345">
        <f t="shared" si="965"/>
        <v>0</v>
      </c>
      <c r="HR285" s="344">
        <f t="shared" si="966"/>
        <v>0</v>
      </c>
      <c r="HS285" s="344">
        <f t="shared" si="967"/>
        <v>0</v>
      </c>
      <c r="HT285" s="345">
        <f t="shared" si="968"/>
        <v>0</v>
      </c>
      <c r="HU285" s="345">
        <f t="shared" si="969"/>
        <v>0</v>
      </c>
      <c r="HV285" s="345">
        <f t="shared" si="970"/>
        <v>0</v>
      </c>
      <c r="HW285" s="345">
        <f t="shared" si="971"/>
        <v>0</v>
      </c>
      <c r="HX285" s="345">
        <f t="shared" si="972"/>
        <v>0</v>
      </c>
      <c r="HY285" s="344">
        <f t="shared" si="973"/>
        <v>0</v>
      </c>
      <c r="HZ285" s="344">
        <f t="shared" si="974"/>
        <v>0</v>
      </c>
      <c r="IA285" s="345">
        <f t="shared" si="975"/>
        <v>0</v>
      </c>
      <c r="IB285" s="345">
        <f t="shared" si="976"/>
        <v>0</v>
      </c>
      <c r="IC285" s="345">
        <f t="shared" si="977"/>
        <v>0</v>
      </c>
      <c r="ID285" s="345">
        <f t="shared" si="978"/>
        <v>0</v>
      </c>
      <c r="IE285" s="345">
        <f t="shared" si="979"/>
        <v>0</v>
      </c>
      <c r="IF285" s="344">
        <f>IF(AND($HO285=3,SUM($ID285:IE285)=0),IF(AND($HB285=1,$HF285&gt;=0.1),1,),)</f>
        <v>0</v>
      </c>
      <c r="IG285" s="344">
        <f>IF(AND($HO285=3,SUM($ID285:IF285)=0),IF(AND($HB285=1,$HF285&gt;=0.05,$HF285&lt;0.1),1,),)</f>
        <v>0</v>
      </c>
      <c r="IH285" s="345">
        <f t="shared" si="980"/>
        <v>0</v>
      </c>
      <c r="II285" s="345">
        <f t="shared" si="981"/>
        <v>0</v>
      </c>
      <c r="IJ285" s="345">
        <f t="shared" si="982"/>
        <v>0</v>
      </c>
      <c r="IK285" s="345">
        <f t="shared" si="983"/>
        <v>0</v>
      </c>
      <c r="IL285" s="345">
        <f t="shared" si="984"/>
        <v>0</v>
      </c>
      <c r="IM285" s="345">
        <f t="shared" si="985"/>
        <v>0</v>
      </c>
      <c r="IN285" s="345">
        <f t="shared" si="986"/>
        <v>0</v>
      </c>
      <c r="IO285" s="345">
        <f t="shared" si="987"/>
        <v>0</v>
      </c>
      <c r="IP285" s="345">
        <f t="shared" si="988"/>
        <v>0</v>
      </c>
      <c r="IQ285" s="345">
        <f t="shared" si="989"/>
        <v>0</v>
      </c>
      <c r="IR285" s="345">
        <f t="shared" si="990"/>
        <v>0</v>
      </c>
      <c r="IS285" s="392">
        <f t="shared" si="991"/>
        <v>0</v>
      </c>
      <c r="IT285" s="385"/>
      <c r="IU285" s="440">
        <f t="shared" si="843"/>
        <v>0</v>
      </c>
      <c r="IV285" s="344">
        <f t="shared" si="844"/>
        <v>0</v>
      </c>
      <c r="IW285" s="344">
        <f t="shared" si="845"/>
        <v>0</v>
      </c>
      <c r="IX285" s="344">
        <f t="shared" si="846"/>
        <v>0</v>
      </c>
      <c r="IY285" s="344">
        <f t="shared" si="847"/>
        <v>0</v>
      </c>
      <c r="IZ285" s="344">
        <f t="shared" si="848"/>
        <v>0</v>
      </c>
      <c r="JA285" s="344">
        <f t="shared" si="849"/>
        <v>0</v>
      </c>
      <c r="JB285" s="344">
        <f t="shared" si="850"/>
        <v>0</v>
      </c>
      <c r="JC285" s="344">
        <f t="shared" si="851"/>
        <v>0</v>
      </c>
      <c r="JD285" s="344">
        <f t="shared" si="852"/>
        <v>0</v>
      </c>
      <c r="JE285" s="344">
        <f t="shared" si="853"/>
        <v>0</v>
      </c>
      <c r="JF285" s="344">
        <f t="shared" si="854"/>
        <v>0</v>
      </c>
      <c r="JG285" s="344">
        <f t="shared" si="855"/>
        <v>0</v>
      </c>
      <c r="JH285" s="344">
        <f t="shared" si="856"/>
        <v>0</v>
      </c>
      <c r="JI285" s="344">
        <f t="shared" si="857"/>
        <v>0</v>
      </c>
      <c r="JJ285" s="344">
        <f t="shared" si="858"/>
        <v>0</v>
      </c>
      <c r="JK285" s="344">
        <f t="shared" si="859"/>
        <v>0</v>
      </c>
      <c r="JL285" s="344">
        <f t="shared" si="860"/>
        <v>0</v>
      </c>
      <c r="JM285" s="344">
        <f t="shared" si="861"/>
        <v>0</v>
      </c>
      <c r="JN285" s="344">
        <f t="shared" si="862"/>
        <v>0</v>
      </c>
      <c r="JO285" s="344">
        <f t="shared" si="863"/>
        <v>0</v>
      </c>
      <c r="JP285" s="344">
        <f t="shared" si="864"/>
        <v>0</v>
      </c>
      <c r="JQ285" s="344">
        <f t="shared" si="865"/>
        <v>0</v>
      </c>
      <c r="JR285" s="344">
        <f t="shared" si="866"/>
        <v>0</v>
      </c>
      <c r="JS285" s="344">
        <f t="shared" si="867"/>
        <v>0</v>
      </c>
      <c r="JT285" s="344">
        <f t="shared" si="868"/>
        <v>0</v>
      </c>
      <c r="JU285" s="344">
        <f t="shared" si="869"/>
        <v>0</v>
      </c>
      <c r="JV285" s="344">
        <f t="shared" si="870"/>
        <v>0</v>
      </c>
      <c r="JW285" s="344">
        <f t="shared" si="871"/>
        <v>0</v>
      </c>
      <c r="JX285" s="344">
        <f t="shared" si="872"/>
        <v>0</v>
      </c>
      <c r="JY285" s="344">
        <f t="shared" si="873"/>
        <v>0</v>
      </c>
      <c r="JZ285" s="344">
        <f t="shared" si="874"/>
        <v>0</v>
      </c>
      <c r="KA285" s="344">
        <f t="shared" si="875"/>
        <v>0</v>
      </c>
      <c r="KB285" s="344">
        <f t="shared" si="876"/>
        <v>0</v>
      </c>
      <c r="KC285" s="344">
        <f t="shared" si="877"/>
        <v>0</v>
      </c>
      <c r="KD285" s="344">
        <f t="shared" si="878"/>
        <v>0</v>
      </c>
      <c r="KE285" s="344">
        <f t="shared" si="879"/>
        <v>0</v>
      </c>
      <c r="KF285" s="344">
        <f t="shared" si="880"/>
        <v>0</v>
      </c>
      <c r="KG285" s="344">
        <f t="shared" si="881"/>
        <v>0</v>
      </c>
      <c r="KH285" s="344">
        <f t="shared" si="882"/>
        <v>0</v>
      </c>
      <c r="KI285" s="344">
        <f t="shared" si="883"/>
        <v>0</v>
      </c>
      <c r="KJ285" s="344">
        <f t="shared" si="884"/>
        <v>0</v>
      </c>
      <c r="KK285" s="344">
        <f t="shared" si="885"/>
        <v>0</v>
      </c>
      <c r="KL285" s="344">
        <f t="shared" si="886"/>
        <v>0</v>
      </c>
      <c r="KM285" s="344">
        <f t="shared" si="887"/>
        <v>0</v>
      </c>
      <c r="KN285" s="344">
        <f t="shared" si="888"/>
        <v>0</v>
      </c>
      <c r="KO285" s="344">
        <f t="shared" si="889"/>
        <v>0</v>
      </c>
      <c r="KP285" s="344">
        <f t="shared" si="890"/>
        <v>0</v>
      </c>
      <c r="KQ285" s="344">
        <f t="shared" si="891"/>
        <v>0</v>
      </c>
      <c r="KR285" s="344">
        <f t="shared" si="892"/>
        <v>0</v>
      </c>
      <c r="KS285" s="344">
        <f t="shared" si="893"/>
        <v>0</v>
      </c>
      <c r="KT285" s="383">
        <f t="shared" si="894"/>
        <v>0</v>
      </c>
      <c r="KU285" s="701"/>
      <c r="KV285" s="109"/>
      <c r="KW285" s="109"/>
      <c r="KX285" s="110"/>
      <c r="KZ285" s="472">
        <f t="shared" si="895"/>
        <v>0</v>
      </c>
      <c r="LA285" s="348">
        <f t="shared" si="896"/>
        <v>0</v>
      </c>
      <c r="LB285" s="348">
        <f t="shared" si="897"/>
        <v>0</v>
      </c>
      <c r="LC285" s="473">
        <f t="shared" si="898"/>
        <v>0</v>
      </c>
      <c r="LE285" s="467">
        <f t="shared" si="899"/>
        <v>0</v>
      </c>
      <c r="LF285" s="467" t="str">
        <f t="shared" si="900"/>
        <v/>
      </c>
      <c r="LG285" s="467">
        <f t="shared" si="901"/>
        <v>0</v>
      </c>
      <c r="LH285" s="467">
        <f t="shared" si="902"/>
        <v>0</v>
      </c>
      <c r="LI285" s="467">
        <f t="shared" si="903"/>
        <v>0</v>
      </c>
      <c r="LJ285" s="467">
        <f t="shared" si="904"/>
        <v>0</v>
      </c>
      <c r="LK285" s="467">
        <f t="shared" si="905"/>
        <v>0</v>
      </c>
      <c r="LL285" s="467">
        <f t="shared" si="906"/>
        <v>0</v>
      </c>
      <c r="LM285" s="467">
        <f t="shared" si="907"/>
        <v>0</v>
      </c>
      <c r="LN285" s="468">
        <f t="shared" si="908"/>
        <v>0</v>
      </c>
      <c r="LO285" s="468" t="str">
        <f t="shared" si="992"/>
        <v>○</v>
      </c>
      <c r="LP285" s="451"/>
      <c r="LQ285" s="414">
        <f t="shared" si="993"/>
        <v>0</v>
      </c>
      <c r="LR285" s="414">
        <f t="shared" si="994"/>
        <v>0</v>
      </c>
      <c r="LS285" s="414" t="str">
        <f t="shared" si="909"/>
        <v/>
      </c>
      <c r="LT285" s="414" t="str">
        <f t="shared" si="995"/>
        <v/>
      </c>
      <c r="LU285" s="414">
        <f t="shared" si="910"/>
        <v>0</v>
      </c>
      <c r="LV285" s="414">
        <f t="shared" si="911"/>
        <v>0</v>
      </c>
      <c r="LW285" s="414">
        <f t="shared" si="912"/>
        <v>0</v>
      </c>
      <c r="LX285" s="448">
        <f t="shared" si="913"/>
        <v>0</v>
      </c>
      <c r="LY285" s="414">
        <f t="shared" si="996"/>
        <v>0</v>
      </c>
      <c r="LZ285" s="414">
        <f t="shared" si="997"/>
        <v>0</v>
      </c>
      <c r="MA285" s="414">
        <f t="shared" si="998"/>
        <v>0</v>
      </c>
      <c r="MB285" s="448">
        <f t="shared" si="999"/>
        <v>0</v>
      </c>
      <c r="MC285" s="414">
        <f t="shared" si="914"/>
        <v>0</v>
      </c>
      <c r="MD285" s="414">
        <f t="shared" si="915"/>
        <v>0</v>
      </c>
      <c r="ME285" s="414">
        <f t="shared" si="916"/>
        <v>0</v>
      </c>
      <c r="MF285" s="448">
        <f t="shared" si="917"/>
        <v>0</v>
      </c>
      <c r="MG285" s="414">
        <f t="shared" si="918"/>
        <v>0</v>
      </c>
      <c r="MH285" s="414">
        <f t="shared" si="919"/>
        <v>0</v>
      </c>
      <c r="MI285" s="414">
        <f t="shared" si="920"/>
        <v>0</v>
      </c>
      <c r="MJ285" s="448">
        <f t="shared" si="1000"/>
        <v>0</v>
      </c>
      <c r="MK285" s="462"/>
      <c r="ML285" s="477" cm="1">
        <f t="array" ref="ML285">IF(MX285=1,INDEX($BX285:$EQ285,1,MATCH("Ⅱ⑧",$BX285:$EQ285,0)+7),0)</f>
        <v>0</v>
      </c>
      <c r="MM285" s="478">
        <f t="shared" si="921"/>
        <v>0</v>
      </c>
      <c r="MN285" s="468">
        <f t="shared" si="922"/>
        <v>0</v>
      </c>
      <c r="MP285" s="348">
        <f t="shared" si="923"/>
        <v>0</v>
      </c>
      <c r="MQ285" s="348">
        <f t="shared" si="924"/>
        <v>0</v>
      </c>
      <c r="MR285" s="348">
        <f t="shared" si="925"/>
        <v>0</v>
      </c>
      <c r="MS285" s="348">
        <f t="shared" si="926"/>
        <v>0</v>
      </c>
      <c r="MT285" s="348">
        <f t="shared" si="927"/>
        <v>0</v>
      </c>
      <c r="MU285" s="348">
        <f t="shared" si="928"/>
        <v>0</v>
      </c>
      <c r="MV285" s="348">
        <f t="shared" si="929"/>
        <v>0</v>
      </c>
      <c r="MW285" s="348">
        <f t="shared" si="930"/>
        <v>0</v>
      </c>
      <c r="MX285" s="348">
        <f t="shared" si="931"/>
        <v>0</v>
      </c>
      <c r="MZ285" s="550">
        <f t="shared" si="932"/>
        <v>0</v>
      </c>
      <c r="NA285" s="550">
        <f t="shared" si="933"/>
        <v>0</v>
      </c>
      <c r="NB285" s="550">
        <f t="shared" si="934"/>
        <v>0</v>
      </c>
      <c r="NC285" s="550">
        <f t="shared" si="935"/>
        <v>0</v>
      </c>
      <c r="ND285" s="550">
        <f t="shared" si="936"/>
        <v>0</v>
      </c>
      <c r="NE285" s="550">
        <f t="shared" si="937"/>
        <v>0</v>
      </c>
      <c r="NF285" s="550">
        <f t="shared" si="938"/>
        <v>0</v>
      </c>
      <c r="NG285" s="550">
        <f t="shared" si="939"/>
        <v>0</v>
      </c>
    </row>
    <row r="286" spans="1:371" s="136" customFormat="1" ht="21" customHeight="1">
      <c r="A286" s="452">
        <f t="shared" si="812"/>
        <v>0</v>
      </c>
      <c r="B286" s="452">
        <f t="shared" si="1001"/>
        <v>0</v>
      </c>
      <c r="C286" s="452">
        <f t="shared" si="813"/>
        <v>0</v>
      </c>
      <c r="D286" s="452">
        <f t="shared" si="814"/>
        <v>0</v>
      </c>
      <c r="E286" s="452">
        <f t="shared" si="815"/>
        <v>0</v>
      </c>
      <c r="F286" s="452">
        <f t="shared" si="1002"/>
        <v>0</v>
      </c>
      <c r="G286" s="452">
        <f t="shared" si="1003"/>
        <v>0</v>
      </c>
      <c r="H286" s="452">
        <f t="shared" si="1004"/>
        <v>0</v>
      </c>
      <c r="I286" s="267">
        <f t="shared" si="940"/>
        <v>0</v>
      </c>
      <c r="J286" s="268"/>
      <c r="K286" s="112"/>
      <c r="L286" s="112"/>
      <c r="M286" s="106"/>
      <c r="N286" s="106"/>
      <c r="O286" s="106"/>
      <c r="P286" s="106"/>
      <c r="Q286" s="112"/>
      <c r="R286" s="263" t="str">
        <f>IFERROR(VLOOKUP(Q286,'４整理番号表'!$T$27:$U$30,2,TRUE),"")</f>
        <v/>
      </c>
      <c r="S286" s="263">
        <f t="shared" si="941"/>
        <v>0</v>
      </c>
      <c r="T286" s="266">
        <f t="shared" si="942"/>
        <v>0</v>
      </c>
      <c r="U286" s="112"/>
      <c r="V286" s="108"/>
      <c r="W286" s="269" t="str">
        <f>IFERROR(VLOOKUP(V286,'４整理番号表'!$B$6:$G$7,2,TRUE),"")</f>
        <v/>
      </c>
      <c r="X286" s="270"/>
      <c r="Y286" s="108"/>
      <c r="Z286" s="269" t="str">
        <f>IFERROR(VLOOKUP(Y286,'４整理番号表'!$B$39:$H$45,2,TRUE),"")</f>
        <v/>
      </c>
      <c r="AA286" s="108"/>
      <c r="AB286" s="271" t="str">
        <f>IFERROR(VLOOKUP(AA286,'４整理番号表'!$J$5:$K$59,2,TRUE),"")</f>
        <v/>
      </c>
      <c r="AC286" s="365"/>
      <c r="AD286" s="624"/>
      <c r="AE286" s="107"/>
      <c r="AF286" s="272" t="str">
        <f>IFERROR(VLOOKUP(AE286,'４整理番号表'!$P$6:$Q$39,2,TRUE),"")</f>
        <v/>
      </c>
      <c r="AG286" s="273">
        <f t="shared" si="816"/>
        <v>0</v>
      </c>
      <c r="AH286" s="106"/>
      <c r="AI286" s="112"/>
      <c r="AJ286" s="111"/>
      <c r="AK286" s="282"/>
      <c r="AL286" s="283"/>
      <c r="AM286" s="280"/>
      <c r="AN286" s="29"/>
      <c r="AO286" s="291">
        <f t="shared" si="817"/>
        <v>0</v>
      </c>
      <c r="AP286" s="290">
        <f t="shared" si="943"/>
        <v>0</v>
      </c>
      <c r="AQ286" s="30"/>
      <c r="AR286" s="30"/>
      <c r="AS286" s="30"/>
      <c r="AT286" s="289"/>
      <c r="AU286" s="291">
        <f t="shared" si="1010"/>
        <v>0</v>
      </c>
      <c r="AV286" s="291" t="str">
        <f t="shared" si="1005"/>
        <v/>
      </c>
      <c r="AW286" s="27"/>
      <c r="AX286" s="33"/>
      <c r="AY286" s="33"/>
      <c r="AZ286" s="28"/>
      <c r="BA286" s="27"/>
      <c r="BB286" s="202"/>
      <c r="BC286" s="315">
        <f t="shared" si="944"/>
        <v>0</v>
      </c>
      <c r="BD286" s="349" t="str">
        <f t="shared" si="818"/>
        <v/>
      </c>
      <c r="BE286" s="350"/>
      <c r="BF286" s="350"/>
      <c r="BG286" s="349">
        <f t="shared" si="1011"/>
        <v>0</v>
      </c>
      <c r="BH286" s="350"/>
      <c r="BI286" s="349">
        <f t="shared" si="945"/>
        <v>0</v>
      </c>
      <c r="BJ286" s="202"/>
      <c r="BK286" s="202"/>
      <c r="BL286" s="653" t="str">
        <f t="shared" si="819"/>
        <v/>
      </c>
      <c r="BM286" s="654" t="str">
        <f t="shared" si="820"/>
        <v/>
      </c>
      <c r="BN286" s="266" t="str">
        <f t="shared" si="821"/>
        <v/>
      </c>
      <c r="BO286" s="793"/>
      <c r="BP286" s="323"/>
      <c r="BQ286" s="323"/>
      <c r="BR286" s="323"/>
      <c r="BS286" s="323"/>
      <c r="BT286" s="324" t="str">
        <f t="shared" si="822"/>
        <v/>
      </c>
      <c r="BU286" s="325" t="str">
        <f t="shared" si="946"/>
        <v/>
      </c>
      <c r="BV286" s="393">
        <f t="shared" si="1012"/>
        <v>0</v>
      </c>
      <c r="BW286" s="326"/>
      <c r="BX286" s="329"/>
      <c r="BY286" s="454"/>
      <c r="BZ286" s="455"/>
      <c r="CA286" s="455"/>
      <c r="CB286" s="455"/>
      <c r="CC286" s="455"/>
      <c r="CD286" s="322">
        <f>IFERROR(VLOOKUP(BX286,'４整理番号表'!$X$23:$Z$31,3,FALSE),)</f>
        <v>0</v>
      </c>
      <c r="CE286" s="605" t="str">
        <f>IF(BX286='４整理番号表'!$X$24,IF(CC286&lt;&gt;"",IF(BZ286&gt;0,IF(BY286=6,ROUNDDOWN((CC286-BZ286)/ABS(BZ286),3),IF(BY286=5,ROUNDDOWN((CC286-BZ286)/ABS(BZ286)*3/4,3),"")),"-")),IF(CC286&lt;&gt;"",IF(BZ286&gt;0,ROUNDDOWN((CC286-BZ286)/ABS(BZ286),3),"-"),""))</f>
        <v/>
      </c>
      <c r="CF286" s="610"/>
      <c r="CG286" s="329"/>
      <c r="CH286" s="454"/>
      <c r="CI286" s="322"/>
      <c r="CJ286" s="322"/>
      <c r="CK286" s="322"/>
      <c r="CL286" s="322"/>
      <c r="CM286" s="322">
        <f>IFERROR(VLOOKUP(CG286,'４整理番号表'!$X$23:$Z$31,3,FALSE),)</f>
        <v>0</v>
      </c>
      <c r="CN286" s="325" t="str">
        <f t="shared" si="948"/>
        <v/>
      </c>
      <c r="CO286" s="610"/>
      <c r="CP286" s="329"/>
      <c r="CQ286" s="454"/>
      <c r="CR286" s="322"/>
      <c r="CS286" s="322"/>
      <c r="CT286" s="322"/>
      <c r="CU286" s="322"/>
      <c r="CV286" s="322">
        <f>IFERROR(VLOOKUP(CP286,'４整理番号表'!$X$23:$Z$31,3,FALSE),)</f>
        <v>0</v>
      </c>
      <c r="CW286" s="325" t="str">
        <f t="shared" si="949"/>
        <v/>
      </c>
      <c r="CX286" s="619"/>
      <c r="CY286" s="329"/>
      <c r="CZ286" s="454"/>
      <c r="DA286" s="322"/>
      <c r="DB286" s="322"/>
      <c r="DC286" s="322"/>
      <c r="DD286" s="322"/>
      <c r="DE286" s="322">
        <f>IFERROR(VLOOKUP(CY286,'４整理番号表'!$X$23:$Z$31,3,FALSE),)</f>
        <v>0</v>
      </c>
      <c r="DF286" s="325" t="str">
        <f t="shared" si="950"/>
        <v/>
      </c>
      <c r="DG286" s="610"/>
      <c r="DH286" s="329"/>
      <c r="DI286" s="454"/>
      <c r="DJ286" s="322"/>
      <c r="DK286" s="322"/>
      <c r="DL286" s="322"/>
      <c r="DM286" s="322"/>
      <c r="DN286" s="322">
        <f>IFERROR(VLOOKUP(DH286,'４整理番号表'!$X$23:$Z$31,3,FALSE),)</f>
        <v>0</v>
      </c>
      <c r="DO286" s="325" t="str">
        <f t="shared" si="951"/>
        <v/>
      </c>
      <c r="DP286" s="610"/>
      <c r="DQ286" s="329"/>
      <c r="DR286" s="454"/>
      <c r="DS286" s="322"/>
      <c r="DT286" s="322"/>
      <c r="DU286" s="322"/>
      <c r="DV286" s="322"/>
      <c r="DW286" s="322">
        <f>IFERROR(VLOOKUP(DQ286,'４整理番号表'!$X$23:$Z$31,3,FALSE),)</f>
        <v>0</v>
      </c>
      <c r="DX286" s="325" t="str">
        <f t="shared" si="952"/>
        <v/>
      </c>
      <c r="DY286" s="610"/>
      <c r="DZ286" s="329"/>
      <c r="EA286" s="454"/>
      <c r="EB286" s="322"/>
      <c r="EC286" s="322"/>
      <c r="ED286" s="322"/>
      <c r="EE286" s="322"/>
      <c r="EF286" s="322">
        <f>IFERROR(VLOOKUP(DZ286,'４整理番号表'!$X$23:$Z$31,3,FALSE),)</f>
        <v>0</v>
      </c>
      <c r="EG286" s="325" t="str">
        <f t="shared" si="953"/>
        <v/>
      </c>
      <c r="EH286" s="610"/>
      <c r="EI286" s="329"/>
      <c r="EJ286" s="454"/>
      <c r="EK286" s="322"/>
      <c r="EL286" s="322"/>
      <c r="EM286" s="322"/>
      <c r="EN286" s="322"/>
      <c r="EO286" s="322">
        <f>IFERROR(VLOOKUP(EI286,'４整理番号表'!$X$23:$Z$31,3,FALSE),)</f>
        <v>0</v>
      </c>
      <c r="EP286" s="325" t="str">
        <f t="shared" si="954"/>
        <v/>
      </c>
      <c r="EQ286" s="619"/>
      <c r="ER286" s="203" t="s">
        <v>101</v>
      </c>
      <c r="ES286" s="266">
        <f t="shared" si="823"/>
        <v>0</v>
      </c>
      <c r="ET286" s="272">
        <f t="shared" si="824"/>
        <v>0</v>
      </c>
      <c r="EU286" s="272">
        <f t="shared" si="825"/>
        <v>0</v>
      </c>
      <c r="EV286" s="272">
        <f t="shared" si="826"/>
        <v>0</v>
      </c>
      <c r="EW286" s="272">
        <f t="shared" si="827"/>
        <v>0</v>
      </c>
      <c r="EX286" s="272">
        <f t="shared" si="828"/>
        <v>0</v>
      </c>
      <c r="EY286" s="272">
        <f t="shared" si="829"/>
        <v>0</v>
      </c>
      <c r="EZ286" s="272">
        <f t="shared" si="830"/>
        <v>0</v>
      </c>
      <c r="FA286" s="272">
        <f t="shared" si="831"/>
        <v>0</v>
      </c>
      <c r="FB286" s="272">
        <f t="shared" si="832"/>
        <v>0</v>
      </c>
      <c r="FC286" s="272">
        <f t="shared" si="833"/>
        <v>0</v>
      </c>
      <c r="FD286" s="272">
        <f t="shared" si="834"/>
        <v>0</v>
      </c>
      <c r="FE286" s="272">
        <f t="shared" si="835"/>
        <v>0</v>
      </c>
      <c r="FF286" s="272">
        <f t="shared" si="836"/>
        <v>0</v>
      </c>
      <c r="FG286" s="272">
        <f t="shared" si="837"/>
        <v>0</v>
      </c>
      <c r="FH286" s="272">
        <f t="shared" si="838"/>
        <v>0</v>
      </c>
      <c r="FI286" s="109" t="s">
        <v>100</v>
      </c>
      <c r="FJ286" s="109" t="s">
        <v>100</v>
      </c>
      <c r="FK286" s="109" t="s">
        <v>100</v>
      </c>
      <c r="FL286" s="109" t="s">
        <v>100</v>
      </c>
      <c r="FM286" s="109" t="s">
        <v>100</v>
      </c>
      <c r="FN286" s="272">
        <f t="shared" si="955"/>
        <v>0</v>
      </c>
      <c r="FO286" s="272">
        <f t="shared" si="956"/>
        <v>0</v>
      </c>
      <c r="FP286" s="272">
        <f t="shared" si="957"/>
        <v>0</v>
      </c>
      <c r="FQ286" s="272">
        <f t="shared" si="958"/>
        <v>0</v>
      </c>
      <c r="FR286" s="272">
        <f t="shared" si="959"/>
        <v>0</v>
      </c>
      <c r="FS286" s="272">
        <f t="shared" si="960"/>
        <v>0</v>
      </c>
      <c r="FT286" s="272">
        <f t="shared" si="961"/>
        <v>0</v>
      </c>
      <c r="FU286" s="113"/>
      <c r="FV286" s="113"/>
      <c r="FW286" s="109"/>
      <c r="FX286" s="109"/>
      <c r="FY286" s="109"/>
      <c r="FZ286" s="272">
        <f t="shared" si="962"/>
        <v>0</v>
      </c>
      <c r="GA286" s="272">
        <f t="shared" si="839"/>
        <v>0</v>
      </c>
      <c r="GB286" s="109"/>
      <c r="GC286" s="109"/>
      <c r="GD286" s="109"/>
      <c r="GE286" s="109"/>
      <c r="GF286" s="109"/>
      <c r="GG286" s="109"/>
      <c r="GH286" s="109"/>
      <c r="GI286" s="109"/>
      <c r="GJ286" s="109"/>
      <c r="GK286" s="109"/>
      <c r="GL286" s="109"/>
      <c r="GM286" s="109"/>
      <c r="GN286" s="109"/>
      <c r="GO286" s="109"/>
      <c r="GP286" s="109"/>
      <c r="GQ286" s="109"/>
      <c r="GR286" s="109"/>
      <c r="GS286" s="109"/>
      <c r="GT286" s="110"/>
      <c r="GV286" s="413">
        <f t="shared" si="840"/>
        <v>0</v>
      </c>
      <c r="GW286" s="414">
        <f t="shared" si="841"/>
        <v>0</v>
      </c>
      <c r="GX286" s="415"/>
      <c r="GY286" s="416">
        <f t="shared" si="1006"/>
        <v>0</v>
      </c>
      <c r="GZ286" s="417">
        <f t="shared" si="1007"/>
        <v>0</v>
      </c>
      <c r="HA286" s="385"/>
      <c r="HB286" s="421"/>
      <c r="HC286" s="422"/>
      <c r="HD286" s="422"/>
      <c r="HE286" s="423">
        <f t="shared" si="1008"/>
        <v>0</v>
      </c>
      <c r="HF286" s="424">
        <f t="shared" si="1009"/>
        <v>0</v>
      </c>
      <c r="HG286" s="426"/>
      <c r="HH286" s="426"/>
      <c r="HI286" s="426"/>
      <c r="HJ286" s="345" t="str">
        <f t="shared" si="842"/>
        <v/>
      </c>
      <c r="HK286" s="402">
        <f>IF(OR(AND(1&lt;=HJ286,HJ286&lt;=3),HJ286=6),VLOOKUP(HJ286,'４整理番号表'!$J$5:$K$59,2,FALSE),0)</f>
        <v>0</v>
      </c>
      <c r="HL286" s="402">
        <f>IF(OR(HJ286=4,HJ286=7),VLOOKUP(HJ286,'４整理番号表'!$J$5:$K$59,2,FALSE),0)</f>
        <v>0</v>
      </c>
      <c r="HM286" s="402">
        <f>IF(HJ286=5,VLOOKUP(HJ286,'４整理番号表'!$J$5:$K$59,2,FALSE),0)</f>
        <v>0</v>
      </c>
      <c r="HN286" s="402">
        <f>IF(AND(8&lt;=HJ286,HJ286&lt;=13),VLOOKUP(HJ286,'４整理番号表'!$J$5:$K$59,2,FALSE),0)</f>
        <v>0</v>
      </c>
      <c r="HO286" s="397">
        <f t="shared" si="963"/>
        <v>0</v>
      </c>
      <c r="HP286" s="345">
        <f t="shared" si="964"/>
        <v>0</v>
      </c>
      <c r="HQ286" s="345">
        <f t="shared" si="965"/>
        <v>0</v>
      </c>
      <c r="HR286" s="344">
        <f t="shared" si="966"/>
        <v>0</v>
      </c>
      <c r="HS286" s="344">
        <f t="shared" si="967"/>
        <v>0</v>
      </c>
      <c r="HT286" s="345">
        <f t="shared" si="968"/>
        <v>0</v>
      </c>
      <c r="HU286" s="345">
        <f t="shared" si="969"/>
        <v>0</v>
      </c>
      <c r="HV286" s="345">
        <f t="shared" si="970"/>
        <v>0</v>
      </c>
      <c r="HW286" s="345">
        <f t="shared" si="971"/>
        <v>0</v>
      </c>
      <c r="HX286" s="345">
        <f t="shared" si="972"/>
        <v>0</v>
      </c>
      <c r="HY286" s="344">
        <f t="shared" si="973"/>
        <v>0</v>
      </c>
      <c r="HZ286" s="344">
        <f t="shared" si="974"/>
        <v>0</v>
      </c>
      <c r="IA286" s="345">
        <f t="shared" si="975"/>
        <v>0</v>
      </c>
      <c r="IB286" s="345">
        <f t="shared" si="976"/>
        <v>0</v>
      </c>
      <c r="IC286" s="345">
        <f t="shared" si="977"/>
        <v>0</v>
      </c>
      <c r="ID286" s="345">
        <f t="shared" si="978"/>
        <v>0</v>
      </c>
      <c r="IE286" s="345">
        <f t="shared" si="979"/>
        <v>0</v>
      </c>
      <c r="IF286" s="344">
        <f>IF(AND($HO286=3,SUM($ID286:IE286)=0),IF(AND($HB286=1,$HF286&gt;=0.1),1,),)</f>
        <v>0</v>
      </c>
      <c r="IG286" s="344">
        <f>IF(AND($HO286=3,SUM($ID286:IF286)=0),IF(AND($HB286=1,$HF286&gt;=0.05,$HF286&lt;0.1),1,),)</f>
        <v>0</v>
      </c>
      <c r="IH286" s="345">
        <f t="shared" si="980"/>
        <v>0</v>
      </c>
      <c r="II286" s="345">
        <f t="shared" si="981"/>
        <v>0</v>
      </c>
      <c r="IJ286" s="345">
        <f t="shared" si="982"/>
        <v>0</v>
      </c>
      <c r="IK286" s="345">
        <f t="shared" si="983"/>
        <v>0</v>
      </c>
      <c r="IL286" s="345">
        <f t="shared" si="984"/>
        <v>0</v>
      </c>
      <c r="IM286" s="345">
        <f t="shared" si="985"/>
        <v>0</v>
      </c>
      <c r="IN286" s="345">
        <f t="shared" si="986"/>
        <v>0</v>
      </c>
      <c r="IO286" s="345">
        <f t="shared" si="987"/>
        <v>0</v>
      </c>
      <c r="IP286" s="345">
        <f t="shared" si="988"/>
        <v>0</v>
      </c>
      <c r="IQ286" s="345">
        <f t="shared" si="989"/>
        <v>0</v>
      </c>
      <c r="IR286" s="345">
        <f t="shared" si="990"/>
        <v>0</v>
      </c>
      <c r="IS286" s="392">
        <f t="shared" si="991"/>
        <v>0</v>
      </c>
      <c r="IT286" s="385"/>
      <c r="IU286" s="440">
        <f t="shared" si="843"/>
        <v>0</v>
      </c>
      <c r="IV286" s="344">
        <f t="shared" si="844"/>
        <v>0</v>
      </c>
      <c r="IW286" s="344">
        <f t="shared" si="845"/>
        <v>0</v>
      </c>
      <c r="IX286" s="344">
        <f t="shared" si="846"/>
        <v>0</v>
      </c>
      <c r="IY286" s="344">
        <f t="shared" si="847"/>
        <v>0</v>
      </c>
      <c r="IZ286" s="344">
        <f t="shared" si="848"/>
        <v>0</v>
      </c>
      <c r="JA286" s="344">
        <f t="shared" si="849"/>
        <v>0</v>
      </c>
      <c r="JB286" s="344">
        <f t="shared" si="850"/>
        <v>0</v>
      </c>
      <c r="JC286" s="344">
        <f t="shared" si="851"/>
        <v>0</v>
      </c>
      <c r="JD286" s="344">
        <f t="shared" si="852"/>
        <v>0</v>
      </c>
      <c r="JE286" s="344">
        <f t="shared" si="853"/>
        <v>0</v>
      </c>
      <c r="JF286" s="344">
        <f t="shared" si="854"/>
        <v>0</v>
      </c>
      <c r="JG286" s="344">
        <f t="shared" si="855"/>
        <v>0</v>
      </c>
      <c r="JH286" s="344">
        <f t="shared" si="856"/>
        <v>0</v>
      </c>
      <c r="JI286" s="344">
        <f t="shared" si="857"/>
        <v>0</v>
      </c>
      <c r="JJ286" s="344">
        <f t="shared" si="858"/>
        <v>0</v>
      </c>
      <c r="JK286" s="344">
        <f t="shared" si="859"/>
        <v>0</v>
      </c>
      <c r="JL286" s="344">
        <f t="shared" si="860"/>
        <v>0</v>
      </c>
      <c r="JM286" s="344">
        <f t="shared" si="861"/>
        <v>0</v>
      </c>
      <c r="JN286" s="344">
        <f t="shared" si="862"/>
        <v>0</v>
      </c>
      <c r="JO286" s="344">
        <f t="shared" si="863"/>
        <v>0</v>
      </c>
      <c r="JP286" s="344">
        <f t="shared" si="864"/>
        <v>0</v>
      </c>
      <c r="JQ286" s="344">
        <f t="shared" si="865"/>
        <v>0</v>
      </c>
      <c r="JR286" s="344">
        <f t="shared" si="866"/>
        <v>0</v>
      </c>
      <c r="JS286" s="344">
        <f t="shared" si="867"/>
        <v>0</v>
      </c>
      <c r="JT286" s="344">
        <f t="shared" si="868"/>
        <v>0</v>
      </c>
      <c r="JU286" s="344">
        <f t="shared" si="869"/>
        <v>0</v>
      </c>
      <c r="JV286" s="344">
        <f t="shared" si="870"/>
        <v>0</v>
      </c>
      <c r="JW286" s="344">
        <f t="shared" si="871"/>
        <v>0</v>
      </c>
      <c r="JX286" s="344">
        <f t="shared" si="872"/>
        <v>0</v>
      </c>
      <c r="JY286" s="344">
        <f t="shared" si="873"/>
        <v>0</v>
      </c>
      <c r="JZ286" s="344">
        <f t="shared" si="874"/>
        <v>0</v>
      </c>
      <c r="KA286" s="344">
        <f t="shared" si="875"/>
        <v>0</v>
      </c>
      <c r="KB286" s="344">
        <f t="shared" si="876"/>
        <v>0</v>
      </c>
      <c r="KC286" s="344">
        <f t="shared" si="877"/>
        <v>0</v>
      </c>
      <c r="KD286" s="344">
        <f t="shared" si="878"/>
        <v>0</v>
      </c>
      <c r="KE286" s="344">
        <f t="shared" si="879"/>
        <v>0</v>
      </c>
      <c r="KF286" s="344">
        <f t="shared" si="880"/>
        <v>0</v>
      </c>
      <c r="KG286" s="344">
        <f t="shared" si="881"/>
        <v>0</v>
      </c>
      <c r="KH286" s="344">
        <f t="shared" si="882"/>
        <v>0</v>
      </c>
      <c r="KI286" s="344">
        <f t="shared" si="883"/>
        <v>0</v>
      </c>
      <c r="KJ286" s="344">
        <f t="shared" si="884"/>
        <v>0</v>
      </c>
      <c r="KK286" s="344">
        <f t="shared" si="885"/>
        <v>0</v>
      </c>
      <c r="KL286" s="344">
        <f t="shared" si="886"/>
        <v>0</v>
      </c>
      <c r="KM286" s="344">
        <f t="shared" si="887"/>
        <v>0</v>
      </c>
      <c r="KN286" s="344">
        <f t="shared" si="888"/>
        <v>0</v>
      </c>
      <c r="KO286" s="344">
        <f t="shared" si="889"/>
        <v>0</v>
      </c>
      <c r="KP286" s="344">
        <f t="shared" si="890"/>
        <v>0</v>
      </c>
      <c r="KQ286" s="344">
        <f t="shared" si="891"/>
        <v>0</v>
      </c>
      <c r="KR286" s="344">
        <f t="shared" si="892"/>
        <v>0</v>
      </c>
      <c r="KS286" s="344">
        <f t="shared" si="893"/>
        <v>0</v>
      </c>
      <c r="KT286" s="383">
        <f t="shared" si="894"/>
        <v>0</v>
      </c>
      <c r="KU286" s="701"/>
      <c r="KV286" s="109"/>
      <c r="KW286" s="109"/>
      <c r="KX286" s="110"/>
      <c r="KZ286" s="472">
        <f t="shared" si="895"/>
        <v>0</v>
      </c>
      <c r="LA286" s="348">
        <f t="shared" si="896"/>
        <v>0</v>
      </c>
      <c r="LB286" s="348">
        <f t="shared" si="897"/>
        <v>0</v>
      </c>
      <c r="LC286" s="473">
        <f t="shared" si="898"/>
        <v>0</v>
      </c>
      <c r="LE286" s="467">
        <f t="shared" si="899"/>
        <v>0</v>
      </c>
      <c r="LF286" s="467" t="str">
        <f t="shared" si="900"/>
        <v/>
      </c>
      <c r="LG286" s="467">
        <f t="shared" si="901"/>
        <v>0</v>
      </c>
      <c r="LH286" s="467">
        <f t="shared" si="902"/>
        <v>0</v>
      </c>
      <c r="LI286" s="467">
        <f t="shared" si="903"/>
        <v>0</v>
      </c>
      <c r="LJ286" s="467">
        <f t="shared" si="904"/>
        <v>0</v>
      </c>
      <c r="LK286" s="467">
        <f t="shared" si="905"/>
        <v>0</v>
      </c>
      <c r="LL286" s="467">
        <f t="shared" si="906"/>
        <v>0</v>
      </c>
      <c r="LM286" s="467">
        <f t="shared" si="907"/>
        <v>0</v>
      </c>
      <c r="LN286" s="468">
        <f t="shared" si="908"/>
        <v>0</v>
      </c>
      <c r="LO286" s="468" t="str">
        <f t="shared" si="992"/>
        <v>○</v>
      </c>
      <c r="LP286" s="451"/>
      <c r="LQ286" s="414">
        <f t="shared" si="993"/>
        <v>0</v>
      </c>
      <c r="LR286" s="414">
        <f t="shared" si="994"/>
        <v>0</v>
      </c>
      <c r="LS286" s="414" t="str">
        <f t="shared" si="909"/>
        <v/>
      </c>
      <c r="LT286" s="414" t="str">
        <f t="shared" si="995"/>
        <v/>
      </c>
      <c r="LU286" s="414">
        <f t="shared" si="910"/>
        <v>0</v>
      </c>
      <c r="LV286" s="414">
        <f t="shared" si="911"/>
        <v>0</v>
      </c>
      <c r="LW286" s="414">
        <f t="shared" si="912"/>
        <v>0</v>
      </c>
      <c r="LX286" s="448">
        <f t="shared" si="913"/>
        <v>0</v>
      </c>
      <c r="LY286" s="414">
        <f t="shared" si="996"/>
        <v>0</v>
      </c>
      <c r="LZ286" s="414">
        <f t="shared" si="997"/>
        <v>0</v>
      </c>
      <c r="MA286" s="414">
        <f t="shared" si="998"/>
        <v>0</v>
      </c>
      <c r="MB286" s="448">
        <f t="shared" si="999"/>
        <v>0</v>
      </c>
      <c r="MC286" s="414">
        <f t="shared" si="914"/>
        <v>0</v>
      </c>
      <c r="MD286" s="414">
        <f t="shared" si="915"/>
        <v>0</v>
      </c>
      <c r="ME286" s="414">
        <f t="shared" si="916"/>
        <v>0</v>
      </c>
      <c r="MF286" s="448">
        <f t="shared" si="917"/>
        <v>0</v>
      </c>
      <c r="MG286" s="414">
        <f t="shared" si="918"/>
        <v>0</v>
      </c>
      <c r="MH286" s="414">
        <f t="shared" si="919"/>
        <v>0</v>
      </c>
      <c r="MI286" s="414">
        <f t="shared" si="920"/>
        <v>0</v>
      </c>
      <c r="MJ286" s="448">
        <f t="shared" si="1000"/>
        <v>0</v>
      </c>
      <c r="MK286" s="462"/>
      <c r="ML286" s="477" cm="1">
        <f t="array" ref="ML286">IF(MX286=1,INDEX($BX286:$EQ286,1,MATCH("Ⅱ⑧",$BX286:$EQ286,0)+7),0)</f>
        <v>0</v>
      </c>
      <c r="MM286" s="478">
        <f t="shared" si="921"/>
        <v>0</v>
      </c>
      <c r="MN286" s="468">
        <f t="shared" si="922"/>
        <v>0</v>
      </c>
      <c r="MP286" s="348">
        <f t="shared" si="923"/>
        <v>0</v>
      </c>
      <c r="MQ286" s="348">
        <f t="shared" si="924"/>
        <v>0</v>
      </c>
      <c r="MR286" s="348">
        <f t="shared" si="925"/>
        <v>0</v>
      </c>
      <c r="MS286" s="348">
        <f t="shared" si="926"/>
        <v>0</v>
      </c>
      <c r="MT286" s="348">
        <f t="shared" si="927"/>
        <v>0</v>
      </c>
      <c r="MU286" s="348">
        <f t="shared" si="928"/>
        <v>0</v>
      </c>
      <c r="MV286" s="348">
        <f t="shared" si="929"/>
        <v>0</v>
      </c>
      <c r="MW286" s="348">
        <f t="shared" si="930"/>
        <v>0</v>
      </c>
      <c r="MX286" s="348">
        <f t="shared" si="931"/>
        <v>0</v>
      </c>
      <c r="MZ286" s="550">
        <f t="shared" si="932"/>
        <v>0</v>
      </c>
      <c r="NA286" s="550">
        <f t="shared" si="933"/>
        <v>0</v>
      </c>
      <c r="NB286" s="550">
        <f t="shared" si="934"/>
        <v>0</v>
      </c>
      <c r="NC286" s="550">
        <f t="shared" si="935"/>
        <v>0</v>
      </c>
      <c r="ND286" s="550">
        <f t="shared" si="936"/>
        <v>0</v>
      </c>
      <c r="NE286" s="550">
        <f t="shared" si="937"/>
        <v>0</v>
      </c>
      <c r="NF286" s="550">
        <f t="shared" si="938"/>
        <v>0</v>
      </c>
      <c r="NG286" s="550">
        <f t="shared" si="939"/>
        <v>0</v>
      </c>
    </row>
    <row r="287" spans="1:371" s="136" customFormat="1" ht="21" customHeight="1">
      <c r="A287" s="452">
        <f t="shared" si="812"/>
        <v>0</v>
      </c>
      <c r="B287" s="452">
        <f t="shared" si="1001"/>
        <v>0</v>
      </c>
      <c r="C287" s="452">
        <f t="shared" si="813"/>
        <v>0</v>
      </c>
      <c r="D287" s="452">
        <f t="shared" si="814"/>
        <v>0</v>
      </c>
      <c r="E287" s="452">
        <f t="shared" si="815"/>
        <v>0</v>
      </c>
      <c r="F287" s="452">
        <f t="shared" si="1002"/>
        <v>0</v>
      </c>
      <c r="G287" s="452">
        <f t="shared" si="1003"/>
        <v>0</v>
      </c>
      <c r="H287" s="452">
        <f t="shared" si="1004"/>
        <v>0</v>
      </c>
      <c r="I287" s="267">
        <f t="shared" si="940"/>
        <v>0</v>
      </c>
      <c r="J287" s="268"/>
      <c r="K287" s="112"/>
      <c r="L287" s="112"/>
      <c r="M287" s="106"/>
      <c r="N287" s="106"/>
      <c r="O287" s="106"/>
      <c r="P287" s="106"/>
      <c r="Q287" s="112"/>
      <c r="R287" s="263" t="str">
        <f>IFERROR(VLOOKUP(Q287,'４整理番号表'!$T$27:$U$30,2,TRUE),"")</f>
        <v/>
      </c>
      <c r="S287" s="263">
        <f t="shared" si="941"/>
        <v>0</v>
      </c>
      <c r="T287" s="266">
        <f t="shared" si="942"/>
        <v>0</v>
      </c>
      <c r="U287" s="112"/>
      <c r="V287" s="108"/>
      <c r="W287" s="269" t="str">
        <f>IFERROR(VLOOKUP(V287,'４整理番号表'!$B$6:$G$7,2,TRUE),"")</f>
        <v/>
      </c>
      <c r="X287" s="270"/>
      <c r="Y287" s="108"/>
      <c r="Z287" s="269" t="str">
        <f>IFERROR(VLOOKUP(Y287,'４整理番号表'!$B$39:$H$45,2,TRUE),"")</f>
        <v/>
      </c>
      <c r="AA287" s="108"/>
      <c r="AB287" s="271" t="str">
        <f>IFERROR(VLOOKUP(AA287,'４整理番号表'!$J$5:$K$59,2,TRUE),"")</f>
        <v/>
      </c>
      <c r="AC287" s="365"/>
      <c r="AD287" s="624"/>
      <c r="AE287" s="107"/>
      <c r="AF287" s="272" t="str">
        <f>IFERROR(VLOOKUP(AE287,'４整理番号表'!$P$6:$Q$39,2,TRUE),"")</f>
        <v/>
      </c>
      <c r="AG287" s="273">
        <f t="shared" si="816"/>
        <v>0</v>
      </c>
      <c r="AH287" s="106"/>
      <c r="AI287" s="112"/>
      <c r="AJ287" s="111"/>
      <c r="AK287" s="282"/>
      <c r="AL287" s="283"/>
      <c r="AM287" s="280"/>
      <c r="AN287" s="26"/>
      <c r="AO287" s="291">
        <f t="shared" si="817"/>
        <v>0</v>
      </c>
      <c r="AP287" s="290">
        <f t="shared" si="943"/>
        <v>0</v>
      </c>
      <c r="AQ287" s="30"/>
      <c r="AR287" s="30"/>
      <c r="AS287" s="30"/>
      <c r="AT287" s="289"/>
      <c r="AU287" s="291">
        <f t="shared" si="1010"/>
        <v>0</v>
      </c>
      <c r="AV287" s="291" t="str">
        <f t="shared" si="1005"/>
        <v/>
      </c>
      <c r="AW287" s="27"/>
      <c r="AX287" s="33"/>
      <c r="AY287" s="33"/>
      <c r="AZ287" s="28"/>
      <c r="BA287" s="27"/>
      <c r="BB287" s="202"/>
      <c r="BC287" s="315">
        <f t="shared" si="944"/>
        <v>0</v>
      </c>
      <c r="BD287" s="349" t="str">
        <f t="shared" si="818"/>
        <v/>
      </c>
      <c r="BE287" s="350"/>
      <c r="BF287" s="350"/>
      <c r="BG287" s="349">
        <f t="shared" si="1011"/>
        <v>0</v>
      </c>
      <c r="BH287" s="350"/>
      <c r="BI287" s="349">
        <f t="shared" si="945"/>
        <v>0</v>
      </c>
      <c r="BJ287" s="202"/>
      <c r="BK287" s="202"/>
      <c r="BL287" s="653" t="str">
        <f t="shared" si="819"/>
        <v/>
      </c>
      <c r="BM287" s="654" t="str">
        <f t="shared" si="820"/>
        <v/>
      </c>
      <c r="BN287" s="266" t="str">
        <f t="shared" si="821"/>
        <v/>
      </c>
      <c r="BO287" s="793"/>
      <c r="BP287" s="323"/>
      <c r="BQ287" s="323"/>
      <c r="BR287" s="323"/>
      <c r="BS287" s="323"/>
      <c r="BT287" s="324" t="str">
        <f t="shared" si="822"/>
        <v/>
      </c>
      <c r="BU287" s="325" t="str">
        <f t="shared" si="946"/>
        <v/>
      </c>
      <c r="BV287" s="393">
        <f t="shared" si="1012"/>
        <v>0</v>
      </c>
      <c r="BW287" s="326"/>
      <c r="BX287" s="329"/>
      <c r="BY287" s="454"/>
      <c r="BZ287" s="455"/>
      <c r="CA287" s="455"/>
      <c r="CB287" s="455"/>
      <c r="CC287" s="455"/>
      <c r="CD287" s="322">
        <f>IFERROR(VLOOKUP(BX287,'４整理番号表'!$X$23:$Z$31,3,FALSE),)</f>
        <v>0</v>
      </c>
      <c r="CE287" s="605" t="str">
        <f>IF(BX287='４整理番号表'!$X$24,IF(CC287&lt;&gt;"",IF(BZ287&gt;0,IF(BY287=6,ROUNDDOWN((CC287-BZ287)/ABS(BZ287),3),IF(BY287=5,ROUNDDOWN((CC287-BZ287)/ABS(BZ287)*3/4,3),"")),"-")),IF(CC287&lt;&gt;"",IF(BZ287&gt;0,ROUNDDOWN((CC287-BZ287)/ABS(BZ287),3),"-"),""))</f>
        <v/>
      </c>
      <c r="CF287" s="610"/>
      <c r="CG287" s="329"/>
      <c r="CH287" s="454"/>
      <c r="CI287" s="322"/>
      <c r="CJ287" s="322"/>
      <c r="CK287" s="322"/>
      <c r="CL287" s="322"/>
      <c r="CM287" s="322">
        <f>IFERROR(VLOOKUP(CG287,'４整理番号表'!$X$23:$Z$31,3,FALSE),)</f>
        <v>0</v>
      </c>
      <c r="CN287" s="325" t="str">
        <f t="shared" si="948"/>
        <v/>
      </c>
      <c r="CO287" s="610"/>
      <c r="CP287" s="329"/>
      <c r="CQ287" s="454"/>
      <c r="CR287" s="322"/>
      <c r="CS287" s="322"/>
      <c r="CT287" s="322"/>
      <c r="CU287" s="322"/>
      <c r="CV287" s="322">
        <f>IFERROR(VLOOKUP(CP287,'４整理番号表'!$X$23:$Z$31,3,FALSE),)</f>
        <v>0</v>
      </c>
      <c r="CW287" s="325" t="str">
        <f t="shared" si="949"/>
        <v/>
      </c>
      <c r="CX287" s="619"/>
      <c r="CY287" s="329"/>
      <c r="CZ287" s="454"/>
      <c r="DA287" s="322"/>
      <c r="DB287" s="322"/>
      <c r="DC287" s="322"/>
      <c r="DD287" s="322"/>
      <c r="DE287" s="322">
        <f>IFERROR(VLOOKUP(CY287,'４整理番号表'!$X$23:$Z$31,3,FALSE),)</f>
        <v>0</v>
      </c>
      <c r="DF287" s="325" t="str">
        <f t="shared" si="950"/>
        <v/>
      </c>
      <c r="DG287" s="610"/>
      <c r="DH287" s="329"/>
      <c r="DI287" s="454"/>
      <c r="DJ287" s="322"/>
      <c r="DK287" s="322"/>
      <c r="DL287" s="322"/>
      <c r="DM287" s="322"/>
      <c r="DN287" s="322">
        <f>IFERROR(VLOOKUP(DH287,'４整理番号表'!$X$23:$Z$31,3,FALSE),)</f>
        <v>0</v>
      </c>
      <c r="DO287" s="325" t="str">
        <f t="shared" si="951"/>
        <v/>
      </c>
      <c r="DP287" s="610"/>
      <c r="DQ287" s="329"/>
      <c r="DR287" s="454"/>
      <c r="DS287" s="322"/>
      <c r="DT287" s="322"/>
      <c r="DU287" s="322"/>
      <c r="DV287" s="322"/>
      <c r="DW287" s="322">
        <f>IFERROR(VLOOKUP(DQ287,'４整理番号表'!$X$23:$Z$31,3,FALSE),)</f>
        <v>0</v>
      </c>
      <c r="DX287" s="325" t="str">
        <f t="shared" si="952"/>
        <v/>
      </c>
      <c r="DY287" s="610"/>
      <c r="DZ287" s="329"/>
      <c r="EA287" s="454"/>
      <c r="EB287" s="322"/>
      <c r="EC287" s="322"/>
      <c r="ED287" s="322"/>
      <c r="EE287" s="322"/>
      <c r="EF287" s="322">
        <f>IFERROR(VLOOKUP(DZ287,'４整理番号表'!$X$23:$Z$31,3,FALSE),)</f>
        <v>0</v>
      </c>
      <c r="EG287" s="325" t="str">
        <f t="shared" si="953"/>
        <v/>
      </c>
      <c r="EH287" s="610"/>
      <c r="EI287" s="329"/>
      <c r="EJ287" s="454"/>
      <c r="EK287" s="322"/>
      <c r="EL287" s="322"/>
      <c r="EM287" s="322"/>
      <c r="EN287" s="322"/>
      <c r="EO287" s="322">
        <f>IFERROR(VLOOKUP(EI287,'４整理番号表'!$X$23:$Z$31,3,FALSE),)</f>
        <v>0</v>
      </c>
      <c r="EP287" s="325" t="str">
        <f t="shared" si="954"/>
        <v/>
      </c>
      <c r="EQ287" s="619"/>
      <c r="ER287" s="203" t="s">
        <v>101</v>
      </c>
      <c r="ES287" s="266">
        <f t="shared" si="823"/>
        <v>0</v>
      </c>
      <c r="ET287" s="272">
        <f t="shared" si="824"/>
        <v>0</v>
      </c>
      <c r="EU287" s="272">
        <f t="shared" si="825"/>
        <v>0</v>
      </c>
      <c r="EV287" s="272">
        <f t="shared" si="826"/>
        <v>0</v>
      </c>
      <c r="EW287" s="272">
        <f t="shared" si="827"/>
        <v>0</v>
      </c>
      <c r="EX287" s="272">
        <f t="shared" si="828"/>
        <v>0</v>
      </c>
      <c r="EY287" s="272">
        <f t="shared" si="829"/>
        <v>0</v>
      </c>
      <c r="EZ287" s="272">
        <f t="shared" si="830"/>
        <v>0</v>
      </c>
      <c r="FA287" s="272">
        <f t="shared" si="831"/>
        <v>0</v>
      </c>
      <c r="FB287" s="272">
        <f t="shared" si="832"/>
        <v>0</v>
      </c>
      <c r="FC287" s="272">
        <f t="shared" si="833"/>
        <v>0</v>
      </c>
      <c r="FD287" s="272">
        <f t="shared" si="834"/>
        <v>0</v>
      </c>
      <c r="FE287" s="272">
        <f t="shared" si="835"/>
        <v>0</v>
      </c>
      <c r="FF287" s="272">
        <f t="shared" si="836"/>
        <v>0</v>
      </c>
      <c r="FG287" s="272">
        <f t="shared" si="837"/>
        <v>0</v>
      </c>
      <c r="FH287" s="272">
        <f t="shared" si="838"/>
        <v>0</v>
      </c>
      <c r="FI287" s="109" t="s">
        <v>100</v>
      </c>
      <c r="FJ287" s="109" t="s">
        <v>100</v>
      </c>
      <c r="FK287" s="109" t="s">
        <v>100</v>
      </c>
      <c r="FL287" s="109" t="s">
        <v>100</v>
      </c>
      <c r="FM287" s="109" t="s">
        <v>100</v>
      </c>
      <c r="FN287" s="272">
        <f t="shared" si="955"/>
        <v>0</v>
      </c>
      <c r="FO287" s="272">
        <f t="shared" si="956"/>
        <v>0</v>
      </c>
      <c r="FP287" s="272">
        <f t="shared" si="957"/>
        <v>0</v>
      </c>
      <c r="FQ287" s="272">
        <f t="shared" si="958"/>
        <v>0</v>
      </c>
      <c r="FR287" s="272">
        <f t="shared" si="959"/>
        <v>0</v>
      </c>
      <c r="FS287" s="272">
        <f t="shared" si="960"/>
        <v>0</v>
      </c>
      <c r="FT287" s="272">
        <f t="shared" si="961"/>
        <v>0</v>
      </c>
      <c r="FU287" s="113"/>
      <c r="FV287" s="113"/>
      <c r="FW287" s="109"/>
      <c r="FX287" s="109"/>
      <c r="FY287" s="109"/>
      <c r="FZ287" s="272">
        <f t="shared" si="962"/>
        <v>0</v>
      </c>
      <c r="GA287" s="272">
        <f t="shared" si="839"/>
        <v>0</v>
      </c>
      <c r="GB287" s="109"/>
      <c r="GC287" s="109"/>
      <c r="GD287" s="109"/>
      <c r="GE287" s="109"/>
      <c r="GF287" s="109"/>
      <c r="GG287" s="109"/>
      <c r="GH287" s="109"/>
      <c r="GI287" s="109"/>
      <c r="GJ287" s="109"/>
      <c r="GK287" s="109"/>
      <c r="GL287" s="109"/>
      <c r="GM287" s="109"/>
      <c r="GN287" s="109"/>
      <c r="GO287" s="109"/>
      <c r="GP287" s="109"/>
      <c r="GQ287" s="109"/>
      <c r="GR287" s="109"/>
      <c r="GS287" s="109"/>
      <c r="GT287" s="110"/>
      <c r="GV287" s="413">
        <f t="shared" si="840"/>
        <v>0</v>
      </c>
      <c r="GW287" s="414">
        <f t="shared" si="841"/>
        <v>0</v>
      </c>
      <c r="GX287" s="415"/>
      <c r="GY287" s="416">
        <f t="shared" si="1006"/>
        <v>0</v>
      </c>
      <c r="GZ287" s="417">
        <f t="shared" si="1007"/>
        <v>0</v>
      </c>
      <c r="HA287" s="385"/>
      <c r="HB287" s="421"/>
      <c r="HC287" s="422"/>
      <c r="HD287" s="422"/>
      <c r="HE287" s="423">
        <f t="shared" si="1008"/>
        <v>0</v>
      </c>
      <c r="HF287" s="424">
        <f t="shared" si="1009"/>
        <v>0</v>
      </c>
      <c r="HG287" s="426"/>
      <c r="HH287" s="426"/>
      <c r="HI287" s="426"/>
      <c r="HJ287" s="345" t="str">
        <f t="shared" si="842"/>
        <v/>
      </c>
      <c r="HK287" s="402">
        <f>IF(OR(AND(1&lt;=HJ287,HJ287&lt;=3),HJ287=6),VLOOKUP(HJ287,'４整理番号表'!$J$5:$K$59,2,FALSE),0)</f>
        <v>0</v>
      </c>
      <c r="HL287" s="402">
        <f>IF(OR(HJ287=4,HJ287=7),VLOOKUP(HJ287,'４整理番号表'!$J$5:$K$59,2,FALSE),0)</f>
        <v>0</v>
      </c>
      <c r="HM287" s="402">
        <f>IF(HJ287=5,VLOOKUP(HJ287,'４整理番号表'!$J$5:$K$59,2,FALSE),0)</f>
        <v>0</v>
      </c>
      <c r="HN287" s="402">
        <f>IF(AND(8&lt;=HJ287,HJ287&lt;=13),VLOOKUP(HJ287,'４整理番号表'!$J$5:$K$59,2,FALSE),0)</f>
        <v>0</v>
      </c>
      <c r="HO287" s="397">
        <f t="shared" si="963"/>
        <v>0</v>
      </c>
      <c r="HP287" s="345">
        <f t="shared" si="964"/>
        <v>0</v>
      </c>
      <c r="HQ287" s="345">
        <f t="shared" si="965"/>
        <v>0</v>
      </c>
      <c r="HR287" s="344">
        <f t="shared" si="966"/>
        <v>0</v>
      </c>
      <c r="HS287" s="344">
        <f t="shared" si="967"/>
        <v>0</v>
      </c>
      <c r="HT287" s="345">
        <f t="shared" si="968"/>
        <v>0</v>
      </c>
      <c r="HU287" s="345">
        <f t="shared" si="969"/>
        <v>0</v>
      </c>
      <c r="HV287" s="345">
        <f t="shared" si="970"/>
        <v>0</v>
      </c>
      <c r="HW287" s="345">
        <f t="shared" si="971"/>
        <v>0</v>
      </c>
      <c r="HX287" s="345">
        <f t="shared" si="972"/>
        <v>0</v>
      </c>
      <c r="HY287" s="344">
        <f t="shared" si="973"/>
        <v>0</v>
      </c>
      <c r="HZ287" s="344">
        <f t="shared" si="974"/>
        <v>0</v>
      </c>
      <c r="IA287" s="345">
        <f t="shared" si="975"/>
        <v>0</v>
      </c>
      <c r="IB287" s="345">
        <f t="shared" si="976"/>
        <v>0</v>
      </c>
      <c r="IC287" s="345">
        <f t="shared" si="977"/>
        <v>0</v>
      </c>
      <c r="ID287" s="345">
        <f t="shared" si="978"/>
        <v>0</v>
      </c>
      <c r="IE287" s="345">
        <f t="shared" si="979"/>
        <v>0</v>
      </c>
      <c r="IF287" s="344">
        <f>IF(AND($HO287=3,SUM($ID287:IE287)=0),IF(AND($HB287=1,$HF287&gt;=0.1),1,),)</f>
        <v>0</v>
      </c>
      <c r="IG287" s="344">
        <f>IF(AND($HO287=3,SUM($ID287:IF287)=0),IF(AND($HB287=1,$HF287&gt;=0.05,$HF287&lt;0.1),1,),)</f>
        <v>0</v>
      </c>
      <c r="IH287" s="345">
        <f t="shared" si="980"/>
        <v>0</v>
      </c>
      <c r="II287" s="345">
        <f t="shared" si="981"/>
        <v>0</v>
      </c>
      <c r="IJ287" s="345">
        <f t="shared" si="982"/>
        <v>0</v>
      </c>
      <c r="IK287" s="345">
        <f t="shared" si="983"/>
        <v>0</v>
      </c>
      <c r="IL287" s="345">
        <f t="shared" si="984"/>
        <v>0</v>
      </c>
      <c r="IM287" s="345">
        <f t="shared" si="985"/>
        <v>0</v>
      </c>
      <c r="IN287" s="345">
        <f t="shared" si="986"/>
        <v>0</v>
      </c>
      <c r="IO287" s="345">
        <f t="shared" si="987"/>
        <v>0</v>
      </c>
      <c r="IP287" s="345">
        <f t="shared" si="988"/>
        <v>0</v>
      </c>
      <c r="IQ287" s="345">
        <f t="shared" si="989"/>
        <v>0</v>
      </c>
      <c r="IR287" s="345">
        <f t="shared" si="990"/>
        <v>0</v>
      </c>
      <c r="IS287" s="392">
        <f t="shared" si="991"/>
        <v>0</v>
      </c>
      <c r="IT287" s="385"/>
      <c r="IU287" s="440">
        <f t="shared" si="843"/>
        <v>0</v>
      </c>
      <c r="IV287" s="344">
        <f t="shared" si="844"/>
        <v>0</v>
      </c>
      <c r="IW287" s="344">
        <f t="shared" si="845"/>
        <v>0</v>
      </c>
      <c r="IX287" s="344">
        <f t="shared" si="846"/>
        <v>0</v>
      </c>
      <c r="IY287" s="344">
        <f t="shared" si="847"/>
        <v>0</v>
      </c>
      <c r="IZ287" s="344">
        <f t="shared" si="848"/>
        <v>0</v>
      </c>
      <c r="JA287" s="344">
        <f t="shared" si="849"/>
        <v>0</v>
      </c>
      <c r="JB287" s="344">
        <f t="shared" si="850"/>
        <v>0</v>
      </c>
      <c r="JC287" s="344">
        <f t="shared" si="851"/>
        <v>0</v>
      </c>
      <c r="JD287" s="344">
        <f t="shared" si="852"/>
        <v>0</v>
      </c>
      <c r="JE287" s="344">
        <f t="shared" si="853"/>
        <v>0</v>
      </c>
      <c r="JF287" s="344">
        <f t="shared" si="854"/>
        <v>0</v>
      </c>
      <c r="JG287" s="344">
        <f t="shared" si="855"/>
        <v>0</v>
      </c>
      <c r="JH287" s="344">
        <f t="shared" si="856"/>
        <v>0</v>
      </c>
      <c r="JI287" s="344">
        <f t="shared" si="857"/>
        <v>0</v>
      </c>
      <c r="JJ287" s="344">
        <f t="shared" si="858"/>
        <v>0</v>
      </c>
      <c r="JK287" s="344">
        <f t="shared" si="859"/>
        <v>0</v>
      </c>
      <c r="JL287" s="344">
        <f t="shared" si="860"/>
        <v>0</v>
      </c>
      <c r="JM287" s="344">
        <f t="shared" si="861"/>
        <v>0</v>
      </c>
      <c r="JN287" s="344">
        <f t="shared" si="862"/>
        <v>0</v>
      </c>
      <c r="JO287" s="344">
        <f t="shared" si="863"/>
        <v>0</v>
      </c>
      <c r="JP287" s="344">
        <f t="shared" si="864"/>
        <v>0</v>
      </c>
      <c r="JQ287" s="344">
        <f t="shared" si="865"/>
        <v>0</v>
      </c>
      <c r="JR287" s="344">
        <f t="shared" si="866"/>
        <v>0</v>
      </c>
      <c r="JS287" s="344">
        <f t="shared" si="867"/>
        <v>0</v>
      </c>
      <c r="JT287" s="344">
        <f t="shared" si="868"/>
        <v>0</v>
      </c>
      <c r="JU287" s="344">
        <f t="shared" si="869"/>
        <v>0</v>
      </c>
      <c r="JV287" s="344">
        <f t="shared" si="870"/>
        <v>0</v>
      </c>
      <c r="JW287" s="344">
        <f t="shared" si="871"/>
        <v>0</v>
      </c>
      <c r="JX287" s="344">
        <f t="shared" si="872"/>
        <v>0</v>
      </c>
      <c r="JY287" s="344">
        <f t="shared" si="873"/>
        <v>0</v>
      </c>
      <c r="JZ287" s="344">
        <f t="shared" si="874"/>
        <v>0</v>
      </c>
      <c r="KA287" s="344">
        <f t="shared" si="875"/>
        <v>0</v>
      </c>
      <c r="KB287" s="344">
        <f t="shared" si="876"/>
        <v>0</v>
      </c>
      <c r="KC287" s="344">
        <f t="shared" si="877"/>
        <v>0</v>
      </c>
      <c r="KD287" s="344">
        <f t="shared" si="878"/>
        <v>0</v>
      </c>
      <c r="KE287" s="344">
        <f t="shared" si="879"/>
        <v>0</v>
      </c>
      <c r="KF287" s="344">
        <f t="shared" si="880"/>
        <v>0</v>
      </c>
      <c r="KG287" s="344">
        <f t="shared" si="881"/>
        <v>0</v>
      </c>
      <c r="KH287" s="344">
        <f t="shared" si="882"/>
        <v>0</v>
      </c>
      <c r="KI287" s="344">
        <f t="shared" si="883"/>
        <v>0</v>
      </c>
      <c r="KJ287" s="344">
        <f t="shared" si="884"/>
        <v>0</v>
      </c>
      <c r="KK287" s="344">
        <f t="shared" si="885"/>
        <v>0</v>
      </c>
      <c r="KL287" s="344">
        <f t="shared" si="886"/>
        <v>0</v>
      </c>
      <c r="KM287" s="344">
        <f t="shared" si="887"/>
        <v>0</v>
      </c>
      <c r="KN287" s="344">
        <f t="shared" si="888"/>
        <v>0</v>
      </c>
      <c r="KO287" s="344">
        <f t="shared" si="889"/>
        <v>0</v>
      </c>
      <c r="KP287" s="344">
        <f t="shared" si="890"/>
        <v>0</v>
      </c>
      <c r="KQ287" s="344">
        <f t="shared" si="891"/>
        <v>0</v>
      </c>
      <c r="KR287" s="344">
        <f t="shared" si="892"/>
        <v>0</v>
      </c>
      <c r="KS287" s="344">
        <f t="shared" si="893"/>
        <v>0</v>
      </c>
      <c r="KT287" s="383">
        <f t="shared" si="894"/>
        <v>0</v>
      </c>
      <c r="KU287" s="701"/>
      <c r="KV287" s="109"/>
      <c r="KW287" s="109"/>
      <c r="KX287" s="110"/>
      <c r="KZ287" s="472">
        <f t="shared" si="895"/>
        <v>0</v>
      </c>
      <c r="LA287" s="348">
        <f t="shared" si="896"/>
        <v>0</v>
      </c>
      <c r="LB287" s="348">
        <f t="shared" si="897"/>
        <v>0</v>
      </c>
      <c r="LC287" s="473">
        <f t="shared" si="898"/>
        <v>0</v>
      </c>
      <c r="LE287" s="467">
        <f t="shared" si="899"/>
        <v>0</v>
      </c>
      <c r="LF287" s="467" t="str">
        <f t="shared" si="900"/>
        <v/>
      </c>
      <c r="LG287" s="467">
        <f t="shared" si="901"/>
        <v>0</v>
      </c>
      <c r="LH287" s="467">
        <f t="shared" si="902"/>
        <v>0</v>
      </c>
      <c r="LI287" s="467">
        <f t="shared" si="903"/>
        <v>0</v>
      </c>
      <c r="LJ287" s="467">
        <f t="shared" si="904"/>
        <v>0</v>
      </c>
      <c r="LK287" s="467">
        <f t="shared" si="905"/>
        <v>0</v>
      </c>
      <c r="LL287" s="467">
        <f t="shared" si="906"/>
        <v>0</v>
      </c>
      <c r="LM287" s="467">
        <f t="shared" si="907"/>
        <v>0</v>
      </c>
      <c r="LN287" s="468">
        <f t="shared" si="908"/>
        <v>0</v>
      </c>
      <c r="LO287" s="468" t="str">
        <f t="shared" si="992"/>
        <v>○</v>
      </c>
      <c r="LP287" s="451"/>
      <c r="LQ287" s="414">
        <f t="shared" si="993"/>
        <v>0</v>
      </c>
      <c r="LR287" s="414">
        <f t="shared" si="994"/>
        <v>0</v>
      </c>
      <c r="LS287" s="414" t="str">
        <f t="shared" si="909"/>
        <v/>
      </c>
      <c r="LT287" s="414" t="str">
        <f t="shared" si="995"/>
        <v/>
      </c>
      <c r="LU287" s="414">
        <f t="shared" si="910"/>
        <v>0</v>
      </c>
      <c r="LV287" s="414">
        <f t="shared" si="911"/>
        <v>0</v>
      </c>
      <c r="LW287" s="414">
        <f t="shared" si="912"/>
        <v>0</v>
      </c>
      <c r="LX287" s="448">
        <f t="shared" si="913"/>
        <v>0</v>
      </c>
      <c r="LY287" s="414">
        <f t="shared" si="996"/>
        <v>0</v>
      </c>
      <c r="LZ287" s="414">
        <f t="shared" si="997"/>
        <v>0</v>
      </c>
      <c r="MA287" s="414">
        <f t="shared" si="998"/>
        <v>0</v>
      </c>
      <c r="MB287" s="448">
        <f t="shared" si="999"/>
        <v>0</v>
      </c>
      <c r="MC287" s="414">
        <f t="shared" si="914"/>
        <v>0</v>
      </c>
      <c r="MD287" s="414">
        <f t="shared" si="915"/>
        <v>0</v>
      </c>
      <c r="ME287" s="414">
        <f t="shared" si="916"/>
        <v>0</v>
      </c>
      <c r="MF287" s="448">
        <f t="shared" si="917"/>
        <v>0</v>
      </c>
      <c r="MG287" s="414">
        <f t="shared" si="918"/>
        <v>0</v>
      </c>
      <c r="MH287" s="414">
        <f t="shared" si="919"/>
        <v>0</v>
      </c>
      <c r="MI287" s="414">
        <f t="shared" si="920"/>
        <v>0</v>
      </c>
      <c r="MJ287" s="448">
        <f t="shared" si="1000"/>
        <v>0</v>
      </c>
      <c r="MK287" s="462"/>
      <c r="ML287" s="477" cm="1">
        <f t="array" ref="ML287">IF(MX287=1,INDEX($BX287:$EQ287,1,MATCH("Ⅱ⑧",$BX287:$EQ287,0)+7),0)</f>
        <v>0</v>
      </c>
      <c r="MM287" s="478">
        <f t="shared" si="921"/>
        <v>0</v>
      </c>
      <c r="MN287" s="468">
        <f t="shared" si="922"/>
        <v>0</v>
      </c>
      <c r="MP287" s="348">
        <f t="shared" si="923"/>
        <v>0</v>
      </c>
      <c r="MQ287" s="348">
        <f t="shared" si="924"/>
        <v>0</v>
      </c>
      <c r="MR287" s="348">
        <f t="shared" si="925"/>
        <v>0</v>
      </c>
      <c r="MS287" s="348">
        <f t="shared" si="926"/>
        <v>0</v>
      </c>
      <c r="MT287" s="348">
        <f t="shared" si="927"/>
        <v>0</v>
      </c>
      <c r="MU287" s="348">
        <f t="shared" si="928"/>
        <v>0</v>
      </c>
      <c r="MV287" s="348">
        <f t="shared" si="929"/>
        <v>0</v>
      </c>
      <c r="MW287" s="348">
        <f t="shared" si="930"/>
        <v>0</v>
      </c>
      <c r="MX287" s="348">
        <f t="shared" si="931"/>
        <v>0</v>
      </c>
      <c r="MZ287" s="550">
        <f t="shared" si="932"/>
        <v>0</v>
      </c>
      <c r="NA287" s="550">
        <f t="shared" si="933"/>
        <v>0</v>
      </c>
      <c r="NB287" s="550">
        <f t="shared" si="934"/>
        <v>0</v>
      </c>
      <c r="NC287" s="550">
        <f t="shared" si="935"/>
        <v>0</v>
      </c>
      <c r="ND287" s="550">
        <f t="shared" si="936"/>
        <v>0</v>
      </c>
      <c r="NE287" s="550">
        <f t="shared" si="937"/>
        <v>0</v>
      </c>
      <c r="NF287" s="550">
        <f t="shared" si="938"/>
        <v>0</v>
      </c>
      <c r="NG287" s="550">
        <f t="shared" si="939"/>
        <v>0</v>
      </c>
    </row>
    <row r="288" spans="1:371" s="136" customFormat="1" ht="21" customHeight="1">
      <c r="A288" s="452">
        <f t="shared" si="812"/>
        <v>0</v>
      </c>
      <c r="B288" s="452">
        <f t="shared" si="1001"/>
        <v>0</v>
      </c>
      <c r="C288" s="452">
        <f t="shared" si="813"/>
        <v>0</v>
      </c>
      <c r="D288" s="452">
        <f t="shared" si="814"/>
        <v>0</v>
      </c>
      <c r="E288" s="452">
        <f t="shared" si="815"/>
        <v>0</v>
      </c>
      <c r="F288" s="452">
        <f t="shared" si="1002"/>
        <v>0</v>
      </c>
      <c r="G288" s="452">
        <f t="shared" si="1003"/>
        <v>0</v>
      </c>
      <c r="H288" s="452">
        <f t="shared" si="1004"/>
        <v>0</v>
      </c>
      <c r="I288" s="267">
        <f t="shared" si="940"/>
        <v>0</v>
      </c>
      <c r="J288" s="268"/>
      <c r="K288" s="112"/>
      <c r="L288" s="112"/>
      <c r="M288" s="106"/>
      <c r="N288" s="106"/>
      <c r="O288" s="106"/>
      <c r="P288" s="106"/>
      <c r="Q288" s="112"/>
      <c r="R288" s="263" t="str">
        <f>IFERROR(VLOOKUP(Q288,'４整理番号表'!$T$27:$U$30,2,TRUE),"")</f>
        <v/>
      </c>
      <c r="S288" s="263">
        <f t="shared" si="941"/>
        <v>0</v>
      </c>
      <c r="T288" s="266">
        <f t="shared" si="942"/>
        <v>0</v>
      </c>
      <c r="U288" s="112"/>
      <c r="V288" s="108"/>
      <c r="W288" s="269" t="str">
        <f>IFERROR(VLOOKUP(V288,'４整理番号表'!$B$6:$G$7,2,TRUE),"")</f>
        <v/>
      </c>
      <c r="X288" s="270"/>
      <c r="Y288" s="108"/>
      <c r="Z288" s="269" t="str">
        <f>IFERROR(VLOOKUP(Y288,'４整理番号表'!$B$39:$H$45,2,TRUE),"")</f>
        <v/>
      </c>
      <c r="AA288" s="108"/>
      <c r="AB288" s="271" t="str">
        <f>IFERROR(VLOOKUP(AA288,'４整理番号表'!$J$5:$K$59,2,TRUE),"")</f>
        <v/>
      </c>
      <c r="AC288" s="365"/>
      <c r="AD288" s="624"/>
      <c r="AE288" s="107"/>
      <c r="AF288" s="272" t="str">
        <f>IFERROR(VLOOKUP(AE288,'４整理番号表'!$P$6:$Q$39,2,TRUE),"")</f>
        <v/>
      </c>
      <c r="AG288" s="273">
        <f t="shared" si="816"/>
        <v>0</v>
      </c>
      <c r="AH288" s="106"/>
      <c r="AI288" s="112"/>
      <c r="AJ288" s="111"/>
      <c r="AK288" s="282"/>
      <c r="AL288" s="283"/>
      <c r="AM288" s="280"/>
      <c r="AN288" s="29"/>
      <c r="AO288" s="291">
        <f t="shared" si="817"/>
        <v>0</v>
      </c>
      <c r="AP288" s="290">
        <f t="shared" si="943"/>
        <v>0</v>
      </c>
      <c r="AQ288" s="30"/>
      <c r="AR288" s="30"/>
      <c r="AS288" s="30"/>
      <c r="AT288" s="289"/>
      <c r="AU288" s="291">
        <f t="shared" si="1010"/>
        <v>0</v>
      </c>
      <c r="AV288" s="291" t="str">
        <f t="shared" si="1005"/>
        <v/>
      </c>
      <c r="AW288" s="27"/>
      <c r="AX288" s="33"/>
      <c r="AY288" s="33"/>
      <c r="AZ288" s="28"/>
      <c r="BA288" s="27"/>
      <c r="BB288" s="202"/>
      <c r="BC288" s="315">
        <f t="shared" si="944"/>
        <v>0</v>
      </c>
      <c r="BD288" s="349" t="str">
        <f t="shared" si="818"/>
        <v/>
      </c>
      <c r="BE288" s="350"/>
      <c r="BF288" s="350"/>
      <c r="BG288" s="349">
        <f t="shared" si="1011"/>
        <v>0</v>
      </c>
      <c r="BH288" s="350"/>
      <c r="BI288" s="349">
        <f t="shared" si="945"/>
        <v>0</v>
      </c>
      <c r="BJ288" s="202"/>
      <c r="BK288" s="202"/>
      <c r="BL288" s="653" t="str">
        <f t="shared" si="819"/>
        <v/>
      </c>
      <c r="BM288" s="654" t="str">
        <f t="shared" si="820"/>
        <v/>
      </c>
      <c r="BN288" s="266" t="str">
        <f t="shared" si="821"/>
        <v/>
      </c>
      <c r="BO288" s="793"/>
      <c r="BP288" s="323"/>
      <c r="BQ288" s="323"/>
      <c r="BR288" s="323"/>
      <c r="BS288" s="323"/>
      <c r="BT288" s="324" t="str">
        <f t="shared" si="822"/>
        <v/>
      </c>
      <c r="BU288" s="325" t="str">
        <f t="shared" si="946"/>
        <v/>
      </c>
      <c r="BV288" s="393">
        <f t="shared" si="1012"/>
        <v>0</v>
      </c>
      <c r="BW288" s="326"/>
      <c r="BX288" s="329"/>
      <c r="BY288" s="454"/>
      <c r="BZ288" s="455"/>
      <c r="CA288" s="455"/>
      <c r="CB288" s="455"/>
      <c r="CC288" s="455"/>
      <c r="CD288" s="322">
        <f>IFERROR(VLOOKUP(BX288,'４整理番号表'!$X$23:$Z$31,3,FALSE),)</f>
        <v>0</v>
      </c>
      <c r="CE288" s="605" t="str">
        <f>IF(BX288='４整理番号表'!$X$24,IF(CC288&lt;&gt;"",IF(BZ288&gt;0,IF(BY288=6,ROUNDDOWN((CC288-BZ288)/ABS(BZ288),3),IF(BY288=5,ROUNDDOWN((CC288-BZ288)/ABS(BZ288)*3/4,3),"")),"-")),IF(CC288&lt;&gt;"",IF(BZ288&gt;0,ROUNDDOWN((CC288-BZ288)/ABS(BZ288),3),"-"),""))</f>
        <v/>
      </c>
      <c r="CF288" s="610"/>
      <c r="CG288" s="329"/>
      <c r="CH288" s="454"/>
      <c r="CI288" s="322"/>
      <c r="CJ288" s="322"/>
      <c r="CK288" s="322"/>
      <c r="CL288" s="322"/>
      <c r="CM288" s="322">
        <f>IFERROR(VLOOKUP(CG288,'４整理番号表'!$X$23:$Z$31,3,FALSE),)</f>
        <v>0</v>
      </c>
      <c r="CN288" s="325" t="str">
        <f t="shared" si="948"/>
        <v/>
      </c>
      <c r="CO288" s="610"/>
      <c r="CP288" s="329"/>
      <c r="CQ288" s="454"/>
      <c r="CR288" s="322"/>
      <c r="CS288" s="322"/>
      <c r="CT288" s="322"/>
      <c r="CU288" s="322"/>
      <c r="CV288" s="322">
        <f>IFERROR(VLOOKUP(CP288,'４整理番号表'!$X$23:$Z$31,3,FALSE),)</f>
        <v>0</v>
      </c>
      <c r="CW288" s="325" t="str">
        <f t="shared" si="949"/>
        <v/>
      </c>
      <c r="CX288" s="619"/>
      <c r="CY288" s="329"/>
      <c r="CZ288" s="454"/>
      <c r="DA288" s="322"/>
      <c r="DB288" s="322"/>
      <c r="DC288" s="322"/>
      <c r="DD288" s="322"/>
      <c r="DE288" s="322">
        <f>IFERROR(VLOOKUP(CY288,'４整理番号表'!$X$23:$Z$31,3,FALSE),)</f>
        <v>0</v>
      </c>
      <c r="DF288" s="325" t="str">
        <f t="shared" si="950"/>
        <v/>
      </c>
      <c r="DG288" s="610"/>
      <c r="DH288" s="329"/>
      <c r="DI288" s="454"/>
      <c r="DJ288" s="322"/>
      <c r="DK288" s="322"/>
      <c r="DL288" s="322"/>
      <c r="DM288" s="322"/>
      <c r="DN288" s="322">
        <f>IFERROR(VLOOKUP(DH288,'４整理番号表'!$X$23:$Z$31,3,FALSE),)</f>
        <v>0</v>
      </c>
      <c r="DO288" s="325" t="str">
        <f t="shared" si="951"/>
        <v/>
      </c>
      <c r="DP288" s="610"/>
      <c r="DQ288" s="329"/>
      <c r="DR288" s="454"/>
      <c r="DS288" s="322"/>
      <c r="DT288" s="322"/>
      <c r="DU288" s="322"/>
      <c r="DV288" s="322"/>
      <c r="DW288" s="322">
        <f>IFERROR(VLOOKUP(DQ288,'４整理番号表'!$X$23:$Z$31,3,FALSE),)</f>
        <v>0</v>
      </c>
      <c r="DX288" s="325" t="str">
        <f t="shared" si="952"/>
        <v/>
      </c>
      <c r="DY288" s="610"/>
      <c r="DZ288" s="329"/>
      <c r="EA288" s="454"/>
      <c r="EB288" s="322"/>
      <c r="EC288" s="322"/>
      <c r="ED288" s="322"/>
      <c r="EE288" s="322"/>
      <c r="EF288" s="322">
        <f>IFERROR(VLOOKUP(DZ288,'４整理番号表'!$X$23:$Z$31,3,FALSE),)</f>
        <v>0</v>
      </c>
      <c r="EG288" s="325" t="str">
        <f t="shared" si="953"/>
        <v/>
      </c>
      <c r="EH288" s="610"/>
      <c r="EI288" s="329"/>
      <c r="EJ288" s="454"/>
      <c r="EK288" s="322"/>
      <c r="EL288" s="322"/>
      <c r="EM288" s="322"/>
      <c r="EN288" s="322"/>
      <c r="EO288" s="322">
        <f>IFERROR(VLOOKUP(EI288,'４整理番号表'!$X$23:$Z$31,3,FALSE),)</f>
        <v>0</v>
      </c>
      <c r="EP288" s="325" t="str">
        <f t="shared" si="954"/>
        <v/>
      </c>
      <c r="EQ288" s="619"/>
      <c r="ER288" s="203" t="s">
        <v>101</v>
      </c>
      <c r="ES288" s="266">
        <f t="shared" si="823"/>
        <v>0</v>
      </c>
      <c r="ET288" s="272">
        <f t="shared" si="824"/>
        <v>0</v>
      </c>
      <c r="EU288" s="272">
        <f t="shared" si="825"/>
        <v>0</v>
      </c>
      <c r="EV288" s="272">
        <f t="shared" si="826"/>
        <v>0</v>
      </c>
      <c r="EW288" s="272">
        <f t="shared" si="827"/>
        <v>0</v>
      </c>
      <c r="EX288" s="272">
        <f t="shared" si="828"/>
        <v>0</v>
      </c>
      <c r="EY288" s="272">
        <f t="shared" si="829"/>
        <v>0</v>
      </c>
      <c r="EZ288" s="272">
        <f t="shared" si="830"/>
        <v>0</v>
      </c>
      <c r="FA288" s="272">
        <f t="shared" si="831"/>
        <v>0</v>
      </c>
      <c r="FB288" s="272">
        <f t="shared" si="832"/>
        <v>0</v>
      </c>
      <c r="FC288" s="272">
        <f t="shared" si="833"/>
        <v>0</v>
      </c>
      <c r="FD288" s="272">
        <f t="shared" si="834"/>
        <v>0</v>
      </c>
      <c r="FE288" s="272">
        <f t="shared" si="835"/>
        <v>0</v>
      </c>
      <c r="FF288" s="272">
        <f t="shared" si="836"/>
        <v>0</v>
      </c>
      <c r="FG288" s="272">
        <f t="shared" si="837"/>
        <v>0</v>
      </c>
      <c r="FH288" s="272">
        <f t="shared" si="838"/>
        <v>0</v>
      </c>
      <c r="FI288" s="109" t="s">
        <v>100</v>
      </c>
      <c r="FJ288" s="109" t="s">
        <v>100</v>
      </c>
      <c r="FK288" s="109" t="s">
        <v>100</v>
      </c>
      <c r="FL288" s="109" t="s">
        <v>100</v>
      </c>
      <c r="FM288" s="109" t="s">
        <v>100</v>
      </c>
      <c r="FN288" s="272">
        <f t="shared" si="955"/>
        <v>0</v>
      </c>
      <c r="FO288" s="272">
        <f t="shared" si="956"/>
        <v>0</v>
      </c>
      <c r="FP288" s="272">
        <f t="shared" si="957"/>
        <v>0</v>
      </c>
      <c r="FQ288" s="272">
        <f t="shared" si="958"/>
        <v>0</v>
      </c>
      <c r="FR288" s="272">
        <f t="shared" si="959"/>
        <v>0</v>
      </c>
      <c r="FS288" s="272">
        <f t="shared" si="960"/>
        <v>0</v>
      </c>
      <c r="FT288" s="272">
        <f t="shared" si="961"/>
        <v>0</v>
      </c>
      <c r="FU288" s="113"/>
      <c r="FV288" s="113"/>
      <c r="FW288" s="109"/>
      <c r="FX288" s="109"/>
      <c r="FY288" s="109"/>
      <c r="FZ288" s="272">
        <f t="shared" si="962"/>
        <v>0</v>
      </c>
      <c r="GA288" s="272">
        <f t="shared" si="839"/>
        <v>0</v>
      </c>
      <c r="GB288" s="109"/>
      <c r="GC288" s="109"/>
      <c r="GD288" s="109"/>
      <c r="GE288" s="109"/>
      <c r="GF288" s="109"/>
      <c r="GG288" s="109"/>
      <c r="GH288" s="109"/>
      <c r="GI288" s="109"/>
      <c r="GJ288" s="109"/>
      <c r="GK288" s="109"/>
      <c r="GL288" s="109"/>
      <c r="GM288" s="109"/>
      <c r="GN288" s="109"/>
      <c r="GO288" s="109"/>
      <c r="GP288" s="109"/>
      <c r="GQ288" s="109"/>
      <c r="GR288" s="109"/>
      <c r="GS288" s="109"/>
      <c r="GT288" s="110"/>
      <c r="GV288" s="413">
        <f t="shared" si="840"/>
        <v>0</v>
      </c>
      <c r="GW288" s="414">
        <f t="shared" si="841"/>
        <v>0</v>
      </c>
      <c r="GX288" s="415"/>
      <c r="GY288" s="416">
        <f t="shared" si="1006"/>
        <v>0</v>
      </c>
      <c r="GZ288" s="417">
        <f t="shared" si="1007"/>
        <v>0</v>
      </c>
      <c r="HA288" s="385"/>
      <c r="HB288" s="421"/>
      <c r="HC288" s="422"/>
      <c r="HD288" s="422"/>
      <c r="HE288" s="423">
        <f t="shared" si="1008"/>
        <v>0</v>
      </c>
      <c r="HF288" s="424">
        <f t="shared" si="1009"/>
        <v>0</v>
      </c>
      <c r="HG288" s="426"/>
      <c r="HH288" s="426"/>
      <c r="HI288" s="426"/>
      <c r="HJ288" s="345" t="str">
        <f t="shared" si="842"/>
        <v/>
      </c>
      <c r="HK288" s="402">
        <f>IF(OR(AND(1&lt;=HJ288,HJ288&lt;=3),HJ288=6),VLOOKUP(HJ288,'４整理番号表'!$J$5:$K$59,2,FALSE),0)</f>
        <v>0</v>
      </c>
      <c r="HL288" s="402">
        <f>IF(OR(HJ288=4,HJ288=7),VLOOKUP(HJ288,'４整理番号表'!$J$5:$K$59,2,FALSE),0)</f>
        <v>0</v>
      </c>
      <c r="HM288" s="402">
        <f>IF(HJ288=5,VLOOKUP(HJ288,'４整理番号表'!$J$5:$K$59,2,FALSE),0)</f>
        <v>0</v>
      </c>
      <c r="HN288" s="402">
        <f>IF(AND(8&lt;=HJ288,HJ288&lt;=13),VLOOKUP(HJ288,'４整理番号表'!$J$5:$K$59,2,FALSE),0)</f>
        <v>0</v>
      </c>
      <c r="HO288" s="397">
        <f t="shared" si="963"/>
        <v>0</v>
      </c>
      <c r="HP288" s="345">
        <f t="shared" si="964"/>
        <v>0</v>
      </c>
      <c r="HQ288" s="345">
        <f t="shared" si="965"/>
        <v>0</v>
      </c>
      <c r="HR288" s="344">
        <f t="shared" si="966"/>
        <v>0</v>
      </c>
      <c r="HS288" s="344">
        <f t="shared" si="967"/>
        <v>0</v>
      </c>
      <c r="HT288" s="345">
        <f t="shared" si="968"/>
        <v>0</v>
      </c>
      <c r="HU288" s="345">
        <f t="shared" si="969"/>
        <v>0</v>
      </c>
      <c r="HV288" s="345">
        <f t="shared" si="970"/>
        <v>0</v>
      </c>
      <c r="HW288" s="345">
        <f t="shared" si="971"/>
        <v>0</v>
      </c>
      <c r="HX288" s="345">
        <f t="shared" si="972"/>
        <v>0</v>
      </c>
      <c r="HY288" s="344">
        <f t="shared" si="973"/>
        <v>0</v>
      </c>
      <c r="HZ288" s="344">
        <f t="shared" si="974"/>
        <v>0</v>
      </c>
      <c r="IA288" s="345">
        <f t="shared" si="975"/>
        <v>0</v>
      </c>
      <c r="IB288" s="345">
        <f t="shared" si="976"/>
        <v>0</v>
      </c>
      <c r="IC288" s="345">
        <f t="shared" si="977"/>
        <v>0</v>
      </c>
      <c r="ID288" s="345">
        <f t="shared" si="978"/>
        <v>0</v>
      </c>
      <c r="IE288" s="345">
        <f t="shared" si="979"/>
        <v>0</v>
      </c>
      <c r="IF288" s="344">
        <f>IF(AND($HO288=3,SUM($ID288:IE288)=0),IF(AND($HB288=1,$HF288&gt;=0.1),1,),)</f>
        <v>0</v>
      </c>
      <c r="IG288" s="344">
        <f>IF(AND($HO288=3,SUM($ID288:IF288)=0),IF(AND($HB288=1,$HF288&gt;=0.05,$HF288&lt;0.1),1,),)</f>
        <v>0</v>
      </c>
      <c r="IH288" s="345">
        <f t="shared" si="980"/>
        <v>0</v>
      </c>
      <c r="II288" s="345">
        <f t="shared" si="981"/>
        <v>0</v>
      </c>
      <c r="IJ288" s="345">
        <f t="shared" si="982"/>
        <v>0</v>
      </c>
      <c r="IK288" s="345">
        <f t="shared" si="983"/>
        <v>0</v>
      </c>
      <c r="IL288" s="345">
        <f t="shared" si="984"/>
        <v>0</v>
      </c>
      <c r="IM288" s="345">
        <f t="shared" si="985"/>
        <v>0</v>
      </c>
      <c r="IN288" s="345">
        <f t="shared" si="986"/>
        <v>0</v>
      </c>
      <c r="IO288" s="345">
        <f t="shared" si="987"/>
        <v>0</v>
      </c>
      <c r="IP288" s="345">
        <f t="shared" si="988"/>
        <v>0</v>
      </c>
      <c r="IQ288" s="345">
        <f t="shared" si="989"/>
        <v>0</v>
      </c>
      <c r="IR288" s="345">
        <f t="shared" si="990"/>
        <v>0</v>
      </c>
      <c r="IS288" s="392">
        <f t="shared" si="991"/>
        <v>0</v>
      </c>
      <c r="IT288" s="385"/>
      <c r="IU288" s="440">
        <f t="shared" si="843"/>
        <v>0</v>
      </c>
      <c r="IV288" s="344">
        <f t="shared" si="844"/>
        <v>0</v>
      </c>
      <c r="IW288" s="344">
        <f t="shared" si="845"/>
        <v>0</v>
      </c>
      <c r="IX288" s="344">
        <f t="shared" si="846"/>
        <v>0</v>
      </c>
      <c r="IY288" s="344">
        <f t="shared" si="847"/>
        <v>0</v>
      </c>
      <c r="IZ288" s="344">
        <f t="shared" si="848"/>
        <v>0</v>
      </c>
      <c r="JA288" s="344">
        <f t="shared" si="849"/>
        <v>0</v>
      </c>
      <c r="JB288" s="344">
        <f t="shared" si="850"/>
        <v>0</v>
      </c>
      <c r="JC288" s="344">
        <f t="shared" si="851"/>
        <v>0</v>
      </c>
      <c r="JD288" s="344">
        <f t="shared" si="852"/>
        <v>0</v>
      </c>
      <c r="JE288" s="344">
        <f t="shared" si="853"/>
        <v>0</v>
      </c>
      <c r="JF288" s="344">
        <f t="shared" si="854"/>
        <v>0</v>
      </c>
      <c r="JG288" s="344">
        <f t="shared" si="855"/>
        <v>0</v>
      </c>
      <c r="JH288" s="344">
        <f t="shared" si="856"/>
        <v>0</v>
      </c>
      <c r="JI288" s="344">
        <f t="shared" si="857"/>
        <v>0</v>
      </c>
      <c r="JJ288" s="344">
        <f t="shared" si="858"/>
        <v>0</v>
      </c>
      <c r="JK288" s="344">
        <f t="shared" si="859"/>
        <v>0</v>
      </c>
      <c r="JL288" s="344">
        <f t="shared" si="860"/>
        <v>0</v>
      </c>
      <c r="JM288" s="344">
        <f t="shared" si="861"/>
        <v>0</v>
      </c>
      <c r="JN288" s="344">
        <f t="shared" si="862"/>
        <v>0</v>
      </c>
      <c r="JO288" s="344">
        <f t="shared" si="863"/>
        <v>0</v>
      </c>
      <c r="JP288" s="344">
        <f t="shared" si="864"/>
        <v>0</v>
      </c>
      <c r="JQ288" s="344">
        <f t="shared" si="865"/>
        <v>0</v>
      </c>
      <c r="JR288" s="344">
        <f t="shared" si="866"/>
        <v>0</v>
      </c>
      <c r="JS288" s="344">
        <f t="shared" si="867"/>
        <v>0</v>
      </c>
      <c r="JT288" s="344">
        <f t="shared" si="868"/>
        <v>0</v>
      </c>
      <c r="JU288" s="344">
        <f t="shared" si="869"/>
        <v>0</v>
      </c>
      <c r="JV288" s="344">
        <f t="shared" si="870"/>
        <v>0</v>
      </c>
      <c r="JW288" s="344">
        <f t="shared" si="871"/>
        <v>0</v>
      </c>
      <c r="JX288" s="344">
        <f t="shared" si="872"/>
        <v>0</v>
      </c>
      <c r="JY288" s="344">
        <f t="shared" si="873"/>
        <v>0</v>
      </c>
      <c r="JZ288" s="344">
        <f t="shared" si="874"/>
        <v>0</v>
      </c>
      <c r="KA288" s="344">
        <f t="shared" si="875"/>
        <v>0</v>
      </c>
      <c r="KB288" s="344">
        <f t="shared" si="876"/>
        <v>0</v>
      </c>
      <c r="KC288" s="344">
        <f t="shared" si="877"/>
        <v>0</v>
      </c>
      <c r="KD288" s="344">
        <f t="shared" si="878"/>
        <v>0</v>
      </c>
      <c r="KE288" s="344">
        <f t="shared" si="879"/>
        <v>0</v>
      </c>
      <c r="KF288" s="344">
        <f t="shared" si="880"/>
        <v>0</v>
      </c>
      <c r="KG288" s="344">
        <f t="shared" si="881"/>
        <v>0</v>
      </c>
      <c r="KH288" s="344">
        <f t="shared" si="882"/>
        <v>0</v>
      </c>
      <c r="KI288" s="344">
        <f t="shared" si="883"/>
        <v>0</v>
      </c>
      <c r="KJ288" s="344">
        <f t="shared" si="884"/>
        <v>0</v>
      </c>
      <c r="KK288" s="344">
        <f t="shared" si="885"/>
        <v>0</v>
      </c>
      <c r="KL288" s="344">
        <f t="shared" si="886"/>
        <v>0</v>
      </c>
      <c r="KM288" s="344">
        <f t="shared" si="887"/>
        <v>0</v>
      </c>
      <c r="KN288" s="344">
        <f t="shared" si="888"/>
        <v>0</v>
      </c>
      <c r="KO288" s="344">
        <f t="shared" si="889"/>
        <v>0</v>
      </c>
      <c r="KP288" s="344">
        <f t="shared" si="890"/>
        <v>0</v>
      </c>
      <c r="KQ288" s="344">
        <f t="shared" si="891"/>
        <v>0</v>
      </c>
      <c r="KR288" s="344">
        <f t="shared" si="892"/>
        <v>0</v>
      </c>
      <c r="KS288" s="344">
        <f t="shared" si="893"/>
        <v>0</v>
      </c>
      <c r="KT288" s="383">
        <f t="shared" si="894"/>
        <v>0</v>
      </c>
      <c r="KU288" s="701"/>
      <c r="KV288" s="109"/>
      <c r="KW288" s="109"/>
      <c r="KX288" s="110"/>
      <c r="KZ288" s="472">
        <f t="shared" si="895"/>
        <v>0</v>
      </c>
      <c r="LA288" s="348">
        <f t="shared" si="896"/>
        <v>0</v>
      </c>
      <c r="LB288" s="348">
        <f t="shared" si="897"/>
        <v>0</v>
      </c>
      <c r="LC288" s="473">
        <f t="shared" si="898"/>
        <v>0</v>
      </c>
      <c r="LE288" s="467">
        <f t="shared" si="899"/>
        <v>0</v>
      </c>
      <c r="LF288" s="467" t="str">
        <f t="shared" si="900"/>
        <v/>
      </c>
      <c r="LG288" s="467">
        <f t="shared" si="901"/>
        <v>0</v>
      </c>
      <c r="LH288" s="467">
        <f t="shared" si="902"/>
        <v>0</v>
      </c>
      <c r="LI288" s="467">
        <f t="shared" si="903"/>
        <v>0</v>
      </c>
      <c r="LJ288" s="467">
        <f t="shared" si="904"/>
        <v>0</v>
      </c>
      <c r="LK288" s="467">
        <f t="shared" si="905"/>
        <v>0</v>
      </c>
      <c r="LL288" s="467">
        <f t="shared" si="906"/>
        <v>0</v>
      </c>
      <c r="LM288" s="467">
        <f t="shared" si="907"/>
        <v>0</v>
      </c>
      <c r="LN288" s="468">
        <f t="shared" si="908"/>
        <v>0</v>
      </c>
      <c r="LO288" s="468" t="str">
        <f t="shared" si="992"/>
        <v>○</v>
      </c>
      <c r="LP288" s="451"/>
      <c r="LQ288" s="414">
        <f t="shared" si="993"/>
        <v>0</v>
      </c>
      <c r="LR288" s="414">
        <f t="shared" si="994"/>
        <v>0</v>
      </c>
      <c r="LS288" s="414" t="str">
        <f t="shared" si="909"/>
        <v/>
      </c>
      <c r="LT288" s="414" t="str">
        <f t="shared" si="995"/>
        <v/>
      </c>
      <c r="LU288" s="414">
        <f t="shared" si="910"/>
        <v>0</v>
      </c>
      <c r="LV288" s="414">
        <f t="shared" si="911"/>
        <v>0</v>
      </c>
      <c r="LW288" s="414">
        <f t="shared" si="912"/>
        <v>0</v>
      </c>
      <c r="LX288" s="448">
        <f t="shared" si="913"/>
        <v>0</v>
      </c>
      <c r="LY288" s="414">
        <f t="shared" si="996"/>
        <v>0</v>
      </c>
      <c r="LZ288" s="414">
        <f t="shared" si="997"/>
        <v>0</v>
      </c>
      <c r="MA288" s="414">
        <f t="shared" si="998"/>
        <v>0</v>
      </c>
      <c r="MB288" s="448">
        <f t="shared" si="999"/>
        <v>0</v>
      </c>
      <c r="MC288" s="414">
        <f t="shared" si="914"/>
        <v>0</v>
      </c>
      <c r="MD288" s="414">
        <f t="shared" si="915"/>
        <v>0</v>
      </c>
      <c r="ME288" s="414">
        <f t="shared" si="916"/>
        <v>0</v>
      </c>
      <c r="MF288" s="448">
        <f t="shared" si="917"/>
        <v>0</v>
      </c>
      <c r="MG288" s="414">
        <f t="shared" si="918"/>
        <v>0</v>
      </c>
      <c r="MH288" s="414">
        <f t="shared" si="919"/>
        <v>0</v>
      </c>
      <c r="MI288" s="414">
        <f t="shared" si="920"/>
        <v>0</v>
      </c>
      <c r="MJ288" s="448">
        <f t="shared" si="1000"/>
        <v>0</v>
      </c>
      <c r="MK288" s="462"/>
      <c r="ML288" s="477" cm="1">
        <f t="array" ref="ML288">IF(MX288=1,INDEX($BX288:$EQ288,1,MATCH("Ⅱ⑧",$BX288:$EQ288,0)+7),0)</f>
        <v>0</v>
      </c>
      <c r="MM288" s="478">
        <f t="shared" si="921"/>
        <v>0</v>
      </c>
      <c r="MN288" s="468">
        <f t="shared" si="922"/>
        <v>0</v>
      </c>
      <c r="MP288" s="348">
        <f t="shared" si="923"/>
        <v>0</v>
      </c>
      <c r="MQ288" s="348">
        <f t="shared" si="924"/>
        <v>0</v>
      </c>
      <c r="MR288" s="348">
        <f t="shared" si="925"/>
        <v>0</v>
      </c>
      <c r="MS288" s="348">
        <f t="shared" si="926"/>
        <v>0</v>
      </c>
      <c r="MT288" s="348">
        <f t="shared" si="927"/>
        <v>0</v>
      </c>
      <c r="MU288" s="348">
        <f t="shared" si="928"/>
        <v>0</v>
      </c>
      <c r="MV288" s="348">
        <f t="shared" si="929"/>
        <v>0</v>
      </c>
      <c r="MW288" s="348">
        <f t="shared" si="930"/>
        <v>0</v>
      </c>
      <c r="MX288" s="348">
        <f t="shared" si="931"/>
        <v>0</v>
      </c>
      <c r="MZ288" s="550">
        <f t="shared" si="932"/>
        <v>0</v>
      </c>
      <c r="NA288" s="550">
        <f t="shared" si="933"/>
        <v>0</v>
      </c>
      <c r="NB288" s="550">
        <f t="shared" si="934"/>
        <v>0</v>
      </c>
      <c r="NC288" s="550">
        <f t="shared" si="935"/>
        <v>0</v>
      </c>
      <c r="ND288" s="550">
        <f t="shared" si="936"/>
        <v>0</v>
      </c>
      <c r="NE288" s="550">
        <f t="shared" si="937"/>
        <v>0</v>
      </c>
      <c r="NF288" s="550">
        <f t="shared" si="938"/>
        <v>0</v>
      </c>
      <c r="NG288" s="550">
        <f t="shared" si="939"/>
        <v>0</v>
      </c>
    </row>
    <row r="289" spans="1:371" s="136" customFormat="1" ht="21" customHeight="1">
      <c r="A289" s="452">
        <f t="shared" si="812"/>
        <v>0</v>
      </c>
      <c r="B289" s="452">
        <f t="shared" si="1001"/>
        <v>0</v>
      </c>
      <c r="C289" s="452">
        <f t="shared" si="813"/>
        <v>0</v>
      </c>
      <c r="D289" s="452">
        <f t="shared" si="814"/>
        <v>0</v>
      </c>
      <c r="E289" s="452">
        <f t="shared" si="815"/>
        <v>0</v>
      </c>
      <c r="F289" s="452">
        <f t="shared" si="1002"/>
        <v>0</v>
      </c>
      <c r="G289" s="452">
        <f t="shared" si="1003"/>
        <v>0</v>
      </c>
      <c r="H289" s="452">
        <f t="shared" si="1004"/>
        <v>0</v>
      </c>
      <c r="I289" s="267">
        <f t="shared" si="940"/>
        <v>0</v>
      </c>
      <c r="J289" s="268"/>
      <c r="K289" s="112"/>
      <c r="L289" s="112"/>
      <c r="M289" s="106"/>
      <c r="N289" s="106"/>
      <c r="O289" s="106"/>
      <c r="P289" s="106"/>
      <c r="Q289" s="112"/>
      <c r="R289" s="263" t="str">
        <f>IFERROR(VLOOKUP(Q289,'４整理番号表'!$T$27:$U$30,2,TRUE),"")</f>
        <v/>
      </c>
      <c r="S289" s="263">
        <f t="shared" si="941"/>
        <v>0</v>
      </c>
      <c r="T289" s="266">
        <f t="shared" si="942"/>
        <v>0</v>
      </c>
      <c r="U289" s="112"/>
      <c r="V289" s="108"/>
      <c r="W289" s="269" t="str">
        <f>IFERROR(VLOOKUP(V289,'４整理番号表'!$B$6:$G$7,2,TRUE),"")</f>
        <v/>
      </c>
      <c r="X289" s="270"/>
      <c r="Y289" s="108"/>
      <c r="Z289" s="269" t="str">
        <f>IFERROR(VLOOKUP(Y289,'４整理番号表'!$B$39:$H$45,2,TRUE),"")</f>
        <v/>
      </c>
      <c r="AA289" s="108"/>
      <c r="AB289" s="271" t="str">
        <f>IFERROR(VLOOKUP(AA289,'４整理番号表'!$J$5:$K$59,2,TRUE),"")</f>
        <v/>
      </c>
      <c r="AC289" s="365"/>
      <c r="AD289" s="624"/>
      <c r="AE289" s="107"/>
      <c r="AF289" s="272" t="str">
        <f>IFERROR(VLOOKUP(AE289,'４整理番号表'!$P$6:$Q$39,2,TRUE),"")</f>
        <v/>
      </c>
      <c r="AG289" s="273">
        <f t="shared" si="816"/>
        <v>0</v>
      </c>
      <c r="AH289" s="106"/>
      <c r="AI289" s="112"/>
      <c r="AJ289" s="111"/>
      <c r="AK289" s="282"/>
      <c r="AL289" s="283"/>
      <c r="AM289" s="280"/>
      <c r="AN289" s="26"/>
      <c r="AO289" s="291">
        <f t="shared" si="817"/>
        <v>0</v>
      </c>
      <c r="AP289" s="290">
        <f t="shared" si="943"/>
        <v>0</v>
      </c>
      <c r="AQ289" s="30"/>
      <c r="AR289" s="30"/>
      <c r="AS289" s="30"/>
      <c r="AT289" s="289"/>
      <c r="AU289" s="291">
        <f t="shared" si="1010"/>
        <v>0</v>
      </c>
      <c r="AV289" s="291" t="str">
        <f t="shared" si="1005"/>
        <v/>
      </c>
      <c r="AW289" s="27"/>
      <c r="AX289" s="33"/>
      <c r="AY289" s="33"/>
      <c r="AZ289" s="28"/>
      <c r="BA289" s="27"/>
      <c r="BB289" s="202"/>
      <c r="BC289" s="315">
        <f t="shared" si="944"/>
        <v>0</v>
      </c>
      <c r="BD289" s="349" t="str">
        <f t="shared" si="818"/>
        <v/>
      </c>
      <c r="BE289" s="350"/>
      <c r="BF289" s="350"/>
      <c r="BG289" s="349">
        <f t="shared" si="1011"/>
        <v>0</v>
      </c>
      <c r="BH289" s="350"/>
      <c r="BI289" s="349">
        <f t="shared" si="945"/>
        <v>0</v>
      </c>
      <c r="BJ289" s="202"/>
      <c r="BK289" s="202"/>
      <c r="BL289" s="653" t="str">
        <f t="shared" si="819"/>
        <v/>
      </c>
      <c r="BM289" s="654" t="str">
        <f t="shared" si="820"/>
        <v/>
      </c>
      <c r="BN289" s="266" t="str">
        <f t="shared" si="821"/>
        <v/>
      </c>
      <c r="BO289" s="793"/>
      <c r="BP289" s="323"/>
      <c r="BQ289" s="323"/>
      <c r="BR289" s="323"/>
      <c r="BS289" s="323"/>
      <c r="BT289" s="324" t="str">
        <f t="shared" si="822"/>
        <v/>
      </c>
      <c r="BU289" s="325" t="str">
        <f t="shared" si="946"/>
        <v/>
      </c>
      <c r="BV289" s="393">
        <f t="shared" si="1012"/>
        <v>0</v>
      </c>
      <c r="BW289" s="326"/>
      <c r="BX289" s="329"/>
      <c r="BY289" s="454"/>
      <c r="BZ289" s="455"/>
      <c r="CA289" s="455"/>
      <c r="CB289" s="455"/>
      <c r="CC289" s="455"/>
      <c r="CD289" s="322">
        <f>IFERROR(VLOOKUP(BX289,'４整理番号表'!$X$23:$Z$31,3,FALSE),)</f>
        <v>0</v>
      </c>
      <c r="CE289" s="605" t="str">
        <f>IF(BX289='４整理番号表'!$X$24,IF(CC289&lt;&gt;"",IF(BZ289&gt;0,IF(BY289=6,ROUNDDOWN((CC289-BZ289)/ABS(BZ289),3),IF(BY289=5,ROUNDDOWN((CC289-BZ289)/ABS(BZ289)*3/4,3),"")),"-")),IF(CC289&lt;&gt;"",IF(BZ289&gt;0,ROUNDDOWN((CC289-BZ289)/ABS(BZ289),3),"-"),""))</f>
        <v/>
      </c>
      <c r="CF289" s="610"/>
      <c r="CG289" s="329"/>
      <c r="CH289" s="454"/>
      <c r="CI289" s="322"/>
      <c r="CJ289" s="322"/>
      <c r="CK289" s="322"/>
      <c r="CL289" s="322"/>
      <c r="CM289" s="322">
        <f>IFERROR(VLOOKUP(CG289,'４整理番号表'!$X$23:$Z$31,3,FALSE),)</f>
        <v>0</v>
      </c>
      <c r="CN289" s="325" t="str">
        <f t="shared" si="948"/>
        <v/>
      </c>
      <c r="CO289" s="610"/>
      <c r="CP289" s="329"/>
      <c r="CQ289" s="454"/>
      <c r="CR289" s="322"/>
      <c r="CS289" s="322"/>
      <c r="CT289" s="322"/>
      <c r="CU289" s="322"/>
      <c r="CV289" s="322">
        <f>IFERROR(VLOOKUP(CP289,'４整理番号表'!$X$23:$Z$31,3,FALSE),)</f>
        <v>0</v>
      </c>
      <c r="CW289" s="325" t="str">
        <f t="shared" si="949"/>
        <v/>
      </c>
      <c r="CX289" s="619"/>
      <c r="CY289" s="329"/>
      <c r="CZ289" s="454"/>
      <c r="DA289" s="322"/>
      <c r="DB289" s="322"/>
      <c r="DC289" s="322"/>
      <c r="DD289" s="322"/>
      <c r="DE289" s="322">
        <f>IFERROR(VLOOKUP(CY289,'４整理番号表'!$X$23:$Z$31,3,FALSE),)</f>
        <v>0</v>
      </c>
      <c r="DF289" s="325" t="str">
        <f t="shared" si="950"/>
        <v/>
      </c>
      <c r="DG289" s="610"/>
      <c r="DH289" s="329"/>
      <c r="DI289" s="454"/>
      <c r="DJ289" s="322"/>
      <c r="DK289" s="322"/>
      <c r="DL289" s="322"/>
      <c r="DM289" s="322"/>
      <c r="DN289" s="322">
        <f>IFERROR(VLOOKUP(DH289,'４整理番号表'!$X$23:$Z$31,3,FALSE),)</f>
        <v>0</v>
      </c>
      <c r="DO289" s="325" t="str">
        <f t="shared" si="951"/>
        <v/>
      </c>
      <c r="DP289" s="610"/>
      <c r="DQ289" s="329"/>
      <c r="DR289" s="454"/>
      <c r="DS289" s="322"/>
      <c r="DT289" s="322"/>
      <c r="DU289" s="322"/>
      <c r="DV289" s="322"/>
      <c r="DW289" s="322">
        <f>IFERROR(VLOOKUP(DQ289,'４整理番号表'!$X$23:$Z$31,3,FALSE),)</f>
        <v>0</v>
      </c>
      <c r="DX289" s="325" t="str">
        <f t="shared" si="952"/>
        <v/>
      </c>
      <c r="DY289" s="610"/>
      <c r="DZ289" s="329"/>
      <c r="EA289" s="454"/>
      <c r="EB289" s="322"/>
      <c r="EC289" s="322"/>
      <c r="ED289" s="322"/>
      <c r="EE289" s="322"/>
      <c r="EF289" s="322">
        <f>IFERROR(VLOOKUP(DZ289,'４整理番号表'!$X$23:$Z$31,3,FALSE),)</f>
        <v>0</v>
      </c>
      <c r="EG289" s="325" t="str">
        <f t="shared" si="953"/>
        <v/>
      </c>
      <c r="EH289" s="610"/>
      <c r="EI289" s="329"/>
      <c r="EJ289" s="454"/>
      <c r="EK289" s="322"/>
      <c r="EL289" s="322"/>
      <c r="EM289" s="322"/>
      <c r="EN289" s="322"/>
      <c r="EO289" s="322">
        <f>IFERROR(VLOOKUP(EI289,'４整理番号表'!$X$23:$Z$31,3,FALSE),)</f>
        <v>0</v>
      </c>
      <c r="EP289" s="325" t="str">
        <f t="shared" si="954"/>
        <v/>
      </c>
      <c r="EQ289" s="619"/>
      <c r="ER289" s="203" t="s">
        <v>101</v>
      </c>
      <c r="ES289" s="266">
        <f t="shared" si="823"/>
        <v>0</v>
      </c>
      <c r="ET289" s="272">
        <f t="shared" si="824"/>
        <v>0</v>
      </c>
      <c r="EU289" s="272">
        <f t="shared" si="825"/>
        <v>0</v>
      </c>
      <c r="EV289" s="272">
        <f t="shared" si="826"/>
        <v>0</v>
      </c>
      <c r="EW289" s="272">
        <f t="shared" si="827"/>
        <v>0</v>
      </c>
      <c r="EX289" s="272">
        <f t="shared" si="828"/>
        <v>0</v>
      </c>
      <c r="EY289" s="272">
        <f t="shared" si="829"/>
        <v>0</v>
      </c>
      <c r="EZ289" s="272">
        <f t="shared" si="830"/>
        <v>0</v>
      </c>
      <c r="FA289" s="272">
        <f t="shared" si="831"/>
        <v>0</v>
      </c>
      <c r="FB289" s="272">
        <f t="shared" si="832"/>
        <v>0</v>
      </c>
      <c r="FC289" s="272">
        <f t="shared" si="833"/>
        <v>0</v>
      </c>
      <c r="FD289" s="272">
        <f t="shared" si="834"/>
        <v>0</v>
      </c>
      <c r="FE289" s="272">
        <f t="shared" si="835"/>
        <v>0</v>
      </c>
      <c r="FF289" s="272">
        <f t="shared" si="836"/>
        <v>0</v>
      </c>
      <c r="FG289" s="272">
        <f t="shared" si="837"/>
        <v>0</v>
      </c>
      <c r="FH289" s="272">
        <f t="shared" si="838"/>
        <v>0</v>
      </c>
      <c r="FI289" s="109" t="s">
        <v>100</v>
      </c>
      <c r="FJ289" s="109" t="s">
        <v>100</v>
      </c>
      <c r="FK289" s="109" t="s">
        <v>100</v>
      </c>
      <c r="FL289" s="109" t="s">
        <v>100</v>
      </c>
      <c r="FM289" s="109" t="s">
        <v>100</v>
      </c>
      <c r="FN289" s="272">
        <f t="shared" si="955"/>
        <v>0</v>
      </c>
      <c r="FO289" s="272">
        <f t="shared" si="956"/>
        <v>0</v>
      </c>
      <c r="FP289" s="272">
        <f t="shared" si="957"/>
        <v>0</v>
      </c>
      <c r="FQ289" s="272">
        <f t="shared" si="958"/>
        <v>0</v>
      </c>
      <c r="FR289" s="272">
        <f t="shared" si="959"/>
        <v>0</v>
      </c>
      <c r="FS289" s="272">
        <f t="shared" si="960"/>
        <v>0</v>
      </c>
      <c r="FT289" s="272">
        <f t="shared" si="961"/>
        <v>0</v>
      </c>
      <c r="FU289" s="113"/>
      <c r="FV289" s="113"/>
      <c r="FW289" s="109"/>
      <c r="FX289" s="109"/>
      <c r="FY289" s="109"/>
      <c r="FZ289" s="272">
        <f t="shared" si="962"/>
        <v>0</v>
      </c>
      <c r="GA289" s="272">
        <f t="shared" si="839"/>
        <v>0</v>
      </c>
      <c r="GB289" s="109"/>
      <c r="GC289" s="109"/>
      <c r="GD289" s="109"/>
      <c r="GE289" s="109"/>
      <c r="GF289" s="109"/>
      <c r="GG289" s="109"/>
      <c r="GH289" s="109"/>
      <c r="GI289" s="109"/>
      <c r="GJ289" s="109"/>
      <c r="GK289" s="109"/>
      <c r="GL289" s="109"/>
      <c r="GM289" s="109"/>
      <c r="GN289" s="109"/>
      <c r="GO289" s="109"/>
      <c r="GP289" s="109"/>
      <c r="GQ289" s="109"/>
      <c r="GR289" s="109"/>
      <c r="GS289" s="109"/>
      <c r="GT289" s="110"/>
      <c r="GV289" s="413">
        <f t="shared" si="840"/>
        <v>0</v>
      </c>
      <c r="GW289" s="414">
        <f t="shared" si="841"/>
        <v>0</v>
      </c>
      <c r="GX289" s="415"/>
      <c r="GY289" s="416">
        <f t="shared" si="1006"/>
        <v>0</v>
      </c>
      <c r="GZ289" s="417">
        <f t="shared" si="1007"/>
        <v>0</v>
      </c>
      <c r="HA289" s="385"/>
      <c r="HB289" s="421"/>
      <c r="HC289" s="422"/>
      <c r="HD289" s="422"/>
      <c r="HE289" s="423">
        <f t="shared" si="1008"/>
        <v>0</v>
      </c>
      <c r="HF289" s="424">
        <f t="shared" si="1009"/>
        <v>0</v>
      </c>
      <c r="HG289" s="426"/>
      <c r="HH289" s="426"/>
      <c r="HI289" s="426"/>
      <c r="HJ289" s="345" t="str">
        <f t="shared" si="842"/>
        <v/>
      </c>
      <c r="HK289" s="402">
        <f>IF(OR(AND(1&lt;=HJ289,HJ289&lt;=3),HJ289=6),VLOOKUP(HJ289,'４整理番号表'!$J$5:$K$59,2,FALSE),0)</f>
        <v>0</v>
      </c>
      <c r="HL289" s="402">
        <f>IF(OR(HJ289=4,HJ289=7),VLOOKUP(HJ289,'４整理番号表'!$J$5:$K$59,2,FALSE),0)</f>
        <v>0</v>
      </c>
      <c r="HM289" s="402">
        <f>IF(HJ289=5,VLOOKUP(HJ289,'４整理番号表'!$J$5:$K$59,2,FALSE),0)</f>
        <v>0</v>
      </c>
      <c r="HN289" s="402">
        <f>IF(AND(8&lt;=HJ289,HJ289&lt;=13),VLOOKUP(HJ289,'４整理番号表'!$J$5:$K$59,2,FALSE),0)</f>
        <v>0</v>
      </c>
      <c r="HO289" s="397">
        <f t="shared" si="963"/>
        <v>0</v>
      </c>
      <c r="HP289" s="345">
        <f t="shared" si="964"/>
        <v>0</v>
      </c>
      <c r="HQ289" s="345">
        <f t="shared" si="965"/>
        <v>0</v>
      </c>
      <c r="HR289" s="344">
        <f t="shared" si="966"/>
        <v>0</v>
      </c>
      <c r="HS289" s="344">
        <f t="shared" si="967"/>
        <v>0</v>
      </c>
      <c r="HT289" s="345">
        <f t="shared" si="968"/>
        <v>0</v>
      </c>
      <c r="HU289" s="345">
        <f t="shared" si="969"/>
        <v>0</v>
      </c>
      <c r="HV289" s="345">
        <f t="shared" si="970"/>
        <v>0</v>
      </c>
      <c r="HW289" s="345">
        <f t="shared" si="971"/>
        <v>0</v>
      </c>
      <c r="HX289" s="345">
        <f t="shared" si="972"/>
        <v>0</v>
      </c>
      <c r="HY289" s="344">
        <f t="shared" si="973"/>
        <v>0</v>
      </c>
      <c r="HZ289" s="344">
        <f t="shared" si="974"/>
        <v>0</v>
      </c>
      <c r="IA289" s="345">
        <f t="shared" si="975"/>
        <v>0</v>
      </c>
      <c r="IB289" s="345">
        <f t="shared" si="976"/>
        <v>0</v>
      </c>
      <c r="IC289" s="345">
        <f t="shared" si="977"/>
        <v>0</v>
      </c>
      <c r="ID289" s="345">
        <f t="shared" si="978"/>
        <v>0</v>
      </c>
      <c r="IE289" s="345">
        <f t="shared" si="979"/>
        <v>0</v>
      </c>
      <c r="IF289" s="344">
        <f>IF(AND($HO289=3,SUM($ID289:IE289)=0),IF(AND($HB289=1,$HF289&gt;=0.1),1,),)</f>
        <v>0</v>
      </c>
      <c r="IG289" s="344">
        <f>IF(AND($HO289=3,SUM($ID289:IF289)=0),IF(AND($HB289=1,$HF289&gt;=0.05,$HF289&lt;0.1),1,),)</f>
        <v>0</v>
      </c>
      <c r="IH289" s="345">
        <f t="shared" si="980"/>
        <v>0</v>
      </c>
      <c r="II289" s="345">
        <f t="shared" si="981"/>
        <v>0</v>
      </c>
      <c r="IJ289" s="345">
        <f t="shared" si="982"/>
        <v>0</v>
      </c>
      <c r="IK289" s="345">
        <f t="shared" si="983"/>
        <v>0</v>
      </c>
      <c r="IL289" s="345">
        <f t="shared" si="984"/>
        <v>0</v>
      </c>
      <c r="IM289" s="345">
        <f t="shared" si="985"/>
        <v>0</v>
      </c>
      <c r="IN289" s="345">
        <f t="shared" si="986"/>
        <v>0</v>
      </c>
      <c r="IO289" s="345">
        <f t="shared" si="987"/>
        <v>0</v>
      </c>
      <c r="IP289" s="345">
        <f t="shared" si="988"/>
        <v>0</v>
      </c>
      <c r="IQ289" s="345">
        <f t="shared" si="989"/>
        <v>0</v>
      </c>
      <c r="IR289" s="345">
        <f t="shared" si="990"/>
        <v>0</v>
      </c>
      <c r="IS289" s="392">
        <f t="shared" si="991"/>
        <v>0</v>
      </c>
      <c r="IT289" s="385"/>
      <c r="IU289" s="440">
        <f t="shared" si="843"/>
        <v>0</v>
      </c>
      <c r="IV289" s="344">
        <f t="shared" si="844"/>
        <v>0</v>
      </c>
      <c r="IW289" s="344">
        <f t="shared" si="845"/>
        <v>0</v>
      </c>
      <c r="IX289" s="344">
        <f t="shared" si="846"/>
        <v>0</v>
      </c>
      <c r="IY289" s="344">
        <f t="shared" si="847"/>
        <v>0</v>
      </c>
      <c r="IZ289" s="344">
        <f t="shared" si="848"/>
        <v>0</v>
      </c>
      <c r="JA289" s="344">
        <f t="shared" si="849"/>
        <v>0</v>
      </c>
      <c r="JB289" s="344">
        <f t="shared" si="850"/>
        <v>0</v>
      </c>
      <c r="JC289" s="344">
        <f t="shared" si="851"/>
        <v>0</v>
      </c>
      <c r="JD289" s="344">
        <f t="shared" si="852"/>
        <v>0</v>
      </c>
      <c r="JE289" s="344">
        <f t="shared" si="853"/>
        <v>0</v>
      </c>
      <c r="JF289" s="344">
        <f t="shared" si="854"/>
        <v>0</v>
      </c>
      <c r="JG289" s="344">
        <f t="shared" si="855"/>
        <v>0</v>
      </c>
      <c r="JH289" s="344">
        <f t="shared" si="856"/>
        <v>0</v>
      </c>
      <c r="JI289" s="344">
        <f t="shared" si="857"/>
        <v>0</v>
      </c>
      <c r="JJ289" s="344">
        <f t="shared" si="858"/>
        <v>0</v>
      </c>
      <c r="JK289" s="344">
        <f t="shared" si="859"/>
        <v>0</v>
      </c>
      <c r="JL289" s="344">
        <f t="shared" si="860"/>
        <v>0</v>
      </c>
      <c r="JM289" s="344">
        <f t="shared" si="861"/>
        <v>0</v>
      </c>
      <c r="JN289" s="344">
        <f t="shared" si="862"/>
        <v>0</v>
      </c>
      <c r="JO289" s="344">
        <f t="shared" si="863"/>
        <v>0</v>
      </c>
      <c r="JP289" s="344">
        <f t="shared" si="864"/>
        <v>0</v>
      </c>
      <c r="JQ289" s="344">
        <f t="shared" si="865"/>
        <v>0</v>
      </c>
      <c r="JR289" s="344">
        <f t="shared" si="866"/>
        <v>0</v>
      </c>
      <c r="JS289" s="344">
        <f t="shared" si="867"/>
        <v>0</v>
      </c>
      <c r="JT289" s="344">
        <f t="shared" si="868"/>
        <v>0</v>
      </c>
      <c r="JU289" s="344">
        <f t="shared" si="869"/>
        <v>0</v>
      </c>
      <c r="JV289" s="344">
        <f t="shared" si="870"/>
        <v>0</v>
      </c>
      <c r="JW289" s="344">
        <f t="shared" si="871"/>
        <v>0</v>
      </c>
      <c r="JX289" s="344">
        <f t="shared" si="872"/>
        <v>0</v>
      </c>
      <c r="JY289" s="344">
        <f t="shared" si="873"/>
        <v>0</v>
      </c>
      <c r="JZ289" s="344">
        <f t="shared" si="874"/>
        <v>0</v>
      </c>
      <c r="KA289" s="344">
        <f t="shared" si="875"/>
        <v>0</v>
      </c>
      <c r="KB289" s="344">
        <f t="shared" si="876"/>
        <v>0</v>
      </c>
      <c r="KC289" s="344">
        <f t="shared" si="877"/>
        <v>0</v>
      </c>
      <c r="KD289" s="344">
        <f t="shared" si="878"/>
        <v>0</v>
      </c>
      <c r="KE289" s="344">
        <f t="shared" si="879"/>
        <v>0</v>
      </c>
      <c r="KF289" s="344">
        <f t="shared" si="880"/>
        <v>0</v>
      </c>
      <c r="KG289" s="344">
        <f t="shared" si="881"/>
        <v>0</v>
      </c>
      <c r="KH289" s="344">
        <f t="shared" si="882"/>
        <v>0</v>
      </c>
      <c r="KI289" s="344">
        <f t="shared" si="883"/>
        <v>0</v>
      </c>
      <c r="KJ289" s="344">
        <f t="shared" si="884"/>
        <v>0</v>
      </c>
      <c r="KK289" s="344">
        <f t="shared" si="885"/>
        <v>0</v>
      </c>
      <c r="KL289" s="344">
        <f t="shared" si="886"/>
        <v>0</v>
      </c>
      <c r="KM289" s="344">
        <f t="shared" si="887"/>
        <v>0</v>
      </c>
      <c r="KN289" s="344">
        <f t="shared" si="888"/>
        <v>0</v>
      </c>
      <c r="KO289" s="344">
        <f t="shared" si="889"/>
        <v>0</v>
      </c>
      <c r="KP289" s="344">
        <f t="shared" si="890"/>
        <v>0</v>
      </c>
      <c r="KQ289" s="344">
        <f t="shared" si="891"/>
        <v>0</v>
      </c>
      <c r="KR289" s="344">
        <f t="shared" si="892"/>
        <v>0</v>
      </c>
      <c r="KS289" s="344">
        <f t="shared" si="893"/>
        <v>0</v>
      </c>
      <c r="KT289" s="383">
        <f t="shared" si="894"/>
        <v>0</v>
      </c>
      <c r="KU289" s="701"/>
      <c r="KV289" s="109"/>
      <c r="KW289" s="109"/>
      <c r="KX289" s="110"/>
      <c r="KZ289" s="472">
        <f t="shared" si="895"/>
        <v>0</v>
      </c>
      <c r="LA289" s="348">
        <f t="shared" si="896"/>
        <v>0</v>
      </c>
      <c r="LB289" s="348">
        <f t="shared" si="897"/>
        <v>0</v>
      </c>
      <c r="LC289" s="473">
        <f t="shared" si="898"/>
        <v>0</v>
      </c>
      <c r="LE289" s="467">
        <f t="shared" si="899"/>
        <v>0</v>
      </c>
      <c r="LF289" s="467" t="str">
        <f t="shared" si="900"/>
        <v/>
      </c>
      <c r="LG289" s="467">
        <f t="shared" si="901"/>
        <v>0</v>
      </c>
      <c r="LH289" s="467">
        <f t="shared" si="902"/>
        <v>0</v>
      </c>
      <c r="LI289" s="467">
        <f t="shared" si="903"/>
        <v>0</v>
      </c>
      <c r="LJ289" s="467">
        <f t="shared" si="904"/>
        <v>0</v>
      </c>
      <c r="LK289" s="467">
        <f t="shared" si="905"/>
        <v>0</v>
      </c>
      <c r="LL289" s="467">
        <f t="shared" si="906"/>
        <v>0</v>
      </c>
      <c r="LM289" s="467">
        <f t="shared" si="907"/>
        <v>0</v>
      </c>
      <c r="LN289" s="468">
        <f t="shared" si="908"/>
        <v>0</v>
      </c>
      <c r="LO289" s="468" t="str">
        <f t="shared" si="992"/>
        <v>○</v>
      </c>
      <c r="LP289" s="451"/>
      <c r="LQ289" s="414">
        <f t="shared" si="993"/>
        <v>0</v>
      </c>
      <c r="LR289" s="414">
        <f t="shared" si="994"/>
        <v>0</v>
      </c>
      <c r="LS289" s="414" t="str">
        <f t="shared" si="909"/>
        <v/>
      </c>
      <c r="LT289" s="414" t="str">
        <f t="shared" si="995"/>
        <v/>
      </c>
      <c r="LU289" s="414">
        <f t="shared" si="910"/>
        <v>0</v>
      </c>
      <c r="LV289" s="414">
        <f t="shared" si="911"/>
        <v>0</v>
      </c>
      <c r="LW289" s="414">
        <f t="shared" si="912"/>
        <v>0</v>
      </c>
      <c r="LX289" s="448">
        <f t="shared" si="913"/>
        <v>0</v>
      </c>
      <c r="LY289" s="414">
        <f t="shared" si="996"/>
        <v>0</v>
      </c>
      <c r="LZ289" s="414">
        <f t="shared" si="997"/>
        <v>0</v>
      </c>
      <c r="MA289" s="414">
        <f t="shared" si="998"/>
        <v>0</v>
      </c>
      <c r="MB289" s="448">
        <f t="shared" si="999"/>
        <v>0</v>
      </c>
      <c r="MC289" s="414">
        <f t="shared" si="914"/>
        <v>0</v>
      </c>
      <c r="MD289" s="414">
        <f t="shared" si="915"/>
        <v>0</v>
      </c>
      <c r="ME289" s="414">
        <f t="shared" si="916"/>
        <v>0</v>
      </c>
      <c r="MF289" s="448">
        <f t="shared" si="917"/>
        <v>0</v>
      </c>
      <c r="MG289" s="414">
        <f t="shared" si="918"/>
        <v>0</v>
      </c>
      <c r="MH289" s="414">
        <f t="shared" si="919"/>
        <v>0</v>
      </c>
      <c r="MI289" s="414">
        <f t="shared" si="920"/>
        <v>0</v>
      </c>
      <c r="MJ289" s="448">
        <f t="shared" si="1000"/>
        <v>0</v>
      </c>
      <c r="MK289" s="462"/>
      <c r="ML289" s="477" cm="1">
        <f t="array" ref="ML289">IF(MX289=1,INDEX($BX289:$EQ289,1,MATCH("Ⅱ⑧",$BX289:$EQ289,0)+7),0)</f>
        <v>0</v>
      </c>
      <c r="MM289" s="478">
        <f t="shared" si="921"/>
        <v>0</v>
      </c>
      <c r="MN289" s="468">
        <f t="shared" si="922"/>
        <v>0</v>
      </c>
      <c r="MP289" s="348">
        <f t="shared" si="923"/>
        <v>0</v>
      </c>
      <c r="MQ289" s="348">
        <f t="shared" si="924"/>
        <v>0</v>
      </c>
      <c r="MR289" s="348">
        <f t="shared" si="925"/>
        <v>0</v>
      </c>
      <c r="MS289" s="348">
        <f t="shared" si="926"/>
        <v>0</v>
      </c>
      <c r="MT289" s="348">
        <f t="shared" si="927"/>
        <v>0</v>
      </c>
      <c r="MU289" s="348">
        <f t="shared" si="928"/>
        <v>0</v>
      </c>
      <c r="MV289" s="348">
        <f t="shared" si="929"/>
        <v>0</v>
      </c>
      <c r="MW289" s="348">
        <f t="shared" si="930"/>
        <v>0</v>
      </c>
      <c r="MX289" s="348">
        <f t="shared" si="931"/>
        <v>0</v>
      </c>
      <c r="MZ289" s="550">
        <f t="shared" si="932"/>
        <v>0</v>
      </c>
      <c r="NA289" s="550">
        <f t="shared" si="933"/>
        <v>0</v>
      </c>
      <c r="NB289" s="550">
        <f t="shared" si="934"/>
        <v>0</v>
      </c>
      <c r="NC289" s="550">
        <f t="shared" si="935"/>
        <v>0</v>
      </c>
      <c r="ND289" s="550">
        <f t="shared" si="936"/>
        <v>0</v>
      </c>
      <c r="NE289" s="550">
        <f t="shared" si="937"/>
        <v>0</v>
      </c>
      <c r="NF289" s="550">
        <f t="shared" si="938"/>
        <v>0</v>
      </c>
      <c r="NG289" s="550">
        <f t="shared" si="939"/>
        <v>0</v>
      </c>
    </row>
    <row r="290" spans="1:371" s="136" customFormat="1" ht="21" customHeight="1">
      <c r="A290" s="452">
        <f t="shared" si="812"/>
        <v>0</v>
      </c>
      <c r="B290" s="452">
        <f t="shared" si="1001"/>
        <v>0</v>
      </c>
      <c r="C290" s="452">
        <f t="shared" si="813"/>
        <v>0</v>
      </c>
      <c r="D290" s="452">
        <f t="shared" si="814"/>
        <v>0</v>
      </c>
      <c r="E290" s="452">
        <f t="shared" si="815"/>
        <v>0</v>
      </c>
      <c r="F290" s="452">
        <f t="shared" si="1002"/>
        <v>0</v>
      </c>
      <c r="G290" s="452">
        <f t="shared" si="1003"/>
        <v>0</v>
      </c>
      <c r="H290" s="452">
        <f t="shared" si="1004"/>
        <v>0</v>
      </c>
      <c r="I290" s="267">
        <f t="shared" si="940"/>
        <v>0</v>
      </c>
      <c r="J290" s="268"/>
      <c r="K290" s="112"/>
      <c r="L290" s="112"/>
      <c r="M290" s="106"/>
      <c r="N290" s="106"/>
      <c r="O290" s="106"/>
      <c r="P290" s="106"/>
      <c r="Q290" s="112"/>
      <c r="R290" s="263" t="str">
        <f>IFERROR(VLOOKUP(Q290,'４整理番号表'!$T$27:$U$30,2,TRUE),"")</f>
        <v/>
      </c>
      <c r="S290" s="263">
        <f t="shared" si="941"/>
        <v>0</v>
      </c>
      <c r="T290" s="266">
        <f t="shared" si="942"/>
        <v>0</v>
      </c>
      <c r="U290" s="112"/>
      <c r="V290" s="108"/>
      <c r="W290" s="269" t="str">
        <f>IFERROR(VLOOKUP(V290,'４整理番号表'!$B$6:$G$7,2,TRUE),"")</f>
        <v/>
      </c>
      <c r="X290" s="270"/>
      <c r="Y290" s="108"/>
      <c r="Z290" s="269" t="str">
        <f>IFERROR(VLOOKUP(Y290,'４整理番号表'!$B$39:$H$45,2,TRUE),"")</f>
        <v/>
      </c>
      <c r="AA290" s="108"/>
      <c r="AB290" s="271" t="str">
        <f>IFERROR(VLOOKUP(AA290,'４整理番号表'!$J$5:$K$59,2,TRUE),"")</f>
        <v/>
      </c>
      <c r="AC290" s="365"/>
      <c r="AD290" s="624"/>
      <c r="AE290" s="107"/>
      <c r="AF290" s="272" t="str">
        <f>IFERROR(VLOOKUP(AE290,'４整理番号表'!$P$6:$Q$39,2,TRUE),"")</f>
        <v/>
      </c>
      <c r="AG290" s="273">
        <f t="shared" si="816"/>
        <v>0</v>
      </c>
      <c r="AH290" s="106"/>
      <c r="AI290" s="112"/>
      <c r="AJ290" s="111"/>
      <c r="AK290" s="282"/>
      <c r="AL290" s="283"/>
      <c r="AM290" s="280"/>
      <c r="AN290" s="29"/>
      <c r="AO290" s="291">
        <f t="shared" si="817"/>
        <v>0</v>
      </c>
      <c r="AP290" s="290">
        <f t="shared" si="943"/>
        <v>0</v>
      </c>
      <c r="AQ290" s="30"/>
      <c r="AR290" s="30"/>
      <c r="AS290" s="30"/>
      <c r="AT290" s="289"/>
      <c r="AU290" s="291">
        <f t="shared" si="1010"/>
        <v>0</v>
      </c>
      <c r="AV290" s="291" t="str">
        <f t="shared" si="1005"/>
        <v/>
      </c>
      <c r="AW290" s="27"/>
      <c r="AX290" s="33"/>
      <c r="AY290" s="33"/>
      <c r="AZ290" s="28"/>
      <c r="BA290" s="27"/>
      <c r="BB290" s="202"/>
      <c r="BC290" s="315">
        <f t="shared" si="944"/>
        <v>0</v>
      </c>
      <c r="BD290" s="349" t="str">
        <f t="shared" si="818"/>
        <v/>
      </c>
      <c r="BE290" s="350"/>
      <c r="BF290" s="350"/>
      <c r="BG290" s="349">
        <f t="shared" si="1011"/>
        <v>0</v>
      </c>
      <c r="BH290" s="350"/>
      <c r="BI290" s="349">
        <f t="shared" si="945"/>
        <v>0</v>
      </c>
      <c r="BJ290" s="202"/>
      <c r="BK290" s="202"/>
      <c r="BL290" s="653" t="str">
        <f t="shared" si="819"/>
        <v/>
      </c>
      <c r="BM290" s="654" t="str">
        <f t="shared" si="820"/>
        <v/>
      </c>
      <c r="BN290" s="266" t="str">
        <f t="shared" si="821"/>
        <v/>
      </c>
      <c r="BO290" s="793"/>
      <c r="BP290" s="323"/>
      <c r="BQ290" s="323"/>
      <c r="BR290" s="323"/>
      <c r="BS290" s="323"/>
      <c r="BT290" s="324" t="str">
        <f t="shared" si="822"/>
        <v/>
      </c>
      <c r="BU290" s="325" t="str">
        <f t="shared" si="946"/>
        <v/>
      </c>
      <c r="BV290" s="393">
        <f t="shared" si="1012"/>
        <v>0</v>
      </c>
      <c r="BW290" s="326"/>
      <c r="BX290" s="329"/>
      <c r="BY290" s="454"/>
      <c r="BZ290" s="455"/>
      <c r="CA290" s="455"/>
      <c r="CB290" s="455"/>
      <c r="CC290" s="455"/>
      <c r="CD290" s="322">
        <f>IFERROR(VLOOKUP(BX290,'４整理番号表'!$X$23:$Z$31,3,FALSE),)</f>
        <v>0</v>
      </c>
      <c r="CE290" s="605" t="str">
        <f>IF(BX290='４整理番号表'!$X$24,IF(CC290&lt;&gt;"",IF(BZ290&gt;0,IF(BY290=6,ROUNDDOWN((CC290-BZ290)/ABS(BZ290),3),IF(BY290=5,ROUNDDOWN((CC290-BZ290)/ABS(BZ290)*3/4,3),"")),"-")),IF(CC290&lt;&gt;"",IF(BZ290&gt;0,ROUNDDOWN((CC290-BZ290)/ABS(BZ290),3),"-"),""))</f>
        <v/>
      </c>
      <c r="CF290" s="610"/>
      <c r="CG290" s="329"/>
      <c r="CH290" s="454"/>
      <c r="CI290" s="322"/>
      <c r="CJ290" s="322"/>
      <c r="CK290" s="322"/>
      <c r="CL290" s="322"/>
      <c r="CM290" s="322">
        <f>IFERROR(VLOOKUP(CG290,'４整理番号表'!$X$23:$Z$31,3,FALSE),)</f>
        <v>0</v>
      </c>
      <c r="CN290" s="325" t="str">
        <f t="shared" si="948"/>
        <v/>
      </c>
      <c r="CO290" s="610"/>
      <c r="CP290" s="329"/>
      <c r="CQ290" s="454"/>
      <c r="CR290" s="322"/>
      <c r="CS290" s="322"/>
      <c r="CT290" s="322"/>
      <c r="CU290" s="322"/>
      <c r="CV290" s="322">
        <f>IFERROR(VLOOKUP(CP290,'４整理番号表'!$X$23:$Z$31,3,FALSE),)</f>
        <v>0</v>
      </c>
      <c r="CW290" s="325" t="str">
        <f t="shared" si="949"/>
        <v/>
      </c>
      <c r="CX290" s="619"/>
      <c r="CY290" s="329"/>
      <c r="CZ290" s="454"/>
      <c r="DA290" s="322"/>
      <c r="DB290" s="322"/>
      <c r="DC290" s="322"/>
      <c r="DD290" s="322"/>
      <c r="DE290" s="322">
        <f>IFERROR(VLOOKUP(CY290,'４整理番号表'!$X$23:$Z$31,3,FALSE),)</f>
        <v>0</v>
      </c>
      <c r="DF290" s="325" t="str">
        <f t="shared" si="950"/>
        <v/>
      </c>
      <c r="DG290" s="610"/>
      <c r="DH290" s="329"/>
      <c r="DI290" s="454"/>
      <c r="DJ290" s="322"/>
      <c r="DK290" s="322"/>
      <c r="DL290" s="322"/>
      <c r="DM290" s="322"/>
      <c r="DN290" s="322">
        <f>IFERROR(VLOOKUP(DH290,'４整理番号表'!$X$23:$Z$31,3,FALSE),)</f>
        <v>0</v>
      </c>
      <c r="DO290" s="325" t="str">
        <f t="shared" si="951"/>
        <v/>
      </c>
      <c r="DP290" s="610"/>
      <c r="DQ290" s="329"/>
      <c r="DR290" s="454"/>
      <c r="DS290" s="322"/>
      <c r="DT290" s="322"/>
      <c r="DU290" s="322"/>
      <c r="DV290" s="322"/>
      <c r="DW290" s="322">
        <f>IFERROR(VLOOKUP(DQ290,'４整理番号表'!$X$23:$Z$31,3,FALSE),)</f>
        <v>0</v>
      </c>
      <c r="DX290" s="325" t="str">
        <f t="shared" si="952"/>
        <v/>
      </c>
      <c r="DY290" s="610"/>
      <c r="DZ290" s="329"/>
      <c r="EA290" s="454"/>
      <c r="EB290" s="322"/>
      <c r="EC290" s="322"/>
      <c r="ED290" s="322"/>
      <c r="EE290" s="322"/>
      <c r="EF290" s="322">
        <f>IFERROR(VLOOKUP(DZ290,'４整理番号表'!$X$23:$Z$31,3,FALSE),)</f>
        <v>0</v>
      </c>
      <c r="EG290" s="325" t="str">
        <f t="shared" si="953"/>
        <v/>
      </c>
      <c r="EH290" s="610"/>
      <c r="EI290" s="329"/>
      <c r="EJ290" s="454"/>
      <c r="EK290" s="322"/>
      <c r="EL290" s="322"/>
      <c r="EM290" s="322"/>
      <c r="EN290" s="322"/>
      <c r="EO290" s="322">
        <f>IFERROR(VLOOKUP(EI290,'４整理番号表'!$X$23:$Z$31,3,FALSE),)</f>
        <v>0</v>
      </c>
      <c r="EP290" s="325" t="str">
        <f t="shared" si="954"/>
        <v/>
      </c>
      <c r="EQ290" s="619"/>
      <c r="ER290" s="203" t="s">
        <v>101</v>
      </c>
      <c r="ES290" s="266">
        <f t="shared" si="823"/>
        <v>0</v>
      </c>
      <c r="ET290" s="272">
        <f t="shared" si="824"/>
        <v>0</v>
      </c>
      <c r="EU290" s="272">
        <f t="shared" si="825"/>
        <v>0</v>
      </c>
      <c r="EV290" s="272">
        <f t="shared" si="826"/>
        <v>0</v>
      </c>
      <c r="EW290" s="272">
        <f t="shared" si="827"/>
        <v>0</v>
      </c>
      <c r="EX290" s="272">
        <f t="shared" si="828"/>
        <v>0</v>
      </c>
      <c r="EY290" s="272">
        <f t="shared" si="829"/>
        <v>0</v>
      </c>
      <c r="EZ290" s="272">
        <f t="shared" si="830"/>
        <v>0</v>
      </c>
      <c r="FA290" s="272">
        <f t="shared" si="831"/>
        <v>0</v>
      </c>
      <c r="FB290" s="272">
        <f t="shared" si="832"/>
        <v>0</v>
      </c>
      <c r="FC290" s="272">
        <f t="shared" si="833"/>
        <v>0</v>
      </c>
      <c r="FD290" s="272">
        <f t="shared" si="834"/>
        <v>0</v>
      </c>
      <c r="FE290" s="272">
        <f t="shared" si="835"/>
        <v>0</v>
      </c>
      <c r="FF290" s="272">
        <f t="shared" si="836"/>
        <v>0</v>
      </c>
      <c r="FG290" s="272">
        <f t="shared" si="837"/>
        <v>0</v>
      </c>
      <c r="FH290" s="272">
        <f t="shared" si="838"/>
        <v>0</v>
      </c>
      <c r="FI290" s="109" t="s">
        <v>100</v>
      </c>
      <c r="FJ290" s="109" t="s">
        <v>100</v>
      </c>
      <c r="FK290" s="109" t="s">
        <v>100</v>
      </c>
      <c r="FL290" s="109" t="s">
        <v>100</v>
      </c>
      <c r="FM290" s="109" t="s">
        <v>100</v>
      </c>
      <c r="FN290" s="272">
        <f t="shared" si="955"/>
        <v>0</v>
      </c>
      <c r="FO290" s="272">
        <f t="shared" si="956"/>
        <v>0</v>
      </c>
      <c r="FP290" s="272">
        <f t="shared" si="957"/>
        <v>0</v>
      </c>
      <c r="FQ290" s="272">
        <f t="shared" si="958"/>
        <v>0</v>
      </c>
      <c r="FR290" s="272">
        <f t="shared" si="959"/>
        <v>0</v>
      </c>
      <c r="FS290" s="272">
        <f t="shared" si="960"/>
        <v>0</v>
      </c>
      <c r="FT290" s="272">
        <f t="shared" si="961"/>
        <v>0</v>
      </c>
      <c r="FU290" s="113"/>
      <c r="FV290" s="113"/>
      <c r="FW290" s="109"/>
      <c r="FX290" s="109"/>
      <c r="FY290" s="109"/>
      <c r="FZ290" s="272">
        <f t="shared" si="962"/>
        <v>0</v>
      </c>
      <c r="GA290" s="272">
        <f t="shared" si="839"/>
        <v>0</v>
      </c>
      <c r="GB290" s="109"/>
      <c r="GC290" s="109"/>
      <c r="GD290" s="109"/>
      <c r="GE290" s="109"/>
      <c r="GF290" s="109"/>
      <c r="GG290" s="109"/>
      <c r="GH290" s="109"/>
      <c r="GI290" s="109"/>
      <c r="GJ290" s="109"/>
      <c r="GK290" s="109"/>
      <c r="GL290" s="109"/>
      <c r="GM290" s="109"/>
      <c r="GN290" s="109"/>
      <c r="GO290" s="109"/>
      <c r="GP290" s="109"/>
      <c r="GQ290" s="109"/>
      <c r="GR290" s="109"/>
      <c r="GS290" s="109"/>
      <c r="GT290" s="110"/>
      <c r="GV290" s="413">
        <f t="shared" si="840"/>
        <v>0</v>
      </c>
      <c r="GW290" s="414">
        <f t="shared" si="841"/>
        <v>0</v>
      </c>
      <c r="GX290" s="415"/>
      <c r="GY290" s="416">
        <f t="shared" si="1006"/>
        <v>0</v>
      </c>
      <c r="GZ290" s="417">
        <f t="shared" si="1007"/>
        <v>0</v>
      </c>
      <c r="HA290" s="385"/>
      <c r="HB290" s="421"/>
      <c r="HC290" s="422"/>
      <c r="HD290" s="422"/>
      <c r="HE290" s="423">
        <f t="shared" si="1008"/>
        <v>0</v>
      </c>
      <c r="HF290" s="424">
        <f t="shared" si="1009"/>
        <v>0</v>
      </c>
      <c r="HG290" s="426"/>
      <c r="HH290" s="426"/>
      <c r="HI290" s="426"/>
      <c r="HJ290" s="345" t="str">
        <f t="shared" si="842"/>
        <v/>
      </c>
      <c r="HK290" s="402">
        <f>IF(OR(AND(1&lt;=HJ290,HJ290&lt;=3),HJ290=6),VLOOKUP(HJ290,'４整理番号表'!$J$5:$K$59,2,FALSE),0)</f>
        <v>0</v>
      </c>
      <c r="HL290" s="402">
        <f>IF(OR(HJ290=4,HJ290=7),VLOOKUP(HJ290,'４整理番号表'!$J$5:$K$59,2,FALSE),0)</f>
        <v>0</v>
      </c>
      <c r="HM290" s="402">
        <f>IF(HJ290=5,VLOOKUP(HJ290,'４整理番号表'!$J$5:$K$59,2,FALSE),0)</f>
        <v>0</v>
      </c>
      <c r="HN290" s="402">
        <f>IF(AND(8&lt;=HJ290,HJ290&lt;=13),VLOOKUP(HJ290,'４整理番号表'!$J$5:$K$59,2,FALSE),0)</f>
        <v>0</v>
      </c>
      <c r="HO290" s="397">
        <f t="shared" si="963"/>
        <v>0</v>
      </c>
      <c r="HP290" s="345">
        <f t="shared" si="964"/>
        <v>0</v>
      </c>
      <c r="HQ290" s="345">
        <f t="shared" si="965"/>
        <v>0</v>
      </c>
      <c r="HR290" s="344">
        <f t="shared" si="966"/>
        <v>0</v>
      </c>
      <c r="HS290" s="344">
        <f t="shared" si="967"/>
        <v>0</v>
      </c>
      <c r="HT290" s="345">
        <f t="shared" si="968"/>
        <v>0</v>
      </c>
      <c r="HU290" s="345">
        <f t="shared" si="969"/>
        <v>0</v>
      </c>
      <c r="HV290" s="345">
        <f t="shared" si="970"/>
        <v>0</v>
      </c>
      <c r="HW290" s="345">
        <f t="shared" si="971"/>
        <v>0</v>
      </c>
      <c r="HX290" s="345">
        <f t="shared" si="972"/>
        <v>0</v>
      </c>
      <c r="HY290" s="344">
        <f t="shared" si="973"/>
        <v>0</v>
      </c>
      <c r="HZ290" s="344">
        <f t="shared" si="974"/>
        <v>0</v>
      </c>
      <c r="IA290" s="345">
        <f t="shared" si="975"/>
        <v>0</v>
      </c>
      <c r="IB290" s="345">
        <f t="shared" si="976"/>
        <v>0</v>
      </c>
      <c r="IC290" s="345">
        <f t="shared" si="977"/>
        <v>0</v>
      </c>
      <c r="ID290" s="345">
        <f t="shared" si="978"/>
        <v>0</v>
      </c>
      <c r="IE290" s="345">
        <f t="shared" si="979"/>
        <v>0</v>
      </c>
      <c r="IF290" s="344">
        <f>IF(AND($HO290=3,SUM($ID290:IE290)=0),IF(AND($HB290=1,$HF290&gt;=0.1),1,),)</f>
        <v>0</v>
      </c>
      <c r="IG290" s="344">
        <f>IF(AND($HO290=3,SUM($ID290:IF290)=0),IF(AND($HB290=1,$HF290&gt;=0.05,$HF290&lt;0.1),1,),)</f>
        <v>0</v>
      </c>
      <c r="IH290" s="345">
        <f t="shared" si="980"/>
        <v>0</v>
      </c>
      <c r="II290" s="345">
        <f t="shared" si="981"/>
        <v>0</v>
      </c>
      <c r="IJ290" s="345">
        <f t="shared" si="982"/>
        <v>0</v>
      </c>
      <c r="IK290" s="345">
        <f t="shared" si="983"/>
        <v>0</v>
      </c>
      <c r="IL290" s="345">
        <f t="shared" si="984"/>
        <v>0</v>
      </c>
      <c r="IM290" s="345">
        <f t="shared" si="985"/>
        <v>0</v>
      </c>
      <c r="IN290" s="345">
        <f t="shared" si="986"/>
        <v>0</v>
      </c>
      <c r="IO290" s="345">
        <f t="shared" si="987"/>
        <v>0</v>
      </c>
      <c r="IP290" s="345">
        <f t="shared" si="988"/>
        <v>0</v>
      </c>
      <c r="IQ290" s="345">
        <f t="shared" si="989"/>
        <v>0</v>
      </c>
      <c r="IR290" s="345">
        <f t="shared" si="990"/>
        <v>0</v>
      </c>
      <c r="IS290" s="392">
        <f t="shared" si="991"/>
        <v>0</v>
      </c>
      <c r="IT290" s="385"/>
      <c r="IU290" s="440">
        <f t="shared" si="843"/>
        <v>0</v>
      </c>
      <c r="IV290" s="344">
        <f t="shared" si="844"/>
        <v>0</v>
      </c>
      <c r="IW290" s="344">
        <f t="shared" si="845"/>
        <v>0</v>
      </c>
      <c r="IX290" s="344">
        <f t="shared" si="846"/>
        <v>0</v>
      </c>
      <c r="IY290" s="344">
        <f t="shared" si="847"/>
        <v>0</v>
      </c>
      <c r="IZ290" s="344">
        <f t="shared" si="848"/>
        <v>0</v>
      </c>
      <c r="JA290" s="344">
        <f t="shared" si="849"/>
        <v>0</v>
      </c>
      <c r="JB290" s="344">
        <f t="shared" si="850"/>
        <v>0</v>
      </c>
      <c r="JC290" s="344">
        <f t="shared" si="851"/>
        <v>0</v>
      </c>
      <c r="JD290" s="344">
        <f t="shared" si="852"/>
        <v>0</v>
      </c>
      <c r="JE290" s="344">
        <f t="shared" si="853"/>
        <v>0</v>
      </c>
      <c r="JF290" s="344">
        <f t="shared" si="854"/>
        <v>0</v>
      </c>
      <c r="JG290" s="344">
        <f t="shared" si="855"/>
        <v>0</v>
      </c>
      <c r="JH290" s="344">
        <f t="shared" si="856"/>
        <v>0</v>
      </c>
      <c r="JI290" s="344">
        <f t="shared" si="857"/>
        <v>0</v>
      </c>
      <c r="JJ290" s="344">
        <f t="shared" si="858"/>
        <v>0</v>
      </c>
      <c r="JK290" s="344">
        <f t="shared" si="859"/>
        <v>0</v>
      </c>
      <c r="JL290" s="344">
        <f t="shared" si="860"/>
        <v>0</v>
      </c>
      <c r="JM290" s="344">
        <f t="shared" si="861"/>
        <v>0</v>
      </c>
      <c r="JN290" s="344">
        <f t="shared" si="862"/>
        <v>0</v>
      </c>
      <c r="JO290" s="344">
        <f t="shared" si="863"/>
        <v>0</v>
      </c>
      <c r="JP290" s="344">
        <f t="shared" si="864"/>
        <v>0</v>
      </c>
      <c r="JQ290" s="344">
        <f t="shared" si="865"/>
        <v>0</v>
      </c>
      <c r="JR290" s="344">
        <f t="shared" si="866"/>
        <v>0</v>
      </c>
      <c r="JS290" s="344">
        <f t="shared" si="867"/>
        <v>0</v>
      </c>
      <c r="JT290" s="344">
        <f t="shared" si="868"/>
        <v>0</v>
      </c>
      <c r="JU290" s="344">
        <f t="shared" si="869"/>
        <v>0</v>
      </c>
      <c r="JV290" s="344">
        <f t="shared" si="870"/>
        <v>0</v>
      </c>
      <c r="JW290" s="344">
        <f t="shared" si="871"/>
        <v>0</v>
      </c>
      <c r="JX290" s="344">
        <f t="shared" si="872"/>
        <v>0</v>
      </c>
      <c r="JY290" s="344">
        <f t="shared" si="873"/>
        <v>0</v>
      </c>
      <c r="JZ290" s="344">
        <f t="shared" si="874"/>
        <v>0</v>
      </c>
      <c r="KA290" s="344">
        <f t="shared" si="875"/>
        <v>0</v>
      </c>
      <c r="KB290" s="344">
        <f t="shared" si="876"/>
        <v>0</v>
      </c>
      <c r="KC290" s="344">
        <f t="shared" si="877"/>
        <v>0</v>
      </c>
      <c r="KD290" s="344">
        <f t="shared" si="878"/>
        <v>0</v>
      </c>
      <c r="KE290" s="344">
        <f t="shared" si="879"/>
        <v>0</v>
      </c>
      <c r="KF290" s="344">
        <f t="shared" si="880"/>
        <v>0</v>
      </c>
      <c r="KG290" s="344">
        <f t="shared" si="881"/>
        <v>0</v>
      </c>
      <c r="KH290" s="344">
        <f t="shared" si="882"/>
        <v>0</v>
      </c>
      <c r="KI290" s="344">
        <f t="shared" si="883"/>
        <v>0</v>
      </c>
      <c r="KJ290" s="344">
        <f t="shared" si="884"/>
        <v>0</v>
      </c>
      <c r="KK290" s="344">
        <f t="shared" si="885"/>
        <v>0</v>
      </c>
      <c r="KL290" s="344">
        <f t="shared" si="886"/>
        <v>0</v>
      </c>
      <c r="KM290" s="344">
        <f t="shared" si="887"/>
        <v>0</v>
      </c>
      <c r="KN290" s="344">
        <f t="shared" si="888"/>
        <v>0</v>
      </c>
      <c r="KO290" s="344">
        <f t="shared" si="889"/>
        <v>0</v>
      </c>
      <c r="KP290" s="344">
        <f t="shared" si="890"/>
        <v>0</v>
      </c>
      <c r="KQ290" s="344">
        <f t="shared" si="891"/>
        <v>0</v>
      </c>
      <c r="KR290" s="344">
        <f t="shared" si="892"/>
        <v>0</v>
      </c>
      <c r="KS290" s="344">
        <f t="shared" si="893"/>
        <v>0</v>
      </c>
      <c r="KT290" s="383">
        <f t="shared" si="894"/>
        <v>0</v>
      </c>
      <c r="KU290" s="701"/>
      <c r="KV290" s="109"/>
      <c r="KW290" s="109"/>
      <c r="KX290" s="110"/>
      <c r="KZ290" s="472">
        <f t="shared" si="895"/>
        <v>0</v>
      </c>
      <c r="LA290" s="348">
        <f t="shared" si="896"/>
        <v>0</v>
      </c>
      <c r="LB290" s="348">
        <f t="shared" si="897"/>
        <v>0</v>
      </c>
      <c r="LC290" s="473">
        <f t="shared" si="898"/>
        <v>0</v>
      </c>
      <c r="LE290" s="467">
        <f t="shared" si="899"/>
        <v>0</v>
      </c>
      <c r="LF290" s="467" t="str">
        <f t="shared" si="900"/>
        <v/>
      </c>
      <c r="LG290" s="467">
        <f t="shared" si="901"/>
        <v>0</v>
      </c>
      <c r="LH290" s="467">
        <f t="shared" si="902"/>
        <v>0</v>
      </c>
      <c r="LI290" s="467">
        <f t="shared" si="903"/>
        <v>0</v>
      </c>
      <c r="LJ290" s="467">
        <f t="shared" si="904"/>
        <v>0</v>
      </c>
      <c r="LK290" s="467">
        <f t="shared" si="905"/>
        <v>0</v>
      </c>
      <c r="LL290" s="467">
        <f t="shared" si="906"/>
        <v>0</v>
      </c>
      <c r="LM290" s="467">
        <f t="shared" si="907"/>
        <v>0</v>
      </c>
      <c r="LN290" s="468">
        <f t="shared" si="908"/>
        <v>0</v>
      </c>
      <c r="LO290" s="468" t="str">
        <f t="shared" si="992"/>
        <v>○</v>
      </c>
      <c r="LP290" s="451"/>
      <c r="LQ290" s="414">
        <f t="shared" si="993"/>
        <v>0</v>
      </c>
      <c r="LR290" s="414">
        <f t="shared" si="994"/>
        <v>0</v>
      </c>
      <c r="LS290" s="414" t="str">
        <f t="shared" si="909"/>
        <v/>
      </c>
      <c r="LT290" s="414" t="str">
        <f t="shared" si="995"/>
        <v/>
      </c>
      <c r="LU290" s="414">
        <f t="shared" si="910"/>
        <v>0</v>
      </c>
      <c r="LV290" s="414">
        <f t="shared" si="911"/>
        <v>0</v>
      </c>
      <c r="LW290" s="414">
        <f t="shared" si="912"/>
        <v>0</v>
      </c>
      <c r="LX290" s="448">
        <f t="shared" si="913"/>
        <v>0</v>
      </c>
      <c r="LY290" s="414">
        <f t="shared" si="996"/>
        <v>0</v>
      </c>
      <c r="LZ290" s="414">
        <f t="shared" si="997"/>
        <v>0</v>
      </c>
      <c r="MA290" s="414">
        <f t="shared" si="998"/>
        <v>0</v>
      </c>
      <c r="MB290" s="448">
        <f t="shared" si="999"/>
        <v>0</v>
      </c>
      <c r="MC290" s="414">
        <f t="shared" si="914"/>
        <v>0</v>
      </c>
      <c r="MD290" s="414">
        <f t="shared" si="915"/>
        <v>0</v>
      </c>
      <c r="ME290" s="414">
        <f t="shared" si="916"/>
        <v>0</v>
      </c>
      <c r="MF290" s="448">
        <f t="shared" si="917"/>
        <v>0</v>
      </c>
      <c r="MG290" s="414">
        <f t="shared" si="918"/>
        <v>0</v>
      </c>
      <c r="MH290" s="414">
        <f t="shared" si="919"/>
        <v>0</v>
      </c>
      <c r="MI290" s="414">
        <f t="shared" si="920"/>
        <v>0</v>
      </c>
      <c r="MJ290" s="448">
        <f t="shared" si="1000"/>
        <v>0</v>
      </c>
      <c r="MK290" s="462"/>
      <c r="ML290" s="477" cm="1">
        <f t="array" ref="ML290">IF(MX290=1,INDEX($BX290:$EQ290,1,MATCH("Ⅱ⑧",$BX290:$EQ290,0)+7),0)</f>
        <v>0</v>
      </c>
      <c r="MM290" s="478">
        <f t="shared" si="921"/>
        <v>0</v>
      </c>
      <c r="MN290" s="468">
        <f t="shared" si="922"/>
        <v>0</v>
      </c>
      <c r="MP290" s="348">
        <f t="shared" si="923"/>
        <v>0</v>
      </c>
      <c r="MQ290" s="348">
        <f t="shared" si="924"/>
        <v>0</v>
      </c>
      <c r="MR290" s="348">
        <f t="shared" si="925"/>
        <v>0</v>
      </c>
      <c r="MS290" s="348">
        <f t="shared" si="926"/>
        <v>0</v>
      </c>
      <c r="MT290" s="348">
        <f t="shared" si="927"/>
        <v>0</v>
      </c>
      <c r="MU290" s="348">
        <f t="shared" si="928"/>
        <v>0</v>
      </c>
      <c r="MV290" s="348">
        <f t="shared" si="929"/>
        <v>0</v>
      </c>
      <c r="MW290" s="348">
        <f t="shared" si="930"/>
        <v>0</v>
      </c>
      <c r="MX290" s="348">
        <f t="shared" si="931"/>
        <v>0</v>
      </c>
      <c r="MZ290" s="550">
        <f t="shared" si="932"/>
        <v>0</v>
      </c>
      <c r="NA290" s="550">
        <f t="shared" si="933"/>
        <v>0</v>
      </c>
      <c r="NB290" s="550">
        <f t="shared" si="934"/>
        <v>0</v>
      </c>
      <c r="NC290" s="550">
        <f t="shared" si="935"/>
        <v>0</v>
      </c>
      <c r="ND290" s="550">
        <f t="shared" si="936"/>
        <v>0</v>
      </c>
      <c r="NE290" s="550">
        <f t="shared" si="937"/>
        <v>0</v>
      </c>
      <c r="NF290" s="550">
        <f t="shared" si="938"/>
        <v>0</v>
      </c>
      <c r="NG290" s="550">
        <f t="shared" si="939"/>
        <v>0</v>
      </c>
    </row>
    <row r="291" spans="1:371" s="136" customFormat="1" ht="21" customHeight="1">
      <c r="A291" s="452">
        <f t="shared" si="812"/>
        <v>0</v>
      </c>
      <c r="B291" s="452">
        <f t="shared" si="1001"/>
        <v>0</v>
      </c>
      <c r="C291" s="452">
        <f t="shared" si="813"/>
        <v>0</v>
      </c>
      <c r="D291" s="452">
        <f t="shared" si="814"/>
        <v>0</v>
      </c>
      <c r="E291" s="452">
        <f t="shared" si="815"/>
        <v>0</v>
      </c>
      <c r="F291" s="452">
        <f t="shared" si="1002"/>
        <v>0</v>
      </c>
      <c r="G291" s="452">
        <f t="shared" si="1003"/>
        <v>0</v>
      </c>
      <c r="H291" s="452">
        <f t="shared" si="1004"/>
        <v>0</v>
      </c>
      <c r="I291" s="267">
        <f t="shared" si="940"/>
        <v>0</v>
      </c>
      <c r="J291" s="268"/>
      <c r="K291" s="112"/>
      <c r="L291" s="112"/>
      <c r="M291" s="106"/>
      <c r="N291" s="106"/>
      <c r="O291" s="106"/>
      <c r="P291" s="106"/>
      <c r="Q291" s="112"/>
      <c r="R291" s="263" t="str">
        <f>IFERROR(VLOOKUP(Q291,'４整理番号表'!$T$27:$U$30,2,TRUE),"")</f>
        <v/>
      </c>
      <c r="S291" s="263">
        <f t="shared" si="941"/>
        <v>0</v>
      </c>
      <c r="T291" s="266">
        <f t="shared" si="942"/>
        <v>0</v>
      </c>
      <c r="U291" s="112"/>
      <c r="V291" s="108"/>
      <c r="W291" s="269" t="str">
        <f>IFERROR(VLOOKUP(V291,'４整理番号表'!$B$6:$G$7,2,TRUE),"")</f>
        <v/>
      </c>
      <c r="X291" s="270"/>
      <c r="Y291" s="108"/>
      <c r="Z291" s="269" t="str">
        <f>IFERROR(VLOOKUP(Y291,'４整理番号表'!$B$39:$H$45,2,TRUE),"")</f>
        <v/>
      </c>
      <c r="AA291" s="108"/>
      <c r="AB291" s="271" t="str">
        <f>IFERROR(VLOOKUP(AA291,'４整理番号表'!$J$5:$K$59,2,TRUE),"")</f>
        <v/>
      </c>
      <c r="AC291" s="365"/>
      <c r="AD291" s="624"/>
      <c r="AE291" s="107"/>
      <c r="AF291" s="272" t="str">
        <f>IFERROR(VLOOKUP(AE291,'４整理番号表'!$P$6:$Q$39,2,TRUE),"")</f>
        <v/>
      </c>
      <c r="AG291" s="273">
        <f t="shared" si="816"/>
        <v>0</v>
      </c>
      <c r="AH291" s="106"/>
      <c r="AI291" s="112"/>
      <c r="AJ291" s="111"/>
      <c r="AK291" s="282"/>
      <c r="AL291" s="283"/>
      <c r="AM291" s="280"/>
      <c r="AN291" s="26"/>
      <c r="AO291" s="291">
        <f t="shared" si="817"/>
        <v>0</v>
      </c>
      <c r="AP291" s="290">
        <f t="shared" si="943"/>
        <v>0</v>
      </c>
      <c r="AQ291" s="30"/>
      <c r="AR291" s="30"/>
      <c r="AS291" s="30"/>
      <c r="AT291" s="289"/>
      <c r="AU291" s="291">
        <f t="shared" si="1010"/>
        <v>0</v>
      </c>
      <c r="AV291" s="291" t="str">
        <f t="shared" si="1005"/>
        <v/>
      </c>
      <c r="AW291" s="27"/>
      <c r="AX291" s="33"/>
      <c r="AY291" s="33"/>
      <c r="AZ291" s="28"/>
      <c r="BA291" s="27"/>
      <c r="BB291" s="202"/>
      <c r="BC291" s="315">
        <f t="shared" si="944"/>
        <v>0</v>
      </c>
      <c r="BD291" s="349" t="str">
        <f t="shared" si="818"/>
        <v/>
      </c>
      <c r="BE291" s="350"/>
      <c r="BF291" s="350"/>
      <c r="BG291" s="349">
        <f t="shared" si="1011"/>
        <v>0</v>
      </c>
      <c r="BH291" s="350"/>
      <c r="BI291" s="349">
        <f t="shared" si="945"/>
        <v>0</v>
      </c>
      <c r="BJ291" s="202"/>
      <c r="BK291" s="202"/>
      <c r="BL291" s="653" t="str">
        <f t="shared" si="819"/>
        <v/>
      </c>
      <c r="BM291" s="654" t="str">
        <f t="shared" si="820"/>
        <v/>
      </c>
      <c r="BN291" s="266" t="str">
        <f t="shared" si="821"/>
        <v/>
      </c>
      <c r="BO291" s="793"/>
      <c r="BP291" s="323"/>
      <c r="BQ291" s="323"/>
      <c r="BR291" s="323"/>
      <c r="BS291" s="323"/>
      <c r="BT291" s="324" t="str">
        <f t="shared" si="822"/>
        <v/>
      </c>
      <c r="BU291" s="325" t="str">
        <f t="shared" si="946"/>
        <v/>
      </c>
      <c r="BV291" s="393">
        <f t="shared" si="1012"/>
        <v>0</v>
      </c>
      <c r="BW291" s="326"/>
      <c r="BX291" s="329"/>
      <c r="BY291" s="454"/>
      <c r="BZ291" s="455"/>
      <c r="CA291" s="455"/>
      <c r="CB291" s="455"/>
      <c r="CC291" s="455"/>
      <c r="CD291" s="322">
        <f>IFERROR(VLOOKUP(BX291,'４整理番号表'!$X$23:$Z$31,3,FALSE),)</f>
        <v>0</v>
      </c>
      <c r="CE291" s="605" t="str">
        <f>IF(BX291='４整理番号表'!$X$24,IF(CC291&lt;&gt;"",IF(BZ291&gt;0,IF(BY291=6,ROUNDDOWN((CC291-BZ291)/ABS(BZ291),3),IF(BY291=5,ROUNDDOWN((CC291-BZ291)/ABS(BZ291)*3/4,3),"")),"-")),IF(CC291&lt;&gt;"",IF(BZ291&gt;0,ROUNDDOWN((CC291-BZ291)/ABS(BZ291),3),"-"),""))</f>
        <v/>
      </c>
      <c r="CF291" s="610"/>
      <c r="CG291" s="329"/>
      <c r="CH291" s="454"/>
      <c r="CI291" s="322"/>
      <c r="CJ291" s="322"/>
      <c r="CK291" s="322"/>
      <c r="CL291" s="322"/>
      <c r="CM291" s="322">
        <f>IFERROR(VLOOKUP(CG291,'４整理番号表'!$X$23:$Z$31,3,FALSE),)</f>
        <v>0</v>
      </c>
      <c r="CN291" s="325" t="str">
        <f t="shared" si="948"/>
        <v/>
      </c>
      <c r="CO291" s="610"/>
      <c r="CP291" s="329"/>
      <c r="CQ291" s="454"/>
      <c r="CR291" s="322"/>
      <c r="CS291" s="322"/>
      <c r="CT291" s="322"/>
      <c r="CU291" s="322"/>
      <c r="CV291" s="322">
        <f>IFERROR(VLOOKUP(CP291,'４整理番号表'!$X$23:$Z$31,3,FALSE),)</f>
        <v>0</v>
      </c>
      <c r="CW291" s="325" t="str">
        <f t="shared" si="949"/>
        <v/>
      </c>
      <c r="CX291" s="619"/>
      <c r="CY291" s="329"/>
      <c r="CZ291" s="454"/>
      <c r="DA291" s="322"/>
      <c r="DB291" s="322"/>
      <c r="DC291" s="322"/>
      <c r="DD291" s="322"/>
      <c r="DE291" s="322">
        <f>IFERROR(VLOOKUP(CY291,'４整理番号表'!$X$23:$Z$31,3,FALSE),)</f>
        <v>0</v>
      </c>
      <c r="DF291" s="325" t="str">
        <f t="shared" si="950"/>
        <v/>
      </c>
      <c r="DG291" s="610"/>
      <c r="DH291" s="329"/>
      <c r="DI291" s="454"/>
      <c r="DJ291" s="322"/>
      <c r="DK291" s="322"/>
      <c r="DL291" s="322"/>
      <c r="DM291" s="322"/>
      <c r="DN291" s="322">
        <f>IFERROR(VLOOKUP(DH291,'４整理番号表'!$X$23:$Z$31,3,FALSE),)</f>
        <v>0</v>
      </c>
      <c r="DO291" s="325" t="str">
        <f t="shared" si="951"/>
        <v/>
      </c>
      <c r="DP291" s="610"/>
      <c r="DQ291" s="329"/>
      <c r="DR291" s="454"/>
      <c r="DS291" s="322"/>
      <c r="DT291" s="322"/>
      <c r="DU291" s="322"/>
      <c r="DV291" s="322"/>
      <c r="DW291" s="322">
        <f>IFERROR(VLOOKUP(DQ291,'４整理番号表'!$X$23:$Z$31,3,FALSE),)</f>
        <v>0</v>
      </c>
      <c r="DX291" s="325" t="str">
        <f t="shared" si="952"/>
        <v/>
      </c>
      <c r="DY291" s="610"/>
      <c r="DZ291" s="329"/>
      <c r="EA291" s="454"/>
      <c r="EB291" s="322"/>
      <c r="EC291" s="322"/>
      <c r="ED291" s="322"/>
      <c r="EE291" s="322"/>
      <c r="EF291" s="322">
        <f>IFERROR(VLOOKUP(DZ291,'４整理番号表'!$X$23:$Z$31,3,FALSE),)</f>
        <v>0</v>
      </c>
      <c r="EG291" s="325" t="str">
        <f t="shared" si="953"/>
        <v/>
      </c>
      <c r="EH291" s="610"/>
      <c r="EI291" s="329"/>
      <c r="EJ291" s="454"/>
      <c r="EK291" s="322"/>
      <c r="EL291" s="322"/>
      <c r="EM291" s="322"/>
      <c r="EN291" s="322"/>
      <c r="EO291" s="322">
        <f>IFERROR(VLOOKUP(EI291,'４整理番号表'!$X$23:$Z$31,3,FALSE),)</f>
        <v>0</v>
      </c>
      <c r="EP291" s="325" t="str">
        <f t="shared" si="954"/>
        <v/>
      </c>
      <c r="EQ291" s="619"/>
      <c r="ER291" s="203" t="s">
        <v>101</v>
      </c>
      <c r="ES291" s="266">
        <f t="shared" si="823"/>
        <v>0</v>
      </c>
      <c r="ET291" s="272">
        <f t="shared" si="824"/>
        <v>0</v>
      </c>
      <c r="EU291" s="272">
        <f t="shared" si="825"/>
        <v>0</v>
      </c>
      <c r="EV291" s="272">
        <f t="shared" si="826"/>
        <v>0</v>
      </c>
      <c r="EW291" s="272">
        <f t="shared" si="827"/>
        <v>0</v>
      </c>
      <c r="EX291" s="272">
        <f t="shared" si="828"/>
        <v>0</v>
      </c>
      <c r="EY291" s="272">
        <f t="shared" si="829"/>
        <v>0</v>
      </c>
      <c r="EZ291" s="272">
        <f t="shared" si="830"/>
        <v>0</v>
      </c>
      <c r="FA291" s="272">
        <f t="shared" si="831"/>
        <v>0</v>
      </c>
      <c r="FB291" s="272">
        <f t="shared" si="832"/>
        <v>0</v>
      </c>
      <c r="FC291" s="272">
        <f t="shared" si="833"/>
        <v>0</v>
      </c>
      <c r="FD291" s="272">
        <f t="shared" si="834"/>
        <v>0</v>
      </c>
      <c r="FE291" s="272">
        <f t="shared" si="835"/>
        <v>0</v>
      </c>
      <c r="FF291" s="272">
        <f t="shared" si="836"/>
        <v>0</v>
      </c>
      <c r="FG291" s="272">
        <f t="shared" si="837"/>
        <v>0</v>
      </c>
      <c r="FH291" s="272">
        <f t="shared" si="838"/>
        <v>0</v>
      </c>
      <c r="FI291" s="109" t="s">
        <v>100</v>
      </c>
      <c r="FJ291" s="109" t="s">
        <v>100</v>
      </c>
      <c r="FK291" s="109" t="s">
        <v>100</v>
      </c>
      <c r="FL291" s="109" t="s">
        <v>100</v>
      </c>
      <c r="FM291" s="109" t="s">
        <v>100</v>
      </c>
      <c r="FN291" s="272">
        <f t="shared" si="955"/>
        <v>0</v>
      </c>
      <c r="FO291" s="272">
        <f t="shared" si="956"/>
        <v>0</v>
      </c>
      <c r="FP291" s="272">
        <f t="shared" si="957"/>
        <v>0</v>
      </c>
      <c r="FQ291" s="272">
        <f t="shared" si="958"/>
        <v>0</v>
      </c>
      <c r="FR291" s="272">
        <f t="shared" si="959"/>
        <v>0</v>
      </c>
      <c r="FS291" s="272">
        <f t="shared" si="960"/>
        <v>0</v>
      </c>
      <c r="FT291" s="272">
        <f t="shared" si="961"/>
        <v>0</v>
      </c>
      <c r="FU291" s="113"/>
      <c r="FV291" s="113"/>
      <c r="FW291" s="109"/>
      <c r="FX291" s="109"/>
      <c r="FY291" s="109"/>
      <c r="FZ291" s="272">
        <f t="shared" si="962"/>
        <v>0</v>
      </c>
      <c r="GA291" s="272">
        <f t="shared" si="839"/>
        <v>0</v>
      </c>
      <c r="GB291" s="109"/>
      <c r="GC291" s="109"/>
      <c r="GD291" s="109"/>
      <c r="GE291" s="109"/>
      <c r="GF291" s="109"/>
      <c r="GG291" s="109"/>
      <c r="GH291" s="109"/>
      <c r="GI291" s="109"/>
      <c r="GJ291" s="109"/>
      <c r="GK291" s="109"/>
      <c r="GL291" s="109"/>
      <c r="GM291" s="109"/>
      <c r="GN291" s="109"/>
      <c r="GO291" s="109"/>
      <c r="GP291" s="109"/>
      <c r="GQ291" s="109"/>
      <c r="GR291" s="109"/>
      <c r="GS291" s="109"/>
      <c r="GT291" s="110"/>
      <c r="GV291" s="413">
        <f t="shared" si="840"/>
        <v>0</v>
      </c>
      <c r="GW291" s="414">
        <f t="shared" si="841"/>
        <v>0</v>
      </c>
      <c r="GX291" s="415"/>
      <c r="GY291" s="416">
        <f t="shared" si="1006"/>
        <v>0</v>
      </c>
      <c r="GZ291" s="417">
        <f t="shared" si="1007"/>
        <v>0</v>
      </c>
      <c r="HA291" s="385"/>
      <c r="HB291" s="421"/>
      <c r="HC291" s="422"/>
      <c r="HD291" s="422"/>
      <c r="HE291" s="423">
        <f t="shared" si="1008"/>
        <v>0</v>
      </c>
      <c r="HF291" s="424">
        <f t="shared" si="1009"/>
        <v>0</v>
      </c>
      <c r="HG291" s="426"/>
      <c r="HH291" s="426"/>
      <c r="HI291" s="426"/>
      <c r="HJ291" s="345" t="str">
        <f t="shared" si="842"/>
        <v/>
      </c>
      <c r="HK291" s="402">
        <f>IF(OR(AND(1&lt;=HJ291,HJ291&lt;=3),HJ291=6),VLOOKUP(HJ291,'４整理番号表'!$J$5:$K$59,2,FALSE),0)</f>
        <v>0</v>
      </c>
      <c r="HL291" s="402">
        <f>IF(OR(HJ291=4,HJ291=7),VLOOKUP(HJ291,'４整理番号表'!$J$5:$K$59,2,FALSE),0)</f>
        <v>0</v>
      </c>
      <c r="HM291" s="402">
        <f>IF(HJ291=5,VLOOKUP(HJ291,'４整理番号表'!$J$5:$K$59,2,FALSE),0)</f>
        <v>0</v>
      </c>
      <c r="HN291" s="402">
        <f>IF(AND(8&lt;=HJ291,HJ291&lt;=13),VLOOKUP(HJ291,'４整理番号表'!$J$5:$K$59,2,FALSE),0)</f>
        <v>0</v>
      </c>
      <c r="HO291" s="397">
        <f t="shared" si="963"/>
        <v>0</v>
      </c>
      <c r="HP291" s="345">
        <f t="shared" si="964"/>
        <v>0</v>
      </c>
      <c r="HQ291" s="345">
        <f t="shared" si="965"/>
        <v>0</v>
      </c>
      <c r="HR291" s="344">
        <f t="shared" si="966"/>
        <v>0</v>
      </c>
      <c r="HS291" s="344">
        <f t="shared" si="967"/>
        <v>0</v>
      </c>
      <c r="HT291" s="345">
        <f t="shared" si="968"/>
        <v>0</v>
      </c>
      <c r="HU291" s="345">
        <f t="shared" si="969"/>
        <v>0</v>
      </c>
      <c r="HV291" s="345">
        <f t="shared" si="970"/>
        <v>0</v>
      </c>
      <c r="HW291" s="345">
        <f t="shared" si="971"/>
        <v>0</v>
      </c>
      <c r="HX291" s="345">
        <f t="shared" si="972"/>
        <v>0</v>
      </c>
      <c r="HY291" s="344">
        <f t="shared" si="973"/>
        <v>0</v>
      </c>
      <c r="HZ291" s="344">
        <f t="shared" si="974"/>
        <v>0</v>
      </c>
      <c r="IA291" s="345">
        <f t="shared" si="975"/>
        <v>0</v>
      </c>
      <c r="IB291" s="345">
        <f t="shared" si="976"/>
        <v>0</v>
      </c>
      <c r="IC291" s="345">
        <f t="shared" si="977"/>
        <v>0</v>
      </c>
      <c r="ID291" s="345">
        <f t="shared" si="978"/>
        <v>0</v>
      </c>
      <c r="IE291" s="345">
        <f t="shared" si="979"/>
        <v>0</v>
      </c>
      <c r="IF291" s="344">
        <f>IF(AND($HO291=3,SUM($ID291:IE291)=0),IF(AND($HB291=1,$HF291&gt;=0.1),1,),)</f>
        <v>0</v>
      </c>
      <c r="IG291" s="344">
        <f>IF(AND($HO291=3,SUM($ID291:IF291)=0),IF(AND($HB291=1,$HF291&gt;=0.05,$HF291&lt;0.1),1,),)</f>
        <v>0</v>
      </c>
      <c r="IH291" s="345">
        <f t="shared" si="980"/>
        <v>0</v>
      </c>
      <c r="II291" s="345">
        <f t="shared" si="981"/>
        <v>0</v>
      </c>
      <c r="IJ291" s="345">
        <f t="shared" si="982"/>
        <v>0</v>
      </c>
      <c r="IK291" s="345">
        <f t="shared" si="983"/>
        <v>0</v>
      </c>
      <c r="IL291" s="345">
        <f t="shared" si="984"/>
        <v>0</v>
      </c>
      <c r="IM291" s="345">
        <f t="shared" si="985"/>
        <v>0</v>
      </c>
      <c r="IN291" s="345">
        <f t="shared" si="986"/>
        <v>0</v>
      </c>
      <c r="IO291" s="345">
        <f t="shared" si="987"/>
        <v>0</v>
      </c>
      <c r="IP291" s="345">
        <f t="shared" si="988"/>
        <v>0</v>
      </c>
      <c r="IQ291" s="345">
        <f t="shared" si="989"/>
        <v>0</v>
      </c>
      <c r="IR291" s="345">
        <f t="shared" si="990"/>
        <v>0</v>
      </c>
      <c r="IS291" s="392">
        <f t="shared" si="991"/>
        <v>0</v>
      </c>
      <c r="IT291" s="385"/>
      <c r="IU291" s="440">
        <f t="shared" si="843"/>
        <v>0</v>
      </c>
      <c r="IV291" s="344">
        <f t="shared" si="844"/>
        <v>0</v>
      </c>
      <c r="IW291" s="344">
        <f t="shared" si="845"/>
        <v>0</v>
      </c>
      <c r="IX291" s="344">
        <f t="shared" si="846"/>
        <v>0</v>
      </c>
      <c r="IY291" s="344">
        <f t="shared" si="847"/>
        <v>0</v>
      </c>
      <c r="IZ291" s="344">
        <f t="shared" si="848"/>
        <v>0</v>
      </c>
      <c r="JA291" s="344">
        <f t="shared" si="849"/>
        <v>0</v>
      </c>
      <c r="JB291" s="344">
        <f t="shared" si="850"/>
        <v>0</v>
      </c>
      <c r="JC291" s="344">
        <f t="shared" si="851"/>
        <v>0</v>
      </c>
      <c r="JD291" s="344">
        <f t="shared" si="852"/>
        <v>0</v>
      </c>
      <c r="JE291" s="344">
        <f t="shared" si="853"/>
        <v>0</v>
      </c>
      <c r="JF291" s="344">
        <f t="shared" si="854"/>
        <v>0</v>
      </c>
      <c r="JG291" s="344">
        <f t="shared" si="855"/>
        <v>0</v>
      </c>
      <c r="JH291" s="344">
        <f t="shared" si="856"/>
        <v>0</v>
      </c>
      <c r="JI291" s="344">
        <f t="shared" si="857"/>
        <v>0</v>
      </c>
      <c r="JJ291" s="344">
        <f t="shared" si="858"/>
        <v>0</v>
      </c>
      <c r="JK291" s="344">
        <f t="shared" si="859"/>
        <v>0</v>
      </c>
      <c r="JL291" s="344">
        <f t="shared" si="860"/>
        <v>0</v>
      </c>
      <c r="JM291" s="344">
        <f t="shared" si="861"/>
        <v>0</v>
      </c>
      <c r="JN291" s="344">
        <f t="shared" si="862"/>
        <v>0</v>
      </c>
      <c r="JO291" s="344">
        <f t="shared" si="863"/>
        <v>0</v>
      </c>
      <c r="JP291" s="344">
        <f t="shared" si="864"/>
        <v>0</v>
      </c>
      <c r="JQ291" s="344">
        <f t="shared" si="865"/>
        <v>0</v>
      </c>
      <c r="JR291" s="344">
        <f t="shared" si="866"/>
        <v>0</v>
      </c>
      <c r="JS291" s="344">
        <f t="shared" si="867"/>
        <v>0</v>
      </c>
      <c r="JT291" s="344">
        <f t="shared" si="868"/>
        <v>0</v>
      </c>
      <c r="JU291" s="344">
        <f t="shared" si="869"/>
        <v>0</v>
      </c>
      <c r="JV291" s="344">
        <f t="shared" si="870"/>
        <v>0</v>
      </c>
      <c r="JW291" s="344">
        <f t="shared" si="871"/>
        <v>0</v>
      </c>
      <c r="JX291" s="344">
        <f t="shared" si="872"/>
        <v>0</v>
      </c>
      <c r="JY291" s="344">
        <f t="shared" si="873"/>
        <v>0</v>
      </c>
      <c r="JZ291" s="344">
        <f t="shared" si="874"/>
        <v>0</v>
      </c>
      <c r="KA291" s="344">
        <f t="shared" si="875"/>
        <v>0</v>
      </c>
      <c r="KB291" s="344">
        <f t="shared" si="876"/>
        <v>0</v>
      </c>
      <c r="KC291" s="344">
        <f t="shared" si="877"/>
        <v>0</v>
      </c>
      <c r="KD291" s="344">
        <f t="shared" si="878"/>
        <v>0</v>
      </c>
      <c r="KE291" s="344">
        <f t="shared" si="879"/>
        <v>0</v>
      </c>
      <c r="KF291" s="344">
        <f t="shared" si="880"/>
        <v>0</v>
      </c>
      <c r="KG291" s="344">
        <f t="shared" si="881"/>
        <v>0</v>
      </c>
      <c r="KH291" s="344">
        <f t="shared" si="882"/>
        <v>0</v>
      </c>
      <c r="KI291" s="344">
        <f t="shared" si="883"/>
        <v>0</v>
      </c>
      <c r="KJ291" s="344">
        <f t="shared" si="884"/>
        <v>0</v>
      </c>
      <c r="KK291" s="344">
        <f t="shared" si="885"/>
        <v>0</v>
      </c>
      <c r="KL291" s="344">
        <f t="shared" si="886"/>
        <v>0</v>
      </c>
      <c r="KM291" s="344">
        <f t="shared" si="887"/>
        <v>0</v>
      </c>
      <c r="KN291" s="344">
        <f t="shared" si="888"/>
        <v>0</v>
      </c>
      <c r="KO291" s="344">
        <f t="shared" si="889"/>
        <v>0</v>
      </c>
      <c r="KP291" s="344">
        <f t="shared" si="890"/>
        <v>0</v>
      </c>
      <c r="KQ291" s="344">
        <f t="shared" si="891"/>
        <v>0</v>
      </c>
      <c r="KR291" s="344">
        <f t="shared" si="892"/>
        <v>0</v>
      </c>
      <c r="KS291" s="344">
        <f t="shared" si="893"/>
        <v>0</v>
      </c>
      <c r="KT291" s="383">
        <f t="shared" si="894"/>
        <v>0</v>
      </c>
      <c r="KU291" s="701"/>
      <c r="KV291" s="109"/>
      <c r="KW291" s="109"/>
      <c r="KX291" s="110"/>
      <c r="KZ291" s="472">
        <f t="shared" si="895"/>
        <v>0</v>
      </c>
      <c r="LA291" s="348">
        <f t="shared" si="896"/>
        <v>0</v>
      </c>
      <c r="LB291" s="348">
        <f t="shared" si="897"/>
        <v>0</v>
      </c>
      <c r="LC291" s="473">
        <f t="shared" si="898"/>
        <v>0</v>
      </c>
      <c r="LE291" s="467">
        <f t="shared" si="899"/>
        <v>0</v>
      </c>
      <c r="LF291" s="467" t="str">
        <f t="shared" si="900"/>
        <v/>
      </c>
      <c r="LG291" s="467">
        <f t="shared" si="901"/>
        <v>0</v>
      </c>
      <c r="LH291" s="467">
        <f t="shared" si="902"/>
        <v>0</v>
      </c>
      <c r="LI291" s="467">
        <f t="shared" si="903"/>
        <v>0</v>
      </c>
      <c r="LJ291" s="467">
        <f t="shared" si="904"/>
        <v>0</v>
      </c>
      <c r="LK291" s="467">
        <f t="shared" si="905"/>
        <v>0</v>
      </c>
      <c r="LL291" s="467">
        <f t="shared" si="906"/>
        <v>0</v>
      </c>
      <c r="LM291" s="467">
        <f t="shared" si="907"/>
        <v>0</v>
      </c>
      <c r="LN291" s="468">
        <f t="shared" si="908"/>
        <v>0</v>
      </c>
      <c r="LO291" s="468" t="str">
        <f t="shared" si="992"/>
        <v>○</v>
      </c>
      <c r="LP291" s="451"/>
      <c r="LQ291" s="414">
        <f t="shared" si="993"/>
        <v>0</v>
      </c>
      <c r="LR291" s="414">
        <f t="shared" si="994"/>
        <v>0</v>
      </c>
      <c r="LS291" s="414" t="str">
        <f t="shared" si="909"/>
        <v/>
      </c>
      <c r="LT291" s="414" t="str">
        <f t="shared" si="995"/>
        <v/>
      </c>
      <c r="LU291" s="414">
        <f t="shared" si="910"/>
        <v>0</v>
      </c>
      <c r="LV291" s="414">
        <f t="shared" si="911"/>
        <v>0</v>
      </c>
      <c r="LW291" s="414">
        <f t="shared" si="912"/>
        <v>0</v>
      </c>
      <c r="LX291" s="448">
        <f t="shared" si="913"/>
        <v>0</v>
      </c>
      <c r="LY291" s="414">
        <f t="shared" si="996"/>
        <v>0</v>
      </c>
      <c r="LZ291" s="414">
        <f t="shared" si="997"/>
        <v>0</v>
      </c>
      <c r="MA291" s="414">
        <f t="shared" si="998"/>
        <v>0</v>
      </c>
      <c r="MB291" s="448">
        <f t="shared" si="999"/>
        <v>0</v>
      </c>
      <c r="MC291" s="414">
        <f t="shared" si="914"/>
        <v>0</v>
      </c>
      <c r="MD291" s="414">
        <f t="shared" si="915"/>
        <v>0</v>
      </c>
      <c r="ME291" s="414">
        <f t="shared" si="916"/>
        <v>0</v>
      </c>
      <c r="MF291" s="448">
        <f t="shared" si="917"/>
        <v>0</v>
      </c>
      <c r="MG291" s="414">
        <f t="shared" si="918"/>
        <v>0</v>
      </c>
      <c r="MH291" s="414">
        <f t="shared" si="919"/>
        <v>0</v>
      </c>
      <c r="MI291" s="414">
        <f t="shared" si="920"/>
        <v>0</v>
      </c>
      <c r="MJ291" s="448">
        <f t="shared" si="1000"/>
        <v>0</v>
      </c>
      <c r="MK291" s="462"/>
      <c r="ML291" s="477" cm="1">
        <f t="array" ref="ML291">IF(MX291=1,INDEX($BX291:$EQ291,1,MATCH("Ⅱ⑧",$BX291:$EQ291,0)+7),0)</f>
        <v>0</v>
      </c>
      <c r="MM291" s="478">
        <f t="shared" si="921"/>
        <v>0</v>
      </c>
      <c r="MN291" s="468">
        <f t="shared" si="922"/>
        <v>0</v>
      </c>
      <c r="MP291" s="348">
        <f t="shared" si="923"/>
        <v>0</v>
      </c>
      <c r="MQ291" s="348">
        <f t="shared" si="924"/>
        <v>0</v>
      </c>
      <c r="MR291" s="348">
        <f t="shared" si="925"/>
        <v>0</v>
      </c>
      <c r="MS291" s="348">
        <f t="shared" si="926"/>
        <v>0</v>
      </c>
      <c r="MT291" s="348">
        <f t="shared" si="927"/>
        <v>0</v>
      </c>
      <c r="MU291" s="348">
        <f t="shared" si="928"/>
        <v>0</v>
      </c>
      <c r="MV291" s="348">
        <f t="shared" si="929"/>
        <v>0</v>
      </c>
      <c r="MW291" s="348">
        <f t="shared" si="930"/>
        <v>0</v>
      </c>
      <c r="MX291" s="348">
        <f t="shared" si="931"/>
        <v>0</v>
      </c>
      <c r="MZ291" s="550">
        <f t="shared" si="932"/>
        <v>0</v>
      </c>
      <c r="NA291" s="550">
        <f t="shared" si="933"/>
        <v>0</v>
      </c>
      <c r="NB291" s="550">
        <f t="shared" si="934"/>
        <v>0</v>
      </c>
      <c r="NC291" s="550">
        <f t="shared" si="935"/>
        <v>0</v>
      </c>
      <c r="ND291" s="550">
        <f t="shared" si="936"/>
        <v>0</v>
      </c>
      <c r="NE291" s="550">
        <f t="shared" si="937"/>
        <v>0</v>
      </c>
      <c r="NF291" s="550">
        <f t="shared" si="938"/>
        <v>0</v>
      </c>
      <c r="NG291" s="550">
        <f t="shared" si="939"/>
        <v>0</v>
      </c>
    </row>
    <row r="292" spans="1:371" s="136" customFormat="1" ht="21" customHeight="1">
      <c r="A292" s="452">
        <f t="shared" si="812"/>
        <v>0</v>
      </c>
      <c r="B292" s="452">
        <f t="shared" si="1001"/>
        <v>0</v>
      </c>
      <c r="C292" s="452">
        <f t="shared" si="813"/>
        <v>0</v>
      </c>
      <c r="D292" s="452">
        <f t="shared" si="814"/>
        <v>0</v>
      </c>
      <c r="E292" s="452">
        <f t="shared" si="815"/>
        <v>0</v>
      </c>
      <c r="F292" s="452">
        <f t="shared" si="1002"/>
        <v>0</v>
      </c>
      <c r="G292" s="452">
        <f t="shared" si="1003"/>
        <v>0</v>
      </c>
      <c r="H292" s="452">
        <f t="shared" si="1004"/>
        <v>0</v>
      </c>
      <c r="I292" s="267">
        <f t="shared" si="940"/>
        <v>0</v>
      </c>
      <c r="J292" s="268"/>
      <c r="K292" s="112"/>
      <c r="L292" s="112"/>
      <c r="M292" s="106"/>
      <c r="N292" s="106"/>
      <c r="O292" s="106"/>
      <c r="P292" s="106"/>
      <c r="Q292" s="112"/>
      <c r="R292" s="263" t="str">
        <f>IFERROR(VLOOKUP(Q292,'４整理番号表'!$T$27:$U$30,2,TRUE),"")</f>
        <v/>
      </c>
      <c r="S292" s="263">
        <f t="shared" si="941"/>
        <v>0</v>
      </c>
      <c r="T292" s="266">
        <f t="shared" si="942"/>
        <v>0</v>
      </c>
      <c r="U292" s="112"/>
      <c r="V292" s="108"/>
      <c r="W292" s="269" t="str">
        <f>IFERROR(VLOOKUP(V292,'４整理番号表'!$B$6:$G$7,2,TRUE),"")</f>
        <v/>
      </c>
      <c r="X292" s="270"/>
      <c r="Y292" s="108"/>
      <c r="Z292" s="269" t="str">
        <f>IFERROR(VLOOKUP(Y292,'４整理番号表'!$B$39:$H$45,2,TRUE),"")</f>
        <v/>
      </c>
      <c r="AA292" s="108"/>
      <c r="AB292" s="271" t="str">
        <f>IFERROR(VLOOKUP(AA292,'４整理番号表'!$J$5:$K$59,2,TRUE),"")</f>
        <v/>
      </c>
      <c r="AC292" s="365"/>
      <c r="AD292" s="624"/>
      <c r="AE292" s="107"/>
      <c r="AF292" s="272" t="str">
        <f>IFERROR(VLOOKUP(AE292,'４整理番号表'!$P$6:$Q$39,2,TRUE),"")</f>
        <v/>
      </c>
      <c r="AG292" s="273">
        <f t="shared" si="816"/>
        <v>0</v>
      </c>
      <c r="AH292" s="106"/>
      <c r="AI292" s="112"/>
      <c r="AJ292" s="111"/>
      <c r="AK292" s="282"/>
      <c r="AL292" s="283"/>
      <c r="AM292" s="280"/>
      <c r="AN292" s="29"/>
      <c r="AO292" s="291">
        <f t="shared" si="817"/>
        <v>0</v>
      </c>
      <c r="AP292" s="290">
        <f t="shared" si="943"/>
        <v>0</v>
      </c>
      <c r="AQ292" s="30"/>
      <c r="AR292" s="30"/>
      <c r="AS292" s="30"/>
      <c r="AT292" s="289"/>
      <c r="AU292" s="291">
        <f t="shared" si="1010"/>
        <v>0</v>
      </c>
      <c r="AV292" s="291" t="str">
        <f t="shared" si="1005"/>
        <v/>
      </c>
      <c r="AW292" s="27"/>
      <c r="AX292" s="33"/>
      <c r="AY292" s="33"/>
      <c r="AZ292" s="28"/>
      <c r="BA292" s="27"/>
      <c r="BB292" s="202"/>
      <c r="BC292" s="315">
        <f t="shared" si="944"/>
        <v>0</v>
      </c>
      <c r="BD292" s="349" t="str">
        <f t="shared" si="818"/>
        <v/>
      </c>
      <c r="BE292" s="350"/>
      <c r="BF292" s="350"/>
      <c r="BG292" s="349">
        <f t="shared" si="1011"/>
        <v>0</v>
      </c>
      <c r="BH292" s="350"/>
      <c r="BI292" s="349">
        <f t="shared" si="945"/>
        <v>0</v>
      </c>
      <c r="BJ292" s="202"/>
      <c r="BK292" s="202"/>
      <c r="BL292" s="653" t="str">
        <f t="shared" si="819"/>
        <v/>
      </c>
      <c r="BM292" s="654" t="str">
        <f t="shared" si="820"/>
        <v/>
      </c>
      <c r="BN292" s="266" t="str">
        <f t="shared" si="821"/>
        <v/>
      </c>
      <c r="BO292" s="793"/>
      <c r="BP292" s="323"/>
      <c r="BQ292" s="323"/>
      <c r="BR292" s="323"/>
      <c r="BS292" s="323"/>
      <c r="BT292" s="324" t="str">
        <f t="shared" si="822"/>
        <v/>
      </c>
      <c r="BU292" s="325" t="str">
        <f t="shared" si="946"/>
        <v/>
      </c>
      <c r="BV292" s="393">
        <f t="shared" si="1012"/>
        <v>0</v>
      </c>
      <c r="BW292" s="326"/>
      <c r="BX292" s="329"/>
      <c r="BY292" s="454"/>
      <c r="BZ292" s="455"/>
      <c r="CA292" s="455"/>
      <c r="CB292" s="455"/>
      <c r="CC292" s="455"/>
      <c r="CD292" s="322">
        <f>IFERROR(VLOOKUP(BX292,'４整理番号表'!$X$23:$Z$31,3,FALSE),)</f>
        <v>0</v>
      </c>
      <c r="CE292" s="605" t="str">
        <f>IF(BX292='４整理番号表'!$X$24,IF(CC292&lt;&gt;"",IF(BZ292&gt;0,IF(BY292=6,ROUNDDOWN((CC292-BZ292)/ABS(BZ292),3),IF(BY292=5,ROUNDDOWN((CC292-BZ292)/ABS(BZ292)*3/4,3),"")),"-")),IF(CC292&lt;&gt;"",IF(BZ292&gt;0,ROUNDDOWN((CC292-BZ292)/ABS(BZ292),3),"-"),""))</f>
        <v/>
      </c>
      <c r="CF292" s="610"/>
      <c r="CG292" s="329"/>
      <c r="CH292" s="454"/>
      <c r="CI292" s="322"/>
      <c r="CJ292" s="322"/>
      <c r="CK292" s="322"/>
      <c r="CL292" s="322"/>
      <c r="CM292" s="322">
        <f>IFERROR(VLOOKUP(CG292,'４整理番号表'!$X$23:$Z$31,3,FALSE),)</f>
        <v>0</v>
      </c>
      <c r="CN292" s="325" t="str">
        <f t="shared" si="948"/>
        <v/>
      </c>
      <c r="CO292" s="610"/>
      <c r="CP292" s="329"/>
      <c r="CQ292" s="454"/>
      <c r="CR292" s="322"/>
      <c r="CS292" s="322"/>
      <c r="CT292" s="322"/>
      <c r="CU292" s="322"/>
      <c r="CV292" s="322">
        <f>IFERROR(VLOOKUP(CP292,'４整理番号表'!$X$23:$Z$31,3,FALSE),)</f>
        <v>0</v>
      </c>
      <c r="CW292" s="325" t="str">
        <f t="shared" si="949"/>
        <v/>
      </c>
      <c r="CX292" s="619"/>
      <c r="CY292" s="329"/>
      <c r="CZ292" s="454"/>
      <c r="DA292" s="322"/>
      <c r="DB292" s="322"/>
      <c r="DC292" s="322"/>
      <c r="DD292" s="322"/>
      <c r="DE292" s="322">
        <f>IFERROR(VLOOKUP(CY292,'４整理番号表'!$X$23:$Z$31,3,FALSE),)</f>
        <v>0</v>
      </c>
      <c r="DF292" s="325" t="str">
        <f t="shared" si="950"/>
        <v/>
      </c>
      <c r="DG292" s="610"/>
      <c r="DH292" s="329"/>
      <c r="DI292" s="454"/>
      <c r="DJ292" s="322"/>
      <c r="DK292" s="322"/>
      <c r="DL292" s="322"/>
      <c r="DM292" s="322"/>
      <c r="DN292" s="322">
        <f>IFERROR(VLOOKUP(DH292,'４整理番号表'!$X$23:$Z$31,3,FALSE),)</f>
        <v>0</v>
      </c>
      <c r="DO292" s="325" t="str">
        <f t="shared" si="951"/>
        <v/>
      </c>
      <c r="DP292" s="610"/>
      <c r="DQ292" s="329"/>
      <c r="DR292" s="454"/>
      <c r="DS292" s="322"/>
      <c r="DT292" s="322"/>
      <c r="DU292" s="322"/>
      <c r="DV292" s="322"/>
      <c r="DW292" s="322">
        <f>IFERROR(VLOOKUP(DQ292,'４整理番号表'!$X$23:$Z$31,3,FALSE),)</f>
        <v>0</v>
      </c>
      <c r="DX292" s="325" t="str">
        <f t="shared" si="952"/>
        <v/>
      </c>
      <c r="DY292" s="610"/>
      <c r="DZ292" s="329"/>
      <c r="EA292" s="454"/>
      <c r="EB292" s="322"/>
      <c r="EC292" s="322"/>
      <c r="ED292" s="322"/>
      <c r="EE292" s="322"/>
      <c r="EF292" s="322">
        <f>IFERROR(VLOOKUP(DZ292,'４整理番号表'!$X$23:$Z$31,3,FALSE),)</f>
        <v>0</v>
      </c>
      <c r="EG292" s="325" t="str">
        <f t="shared" si="953"/>
        <v/>
      </c>
      <c r="EH292" s="610"/>
      <c r="EI292" s="329"/>
      <c r="EJ292" s="454"/>
      <c r="EK292" s="322"/>
      <c r="EL292" s="322"/>
      <c r="EM292" s="322"/>
      <c r="EN292" s="322"/>
      <c r="EO292" s="322">
        <f>IFERROR(VLOOKUP(EI292,'４整理番号表'!$X$23:$Z$31,3,FALSE),)</f>
        <v>0</v>
      </c>
      <c r="EP292" s="325" t="str">
        <f t="shared" si="954"/>
        <v/>
      </c>
      <c r="EQ292" s="619"/>
      <c r="ER292" s="203" t="s">
        <v>101</v>
      </c>
      <c r="ES292" s="266">
        <f t="shared" si="823"/>
        <v>0</v>
      </c>
      <c r="ET292" s="272">
        <f t="shared" si="824"/>
        <v>0</v>
      </c>
      <c r="EU292" s="272">
        <f t="shared" si="825"/>
        <v>0</v>
      </c>
      <c r="EV292" s="272">
        <f t="shared" si="826"/>
        <v>0</v>
      </c>
      <c r="EW292" s="272">
        <f t="shared" si="827"/>
        <v>0</v>
      </c>
      <c r="EX292" s="272">
        <f t="shared" si="828"/>
        <v>0</v>
      </c>
      <c r="EY292" s="272">
        <f t="shared" si="829"/>
        <v>0</v>
      </c>
      <c r="EZ292" s="272">
        <f t="shared" si="830"/>
        <v>0</v>
      </c>
      <c r="FA292" s="272">
        <f t="shared" si="831"/>
        <v>0</v>
      </c>
      <c r="FB292" s="272">
        <f t="shared" si="832"/>
        <v>0</v>
      </c>
      <c r="FC292" s="272">
        <f t="shared" si="833"/>
        <v>0</v>
      </c>
      <c r="FD292" s="272">
        <f t="shared" si="834"/>
        <v>0</v>
      </c>
      <c r="FE292" s="272">
        <f t="shared" si="835"/>
        <v>0</v>
      </c>
      <c r="FF292" s="272">
        <f t="shared" si="836"/>
        <v>0</v>
      </c>
      <c r="FG292" s="272">
        <f t="shared" si="837"/>
        <v>0</v>
      </c>
      <c r="FH292" s="272">
        <f t="shared" si="838"/>
        <v>0</v>
      </c>
      <c r="FI292" s="109" t="s">
        <v>100</v>
      </c>
      <c r="FJ292" s="109" t="s">
        <v>100</v>
      </c>
      <c r="FK292" s="109" t="s">
        <v>100</v>
      </c>
      <c r="FL292" s="109" t="s">
        <v>100</v>
      </c>
      <c r="FM292" s="109" t="s">
        <v>100</v>
      </c>
      <c r="FN292" s="272">
        <f t="shared" si="955"/>
        <v>0</v>
      </c>
      <c r="FO292" s="272">
        <f t="shared" si="956"/>
        <v>0</v>
      </c>
      <c r="FP292" s="272">
        <f t="shared" si="957"/>
        <v>0</v>
      </c>
      <c r="FQ292" s="272">
        <f t="shared" si="958"/>
        <v>0</v>
      </c>
      <c r="FR292" s="272">
        <f t="shared" si="959"/>
        <v>0</v>
      </c>
      <c r="FS292" s="272">
        <f t="shared" si="960"/>
        <v>0</v>
      </c>
      <c r="FT292" s="272">
        <f t="shared" si="961"/>
        <v>0</v>
      </c>
      <c r="FU292" s="113"/>
      <c r="FV292" s="113"/>
      <c r="FW292" s="109"/>
      <c r="FX292" s="109"/>
      <c r="FY292" s="109"/>
      <c r="FZ292" s="272">
        <f t="shared" si="962"/>
        <v>0</v>
      </c>
      <c r="GA292" s="272">
        <f t="shared" si="839"/>
        <v>0</v>
      </c>
      <c r="GB292" s="109"/>
      <c r="GC292" s="109"/>
      <c r="GD292" s="109"/>
      <c r="GE292" s="109"/>
      <c r="GF292" s="109"/>
      <c r="GG292" s="109"/>
      <c r="GH292" s="109"/>
      <c r="GI292" s="109"/>
      <c r="GJ292" s="109"/>
      <c r="GK292" s="109"/>
      <c r="GL292" s="109"/>
      <c r="GM292" s="109"/>
      <c r="GN292" s="109"/>
      <c r="GO292" s="109"/>
      <c r="GP292" s="109"/>
      <c r="GQ292" s="109"/>
      <c r="GR292" s="109"/>
      <c r="GS292" s="109"/>
      <c r="GT292" s="110"/>
      <c r="GV292" s="413">
        <f t="shared" si="840"/>
        <v>0</v>
      </c>
      <c r="GW292" s="414">
        <f t="shared" si="841"/>
        <v>0</v>
      </c>
      <c r="GX292" s="415"/>
      <c r="GY292" s="416">
        <f t="shared" si="1006"/>
        <v>0</v>
      </c>
      <c r="GZ292" s="417">
        <f t="shared" si="1007"/>
        <v>0</v>
      </c>
      <c r="HA292" s="385"/>
      <c r="HB292" s="421"/>
      <c r="HC292" s="422"/>
      <c r="HD292" s="422"/>
      <c r="HE292" s="423">
        <f t="shared" si="1008"/>
        <v>0</v>
      </c>
      <c r="HF292" s="424">
        <f t="shared" si="1009"/>
        <v>0</v>
      </c>
      <c r="HG292" s="426"/>
      <c r="HH292" s="426"/>
      <c r="HI292" s="426"/>
      <c r="HJ292" s="345" t="str">
        <f t="shared" si="842"/>
        <v/>
      </c>
      <c r="HK292" s="402">
        <f>IF(OR(AND(1&lt;=HJ292,HJ292&lt;=3),HJ292=6),VLOOKUP(HJ292,'４整理番号表'!$J$5:$K$59,2,FALSE),0)</f>
        <v>0</v>
      </c>
      <c r="HL292" s="402">
        <f>IF(OR(HJ292=4,HJ292=7),VLOOKUP(HJ292,'４整理番号表'!$J$5:$K$59,2,FALSE),0)</f>
        <v>0</v>
      </c>
      <c r="HM292" s="402">
        <f>IF(HJ292=5,VLOOKUP(HJ292,'４整理番号表'!$J$5:$K$59,2,FALSE),0)</f>
        <v>0</v>
      </c>
      <c r="HN292" s="402">
        <f>IF(AND(8&lt;=HJ292,HJ292&lt;=13),VLOOKUP(HJ292,'４整理番号表'!$J$5:$K$59,2,FALSE),0)</f>
        <v>0</v>
      </c>
      <c r="HO292" s="397">
        <f t="shared" si="963"/>
        <v>0</v>
      </c>
      <c r="HP292" s="345">
        <f t="shared" si="964"/>
        <v>0</v>
      </c>
      <c r="HQ292" s="345">
        <f t="shared" si="965"/>
        <v>0</v>
      </c>
      <c r="HR292" s="344">
        <f t="shared" si="966"/>
        <v>0</v>
      </c>
      <c r="HS292" s="344">
        <f t="shared" si="967"/>
        <v>0</v>
      </c>
      <c r="HT292" s="345">
        <f t="shared" si="968"/>
        <v>0</v>
      </c>
      <c r="HU292" s="345">
        <f t="shared" si="969"/>
        <v>0</v>
      </c>
      <c r="HV292" s="345">
        <f t="shared" si="970"/>
        <v>0</v>
      </c>
      <c r="HW292" s="345">
        <f t="shared" si="971"/>
        <v>0</v>
      </c>
      <c r="HX292" s="345">
        <f t="shared" si="972"/>
        <v>0</v>
      </c>
      <c r="HY292" s="344">
        <f t="shared" si="973"/>
        <v>0</v>
      </c>
      <c r="HZ292" s="344">
        <f t="shared" si="974"/>
        <v>0</v>
      </c>
      <c r="IA292" s="345">
        <f t="shared" si="975"/>
        <v>0</v>
      </c>
      <c r="IB292" s="345">
        <f t="shared" si="976"/>
        <v>0</v>
      </c>
      <c r="IC292" s="345">
        <f t="shared" si="977"/>
        <v>0</v>
      </c>
      <c r="ID292" s="345">
        <f t="shared" si="978"/>
        <v>0</v>
      </c>
      <c r="IE292" s="345">
        <f t="shared" si="979"/>
        <v>0</v>
      </c>
      <c r="IF292" s="344">
        <f>IF(AND($HO292=3,SUM($ID292:IE292)=0),IF(AND($HB292=1,$HF292&gt;=0.1),1,),)</f>
        <v>0</v>
      </c>
      <c r="IG292" s="344">
        <f>IF(AND($HO292=3,SUM($ID292:IF292)=0),IF(AND($HB292=1,$HF292&gt;=0.05,$HF292&lt;0.1),1,),)</f>
        <v>0</v>
      </c>
      <c r="IH292" s="345">
        <f t="shared" si="980"/>
        <v>0</v>
      </c>
      <c r="II292" s="345">
        <f t="shared" si="981"/>
        <v>0</v>
      </c>
      <c r="IJ292" s="345">
        <f t="shared" si="982"/>
        <v>0</v>
      </c>
      <c r="IK292" s="345">
        <f t="shared" si="983"/>
        <v>0</v>
      </c>
      <c r="IL292" s="345">
        <f t="shared" si="984"/>
        <v>0</v>
      </c>
      <c r="IM292" s="345">
        <f t="shared" si="985"/>
        <v>0</v>
      </c>
      <c r="IN292" s="345">
        <f t="shared" si="986"/>
        <v>0</v>
      </c>
      <c r="IO292" s="345">
        <f t="shared" si="987"/>
        <v>0</v>
      </c>
      <c r="IP292" s="345">
        <f t="shared" si="988"/>
        <v>0</v>
      </c>
      <c r="IQ292" s="345">
        <f t="shared" si="989"/>
        <v>0</v>
      </c>
      <c r="IR292" s="345">
        <f t="shared" si="990"/>
        <v>0</v>
      </c>
      <c r="IS292" s="392">
        <f t="shared" si="991"/>
        <v>0</v>
      </c>
      <c r="IT292" s="385"/>
      <c r="IU292" s="440">
        <f t="shared" si="843"/>
        <v>0</v>
      </c>
      <c r="IV292" s="344">
        <f t="shared" si="844"/>
        <v>0</v>
      </c>
      <c r="IW292" s="344">
        <f t="shared" si="845"/>
        <v>0</v>
      </c>
      <c r="IX292" s="344">
        <f t="shared" si="846"/>
        <v>0</v>
      </c>
      <c r="IY292" s="344">
        <f t="shared" si="847"/>
        <v>0</v>
      </c>
      <c r="IZ292" s="344">
        <f t="shared" si="848"/>
        <v>0</v>
      </c>
      <c r="JA292" s="344">
        <f t="shared" si="849"/>
        <v>0</v>
      </c>
      <c r="JB292" s="344">
        <f t="shared" si="850"/>
        <v>0</v>
      </c>
      <c r="JC292" s="344">
        <f t="shared" si="851"/>
        <v>0</v>
      </c>
      <c r="JD292" s="344">
        <f t="shared" si="852"/>
        <v>0</v>
      </c>
      <c r="JE292" s="344">
        <f t="shared" si="853"/>
        <v>0</v>
      </c>
      <c r="JF292" s="344">
        <f t="shared" si="854"/>
        <v>0</v>
      </c>
      <c r="JG292" s="344">
        <f t="shared" si="855"/>
        <v>0</v>
      </c>
      <c r="JH292" s="344">
        <f t="shared" si="856"/>
        <v>0</v>
      </c>
      <c r="JI292" s="344">
        <f t="shared" si="857"/>
        <v>0</v>
      </c>
      <c r="JJ292" s="344">
        <f t="shared" si="858"/>
        <v>0</v>
      </c>
      <c r="JK292" s="344">
        <f t="shared" si="859"/>
        <v>0</v>
      </c>
      <c r="JL292" s="344">
        <f t="shared" si="860"/>
        <v>0</v>
      </c>
      <c r="JM292" s="344">
        <f t="shared" si="861"/>
        <v>0</v>
      </c>
      <c r="JN292" s="344">
        <f t="shared" si="862"/>
        <v>0</v>
      </c>
      <c r="JO292" s="344">
        <f t="shared" si="863"/>
        <v>0</v>
      </c>
      <c r="JP292" s="344">
        <f t="shared" si="864"/>
        <v>0</v>
      </c>
      <c r="JQ292" s="344">
        <f t="shared" si="865"/>
        <v>0</v>
      </c>
      <c r="JR292" s="344">
        <f t="shared" si="866"/>
        <v>0</v>
      </c>
      <c r="JS292" s="344">
        <f t="shared" si="867"/>
        <v>0</v>
      </c>
      <c r="JT292" s="344">
        <f t="shared" si="868"/>
        <v>0</v>
      </c>
      <c r="JU292" s="344">
        <f t="shared" si="869"/>
        <v>0</v>
      </c>
      <c r="JV292" s="344">
        <f t="shared" si="870"/>
        <v>0</v>
      </c>
      <c r="JW292" s="344">
        <f t="shared" si="871"/>
        <v>0</v>
      </c>
      <c r="JX292" s="344">
        <f t="shared" si="872"/>
        <v>0</v>
      </c>
      <c r="JY292" s="344">
        <f t="shared" si="873"/>
        <v>0</v>
      </c>
      <c r="JZ292" s="344">
        <f t="shared" si="874"/>
        <v>0</v>
      </c>
      <c r="KA292" s="344">
        <f t="shared" si="875"/>
        <v>0</v>
      </c>
      <c r="KB292" s="344">
        <f t="shared" si="876"/>
        <v>0</v>
      </c>
      <c r="KC292" s="344">
        <f t="shared" si="877"/>
        <v>0</v>
      </c>
      <c r="KD292" s="344">
        <f t="shared" si="878"/>
        <v>0</v>
      </c>
      <c r="KE292" s="344">
        <f t="shared" si="879"/>
        <v>0</v>
      </c>
      <c r="KF292" s="344">
        <f t="shared" si="880"/>
        <v>0</v>
      </c>
      <c r="KG292" s="344">
        <f t="shared" si="881"/>
        <v>0</v>
      </c>
      <c r="KH292" s="344">
        <f t="shared" si="882"/>
        <v>0</v>
      </c>
      <c r="KI292" s="344">
        <f t="shared" si="883"/>
        <v>0</v>
      </c>
      <c r="KJ292" s="344">
        <f t="shared" si="884"/>
        <v>0</v>
      </c>
      <c r="KK292" s="344">
        <f t="shared" si="885"/>
        <v>0</v>
      </c>
      <c r="KL292" s="344">
        <f t="shared" si="886"/>
        <v>0</v>
      </c>
      <c r="KM292" s="344">
        <f t="shared" si="887"/>
        <v>0</v>
      </c>
      <c r="KN292" s="344">
        <f t="shared" si="888"/>
        <v>0</v>
      </c>
      <c r="KO292" s="344">
        <f t="shared" si="889"/>
        <v>0</v>
      </c>
      <c r="KP292" s="344">
        <f t="shared" si="890"/>
        <v>0</v>
      </c>
      <c r="KQ292" s="344">
        <f t="shared" si="891"/>
        <v>0</v>
      </c>
      <c r="KR292" s="344">
        <f t="shared" si="892"/>
        <v>0</v>
      </c>
      <c r="KS292" s="344">
        <f t="shared" si="893"/>
        <v>0</v>
      </c>
      <c r="KT292" s="383">
        <f t="shared" si="894"/>
        <v>0</v>
      </c>
      <c r="KU292" s="701"/>
      <c r="KV292" s="109"/>
      <c r="KW292" s="109"/>
      <c r="KX292" s="110"/>
      <c r="KZ292" s="472">
        <f t="shared" si="895"/>
        <v>0</v>
      </c>
      <c r="LA292" s="348">
        <f t="shared" si="896"/>
        <v>0</v>
      </c>
      <c r="LB292" s="348">
        <f t="shared" si="897"/>
        <v>0</v>
      </c>
      <c r="LC292" s="473">
        <f t="shared" si="898"/>
        <v>0</v>
      </c>
      <c r="LE292" s="467">
        <f t="shared" si="899"/>
        <v>0</v>
      </c>
      <c r="LF292" s="467" t="str">
        <f t="shared" si="900"/>
        <v/>
      </c>
      <c r="LG292" s="467">
        <f t="shared" si="901"/>
        <v>0</v>
      </c>
      <c r="LH292" s="467">
        <f t="shared" si="902"/>
        <v>0</v>
      </c>
      <c r="LI292" s="467">
        <f t="shared" si="903"/>
        <v>0</v>
      </c>
      <c r="LJ292" s="467">
        <f t="shared" si="904"/>
        <v>0</v>
      </c>
      <c r="LK292" s="467">
        <f t="shared" si="905"/>
        <v>0</v>
      </c>
      <c r="LL292" s="467">
        <f t="shared" si="906"/>
        <v>0</v>
      </c>
      <c r="LM292" s="467">
        <f t="shared" si="907"/>
        <v>0</v>
      </c>
      <c r="LN292" s="468">
        <f t="shared" si="908"/>
        <v>0</v>
      </c>
      <c r="LO292" s="468" t="str">
        <f t="shared" si="992"/>
        <v>○</v>
      </c>
      <c r="LP292" s="451"/>
      <c r="LQ292" s="414">
        <f t="shared" si="993"/>
        <v>0</v>
      </c>
      <c r="LR292" s="414">
        <f t="shared" si="994"/>
        <v>0</v>
      </c>
      <c r="LS292" s="414" t="str">
        <f t="shared" si="909"/>
        <v/>
      </c>
      <c r="LT292" s="414" t="str">
        <f t="shared" si="995"/>
        <v/>
      </c>
      <c r="LU292" s="414">
        <f t="shared" si="910"/>
        <v>0</v>
      </c>
      <c r="LV292" s="414">
        <f t="shared" si="911"/>
        <v>0</v>
      </c>
      <c r="LW292" s="414">
        <f t="shared" si="912"/>
        <v>0</v>
      </c>
      <c r="LX292" s="448">
        <f t="shared" si="913"/>
        <v>0</v>
      </c>
      <c r="LY292" s="414">
        <f t="shared" si="996"/>
        <v>0</v>
      </c>
      <c r="LZ292" s="414">
        <f t="shared" si="997"/>
        <v>0</v>
      </c>
      <c r="MA292" s="414">
        <f t="shared" si="998"/>
        <v>0</v>
      </c>
      <c r="MB292" s="448">
        <f t="shared" si="999"/>
        <v>0</v>
      </c>
      <c r="MC292" s="414">
        <f t="shared" si="914"/>
        <v>0</v>
      </c>
      <c r="MD292" s="414">
        <f t="shared" si="915"/>
        <v>0</v>
      </c>
      <c r="ME292" s="414">
        <f t="shared" si="916"/>
        <v>0</v>
      </c>
      <c r="MF292" s="448">
        <f t="shared" si="917"/>
        <v>0</v>
      </c>
      <c r="MG292" s="414">
        <f t="shared" si="918"/>
        <v>0</v>
      </c>
      <c r="MH292" s="414">
        <f t="shared" si="919"/>
        <v>0</v>
      </c>
      <c r="MI292" s="414">
        <f t="shared" si="920"/>
        <v>0</v>
      </c>
      <c r="MJ292" s="448">
        <f t="shared" si="1000"/>
        <v>0</v>
      </c>
      <c r="MK292" s="462"/>
      <c r="ML292" s="477" cm="1">
        <f t="array" ref="ML292">IF(MX292=1,INDEX($BX292:$EQ292,1,MATCH("Ⅱ⑧",$BX292:$EQ292,0)+7),0)</f>
        <v>0</v>
      </c>
      <c r="MM292" s="478">
        <f t="shared" si="921"/>
        <v>0</v>
      </c>
      <c r="MN292" s="468">
        <f t="shared" si="922"/>
        <v>0</v>
      </c>
      <c r="MP292" s="348">
        <f t="shared" si="923"/>
        <v>0</v>
      </c>
      <c r="MQ292" s="348">
        <f t="shared" si="924"/>
        <v>0</v>
      </c>
      <c r="MR292" s="348">
        <f t="shared" si="925"/>
        <v>0</v>
      </c>
      <c r="MS292" s="348">
        <f t="shared" si="926"/>
        <v>0</v>
      </c>
      <c r="MT292" s="348">
        <f t="shared" si="927"/>
        <v>0</v>
      </c>
      <c r="MU292" s="348">
        <f t="shared" si="928"/>
        <v>0</v>
      </c>
      <c r="MV292" s="348">
        <f t="shared" si="929"/>
        <v>0</v>
      </c>
      <c r="MW292" s="348">
        <f t="shared" si="930"/>
        <v>0</v>
      </c>
      <c r="MX292" s="348">
        <f t="shared" si="931"/>
        <v>0</v>
      </c>
      <c r="MZ292" s="550">
        <f t="shared" si="932"/>
        <v>0</v>
      </c>
      <c r="NA292" s="550">
        <f t="shared" si="933"/>
        <v>0</v>
      </c>
      <c r="NB292" s="550">
        <f t="shared" si="934"/>
        <v>0</v>
      </c>
      <c r="NC292" s="550">
        <f t="shared" si="935"/>
        <v>0</v>
      </c>
      <c r="ND292" s="550">
        <f t="shared" si="936"/>
        <v>0</v>
      </c>
      <c r="NE292" s="550">
        <f t="shared" si="937"/>
        <v>0</v>
      </c>
      <c r="NF292" s="550">
        <f t="shared" si="938"/>
        <v>0</v>
      </c>
      <c r="NG292" s="550">
        <f t="shared" si="939"/>
        <v>0</v>
      </c>
    </row>
    <row r="293" spans="1:371" s="136" customFormat="1" ht="21" customHeight="1">
      <c r="A293" s="452">
        <f t="shared" si="812"/>
        <v>0</v>
      </c>
      <c r="B293" s="452">
        <f t="shared" si="1001"/>
        <v>0</v>
      </c>
      <c r="C293" s="452">
        <f t="shared" si="813"/>
        <v>0</v>
      </c>
      <c r="D293" s="452">
        <f t="shared" si="814"/>
        <v>0</v>
      </c>
      <c r="E293" s="452">
        <f t="shared" si="815"/>
        <v>0</v>
      </c>
      <c r="F293" s="452">
        <f t="shared" si="1002"/>
        <v>0</v>
      </c>
      <c r="G293" s="452">
        <f t="shared" si="1003"/>
        <v>0</v>
      </c>
      <c r="H293" s="452">
        <f t="shared" si="1004"/>
        <v>0</v>
      </c>
      <c r="I293" s="267">
        <f t="shared" si="940"/>
        <v>0</v>
      </c>
      <c r="J293" s="268"/>
      <c r="K293" s="112"/>
      <c r="L293" s="112"/>
      <c r="M293" s="106"/>
      <c r="N293" s="106"/>
      <c r="O293" s="106"/>
      <c r="P293" s="106"/>
      <c r="Q293" s="112"/>
      <c r="R293" s="263" t="str">
        <f>IFERROR(VLOOKUP(Q293,'４整理番号表'!$T$27:$U$30,2,TRUE),"")</f>
        <v/>
      </c>
      <c r="S293" s="263">
        <f t="shared" si="941"/>
        <v>0</v>
      </c>
      <c r="T293" s="266">
        <f t="shared" si="942"/>
        <v>0</v>
      </c>
      <c r="U293" s="112"/>
      <c r="V293" s="108"/>
      <c r="W293" s="269" t="str">
        <f>IFERROR(VLOOKUP(V293,'４整理番号表'!$B$6:$G$7,2,TRUE),"")</f>
        <v/>
      </c>
      <c r="X293" s="270"/>
      <c r="Y293" s="108"/>
      <c r="Z293" s="269" t="str">
        <f>IFERROR(VLOOKUP(Y293,'４整理番号表'!$B$39:$H$45,2,TRUE),"")</f>
        <v/>
      </c>
      <c r="AA293" s="108"/>
      <c r="AB293" s="271" t="str">
        <f>IFERROR(VLOOKUP(AA293,'４整理番号表'!$J$5:$K$59,2,TRUE),"")</f>
        <v/>
      </c>
      <c r="AC293" s="365"/>
      <c r="AD293" s="624"/>
      <c r="AE293" s="107"/>
      <c r="AF293" s="272" t="str">
        <f>IFERROR(VLOOKUP(AE293,'４整理番号表'!$P$6:$Q$39,2,TRUE),"")</f>
        <v/>
      </c>
      <c r="AG293" s="273">
        <f t="shared" si="816"/>
        <v>0</v>
      </c>
      <c r="AH293" s="106"/>
      <c r="AI293" s="112"/>
      <c r="AJ293" s="111"/>
      <c r="AK293" s="282"/>
      <c r="AL293" s="283"/>
      <c r="AM293" s="280"/>
      <c r="AN293" s="26"/>
      <c r="AO293" s="291">
        <f t="shared" si="817"/>
        <v>0</v>
      </c>
      <c r="AP293" s="290">
        <f t="shared" si="943"/>
        <v>0</v>
      </c>
      <c r="AQ293" s="30"/>
      <c r="AR293" s="30"/>
      <c r="AS293" s="30"/>
      <c r="AT293" s="289"/>
      <c r="AU293" s="291">
        <f t="shared" si="1010"/>
        <v>0</v>
      </c>
      <c r="AV293" s="291" t="str">
        <f t="shared" si="1005"/>
        <v/>
      </c>
      <c r="AW293" s="27"/>
      <c r="AX293" s="33"/>
      <c r="AY293" s="33"/>
      <c r="AZ293" s="28"/>
      <c r="BA293" s="27"/>
      <c r="BB293" s="202"/>
      <c r="BC293" s="315">
        <f t="shared" si="944"/>
        <v>0</v>
      </c>
      <c r="BD293" s="349" t="str">
        <f t="shared" si="818"/>
        <v/>
      </c>
      <c r="BE293" s="350"/>
      <c r="BF293" s="350"/>
      <c r="BG293" s="349">
        <f t="shared" si="1011"/>
        <v>0</v>
      </c>
      <c r="BH293" s="350"/>
      <c r="BI293" s="349">
        <f t="shared" si="945"/>
        <v>0</v>
      </c>
      <c r="BJ293" s="202"/>
      <c r="BK293" s="202"/>
      <c r="BL293" s="653" t="str">
        <f t="shared" si="819"/>
        <v/>
      </c>
      <c r="BM293" s="654" t="str">
        <f t="shared" si="820"/>
        <v/>
      </c>
      <c r="BN293" s="266" t="str">
        <f t="shared" si="821"/>
        <v/>
      </c>
      <c r="BO293" s="793"/>
      <c r="BP293" s="323"/>
      <c r="BQ293" s="323"/>
      <c r="BR293" s="323"/>
      <c r="BS293" s="323"/>
      <c r="BT293" s="324" t="str">
        <f t="shared" si="822"/>
        <v/>
      </c>
      <c r="BU293" s="325" t="str">
        <f t="shared" si="946"/>
        <v/>
      </c>
      <c r="BV293" s="393">
        <f t="shared" si="1012"/>
        <v>0</v>
      </c>
      <c r="BW293" s="326"/>
      <c r="BX293" s="329"/>
      <c r="BY293" s="454"/>
      <c r="BZ293" s="455"/>
      <c r="CA293" s="455"/>
      <c r="CB293" s="455"/>
      <c r="CC293" s="455"/>
      <c r="CD293" s="322">
        <f>IFERROR(VLOOKUP(BX293,'４整理番号表'!$X$23:$Z$31,3,FALSE),)</f>
        <v>0</v>
      </c>
      <c r="CE293" s="605" t="str">
        <f>IF(BX293='４整理番号表'!$X$24,IF(CC293&lt;&gt;"",IF(BZ293&gt;0,IF(BY293=6,ROUNDDOWN((CC293-BZ293)/ABS(BZ293),3),IF(BY293=5,ROUNDDOWN((CC293-BZ293)/ABS(BZ293)*3/4,3),"")),"-")),IF(CC293&lt;&gt;"",IF(BZ293&gt;0,ROUNDDOWN((CC293-BZ293)/ABS(BZ293),3),"-"),""))</f>
        <v/>
      </c>
      <c r="CF293" s="610"/>
      <c r="CG293" s="329"/>
      <c r="CH293" s="454"/>
      <c r="CI293" s="322"/>
      <c r="CJ293" s="322"/>
      <c r="CK293" s="322"/>
      <c r="CL293" s="322"/>
      <c r="CM293" s="322">
        <f>IFERROR(VLOOKUP(CG293,'４整理番号表'!$X$23:$Z$31,3,FALSE),)</f>
        <v>0</v>
      </c>
      <c r="CN293" s="325" t="str">
        <f t="shared" si="948"/>
        <v/>
      </c>
      <c r="CO293" s="610"/>
      <c r="CP293" s="329"/>
      <c r="CQ293" s="454"/>
      <c r="CR293" s="322"/>
      <c r="CS293" s="322"/>
      <c r="CT293" s="322"/>
      <c r="CU293" s="322"/>
      <c r="CV293" s="322">
        <f>IFERROR(VLOOKUP(CP293,'４整理番号表'!$X$23:$Z$31,3,FALSE),)</f>
        <v>0</v>
      </c>
      <c r="CW293" s="325" t="str">
        <f t="shared" si="949"/>
        <v/>
      </c>
      <c r="CX293" s="619"/>
      <c r="CY293" s="329"/>
      <c r="CZ293" s="454"/>
      <c r="DA293" s="322"/>
      <c r="DB293" s="322"/>
      <c r="DC293" s="322"/>
      <c r="DD293" s="322"/>
      <c r="DE293" s="322">
        <f>IFERROR(VLOOKUP(CY293,'４整理番号表'!$X$23:$Z$31,3,FALSE),)</f>
        <v>0</v>
      </c>
      <c r="DF293" s="325" t="str">
        <f t="shared" si="950"/>
        <v/>
      </c>
      <c r="DG293" s="610"/>
      <c r="DH293" s="329"/>
      <c r="DI293" s="454"/>
      <c r="DJ293" s="322"/>
      <c r="DK293" s="322"/>
      <c r="DL293" s="322"/>
      <c r="DM293" s="322"/>
      <c r="DN293" s="322">
        <f>IFERROR(VLOOKUP(DH293,'４整理番号表'!$X$23:$Z$31,3,FALSE),)</f>
        <v>0</v>
      </c>
      <c r="DO293" s="325" t="str">
        <f t="shared" si="951"/>
        <v/>
      </c>
      <c r="DP293" s="610"/>
      <c r="DQ293" s="329"/>
      <c r="DR293" s="454"/>
      <c r="DS293" s="322"/>
      <c r="DT293" s="322"/>
      <c r="DU293" s="322"/>
      <c r="DV293" s="322"/>
      <c r="DW293" s="322">
        <f>IFERROR(VLOOKUP(DQ293,'４整理番号表'!$X$23:$Z$31,3,FALSE),)</f>
        <v>0</v>
      </c>
      <c r="DX293" s="325" t="str">
        <f t="shared" si="952"/>
        <v/>
      </c>
      <c r="DY293" s="610"/>
      <c r="DZ293" s="329"/>
      <c r="EA293" s="454"/>
      <c r="EB293" s="322"/>
      <c r="EC293" s="322"/>
      <c r="ED293" s="322"/>
      <c r="EE293" s="322"/>
      <c r="EF293" s="322">
        <f>IFERROR(VLOOKUP(DZ293,'４整理番号表'!$X$23:$Z$31,3,FALSE),)</f>
        <v>0</v>
      </c>
      <c r="EG293" s="325" t="str">
        <f t="shared" si="953"/>
        <v/>
      </c>
      <c r="EH293" s="610"/>
      <c r="EI293" s="329"/>
      <c r="EJ293" s="454"/>
      <c r="EK293" s="322"/>
      <c r="EL293" s="322"/>
      <c r="EM293" s="322"/>
      <c r="EN293" s="322"/>
      <c r="EO293" s="322">
        <f>IFERROR(VLOOKUP(EI293,'４整理番号表'!$X$23:$Z$31,3,FALSE),)</f>
        <v>0</v>
      </c>
      <c r="EP293" s="325" t="str">
        <f t="shared" si="954"/>
        <v/>
      </c>
      <c r="EQ293" s="619"/>
      <c r="ER293" s="203" t="s">
        <v>101</v>
      </c>
      <c r="ES293" s="266">
        <f t="shared" si="823"/>
        <v>0</v>
      </c>
      <c r="ET293" s="272">
        <f t="shared" si="824"/>
        <v>0</v>
      </c>
      <c r="EU293" s="272">
        <f t="shared" si="825"/>
        <v>0</v>
      </c>
      <c r="EV293" s="272">
        <f t="shared" si="826"/>
        <v>0</v>
      </c>
      <c r="EW293" s="272">
        <f t="shared" si="827"/>
        <v>0</v>
      </c>
      <c r="EX293" s="272">
        <f t="shared" si="828"/>
        <v>0</v>
      </c>
      <c r="EY293" s="272">
        <f t="shared" si="829"/>
        <v>0</v>
      </c>
      <c r="EZ293" s="272">
        <f t="shared" si="830"/>
        <v>0</v>
      </c>
      <c r="FA293" s="272">
        <f t="shared" si="831"/>
        <v>0</v>
      </c>
      <c r="FB293" s="272">
        <f t="shared" si="832"/>
        <v>0</v>
      </c>
      <c r="FC293" s="272">
        <f t="shared" si="833"/>
        <v>0</v>
      </c>
      <c r="FD293" s="272">
        <f t="shared" si="834"/>
        <v>0</v>
      </c>
      <c r="FE293" s="272">
        <f t="shared" si="835"/>
        <v>0</v>
      </c>
      <c r="FF293" s="272">
        <f t="shared" si="836"/>
        <v>0</v>
      </c>
      <c r="FG293" s="272">
        <f t="shared" si="837"/>
        <v>0</v>
      </c>
      <c r="FH293" s="272">
        <f t="shared" si="838"/>
        <v>0</v>
      </c>
      <c r="FI293" s="109" t="s">
        <v>100</v>
      </c>
      <c r="FJ293" s="109" t="s">
        <v>100</v>
      </c>
      <c r="FK293" s="109" t="s">
        <v>100</v>
      </c>
      <c r="FL293" s="109" t="s">
        <v>100</v>
      </c>
      <c r="FM293" s="109" t="s">
        <v>100</v>
      </c>
      <c r="FN293" s="272">
        <f t="shared" si="955"/>
        <v>0</v>
      </c>
      <c r="FO293" s="272">
        <f t="shared" si="956"/>
        <v>0</v>
      </c>
      <c r="FP293" s="272">
        <f t="shared" si="957"/>
        <v>0</v>
      </c>
      <c r="FQ293" s="272">
        <f t="shared" si="958"/>
        <v>0</v>
      </c>
      <c r="FR293" s="272">
        <f t="shared" si="959"/>
        <v>0</v>
      </c>
      <c r="FS293" s="272">
        <f t="shared" si="960"/>
        <v>0</v>
      </c>
      <c r="FT293" s="272">
        <f t="shared" si="961"/>
        <v>0</v>
      </c>
      <c r="FU293" s="113"/>
      <c r="FV293" s="113"/>
      <c r="FW293" s="109"/>
      <c r="FX293" s="109"/>
      <c r="FY293" s="109"/>
      <c r="FZ293" s="272">
        <f t="shared" si="962"/>
        <v>0</v>
      </c>
      <c r="GA293" s="272">
        <f t="shared" si="839"/>
        <v>0</v>
      </c>
      <c r="GB293" s="109"/>
      <c r="GC293" s="109"/>
      <c r="GD293" s="109"/>
      <c r="GE293" s="109"/>
      <c r="GF293" s="109"/>
      <c r="GG293" s="109"/>
      <c r="GH293" s="109"/>
      <c r="GI293" s="109"/>
      <c r="GJ293" s="109"/>
      <c r="GK293" s="109"/>
      <c r="GL293" s="109"/>
      <c r="GM293" s="109"/>
      <c r="GN293" s="109"/>
      <c r="GO293" s="109"/>
      <c r="GP293" s="109"/>
      <c r="GQ293" s="109"/>
      <c r="GR293" s="109"/>
      <c r="GS293" s="109"/>
      <c r="GT293" s="110"/>
      <c r="GV293" s="413">
        <f t="shared" si="840"/>
        <v>0</v>
      </c>
      <c r="GW293" s="414">
        <f t="shared" si="841"/>
        <v>0</v>
      </c>
      <c r="GX293" s="415"/>
      <c r="GY293" s="416">
        <f t="shared" si="1006"/>
        <v>0</v>
      </c>
      <c r="GZ293" s="417">
        <f t="shared" si="1007"/>
        <v>0</v>
      </c>
      <c r="HA293" s="385"/>
      <c r="HB293" s="421"/>
      <c r="HC293" s="422"/>
      <c r="HD293" s="422"/>
      <c r="HE293" s="423">
        <f t="shared" si="1008"/>
        <v>0</v>
      </c>
      <c r="HF293" s="424">
        <f t="shared" si="1009"/>
        <v>0</v>
      </c>
      <c r="HG293" s="426"/>
      <c r="HH293" s="426"/>
      <c r="HI293" s="426"/>
      <c r="HJ293" s="345" t="str">
        <f t="shared" si="842"/>
        <v/>
      </c>
      <c r="HK293" s="402">
        <f>IF(OR(AND(1&lt;=HJ293,HJ293&lt;=3),HJ293=6),VLOOKUP(HJ293,'４整理番号表'!$J$5:$K$59,2,FALSE),0)</f>
        <v>0</v>
      </c>
      <c r="HL293" s="402">
        <f>IF(OR(HJ293=4,HJ293=7),VLOOKUP(HJ293,'４整理番号表'!$J$5:$K$59,2,FALSE),0)</f>
        <v>0</v>
      </c>
      <c r="HM293" s="402">
        <f>IF(HJ293=5,VLOOKUP(HJ293,'４整理番号表'!$J$5:$K$59,2,FALSE),0)</f>
        <v>0</v>
      </c>
      <c r="HN293" s="402">
        <f>IF(AND(8&lt;=HJ293,HJ293&lt;=13),VLOOKUP(HJ293,'４整理番号表'!$J$5:$K$59,2,FALSE),0)</f>
        <v>0</v>
      </c>
      <c r="HO293" s="397">
        <f t="shared" si="963"/>
        <v>0</v>
      </c>
      <c r="HP293" s="345">
        <f t="shared" si="964"/>
        <v>0</v>
      </c>
      <c r="HQ293" s="345">
        <f t="shared" si="965"/>
        <v>0</v>
      </c>
      <c r="HR293" s="344">
        <f t="shared" si="966"/>
        <v>0</v>
      </c>
      <c r="HS293" s="344">
        <f t="shared" si="967"/>
        <v>0</v>
      </c>
      <c r="HT293" s="345">
        <f t="shared" si="968"/>
        <v>0</v>
      </c>
      <c r="HU293" s="345">
        <f t="shared" si="969"/>
        <v>0</v>
      </c>
      <c r="HV293" s="345">
        <f t="shared" si="970"/>
        <v>0</v>
      </c>
      <c r="HW293" s="345">
        <f t="shared" si="971"/>
        <v>0</v>
      </c>
      <c r="HX293" s="345">
        <f t="shared" si="972"/>
        <v>0</v>
      </c>
      <c r="HY293" s="344">
        <f t="shared" si="973"/>
        <v>0</v>
      </c>
      <c r="HZ293" s="344">
        <f t="shared" si="974"/>
        <v>0</v>
      </c>
      <c r="IA293" s="345">
        <f t="shared" si="975"/>
        <v>0</v>
      </c>
      <c r="IB293" s="345">
        <f t="shared" si="976"/>
        <v>0</v>
      </c>
      <c r="IC293" s="345">
        <f t="shared" si="977"/>
        <v>0</v>
      </c>
      <c r="ID293" s="345">
        <f t="shared" si="978"/>
        <v>0</v>
      </c>
      <c r="IE293" s="345">
        <f t="shared" si="979"/>
        <v>0</v>
      </c>
      <c r="IF293" s="344">
        <f>IF(AND($HO293=3,SUM($ID293:IE293)=0),IF(AND($HB293=1,$HF293&gt;=0.1),1,),)</f>
        <v>0</v>
      </c>
      <c r="IG293" s="344">
        <f>IF(AND($HO293=3,SUM($ID293:IF293)=0),IF(AND($HB293=1,$HF293&gt;=0.05,$HF293&lt;0.1),1,),)</f>
        <v>0</v>
      </c>
      <c r="IH293" s="345">
        <f t="shared" si="980"/>
        <v>0</v>
      </c>
      <c r="II293" s="345">
        <f t="shared" si="981"/>
        <v>0</v>
      </c>
      <c r="IJ293" s="345">
        <f t="shared" si="982"/>
        <v>0</v>
      </c>
      <c r="IK293" s="345">
        <f t="shared" si="983"/>
        <v>0</v>
      </c>
      <c r="IL293" s="345">
        <f t="shared" si="984"/>
        <v>0</v>
      </c>
      <c r="IM293" s="345">
        <f t="shared" si="985"/>
        <v>0</v>
      </c>
      <c r="IN293" s="345">
        <f t="shared" si="986"/>
        <v>0</v>
      </c>
      <c r="IO293" s="345">
        <f t="shared" si="987"/>
        <v>0</v>
      </c>
      <c r="IP293" s="345">
        <f t="shared" si="988"/>
        <v>0</v>
      </c>
      <c r="IQ293" s="345">
        <f t="shared" si="989"/>
        <v>0</v>
      </c>
      <c r="IR293" s="345">
        <f t="shared" si="990"/>
        <v>0</v>
      </c>
      <c r="IS293" s="392">
        <f t="shared" si="991"/>
        <v>0</v>
      </c>
      <c r="IT293" s="385"/>
      <c r="IU293" s="440">
        <f t="shared" si="843"/>
        <v>0</v>
      </c>
      <c r="IV293" s="344">
        <f t="shared" si="844"/>
        <v>0</v>
      </c>
      <c r="IW293" s="344">
        <f t="shared" si="845"/>
        <v>0</v>
      </c>
      <c r="IX293" s="344">
        <f t="shared" si="846"/>
        <v>0</v>
      </c>
      <c r="IY293" s="344">
        <f t="shared" si="847"/>
        <v>0</v>
      </c>
      <c r="IZ293" s="344">
        <f t="shared" si="848"/>
        <v>0</v>
      </c>
      <c r="JA293" s="344">
        <f t="shared" si="849"/>
        <v>0</v>
      </c>
      <c r="JB293" s="344">
        <f t="shared" si="850"/>
        <v>0</v>
      </c>
      <c r="JC293" s="344">
        <f t="shared" si="851"/>
        <v>0</v>
      </c>
      <c r="JD293" s="344">
        <f t="shared" si="852"/>
        <v>0</v>
      </c>
      <c r="JE293" s="344">
        <f t="shared" si="853"/>
        <v>0</v>
      </c>
      <c r="JF293" s="344">
        <f t="shared" si="854"/>
        <v>0</v>
      </c>
      <c r="JG293" s="344">
        <f t="shared" si="855"/>
        <v>0</v>
      </c>
      <c r="JH293" s="344">
        <f t="shared" si="856"/>
        <v>0</v>
      </c>
      <c r="JI293" s="344">
        <f t="shared" si="857"/>
        <v>0</v>
      </c>
      <c r="JJ293" s="344">
        <f t="shared" si="858"/>
        <v>0</v>
      </c>
      <c r="JK293" s="344">
        <f t="shared" si="859"/>
        <v>0</v>
      </c>
      <c r="JL293" s="344">
        <f t="shared" si="860"/>
        <v>0</v>
      </c>
      <c r="JM293" s="344">
        <f t="shared" si="861"/>
        <v>0</v>
      </c>
      <c r="JN293" s="344">
        <f t="shared" si="862"/>
        <v>0</v>
      </c>
      <c r="JO293" s="344">
        <f t="shared" si="863"/>
        <v>0</v>
      </c>
      <c r="JP293" s="344">
        <f t="shared" si="864"/>
        <v>0</v>
      </c>
      <c r="JQ293" s="344">
        <f t="shared" si="865"/>
        <v>0</v>
      </c>
      <c r="JR293" s="344">
        <f t="shared" si="866"/>
        <v>0</v>
      </c>
      <c r="JS293" s="344">
        <f t="shared" si="867"/>
        <v>0</v>
      </c>
      <c r="JT293" s="344">
        <f t="shared" si="868"/>
        <v>0</v>
      </c>
      <c r="JU293" s="344">
        <f t="shared" si="869"/>
        <v>0</v>
      </c>
      <c r="JV293" s="344">
        <f t="shared" si="870"/>
        <v>0</v>
      </c>
      <c r="JW293" s="344">
        <f t="shared" si="871"/>
        <v>0</v>
      </c>
      <c r="JX293" s="344">
        <f t="shared" si="872"/>
        <v>0</v>
      </c>
      <c r="JY293" s="344">
        <f t="shared" si="873"/>
        <v>0</v>
      </c>
      <c r="JZ293" s="344">
        <f t="shared" si="874"/>
        <v>0</v>
      </c>
      <c r="KA293" s="344">
        <f t="shared" si="875"/>
        <v>0</v>
      </c>
      <c r="KB293" s="344">
        <f t="shared" si="876"/>
        <v>0</v>
      </c>
      <c r="KC293" s="344">
        <f t="shared" si="877"/>
        <v>0</v>
      </c>
      <c r="KD293" s="344">
        <f t="shared" si="878"/>
        <v>0</v>
      </c>
      <c r="KE293" s="344">
        <f t="shared" si="879"/>
        <v>0</v>
      </c>
      <c r="KF293" s="344">
        <f t="shared" si="880"/>
        <v>0</v>
      </c>
      <c r="KG293" s="344">
        <f t="shared" si="881"/>
        <v>0</v>
      </c>
      <c r="KH293" s="344">
        <f t="shared" si="882"/>
        <v>0</v>
      </c>
      <c r="KI293" s="344">
        <f t="shared" si="883"/>
        <v>0</v>
      </c>
      <c r="KJ293" s="344">
        <f t="shared" si="884"/>
        <v>0</v>
      </c>
      <c r="KK293" s="344">
        <f t="shared" si="885"/>
        <v>0</v>
      </c>
      <c r="KL293" s="344">
        <f t="shared" si="886"/>
        <v>0</v>
      </c>
      <c r="KM293" s="344">
        <f t="shared" si="887"/>
        <v>0</v>
      </c>
      <c r="KN293" s="344">
        <f t="shared" si="888"/>
        <v>0</v>
      </c>
      <c r="KO293" s="344">
        <f t="shared" si="889"/>
        <v>0</v>
      </c>
      <c r="KP293" s="344">
        <f t="shared" si="890"/>
        <v>0</v>
      </c>
      <c r="KQ293" s="344">
        <f t="shared" si="891"/>
        <v>0</v>
      </c>
      <c r="KR293" s="344">
        <f t="shared" si="892"/>
        <v>0</v>
      </c>
      <c r="KS293" s="344">
        <f t="shared" si="893"/>
        <v>0</v>
      </c>
      <c r="KT293" s="383">
        <f t="shared" si="894"/>
        <v>0</v>
      </c>
      <c r="KU293" s="701"/>
      <c r="KV293" s="109"/>
      <c r="KW293" s="109"/>
      <c r="KX293" s="110"/>
      <c r="KZ293" s="472">
        <f t="shared" si="895"/>
        <v>0</v>
      </c>
      <c r="LA293" s="348">
        <f t="shared" si="896"/>
        <v>0</v>
      </c>
      <c r="LB293" s="348">
        <f t="shared" si="897"/>
        <v>0</v>
      </c>
      <c r="LC293" s="473">
        <f t="shared" si="898"/>
        <v>0</v>
      </c>
      <c r="LE293" s="467">
        <f t="shared" si="899"/>
        <v>0</v>
      </c>
      <c r="LF293" s="467" t="str">
        <f t="shared" si="900"/>
        <v/>
      </c>
      <c r="LG293" s="467">
        <f t="shared" si="901"/>
        <v>0</v>
      </c>
      <c r="LH293" s="467">
        <f t="shared" si="902"/>
        <v>0</v>
      </c>
      <c r="LI293" s="467">
        <f t="shared" si="903"/>
        <v>0</v>
      </c>
      <c r="LJ293" s="467">
        <f t="shared" si="904"/>
        <v>0</v>
      </c>
      <c r="LK293" s="467">
        <f t="shared" si="905"/>
        <v>0</v>
      </c>
      <c r="LL293" s="467">
        <f t="shared" si="906"/>
        <v>0</v>
      </c>
      <c r="LM293" s="467">
        <f t="shared" si="907"/>
        <v>0</v>
      </c>
      <c r="LN293" s="468">
        <f t="shared" si="908"/>
        <v>0</v>
      </c>
      <c r="LO293" s="468" t="str">
        <f t="shared" si="992"/>
        <v>○</v>
      </c>
      <c r="LP293" s="451"/>
      <c r="LQ293" s="414">
        <f t="shared" si="993"/>
        <v>0</v>
      </c>
      <c r="LR293" s="414">
        <f t="shared" si="994"/>
        <v>0</v>
      </c>
      <c r="LS293" s="414" t="str">
        <f t="shared" si="909"/>
        <v/>
      </c>
      <c r="LT293" s="414" t="str">
        <f t="shared" si="995"/>
        <v/>
      </c>
      <c r="LU293" s="414">
        <f t="shared" si="910"/>
        <v>0</v>
      </c>
      <c r="LV293" s="414">
        <f t="shared" si="911"/>
        <v>0</v>
      </c>
      <c r="LW293" s="414">
        <f t="shared" si="912"/>
        <v>0</v>
      </c>
      <c r="LX293" s="448">
        <f t="shared" si="913"/>
        <v>0</v>
      </c>
      <c r="LY293" s="414">
        <f t="shared" si="996"/>
        <v>0</v>
      </c>
      <c r="LZ293" s="414">
        <f t="shared" si="997"/>
        <v>0</v>
      </c>
      <c r="MA293" s="414">
        <f t="shared" si="998"/>
        <v>0</v>
      </c>
      <c r="MB293" s="448">
        <f t="shared" si="999"/>
        <v>0</v>
      </c>
      <c r="MC293" s="414">
        <f t="shared" si="914"/>
        <v>0</v>
      </c>
      <c r="MD293" s="414">
        <f t="shared" si="915"/>
        <v>0</v>
      </c>
      <c r="ME293" s="414">
        <f t="shared" si="916"/>
        <v>0</v>
      </c>
      <c r="MF293" s="448">
        <f t="shared" si="917"/>
        <v>0</v>
      </c>
      <c r="MG293" s="414">
        <f t="shared" si="918"/>
        <v>0</v>
      </c>
      <c r="MH293" s="414">
        <f t="shared" si="919"/>
        <v>0</v>
      </c>
      <c r="MI293" s="414">
        <f t="shared" si="920"/>
        <v>0</v>
      </c>
      <c r="MJ293" s="448">
        <f t="shared" si="1000"/>
        <v>0</v>
      </c>
      <c r="MK293" s="462"/>
      <c r="ML293" s="477" cm="1">
        <f t="array" ref="ML293">IF(MX293=1,INDEX($BX293:$EQ293,1,MATCH("Ⅱ⑧",$BX293:$EQ293,0)+7),0)</f>
        <v>0</v>
      </c>
      <c r="MM293" s="478">
        <f t="shared" si="921"/>
        <v>0</v>
      </c>
      <c r="MN293" s="468">
        <f t="shared" si="922"/>
        <v>0</v>
      </c>
      <c r="MP293" s="348">
        <f t="shared" si="923"/>
        <v>0</v>
      </c>
      <c r="MQ293" s="348">
        <f t="shared" si="924"/>
        <v>0</v>
      </c>
      <c r="MR293" s="348">
        <f t="shared" si="925"/>
        <v>0</v>
      </c>
      <c r="MS293" s="348">
        <f t="shared" si="926"/>
        <v>0</v>
      </c>
      <c r="MT293" s="348">
        <f t="shared" si="927"/>
        <v>0</v>
      </c>
      <c r="MU293" s="348">
        <f t="shared" si="928"/>
        <v>0</v>
      </c>
      <c r="MV293" s="348">
        <f t="shared" si="929"/>
        <v>0</v>
      </c>
      <c r="MW293" s="348">
        <f t="shared" si="930"/>
        <v>0</v>
      </c>
      <c r="MX293" s="348">
        <f t="shared" si="931"/>
        <v>0</v>
      </c>
      <c r="MZ293" s="550">
        <f t="shared" si="932"/>
        <v>0</v>
      </c>
      <c r="NA293" s="550">
        <f t="shared" si="933"/>
        <v>0</v>
      </c>
      <c r="NB293" s="550">
        <f t="shared" si="934"/>
        <v>0</v>
      </c>
      <c r="NC293" s="550">
        <f t="shared" si="935"/>
        <v>0</v>
      </c>
      <c r="ND293" s="550">
        <f t="shared" si="936"/>
        <v>0</v>
      </c>
      <c r="NE293" s="550">
        <f t="shared" si="937"/>
        <v>0</v>
      </c>
      <c r="NF293" s="550">
        <f t="shared" si="938"/>
        <v>0</v>
      </c>
      <c r="NG293" s="550">
        <f t="shared" si="939"/>
        <v>0</v>
      </c>
    </row>
    <row r="294" spans="1:371" s="136" customFormat="1" ht="21" customHeight="1">
      <c r="A294" s="452">
        <f t="shared" si="812"/>
        <v>0</v>
      </c>
      <c r="B294" s="452">
        <f t="shared" si="1001"/>
        <v>0</v>
      </c>
      <c r="C294" s="452">
        <f t="shared" si="813"/>
        <v>0</v>
      </c>
      <c r="D294" s="452">
        <f t="shared" si="814"/>
        <v>0</v>
      </c>
      <c r="E294" s="452">
        <f t="shared" si="815"/>
        <v>0</v>
      </c>
      <c r="F294" s="452">
        <f t="shared" si="1002"/>
        <v>0</v>
      </c>
      <c r="G294" s="452">
        <f t="shared" si="1003"/>
        <v>0</v>
      </c>
      <c r="H294" s="452">
        <f t="shared" si="1004"/>
        <v>0</v>
      </c>
      <c r="I294" s="267">
        <f t="shared" si="940"/>
        <v>0</v>
      </c>
      <c r="J294" s="268"/>
      <c r="K294" s="112"/>
      <c r="L294" s="112"/>
      <c r="M294" s="106"/>
      <c r="N294" s="106"/>
      <c r="O294" s="106"/>
      <c r="P294" s="106"/>
      <c r="Q294" s="112"/>
      <c r="R294" s="263" t="str">
        <f>IFERROR(VLOOKUP(Q294,'４整理番号表'!$T$27:$U$30,2,TRUE),"")</f>
        <v/>
      </c>
      <c r="S294" s="263">
        <f t="shared" si="941"/>
        <v>0</v>
      </c>
      <c r="T294" s="266">
        <f t="shared" si="942"/>
        <v>0</v>
      </c>
      <c r="U294" s="112"/>
      <c r="V294" s="108"/>
      <c r="W294" s="269" t="str">
        <f>IFERROR(VLOOKUP(V294,'４整理番号表'!$B$6:$G$7,2,TRUE),"")</f>
        <v/>
      </c>
      <c r="X294" s="270"/>
      <c r="Y294" s="108"/>
      <c r="Z294" s="269" t="str">
        <f>IFERROR(VLOOKUP(Y294,'４整理番号表'!$B$39:$H$45,2,TRUE),"")</f>
        <v/>
      </c>
      <c r="AA294" s="108"/>
      <c r="AB294" s="271" t="str">
        <f>IFERROR(VLOOKUP(AA294,'４整理番号表'!$J$5:$K$59,2,TRUE),"")</f>
        <v/>
      </c>
      <c r="AC294" s="365"/>
      <c r="AD294" s="624"/>
      <c r="AE294" s="107"/>
      <c r="AF294" s="272" t="str">
        <f>IFERROR(VLOOKUP(AE294,'４整理番号表'!$P$6:$Q$39,2,TRUE),"")</f>
        <v/>
      </c>
      <c r="AG294" s="273">
        <f t="shared" si="816"/>
        <v>0</v>
      </c>
      <c r="AH294" s="106"/>
      <c r="AI294" s="112"/>
      <c r="AJ294" s="111"/>
      <c r="AK294" s="282"/>
      <c r="AL294" s="283"/>
      <c r="AM294" s="280"/>
      <c r="AN294" s="29"/>
      <c r="AO294" s="291">
        <f t="shared" si="817"/>
        <v>0</v>
      </c>
      <c r="AP294" s="290">
        <f t="shared" si="943"/>
        <v>0</v>
      </c>
      <c r="AQ294" s="30"/>
      <c r="AR294" s="30"/>
      <c r="AS294" s="30"/>
      <c r="AT294" s="289"/>
      <c r="AU294" s="291">
        <f t="shared" si="1010"/>
        <v>0</v>
      </c>
      <c r="AV294" s="291" t="str">
        <f t="shared" si="1005"/>
        <v/>
      </c>
      <c r="AW294" s="27"/>
      <c r="AX294" s="33"/>
      <c r="AY294" s="33"/>
      <c r="AZ294" s="28"/>
      <c r="BA294" s="27"/>
      <c r="BB294" s="202"/>
      <c r="BC294" s="315">
        <f t="shared" si="944"/>
        <v>0</v>
      </c>
      <c r="BD294" s="349" t="str">
        <f t="shared" si="818"/>
        <v/>
      </c>
      <c r="BE294" s="350"/>
      <c r="BF294" s="350"/>
      <c r="BG294" s="349">
        <f t="shared" si="1011"/>
        <v>0</v>
      </c>
      <c r="BH294" s="350"/>
      <c r="BI294" s="349">
        <f t="shared" si="945"/>
        <v>0</v>
      </c>
      <c r="BJ294" s="202"/>
      <c r="BK294" s="202"/>
      <c r="BL294" s="653" t="str">
        <f t="shared" si="819"/>
        <v/>
      </c>
      <c r="BM294" s="654" t="str">
        <f t="shared" si="820"/>
        <v/>
      </c>
      <c r="BN294" s="266" t="str">
        <f t="shared" si="821"/>
        <v/>
      </c>
      <c r="BO294" s="793"/>
      <c r="BP294" s="323"/>
      <c r="BQ294" s="323"/>
      <c r="BR294" s="323"/>
      <c r="BS294" s="323"/>
      <c r="BT294" s="324" t="str">
        <f t="shared" si="822"/>
        <v/>
      </c>
      <c r="BU294" s="325" t="str">
        <f t="shared" si="946"/>
        <v/>
      </c>
      <c r="BV294" s="393">
        <f t="shared" si="1012"/>
        <v>0</v>
      </c>
      <c r="BW294" s="326"/>
      <c r="BX294" s="329"/>
      <c r="BY294" s="454"/>
      <c r="BZ294" s="455"/>
      <c r="CA294" s="455"/>
      <c r="CB294" s="455"/>
      <c r="CC294" s="455"/>
      <c r="CD294" s="322">
        <f>IFERROR(VLOOKUP(BX294,'４整理番号表'!$X$23:$Z$31,3,FALSE),)</f>
        <v>0</v>
      </c>
      <c r="CE294" s="605" t="str">
        <f>IF(BX294='４整理番号表'!$X$24,IF(CC294&lt;&gt;"",IF(BZ294&gt;0,IF(BY294=6,ROUNDDOWN((CC294-BZ294)/ABS(BZ294),3),IF(BY294=5,ROUNDDOWN((CC294-BZ294)/ABS(BZ294)*3/4,3),"")),"-")),IF(CC294&lt;&gt;"",IF(BZ294&gt;0,ROUNDDOWN((CC294-BZ294)/ABS(BZ294),3),"-"),""))</f>
        <v/>
      </c>
      <c r="CF294" s="610"/>
      <c r="CG294" s="329"/>
      <c r="CH294" s="454"/>
      <c r="CI294" s="322"/>
      <c r="CJ294" s="322"/>
      <c r="CK294" s="322"/>
      <c r="CL294" s="322"/>
      <c r="CM294" s="322">
        <f>IFERROR(VLOOKUP(CG294,'４整理番号表'!$X$23:$Z$31,3,FALSE),)</f>
        <v>0</v>
      </c>
      <c r="CN294" s="325" t="str">
        <f t="shared" si="948"/>
        <v/>
      </c>
      <c r="CO294" s="610"/>
      <c r="CP294" s="329"/>
      <c r="CQ294" s="454"/>
      <c r="CR294" s="322"/>
      <c r="CS294" s="322"/>
      <c r="CT294" s="322"/>
      <c r="CU294" s="322"/>
      <c r="CV294" s="322">
        <f>IFERROR(VLOOKUP(CP294,'４整理番号表'!$X$23:$Z$31,3,FALSE),)</f>
        <v>0</v>
      </c>
      <c r="CW294" s="325" t="str">
        <f t="shared" si="949"/>
        <v/>
      </c>
      <c r="CX294" s="619"/>
      <c r="CY294" s="329"/>
      <c r="CZ294" s="454"/>
      <c r="DA294" s="322"/>
      <c r="DB294" s="322"/>
      <c r="DC294" s="322"/>
      <c r="DD294" s="322"/>
      <c r="DE294" s="322">
        <f>IFERROR(VLOOKUP(CY294,'４整理番号表'!$X$23:$Z$31,3,FALSE),)</f>
        <v>0</v>
      </c>
      <c r="DF294" s="325" t="str">
        <f t="shared" si="950"/>
        <v/>
      </c>
      <c r="DG294" s="610"/>
      <c r="DH294" s="329"/>
      <c r="DI294" s="454"/>
      <c r="DJ294" s="322"/>
      <c r="DK294" s="322"/>
      <c r="DL294" s="322"/>
      <c r="DM294" s="322"/>
      <c r="DN294" s="322">
        <f>IFERROR(VLOOKUP(DH294,'４整理番号表'!$X$23:$Z$31,3,FALSE),)</f>
        <v>0</v>
      </c>
      <c r="DO294" s="325" t="str">
        <f t="shared" si="951"/>
        <v/>
      </c>
      <c r="DP294" s="610"/>
      <c r="DQ294" s="329"/>
      <c r="DR294" s="454"/>
      <c r="DS294" s="322"/>
      <c r="DT294" s="322"/>
      <c r="DU294" s="322"/>
      <c r="DV294" s="322"/>
      <c r="DW294" s="322">
        <f>IFERROR(VLOOKUP(DQ294,'４整理番号表'!$X$23:$Z$31,3,FALSE),)</f>
        <v>0</v>
      </c>
      <c r="DX294" s="325" t="str">
        <f t="shared" si="952"/>
        <v/>
      </c>
      <c r="DY294" s="610"/>
      <c r="DZ294" s="329"/>
      <c r="EA294" s="454"/>
      <c r="EB294" s="322"/>
      <c r="EC294" s="322"/>
      <c r="ED294" s="322"/>
      <c r="EE294" s="322"/>
      <c r="EF294" s="322">
        <f>IFERROR(VLOOKUP(DZ294,'４整理番号表'!$X$23:$Z$31,3,FALSE),)</f>
        <v>0</v>
      </c>
      <c r="EG294" s="325" t="str">
        <f t="shared" si="953"/>
        <v/>
      </c>
      <c r="EH294" s="610"/>
      <c r="EI294" s="329"/>
      <c r="EJ294" s="454"/>
      <c r="EK294" s="322"/>
      <c r="EL294" s="322"/>
      <c r="EM294" s="322"/>
      <c r="EN294" s="322"/>
      <c r="EO294" s="322">
        <f>IFERROR(VLOOKUP(EI294,'４整理番号表'!$X$23:$Z$31,3,FALSE),)</f>
        <v>0</v>
      </c>
      <c r="EP294" s="325" t="str">
        <f t="shared" si="954"/>
        <v/>
      </c>
      <c r="EQ294" s="619"/>
      <c r="ER294" s="203" t="s">
        <v>101</v>
      </c>
      <c r="ES294" s="266">
        <f t="shared" si="823"/>
        <v>0</v>
      </c>
      <c r="ET294" s="272">
        <f t="shared" si="824"/>
        <v>0</v>
      </c>
      <c r="EU294" s="272">
        <f t="shared" si="825"/>
        <v>0</v>
      </c>
      <c r="EV294" s="272">
        <f t="shared" si="826"/>
        <v>0</v>
      </c>
      <c r="EW294" s="272">
        <f t="shared" si="827"/>
        <v>0</v>
      </c>
      <c r="EX294" s="272">
        <f t="shared" si="828"/>
        <v>0</v>
      </c>
      <c r="EY294" s="272">
        <f t="shared" si="829"/>
        <v>0</v>
      </c>
      <c r="EZ294" s="272">
        <f t="shared" si="830"/>
        <v>0</v>
      </c>
      <c r="FA294" s="272">
        <f t="shared" si="831"/>
        <v>0</v>
      </c>
      <c r="FB294" s="272">
        <f t="shared" si="832"/>
        <v>0</v>
      </c>
      <c r="FC294" s="272">
        <f t="shared" si="833"/>
        <v>0</v>
      </c>
      <c r="FD294" s="272">
        <f t="shared" si="834"/>
        <v>0</v>
      </c>
      <c r="FE294" s="272">
        <f t="shared" si="835"/>
        <v>0</v>
      </c>
      <c r="FF294" s="272">
        <f t="shared" si="836"/>
        <v>0</v>
      </c>
      <c r="FG294" s="272">
        <f t="shared" si="837"/>
        <v>0</v>
      </c>
      <c r="FH294" s="272">
        <f t="shared" si="838"/>
        <v>0</v>
      </c>
      <c r="FI294" s="109" t="s">
        <v>100</v>
      </c>
      <c r="FJ294" s="109" t="s">
        <v>100</v>
      </c>
      <c r="FK294" s="109" t="s">
        <v>100</v>
      </c>
      <c r="FL294" s="109" t="s">
        <v>100</v>
      </c>
      <c r="FM294" s="109" t="s">
        <v>100</v>
      </c>
      <c r="FN294" s="272">
        <f t="shared" si="955"/>
        <v>0</v>
      </c>
      <c r="FO294" s="272">
        <f t="shared" si="956"/>
        <v>0</v>
      </c>
      <c r="FP294" s="272">
        <f t="shared" si="957"/>
        <v>0</v>
      </c>
      <c r="FQ294" s="272">
        <f t="shared" si="958"/>
        <v>0</v>
      </c>
      <c r="FR294" s="272">
        <f t="shared" si="959"/>
        <v>0</v>
      </c>
      <c r="FS294" s="272">
        <f t="shared" si="960"/>
        <v>0</v>
      </c>
      <c r="FT294" s="272">
        <f t="shared" si="961"/>
        <v>0</v>
      </c>
      <c r="FU294" s="113"/>
      <c r="FV294" s="113"/>
      <c r="FW294" s="109"/>
      <c r="FX294" s="109"/>
      <c r="FY294" s="109"/>
      <c r="FZ294" s="272">
        <f t="shared" si="962"/>
        <v>0</v>
      </c>
      <c r="GA294" s="272">
        <f t="shared" si="839"/>
        <v>0</v>
      </c>
      <c r="GB294" s="109"/>
      <c r="GC294" s="109"/>
      <c r="GD294" s="109"/>
      <c r="GE294" s="109"/>
      <c r="GF294" s="109"/>
      <c r="GG294" s="109"/>
      <c r="GH294" s="109"/>
      <c r="GI294" s="109"/>
      <c r="GJ294" s="109"/>
      <c r="GK294" s="109"/>
      <c r="GL294" s="109"/>
      <c r="GM294" s="109"/>
      <c r="GN294" s="109"/>
      <c r="GO294" s="109"/>
      <c r="GP294" s="109"/>
      <c r="GQ294" s="109"/>
      <c r="GR294" s="109"/>
      <c r="GS294" s="109"/>
      <c r="GT294" s="110"/>
      <c r="GV294" s="413">
        <f t="shared" si="840"/>
        <v>0</v>
      </c>
      <c r="GW294" s="414">
        <f t="shared" si="841"/>
        <v>0</v>
      </c>
      <c r="GX294" s="415"/>
      <c r="GY294" s="416">
        <f t="shared" si="1006"/>
        <v>0</v>
      </c>
      <c r="GZ294" s="417">
        <f t="shared" si="1007"/>
        <v>0</v>
      </c>
      <c r="HA294" s="385"/>
      <c r="HB294" s="421"/>
      <c r="HC294" s="422"/>
      <c r="HD294" s="422"/>
      <c r="HE294" s="423">
        <f t="shared" si="1008"/>
        <v>0</v>
      </c>
      <c r="HF294" s="424">
        <f t="shared" si="1009"/>
        <v>0</v>
      </c>
      <c r="HG294" s="426"/>
      <c r="HH294" s="426"/>
      <c r="HI294" s="426"/>
      <c r="HJ294" s="345" t="str">
        <f t="shared" si="842"/>
        <v/>
      </c>
      <c r="HK294" s="402">
        <f>IF(OR(AND(1&lt;=HJ294,HJ294&lt;=3),HJ294=6),VLOOKUP(HJ294,'４整理番号表'!$J$5:$K$59,2,FALSE),0)</f>
        <v>0</v>
      </c>
      <c r="HL294" s="402">
        <f>IF(OR(HJ294=4,HJ294=7),VLOOKUP(HJ294,'４整理番号表'!$J$5:$K$59,2,FALSE),0)</f>
        <v>0</v>
      </c>
      <c r="HM294" s="402">
        <f>IF(HJ294=5,VLOOKUP(HJ294,'４整理番号表'!$J$5:$K$59,2,FALSE),0)</f>
        <v>0</v>
      </c>
      <c r="HN294" s="402">
        <f>IF(AND(8&lt;=HJ294,HJ294&lt;=13),VLOOKUP(HJ294,'４整理番号表'!$J$5:$K$59,2,FALSE),0)</f>
        <v>0</v>
      </c>
      <c r="HO294" s="397">
        <f t="shared" si="963"/>
        <v>0</v>
      </c>
      <c r="HP294" s="345">
        <f t="shared" si="964"/>
        <v>0</v>
      </c>
      <c r="HQ294" s="345">
        <f t="shared" si="965"/>
        <v>0</v>
      </c>
      <c r="HR294" s="344">
        <f t="shared" si="966"/>
        <v>0</v>
      </c>
      <c r="HS294" s="344">
        <f t="shared" si="967"/>
        <v>0</v>
      </c>
      <c r="HT294" s="345">
        <f t="shared" si="968"/>
        <v>0</v>
      </c>
      <c r="HU294" s="345">
        <f t="shared" si="969"/>
        <v>0</v>
      </c>
      <c r="HV294" s="345">
        <f t="shared" si="970"/>
        <v>0</v>
      </c>
      <c r="HW294" s="345">
        <f t="shared" si="971"/>
        <v>0</v>
      </c>
      <c r="HX294" s="345">
        <f t="shared" si="972"/>
        <v>0</v>
      </c>
      <c r="HY294" s="344">
        <f t="shared" si="973"/>
        <v>0</v>
      </c>
      <c r="HZ294" s="344">
        <f t="shared" si="974"/>
        <v>0</v>
      </c>
      <c r="IA294" s="345">
        <f t="shared" si="975"/>
        <v>0</v>
      </c>
      <c r="IB294" s="345">
        <f t="shared" si="976"/>
        <v>0</v>
      </c>
      <c r="IC294" s="345">
        <f t="shared" si="977"/>
        <v>0</v>
      </c>
      <c r="ID294" s="345">
        <f t="shared" si="978"/>
        <v>0</v>
      </c>
      <c r="IE294" s="345">
        <f t="shared" si="979"/>
        <v>0</v>
      </c>
      <c r="IF294" s="344">
        <f>IF(AND($HO294=3,SUM($ID294:IE294)=0),IF(AND($HB294=1,$HF294&gt;=0.1),1,),)</f>
        <v>0</v>
      </c>
      <c r="IG294" s="344">
        <f>IF(AND($HO294=3,SUM($ID294:IF294)=0),IF(AND($HB294=1,$HF294&gt;=0.05,$HF294&lt;0.1),1,),)</f>
        <v>0</v>
      </c>
      <c r="IH294" s="345">
        <f t="shared" si="980"/>
        <v>0</v>
      </c>
      <c r="II294" s="345">
        <f t="shared" si="981"/>
        <v>0</v>
      </c>
      <c r="IJ294" s="345">
        <f t="shared" si="982"/>
        <v>0</v>
      </c>
      <c r="IK294" s="345">
        <f t="shared" si="983"/>
        <v>0</v>
      </c>
      <c r="IL294" s="345">
        <f t="shared" si="984"/>
        <v>0</v>
      </c>
      <c r="IM294" s="345">
        <f t="shared" si="985"/>
        <v>0</v>
      </c>
      <c r="IN294" s="345">
        <f t="shared" si="986"/>
        <v>0</v>
      </c>
      <c r="IO294" s="345">
        <f t="shared" si="987"/>
        <v>0</v>
      </c>
      <c r="IP294" s="345">
        <f t="shared" si="988"/>
        <v>0</v>
      </c>
      <c r="IQ294" s="345">
        <f t="shared" si="989"/>
        <v>0</v>
      </c>
      <c r="IR294" s="345">
        <f t="shared" si="990"/>
        <v>0</v>
      </c>
      <c r="IS294" s="392">
        <f t="shared" si="991"/>
        <v>0</v>
      </c>
      <c r="IT294" s="385"/>
      <c r="IU294" s="440">
        <f t="shared" si="843"/>
        <v>0</v>
      </c>
      <c r="IV294" s="344">
        <f t="shared" si="844"/>
        <v>0</v>
      </c>
      <c r="IW294" s="344">
        <f t="shared" si="845"/>
        <v>0</v>
      </c>
      <c r="IX294" s="344">
        <f t="shared" si="846"/>
        <v>0</v>
      </c>
      <c r="IY294" s="344">
        <f t="shared" si="847"/>
        <v>0</v>
      </c>
      <c r="IZ294" s="344">
        <f t="shared" si="848"/>
        <v>0</v>
      </c>
      <c r="JA294" s="344">
        <f t="shared" si="849"/>
        <v>0</v>
      </c>
      <c r="JB294" s="344">
        <f t="shared" si="850"/>
        <v>0</v>
      </c>
      <c r="JC294" s="344">
        <f t="shared" si="851"/>
        <v>0</v>
      </c>
      <c r="JD294" s="344">
        <f t="shared" si="852"/>
        <v>0</v>
      </c>
      <c r="JE294" s="344">
        <f t="shared" si="853"/>
        <v>0</v>
      </c>
      <c r="JF294" s="344">
        <f t="shared" si="854"/>
        <v>0</v>
      </c>
      <c r="JG294" s="344">
        <f t="shared" si="855"/>
        <v>0</v>
      </c>
      <c r="JH294" s="344">
        <f t="shared" si="856"/>
        <v>0</v>
      </c>
      <c r="JI294" s="344">
        <f t="shared" si="857"/>
        <v>0</v>
      </c>
      <c r="JJ294" s="344">
        <f t="shared" si="858"/>
        <v>0</v>
      </c>
      <c r="JK294" s="344">
        <f t="shared" si="859"/>
        <v>0</v>
      </c>
      <c r="JL294" s="344">
        <f t="shared" si="860"/>
        <v>0</v>
      </c>
      <c r="JM294" s="344">
        <f t="shared" si="861"/>
        <v>0</v>
      </c>
      <c r="JN294" s="344">
        <f t="shared" si="862"/>
        <v>0</v>
      </c>
      <c r="JO294" s="344">
        <f t="shared" si="863"/>
        <v>0</v>
      </c>
      <c r="JP294" s="344">
        <f t="shared" si="864"/>
        <v>0</v>
      </c>
      <c r="JQ294" s="344">
        <f t="shared" si="865"/>
        <v>0</v>
      </c>
      <c r="JR294" s="344">
        <f t="shared" si="866"/>
        <v>0</v>
      </c>
      <c r="JS294" s="344">
        <f t="shared" si="867"/>
        <v>0</v>
      </c>
      <c r="JT294" s="344">
        <f t="shared" si="868"/>
        <v>0</v>
      </c>
      <c r="JU294" s="344">
        <f t="shared" si="869"/>
        <v>0</v>
      </c>
      <c r="JV294" s="344">
        <f t="shared" si="870"/>
        <v>0</v>
      </c>
      <c r="JW294" s="344">
        <f t="shared" si="871"/>
        <v>0</v>
      </c>
      <c r="JX294" s="344">
        <f t="shared" si="872"/>
        <v>0</v>
      </c>
      <c r="JY294" s="344">
        <f t="shared" si="873"/>
        <v>0</v>
      </c>
      <c r="JZ294" s="344">
        <f t="shared" si="874"/>
        <v>0</v>
      </c>
      <c r="KA294" s="344">
        <f t="shared" si="875"/>
        <v>0</v>
      </c>
      <c r="KB294" s="344">
        <f t="shared" si="876"/>
        <v>0</v>
      </c>
      <c r="KC294" s="344">
        <f t="shared" si="877"/>
        <v>0</v>
      </c>
      <c r="KD294" s="344">
        <f t="shared" si="878"/>
        <v>0</v>
      </c>
      <c r="KE294" s="344">
        <f t="shared" si="879"/>
        <v>0</v>
      </c>
      <c r="KF294" s="344">
        <f t="shared" si="880"/>
        <v>0</v>
      </c>
      <c r="KG294" s="344">
        <f t="shared" si="881"/>
        <v>0</v>
      </c>
      <c r="KH294" s="344">
        <f t="shared" si="882"/>
        <v>0</v>
      </c>
      <c r="KI294" s="344">
        <f t="shared" si="883"/>
        <v>0</v>
      </c>
      <c r="KJ294" s="344">
        <f t="shared" si="884"/>
        <v>0</v>
      </c>
      <c r="KK294" s="344">
        <f t="shared" si="885"/>
        <v>0</v>
      </c>
      <c r="KL294" s="344">
        <f t="shared" si="886"/>
        <v>0</v>
      </c>
      <c r="KM294" s="344">
        <f t="shared" si="887"/>
        <v>0</v>
      </c>
      <c r="KN294" s="344">
        <f t="shared" si="888"/>
        <v>0</v>
      </c>
      <c r="KO294" s="344">
        <f t="shared" si="889"/>
        <v>0</v>
      </c>
      <c r="KP294" s="344">
        <f t="shared" si="890"/>
        <v>0</v>
      </c>
      <c r="KQ294" s="344">
        <f t="shared" si="891"/>
        <v>0</v>
      </c>
      <c r="KR294" s="344">
        <f t="shared" si="892"/>
        <v>0</v>
      </c>
      <c r="KS294" s="344">
        <f t="shared" si="893"/>
        <v>0</v>
      </c>
      <c r="KT294" s="383">
        <f t="shared" si="894"/>
        <v>0</v>
      </c>
      <c r="KU294" s="701"/>
      <c r="KV294" s="109"/>
      <c r="KW294" s="109"/>
      <c r="KX294" s="110"/>
      <c r="KZ294" s="472">
        <f t="shared" si="895"/>
        <v>0</v>
      </c>
      <c r="LA294" s="348">
        <f t="shared" si="896"/>
        <v>0</v>
      </c>
      <c r="LB294" s="348">
        <f t="shared" si="897"/>
        <v>0</v>
      </c>
      <c r="LC294" s="473">
        <f t="shared" si="898"/>
        <v>0</v>
      </c>
      <c r="LE294" s="467">
        <f t="shared" si="899"/>
        <v>0</v>
      </c>
      <c r="LF294" s="467" t="str">
        <f t="shared" si="900"/>
        <v/>
      </c>
      <c r="LG294" s="467">
        <f t="shared" si="901"/>
        <v>0</v>
      </c>
      <c r="LH294" s="467">
        <f t="shared" si="902"/>
        <v>0</v>
      </c>
      <c r="LI294" s="467">
        <f t="shared" si="903"/>
        <v>0</v>
      </c>
      <c r="LJ294" s="467">
        <f t="shared" si="904"/>
        <v>0</v>
      </c>
      <c r="LK294" s="467">
        <f t="shared" si="905"/>
        <v>0</v>
      </c>
      <c r="LL294" s="467">
        <f t="shared" si="906"/>
        <v>0</v>
      </c>
      <c r="LM294" s="467">
        <f t="shared" si="907"/>
        <v>0</v>
      </c>
      <c r="LN294" s="468">
        <f t="shared" si="908"/>
        <v>0</v>
      </c>
      <c r="LO294" s="468" t="str">
        <f t="shared" si="992"/>
        <v>○</v>
      </c>
      <c r="LP294" s="451"/>
      <c r="LQ294" s="414">
        <f t="shared" si="993"/>
        <v>0</v>
      </c>
      <c r="LR294" s="414">
        <f t="shared" si="994"/>
        <v>0</v>
      </c>
      <c r="LS294" s="414" t="str">
        <f t="shared" si="909"/>
        <v/>
      </c>
      <c r="LT294" s="414" t="str">
        <f t="shared" si="995"/>
        <v/>
      </c>
      <c r="LU294" s="414">
        <f t="shared" si="910"/>
        <v>0</v>
      </c>
      <c r="LV294" s="414">
        <f t="shared" si="911"/>
        <v>0</v>
      </c>
      <c r="LW294" s="414">
        <f t="shared" si="912"/>
        <v>0</v>
      </c>
      <c r="LX294" s="448">
        <f t="shared" si="913"/>
        <v>0</v>
      </c>
      <c r="LY294" s="414">
        <f t="shared" si="996"/>
        <v>0</v>
      </c>
      <c r="LZ294" s="414">
        <f t="shared" si="997"/>
        <v>0</v>
      </c>
      <c r="MA294" s="414">
        <f t="shared" si="998"/>
        <v>0</v>
      </c>
      <c r="MB294" s="448">
        <f t="shared" si="999"/>
        <v>0</v>
      </c>
      <c r="MC294" s="414">
        <f t="shared" si="914"/>
        <v>0</v>
      </c>
      <c r="MD294" s="414">
        <f t="shared" si="915"/>
        <v>0</v>
      </c>
      <c r="ME294" s="414">
        <f t="shared" si="916"/>
        <v>0</v>
      </c>
      <c r="MF294" s="448">
        <f t="shared" si="917"/>
        <v>0</v>
      </c>
      <c r="MG294" s="414">
        <f t="shared" si="918"/>
        <v>0</v>
      </c>
      <c r="MH294" s="414">
        <f t="shared" si="919"/>
        <v>0</v>
      </c>
      <c r="MI294" s="414">
        <f t="shared" si="920"/>
        <v>0</v>
      </c>
      <c r="MJ294" s="448">
        <f t="shared" si="1000"/>
        <v>0</v>
      </c>
      <c r="MK294" s="462"/>
      <c r="ML294" s="477" cm="1">
        <f t="array" ref="ML294">IF(MX294=1,INDEX($BX294:$EQ294,1,MATCH("Ⅱ⑧",$BX294:$EQ294,0)+7),0)</f>
        <v>0</v>
      </c>
      <c r="MM294" s="478">
        <f t="shared" si="921"/>
        <v>0</v>
      </c>
      <c r="MN294" s="468">
        <f t="shared" si="922"/>
        <v>0</v>
      </c>
      <c r="MP294" s="348">
        <f t="shared" si="923"/>
        <v>0</v>
      </c>
      <c r="MQ294" s="348">
        <f t="shared" si="924"/>
        <v>0</v>
      </c>
      <c r="MR294" s="348">
        <f t="shared" si="925"/>
        <v>0</v>
      </c>
      <c r="MS294" s="348">
        <f t="shared" si="926"/>
        <v>0</v>
      </c>
      <c r="MT294" s="348">
        <f t="shared" si="927"/>
        <v>0</v>
      </c>
      <c r="MU294" s="348">
        <f t="shared" si="928"/>
        <v>0</v>
      </c>
      <c r="MV294" s="348">
        <f t="shared" si="929"/>
        <v>0</v>
      </c>
      <c r="MW294" s="348">
        <f t="shared" si="930"/>
        <v>0</v>
      </c>
      <c r="MX294" s="348">
        <f t="shared" si="931"/>
        <v>0</v>
      </c>
      <c r="MZ294" s="550">
        <f t="shared" si="932"/>
        <v>0</v>
      </c>
      <c r="NA294" s="550">
        <f t="shared" si="933"/>
        <v>0</v>
      </c>
      <c r="NB294" s="550">
        <f t="shared" si="934"/>
        <v>0</v>
      </c>
      <c r="NC294" s="550">
        <f t="shared" si="935"/>
        <v>0</v>
      </c>
      <c r="ND294" s="550">
        <f t="shared" si="936"/>
        <v>0</v>
      </c>
      <c r="NE294" s="550">
        <f t="shared" si="937"/>
        <v>0</v>
      </c>
      <c r="NF294" s="550">
        <f t="shared" si="938"/>
        <v>0</v>
      </c>
      <c r="NG294" s="550">
        <f t="shared" si="939"/>
        <v>0</v>
      </c>
    </row>
    <row r="295" spans="1:371" s="136" customFormat="1" ht="21" customHeight="1">
      <c r="A295" s="452">
        <f t="shared" si="812"/>
        <v>0</v>
      </c>
      <c r="B295" s="452">
        <f t="shared" si="1001"/>
        <v>0</v>
      </c>
      <c r="C295" s="452">
        <f t="shared" si="813"/>
        <v>0</v>
      </c>
      <c r="D295" s="452">
        <f t="shared" si="814"/>
        <v>0</v>
      </c>
      <c r="E295" s="452">
        <f t="shared" si="815"/>
        <v>0</v>
      </c>
      <c r="F295" s="452">
        <f t="shared" si="1002"/>
        <v>0</v>
      </c>
      <c r="G295" s="452">
        <f t="shared" si="1003"/>
        <v>0</v>
      </c>
      <c r="H295" s="452">
        <f t="shared" si="1004"/>
        <v>0</v>
      </c>
      <c r="I295" s="267">
        <f t="shared" si="940"/>
        <v>0</v>
      </c>
      <c r="J295" s="268"/>
      <c r="K295" s="112"/>
      <c r="L295" s="112"/>
      <c r="M295" s="106"/>
      <c r="N295" s="106"/>
      <c r="O295" s="106"/>
      <c r="P295" s="106"/>
      <c r="Q295" s="112"/>
      <c r="R295" s="263" t="str">
        <f>IFERROR(VLOOKUP(Q295,'４整理番号表'!$T$27:$U$30,2,TRUE),"")</f>
        <v/>
      </c>
      <c r="S295" s="263">
        <f t="shared" si="941"/>
        <v>0</v>
      </c>
      <c r="T295" s="266">
        <f t="shared" si="942"/>
        <v>0</v>
      </c>
      <c r="U295" s="112"/>
      <c r="V295" s="108"/>
      <c r="W295" s="269" t="str">
        <f>IFERROR(VLOOKUP(V295,'４整理番号表'!$B$6:$G$7,2,TRUE),"")</f>
        <v/>
      </c>
      <c r="X295" s="270"/>
      <c r="Y295" s="108"/>
      <c r="Z295" s="269" t="str">
        <f>IFERROR(VLOOKUP(Y295,'４整理番号表'!$B$39:$H$45,2,TRUE),"")</f>
        <v/>
      </c>
      <c r="AA295" s="108"/>
      <c r="AB295" s="271" t="str">
        <f>IFERROR(VLOOKUP(AA295,'４整理番号表'!$J$5:$K$59,2,TRUE),"")</f>
        <v/>
      </c>
      <c r="AC295" s="365"/>
      <c r="AD295" s="624"/>
      <c r="AE295" s="107"/>
      <c r="AF295" s="272" t="str">
        <f>IFERROR(VLOOKUP(AE295,'４整理番号表'!$P$6:$Q$39,2,TRUE),"")</f>
        <v/>
      </c>
      <c r="AG295" s="273">
        <f t="shared" si="816"/>
        <v>0</v>
      </c>
      <c r="AH295" s="106"/>
      <c r="AI295" s="112"/>
      <c r="AJ295" s="111"/>
      <c r="AK295" s="282"/>
      <c r="AL295" s="283"/>
      <c r="AM295" s="280"/>
      <c r="AN295" s="26"/>
      <c r="AO295" s="291">
        <f t="shared" si="817"/>
        <v>0</v>
      </c>
      <c r="AP295" s="290">
        <f t="shared" si="943"/>
        <v>0</v>
      </c>
      <c r="AQ295" s="30"/>
      <c r="AR295" s="30"/>
      <c r="AS295" s="30"/>
      <c r="AT295" s="289"/>
      <c r="AU295" s="291">
        <f t="shared" si="1010"/>
        <v>0</v>
      </c>
      <c r="AV295" s="291" t="str">
        <f t="shared" si="1005"/>
        <v/>
      </c>
      <c r="AW295" s="27"/>
      <c r="AX295" s="33"/>
      <c r="AY295" s="33"/>
      <c r="AZ295" s="28"/>
      <c r="BA295" s="27"/>
      <c r="BB295" s="202"/>
      <c r="BC295" s="315">
        <f t="shared" si="944"/>
        <v>0</v>
      </c>
      <c r="BD295" s="349" t="str">
        <f t="shared" si="818"/>
        <v/>
      </c>
      <c r="BE295" s="350"/>
      <c r="BF295" s="350"/>
      <c r="BG295" s="349">
        <f t="shared" si="1011"/>
        <v>0</v>
      </c>
      <c r="BH295" s="350"/>
      <c r="BI295" s="349">
        <f t="shared" si="945"/>
        <v>0</v>
      </c>
      <c r="BJ295" s="202"/>
      <c r="BK295" s="202"/>
      <c r="BL295" s="653" t="str">
        <f t="shared" si="819"/>
        <v/>
      </c>
      <c r="BM295" s="654" t="str">
        <f t="shared" si="820"/>
        <v/>
      </c>
      <c r="BN295" s="266" t="str">
        <f t="shared" si="821"/>
        <v/>
      </c>
      <c r="BO295" s="793"/>
      <c r="BP295" s="323"/>
      <c r="BQ295" s="323"/>
      <c r="BR295" s="323"/>
      <c r="BS295" s="323"/>
      <c r="BT295" s="324" t="str">
        <f t="shared" si="822"/>
        <v/>
      </c>
      <c r="BU295" s="325" t="str">
        <f t="shared" si="946"/>
        <v/>
      </c>
      <c r="BV295" s="393">
        <f t="shared" si="1012"/>
        <v>0</v>
      </c>
      <c r="BW295" s="326"/>
      <c r="BX295" s="329"/>
      <c r="BY295" s="454"/>
      <c r="BZ295" s="455"/>
      <c r="CA295" s="455"/>
      <c r="CB295" s="455"/>
      <c r="CC295" s="455"/>
      <c r="CD295" s="322">
        <f>IFERROR(VLOOKUP(BX295,'４整理番号表'!$X$23:$Z$31,3,FALSE),)</f>
        <v>0</v>
      </c>
      <c r="CE295" s="605" t="str">
        <f>IF(BX295='４整理番号表'!$X$24,IF(CC295&lt;&gt;"",IF(BZ295&gt;0,IF(BY295=6,ROUNDDOWN((CC295-BZ295)/ABS(BZ295),3),IF(BY295=5,ROUNDDOWN((CC295-BZ295)/ABS(BZ295)*3/4,3),"")),"-")),IF(CC295&lt;&gt;"",IF(BZ295&gt;0,ROUNDDOWN((CC295-BZ295)/ABS(BZ295),3),"-"),""))</f>
        <v/>
      </c>
      <c r="CF295" s="610"/>
      <c r="CG295" s="329"/>
      <c r="CH295" s="454"/>
      <c r="CI295" s="322"/>
      <c r="CJ295" s="322"/>
      <c r="CK295" s="322"/>
      <c r="CL295" s="322"/>
      <c r="CM295" s="322">
        <f>IFERROR(VLOOKUP(CG295,'４整理番号表'!$X$23:$Z$31,3,FALSE),)</f>
        <v>0</v>
      </c>
      <c r="CN295" s="325" t="str">
        <f t="shared" si="948"/>
        <v/>
      </c>
      <c r="CO295" s="610"/>
      <c r="CP295" s="329"/>
      <c r="CQ295" s="454"/>
      <c r="CR295" s="322"/>
      <c r="CS295" s="322"/>
      <c r="CT295" s="322"/>
      <c r="CU295" s="322"/>
      <c r="CV295" s="322">
        <f>IFERROR(VLOOKUP(CP295,'４整理番号表'!$X$23:$Z$31,3,FALSE),)</f>
        <v>0</v>
      </c>
      <c r="CW295" s="325" t="str">
        <f t="shared" si="949"/>
        <v/>
      </c>
      <c r="CX295" s="619"/>
      <c r="CY295" s="329"/>
      <c r="CZ295" s="454"/>
      <c r="DA295" s="322"/>
      <c r="DB295" s="322"/>
      <c r="DC295" s="322"/>
      <c r="DD295" s="322"/>
      <c r="DE295" s="322">
        <f>IFERROR(VLOOKUP(CY295,'４整理番号表'!$X$23:$Z$31,3,FALSE),)</f>
        <v>0</v>
      </c>
      <c r="DF295" s="325" t="str">
        <f t="shared" si="950"/>
        <v/>
      </c>
      <c r="DG295" s="610"/>
      <c r="DH295" s="329"/>
      <c r="DI295" s="454"/>
      <c r="DJ295" s="322"/>
      <c r="DK295" s="322"/>
      <c r="DL295" s="322"/>
      <c r="DM295" s="322"/>
      <c r="DN295" s="322">
        <f>IFERROR(VLOOKUP(DH295,'４整理番号表'!$X$23:$Z$31,3,FALSE),)</f>
        <v>0</v>
      </c>
      <c r="DO295" s="325" t="str">
        <f t="shared" si="951"/>
        <v/>
      </c>
      <c r="DP295" s="610"/>
      <c r="DQ295" s="329"/>
      <c r="DR295" s="454"/>
      <c r="DS295" s="322"/>
      <c r="DT295" s="322"/>
      <c r="DU295" s="322"/>
      <c r="DV295" s="322"/>
      <c r="DW295" s="322">
        <f>IFERROR(VLOOKUP(DQ295,'４整理番号表'!$X$23:$Z$31,3,FALSE),)</f>
        <v>0</v>
      </c>
      <c r="DX295" s="325" t="str">
        <f t="shared" si="952"/>
        <v/>
      </c>
      <c r="DY295" s="610"/>
      <c r="DZ295" s="329"/>
      <c r="EA295" s="454"/>
      <c r="EB295" s="322"/>
      <c r="EC295" s="322"/>
      <c r="ED295" s="322"/>
      <c r="EE295" s="322"/>
      <c r="EF295" s="322">
        <f>IFERROR(VLOOKUP(DZ295,'４整理番号表'!$X$23:$Z$31,3,FALSE),)</f>
        <v>0</v>
      </c>
      <c r="EG295" s="325" t="str">
        <f t="shared" si="953"/>
        <v/>
      </c>
      <c r="EH295" s="610"/>
      <c r="EI295" s="329"/>
      <c r="EJ295" s="454"/>
      <c r="EK295" s="322"/>
      <c r="EL295" s="322"/>
      <c r="EM295" s="322"/>
      <c r="EN295" s="322"/>
      <c r="EO295" s="322">
        <f>IFERROR(VLOOKUP(EI295,'４整理番号表'!$X$23:$Z$31,3,FALSE),)</f>
        <v>0</v>
      </c>
      <c r="EP295" s="325" t="str">
        <f t="shared" si="954"/>
        <v/>
      </c>
      <c r="EQ295" s="619"/>
      <c r="ER295" s="203" t="s">
        <v>101</v>
      </c>
      <c r="ES295" s="266">
        <f t="shared" si="823"/>
        <v>0</v>
      </c>
      <c r="ET295" s="272">
        <f t="shared" si="824"/>
        <v>0</v>
      </c>
      <c r="EU295" s="272">
        <f t="shared" si="825"/>
        <v>0</v>
      </c>
      <c r="EV295" s="272">
        <f t="shared" si="826"/>
        <v>0</v>
      </c>
      <c r="EW295" s="272">
        <f t="shared" si="827"/>
        <v>0</v>
      </c>
      <c r="EX295" s="272">
        <f t="shared" si="828"/>
        <v>0</v>
      </c>
      <c r="EY295" s="272">
        <f t="shared" si="829"/>
        <v>0</v>
      </c>
      <c r="EZ295" s="272">
        <f t="shared" si="830"/>
        <v>0</v>
      </c>
      <c r="FA295" s="272">
        <f t="shared" si="831"/>
        <v>0</v>
      </c>
      <c r="FB295" s="272">
        <f t="shared" si="832"/>
        <v>0</v>
      </c>
      <c r="FC295" s="272">
        <f t="shared" si="833"/>
        <v>0</v>
      </c>
      <c r="FD295" s="272">
        <f t="shared" si="834"/>
        <v>0</v>
      </c>
      <c r="FE295" s="272">
        <f t="shared" si="835"/>
        <v>0</v>
      </c>
      <c r="FF295" s="272">
        <f t="shared" si="836"/>
        <v>0</v>
      </c>
      <c r="FG295" s="272">
        <f t="shared" si="837"/>
        <v>0</v>
      </c>
      <c r="FH295" s="272">
        <f t="shared" si="838"/>
        <v>0</v>
      </c>
      <c r="FI295" s="109" t="s">
        <v>100</v>
      </c>
      <c r="FJ295" s="109" t="s">
        <v>100</v>
      </c>
      <c r="FK295" s="109" t="s">
        <v>100</v>
      </c>
      <c r="FL295" s="109" t="s">
        <v>100</v>
      </c>
      <c r="FM295" s="109" t="s">
        <v>100</v>
      </c>
      <c r="FN295" s="272">
        <f t="shared" si="955"/>
        <v>0</v>
      </c>
      <c r="FO295" s="272">
        <f t="shared" si="956"/>
        <v>0</v>
      </c>
      <c r="FP295" s="272">
        <f t="shared" si="957"/>
        <v>0</v>
      </c>
      <c r="FQ295" s="272">
        <f t="shared" si="958"/>
        <v>0</v>
      </c>
      <c r="FR295" s="272">
        <f t="shared" si="959"/>
        <v>0</v>
      </c>
      <c r="FS295" s="272">
        <f t="shared" si="960"/>
        <v>0</v>
      </c>
      <c r="FT295" s="272">
        <f t="shared" si="961"/>
        <v>0</v>
      </c>
      <c r="FU295" s="113"/>
      <c r="FV295" s="113"/>
      <c r="FW295" s="109"/>
      <c r="FX295" s="109"/>
      <c r="FY295" s="109"/>
      <c r="FZ295" s="272">
        <f t="shared" si="962"/>
        <v>0</v>
      </c>
      <c r="GA295" s="272">
        <f t="shared" si="839"/>
        <v>0</v>
      </c>
      <c r="GB295" s="109"/>
      <c r="GC295" s="109"/>
      <c r="GD295" s="109"/>
      <c r="GE295" s="109"/>
      <c r="GF295" s="109"/>
      <c r="GG295" s="109"/>
      <c r="GH295" s="109"/>
      <c r="GI295" s="109"/>
      <c r="GJ295" s="109"/>
      <c r="GK295" s="109"/>
      <c r="GL295" s="109"/>
      <c r="GM295" s="109"/>
      <c r="GN295" s="109"/>
      <c r="GO295" s="109"/>
      <c r="GP295" s="109"/>
      <c r="GQ295" s="109"/>
      <c r="GR295" s="109"/>
      <c r="GS295" s="109"/>
      <c r="GT295" s="110"/>
      <c r="GV295" s="413">
        <f t="shared" si="840"/>
        <v>0</v>
      </c>
      <c r="GW295" s="414">
        <f t="shared" si="841"/>
        <v>0</v>
      </c>
      <c r="GX295" s="415"/>
      <c r="GY295" s="416">
        <f t="shared" si="1006"/>
        <v>0</v>
      </c>
      <c r="GZ295" s="417">
        <f t="shared" si="1007"/>
        <v>0</v>
      </c>
      <c r="HA295" s="385"/>
      <c r="HB295" s="421"/>
      <c r="HC295" s="422"/>
      <c r="HD295" s="422"/>
      <c r="HE295" s="423">
        <f t="shared" si="1008"/>
        <v>0</v>
      </c>
      <c r="HF295" s="424">
        <f t="shared" si="1009"/>
        <v>0</v>
      </c>
      <c r="HG295" s="426"/>
      <c r="HH295" s="426"/>
      <c r="HI295" s="426"/>
      <c r="HJ295" s="345" t="str">
        <f t="shared" si="842"/>
        <v/>
      </c>
      <c r="HK295" s="402">
        <f>IF(OR(AND(1&lt;=HJ295,HJ295&lt;=3),HJ295=6),VLOOKUP(HJ295,'４整理番号表'!$J$5:$K$59,2,FALSE),0)</f>
        <v>0</v>
      </c>
      <c r="HL295" s="402">
        <f>IF(OR(HJ295=4,HJ295=7),VLOOKUP(HJ295,'４整理番号表'!$J$5:$K$59,2,FALSE),0)</f>
        <v>0</v>
      </c>
      <c r="HM295" s="402">
        <f>IF(HJ295=5,VLOOKUP(HJ295,'４整理番号表'!$J$5:$K$59,2,FALSE),0)</f>
        <v>0</v>
      </c>
      <c r="HN295" s="402">
        <f>IF(AND(8&lt;=HJ295,HJ295&lt;=13),VLOOKUP(HJ295,'４整理番号表'!$J$5:$K$59,2,FALSE),0)</f>
        <v>0</v>
      </c>
      <c r="HO295" s="397">
        <f t="shared" si="963"/>
        <v>0</v>
      </c>
      <c r="HP295" s="345">
        <f t="shared" si="964"/>
        <v>0</v>
      </c>
      <c r="HQ295" s="345">
        <f t="shared" si="965"/>
        <v>0</v>
      </c>
      <c r="HR295" s="344">
        <f t="shared" si="966"/>
        <v>0</v>
      </c>
      <c r="HS295" s="344">
        <f t="shared" si="967"/>
        <v>0</v>
      </c>
      <c r="HT295" s="345">
        <f t="shared" si="968"/>
        <v>0</v>
      </c>
      <c r="HU295" s="345">
        <f t="shared" si="969"/>
        <v>0</v>
      </c>
      <c r="HV295" s="345">
        <f t="shared" si="970"/>
        <v>0</v>
      </c>
      <c r="HW295" s="345">
        <f t="shared" si="971"/>
        <v>0</v>
      </c>
      <c r="HX295" s="345">
        <f t="shared" si="972"/>
        <v>0</v>
      </c>
      <c r="HY295" s="344">
        <f t="shared" si="973"/>
        <v>0</v>
      </c>
      <c r="HZ295" s="344">
        <f t="shared" si="974"/>
        <v>0</v>
      </c>
      <c r="IA295" s="345">
        <f t="shared" si="975"/>
        <v>0</v>
      </c>
      <c r="IB295" s="345">
        <f t="shared" si="976"/>
        <v>0</v>
      </c>
      <c r="IC295" s="345">
        <f t="shared" si="977"/>
        <v>0</v>
      </c>
      <c r="ID295" s="345">
        <f t="shared" si="978"/>
        <v>0</v>
      </c>
      <c r="IE295" s="345">
        <f t="shared" si="979"/>
        <v>0</v>
      </c>
      <c r="IF295" s="344">
        <f>IF(AND($HO295=3,SUM($ID295:IE295)=0),IF(AND($HB295=1,$HF295&gt;=0.1),1,),)</f>
        <v>0</v>
      </c>
      <c r="IG295" s="344">
        <f>IF(AND($HO295=3,SUM($ID295:IF295)=0),IF(AND($HB295=1,$HF295&gt;=0.05,$HF295&lt;0.1),1,),)</f>
        <v>0</v>
      </c>
      <c r="IH295" s="345">
        <f t="shared" si="980"/>
        <v>0</v>
      </c>
      <c r="II295" s="345">
        <f t="shared" si="981"/>
        <v>0</v>
      </c>
      <c r="IJ295" s="345">
        <f t="shared" si="982"/>
        <v>0</v>
      </c>
      <c r="IK295" s="345">
        <f t="shared" si="983"/>
        <v>0</v>
      </c>
      <c r="IL295" s="345">
        <f t="shared" si="984"/>
        <v>0</v>
      </c>
      <c r="IM295" s="345">
        <f t="shared" si="985"/>
        <v>0</v>
      </c>
      <c r="IN295" s="345">
        <f t="shared" si="986"/>
        <v>0</v>
      </c>
      <c r="IO295" s="345">
        <f t="shared" si="987"/>
        <v>0</v>
      </c>
      <c r="IP295" s="345">
        <f t="shared" si="988"/>
        <v>0</v>
      </c>
      <c r="IQ295" s="345">
        <f t="shared" si="989"/>
        <v>0</v>
      </c>
      <c r="IR295" s="345">
        <f t="shared" si="990"/>
        <v>0</v>
      </c>
      <c r="IS295" s="392">
        <f t="shared" si="991"/>
        <v>0</v>
      </c>
      <c r="IT295" s="385"/>
      <c r="IU295" s="440">
        <f t="shared" si="843"/>
        <v>0</v>
      </c>
      <c r="IV295" s="344">
        <f t="shared" si="844"/>
        <v>0</v>
      </c>
      <c r="IW295" s="344">
        <f t="shared" si="845"/>
        <v>0</v>
      </c>
      <c r="IX295" s="344">
        <f t="shared" si="846"/>
        <v>0</v>
      </c>
      <c r="IY295" s="344">
        <f t="shared" si="847"/>
        <v>0</v>
      </c>
      <c r="IZ295" s="344">
        <f t="shared" si="848"/>
        <v>0</v>
      </c>
      <c r="JA295" s="344">
        <f t="shared" si="849"/>
        <v>0</v>
      </c>
      <c r="JB295" s="344">
        <f t="shared" si="850"/>
        <v>0</v>
      </c>
      <c r="JC295" s="344">
        <f t="shared" si="851"/>
        <v>0</v>
      </c>
      <c r="JD295" s="344">
        <f t="shared" si="852"/>
        <v>0</v>
      </c>
      <c r="JE295" s="344">
        <f t="shared" si="853"/>
        <v>0</v>
      </c>
      <c r="JF295" s="344">
        <f t="shared" si="854"/>
        <v>0</v>
      </c>
      <c r="JG295" s="344">
        <f t="shared" si="855"/>
        <v>0</v>
      </c>
      <c r="JH295" s="344">
        <f t="shared" si="856"/>
        <v>0</v>
      </c>
      <c r="JI295" s="344">
        <f t="shared" si="857"/>
        <v>0</v>
      </c>
      <c r="JJ295" s="344">
        <f t="shared" si="858"/>
        <v>0</v>
      </c>
      <c r="JK295" s="344">
        <f t="shared" si="859"/>
        <v>0</v>
      </c>
      <c r="JL295" s="344">
        <f t="shared" si="860"/>
        <v>0</v>
      </c>
      <c r="JM295" s="344">
        <f t="shared" si="861"/>
        <v>0</v>
      </c>
      <c r="JN295" s="344">
        <f t="shared" si="862"/>
        <v>0</v>
      </c>
      <c r="JO295" s="344">
        <f t="shared" si="863"/>
        <v>0</v>
      </c>
      <c r="JP295" s="344">
        <f t="shared" si="864"/>
        <v>0</v>
      </c>
      <c r="JQ295" s="344">
        <f t="shared" si="865"/>
        <v>0</v>
      </c>
      <c r="JR295" s="344">
        <f t="shared" si="866"/>
        <v>0</v>
      </c>
      <c r="JS295" s="344">
        <f t="shared" si="867"/>
        <v>0</v>
      </c>
      <c r="JT295" s="344">
        <f t="shared" si="868"/>
        <v>0</v>
      </c>
      <c r="JU295" s="344">
        <f t="shared" si="869"/>
        <v>0</v>
      </c>
      <c r="JV295" s="344">
        <f t="shared" si="870"/>
        <v>0</v>
      </c>
      <c r="JW295" s="344">
        <f t="shared" si="871"/>
        <v>0</v>
      </c>
      <c r="JX295" s="344">
        <f t="shared" si="872"/>
        <v>0</v>
      </c>
      <c r="JY295" s="344">
        <f t="shared" si="873"/>
        <v>0</v>
      </c>
      <c r="JZ295" s="344">
        <f t="shared" si="874"/>
        <v>0</v>
      </c>
      <c r="KA295" s="344">
        <f t="shared" si="875"/>
        <v>0</v>
      </c>
      <c r="KB295" s="344">
        <f t="shared" si="876"/>
        <v>0</v>
      </c>
      <c r="KC295" s="344">
        <f t="shared" si="877"/>
        <v>0</v>
      </c>
      <c r="KD295" s="344">
        <f t="shared" si="878"/>
        <v>0</v>
      </c>
      <c r="KE295" s="344">
        <f t="shared" si="879"/>
        <v>0</v>
      </c>
      <c r="KF295" s="344">
        <f t="shared" si="880"/>
        <v>0</v>
      </c>
      <c r="KG295" s="344">
        <f t="shared" si="881"/>
        <v>0</v>
      </c>
      <c r="KH295" s="344">
        <f t="shared" si="882"/>
        <v>0</v>
      </c>
      <c r="KI295" s="344">
        <f t="shared" si="883"/>
        <v>0</v>
      </c>
      <c r="KJ295" s="344">
        <f t="shared" si="884"/>
        <v>0</v>
      </c>
      <c r="KK295" s="344">
        <f t="shared" si="885"/>
        <v>0</v>
      </c>
      <c r="KL295" s="344">
        <f t="shared" si="886"/>
        <v>0</v>
      </c>
      <c r="KM295" s="344">
        <f t="shared" si="887"/>
        <v>0</v>
      </c>
      <c r="KN295" s="344">
        <f t="shared" si="888"/>
        <v>0</v>
      </c>
      <c r="KO295" s="344">
        <f t="shared" si="889"/>
        <v>0</v>
      </c>
      <c r="KP295" s="344">
        <f t="shared" si="890"/>
        <v>0</v>
      </c>
      <c r="KQ295" s="344">
        <f t="shared" si="891"/>
        <v>0</v>
      </c>
      <c r="KR295" s="344">
        <f t="shared" si="892"/>
        <v>0</v>
      </c>
      <c r="KS295" s="344">
        <f t="shared" si="893"/>
        <v>0</v>
      </c>
      <c r="KT295" s="383">
        <f t="shared" si="894"/>
        <v>0</v>
      </c>
      <c r="KU295" s="701"/>
      <c r="KV295" s="109"/>
      <c r="KW295" s="109"/>
      <c r="KX295" s="110"/>
      <c r="KZ295" s="472">
        <f t="shared" si="895"/>
        <v>0</v>
      </c>
      <c r="LA295" s="348">
        <f t="shared" si="896"/>
        <v>0</v>
      </c>
      <c r="LB295" s="348">
        <f t="shared" si="897"/>
        <v>0</v>
      </c>
      <c r="LC295" s="473">
        <f t="shared" si="898"/>
        <v>0</v>
      </c>
      <c r="LE295" s="467">
        <f t="shared" si="899"/>
        <v>0</v>
      </c>
      <c r="LF295" s="467" t="str">
        <f t="shared" si="900"/>
        <v/>
      </c>
      <c r="LG295" s="467">
        <f t="shared" si="901"/>
        <v>0</v>
      </c>
      <c r="LH295" s="467">
        <f t="shared" si="902"/>
        <v>0</v>
      </c>
      <c r="LI295" s="467">
        <f t="shared" si="903"/>
        <v>0</v>
      </c>
      <c r="LJ295" s="467">
        <f t="shared" si="904"/>
        <v>0</v>
      </c>
      <c r="LK295" s="467">
        <f t="shared" si="905"/>
        <v>0</v>
      </c>
      <c r="LL295" s="467">
        <f t="shared" si="906"/>
        <v>0</v>
      </c>
      <c r="LM295" s="467">
        <f t="shared" si="907"/>
        <v>0</v>
      </c>
      <c r="LN295" s="468">
        <f t="shared" si="908"/>
        <v>0</v>
      </c>
      <c r="LO295" s="468" t="str">
        <f t="shared" si="992"/>
        <v>○</v>
      </c>
      <c r="LP295" s="451"/>
      <c r="LQ295" s="414">
        <f t="shared" si="993"/>
        <v>0</v>
      </c>
      <c r="LR295" s="414">
        <f t="shared" si="994"/>
        <v>0</v>
      </c>
      <c r="LS295" s="414" t="str">
        <f t="shared" si="909"/>
        <v/>
      </c>
      <c r="LT295" s="414" t="str">
        <f t="shared" si="995"/>
        <v/>
      </c>
      <c r="LU295" s="414">
        <f t="shared" si="910"/>
        <v>0</v>
      </c>
      <c r="LV295" s="414">
        <f t="shared" si="911"/>
        <v>0</v>
      </c>
      <c r="LW295" s="414">
        <f t="shared" si="912"/>
        <v>0</v>
      </c>
      <c r="LX295" s="448">
        <f t="shared" si="913"/>
        <v>0</v>
      </c>
      <c r="LY295" s="414">
        <f t="shared" si="996"/>
        <v>0</v>
      </c>
      <c r="LZ295" s="414">
        <f t="shared" si="997"/>
        <v>0</v>
      </c>
      <c r="MA295" s="414">
        <f t="shared" si="998"/>
        <v>0</v>
      </c>
      <c r="MB295" s="448">
        <f t="shared" si="999"/>
        <v>0</v>
      </c>
      <c r="MC295" s="414">
        <f t="shared" si="914"/>
        <v>0</v>
      </c>
      <c r="MD295" s="414">
        <f t="shared" si="915"/>
        <v>0</v>
      </c>
      <c r="ME295" s="414">
        <f t="shared" si="916"/>
        <v>0</v>
      </c>
      <c r="MF295" s="448">
        <f t="shared" si="917"/>
        <v>0</v>
      </c>
      <c r="MG295" s="414">
        <f t="shared" si="918"/>
        <v>0</v>
      </c>
      <c r="MH295" s="414">
        <f t="shared" si="919"/>
        <v>0</v>
      </c>
      <c r="MI295" s="414">
        <f t="shared" si="920"/>
        <v>0</v>
      </c>
      <c r="MJ295" s="448">
        <f t="shared" si="1000"/>
        <v>0</v>
      </c>
      <c r="MK295" s="462"/>
      <c r="ML295" s="477" cm="1">
        <f t="array" ref="ML295">IF(MX295=1,INDEX($BX295:$EQ295,1,MATCH("Ⅱ⑧",$BX295:$EQ295,0)+7),0)</f>
        <v>0</v>
      </c>
      <c r="MM295" s="478">
        <f t="shared" si="921"/>
        <v>0</v>
      </c>
      <c r="MN295" s="468">
        <f t="shared" si="922"/>
        <v>0</v>
      </c>
      <c r="MP295" s="348">
        <f t="shared" si="923"/>
        <v>0</v>
      </c>
      <c r="MQ295" s="348">
        <f t="shared" si="924"/>
        <v>0</v>
      </c>
      <c r="MR295" s="348">
        <f t="shared" si="925"/>
        <v>0</v>
      </c>
      <c r="MS295" s="348">
        <f t="shared" si="926"/>
        <v>0</v>
      </c>
      <c r="MT295" s="348">
        <f t="shared" si="927"/>
        <v>0</v>
      </c>
      <c r="MU295" s="348">
        <f t="shared" si="928"/>
        <v>0</v>
      </c>
      <c r="MV295" s="348">
        <f t="shared" si="929"/>
        <v>0</v>
      </c>
      <c r="MW295" s="348">
        <f t="shared" si="930"/>
        <v>0</v>
      </c>
      <c r="MX295" s="348">
        <f t="shared" si="931"/>
        <v>0</v>
      </c>
      <c r="MZ295" s="550">
        <f t="shared" si="932"/>
        <v>0</v>
      </c>
      <c r="NA295" s="550">
        <f t="shared" si="933"/>
        <v>0</v>
      </c>
      <c r="NB295" s="550">
        <f t="shared" si="934"/>
        <v>0</v>
      </c>
      <c r="NC295" s="550">
        <f t="shared" si="935"/>
        <v>0</v>
      </c>
      <c r="ND295" s="550">
        <f t="shared" si="936"/>
        <v>0</v>
      </c>
      <c r="NE295" s="550">
        <f t="shared" si="937"/>
        <v>0</v>
      </c>
      <c r="NF295" s="550">
        <f t="shared" si="938"/>
        <v>0</v>
      </c>
      <c r="NG295" s="550">
        <f t="shared" si="939"/>
        <v>0</v>
      </c>
    </row>
    <row r="296" spans="1:371" s="136" customFormat="1" ht="21" customHeight="1">
      <c r="A296" s="452">
        <f t="shared" si="812"/>
        <v>0</v>
      </c>
      <c r="B296" s="452">
        <f t="shared" si="1001"/>
        <v>0</v>
      </c>
      <c r="C296" s="452">
        <f t="shared" si="813"/>
        <v>0</v>
      </c>
      <c r="D296" s="452">
        <f t="shared" si="814"/>
        <v>0</v>
      </c>
      <c r="E296" s="452">
        <f t="shared" si="815"/>
        <v>0</v>
      </c>
      <c r="F296" s="452">
        <f t="shared" si="1002"/>
        <v>0</v>
      </c>
      <c r="G296" s="452">
        <f t="shared" si="1003"/>
        <v>0</v>
      </c>
      <c r="H296" s="452">
        <f t="shared" si="1004"/>
        <v>0</v>
      </c>
      <c r="I296" s="267">
        <f t="shared" si="940"/>
        <v>0</v>
      </c>
      <c r="J296" s="268"/>
      <c r="K296" s="112"/>
      <c r="L296" s="112"/>
      <c r="M296" s="106"/>
      <c r="N296" s="106"/>
      <c r="O296" s="106"/>
      <c r="P296" s="106"/>
      <c r="Q296" s="112"/>
      <c r="R296" s="263" t="str">
        <f>IFERROR(VLOOKUP(Q296,'４整理番号表'!$T$27:$U$30,2,TRUE),"")</f>
        <v/>
      </c>
      <c r="S296" s="263">
        <f t="shared" si="941"/>
        <v>0</v>
      </c>
      <c r="T296" s="266">
        <f t="shared" si="942"/>
        <v>0</v>
      </c>
      <c r="U296" s="112"/>
      <c r="V296" s="108"/>
      <c r="W296" s="269" t="str">
        <f>IFERROR(VLOOKUP(V296,'４整理番号表'!$B$6:$G$7,2,TRUE),"")</f>
        <v/>
      </c>
      <c r="X296" s="270"/>
      <c r="Y296" s="108"/>
      <c r="Z296" s="269" t="str">
        <f>IFERROR(VLOOKUP(Y296,'４整理番号表'!$B$39:$H$45,2,TRUE),"")</f>
        <v/>
      </c>
      <c r="AA296" s="108"/>
      <c r="AB296" s="271" t="str">
        <f>IFERROR(VLOOKUP(AA296,'４整理番号表'!$J$5:$K$59,2,TRUE),"")</f>
        <v/>
      </c>
      <c r="AC296" s="365"/>
      <c r="AD296" s="624"/>
      <c r="AE296" s="107"/>
      <c r="AF296" s="272" t="str">
        <f>IFERROR(VLOOKUP(AE296,'４整理番号表'!$P$6:$Q$39,2,TRUE),"")</f>
        <v/>
      </c>
      <c r="AG296" s="273">
        <f t="shared" si="816"/>
        <v>0</v>
      </c>
      <c r="AH296" s="106"/>
      <c r="AI296" s="112"/>
      <c r="AJ296" s="111"/>
      <c r="AK296" s="282"/>
      <c r="AL296" s="283"/>
      <c r="AM296" s="280"/>
      <c r="AN296" s="29"/>
      <c r="AO296" s="291">
        <f t="shared" si="817"/>
        <v>0</v>
      </c>
      <c r="AP296" s="290">
        <f t="shared" si="943"/>
        <v>0</v>
      </c>
      <c r="AQ296" s="30"/>
      <c r="AR296" s="30"/>
      <c r="AS296" s="30"/>
      <c r="AT296" s="289"/>
      <c r="AU296" s="291">
        <f t="shared" si="1010"/>
        <v>0</v>
      </c>
      <c r="AV296" s="291" t="str">
        <f t="shared" si="1005"/>
        <v/>
      </c>
      <c r="AW296" s="27"/>
      <c r="AX296" s="33"/>
      <c r="AY296" s="33"/>
      <c r="AZ296" s="28"/>
      <c r="BA296" s="27"/>
      <c r="BB296" s="202"/>
      <c r="BC296" s="315">
        <f t="shared" si="944"/>
        <v>0</v>
      </c>
      <c r="BD296" s="349" t="str">
        <f t="shared" si="818"/>
        <v/>
      </c>
      <c r="BE296" s="350"/>
      <c r="BF296" s="350"/>
      <c r="BG296" s="349">
        <f t="shared" si="1011"/>
        <v>0</v>
      </c>
      <c r="BH296" s="350"/>
      <c r="BI296" s="349">
        <f t="shared" si="945"/>
        <v>0</v>
      </c>
      <c r="BJ296" s="202"/>
      <c r="BK296" s="202"/>
      <c r="BL296" s="653" t="str">
        <f t="shared" si="819"/>
        <v/>
      </c>
      <c r="BM296" s="654" t="str">
        <f t="shared" si="820"/>
        <v/>
      </c>
      <c r="BN296" s="266" t="str">
        <f t="shared" si="821"/>
        <v/>
      </c>
      <c r="BO296" s="793"/>
      <c r="BP296" s="323"/>
      <c r="BQ296" s="323"/>
      <c r="BR296" s="323"/>
      <c r="BS296" s="323"/>
      <c r="BT296" s="324" t="str">
        <f t="shared" si="822"/>
        <v/>
      </c>
      <c r="BU296" s="325" t="str">
        <f t="shared" si="946"/>
        <v/>
      </c>
      <c r="BV296" s="393">
        <f t="shared" si="1012"/>
        <v>0</v>
      </c>
      <c r="BW296" s="326"/>
      <c r="BX296" s="329"/>
      <c r="BY296" s="454"/>
      <c r="BZ296" s="455"/>
      <c r="CA296" s="455"/>
      <c r="CB296" s="455"/>
      <c r="CC296" s="455"/>
      <c r="CD296" s="322">
        <f>IFERROR(VLOOKUP(BX296,'４整理番号表'!$X$23:$Z$31,3,FALSE),)</f>
        <v>0</v>
      </c>
      <c r="CE296" s="605" t="str">
        <f>IF(BX296='４整理番号表'!$X$24,IF(CC296&lt;&gt;"",IF(BZ296&gt;0,IF(BY296=6,ROUNDDOWN((CC296-BZ296)/ABS(BZ296),3),IF(BY296=5,ROUNDDOWN((CC296-BZ296)/ABS(BZ296)*3/4,3),"")),"-")),IF(CC296&lt;&gt;"",IF(BZ296&gt;0,ROUNDDOWN((CC296-BZ296)/ABS(BZ296),3),"-"),""))</f>
        <v/>
      </c>
      <c r="CF296" s="610"/>
      <c r="CG296" s="329"/>
      <c r="CH296" s="454"/>
      <c r="CI296" s="322"/>
      <c r="CJ296" s="322"/>
      <c r="CK296" s="322"/>
      <c r="CL296" s="322"/>
      <c r="CM296" s="322">
        <f>IFERROR(VLOOKUP(CG296,'４整理番号表'!$X$23:$Z$31,3,FALSE),)</f>
        <v>0</v>
      </c>
      <c r="CN296" s="325" t="str">
        <f t="shared" si="948"/>
        <v/>
      </c>
      <c r="CO296" s="610"/>
      <c r="CP296" s="329"/>
      <c r="CQ296" s="454"/>
      <c r="CR296" s="322"/>
      <c r="CS296" s="322"/>
      <c r="CT296" s="322"/>
      <c r="CU296" s="322"/>
      <c r="CV296" s="322">
        <f>IFERROR(VLOOKUP(CP296,'４整理番号表'!$X$23:$Z$31,3,FALSE),)</f>
        <v>0</v>
      </c>
      <c r="CW296" s="325" t="str">
        <f t="shared" si="949"/>
        <v/>
      </c>
      <c r="CX296" s="619"/>
      <c r="CY296" s="329"/>
      <c r="CZ296" s="454"/>
      <c r="DA296" s="322"/>
      <c r="DB296" s="322"/>
      <c r="DC296" s="322"/>
      <c r="DD296" s="322"/>
      <c r="DE296" s="322">
        <f>IFERROR(VLOOKUP(CY296,'４整理番号表'!$X$23:$Z$31,3,FALSE),)</f>
        <v>0</v>
      </c>
      <c r="DF296" s="325" t="str">
        <f t="shared" si="950"/>
        <v/>
      </c>
      <c r="DG296" s="610"/>
      <c r="DH296" s="329"/>
      <c r="DI296" s="454"/>
      <c r="DJ296" s="322"/>
      <c r="DK296" s="322"/>
      <c r="DL296" s="322"/>
      <c r="DM296" s="322"/>
      <c r="DN296" s="322">
        <f>IFERROR(VLOOKUP(DH296,'４整理番号表'!$X$23:$Z$31,3,FALSE),)</f>
        <v>0</v>
      </c>
      <c r="DO296" s="325" t="str">
        <f t="shared" si="951"/>
        <v/>
      </c>
      <c r="DP296" s="610"/>
      <c r="DQ296" s="329"/>
      <c r="DR296" s="454"/>
      <c r="DS296" s="322"/>
      <c r="DT296" s="322"/>
      <c r="DU296" s="322"/>
      <c r="DV296" s="322"/>
      <c r="DW296" s="322">
        <f>IFERROR(VLOOKUP(DQ296,'４整理番号表'!$X$23:$Z$31,3,FALSE),)</f>
        <v>0</v>
      </c>
      <c r="DX296" s="325" t="str">
        <f t="shared" si="952"/>
        <v/>
      </c>
      <c r="DY296" s="610"/>
      <c r="DZ296" s="329"/>
      <c r="EA296" s="454"/>
      <c r="EB296" s="322"/>
      <c r="EC296" s="322"/>
      <c r="ED296" s="322"/>
      <c r="EE296" s="322"/>
      <c r="EF296" s="322">
        <f>IFERROR(VLOOKUP(DZ296,'４整理番号表'!$X$23:$Z$31,3,FALSE),)</f>
        <v>0</v>
      </c>
      <c r="EG296" s="325" t="str">
        <f t="shared" si="953"/>
        <v/>
      </c>
      <c r="EH296" s="610"/>
      <c r="EI296" s="329"/>
      <c r="EJ296" s="454"/>
      <c r="EK296" s="322"/>
      <c r="EL296" s="322"/>
      <c r="EM296" s="322"/>
      <c r="EN296" s="322"/>
      <c r="EO296" s="322">
        <f>IFERROR(VLOOKUP(EI296,'４整理番号表'!$X$23:$Z$31,3,FALSE),)</f>
        <v>0</v>
      </c>
      <c r="EP296" s="325" t="str">
        <f t="shared" si="954"/>
        <v/>
      </c>
      <c r="EQ296" s="619"/>
      <c r="ER296" s="203" t="s">
        <v>101</v>
      </c>
      <c r="ES296" s="266">
        <f t="shared" si="823"/>
        <v>0</v>
      </c>
      <c r="ET296" s="272">
        <f t="shared" si="824"/>
        <v>0</v>
      </c>
      <c r="EU296" s="272">
        <f t="shared" si="825"/>
        <v>0</v>
      </c>
      <c r="EV296" s="272">
        <f t="shared" si="826"/>
        <v>0</v>
      </c>
      <c r="EW296" s="272">
        <f t="shared" si="827"/>
        <v>0</v>
      </c>
      <c r="EX296" s="272">
        <f t="shared" si="828"/>
        <v>0</v>
      </c>
      <c r="EY296" s="272">
        <f t="shared" si="829"/>
        <v>0</v>
      </c>
      <c r="EZ296" s="272">
        <f t="shared" si="830"/>
        <v>0</v>
      </c>
      <c r="FA296" s="272">
        <f t="shared" si="831"/>
        <v>0</v>
      </c>
      <c r="FB296" s="272">
        <f t="shared" si="832"/>
        <v>0</v>
      </c>
      <c r="FC296" s="272">
        <f t="shared" si="833"/>
        <v>0</v>
      </c>
      <c r="FD296" s="272">
        <f t="shared" si="834"/>
        <v>0</v>
      </c>
      <c r="FE296" s="272">
        <f t="shared" si="835"/>
        <v>0</v>
      </c>
      <c r="FF296" s="272">
        <f t="shared" si="836"/>
        <v>0</v>
      </c>
      <c r="FG296" s="272">
        <f t="shared" si="837"/>
        <v>0</v>
      </c>
      <c r="FH296" s="272">
        <f t="shared" si="838"/>
        <v>0</v>
      </c>
      <c r="FI296" s="109" t="s">
        <v>100</v>
      </c>
      <c r="FJ296" s="109" t="s">
        <v>100</v>
      </c>
      <c r="FK296" s="109" t="s">
        <v>100</v>
      </c>
      <c r="FL296" s="109" t="s">
        <v>100</v>
      </c>
      <c r="FM296" s="109" t="s">
        <v>100</v>
      </c>
      <c r="FN296" s="272">
        <f t="shared" si="955"/>
        <v>0</v>
      </c>
      <c r="FO296" s="272">
        <f t="shared" si="956"/>
        <v>0</v>
      </c>
      <c r="FP296" s="272">
        <f t="shared" si="957"/>
        <v>0</v>
      </c>
      <c r="FQ296" s="272">
        <f t="shared" si="958"/>
        <v>0</v>
      </c>
      <c r="FR296" s="272">
        <f t="shared" si="959"/>
        <v>0</v>
      </c>
      <c r="FS296" s="272">
        <f t="shared" si="960"/>
        <v>0</v>
      </c>
      <c r="FT296" s="272">
        <f t="shared" si="961"/>
        <v>0</v>
      </c>
      <c r="FU296" s="113"/>
      <c r="FV296" s="113"/>
      <c r="FW296" s="109"/>
      <c r="FX296" s="109"/>
      <c r="FY296" s="109"/>
      <c r="FZ296" s="272">
        <f t="shared" si="962"/>
        <v>0</v>
      </c>
      <c r="GA296" s="272">
        <f t="shared" si="839"/>
        <v>0</v>
      </c>
      <c r="GB296" s="109"/>
      <c r="GC296" s="109"/>
      <c r="GD296" s="109"/>
      <c r="GE296" s="109"/>
      <c r="GF296" s="109"/>
      <c r="GG296" s="109"/>
      <c r="GH296" s="109"/>
      <c r="GI296" s="109"/>
      <c r="GJ296" s="109"/>
      <c r="GK296" s="109"/>
      <c r="GL296" s="109"/>
      <c r="GM296" s="109"/>
      <c r="GN296" s="109"/>
      <c r="GO296" s="109"/>
      <c r="GP296" s="109"/>
      <c r="GQ296" s="109"/>
      <c r="GR296" s="109"/>
      <c r="GS296" s="109"/>
      <c r="GT296" s="110"/>
      <c r="GV296" s="413">
        <f t="shared" si="840"/>
        <v>0</v>
      </c>
      <c r="GW296" s="414">
        <f t="shared" si="841"/>
        <v>0</v>
      </c>
      <c r="GX296" s="415"/>
      <c r="GY296" s="416">
        <f t="shared" si="1006"/>
        <v>0</v>
      </c>
      <c r="GZ296" s="417">
        <f t="shared" si="1007"/>
        <v>0</v>
      </c>
      <c r="HA296" s="385"/>
      <c r="HB296" s="421"/>
      <c r="HC296" s="422"/>
      <c r="HD296" s="422"/>
      <c r="HE296" s="423">
        <f t="shared" si="1008"/>
        <v>0</v>
      </c>
      <c r="HF296" s="424">
        <f t="shared" si="1009"/>
        <v>0</v>
      </c>
      <c r="HG296" s="426"/>
      <c r="HH296" s="426"/>
      <c r="HI296" s="426"/>
      <c r="HJ296" s="345" t="str">
        <f t="shared" si="842"/>
        <v/>
      </c>
      <c r="HK296" s="402">
        <f>IF(OR(AND(1&lt;=HJ296,HJ296&lt;=3),HJ296=6),VLOOKUP(HJ296,'４整理番号表'!$J$5:$K$59,2,FALSE),0)</f>
        <v>0</v>
      </c>
      <c r="HL296" s="402">
        <f>IF(OR(HJ296=4,HJ296=7),VLOOKUP(HJ296,'４整理番号表'!$J$5:$K$59,2,FALSE),0)</f>
        <v>0</v>
      </c>
      <c r="HM296" s="402">
        <f>IF(HJ296=5,VLOOKUP(HJ296,'４整理番号表'!$J$5:$K$59,2,FALSE),0)</f>
        <v>0</v>
      </c>
      <c r="HN296" s="402">
        <f>IF(AND(8&lt;=HJ296,HJ296&lt;=13),VLOOKUP(HJ296,'４整理番号表'!$J$5:$K$59,2,FALSE),0)</f>
        <v>0</v>
      </c>
      <c r="HO296" s="397">
        <f t="shared" si="963"/>
        <v>0</v>
      </c>
      <c r="HP296" s="345">
        <f t="shared" si="964"/>
        <v>0</v>
      </c>
      <c r="HQ296" s="345">
        <f t="shared" si="965"/>
        <v>0</v>
      </c>
      <c r="HR296" s="344">
        <f t="shared" si="966"/>
        <v>0</v>
      </c>
      <c r="HS296" s="344">
        <f t="shared" si="967"/>
        <v>0</v>
      </c>
      <c r="HT296" s="345">
        <f t="shared" si="968"/>
        <v>0</v>
      </c>
      <c r="HU296" s="345">
        <f t="shared" si="969"/>
        <v>0</v>
      </c>
      <c r="HV296" s="345">
        <f t="shared" si="970"/>
        <v>0</v>
      </c>
      <c r="HW296" s="345">
        <f t="shared" si="971"/>
        <v>0</v>
      </c>
      <c r="HX296" s="345">
        <f t="shared" si="972"/>
        <v>0</v>
      </c>
      <c r="HY296" s="344">
        <f t="shared" si="973"/>
        <v>0</v>
      </c>
      <c r="HZ296" s="344">
        <f t="shared" si="974"/>
        <v>0</v>
      </c>
      <c r="IA296" s="345">
        <f t="shared" si="975"/>
        <v>0</v>
      </c>
      <c r="IB296" s="345">
        <f t="shared" si="976"/>
        <v>0</v>
      </c>
      <c r="IC296" s="345">
        <f t="shared" si="977"/>
        <v>0</v>
      </c>
      <c r="ID296" s="345">
        <f t="shared" si="978"/>
        <v>0</v>
      </c>
      <c r="IE296" s="345">
        <f t="shared" si="979"/>
        <v>0</v>
      </c>
      <c r="IF296" s="344">
        <f>IF(AND($HO296=3,SUM($ID296:IE296)=0),IF(AND($HB296=1,$HF296&gt;=0.1),1,),)</f>
        <v>0</v>
      </c>
      <c r="IG296" s="344">
        <f>IF(AND($HO296=3,SUM($ID296:IF296)=0),IF(AND($HB296=1,$HF296&gt;=0.05,$HF296&lt;0.1),1,),)</f>
        <v>0</v>
      </c>
      <c r="IH296" s="345">
        <f t="shared" si="980"/>
        <v>0</v>
      </c>
      <c r="II296" s="345">
        <f t="shared" si="981"/>
        <v>0</v>
      </c>
      <c r="IJ296" s="345">
        <f t="shared" si="982"/>
        <v>0</v>
      </c>
      <c r="IK296" s="345">
        <f t="shared" si="983"/>
        <v>0</v>
      </c>
      <c r="IL296" s="345">
        <f t="shared" si="984"/>
        <v>0</v>
      </c>
      <c r="IM296" s="345">
        <f t="shared" si="985"/>
        <v>0</v>
      </c>
      <c r="IN296" s="345">
        <f t="shared" si="986"/>
        <v>0</v>
      </c>
      <c r="IO296" s="345">
        <f t="shared" si="987"/>
        <v>0</v>
      </c>
      <c r="IP296" s="345">
        <f t="shared" si="988"/>
        <v>0</v>
      </c>
      <c r="IQ296" s="345">
        <f t="shared" si="989"/>
        <v>0</v>
      </c>
      <c r="IR296" s="345">
        <f t="shared" si="990"/>
        <v>0</v>
      </c>
      <c r="IS296" s="392">
        <f t="shared" si="991"/>
        <v>0</v>
      </c>
      <c r="IT296" s="385"/>
      <c r="IU296" s="440">
        <f t="shared" si="843"/>
        <v>0</v>
      </c>
      <c r="IV296" s="344">
        <f t="shared" si="844"/>
        <v>0</v>
      </c>
      <c r="IW296" s="344">
        <f t="shared" si="845"/>
        <v>0</v>
      </c>
      <c r="IX296" s="344">
        <f t="shared" si="846"/>
        <v>0</v>
      </c>
      <c r="IY296" s="344">
        <f t="shared" si="847"/>
        <v>0</v>
      </c>
      <c r="IZ296" s="344">
        <f t="shared" si="848"/>
        <v>0</v>
      </c>
      <c r="JA296" s="344">
        <f t="shared" si="849"/>
        <v>0</v>
      </c>
      <c r="JB296" s="344">
        <f t="shared" si="850"/>
        <v>0</v>
      </c>
      <c r="JC296" s="344">
        <f t="shared" si="851"/>
        <v>0</v>
      </c>
      <c r="JD296" s="344">
        <f t="shared" si="852"/>
        <v>0</v>
      </c>
      <c r="JE296" s="344">
        <f t="shared" si="853"/>
        <v>0</v>
      </c>
      <c r="JF296" s="344">
        <f t="shared" si="854"/>
        <v>0</v>
      </c>
      <c r="JG296" s="344">
        <f t="shared" si="855"/>
        <v>0</v>
      </c>
      <c r="JH296" s="344">
        <f t="shared" si="856"/>
        <v>0</v>
      </c>
      <c r="JI296" s="344">
        <f t="shared" si="857"/>
        <v>0</v>
      </c>
      <c r="JJ296" s="344">
        <f t="shared" si="858"/>
        <v>0</v>
      </c>
      <c r="JK296" s="344">
        <f t="shared" si="859"/>
        <v>0</v>
      </c>
      <c r="JL296" s="344">
        <f t="shared" si="860"/>
        <v>0</v>
      </c>
      <c r="JM296" s="344">
        <f t="shared" si="861"/>
        <v>0</v>
      </c>
      <c r="JN296" s="344">
        <f t="shared" si="862"/>
        <v>0</v>
      </c>
      <c r="JO296" s="344">
        <f t="shared" si="863"/>
        <v>0</v>
      </c>
      <c r="JP296" s="344">
        <f t="shared" si="864"/>
        <v>0</v>
      </c>
      <c r="JQ296" s="344">
        <f t="shared" si="865"/>
        <v>0</v>
      </c>
      <c r="JR296" s="344">
        <f t="shared" si="866"/>
        <v>0</v>
      </c>
      <c r="JS296" s="344">
        <f t="shared" si="867"/>
        <v>0</v>
      </c>
      <c r="JT296" s="344">
        <f t="shared" si="868"/>
        <v>0</v>
      </c>
      <c r="JU296" s="344">
        <f t="shared" si="869"/>
        <v>0</v>
      </c>
      <c r="JV296" s="344">
        <f t="shared" si="870"/>
        <v>0</v>
      </c>
      <c r="JW296" s="344">
        <f t="shared" si="871"/>
        <v>0</v>
      </c>
      <c r="JX296" s="344">
        <f t="shared" si="872"/>
        <v>0</v>
      </c>
      <c r="JY296" s="344">
        <f t="shared" si="873"/>
        <v>0</v>
      </c>
      <c r="JZ296" s="344">
        <f t="shared" si="874"/>
        <v>0</v>
      </c>
      <c r="KA296" s="344">
        <f t="shared" si="875"/>
        <v>0</v>
      </c>
      <c r="KB296" s="344">
        <f t="shared" si="876"/>
        <v>0</v>
      </c>
      <c r="KC296" s="344">
        <f t="shared" si="877"/>
        <v>0</v>
      </c>
      <c r="KD296" s="344">
        <f t="shared" si="878"/>
        <v>0</v>
      </c>
      <c r="KE296" s="344">
        <f t="shared" si="879"/>
        <v>0</v>
      </c>
      <c r="KF296" s="344">
        <f t="shared" si="880"/>
        <v>0</v>
      </c>
      <c r="KG296" s="344">
        <f t="shared" si="881"/>
        <v>0</v>
      </c>
      <c r="KH296" s="344">
        <f t="shared" si="882"/>
        <v>0</v>
      </c>
      <c r="KI296" s="344">
        <f t="shared" si="883"/>
        <v>0</v>
      </c>
      <c r="KJ296" s="344">
        <f t="shared" si="884"/>
        <v>0</v>
      </c>
      <c r="KK296" s="344">
        <f t="shared" si="885"/>
        <v>0</v>
      </c>
      <c r="KL296" s="344">
        <f t="shared" si="886"/>
        <v>0</v>
      </c>
      <c r="KM296" s="344">
        <f t="shared" si="887"/>
        <v>0</v>
      </c>
      <c r="KN296" s="344">
        <f t="shared" si="888"/>
        <v>0</v>
      </c>
      <c r="KO296" s="344">
        <f t="shared" si="889"/>
        <v>0</v>
      </c>
      <c r="KP296" s="344">
        <f t="shared" si="890"/>
        <v>0</v>
      </c>
      <c r="KQ296" s="344">
        <f t="shared" si="891"/>
        <v>0</v>
      </c>
      <c r="KR296" s="344">
        <f t="shared" si="892"/>
        <v>0</v>
      </c>
      <c r="KS296" s="344">
        <f t="shared" si="893"/>
        <v>0</v>
      </c>
      <c r="KT296" s="383">
        <f t="shared" si="894"/>
        <v>0</v>
      </c>
      <c r="KU296" s="701"/>
      <c r="KV296" s="109"/>
      <c r="KW296" s="109"/>
      <c r="KX296" s="110"/>
      <c r="KZ296" s="472">
        <f t="shared" si="895"/>
        <v>0</v>
      </c>
      <c r="LA296" s="348">
        <f t="shared" si="896"/>
        <v>0</v>
      </c>
      <c r="LB296" s="348">
        <f t="shared" si="897"/>
        <v>0</v>
      </c>
      <c r="LC296" s="473">
        <f t="shared" si="898"/>
        <v>0</v>
      </c>
      <c r="LE296" s="467">
        <f t="shared" si="899"/>
        <v>0</v>
      </c>
      <c r="LF296" s="467" t="str">
        <f t="shared" si="900"/>
        <v/>
      </c>
      <c r="LG296" s="467">
        <f t="shared" si="901"/>
        <v>0</v>
      </c>
      <c r="LH296" s="467">
        <f t="shared" si="902"/>
        <v>0</v>
      </c>
      <c r="LI296" s="467">
        <f t="shared" si="903"/>
        <v>0</v>
      </c>
      <c r="LJ296" s="467">
        <f t="shared" si="904"/>
        <v>0</v>
      </c>
      <c r="LK296" s="467">
        <f t="shared" si="905"/>
        <v>0</v>
      </c>
      <c r="LL296" s="467">
        <f t="shared" si="906"/>
        <v>0</v>
      </c>
      <c r="LM296" s="467">
        <f t="shared" si="907"/>
        <v>0</v>
      </c>
      <c r="LN296" s="468">
        <f t="shared" si="908"/>
        <v>0</v>
      </c>
      <c r="LO296" s="468" t="str">
        <f t="shared" si="992"/>
        <v>○</v>
      </c>
      <c r="LP296" s="451"/>
      <c r="LQ296" s="414">
        <f t="shared" si="993"/>
        <v>0</v>
      </c>
      <c r="LR296" s="414">
        <f t="shared" si="994"/>
        <v>0</v>
      </c>
      <c r="LS296" s="414" t="str">
        <f t="shared" si="909"/>
        <v/>
      </c>
      <c r="LT296" s="414" t="str">
        <f t="shared" si="995"/>
        <v/>
      </c>
      <c r="LU296" s="414">
        <f t="shared" si="910"/>
        <v>0</v>
      </c>
      <c r="LV296" s="414">
        <f t="shared" si="911"/>
        <v>0</v>
      </c>
      <c r="LW296" s="414">
        <f t="shared" si="912"/>
        <v>0</v>
      </c>
      <c r="LX296" s="448">
        <f t="shared" si="913"/>
        <v>0</v>
      </c>
      <c r="LY296" s="414">
        <f t="shared" si="996"/>
        <v>0</v>
      </c>
      <c r="LZ296" s="414">
        <f t="shared" si="997"/>
        <v>0</v>
      </c>
      <c r="MA296" s="414">
        <f t="shared" si="998"/>
        <v>0</v>
      </c>
      <c r="MB296" s="448">
        <f t="shared" si="999"/>
        <v>0</v>
      </c>
      <c r="MC296" s="414">
        <f t="shared" si="914"/>
        <v>0</v>
      </c>
      <c r="MD296" s="414">
        <f t="shared" si="915"/>
        <v>0</v>
      </c>
      <c r="ME296" s="414">
        <f t="shared" si="916"/>
        <v>0</v>
      </c>
      <c r="MF296" s="448">
        <f t="shared" si="917"/>
        <v>0</v>
      </c>
      <c r="MG296" s="414">
        <f t="shared" si="918"/>
        <v>0</v>
      </c>
      <c r="MH296" s="414">
        <f t="shared" si="919"/>
        <v>0</v>
      </c>
      <c r="MI296" s="414">
        <f t="shared" si="920"/>
        <v>0</v>
      </c>
      <c r="MJ296" s="448">
        <f t="shared" si="1000"/>
        <v>0</v>
      </c>
      <c r="MK296" s="462"/>
      <c r="ML296" s="477" cm="1">
        <f t="array" ref="ML296">IF(MX296=1,INDEX($BX296:$EQ296,1,MATCH("Ⅱ⑧",$BX296:$EQ296,0)+7),0)</f>
        <v>0</v>
      </c>
      <c r="MM296" s="478">
        <f t="shared" si="921"/>
        <v>0</v>
      </c>
      <c r="MN296" s="468">
        <f t="shared" si="922"/>
        <v>0</v>
      </c>
      <c r="MP296" s="348">
        <f t="shared" si="923"/>
        <v>0</v>
      </c>
      <c r="MQ296" s="348">
        <f t="shared" si="924"/>
        <v>0</v>
      </c>
      <c r="MR296" s="348">
        <f t="shared" si="925"/>
        <v>0</v>
      </c>
      <c r="MS296" s="348">
        <f t="shared" si="926"/>
        <v>0</v>
      </c>
      <c r="MT296" s="348">
        <f t="shared" si="927"/>
        <v>0</v>
      </c>
      <c r="MU296" s="348">
        <f t="shared" si="928"/>
        <v>0</v>
      </c>
      <c r="MV296" s="348">
        <f t="shared" si="929"/>
        <v>0</v>
      </c>
      <c r="MW296" s="348">
        <f t="shared" si="930"/>
        <v>0</v>
      </c>
      <c r="MX296" s="348">
        <f t="shared" si="931"/>
        <v>0</v>
      </c>
      <c r="MZ296" s="550">
        <f t="shared" si="932"/>
        <v>0</v>
      </c>
      <c r="NA296" s="550">
        <f t="shared" si="933"/>
        <v>0</v>
      </c>
      <c r="NB296" s="550">
        <f t="shared" si="934"/>
        <v>0</v>
      </c>
      <c r="NC296" s="550">
        <f t="shared" si="935"/>
        <v>0</v>
      </c>
      <c r="ND296" s="550">
        <f t="shared" si="936"/>
        <v>0</v>
      </c>
      <c r="NE296" s="550">
        <f t="shared" si="937"/>
        <v>0</v>
      </c>
      <c r="NF296" s="550">
        <f t="shared" si="938"/>
        <v>0</v>
      </c>
      <c r="NG296" s="550">
        <f t="shared" si="939"/>
        <v>0</v>
      </c>
    </row>
    <row r="297" spans="1:371" s="136" customFormat="1" ht="21" customHeight="1">
      <c r="A297" s="452">
        <f t="shared" si="812"/>
        <v>0</v>
      </c>
      <c r="B297" s="452">
        <f t="shared" si="1001"/>
        <v>0</v>
      </c>
      <c r="C297" s="452">
        <f t="shared" si="813"/>
        <v>0</v>
      </c>
      <c r="D297" s="452">
        <f t="shared" si="814"/>
        <v>0</v>
      </c>
      <c r="E297" s="452">
        <f t="shared" si="815"/>
        <v>0</v>
      </c>
      <c r="F297" s="452">
        <f t="shared" si="1002"/>
        <v>0</v>
      </c>
      <c r="G297" s="452">
        <f t="shared" si="1003"/>
        <v>0</v>
      </c>
      <c r="H297" s="452">
        <f t="shared" si="1004"/>
        <v>0</v>
      </c>
      <c r="I297" s="267">
        <f t="shared" si="940"/>
        <v>0</v>
      </c>
      <c r="J297" s="268"/>
      <c r="K297" s="112"/>
      <c r="L297" s="112"/>
      <c r="M297" s="106"/>
      <c r="N297" s="106"/>
      <c r="O297" s="106"/>
      <c r="P297" s="106"/>
      <c r="Q297" s="112"/>
      <c r="R297" s="263" t="str">
        <f>IFERROR(VLOOKUP(Q297,'４整理番号表'!$T$27:$U$30,2,TRUE),"")</f>
        <v/>
      </c>
      <c r="S297" s="263">
        <f t="shared" si="941"/>
        <v>0</v>
      </c>
      <c r="T297" s="266">
        <f t="shared" si="942"/>
        <v>0</v>
      </c>
      <c r="U297" s="112"/>
      <c r="V297" s="108"/>
      <c r="W297" s="269" t="str">
        <f>IFERROR(VLOOKUP(V297,'４整理番号表'!$B$6:$G$7,2,TRUE),"")</f>
        <v/>
      </c>
      <c r="X297" s="270"/>
      <c r="Y297" s="108"/>
      <c r="Z297" s="269" t="str">
        <f>IFERROR(VLOOKUP(Y297,'４整理番号表'!$B$39:$H$45,2,TRUE),"")</f>
        <v/>
      </c>
      <c r="AA297" s="108"/>
      <c r="AB297" s="271" t="str">
        <f>IFERROR(VLOOKUP(AA297,'４整理番号表'!$J$5:$K$59,2,TRUE),"")</f>
        <v/>
      </c>
      <c r="AC297" s="365"/>
      <c r="AD297" s="624"/>
      <c r="AE297" s="107"/>
      <c r="AF297" s="272" t="str">
        <f>IFERROR(VLOOKUP(AE297,'４整理番号表'!$P$6:$Q$39,2,TRUE),"")</f>
        <v/>
      </c>
      <c r="AG297" s="273">
        <f t="shared" si="816"/>
        <v>0</v>
      </c>
      <c r="AH297" s="106"/>
      <c r="AI297" s="112"/>
      <c r="AJ297" s="111"/>
      <c r="AK297" s="282"/>
      <c r="AL297" s="283"/>
      <c r="AM297" s="280"/>
      <c r="AN297" s="26"/>
      <c r="AO297" s="291">
        <f t="shared" si="817"/>
        <v>0</v>
      </c>
      <c r="AP297" s="290">
        <f t="shared" si="943"/>
        <v>0</v>
      </c>
      <c r="AQ297" s="30"/>
      <c r="AR297" s="30"/>
      <c r="AS297" s="30"/>
      <c r="AT297" s="289"/>
      <c r="AU297" s="291">
        <f t="shared" si="1010"/>
        <v>0</v>
      </c>
      <c r="AV297" s="291" t="str">
        <f t="shared" si="1005"/>
        <v/>
      </c>
      <c r="AW297" s="27"/>
      <c r="AX297" s="33"/>
      <c r="AY297" s="33"/>
      <c r="AZ297" s="28"/>
      <c r="BA297" s="27"/>
      <c r="BB297" s="202"/>
      <c r="BC297" s="315">
        <f t="shared" si="944"/>
        <v>0</v>
      </c>
      <c r="BD297" s="349" t="str">
        <f t="shared" si="818"/>
        <v/>
      </c>
      <c r="BE297" s="350"/>
      <c r="BF297" s="350"/>
      <c r="BG297" s="349">
        <f t="shared" si="1011"/>
        <v>0</v>
      </c>
      <c r="BH297" s="350"/>
      <c r="BI297" s="349">
        <f t="shared" si="945"/>
        <v>0</v>
      </c>
      <c r="BJ297" s="202"/>
      <c r="BK297" s="202"/>
      <c r="BL297" s="653" t="str">
        <f t="shared" si="819"/>
        <v/>
      </c>
      <c r="BM297" s="654" t="str">
        <f t="shared" si="820"/>
        <v/>
      </c>
      <c r="BN297" s="266" t="str">
        <f t="shared" si="821"/>
        <v/>
      </c>
      <c r="BO297" s="793"/>
      <c r="BP297" s="323"/>
      <c r="BQ297" s="323"/>
      <c r="BR297" s="323"/>
      <c r="BS297" s="323"/>
      <c r="BT297" s="324" t="str">
        <f t="shared" si="822"/>
        <v/>
      </c>
      <c r="BU297" s="325" t="str">
        <f t="shared" si="946"/>
        <v/>
      </c>
      <c r="BV297" s="393">
        <f t="shared" si="1012"/>
        <v>0</v>
      </c>
      <c r="BW297" s="326"/>
      <c r="BX297" s="329"/>
      <c r="BY297" s="454"/>
      <c r="BZ297" s="455"/>
      <c r="CA297" s="455"/>
      <c r="CB297" s="455"/>
      <c r="CC297" s="455"/>
      <c r="CD297" s="322">
        <f>IFERROR(VLOOKUP(BX297,'４整理番号表'!$X$23:$Z$31,3,FALSE),)</f>
        <v>0</v>
      </c>
      <c r="CE297" s="605" t="str">
        <f>IF(BX297='４整理番号表'!$X$24,IF(CC297&lt;&gt;"",IF(BZ297&gt;0,IF(BY297=6,ROUNDDOWN((CC297-BZ297)/ABS(BZ297),3),IF(BY297=5,ROUNDDOWN((CC297-BZ297)/ABS(BZ297)*3/4,3),"")),"-")),IF(CC297&lt;&gt;"",IF(BZ297&gt;0,ROUNDDOWN((CC297-BZ297)/ABS(BZ297),3),"-"),""))</f>
        <v/>
      </c>
      <c r="CF297" s="610"/>
      <c r="CG297" s="329"/>
      <c r="CH297" s="454"/>
      <c r="CI297" s="322"/>
      <c r="CJ297" s="322"/>
      <c r="CK297" s="322"/>
      <c r="CL297" s="322"/>
      <c r="CM297" s="322">
        <f>IFERROR(VLOOKUP(CG297,'４整理番号表'!$X$23:$Z$31,3,FALSE),)</f>
        <v>0</v>
      </c>
      <c r="CN297" s="325" t="str">
        <f t="shared" si="948"/>
        <v/>
      </c>
      <c r="CO297" s="610"/>
      <c r="CP297" s="329"/>
      <c r="CQ297" s="454"/>
      <c r="CR297" s="322"/>
      <c r="CS297" s="322"/>
      <c r="CT297" s="322"/>
      <c r="CU297" s="322"/>
      <c r="CV297" s="322">
        <f>IFERROR(VLOOKUP(CP297,'４整理番号表'!$X$23:$Z$31,3,FALSE),)</f>
        <v>0</v>
      </c>
      <c r="CW297" s="325" t="str">
        <f t="shared" si="949"/>
        <v/>
      </c>
      <c r="CX297" s="619"/>
      <c r="CY297" s="329"/>
      <c r="CZ297" s="454"/>
      <c r="DA297" s="322"/>
      <c r="DB297" s="322"/>
      <c r="DC297" s="322"/>
      <c r="DD297" s="322"/>
      <c r="DE297" s="322">
        <f>IFERROR(VLOOKUP(CY297,'４整理番号表'!$X$23:$Z$31,3,FALSE),)</f>
        <v>0</v>
      </c>
      <c r="DF297" s="325" t="str">
        <f t="shared" si="950"/>
        <v/>
      </c>
      <c r="DG297" s="610"/>
      <c r="DH297" s="329"/>
      <c r="DI297" s="454"/>
      <c r="DJ297" s="322"/>
      <c r="DK297" s="322"/>
      <c r="DL297" s="322"/>
      <c r="DM297" s="322"/>
      <c r="DN297" s="322">
        <f>IFERROR(VLOOKUP(DH297,'４整理番号表'!$X$23:$Z$31,3,FALSE),)</f>
        <v>0</v>
      </c>
      <c r="DO297" s="325" t="str">
        <f t="shared" si="951"/>
        <v/>
      </c>
      <c r="DP297" s="610"/>
      <c r="DQ297" s="329"/>
      <c r="DR297" s="454"/>
      <c r="DS297" s="322"/>
      <c r="DT297" s="322"/>
      <c r="DU297" s="322"/>
      <c r="DV297" s="322"/>
      <c r="DW297" s="322">
        <f>IFERROR(VLOOKUP(DQ297,'４整理番号表'!$X$23:$Z$31,3,FALSE),)</f>
        <v>0</v>
      </c>
      <c r="DX297" s="325" t="str">
        <f t="shared" si="952"/>
        <v/>
      </c>
      <c r="DY297" s="610"/>
      <c r="DZ297" s="329"/>
      <c r="EA297" s="454"/>
      <c r="EB297" s="322"/>
      <c r="EC297" s="322"/>
      <c r="ED297" s="322"/>
      <c r="EE297" s="322"/>
      <c r="EF297" s="322">
        <f>IFERROR(VLOOKUP(DZ297,'４整理番号表'!$X$23:$Z$31,3,FALSE),)</f>
        <v>0</v>
      </c>
      <c r="EG297" s="325" t="str">
        <f t="shared" si="953"/>
        <v/>
      </c>
      <c r="EH297" s="610"/>
      <c r="EI297" s="329"/>
      <c r="EJ297" s="454"/>
      <c r="EK297" s="322"/>
      <c r="EL297" s="322"/>
      <c r="EM297" s="322"/>
      <c r="EN297" s="322"/>
      <c r="EO297" s="322">
        <f>IFERROR(VLOOKUP(EI297,'４整理番号表'!$X$23:$Z$31,3,FALSE),)</f>
        <v>0</v>
      </c>
      <c r="EP297" s="325" t="str">
        <f t="shared" si="954"/>
        <v/>
      </c>
      <c r="EQ297" s="619"/>
      <c r="ER297" s="203" t="s">
        <v>101</v>
      </c>
      <c r="ES297" s="266">
        <f t="shared" si="823"/>
        <v>0</v>
      </c>
      <c r="ET297" s="272">
        <f t="shared" si="824"/>
        <v>0</v>
      </c>
      <c r="EU297" s="272">
        <f t="shared" si="825"/>
        <v>0</v>
      </c>
      <c r="EV297" s="272">
        <f t="shared" si="826"/>
        <v>0</v>
      </c>
      <c r="EW297" s="272">
        <f t="shared" si="827"/>
        <v>0</v>
      </c>
      <c r="EX297" s="272">
        <f t="shared" si="828"/>
        <v>0</v>
      </c>
      <c r="EY297" s="272">
        <f t="shared" si="829"/>
        <v>0</v>
      </c>
      <c r="EZ297" s="272">
        <f t="shared" si="830"/>
        <v>0</v>
      </c>
      <c r="FA297" s="272">
        <f t="shared" si="831"/>
        <v>0</v>
      </c>
      <c r="FB297" s="272">
        <f t="shared" si="832"/>
        <v>0</v>
      </c>
      <c r="FC297" s="272">
        <f t="shared" si="833"/>
        <v>0</v>
      </c>
      <c r="FD297" s="272">
        <f t="shared" si="834"/>
        <v>0</v>
      </c>
      <c r="FE297" s="272">
        <f t="shared" si="835"/>
        <v>0</v>
      </c>
      <c r="FF297" s="272">
        <f t="shared" si="836"/>
        <v>0</v>
      </c>
      <c r="FG297" s="272">
        <f t="shared" si="837"/>
        <v>0</v>
      </c>
      <c r="FH297" s="272">
        <f t="shared" si="838"/>
        <v>0</v>
      </c>
      <c r="FI297" s="109" t="s">
        <v>100</v>
      </c>
      <c r="FJ297" s="109" t="s">
        <v>100</v>
      </c>
      <c r="FK297" s="109" t="s">
        <v>100</v>
      </c>
      <c r="FL297" s="109" t="s">
        <v>100</v>
      </c>
      <c r="FM297" s="109" t="s">
        <v>100</v>
      </c>
      <c r="FN297" s="272">
        <f t="shared" si="955"/>
        <v>0</v>
      </c>
      <c r="FO297" s="272">
        <f t="shared" si="956"/>
        <v>0</v>
      </c>
      <c r="FP297" s="272">
        <f t="shared" si="957"/>
        <v>0</v>
      </c>
      <c r="FQ297" s="272">
        <f t="shared" si="958"/>
        <v>0</v>
      </c>
      <c r="FR297" s="272">
        <f t="shared" si="959"/>
        <v>0</v>
      </c>
      <c r="FS297" s="272">
        <f t="shared" si="960"/>
        <v>0</v>
      </c>
      <c r="FT297" s="272">
        <f t="shared" si="961"/>
        <v>0</v>
      </c>
      <c r="FU297" s="113"/>
      <c r="FV297" s="113"/>
      <c r="FW297" s="109"/>
      <c r="FX297" s="109"/>
      <c r="FY297" s="109"/>
      <c r="FZ297" s="272">
        <f t="shared" si="962"/>
        <v>0</v>
      </c>
      <c r="GA297" s="272">
        <f t="shared" si="839"/>
        <v>0</v>
      </c>
      <c r="GB297" s="109"/>
      <c r="GC297" s="109"/>
      <c r="GD297" s="109"/>
      <c r="GE297" s="109"/>
      <c r="GF297" s="109"/>
      <c r="GG297" s="109"/>
      <c r="GH297" s="109"/>
      <c r="GI297" s="109"/>
      <c r="GJ297" s="109"/>
      <c r="GK297" s="109"/>
      <c r="GL297" s="109"/>
      <c r="GM297" s="109"/>
      <c r="GN297" s="109"/>
      <c r="GO297" s="109"/>
      <c r="GP297" s="109"/>
      <c r="GQ297" s="109"/>
      <c r="GR297" s="109"/>
      <c r="GS297" s="109"/>
      <c r="GT297" s="110"/>
      <c r="GV297" s="413">
        <f t="shared" si="840"/>
        <v>0</v>
      </c>
      <c r="GW297" s="414">
        <f t="shared" si="841"/>
        <v>0</v>
      </c>
      <c r="GX297" s="415"/>
      <c r="GY297" s="416">
        <f t="shared" si="1006"/>
        <v>0</v>
      </c>
      <c r="GZ297" s="417">
        <f t="shared" si="1007"/>
        <v>0</v>
      </c>
      <c r="HA297" s="385"/>
      <c r="HB297" s="421"/>
      <c r="HC297" s="422"/>
      <c r="HD297" s="422"/>
      <c r="HE297" s="423">
        <f t="shared" si="1008"/>
        <v>0</v>
      </c>
      <c r="HF297" s="424">
        <f t="shared" si="1009"/>
        <v>0</v>
      </c>
      <c r="HG297" s="426"/>
      <c r="HH297" s="426"/>
      <c r="HI297" s="426"/>
      <c r="HJ297" s="345" t="str">
        <f t="shared" si="842"/>
        <v/>
      </c>
      <c r="HK297" s="402">
        <f>IF(OR(AND(1&lt;=HJ297,HJ297&lt;=3),HJ297=6),VLOOKUP(HJ297,'４整理番号表'!$J$5:$K$59,2,FALSE),0)</f>
        <v>0</v>
      </c>
      <c r="HL297" s="402">
        <f>IF(OR(HJ297=4,HJ297=7),VLOOKUP(HJ297,'４整理番号表'!$J$5:$K$59,2,FALSE),0)</f>
        <v>0</v>
      </c>
      <c r="HM297" s="402">
        <f>IF(HJ297=5,VLOOKUP(HJ297,'４整理番号表'!$J$5:$K$59,2,FALSE),0)</f>
        <v>0</v>
      </c>
      <c r="HN297" s="402">
        <f>IF(AND(8&lt;=HJ297,HJ297&lt;=13),VLOOKUP(HJ297,'４整理番号表'!$J$5:$K$59,2,FALSE),0)</f>
        <v>0</v>
      </c>
      <c r="HO297" s="397">
        <f t="shared" si="963"/>
        <v>0</v>
      </c>
      <c r="HP297" s="345">
        <f t="shared" si="964"/>
        <v>0</v>
      </c>
      <c r="HQ297" s="345">
        <f t="shared" si="965"/>
        <v>0</v>
      </c>
      <c r="HR297" s="344">
        <f t="shared" si="966"/>
        <v>0</v>
      </c>
      <c r="HS297" s="344">
        <f t="shared" si="967"/>
        <v>0</v>
      </c>
      <c r="HT297" s="345">
        <f t="shared" si="968"/>
        <v>0</v>
      </c>
      <c r="HU297" s="345">
        <f t="shared" si="969"/>
        <v>0</v>
      </c>
      <c r="HV297" s="345">
        <f t="shared" si="970"/>
        <v>0</v>
      </c>
      <c r="HW297" s="345">
        <f t="shared" si="971"/>
        <v>0</v>
      </c>
      <c r="HX297" s="345">
        <f t="shared" si="972"/>
        <v>0</v>
      </c>
      <c r="HY297" s="344">
        <f t="shared" si="973"/>
        <v>0</v>
      </c>
      <c r="HZ297" s="344">
        <f t="shared" si="974"/>
        <v>0</v>
      </c>
      <c r="IA297" s="345">
        <f t="shared" si="975"/>
        <v>0</v>
      </c>
      <c r="IB297" s="345">
        <f t="shared" si="976"/>
        <v>0</v>
      </c>
      <c r="IC297" s="345">
        <f t="shared" si="977"/>
        <v>0</v>
      </c>
      <c r="ID297" s="345">
        <f t="shared" si="978"/>
        <v>0</v>
      </c>
      <c r="IE297" s="345">
        <f t="shared" si="979"/>
        <v>0</v>
      </c>
      <c r="IF297" s="344">
        <f>IF(AND($HO297=3,SUM($ID297:IE297)=0),IF(AND($HB297=1,$HF297&gt;=0.1),1,),)</f>
        <v>0</v>
      </c>
      <c r="IG297" s="344">
        <f>IF(AND($HO297=3,SUM($ID297:IF297)=0),IF(AND($HB297=1,$HF297&gt;=0.05,$HF297&lt;0.1),1,),)</f>
        <v>0</v>
      </c>
      <c r="IH297" s="345">
        <f t="shared" si="980"/>
        <v>0</v>
      </c>
      <c r="II297" s="345">
        <f t="shared" si="981"/>
        <v>0</v>
      </c>
      <c r="IJ297" s="345">
        <f t="shared" si="982"/>
        <v>0</v>
      </c>
      <c r="IK297" s="345">
        <f t="shared" si="983"/>
        <v>0</v>
      </c>
      <c r="IL297" s="345">
        <f t="shared" si="984"/>
        <v>0</v>
      </c>
      <c r="IM297" s="345">
        <f t="shared" si="985"/>
        <v>0</v>
      </c>
      <c r="IN297" s="345">
        <f t="shared" si="986"/>
        <v>0</v>
      </c>
      <c r="IO297" s="345">
        <f t="shared" si="987"/>
        <v>0</v>
      </c>
      <c r="IP297" s="345">
        <f t="shared" si="988"/>
        <v>0</v>
      </c>
      <c r="IQ297" s="345">
        <f t="shared" si="989"/>
        <v>0</v>
      </c>
      <c r="IR297" s="345">
        <f t="shared" si="990"/>
        <v>0</v>
      </c>
      <c r="IS297" s="392">
        <f t="shared" si="991"/>
        <v>0</v>
      </c>
      <c r="IT297" s="385"/>
      <c r="IU297" s="440">
        <f t="shared" si="843"/>
        <v>0</v>
      </c>
      <c r="IV297" s="344">
        <f t="shared" si="844"/>
        <v>0</v>
      </c>
      <c r="IW297" s="344">
        <f t="shared" si="845"/>
        <v>0</v>
      </c>
      <c r="IX297" s="344">
        <f t="shared" si="846"/>
        <v>0</v>
      </c>
      <c r="IY297" s="344">
        <f t="shared" si="847"/>
        <v>0</v>
      </c>
      <c r="IZ297" s="344">
        <f t="shared" si="848"/>
        <v>0</v>
      </c>
      <c r="JA297" s="344">
        <f t="shared" si="849"/>
        <v>0</v>
      </c>
      <c r="JB297" s="344">
        <f t="shared" si="850"/>
        <v>0</v>
      </c>
      <c r="JC297" s="344">
        <f t="shared" si="851"/>
        <v>0</v>
      </c>
      <c r="JD297" s="344">
        <f t="shared" si="852"/>
        <v>0</v>
      </c>
      <c r="JE297" s="344">
        <f t="shared" si="853"/>
        <v>0</v>
      </c>
      <c r="JF297" s="344">
        <f t="shared" si="854"/>
        <v>0</v>
      </c>
      <c r="JG297" s="344">
        <f t="shared" si="855"/>
        <v>0</v>
      </c>
      <c r="JH297" s="344">
        <f t="shared" si="856"/>
        <v>0</v>
      </c>
      <c r="JI297" s="344">
        <f t="shared" si="857"/>
        <v>0</v>
      </c>
      <c r="JJ297" s="344">
        <f t="shared" si="858"/>
        <v>0</v>
      </c>
      <c r="JK297" s="344">
        <f t="shared" si="859"/>
        <v>0</v>
      </c>
      <c r="JL297" s="344">
        <f t="shared" si="860"/>
        <v>0</v>
      </c>
      <c r="JM297" s="344">
        <f t="shared" si="861"/>
        <v>0</v>
      </c>
      <c r="JN297" s="344">
        <f t="shared" si="862"/>
        <v>0</v>
      </c>
      <c r="JO297" s="344">
        <f t="shared" si="863"/>
        <v>0</v>
      </c>
      <c r="JP297" s="344">
        <f t="shared" si="864"/>
        <v>0</v>
      </c>
      <c r="JQ297" s="344">
        <f t="shared" si="865"/>
        <v>0</v>
      </c>
      <c r="JR297" s="344">
        <f t="shared" si="866"/>
        <v>0</v>
      </c>
      <c r="JS297" s="344">
        <f t="shared" si="867"/>
        <v>0</v>
      </c>
      <c r="JT297" s="344">
        <f t="shared" si="868"/>
        <v>0</v>
      </c>
      <c r="JU297" s="344">
        <f t="shared" si="869"/>
        <v>0</v>
      </c>
      <c r="JV297" s="344">
        <f t="shared" si="870"/>
        <v>0</v>
      </c>
      <c r="JW297" s="344">
        <f t="shared" si="871"/>
        <v>0</v>
      </c>
      <c r="JX297" s="344">
        <f t="shared" si="872"/>
        <v>0</v>
      </c>
      <c r="JY297" s="344">
        <f t="shared" si="873"/>
        <v>0</v>
      </c>
      <c r="JZ297" s="344">
        <f t="shared" si="874"/>
        <v>0</v>
      </c>
      <c r="KA297" s="344">
        <f t="shared" si="875"/>
        <v>0</v>
      </c>
      <c r="KB297" s="344">
        <f t="shared" si="876"/>
        <v>0</v>
      </c>
      <c r="KC297" s="344">
        <f t="shared" si="877"/>
        <v>0</v>
      </c>
      <c r="KD297" s="344">
        <f t="shared" si="878"/>
        <v>0</v>
      </c>
      <c r="KE297" s="344">
        <f t="shared" si="879"/>
        <v>0</v>
      </c>
      <c r="KF297" s="344">
        <f t="shared" si="880"/>
        <v>0</v>
      </c>
      <c r="KG297" s="344">
        <f t="shared" si="881"/>
        <v>0</v>
      </c>
      <c r="KH297" s="344">
        <f t="shared" si="882"/>
        <v>0</v>
      </c>
      <c r="KI297" s="344">
        <f t="shared" si="883"/>
        <v>0</v>
      </c>
      <c r="KJ297" s="344">
        <f t="shared" si="884"/>
        <v>0</v>
      </c>
      <c r="KK297" s="344">
        <f t="shared" si="885"/>
        <v>0</v>
      </c>
      <c r="KL297" s="344">
        <f t="shared" si="886"/>
        <v>0</v>
      </c>
      <c r="KM297" s="344">
        <f t="shared" si="887"/>
        <v>0</v>
      </c>
      <c r="KN297" s="344">
        <f t="shared" si="888"/>
        <v>0</v>
      </c>
      <c r="KO297" s="344">
        <f t="shared" si="889"/>
        <v>0</v>
      </c>
      <c r="KP297" s="344">
        <f t="shared" si="890"/>
        <v>0</v>
      </c>
      <c r="KQ297" s="344">
        <f t="shared" si="891"/>
        <v>0</v>
      </c>
      <c r="KR297" s="344">
        <f t="shared" si="892"/>
        <v>0</v>
      </c>
      <c r="KS297" s="344">
        <f t="shared" si="893"/>
        <v>0</v>
      </c>
      <c r="KT297" s="383">
        <f t="shared" si="894"/>
        <v>0</v>
      </c>
      <c r="KU297" s="701"/>
      <c r="KV297" s="109"/>
      <c r="KW297" s="109"/>
      <c r="KX297" s="110"/>
      <c r="KZ297" s="472">
        <f t="shared" si="895"/>
        <v>0</v>
      </c>
      <c r="LA297" s="348">
        <f t="shared" si="896"/>
        <v>0</v>
      </c>
      <c r="LB297" s="348">
        <f t="shared" si="897"/>
        <v>0</v>
      </c>
      <c r="LC297" s="473">
        <f t="shared" si="898"/>
        <v>0</v>
      </c>
      <c r="LE297" s="467">
        <f t="shared" si="899"/>
        <v>0</v>
      </c>
      <c r="LF297" s="467" t="str">
        <f t="shared" si="900"/>
        <v/>
      </c>
      <c r="LG297" s="467">
        <f t="shared" si="901"/>
        <v>0</v>
      </c>
      <c r="LH297" s="467">
        <f t="shared" si="902"/>
        <v>0</v>
      </c>
      <c r="LI297" s="467">
        <f t="shared" si="903"/>
        <v>0</v>
      </c>
      <c r="LJ297" s="467">
        <f t="shared" si="904"/>
        <v>0</v>
      </c>
      <c r="LK297" s="467">
        <f t="shared" si="905"/>
        <v>0</v>
      </c>
      <c r="LL297" s="467">
        <f t="shared" si="906"/>
        <v>0</v>
      </c>
      <c r="LM297" s="467">
        <f t="shared" si="907"/>
        <v>0</v>
      </c>
      <c r="LN297" s="468">
        <f t="shared" si="908"/>
        <v>0</v>
      </c>
      <c r="LO297" s="468" t="str">
        <f t="shared" si="992"/>
        <v>○</v>
      </c>
      <c r="LP297" s="451"/>
      <c r="LQ297" s="414">
        <f t="shared" si="993"/>
        <v>0</v>
      </c>
      <c r="LR297" s="414">
        <f t="shared" si="994"/>
        <v>0</v>
      </c>
      <c r="LS297" s="414" t="str">
        <f t="shared" si="909"/>
        <v/>
      </c>
      <c r="LT297" s="414" t="str">
        <f t="shared" si="995"/>
        <v/>
      </c>
      <c r="LU297" s="414">
        <f t="shared" si="910"/>
        <v>0</v>
      </c>
      <c r="LV297" s="414">
        <f t="shared" si="911"/>
        <v>0</v>
      </c>
      <c r="LW297" s="414">
        <f t="shared" si="912"/>
        <v>0</v>
      </c>
      <c r="LX297" s="448">
        <f t="shared" si="913"/>
        <v>0</v>
      </c>
      <c r="LY297" s="414">
        <f t="shared" si="996"/>
        <v>0</v>
      </c>
      <c r="LZ297" s="414">
        <f t="shared" si="997"/>
        <v>0</v>
      </c>
      <c r="MA297" s="414">
        <f t="shared" si="998"/>
        <v>0</v>
      </c>
      <c r="MB297" s="448">
        <f t="shared" si="999"/>
        <v>0</v>
      </c>
      <c r="MC297" s="414">
        <f t="shared" si="914"/>
        <v>0</v>
      </c>
      <c r="MD297" s="414">
        <f t="shared" si="915"/>
        <v>0</v>
      </c>
      <c r="ME297" s="414">
        <f t="shared" si="916"/>
        <v>0</v>
      </c>
      <c r="MF297" s="448">
        <f t="shared" si="917"/>
        <v>0</v>
      </c>
      <c r="MG297" s="414">
        <f t="shared" si="918"/>
        <v>0</v>
      </c>
      <c r="MH297" s="414">
        <f t="shared" si="919"/>
        <v>0</v>
      </c>
      <c r="MI297" s="414">
        <f t="shared" si="920"/>
        <v>0</v>
      </c>
      <c r="MJ297" s="448">
        <f t="shared" si="1000"/>
        <v>0</v>
      </c>
      <c r="MK297" s="462"/>
      <c r="ML297" s="477" cm="1">
        <f t="array" ref="ML297">IF(MX297=1,INDEX($BX297:$EQ297,1,MATCH("Ⅱ⑧",$BX297:$EQ297,0)+7),0)</f>
        <v>0</v>
      </c>
      <c r="MM297" s="478">
        <f t="shared" si="921"/>
        <v>0</v>
      </c>
      <c r="MN297" s="468">
        <f t="shared" si="922"/>
        <v>0</v>
      </c>
      <c r="MP297" s="348">
        <f t="shared" si="923"/>
        <v>0</v>
      </c>
      <c r="MQ297" s="348">
        <f t="shared" si="924"/>
        <v>0</v>
      </c>
      <c r="MR297" s="348">
        <f t="shared" si="925"/>
        <v>0</v>
      </c>
      <c r="MS297" s="348">
        <f t="shared" si="926"/>
        <v>0</v>
      </c>
      <c r="MT297" s="348">
        <f t="shared" si="927"/>
        <v>0</v>
      </c>
      <c r="MU297" s="348">
        <f t="shared" si="928"/>
        <v>0</v>
      </c>
      <c r="MV297" s="348">
        <f t="shared" si="929"/>
        <v>0</v>
      </c>
      <c r="MW297" s="348">
        <f t="shared" si="930"/>
        <v>0</v>
      </c>
      <c r="MX297" s="348">
        <f t="shared" si="931"/>
        <v>0</v>
      </c>
      <c r="MZ297" s="550">
        <f t="shared" si="932"/>
        <v>0</v>
      </c>
      <c r="NA297" s="550">
        <f t="shared" si="933"/>
        <v>0</v>
      </c>
      <c r="NB297" s="550">
        <f t="shared" si="934"/>
        <v>0</v>
      </c>
      <c r="NC297" s="550">
        <f t="shared" si="935"/>
        <v>0</v>
      </c>
      <c r="ND297" s="550">
        <f t="shared" si="936"/>
        <v>0</v>
      </c>
      <c r="NE297" s="550">
        <f t="shared" si="937"/>
        <v>0</v>
      </c>
      <c r="NF297" s="550">
        <f t="shared" si="938"/>
        <v>0</v>
      </c>
      <c r="NG297" s="550">
        <f t="shared" si="939"/>
        <v>0</v>
      </c>
    </row>
    <row r="298" spans="1:371" s="136" customFormat="1" ht="21" customHeight="1">
      <c r="A298" s="452">
        <f t="shared" si="812"/>
        <v>0</v>
      </c>
      <c r="B298" s="452">
        <f t="shared" si="1001"/>
        <v>0</v>
      </c>
      <c r="C298" s="452">
        <f t="shared" si="813"/>
        <v>0</v>
      </c>
      <c r="D298" s="452">
        <f t="shared" si="814"/>
        <v>0</v>
      </c>
      <c r="E298" s="452">
        <f t="shared" si="815"/>
        <v>0</v>
      </c>
      <c r="F298" s="452">
        <f t="shared" si="1002"/>
        <v>0</v>
      </c>
      <c r="G298" s="452">
        <f t="shared" si="1003"/>
        <v>0</v>
      </c>
      <c r="H298" s="452">
        <f t="shared" si="1004"/>
        <v>0</v>
      </c>
      <c r="I298" s="267">
        <f t="shared" si="940"/>
        <v>0</v>
      </c>
      <c r="J298" s="268"/>
      <c r="K298" s="112"/>
      <c r="L298" s="112"/>
      <c r="M298" s="106"/>
      <c r="N298" s="106"/>
      <c r="O298" s="106"/>
      <c r="P298" s="106"/>
      <c r="Q298" s="112"/>
      <c r="R298" s="263" t="str">
        <f>IFERROR(VLOOKUP(Q298,'４整理番号表'!$T$27:$U$30,2,TRUE),"")</f>
        <v/>
      </c>
      <c r="S298" s="263">
        <f t="shared" si="941"/>
        <v>0</v>
      </c>
      <c r="T298" s="266">
        <f t="shared" si="942"/>
        <v>0</v>
      </c>
      <c r="U298" s="112"/>
      <c r="V298" s="108"/>
      <c r="W298" s="269" t="str">
        <f>IFERROR(VLOOKUP(V298,'４整理番号表'!$B$6:$G$7,2,TRUE),"")</f>
        <v/>
      </c>
      <c r="X298" s="270"/>
      <c r="Y298" s="108"/>
      <c r="Z298" s="269" t="str">
        <f>IFERROR(VLOOKUP(Y298,'４整理番号表'!$B$39:$H$45,2,TRUE),"")</f>
        <v/>
      </c>
      <c r="AA298" s="108"/>
      <c r="AB298" s="271" t="str">
        <f>IFERROR(VLOOKUP(AA298,'４整理番号表'!$J$5:$K$59,2,TRUE),"")</f>
        <v/>
      </c>
      <c r="AC298" s="365"/>
      <c r="AD298" s="624"/>
      <c r="AE298" s="107"/>
      <c r="AF298" s="272" t="str">
        <f>IFERROR(VLOOKUP(AE298,'４整理番号表'!$P$6:$Q$39,2,TRUE),"")</f>
        <v/>
      </c>
      <c r="AG298" s="273">
        <f t="shared" si="816"/>
        <v>0</v>
      </c>
      <c r="AH298" s="106"/>
      <c r="AI298" s="112"/>
      <c r="AJ298" s="111"/>
      <c r="AK298" s="282"/>
      <c r="AL298" s="283"/>
      <c r="AM298" s="280"/>
      <c r="AN298" s="29"/>
      <c r="AO298" s="291">
        <f t="shared" si="817"/>
        <v>0</v>
      </c>
      <c r="AP298" s="290">
        <f t="shared" si="943"/>
        <v>0</v>
      </c>
      <c r="AQ298" s="30"/>
      <c r="AR298" s="30"/>
      <c r="AS298" s="30"/>
      <c r="AT298" s="289"/>
      <c r="AU298" s="291">
        <f t="shared" si="1010"/>
        <v>0</v>
      </c>
      <c r="AV298" s="291" t="str">
        <f t="shared" si="1005"/>
        <v/>
      </c>
      <c r="AW298" s="27"/>
      <c r="AX298" s="33"/>
      <c r="AY298" s="33"/>
      <c r="AZ298" s="28"/>
      <c r="BA298" s="27"/>
      <c r="BB298" s="202"/>
      <c r="BC298" s="315">
        <f t="shared" si="944"/>
        <v>0</v>
      </c>
      <c r="BD298" s="349" t="str">
        <f t="shared" si="818"/>
        <v/>
      </c>
      <c r="BE298" s="350"/>
      <c r="BF298" s="350"/>
      <c r="BG298" s="349">
        <f t="shared" si="1011"/>
        <v>0</v>
      </c>
      <c r="BH298" s="350"/>
      <c r="BI298" s="349">
        <f t="shared" si="945"/>
        <v>0</v>
      </c>
      <c r="BJ298" s="202"/>
      <c r="BK298" s="202"/>
      <c r="BL298" s="653" t="str">
        <f t="shared" si="819"/>
        <v/>
      </c>
      <c r="BM298" s="654" t="str">
        <f t="shared" si="820"/>
        <v/>
      </c>
      <c r="BN298" s="266" t="str">
        <f t="shared" si="821"/>
        <v/>
      </c>
      <c r="BO298" s="793"/>
      <c r="BP298" s="323"/>
      <c r="BQ298" s="323"/>
      <c r="BR298" s="323"/>
      <c r="BS298" s="323"/>
      <c r="BT298" s="324" t="str">
        <f t="shared" si="822"/>
        <v/>
      </c>
      <c r="BU298" s="325" t="str">
        <f t="shared" si="946"/>
        <v/>
      </c>
      <c r="BV298" s="393">
        <f t="shared" si="1012"/>
        <v>0</v>
      </c>
      <c r="BW298" s="326"/>
      <c r="BX298" s="329"/>
      <c r="BY298" s="454"/>
      <c r="BZ298" s="455"/>
      <c r="CA298" s="455"/>
      <c r="CB298" s="455"/>
      <c r="CC298" s="455"/>
      <c r="CD298" s="322">
        <f>IFERROR(VLOOKUP(BX298,'４整理番号表'!$X$23:$Z$31,3,FALSE),)</f>
        <v>0</v>
      </c>
      <c r="CE298" s="605" t="str">
        <f>IF(BX298='４整理番号表'!$X$24,IF(CC298&lt;&gt;"",IF(BZ298&gt;0,IF(BY298=6,ROUNDDOWN((CC298-BZ298)/ABS(BZ298),3),IF(BY298=5,ROUNDDOWN((CC298-BZ298)/ABS(BZ298)*3/4,3),"")),"-")),IF(CC298&lt;&gt;"",IF(BZ298&gt;0,ROUNDDOWN((CC298-BZ298)/ABS(BZ298),3),"-"),""))</f>
        <v/>
      </c>
      <c r="CF298" s="610"/>
      <c r="CG298" s="329"/>
      <c r="CH298" s="454"/>
      <c r="CI298" s="322"/>
      <c r="CJ298" s="322"/>
      <c r="CK298" s="322"/>
      <c r="CL298" s="322"/>
      <c r="CM298" s="322">
        <f>IFERROR(VLOOKUP(CG298,'４整理番号表'!$X$23:$Z$31,3,FALSE),)</f>
        <v>0</v>
      </c>
      <c r="CN298" s="325" t="str">
        <f t="shared" si="948"/>
        <v/>
      </c>
      <c r="CO298" s="610"/>
      <c r="CP298" s="329"/>
      <c r="CQ298" s="454"/>
      <c r="CR298" s="322"/>
      <c r="CS298" s="322"/>
      <c r="CT298" s="322"/>
      <c r="CU298" s="322"/>
      <c r="CV298" s="322">
        <f>IFERROR(VLOOKUP(CP298,'４整理番号表'!$X$23:$Z$31,3,FALSE),)</f>
        <v>0</v>
      </c>
      <c r="CW298" s="325" t="str">
        <f t="shared" si="949"/>
        <v/>
      </c>
      <c r="CX298" s="619"/>
      <c r="CY298" s="329"/>
      <c r="CZ298" s="454"/>
      <c r="DA298" s="322"/>
      <c r="DB298" s="322"/>
      <c r="DC298" s="322"/>
      <c r="DD298" s="322"/>
      <c r="DE298" s="322">
        <f>IFERROR(VLOOKUP(CY298,'４整理番号表'!$X$23:$Z$31,3,FALSE),)</f>
        <v>0</v>
      </c>
      <c r="DF298" s="325" t="str">
        <f t="shared" si="950"/>
        <v/>
      </c>
      <c r="DG298" s="610"/>
      <c r="DH298" s="329"/>
      <c r="DI298" s="454"/>
      <c r="DJ298" s="322"/>
      <c r="DK298" s="322"/>
      <c r="DL298" s="322"/>
      <c r="DM298" s="322"/>
      <c r="DN298" s="322">
        <f>IFERROR(VLOOKUP(DH298,'４整理番号表'!$X$23:$Z$31,3,FALSE),)</f>
        <v>0</v>
      </c>
      <c r="DO298" s="325" t="str">
        <f t="shared" si="951"/>
        <v/>
      </c>
      <c r="DP298" s="610"/>
      <c r="DQ298" s="329"/>
      <c r="DR298" s="454"/>
      <c r="DS298" s="322"/>
      <c r="DT298" s="322"/>
      <c r="DU298" s="322"/>
      <c r="DV298" s="322"/>
      <c r="DW298" s="322">
        <f>IFERROR(VLOOKUP(DQ298,'４整理番号表'!$X$23:$Z$31,3,FALSE),)</f>
        <v>0</v>
      </c>
      <c r="DX298" s="325" t="str">
        <f t="shared" si="952"/>
        <v/>
      </c>
      <c r="DY298" s="610"/>
      <c r="DZ298" s="329"/>
      <c r="EA298" s="454"/>
      <c r="EB298" s="322"/>
      <c r="EC298" s="322"/>
      <c r="ED298" s="322"/>
      <c r="EE298" s="322"/>
      <c r="EF298" s="322">
        <f>IFERROR(VLOOKUP(DZ298,'４整理番号表'!$X$23:$Z$31,3,FALSE),)</f>
        <v>0</v>
      </c>
      <c r="EG298" s="325" t="str">
        <f t="shared" si="953"/>
        <v/>
      </c>
      <c r="EH298" s="610"/>
      <c r="EI298" s="329"/>
      <c r="EJ298" s="454"/>
      <c r="EK298" s="322"/>
      <c r="EL298" s="322"/>
      <c r="EM298" s="322"/>
      <c r="EN298" s="322"/>
      <c r="EO298" s="322">
        <f>IFERROR(VLOOKUP(EI298,'４整理番号表'!$X$23:$Z$31,3,FALSE),)</f>
        <v>0</v>
      </c>
      <c r="EP298" s="325" t="str">
        <f t="shared" si="954"/>
        <v/>
      </c>
      <c r="EQ298" s="619"/>
      <c r="ER298" s="203" t="s">
        <v>101</v>
      </c>
      <c r="ES298" s="266">
        <f t="shared" si="823"/>
        <v>0</v>
      </c>
      <c r="ET298" s="272">
        <f t="shared" si="824"/>
        <v>0</v>
      </c>
      <c r="EU298" s="272">
        <f t="shared" si="825"/>
        <v>0</v>
      </c>
      <c r="EV298" s="272">
        <f t="shared" si="826"/>
        <v>0</v>
      </c>
      <c r="EW298" s="272">
        <f t="shared" si="827"/>
        <v>0</v>
      </c>
      <c r="EX298" s="272">
        <f t="shared" si="828"/>
        <v>0</v>
      </c>
      <c r="EY298" s="272">
        <f t="shared" si="829"/>
        <v>0</v>
      </c>
      <c r="EZ298" s="272">
        <f t="shared" si="830"/>
        <v>0</v>
      </c>
      <c r="FA298" s="272">
        <f t="shared" si="831"/>
        <v>0</v>
      </c>
      <c r="FB298" s="272">
        <f t="shared" si="832"/>
        <v>0</v>
      </c>
      <c r="FC298" s="272">
        <f t="shared" si="833"/>
        <v>0</v>
      </c>
      <c r="FD298" s="272">
        <f t="shared" si="834"/>
        <v>0</v>
      </c>
      <c r="FE298" s="272">
        <f t="shared" si="835"/>
        <v>0</v>
      </c>
      <c r="FF298" s="272">
        <f t="shared" si="836"/>
        <v>0</v>
      </c>
      <c r="FG298" s="272">
        <f t="shared" si="837"/>
        <v>0</v>
      </c>
      <c r="FH298" s="272">
        <f t="shared" si="838"/>
        <v>0</v>
      </c>
      <c r="FI298" s="109" t="s">
        <v>100</v>
      </c>
      <c r="FJ298" s="109" t="s">
        <v>100</v>
      </c>
      <c r="FK298" s="109" t="s">
        <v>100</v>
      </c>
      <c r="FL298" s="109" t="s">
        <v>100</v>
      </c>
      <c r="FM298" s="109" t="s">
        <v>100</v>
      </c>
      <c r="FN298" s="272">
        <f t="shared" si="955"/>
        <v>0</v>
      </c>
      <c r="FO298" s="272">
        <f t="shared" si="956"/>
        <v>0</v>
      </c>
      <c r="FP298" s="272">
        <f t="shared" si="957"/>
        <v>0</v>
      </c>
      <c r="FQ298" s="272">
        <f t="shared" si="958"/>
        <v>0</v>
      </c>
      <c r="FR298" s="272">
        <f t="shared" si="959"/>
        <v>0</v>
      </c>
      <c r="FS298" s="272">
        <f t="shared" si="960"/>
        <v>0</v>
      </c>
      <c r="FT298" s="272">
        <f t="shared" si="961"/>
        <v>0</v>
      </c>
      <c r="FU298" s="113"/>
      <c r="FV298" s="113"/>
      <c r="FW298" s="109"/>
      <c r="FX298" s="109"/>
      <c r="FY298" s="109"/>
      <c r="FZ298" s="272">
        <f t="shared" si="962"/>
        <v>0</v>
      </c>
      <c r="GA298" s="272">
        <f t="shared" si="839"/>
        <v>0</v>
      </c>
      <c r="GB298" s="109"/>
      <c r="GC298" s="109"/>
      <c r="GD298" s="109"/>
      <c r="GE298" s="109"/>
      <c r="GF298" s="109"/>
      <c r="GG298" s="109"/>
      <c r="GH298" s="109"/>
      <c r="GI298" s="109"/>
      <c r="GJ298" s="109"/>
      <c r="GK298" s="109"/>
      <c r="GL298" s="109"/>
      <c r="GM298" s="109"/>
      <c r="GN298" s="109"/>
      <c r="GO298" s="109"/>
      <c r="GP298" s="109"/>
      <c r="GQ298" s="109"/>
      <c r="GR298" s="109"/>
      <c r="GS298" s="109"/>
      <c r="GT298" s="110"/>
      <c r="GV298" s="413">
        <f t="shared" si="840"/>
        <v>0</v>
      </c>
      <c r="GW298" s="414">
        <f t="shared" si="841"/>
        <v>0</v>
      </c>
      <c r="GX298" s="415"/>
      <c r="GY298" s="416">
        <f t="shared" si="1006"/>
        <v>0</v>
      </c>
      <c r="GZ298" s="417">
        <f t="shared" si="1007"/>
        <v>0</v>
      </c>
      <c r="HA298" s="385"/>
      <c r="HB298" s="421"/>
      <c r="HC298" s="422"/>
      <c r="HD298" s="422"/>
      <c r="HE298" s="423">
        <f t="shared" si="1008"/>
        <v>0</v>
      </c>
      <c r="HF298" s="424">
        <f t="shared" si="1009"/>
        <v>0</v>
      </c>
      <c r="HG298" s="426"/>
      <c r="HH298" s="426"/>
      <c r="HI298" s="426"/>
      <c r="HJ298" s="345" t="str">
        <f t="shared" si="842"/>
        <v/>
      </c>
      <c r="HK298" s="402">
        <f>IF(OR(AND(1&lt;=HJ298,HJ298&lt;=3),HJ298=6),VLOOKUP(HJ298,'４整理番号表'!$J$5:$K$59,2,FALSE),0)</f>
        <v>0</v>
      </c>
      <c r="HL298" s="402">
        <f>IF(OR(HJ298=4,HJ298=7),VLOOKUP(HJ298,'４整理番号表'!$J$5:$K$59,2,FALSE),0)</f>
        <v>0</v>
      </c>
      <c r="HM298" s="402">
        <f>IF(HJ298=5,VLOOKUP(HJ298,'４整理番号表'!$J$5:$K$59,2,FALSE),0)</f>
        <v>0</v>
      </c>
      <c r="HN298" s="402">
        <f>IF(AND(8&lt;=HJ298,HJ298&lt;=13),VLOOKUP(HJ298,'４整理番号表'!$J$5:$K$59,2,FALSE),0)</f>
        <v>0</v>
      </c>
      <c r="HO298" s="397">
        <f t="shared" si="963"/>
        <v>0</v>
      </c>
      <c r="HP298" s="345">
        <f t="shared" si="964"/>
        <v>0</v>
      </c>
      <c r="HQ298" s="345">
        <f t="shared" si="965"/>
        <v>0</v>
      </c>
      <c r="HR298" s="344">
        <f t="shared" si="966"/>
        <v>0</v>
      </c>
      <c r="HS298" s="344">
        <f t="shared" si="967"/>
        <v>0</v>
      </c>
      <c r="HT298" s="345">
        <f t="shared" si="968"/>
        <v>0</v>
      </c>
      <c r="HU298" s="345">
        <f t="shared" si="969"/>
        <v>0</v>
      </c>
      <c r="HV298" s="345">
        <f t="shared" si="970"/>
        <v>0</v>
      </c>
      <c r="HW298" s="345">
        <f t="shared" si="971"/>
        <v>0</v>
      </c>
      <c r="HX298" s="345">
        <f t="shared" si="972"/>
        <v>0</v>
      </c>
      <c r="HY298" s="344">
        <f t="shared" si="973"/>
        <v>0</v>
      </c>
      <c r="HZ298" s="344">
        <f t="shared" si="974"/>
        <v>0</v>
      </c>
      <c r="IA298" s="345">
        <f t="shared" si="975"/>
        <v>0</v>
      </c>
      <c r="IB298" s="345">
        <f t="shared" si="976"/>
        <v>0</v>
      </c>
      <c r="IC298" s="345">
        <f t="shared" si="977"/>
        <v>0</v>
      </c>
      <c r="ID298" s="345">
        <f t="shared" si="978"/>
        <v>0</v>
      </c>
      <c r="IE298" s="345">
        <f t="shared" si="979"/>
        <v>0</v>
      </c>
      <c r="IF298" s="344">
        <f>IF(AND($HO298=3,SUM($ID298:IE298)=0),IF(AND($HB298=1,$HF298&gt;=0.1),1,),)</f>
        <v>0</v>
      </c>
      <c r="IG298" s="344">
        <f>IF(AND($HO298=3,SUM($ID298:IF298)=0),IF(AND($HB298=1,$HF298&gt;=0.05,$HF298&lt;0.1),1,),)</f>
        <v>0</v>
      </c>
      <c r="IH298" s="345">
        <f t="shared" si="980"/>
        <v>0</v>
      </c>
      <c r="II298" s="345">
        <f t="shared" si="981"/>
        <v>0</v>
      </c>
      <c r="IJ298" s="345">
        <f t="shared" si="982"/>
        <v>0</v>
      </c>
      <c r="IK298" s="345">
        <f t="shared" si="983"/>
        <v>0</v>
      </c>
      <c r="IL298" s="345">
        <f t="shared" si="984"/>
        <v>0</v>
      </c>
      <c r="IM298" s="345">
        <f t="shared" si="985"/>
        <v>0</v>
      </c>
      <c r="IN298" s="345">
        <f t="shared" si="986"/>
        <v>0</v>
      </c>
      <c r="IO298" s="345">
        <f t="shared" si="987"/>
        <v>0</v>
      </c>
      <c r="IP298" s="345">
        <f t="shared" si="988"/>
        <v>0</v>
      </c>
      <c r="IQ298" s="345">
        <f t="shared" si="989"/>
        <v>0</v>
      </c>
      <c r="IR298" s="345">
        <f t="shared" si="990"/>
        <v>0</v>
      </c>
      <c r="IS298" s="392">
        <f t="shared" si="991"/>
        <v>0</v>
      </c>
      <c r="IT298" s="385"/>
      <c r="IU298" s="440">
        <f t="shared" si="843"/>
        <v>0</v>
      </c>
      <c r="IV298" s="344">
        <f t="shared" si="844"/>
        <v>0</v>
      </c>
      <c r="IW298" s="344">
        <f t="shared" si="845"/>
        <v>0</v>
      </c>
      <c r="IX298" s="344">
        <f t="shared" si="846"/>
        <v>0</v>
      </c>
      <c r="IY298" s="344">
        <f t="shared" si="847"/>
        <v>0</v>
      </c>
      <c r="IZ298" s="344">
        <f t="shared" si="848"/>
        <v>0</v>
      </c>
      <c r="JA298" s="344">
        <f t="shared" si="849"/>
        <v>0</v>
      </c>
      <c r="JB298" s="344">
        <f t="shared" si="850"/>
        <v>0</v>
      </c>
      <c r="JC298" s="344">
        <f t="shared" si="851"/>
        <v>0</v>
      </c>
      <c r="JD298" s="344">
        <f t="shared" si="852"/>
        <v>0</v>
      </c>
      <c r="JE298" s="344">
        <f t="shared" si="853"/>
        <v>0</v>
      </c>
      <c r="JF298" s="344">
        <f t="shared" si="854"/>
        <v>0</v>
      </c>
      <c r="JG298" s="344">
        <f t="shared" si="855"/>
        <v>0</v>
      </c>
      <c r="JH298" s="344">
        <f t="shared" si="856"/>
        <v>0</v>
      </c>
      <c r="JI298" s="344">
        <f t="shared" si="857"/>
        <v>0</v>
      </c>
      <c r="JJ298" s="344">
        <f t="shared" si="858"/>
        <v>0</v>
      </c>
      <c r="JK298" s="344">
        <f t="shared" si="859"/>
        <v>0</v>
      </c>
      <c r="JL298" s="344">
        <f t="shared" si="860"/>
        <v>0</v>
      </c>
      <c r="JM298" s="344">
        <f t="shared" si="861"/>
        <v>0</v>
      </c>
      <c r="JN298" s="344">
        <f t="shared" si="862"/>
        <v>0</v>
      </c>
      <c r="JO298" s="344">
        <f t="shared" si="863"/>
        <v>0</v>
      </c>
      <c r="JP298" s="344">
        <f t="shared" si="864"/>
        <v>0</v>
      </c>
      <c r="JQ298" s="344">
        <f t="shared" si="865"/>
        <v>0</v>
      </c>
      <c r="JR298" s="344">
        <f t="shared" si="866"/>
        <v>0</v>
      </c>
      <c r="JS298" s="344">
        <f t="shared" si="867"/>
        <v>0</v>
      </c>
      <c r="JT298" s="344">
        <f t="shared" si="868"/>
        <v>0</v>
      </c>
      <c r="JU298" s="344">
        <f t="shared" si="869"/>
        <v>0</v>
      </c>
      <c r="JV298" s="344">
        <f t="shared" si="870"/>
        <v>0</v>
      </c>
      <c r="JW298" s="344">
        <f t="shared" si="871"/>
        <v>0</v>
      </c>
      <c r="JX298" s="344">
        <f t="shared" si="872"/>
        <v>0</v>
      </c>
      <c r="JY298" s="344">
        <f t="shared" si="873"/>
        <v>0</v>
      </c>
      <c r="JZ298" s="344">
        <f t="shared" si="874"/>
        <v>0</v>
      </c>
      <c r="KA298" s="344">
        <f t="shared" si="875"/>
        <v>0</v>
      </c>
      <c r="KB298" s="344">
        <f t="shared" si="876"/>
        <v>0</v>
      </c>
      <c r="KC298" s="344">
        <f t="shared" si="877"/>
        <v>0</v>
      </c>
      <c r="KD298" s="344">
        <f t="shared" si="878"/>
        <v>0</v>
      </c>
      <c r="KE298" s="344">
        <f t="shared" si="879"/>
        <v>0</v>
      </c>
      <c r="KF298" s="344">
        <f t="shared" si="880"/>
        <v>0</v>
      </c>
      <c r="KG298" s="344">
        <f t="shared" si="881"/>
        <v>0</v>
      </c>
      <c r="KH298" s="344">
        <f t="shared" si="882"/>
        <v>0</v>
      </c>
      <c r="KI298" s="344">
        <f t="shared" si="883"/>
        <v>0</v>
      </c>
      <c r="KJ298" s="344">
        <f t="shared" si="884"/>
        <v>0</v>
      </c>
      <c r="KK298" s="344">
        <f t="shared" si="885"/>
        <v>0</v>
      </c>
      <c r="KL298" s="344">
        <f t="shared" si="886"/>
        <v>0</v>
      </c>
      <c r="KM298" s="344">
        <f t="shared" si="887"/>
        <v>0</v>
      </c>
      <c r="KN298" s="344">
        <f t="shared" si="888"/>
        <v>0</v>
      </c>
      <c r="KO298" s="344">
        <f t="shared" si="889"/>
        <v>0</v>
      </c>
      <c r="KP298" s="344">
        <f t="shared" si="890"/>
        <v>0</v>
      </c>
      <c r="KQ298" s="344">
        <f t="shared" si="891"/>
        <v>0</v>
      </c>
      <c r="KR298" s="344">
        <f t="shared" si="892"/>
        <v>0</v>
      </c>
      <c r="KS298" s="344">
        <f t="shared" si="893"/>
        <v>0</v>
      </c>
      <c r="KT298" s="383">
        <f t="shared" si="894"/>
        <v>0</v>
      </c>
      <c r="KU298" s="701"/>
      <c r="KV298" s="109"/>
      <c r="KW298" s="109"/>
      <c r="KX298" s="110"/>
      <c r="KZ298" s="472">
        <f t="shared" si="895"/>
        <v>0</v>
      </c>
      <c r="LA298" s="348">
        <f t="shared" si="896"/>
        <v>0</v>
      </c>
      <c r="LB298" s="348">
        <f t="shared" si="897"/>
        <v>0</v>
      </c>
      <c r="LC298" s="473">
        <f t="shared" si="898"/>
        <v>0</v>
      </c>
      <c r="LE298" s="467">
        <f t="shared" si="899"/>
        <v>0</v>
      </c>
      <c r="LF298" s="467" t="str">
        <f t="shared" si="900"/>
        <v/>
      </c>
      <c r="LG298" s="467">
        <f t="shared" si="901"/>
        <v>0</v>
      </c>
      <c r="LH298" s="467">
        <f t="shared" si="902"/>
        <v>0</v>
      </c>
      <c r="LI298" s="467">
        <f t="shared" si="903"/>
        <v>0</v>
      </c>
      <c r="LJ298" s="467">
        <f t="shared" si="904"/>
        <v>0</v>
      </c>
      <c r="LK298" s="467">
        <f t="shared" si="905"/>
        <v>0</v>
      </c>
      <c r="LL298" s="467">
        <f t="shared" si="906"/>
        <v>0</v>
      </c>
      <c r="LM298" s="467">
        <f t="shared" si="907"/>
        <v>0</v>
      </c>
      <c r="LN298" s="468">
        <f t="shared" si="908"/>
        <v>0</v>
      </c>
      <c r="LO298" s="468" t="str">
        <f t="shared" si="992"/>
        <v>○</v>
      </c>
      <c r="LP298" s="451"/>
      <c r="LQ298" s="414">
        <f t="shared" si="993"/>
        <v>0</v>
      </c>
      <c r="LR298" s="414">
        <f t="shared" si="994"/>
        <v>0</v>
      </c>
      <c r="LS298" s="414" t="str">
        <f t="shared" si="909"/>
        <v/>
      </c>
      <c r="LT298" s="414" t="str">
        <f t="shared" si="995"/>
        <v/>
      </c>
      <c r="LU298" s="414">
        <f t="shared" si="910"/>
        <v>0</v>
      </c>
      <c r="LV298" s="414">
        <f t="shared" si="911"/>
        <v>0</v>
      </c>
      <c r="LW298" s="414">
        <f t="shared" si="912"/>
        <v>0</v>
      </c>
      <c r="LX298" s="448">
        <f t="shared" si="913"/>
        <v>0</v>
      </c>
      <c r="LY298" s="414">
        <f t="shared" si="996"/>
        <v>0</v>
      </c>
      <c r="LZ298" s="414">
        <f t="shared" si="997"/>
        <v>0</v>
      </c>
      <c r="MA298" s="414">
        <f t="shared" si="998"/>
        <v>0</v>
      </c>
      <c r="MB298" s="448">
        <f t="shared" si="999"/>
        <v>0</v>
      </c>
      <c r="MC298" s="414">
        <f t="shared" si="914"/>
        <v>0</v>
      </c>
      <c r="MD298" s="414">
        <f t="shared" si="915"/>
        <v>0</v>
      </c>
      <c r="ME298" s="414">
        <f t="shared" si="916"/>
        <v>0</v>
      </c>
      <c r="MF298" s="448">
        <f t="shared" si="917"/>
        <v>0</v>
      </c>
      <c r="MG298" s="414">
        <f t="shared" si="918"/>
        <v>0</v>
      </c>
      <c r="MH298" s="414">
        <f t="shared" si="919"/>
        <v>0</v>
      </c>
      <c r="MI298" s="414">
        <f t="shared" si="920"/>
        <v>0</v>
      </c>
      <c r="MJ298" s="448">
        <f t="shared" si="1000"/>
        <v>0</v>
      </c>
      <c r="MK298" s="462"/>
      <c r="ML298" s="477" cm="1">
        <f t="array" ref="ML298">IF(MX298=1,INDEX($BX298:$EQ298,1,MATCH("Ⅱ⑧",$BX298:$EQ298,0)+7),0)</f>
        <v>0</v>
      </c>
      <c r="MM298" s="478">
        <f t="shared" si="921"/>
        <v>0</v>
      </c>
      <c r="MN298" s="468">
        <f t="shared" si="922"/>
        <v>0</v>
      </c>
      <c r="MP298" s="348">
        <f t="shared" si="923"/>
        <v>0</v>
      </c>
      <c r="MQ298" s="348">
        <f t="shared" si="924"/>
        <v>0</v>
      </c>
      <c r="MR298" s="348">
        <f t="shared" si="925"/>
        <v>0</v>
      </c>
      <c r="MS298" s="348">
        <f t="shared" si="926"/>
        <v>0</v>
      </c>
      <c r="MT298" s="348">
        <f t="shared" si="927"/>
        <v>0</v>
      </c>
      <c r="MU298" s="348">
        <f t="shared" si="928"/>
        <v>0</v>
      </c>
      <c r="MV298" s="348">
        <f t="shared" si="929"/>
        <v>0</v>
      </c>
      <c r="MW298" s="348">
        <f t="shared" si="930"/>
        <v>0</v>
      </c>
      <c r="MX298" s="348">
        <f t="shared" si="931"/>
        <v>0</v>
      </c>
      <c r="MZ298" s="550">
        <f t="shared" si="932"/>
        <v>0</v>
      </c>
      <c r="NA298" s="550">
        <f t="shared" si="933"/>
        <v>0</v>
      </c>
      <c r="NB298" s="550">
        <f t="shared" si="934"/>
        <v>0</v>
      </c>
      <c r="NC298" s="550">
        <f t="shared" si="935"/>
        <v>0</v>
      </c>
      <c r="ND298" s="550">
        <f t="shared" si="936"/>
        <v>0</v>
      </c>
      <c r="NE298" s="550">
        <f t="shared" si="937"/>
        <v>0</v>
      </c>
      <c r="NF298" s="550">
        <f t="shared" si="938"/>
        <v>0</v>
      </c>
      <c r="NG298" s="550">
        <f t="shared" si="939"/>
        <v>0</v>
      </c>
    </row>
    <row r="299" spans="1:371" s="136" customFormat="1" ht="21" customHeight="1">
      <c r="A299" s="452">
        <f t="shared" si="812"/>
        <v>0</v>
      </c>
      <c r="B299" s="452">
        <f t="shared" si="1001"/>
        <v>0</v>
      </c>
      <c r="C299" s="452">
        <f t="shared" si="813"/>
        <v>0</v>
      </c>
      <c r="D299" s="452">
        <f t="shared" si="814"/>
        <v>0</v>
      </c>
      <c r="E299" s="452">
        <f t="shared" si="815"/>
        <v>0</v>
      </c>
      <c r="F299" s="452">
        <f t="shared" si="1002"/>
        <v>0</v>
      </c>
      <c r="G299" s="452">
        <f t="shared" si="1003"/>
        <v>0</v>
      </c>
      <c r="H299" s="452">
        <f t="shared" si="1004"/>
        <v>0</v>
      </c>
      <c r="I299" s="267">
        <f t="shared" si="940"/>
        <v>0</v>
      </c>
      <c r="J299" s="268"/>
      <c r="K299" s="112"/>
      <c r="L299" s="112"/>
      <c r="M299" s="106"/>
      <c r="N299" s="106"/>
      <c r="O299" s="106"/>
      <c r="P299" s="106"/>
      <c r="Q299" s="112"/>
      <c r="R299" s="263" t="str">
        <f>IFERROR(VLOOKUP(Q299,'４整理番号表'!$T$27:$U$30,2,TRUE),"")</f>
        <v/>
      </c>
      <c r="S299" s="263">
        <f t="shared" si="941"/>
        <v>0</v>
      </c>
      <c r="T299" s="266">
        <f t="shared" si="942"/>
        <v>0</v>
      </c>
      <c r="U299" s="112"/>
      <c r="V299" s="108"/>
      <c r="W299" s="269" t="str">
        <f>IFERROR(VLOOKUP(V299,'４整理番号表'!$B$6:$G$7,2,TRUE),"")</f>
        <v/>
      </c>
      <c r="X299" s="270"/>
      <c r="Y299" s="108"/>
      <c r="Z299" s="269" t="str">
        <f>IFERROR(VLOOKUP(Y299,'４整理番号表'!$B$39:$H$45,2,TRUE),"")</f>
        <v/>
      </c>
      <c r="AA299" s="108"/>
      <c r="AB299" s="271" t="str">
        <f>IFERROR(VLOOKUP(AA299,'４整理番号表'!$J$5:$K$59,2,TRUE),"")</f>
        <v/>
      </c>
      <c r="AC299" s="365"/>
      <c r="AD299" s="624"/>
      <c r="AE299" s="107"/>
      <c r="AF299" s="272" t="str">
        <f>IFERROR(VLOOKUP(AE299,'４整理番号表'!$P$6:$Q$39,2,TRUE),"")</f>
        <v/>
      </c>
      <c r="AG299" s="273">
        <f t="shared" si="816"/>
        <v>0</v>
      </c>
      <c r="AH299" s="106"/>
      <c r="AI299" s="112"/>
      <c r="AJ299" s="111"/>
      <c r="AK299" s="282"/>
      <c r="AL299" s="283"/>
      <c r="AM299" s="280"/>
      <c r="AN299" s="26"/>
      <c r="AO299" s="291">
        <f t="shared" si="817"/>
        <v>0</v>
      </c>
      <c r="AP299" s="290">
        <f t="shared" si="943"/>
        <v>0</v>
      </c>
      <c r="AQ299" s="30"/>
      <c r="AR299" s="30"/>
      <c r="AS299" s="30"/>
      <c r="AT299" s="289"/>
      <c r="AU299" s="291">
        <f t="shared" si="1010"/>
        <v>0</v>
      </c>
      <c r="AV299" s="291" t="str">
        <f t="shared" si="1005"/>
        <v/>
      </c>
      <c r="AW299" s="27"/>
      <c r="AX299" s="33"/>
      <c r="AY299" s="33"/>
      <c r="AZ299" s="28"/>
      <c r="BA299" s="27"/>
      <c r="BB299" s="202"/>
      <c r="BC299" s="315">
        <f t="shared" si="944"/>
        <v>0</v>
      </c>
      <c r="BD299" s="349" t="str">
        <f t="shared" si="818"/>
        <v/>
      </c>
      <c r="BE299" s="350"/>
      <c r="BF299" s="350"/>
      <c r="BG299" s="349">
        <f t="shared" si="1011"/>
        <v>0</v>
      </c>
      <c r="BH299" s="350"/>
      <c r="BI299" s="349">
        <f t="shared" si="945"/>
        <v>0</v>
      </c>
      <c r="BJ299" s="202"/>
      <c r="BK299" s="202"/>
      <c r="BL299" s="653" t="str">
        <f t="shared" si="819"/>
        <v/>
      </c>
      <c r="BM299" s="654" t="str">
        <f t="shared" si="820"/>
        <v/>
      </c>
      <c r="BN299" s="266" t="str">
        <f t="shared" si="821"/>
        <v/>
      </c>
      <c r="BO299" s="793"/>
      <c r="BP299" s="323"/>
      <c r="BQ299" s="323"/>
      <c r="BR299" s="323"/>
      <c r="BS299" s="323"/>
      <c r="BT299" s="324" t="str">
        <f t="shared" si="822"/>
        <v/>
      </c>
      <c r="BU299" s="325" t="str">
        <f t="shared" si="946"/>
        <v/>
      </c>
      <c r="BV299" s="393">
        <f t="shared" si="1012"/>
        <v>0</v>
      </c>
      <c r="BW299" s="326"/>
      <c r="BX299" s="329"/>
      <c r="BY299" s="454"/>
      <c r="BZ299" s="455"/>
      <c r="CA299" s="455"/>
      <c r="CB299" s="455"/>
      <c r="CC299" s="455"/>
      <c r="CD299" s="322">
        <f>IFERROR(VLOOKUP(BX299,'４整理番号表'!$X$23:$Z$31,3,FALSE),)</f>
        <v>0</v>
      </c>
      <c r="CE299" s="605" t="str">
        <f>IF(BX299='４整理番号表'!$X$24,IF(CC299&lt;&gt;"",IF(BZ299&gt;0,IF(BY299=6,ROUNDDOWN((CC299-BZ299)/ABS(BZ299),3),IF(BY299=5,ROUNDDOWN((CC299-BZ299)/ABS(BZ299)*3/4,3),"")),"-")),IF(CC299&lt;&gt;"",IF(BZ299&gt;0,ROUNDDOWN((CC299-BZ299)/ABS(BZ299),3),"-"),""))</f>
        <v/>
      </c>
      <c r="CF299" s="610"/>
      <c r="CG299" s="329"/>
      <c r="CH299" s="454"/>
      <c r="CI299" s="322"/>
      <c r="CJ299" s="322"/>
      <c r="CK299" s="322"/>
      <c r="CL299" s="322"/>
      <c r="CM299" s="322">
        <f>IFERROR(VLOOKUP(CG299,'４整理番号表'!$X$23:$Z$31,3,FALSE),)</f>
        <v>0</v>
      </c>
      <c r="CN299" s="325" t="str">
        <f t="shared" si="948"/>
        <v/>
      </c>
      <c r="CO299" s="610"/>
      <c r="CP299" s="329"/>
      <c r="CQ299" s="454"/>
      <c r="CR299" s="322"/>
      <c r="CS299" s="322"/>
      <c r="CT299" s="322"/>
      <c r="CU299" s="322"/>
      <c r="CV299" s="322">
        <f>IFERROR(VLOOKUP(CP299,'４整理番号表'!$X$23:$Z$31,3,FALSE),)</f>
        <v>0</v>
      </c>
      <c r="CW299" s="325" t="str">
        <f t="shared" si="949"/>
        <v/>
      </c>
      <c r="CX299" s="619"/>
      <c r="CY299" s="329"/>
      <c r="CZ299" s="454"/>
      <c r="DA299" s="322"/>
      <c r="DB299" s="322"/>
      <c r="DC299" s="322"/>
      <c r="DD299" s="322"/>
      <c r="DE299" s="322">
        <f>IFERROR(VLOOKUP(CY299,'４整理番号表'!$X$23:$Z$31,3,FALSE),)</f>
        <v>0</v>
      </c>
      <c r="DF299" s="325" t="str">
        <f t="shared" si="950"/>
        <v/>
      </c>
      <c r="DG299" s="610"/>
      <c r="DH299" s="329"/>
      <c r="DI299" s="454"/>
      <c r="DJ299" s="322"/>
      <c r="DK299" s="322"/>
      <c r="DL299" s="322"/>
      <c r="DM299" s="322"/>
      <c r="DN299" s="322">
        <f>IFERROR(VLOOKUP(DH299,'４整理番号表'!$X$23:$Z$31,3,FALSE),)</f>
        <v>0</v>
      </c>
      <c r="DO299" s="325" t="str">
        <f t="shared" si="951"/>
        <v/>
      </c>
      <c r="DP299" s="610"/>
      <c r="DQ299" s="329"/>
      <c r="DR299" s="454"/>
      <c r="DS299" s="322"/>
      <c r="DT299" s="322"/>
      <c r="DU299" s="322"/>
      <c r="DV299" s="322"/>
      <c r="DW299" s="322">
        <f>IFERROR(VLOOKUP(DQ299,'４整理番号表'!$X$23:$Z$31,3,FALSE),)</f>
        <v>0</v>
      </c>
      <c r="DX299" s="325" t="str">
        <f t="shared" si="952"/>
        <v/>
      </c>
      <c r="DY299" s="610"/>
      <c r="DZ299" s="329"/>
      <c r="EA299" s="454"/>
      <c r="EB299" s="322"/>
      <c r="EC299" s="322"/>
      <c r="ED299" s="322"/>
      <c r="EE299" s="322"/>
      <c r="EF299" s="322">
        <f>IFERROR(VLOOKUP(DZ299,'４整理番号表'!$X$23:$Z$31,3,FALSE),)</f>
        <v>0</v>
      </c>
      <c r="EG299" s="325" t="str">
        <f t="shared" si="953"/>
        <v/>
      </c>
      <c r="EH299" s="610"/>
      <c r="EI299" s="329"/>
      <c r="EJ299" s="454"/>
      <c r="EK299" s="322"/>
      <c r="EL299" s="322"/>
      <c r="EM299" s="322"/>
      <c r="EN299" s="322"/>
      <c r="EO299" s="322">
        <f>IFERROR(VLOOKUP(EI299,'４整理番号表'!$X$23:$Z$31,3,FALSE),)</f>
        <v>0</v>
      </c>
      <c r="EP299" s="325" t="str">
        <f t="shared" si="954"/>
        <v/>
      </c>
      <c r="EQ299" s="619"/>
      <c r="ER299" s="203" t="s">
        <v>101</v>
      </c>
      <c r="ES299" s="266">
        <f t="shared" si="823"/>
        <v>0</v>
      </c>
      <c r="ET299" s="272">
        <f t="shared" si="824"/>
        <v>0</v>
      </c>
      <c r="EU299" s="272">
        <f t="shared" si="825"/>
        <v>0</v>
      </c>
      <c r="EV299" s="272">
        <f t="shared" si="826"/>
        <v>0</v>
      </c>
      <c r="EW299" s="272">
        <f t="shared" si="827"/>
        <v>0</v>
      </c>
      <c r="EX299" s="272">
        <f t="shared" si="828"/>
        <v>0</v>
      </c>
      <c r="EY299" s="272">
        <f t="shared" si="829"/>
        <v>0</v>
      </c>
      <c r="EZ299" s="272">
        <f t="shared" si="830"/>
        <v>0</v>
      </c>
      <c r="FA299" s="272">
        <f t="shared" si="831"/>
        <v>0</v>
      </c>
      <c r="FB299" s="272">
        <f t="shared" si="832"/>
        <v>0</v>
      </c>
      <c r="FC299" s="272">
        <f t="shared" si="833"/>
        <v>0</v>
      </c>
      <c r="FD299" s="272">
        <f t="shared" si="834"/>
        <v>0</v>
      </c>
      <c r="FE299" s="272">
        <f t="shared" si="835"/>
        <v>0</v>
      </c>
      <c r="FF299" s="272">
        <f t="shared" si="836"/>
        <v>0</v>
      </c>
      <c r="FG299" s="272">
        <f t="shared" si="837"/>
        <v>0</v>
      </c>
      <c r="FH299" s="272">
        <f t="shared" si="838"/>
        <v>0</v>
      </c>
      <c r="FI299" s="109" t="s">
        <v>100</v>
      </c>
      <c r="FJ299" s="109" t="s">
        <v>100</v>
      </c>
      <c r="FK299" s="109" t="s">
        <v>100</v>
      </c>
      <c r="FL299" s="109" t="s">
        <v>100</v>
      </c>
      <c r="FM299" s="109" t="s">
        <v>100</v>
      </c>
      <c r="FN299" s="272">
        <f t="shared" si="955"/>
        <v>0</v>
      </c>
      <c r="FO299" s="272">
        <f t="shared" si="956"/>
        <v>0</v>
      </c>
      <c r="FP299" s="272">
        <f t="shared" si="957"/>
        <v>0</v>
      </c>
      <c r="FQ299" s="272">
        <f t="shared" si="958"/>
        <v>0</v>
      </c>
      <c r="FR299" s="272">
        <f t="shared" si="959"/>
        <v>0</v>
      </c>
      <c r="FS299" s="272">
        <f t="shared" si="960"/>
        <v>0</v>
      </c>
      <c r="FT299" s="272">
        <f t="shared" si="961"/>
        <v>0</v>
      </c>
      <c r="FU299" s="113"/>
      <c r="FV299" s="113"/>
      <c r="FW299" s="109"/>
      <c r="FX299" s="109"/>
      <c r="FY299" s="109"/>
      <c r="FZ299" s="272">
        <f t="shared" si="962"/>
        <v>0</v>
      </c>
      <c r="GA299" s="272">
        <f t="shared" si="839"/>
        <v>0</v>
      </c>
      <c r="GB299" s="109"/>
      <c r="GC299" s="109"/>
      <c r="GD299" s="109"/>
      <c r="GE299" s="109"/>
      <c r="GF299" s="109"/>
      <c r="GG299" s="109"/>
      <c r="GH299" s="109"/>
      <c r="GI299" s="109"/>
      <c r="GJ299" s="109"/>
      <c r="GK299" s="109"/>
      <c r="GL299" s="109"/>
      <c r="GM299" s="109"/>
      <c r="GN299" s="109"/>
      <c r="GO299" s="109"/>
      <c r="GP299" s="109"/>
      <c r="GQ299" s="109"/>
      <c r="GR299" s="109"/>
      <c r="GS299" s="109"/>
      <c r="GT299" s="110"/>
      <c r="GV299" s="413">
        <f t="shared" si="840"/>
        <v>0</v>
      </c>
      <c r="GW299" s="414">
        <f t="shared" si="841"/>
        <v>0</v>
      </c>
      <c r="GX299" s="415"/>
      <c r="GY299" s="416">
        <f t="shared" si="1006"/>
        <v>0</v>
      </c>
      <c r="GZ299" s="417">
        <f t="shared" si="1007"/>
        <v>0</v>
      </c>
      <c r="HA299" s="385"/>
      <c r="HB299" s="421"/>
      <c r="HC299" s="422"/>
      <c r="HD299" s="422"/>
      <c r="HE299" s="423">
        <f t="shared" si="1008"/>
        <v>0</v>
      </c>
      <c r="HF299" s="424">
        <f t="shared" si="1009"/>
        <v>0</v>
      </c>
      <c r="HG299" s="426"/>
      <c r="HH299" s="426"/>
      <c r="HI299" s="426"/>
      <c r="HJ299" s="345" t="str">
        <f t="shared" si="842"/>
        <v/>
      </c>
      <c r="HK299" s="402">
        <f>IF(OR(AND(1&lt;=HJ299,HJ299&lt;=3),HJ299=6),VLOOKUP(HJ299,'４整理番号表'!$J$5:$K$59,2,FALSE),0)</f>
        <v>0</v>
      </c>
      <c r="HL299" s="402">
        <f>IF(OR(HJ299=4,HJ299=7),VLOOKUP(HJ299,'４整理番号表'!$J$5:$K$59,2,FALSE),0)</f>
        <v>0</v>
      </c>
      <c r="HM299" s="402">
        <f>IF(HJ299=5,VLOOKUP(HJ299,'４整理番号表'!$J$5:$K$59,2,FALSE),0)</f>
        <v>0</v>
      </c>
      <c r="HN299" s="402">
        <f>IF(AND(8&lt;=HJ299,HJ299&lt;=13),VLOOKUP(HJ299,'４整理番号表'!$J$5:$K$59,2,FALSE),0)</f>
        <v>0</v>
      </c>
      <c r="HO299" s="397">
        <f t="shared" si="963"/>
        <v>0</v>
      </c>
      <c r="HP299" s="345">
        <f t="shared" si="964"/>
        <v>0</v>
      </c>
      <c r="HQ299" s="345">
        <f t="shared" si="965"/>
        <v>0</v>
      </c>
      <c r="HR299" s="344">
        <f t="shared" si="966"/>
        <v>0</v>
      </c>
      <c r="HS299" s="344">
        <f t="shared" si="967"/>
        <v>0</v>
      </c>
      <c r="HT299" s="345">
        <f t="shared" si="968"/>
        <v>0</v>
      </c>
      <c r="HU299" s="345">
        <f t="shared" si="969"/>
        <v>0</v>
      </c>
      <c r="HV299" s="345">
        <f t="shared" si="970"/>
        <v>0</v>
      </c>
      <c r="HW299" s="345">
        <f t="shared" si="971"/>
        <v>0</v>
      </c>
      <c r="HX299" s="345">
        <f t="shared" si="972"/>
        <v>0</v>
      </c>
      <c r="HY299" s="344">
        <f t="shared" si="973"/>
        <v>0</v>
      </c>
      <c r="HZ299" s="344">
        <f t="shared" si="974"/>
        <v>0</v>
      </c>
      <c r="IA299" s="345">
        <f t="shared" si="975"/>
        <v>0</v>
      </c>
      <c r="IB299" s="345">
        <f t="shared" si="976"/>
        <v>0</v>
      </c>
      <c r="IC299" s="345">
        <f t="shared" si="977"/>
        <v>0</v>
      </c>
      <c r="ID299" s="345">
        <f t="shared" si="978"/>
        <v>0</v>
      </c>
      <c r="IE299" s="345">
        <f t="shared" si="979"/>
        <v>0</v>
      </c>
      <c r="IF299" s="344">
        <f>IF(AND($HO299=3,SUM($ID299:IE299)=0),IF(AND($HB299=1,$HF299&gt;=0.1),1,),)</f>
        <v>0</v>
      </c>
      <c r="IG299" s="344">
        <f>IF(AND($HO299=3,SUM($ID299:IF299)=0),IF(AND($HB299=1,$HF299&gt;=0.05,$HF299&lt;0.1),1,),)</f>
        <v>0</v>
      </c>
      <c r="IH299" s="345">
        <f t="shared" si="980"/>
        <v>0</v>
      </c>
      <c r="II299" s="345">
        <f t="shared" si="981"/>
        <v>0</v>
      </c>
      <c r="IJ299" s="345">
        <f t="shared" si="982"/>
        <v>0</v>
      </c>
      <c r="IK299" s="345">
        <f t="shared" si="983"/>
        <v>0</v>
      </c>
      <c r="IL299" s="345">
        <f t="shared" si="984"/>
        <v>0</v>
      </c>
      <c r="IM299" s="345">
        <f t="shared" si="985"/>
        <v>0</v>
      </c>
      <c r="IN299" s="345">
        <f t="shared" si="986"/>
        <v>0</v>
      </c>
      <c r="IO299" s="345">
        <f t="shared" si="987"/>
        <v>0</v>
      </c>
      <c r="IP299" s="345">
        <f t="shared" si="988"/>
        <v>0</v>
      </c>
      <c r="IQ299" s="345">
        <f t="shared" si="989"/>
        <v>0</v>
      </c>
      <c r="IR299" s="345">
        <f t="shared" si="990"/>
        <v>0</v>
      </c>
      <c r="IS299" s="392">
        <f t="shared" si="991"/>
        <v>0</v>
      </c>
      <c r="IT299" s="385"/>
      <c r="IU299" s="440">
        <f t="shared" si="843"/>
        <v>0</v>
      </c>
      <c r="IV299" s="344">
        <f t="shared" si="844"/>
        <v>0</v>
      </c>
      <c r="IW299" s="344">
        <f t="shared" si="845"/>
        <v>0</v>
      </c>
      <c r="IX299" s="344">
        <f t="shared" si="846"/>
        <v>0</v>
      </c>
      <c r="IY299" s="344">
        <f t="shared" si="847"/>
        <v>0</v>
      </c>
      <c r="IZ299" s="344">
        <f t="shared" si="848"/>
        <v>0</v>
      </c>
      <c r="JA299" s="344">
        <f t="shared" si="849"/>
        <v>0</v>
      </c>
      <c r="JB299" s="344">
        <f t="shared" si="850"/>
        <v>0</v>
      </c>
      <c r="JC299" s="344">
        <f t="shared" si="851"/>
        <v>0</v>
      </c>
      <c r="JD299" s="344">
        <f t="shared" si="852"/>
        <v>0</v>
      </c>
      <c r="JE299" s="344">
        <f t="shared" si="853"/>
        <v>0</v>
      </c>
      <c r="JF299" s="344">
        <f t="shared" si="854"/>
        <v>0</v>
      </c>
      <c r="JG299" s="344">
        <f t="shared" si="855"/>
        <v>0</v>
      </c>
      <c r="JH299" s="344">
        <f t="shared" si="856"/>
        <v>0</v>
      </c>
      <c r="JI299" s="344">
        <f t="shared" si="857"/>
        <v>0</v>
      </c>
      <c r="JJ299" s="344">
        <f t="shared" si="858"/>
        <v>0</v>
      </c>
      <c r="JK299" s="344">
        <f t="shared" si="859"/>
        <v>0</v>
      </c>
      <c r="JL299" s="344">
        <f t="shared" si="860"/>
        <v>0</v>
      </c>
      <c r="JM299" s="344">
        <f t="shared" si="861"/>
        <v>0</v>
      </c>
      <c r="JN299" s="344">
        <f t="shared" si="862"/>
        <v>0</v>
      </c>
      <c r="JO299" s="344">
        <f t="shared" si="863"/>
        <v>0</v>
      </c>
      <c r="JP299" s="344">
        <f t="shared" si="864"/>
        <v>0</v>
      </c>
      <c r="JQ299" s="344">
        <f t="shared" si="865"/>
        <v>0</v>
      </c>
      <c r="JR299" s="344">
        <f t="shared" si="866"/>
        <v>0</v>
      </c>
      <c r="JS299" s="344">
        <f t="shared" si="867"/>
        <v>0</v>
      </c>
      <c r="JT299" s="344">
        <f t="shared" si="868"/>
        <v>0</v>
      </c>
      <c r="JU299" s="344">
        <f t="shared" si="869"/>
        <v>0</v>
      </c>
      <c r="JV299" s="344">
        <f t="shared" si="870"/>
        <v>0</v>
      </c>
      <c r="JW299" s="344">
        <f t="shared" si="871"/>
        <v>0</v>
      </c>
      <c r="JX299" s="344">
        <f t="shared" si="872"/>
        <v>0</v>
      </c>
      <c r="JY299" s="344">
        <f t="shared" si="873"/>
        <v>0</v>
      </c>
      <c r="JZ299" s="344">
        <f t="shared" si="874"/>
        <v>0</v>
      </c>
      <c r="KA299" s="344">
        <f t="shared" si="875"/>
        <v>0</v>
      </c>
      <c r="KB299" s="344">
        <f t="shared" si="876"/>
        <v>0</v>
      </c>
      <c r="KC299" s="344">
        <f t="shared" si="877"/>
        <v>0</v>
      </c>
      <c r="KD299" s="344">
        <f t="shared" si="878"/>
        <v>0</v>
      </c>
      <c r="KE299" s="344">
        <f t="shared" si="879"/>
        <v>0</v>
      </c>
      <c r="KF299" s="344">
        <f t="shared" si="880"/>
        <v>0</v>
      </c>
      <c r="KG299" s="344">
        <f t="shared" si="881"/>
        <v>0</v>
      </c>
      <c r="KH299" s="344">
        <f t="shared" si="882"/>
        <v>0</v>
      </c>
      <c r="KI299" s="344">
        <f t="shared" si="883"/>
        <v>0</v>
      </c>
      <c r="KJ299" s="344">
        <f t="shared" si="884"/>
        <v>0</v>
      </c>
      <c r="KK299" s="344">
        <f t="shared" si="885"/>
        <v>0</v>
      </c>
      <c r="KL299" s="344">
        <f t="shared" si="886"/>
        <v>0</v>
      </c>
      <c r="KM299" s="344">
        <f t="shared" si="887"/>
        <v>0</v>
      </c>
      <c r="KN299" s="344">
        <f t="shared" si="888"/>
        <v>0</v>
      </c>
      <c r="KO299" s="344">
        <f t="shared" si="889"/>
        <v>0</v>
      </c>
      <c r="KP299" s="344">
        <f t="shared" si="890"/>
        <v>0</v>
      </c>
      <c r="KQ299" s="344">
        <f t="shared" si="891"/>
        <v>0</v>
      </c>
      <c r="KR299" s="344">
        <f t="shared" si="892"/>
        <v>0</v>
      </c>
      <c r="KS299" s="344">
        <f t="shared" si="893"/>
        <v>0</v>
      </c>
      <c r="KT299" s="383">
        <f t="shared" si="894"/>
        <v>0</v>
      </c>
      <c r="KU299" s="701"/>
      <c r="KV299" s="109"/>
      <c r="KW299" s="109"/>
      <c r="KX299" s="110"/>
      <c r="KZ299" s="472">
        <f t="shared" si="895"/>
        <v>0</v>
      </c>
      <c r="LA299" s="348">
        <f t="shared" si="896"/>
        <v>0</v>
      </c>
      <c r="LB299" s="348">
        <f t="shared" si="897"/>
        <v>0</v>
      </c>
      <c r="LC299" s="473">
        <f t="shared" si="898"/>
        <v>0</v>
      </c>
      <c r="LE299" s="467">
        <f t="shared" si="899"/>
        <v>0</v>
      </c>
      <c r="LF299" s="467" t="str">
        <f t="shared" si="900"/>
        <v/>
      </c>
      <c r="LG299" s="467">
        <f t="shared" si="901"/>
        <v>0</v>
      </c>
      <c r="LH299" s="467">
        <f t="shared" si="902"/>
        <v>0</v>
      </c>
      <c r="LI299" s="467">
        <f t="shared" si="903"/>
        <v>0</v>
      </c>
      <c r="LJ299" s="467">
        <f t="shared" si="904"/>
        <v>0</v>
      </c>
      <c r="LK299" s="467">
        <f t="shared" si="905"/>
        <v>0</v>
      </c>
      <c r="LL299" s="467">
        <f t="shared" si="906"/>
        <v>0</v>
      </c>
      <c r="LM299" s="467">
        <f t="shared" si="907"/>
        <v>0</v>
      </c>
      <c r="LN299" s="468">
        <f t="shared" si="908"/>
        <v>0</v>
      </c>
      <c r="LO299" s="468" t="str">
        <f t="shared" si="992"/>
        <v>○</v>
      </c>
      <c r="LP299" s="451"/>
      <c r="LQ299" s="414">
        <f t="shared" si="993"/>
        <v>0</v>
      </c>
      <c r="LR299" s="414">
        <f t="shared" si="994"/>
        <v>0</v>
      </c>
      <c r="LS299" s="414" t="str">
        <f t="shared" si="909"/>
        <v/>
      </c>
      <c r="LT299" s="414" t="str">
        <f t="shared" si="995"/>
        <v/>
      </c>
      <c r="LU299" s="414">
        <f t="shared" si="910"/>
        <v>0</v>
      </c>
      <c r="LV299" s="414">
        <f t="shared" si="911"/>
        <v>0</v>
      </c>
      <c r="LW299" s="414">
        <f t="shared" si="912"/>
        <v>0</v>
      </c>
      <c r="LX299" s="448">
        <f t="shared" si="913"/>
        <v>0</v>
      </c>
      <c r="LY299" s="414">
        <f t="shared" si="996"/>
        <v>0</v>
      </c>
      <c r="LZ299" s="414">
        <f t="shared" si="997"/>
        <v>0</v>
      </c>
      <c r="MA299" s="414">
        <f t="shared" si="998"/>
        <v>0</v>
      </c>
      <c r="MB299" s="448">
        <f t="shared" si="999"/>
        <v>0</v>
      </c>
      <c r="MC299" s="414">
        <f t="shared" si="914"/>
        <v>0</v>
      </c>
      <c r="MD299" s="414">
        <f t="shared" si="915"/>
        <v>0</v>
      </c>
      <c r="ME299" s="414">
        <f t="shared" si="916"/>
        <v>0</v>
      </c>
      <c r="MF299" s="448">
        <f t="shared" si="917"/>
        <v>0</v>
      </c>
      <c r="MG299" s="414">
        <f t="shared" si="918"/>
        <v>0</v>
      </c>
      <c r="MH299" s="414">
        <f t="shared" si="919"/>
        <v>0</v>
      </c>
      <c r="MI299" s="414">
        <f t="shared" si="920"/>
        <v>0</v>
      </c>
      <c r="MJ299" s="448">
        <f t="shared" si="1000"/>
        <v>0</v>
      </c>
      <c r="MK299" s="462"/>
      <c r="ML299" s="477" cm="1">
        <f t="array" ref="ML299">IF(MX299=1,INDEX($BX299:$EQ299,1,MATCH("Ⅱ⑧",$BX299:$EQ299,0)+7),0)</f>
        <v>0</v>
      </c>
      <c r="MM299" s="478">
        <f t="shared" si="921"/>
        <v>0</v>
      </c>
      <c r="MN299" s="468">
        <f t="shared" si="922"/>
        <v>0</v>
      </c>
      <c r="MP299" s="348">
        <f t="shared" si="923"/>
        <v>0</v>
      </c>
      <c r="MQ299" s="348">
        <f t="shared" si="924"/>
        <v>0</v>
      </c>
      <c r="MR299" s="348">
        <f t="shared" si="925"/>
        <v>0</v>
      </c>
      <c r="MS299" s="348">
        <f t="shared" si="926"/>
        <v>0</v>
      </c>
      <c r="MT299" s="348">
        <f t="shared" si="927"/>
        <v>0</v>
      </c>
      <c r="MU299" s="348">
        <f t="shared" si="928"/>
        <v>0</v>
      </c>
      <c r="MV299" s="348">
        <f t="shared" si="929"/>
        <v>0</v>
      </c>
      <c r="MW299" s="348">
        <f t="shared" si="930"/>
        <v>0</v>
      </c>
      <c r="MX299" s="348">
        <f t="shared" si="931"/>
        <v>0</v>
      </c>
      <c r="MZ299" s="550">
        <f t="shared" si="932"/>
        <v>0</v>
      </c>
      <c r="NA299" s="550">
        <f t="shared" si="933"/>
        <v>0</v>
      </c>
      <c r="NB299" s="550">
        <f t="shared" si="934"/>
        <v>0</v>
      </c>
      <c r="NC299" s="550">
        <f t="shared" si="935"/>
        <v>0</v>
      </c>
      <c r="ND299" s="550">
        <f t="shared" si="936"/>
        <v>0</v>
      </c>
      <c r="NE299" s="550">
        <f t="shared" si="937"/>
        <v>0</v>
      </c>
      <c r="NF299" s="550">
        <f t="shared" si="938"/>
        <v>0</v>
      </c>
      <c r="NG299" s="550">
        <f t="shared" si="939"/>
        <v>0</v>
      </c>
    </row>
    <row r="300" spans="1:371" s="136" customFormat="1" ht="21" customHeight="1">
      <c r="A300" s="452">
        <f t="shared" si="812"/>
        <v>0</v>
      </c>
      <c r="B300" s="452">
        <f t="shared" si="1001"/>
        <v>0</v>
      </c>
      <c r="C300" s="452">
        <f t="shared" si="813"/>
        <v>0</v>
      </c>
      <c r="D300" s="452">
        <f t="shared" si="814"/>
        <v>0</v>
      </c>
      <c r="E300" s="452">
        <f t="shared" si="815"/>
        <v>0</v>
      </c>
      <c r="F300" s="452">
        <f t="shared" si="1002"/>
        <v>0</v>
      </c>
      <c r="G300" s="452">
        <f t="shared" si="1003"/>
        <v>0</v>
      </c>
      <c r="H300" s="452">
        <f t="shared" si="1004"/>
        <v>0</v>
      </c>
      <c r="I300" s="267">
        <f t="shared" si="940"/>
        <v>0</v>
      </c>
      <c r="J300" s="268"/>
      <c r="K300" s="112"/>
      <c r="L300" s="112"/>
      <c r="M300" s="106"/>
      <c r="N300" s="106"/>
      <c r="O300" s="106"/>
      <c r="P300" s="106"/>
      <c r="Q300" s="112"/>
      <c r="R300" s="263" t="str">
        <f>IFERROR(VLOOKUP(Q300,'４整理番号表'!$T$27:$U$30,2,TRUE),"")</f>
        <v/>
      </c>
      <c r="S300" s="263">
        <f t="shared" si="941"/>
        <v>0</v>
      </c>
      <c r="T300" s="266">
        <f t="shared" si="942"/>
        <v>0</v>
      </c>
      <c r="U300" s="112"/>
      <c r="V300" s="108"/>
      <c r="W300" s="269" t="str">
        <f>IFERROR(VLOOKUP(V300,'４整理番号表'!$B$6:$G$7,2,TRUE),"")</f>
        <v/>
      </c>
      <c r="X300" s="270"/>
      <c r="Y300" s="108"/>
      <c r="Z300" s="269" t="str">
        <f>IFERROR(VLOOKUP(Y300,'４整理番号表'!$B$39:$H$45,2,TRUE),"")</f>
        <v/>
      </c>
      <c r="AA300" s="108"/>
      <c r="AB300" s="271" t="str">
        <f>IFERROR(VLOOKUP(AA300,'４整理番号表'!$J$5:$K$59,2,TRUE),"")</f>
        <v/>
      </c>
      <c r="AC300" s="365"/>
      <c r="AD300" s="624"/>
      <c r="AE300" s="107"/>
      <c r="AF300" s="272" t="str">
        <f>IFERROR(VLOOKUP(AE300,'４整理番号表'!$P$6:$Q$39,2,TRUE),"")</f>
        <v/>
      </c>
      <c r="AG300" s="273">
        <f t="shared" si="816"/>
        <v>0</v>
      </c>
      <c r="AH300" s="106"/>
      <c r="AI300" s="112"/>
      <c r="AJ300" s="111"/>
      <c r="AK300" s="282"/>
      <c r="AL300" s="283"/>
      <c r="AM300" s="280"/>
      <c r="AN300" s="29"/>
      <c r="AO300" s="291">
        <f t="shared" si="817"/>
        <v>0</v>
      </c>
      <c r="AP300" s="290">
        <f t="shared" si="943"/>
        <v>0</v>
      </c>
      <c r="AQ300" s="30"/>
      <c r="AR300" s="30"/>
      <c r="AS300" s="30"/>
      <c r="AT300" s="289"/>
      <c r="AU300" s="291">
        <f t="shared" si="1010"/>
        <v>0</v>
      </c>
      <c r="AV300" s="291" t="str">
        <f t="shared" si="1005"/>
        <v/>
      </c>
      <c r="AW300" s="27"/>
      <c r="AX300" s="33"/>
      <c r="AY300" s="33"/>
      <c r="AZ300" s="28"/>
      <c r="BA300" s="27"/>
      <c r="BB300" s="202"/>
      <c r="BC300" s="315">
        <f t="shared" si="944"/>
        <v>0</v>
      </c>
      <c r="BD300" s="349" t="str">
        <f t="shared" si="818"/>
        <v/>
      </c>
      <c r="BE300" s="350"/>
      <c r="BF300" s="350"/>
      <c r="BG300" s="349">
        <f t="shared" si="1011"/>
        <v>0</v>
      </c>
      <c r="BH300" s="350"/>
      <c r="BI300" s="349">
        <f t="shared" si="945"/>
        <v>0</v>
      </c>
      <c r="BJ300" s="202"/>
      <c r="BK300" s="202"/>
      <c r="BL300" s="653" t="str">
        <f t="shared" si="819"/>
        <v/>
      </c>
      <c r="BM300" s="654" t="str">
        <f t="shared" si="820"/>
        <v/>
      </c>
      <c r="BN300" s="266" t="str">
        <f t="shared" si="821"/>
        <v/>
      </c>
      <c r="BO300" s="793"/>
      <c r="BP300" s="323"/>
      <c r="BQ300" s="323"/>
      <c r="BR300" s="323"/>
      <c r="BS300" s="323"/>
      <c r="BT300" s="324" t="str">
        <f t="shared" si="822"/>
        <v/>
      </c>
      <c r="BU300" s="325" t="str">
        <f t="shared" si="946"/>
        <v/>
      </c>
      <c r="BV300" s="393">
        <f t="shared" si="1012"/>
        <v>0</v>
      </c>
      <c r="BW300" s="326"/>
      <c r="BX300" s="329"/>
      <c r="BY300" s="454"/>
      <c r="BZ300" s="455"/>
      <c r="CA300" s="455"/>
      <c r="CB300" s="455"/>
      <c r="CC300" s="455"/>
      <c r="CD300" s="322">
        <f>IFERROR(VLOOKUP(BX300,'４整理番号表'!$X$23:$Z$31,3,FALSE),)</f>
        <v>0</v>
      </c>
      <c r="CE300" s="605" t="str">
        <f>IF(BX300='４整理番号表'!$X$24,IF(CC300&lt;&gt;"",IF(BZ300&gt;0,IF(BY300=6,ROUNDDOWN((CC300-BZ300)/ABS(BZ300),3),IF(BY300=5,ROUNDDOWN((CC300-BZ300)/ABS(BZ300)*3/4,3),"")),"-")),IF(CC300&lt;&gt;"",IF(BZ300&gt;0,ROUNDDOWN((CC300-BZ300)/ABS(BZ300),3),"-"),""))</f>
        <v/>
      </c>
      <c r="CF300" s="610"/>
      <c r="CG300" s="329"/>
      <c r="CH300" s="454"/>
      <c r="CI300" s="322"/>
      <c r="CJ300" s="322"/>
      <c r="CK300" s="322"/>
      <c r="CL300" s="322"/>
      <c r="CM300" s="322">
        <f>IFERROR(VLOOKUP(CG300,'４整理番号表'!$X$23:$Z$31,3,FALSE),)</f>
        <v>0</v>
      </c>
      <c r="CN300" s="325" t="str">
        <f t="shared" si="948"/>
        <v/>
      </c>
      <c r="CO300" s="610"/>
      <c r="CP300" s="329"/>
      <c r="CQ300" s="454"/>
      <c r="CR300" s="322"/>
      <c r="CS300" s="322"/>
      <c r="CT300" s="322"/>
      <c r="CU300" s="322"/>
      <c r="CV300" s="322">
        <f>IFERROR(VLOOKUP(CP300,'４整理番号表'!$X$23:$Z$31,3,FALSE),)</f>
        <v>0</v>
      </c>
      <c r="CW300" s="325" t="str">
        <f t="shared" si="949"/>
        <v/>
      </c>
      <c r="CX300" s="619"/>
      <c r="CY300" s="329"/>
      <c r="CZ300" s="454"/>
      <c r="DA300" s="322"/>
      <c r="DB300" s="322"/>
      <c r="DC300" s="322"/>
      <c r="DD300" s="322"/>
      <c r="DE300" s="322">
        <f>IFERROR(VLOOKUP(CY300,'４整理番号表'!$X$23:$Z$31,3,FALSE),)</f>
        <v>0</v>
      </c>
      <c r="DF300" s="325" t="str">
        <f t="shared" si="950"/>
        <v/>
      </c>
      <c r="DG300" s="610"/>
      <c r="DH300" s="329"/>
      <c r="DI300" s="454"/>
      <c r="DJ300" s="322"/>
      <c r="DK300" s="322"/>
      <c r="DL300" s="322"/>
      <c r="DM300" s="322"/>
      <c r="DN300" s="322">
        <f>IFERROR(VLOOKUP(DH300,'４整理番号表'!$X$23:$Z$31,3,FALSE),)</f>
        <v>0</v>
      </c>
      <c r="DO300" s="325" t="str">
        <f t="shared" si="951"/>
        <v/>
      </c>
      <c r="DP300" s="610"/>
      <c r="DQ300" s="329"/>
      <c r="DR300" s="454"/>
      <c r="DS300" s="322"/>
      <c r="DT300" s="322"/>
      <c r="DU300" s="322"/>
      <c r="DV300" s="322"/>
      <c r="DW300" s="322">
        <f>IFERROR(VLOOKUP(DQ300,'４整理番号表'!$X$23:$Z$31,3,FALSE),)</f>
        <v>0</v>
      </c>
      <c r="DX300" s="325" t="str">
        <f t="shared" si="952"/>
        <v/>
      </c>
      <c r="DY300" s="610"/>
      <c r="DZ300" s="329"/>
      <c r="EA300" s="454"/>
      <c r="EB300" s="322"/>
      <c r="EC300" s="322"/>
      <c r="ED300" s="322"/>
      <c r="EE300" s="322"/>
      <c r="EF300" s="322">
        <f>IFERROR(VLOOKUP(DZ300,'４整理番号表'!$X$23:$Z$31,3,FALSE),)</f>
        <v>0</v>
      </c>
      <c r="EG300" s="325" t="str">
        <f t="shared" si="953"/>
        <v/>
      </c>
      <c r="EH300" s="610"/>
      <c r="EI300" s="329"/>
      <c r="EJ300" s="454"/>
      <c r="EK300" s="322"/>
      <c r="EL300" s="322"/>
      <c r="EM300" s="322"/>
      <c r="EN300" s="322"/>
      <c r="EO300" s="322">
        <f>IFERROR(VLOOKUP(EI300,'４整理番号表'!$X$23:$Z$31,3,FALSE),)</f>
        <v>0</v>
      </c>
      <c r="EP300" s="325" t="str">
        <f t="shared" si="954"/>
        <v/>
      </c>
      <c r="EQ300" s="619"/>
      <c r="ER300" s="203" t="s">
        <v>101</v>
      </c>
      <c r="ES300" s="266">
        <f t="shared" si="823"/>
        <v>0</v>
      </c>
      <c r="ET300" s="272">
        <f t="shared" si="824"/>
        <v>0</v>
      </c>
      <c r="EU300" s="272">
        <f t="shared" si="825"/>
        <v>0</v>
      </c>
      <c r="EV300" s="272">
        <f t="shared" si="826"/>
        <v>0</v>
      </c>
      <c r="EW300" s="272">
        <f t="shared" si="827"/>
        <v>0</v>
      </c>
      <c r="EX300" s="272">
        <f t="shared" si="828"/>
        <v>0</v>
      </c>
      <c r="EY300" s="272">
        <f t="shared" si="829"/>
        <v>0</v>
      </c>
      <c r="EZ300" s="272">
        <f t="shared" si="830"/>
        <v>0</v>
      </c>
      <c r="FA300" s="272">
        <f t="shared" si="831"/>
        <v>0</v>
      </c>
      <c r="FB300" s="272">
        <f t="shared" si="832"/>
        <v>0</v>
      </c>
      <c r="FC300" s="272">
        <f t="shared" si="833"/>
        <v>0</v>
      </c>
      <c r="FD300" s="272">
        <f t="shared" si="834"/>
        <v>0</v>
      </c>
      <c r="FE300" s="272">
        <f t="shared" si="835"/>
        <v>0</v>
      </c>
      <c r="FF300" s="272">
        <f t="shared" si="836"/>
        <v>0</v>
      </c>
      <c r="FG300" s="272">
        <f t="shared" si="837"/>
        <v>0</v>
      </c>
      <c r="FH300" s="272">
        <f t="shared" si="838"/>
        <v>0</v>
      </c>
      <c r="FI300" s="109" t="s">
        <v>100</v>
      </c>
      <c r="FJ300" s="109" t="s">
        <v>100</v>
      </c>
      <c r="FK300" s="109" t="s">
        <v>100</v>
      </c>
      <c r="FL300" s="109" t="s">
        <v>100</v>
      </c>
      <c r="FM300" s="109" t="s">
        <v>100</v>
      </c>
      <c r="FN300" s="272">
        <f t="shared" si="955"/>
        <v>0</v>
      </c>
      <c r="FO300" s="272">
        <f t="shared" si="956"/>
        <v>0</v>
      </c>
      <c r="FP300" s="272">
        <f t="shared" si="957"/>
        <v>0</v>
      </c>
      <c r="FQ300" s="272">
        <f t="shared" si="958"/>
        <v>0</v>
      </c>
      <c r="FR300" s="272">
        <f t="shared" si="959"/>
        <v>0</v>
      </c>
      <c r="FS300" s="272">
        <f t="shared" si="960"/>
        <v>0</v>
      </c>
      <c r="FT300" s="272">
        <f t="shared" si="961"/>
        <v>0</v>
      </c>
      <c r="FU300" s="113"/>
      <c r="FV300" s="113"/>
      <c r="FW300" s="109"/>
      <c r="FX300" s="109"/>
      <c r="FY300" s="109"/>
      <c r="FZ300" s="272">
        <f t="shared" si="962"/>
        <v>0</v>
      </c>
      <c r="GA300" s="272">
        <f t="shared" si="839"/>
        <v>0</v>
      </c>
      <c r="GB300" s="109"/>
      <c r="GC300" s="109"/>
      <c r="GD300" s="109"/>
      <c r="GE300" s="109"/>
      <c r="GF300" s="109"/>
      <c r="GG300" s="109"/>
      <c r="GH300" s="109"/>
      <c r="GI300" s="109"/>
      <c r="GJ300" s="109"/>
      <c r="GK300" s="109"/>
      <c r="GL300" s="109"/>
      <c r="GM300" s="109"/>
      <c r="GN300" s="109"/>
      <c r="GO300" s="109"/>
      <c r="GP300" s="109"/>
      <c r="GQ300" s="109"/>
      <c r="GR300" s="109"/>
      <c r="GS300" s="109"/>
      <c r="GT300" s="110"/>
      <c r="GV300" s="413">
        <f t="shared" si="840"/>
        <v>0</v>
      </c>
      <c r="GW300" s="414">
        <f t="shared" si="841"/>
        <v>0</v>
      </c>
      <c r="GX300" s="415"/>
      <c r="GY300" s="416">
        <f t="shared" si="1006"/>
        <v>0</v>
      </c>
      <c r="GZ300" s="417">
        <f t="shared" si="1007"/>
        <v>0</v>
      </c>
      <c r="HA300" s="385"/>
      <c r="HB300" s="421"/>
      <c r="HC300" s="422"/>
      <c r="HD300" s="422"/>
      <c r="HE300" s="423">
        <f t="shared" si="1008"/>
        <v>0</v>
      </c>
      <c r="HF300" s="424">
        <f t="shared" si="1009"/>
        <v>0</v>
      </c>
      <c r="HG300" s="426"/>
      <c r="HH300" s="426"/>
      <c r="HI300" s="426"/>
      <c r="HJ300" s="345" t="str">
        <f t="shared" si="842"/>
        <v/>
      </c>
      <c r="HK300" s="402">
        <f>IF(OR(AND(1&lt;=HJ300,HJ300&lt;=3),HJ300=6),VLOOKUP(HJ300,'４整理番号表'!$J$5:$K$59,2,FALSE),0)</f>
        <v>0</v>
      </c>
      <c r="HL300" s="402">
        <f>IF(OR(HJ300=4,HJ300=7),VLOOKUP(HJ300,'４整理番号表'!$J$5:$K$59,2,FALSE),0)</f>
        <v>0</v>
      </c>
      <c r="HM300" s="402">
        <f>IF(HJ300=5,VLOOKUP(HJ300,'４整理番号表'!$J$5:$K$59,2,FALSE),0)</f>
        <v>0</v>
      </c>
      <c r="HN300" s="402">
        <f>IF(AND(8&lt;=HJ300,HJ300&lt;=13),VLOOKUP(HJ300,'４整理番号表'!$J$5:$K$59,2,FALSE),0)</f>
        <v>0</v>
      </c>
      <c r="HO300" s="397">
        <f t="shared" si="963"/>
        <v>0</v>
      </c>
      <c r="HP300" s="345">
        <f t="shared" si="964"/>
        <v>0</v>
      </c>
      <c r="HQ300" s="345">
        <f t="shared" si="965"/>
        <v>0</v>
      </c>
      <c r="HR300" s="344">
        <f t="shared" si="966"/>
        <v>0</v>
      </c>
      <c r="HS300" s="344">
        <f t="shared" si="967"/>
        <v>0</v>
      </c>
      <c r="HT300" s="345">
        <f t="shared" si="968"/>
        <v>0</v>
      </c>
      <c r="HU300" s="345">
        <f t="shared" si="969"/>
        <v>0</v>
      </c>
      <c r="HV300" s="345">
        <f t="shared" si="970"/>
        <v>0</v>
      </c>
      <c r="HW300" s="345">
        <f t="shared" si="971"/>
        <v>0</v>
      </c>
      <c r="HX300" s="345">
        <f t="shared" si="972"/>
        <v>0</v>
      </c>
      <c r="HY300" s="344">
        <f t="shared" si="973"/>
        <v>0</v>
      </c>
      <c r="HZ300" s="344">
        <f t="shared" si="974"/>
        <v>0</v>
      </c>
      <c r="IA300" s="345">
        <f t="shared" si="975"/>
        <v>0</v>
      </c>
      <c r="IB300" s="345">
        <f t="shared" si="976"/>
        <v>0</v>
      </c>
      <c r="IC300" s="345">
        <f t="shared" si="977"/>
        <v>0</v>
      </c>
      <c r="ID300" s="345">
        <f t="shared" si="978"/>
        <v>0</v>
      </c>
      <c r="IE300" s="345">
        <f t="shared" si="979"/>
        <v>0</v>
      </c>
      <c r="IF300" s="344">
        <f>IF(AND($HO300=3,SUM($ID300:IE300)=0),IF(AND($HB300=1,$HF300&gt;=0.1),1,),)</f>
        <v>0</v>
      </c>
      <c r="IG300" s="344">
        <f>IF(AND($HO300=3,SUM($ID300:IF300)=0),IF(AND($HB300=1,$HF300&gt;=0.05,$HF300&lt;0.1),1,),)</f>
        <v>0</v>
      </c>
      <c r="IH300" s="345">
        <f t="shared" si="980"/>
        <v>0</v>
      </c>
      <c r="II300" s="345">
        <f t="shared" si="981"/>
        <v>0</v>
      </c>
      <c r="IJ300" s="345">
        <f t="shared" si="982"/>
        <v>0</v>
      </c>
      <c r="IK300" s="345">
        <f t="shared" si="983"/>
        <v>0</v>
      </c>
      <c r="IL300" s="345">
        <f t="shared" si="984"/>
        <v>0</v>
      </c>
      <c r="IM300" s="345">
        <f t="shared" si="985"/>
        <v>0</v>
      </c>
      <c r="IN300" s="345">
        <f t="shared" si="986"/>
        <v>0</v>
      </c>
      <c r="IO300" s="345">
        <f t="shared" si="987"/>
        <v>0</v>
      </c>
      <c r="IP300" s="345">
        <f t="shared" si="988"/>
        <v>0</v>
      </c>
      <c r="IQ300" s="345">
        <f t="shared" si="989"/>
        <v>0</v>
      </c>
      <c r="IR300" s="345">
        <f t="shared" si="990"/>
        <v>0</v>
      </c>
      <c r="IS300" s="392">
        <f t="shared" si="991"/>
        <v>0</v>
      </c>
      <c r="IT300" s="385"/>
      <c r="IU300" s="440">
        <f t="shared" si="843"/>
        <v>0</v>
      </c>
      <c r="IV300" s="344">
        <f t="shared" si="844"/>
        <v>0</v>
      </c>
      <c r="IW300" s="344">
        <f t="shared" si="845"/>
        <v>0</v>
      </c>
      <c r="IX300" s="344">
        <f t="shared" si="846"/>
        <v>0</v>
      </c>
      <c r="IY300" s="344">
        <f t="shared" si="847"/>
        <v>0</v>
      </c>
      <c r="IZ300" s="344">
        <f t="shared" si="848"/>
        <v>0</v>
      </c>
      <c r="JA300" s="344">
        <f t="shared" si="849"/>
        <v>0</v>
      </c>
      <c r="JB300" s="344">
        <f t="shared" si="850"/>
        <v>0</v>
      </c>
      <c r="JC300" s="344">
        <f t="shared" si="851"/>
        <v>0</v>
      </c>
      <c r="JD300" s="344">
        <f t="shared" si="852"/>
        <v>0</v>
      </c>
      <c r="JE300" s="344">
        <f t="shared" si="853"/>
        <v>0</v>
      </c>
      <c r="JF300" s="344">
        <f t="shared" si="854"/>
        <v>0</v>
      </c>
      <c r="JG300" s="344">
        <f t="shared" si="855"/>
        <v>0</v>
      </c>
      <c r="JH300" s="344">
        <f t="shared" si="856"/>
        <v>0</v>
      </c>
      <c r="JI300" s="344">
        <f t="shared" si="857"/>
        <v>0</v>
      </c>
      <c r="JJ300" s="344">
        <f t="shared" si="858"/>
        <v>0</v>
      </c>
      <c r="JK300" s="344">
        <f t="shared" si="859"/>
        <v>0</v>
      </c>
      <c r="JL300" s="344">
        <f t="shared" si="860"/>
        <v>0</v>
      </c>
      <c r="JM300" s="344">
        <f t="shared" si="861"/>
        <v>0</v>
      </c>
      <c r="JN300" s="344">
        <f t="shared" si="862"/>
        <v>0</v>
      </c>
      <c r="JO300" s="344">
        <f t="shared" si="863"/>
        <v>0</v>
      </c>
      <c r="JP300" s="344">
        <f t="shared" si="864"/>
        <v>0</v>
      </c>
      <c r="JQ300" s="344">
        <f t="shared" si="865"/>
        <v>0</v>
      </c>
      <c r="JR300" s="344">
        <f t="shared" si="866"/>
        <v>0</v>
      </c>
      <c r="JS300" s="344">
        <f t="shared" si="867"/>
        <v>0</v>
      </c>
      <c r="JT300" s="344">
        <f t="shared" si="868"/>
        <v>0</v>
      </c>
      <c r="JU300" s="344">
        <f t="shared" si="869"/>
        <v>0</v>
      </c>
      <c r="JV300" s="344">
        <f t="shared" si="870"/>
        <v>0</v>
      </c>
      <c r="JW300" s="344">
        <f t="shared" si="871"/>
        <v>0</v>
      </c>
      <c r="JX300" s="344">
        <f t="shared" si="872"/>
        <v>0</v>
      </c>
      <c r="JY300" s="344">
        <f t="shared" si="873"/>
        <v>0</v>
      </c>
      <c r="JZ300" s="344">
        <f t="shared" si="874"/>
        <v>0</v>
      </c>
      <c r="KA300" s="344">
        <f t="shared" si="875"/>
        <v>0</v>
      </c>
      <c r="KB300" s="344">
        <f t="shared" si="876"/>
        <v>0</v>
      </c>
      <c r="KC300" s="344">
        <f t="shared" si="877"/>
        <v>0</v>
      </c>
      <c r="KD300" s="344">
        <f t="shared" si="878"/>
        <v>0</v>
      </c>
      <c r="KE300" s="344">
        <f t="shared" si="879"/>
        <v>0</v>
      </c>
      <c r="KF300" s="344">
        <f t="shared" si="880"/>
        <v>0</v>
      </c>
      <c r="KG300" s="344">
        <f t="shared" si="881"/>
        <v>0</v>
      </c>
      <c r="KH300" s="344">
        <f t="shared" si="882"/>
        <v>0</v>
      </c>
      <c r="KI300" s="344">
        <f t="shared" si="883"/>
        <v>0</v>
      </c>
      <c r="KJ300" s="344">
        <f t="shared" si="884"/>
        <v>0</v>
      </c>
      <c r="KK300" s="344">
        <f t="shared" si="885"/>
        <v>0</v>
      </c>
      <c r="KL300" s="344">
        <f t="shared" si="886"/>
        <v>0</v>
      </c>
      <c r="KM300" s="344">
        <f t="shared" si="887"/>
        <v>0</v>
      </c>
      <c r="KN300" s="344">
        <f t="shared" si="888"/>
        <v>0</v>
      </c>
      <c r="KO300" s="344">
        <f t="shared" si="889"/>
        <v>0</v>
      </c>
      <c r="KP300" s="344">
        <f t="shared" si="890"/>
        <v>0</v>
      </c>
      <c r="KQ300" s="344">
        <f t="shared" si="891"/>
        <v>0</v>
      </c>
      <c r="KR300" s="344">
        <f t="shared" si="892"/>
        <v>0</v>
      </c>
      <c r="KS300" s="344">
        <f t="shared" si="893"/>
        <v>0</v>
      </c>
      <c r="KT300" s="383">
        <f t="shared" si="894"/>
        <v>0</v>
      </c>
      <c r="KU300" s="701"/>
      <c r="KV300" s="109"/>
      <c r="KW300" s="109"/>
      <c r="KX300" s="110"/>
      <c r="KZ300" s="472">
        <f t="shared" si="895"/>
        <v>0</v>
      </c>
      <c r="LA300" s="348">
        <f t="shared" si="896"/>
        <v>0</v>
      </c>
      <c r="LB300" s="348">
        <f t="shared" si="897"/>
        <v>0</v>
      </c>
      <c r="LC300" s="473">
        <f t="shared" si="898"/>
        <v>0</v>
      </c>
      <c r="LE300" s="467">
        <f t="shared" si="899"/>
        <v>0</v>
      </c>
      <c r="LF300" s="467" t="str">
        <f t="shared" si="900"/>
        <v/>
      </c>
      <c r="LG300" s="467">
        <f t="shared" si="901"/>
        <v>0</v>
      </c>
      <c r="LH300" s="467">
        <f t="shared" si="902"/>
        <v>0</v>
      </c>
      <c r="LI300" s="467">
        <f t="shared" si="903"/>
        <v>0</v>
      </c>
      <c r="LJ300" s="467">
        <f t="shared" si="904"/>
        <v>0</v>
      </c>
      <c r="LK300" s="467">
        <f t="shared" si="905"/>
        <v>0</v>
      </c>
      <c r="LL300" s="467">
        <f t="shared" si="906"/>
        <v>0</v>
      </c>
      <c r="LM300" s="467">
        <f t="shared" si="907"/>
        <v>0</v>
      </c>
      <c r="LN300" s="468">
        <f t="shared" si="908"/>
        <v>0</v>
      </c>
      <c r="LO300" s="468" t="str">
        <f t="shared" si="992"/>
        <v>○</v>
      </c>
      <c r="LP300" s="451"/>
      <c r="LQ300" s="414">
        <f t="shared" si="993"/>
        <v>0</v>
      </c>
      <c r="LR300" s="414">
        <f t="shared" si="994"/>
        <v>0</v>
      </c>
      <c r="LS300" s="414" t="str">
        <f t="shared" si="909"/>
        <v/>
      </c>
      <c r="LT300" s="414" t="str">
        <f t="shared" si="995"/>
        <v/>
      </c>
      <c r="LU300" s="414">
        <f t="shared" si="910"/>
        <v>0</v>
      </c>
      <c r="LV300" s="414">
        <f t="shared" si="911"/>
        <v>0</v>
      </c>
      <c r="LW300" s="414">
        <f t="shared" si="912"/>
        <v>0</v>
      </c>
      <c r="LX300" s="448">
        <f t="shared" si="913"/>
        <v>0</v>
      </c>
      <c r="LY300" s="414">
        <f t="shared" si="996"/>
        <v>0</v>
      </c>
      <c r="LZ300" s="414">
        <f t="shared" si="997"/>
        <v>0</v>
      </c>
      <c r="MA300" s="414">
        <f t="shared" si="998"/>
        <v>0</v>
      </c>
      <c r="MB300" s="448">
        <f t="shared" si="999"/>
        <v>0</v>
      </c>
      <c r="MC300" s="414">
        <f t="shared" si="914"/>
        <v>0</v>
      </c>
      <c r="MD300" s="414">
        <f t="shared" si="915"/>
        <v>0</v>
      </c>
      <c r="ME300" s="414">
        <f t="shared" si="916"/>
        <v>0</v>
      </c>
      <c r="MF300" s="448">
        <f t="shared" si="917"/>
        <v>0</v>
      </c>
      <c r="MG300" s="414">
        <f t="shared" si="918"/>
        <v>0</v>
      </c>
      <c r="MH300" s="414">
        <f t="shared" si="919"/>
        <v>0</v>
      </c>
      <c r="MI300" s="414">
        <f t="shared" si="920"/>
        <v>0</v>
      </c>
      <c r="MJ300" s="448">
        <f t="shared" si="1000"/>
        <v>0</v>
      </c>
      <c r="MK300" s="462"/>
      <c r="ML300" s="477" cm="1">
        <f t="array" ref="ML300">IF(MX300=1,INDEX($BX300:$EQ300,1,MATCH("Ⅱ⑧",$BX300:$EQ300,0)+7),0)</f>
        <v>0</v>
      </c>
      <c r="MM300" s="478">
        <f t="shared" si="921"/>
        <v>0</v>
      </c>
      <c r="MN300" s="468">
        <f t="shared" si="922"/>
        <v>0</v>
      </c>
      <c r="MP300" s="348">
        <f t="shared" si="923"/>
        <v>0</v>
      </c>
      <c r="MQ300" s="348">
        <f t="shared" si="924"/>
        <v>0</v>
      </c>
      <c r="MR300" s="348">
        <f t="shared" si="925"/>
        <v>0</v>
      </c>
      <c r="MS300" s="348">
        <f t="shared" si="926"/>
        <v>0</v>
      </c>
      <c r="MT300" s="348">
        <f t="shared" si="927"/>
        <v>0</v>
      </c>
      <c r="MU300" s="348">
        <f t="shared" si="928"/>
        <v>0</v>
      </c>
      <c r="MV300" s="348">
        <f t="shared" si="929"/>
        <v>0</v>
      </c>
      <c r="MW300" s="348">
        <f t="shared" si="930"/>
        <v>0</v>
      </c>
      <c r="MX300" s="348">
        <f t="shared" si="931"/>
        <v>0</v>
      </c>
      <c r="MZ300" s="550">
        <f t="shared" si="932"/>
        <v>0</v>
      </c>
      <c r="NA300" s="550">
        <f t="shared" si="933"/>
        <v>0</v>
      </c>
      <c r="NB300" s="550">
        <f t="shared" si="934"/>
        <v>0</v>
      </c>
      <c r="NC300" s="550">
        <f t="shared" si="935"/>
        <v>0</v>
      </c>
      <c r="ND300" s="550">
        <f t="shared" si="936"/>
        <v>0</v>
      </c>
      <c r="NE300" s="550">
        <f t="shared" si="937"/>
        <v>0</v>
      </c>
      <c r="NF300" s="550">
        <f t="shared" si="938"/>
        <v>0</v>
      </c>
      <c r="NG300" s="550">
        <f t="shared" si="939"/>
        <v>0</v>
      </c>
    </row>
    <row r="301" spans="1:371" s="136" customFormat="1" ht="21" customHeight="1">
      <c r="A301" s="452">
        <f t="shared" si="812"/>
        <v>0</v>
      </c>
      <c r="B301" s="452">
        <f t="shared" si="1001"/>
        <v>0</v>
      </c>
      <c r="C301" s="452">
        <f t="shared" si="813"/>
        <v>0</v>
      </c>
      <c r="D301" s="452">
        <f t="shared" si="814"/>
        <v>0</v>
      </c>
      <c r="E301" s="452">
        <f t="shared" si="815"/>
        <v>0</v>
      </c>
      <c r="F301" s="452">
        <f t="shared" si="1002"/>
        <v>0</v>
      </c>
      <c r="G301" s="452">
        <f t="shared" si="1003"/>
        <v>0</v>
      </c>
      <c r="H301" s="452">
        <f t="shared" si="1004"/>
        <v>0</v>
      </c>
      <c r="I301" s="267">
        <f t="shared" si="940"/>
        <v>0</v>
      </c>
      <c r="J301" s="268"/>
      <c r="K301" s="112"/>
      <c r="L301" s="112"/>
      <c r="M301" s="106"/>
      <c r="N301" s="106"/>
      <c r="O301" s="106"/>
      <c r="P301" s="106"/>
      <c r="Q301" s="112"/>
      <c r="R301" s="263" t="str">
        <f>IFERROR(VLOOKUP(Q301,'４整理番号表'!$T$27:$U$30,2,TRUE),"")</f>
        <v/>
      </c>
      <c r="S301" s="263">
        <f t="shared" si="941"/>
        <v>0</v>
      </c>
      <c r="T301" s="266">
        <f t="shared" si="942"/>
        <v>0</v>
      </c>
      <c r="U301" s="112"/>
      <c r="V301" s="108"/>
      <c r="W301" s="269" t="str">
        <f>IFERROR(VLOOKUP(V301,'４整理番号表'!$B$6:$G$7,2,TRUE),"")</f>
        <v/>
      </c>
      <c r="X301" s="270"/>
      <c r="Y301" s="108"/>
      <c r="Z301" s="269" t="str">
        <f>IFERROR(VLOOKUP(Y301,'４整理番号表'!$B$39:$H$45,2,TRUE),"")</f>
        <v/>
      </c>
      <c r="AA301" s="108"/>
      <c r="AB301" s="271" t="str">
        <f>IFERROR(VLOOKUP(AA301,'４整理番号表'!$J$5:$K$59,2,TRUE),"")</f>
        <v/>
      </c>
      <c r="AC301" s="365"/>
      <c r="AD301" s="624"/>
      <c r="AE301" s="107"/>
      <c r="AF301" s="272" t="str">
        <f>IFERROR(VLOOKUP(AE301,'４整理番号表'!$P$6:$Q$39,2,TRUE),"")</f>
        <v/>
      </c>
      <c r="AG301" s="273">
        <f t="shared" si="816"/>
        <v>0</v>
      </c>
      <c r="AH301" s="106"/>
      <c r="AI301" s="112"/>
      <c r="AJ301" s="111"/>
      <c r="AK301" s="282"/>
      <c r="AL301" s="283"/>
      <c r="AM301" s="280"/>
      <c r="AN301" s="26"/>
      <c r="AO301" s="291">
        <f t="shared" si="817"/>
        <v>0</v>
      </c>
      <c r="AP301" s="290">
        <f t="shared" si="943"/>
        <v>0</v>
      </c>
      <c r="AQ301" s="30"/>
      <c r="AR301" s="30"/>
      <c r="AS301" s="30"/>
      <c r="AT301" s="289"/>
      <c r="AU301" s="291">
        <f t="shared" si="1010"/>
        <v>0</v>
      </c>
      <c r="AV301" s="291" t="str">
        <f t="shared" si="1005"/>
        <v/>
      </c>
      <c r="AW301" s="27"/>
      <c r="AX301" s="33"/>
      <c r="AY301" s="33"/>
      <c r="AZ301" s="28"/>
      <c r="BA301" s="27"/>
      <c r="BB301" s="202"/>
      <c r="BC301" s="315">
        <f t="shared" si="944"/>
        <v>0</v>
      </c>
      <c r="BD301" s="349" t="str">
        <f t="shared" si="818"/>
        <v/>
      </c>
      <c r="BE301" s="350"/>
      <c r="BF301" s="350"/>
      <c r="BG301" s="349">
        <f t="shared" si="1011"/>
        <v>0</v>
      </c>
      <c r="BH301" s="350"/>
      <c r="BI301" s="349">
        <f t="shared" si="945"/>
        <v>0</v>
      </c>
      <c r="BJ301" s="202"/>
      <c r="BK301" s="202"/>
      <c r="BL301" s="653" t="str">
        <f t="shared" si="819"/>
        <v/>
      </c>
      <c r="BM301" s="654" t="str">
        <f t="shared" si="820"/>
        <v/>
      </c>
      <c r="BN301" s="266" t="str">
        <f t="shared" si="821"/>
        <v/>
      </c>
      <c r="BO301" s="793"/>
      <c r="BP301" s="323"/>
      <c r="BQ301" s="323"/>
      <c r="BR301" s="323"/>
      <c r="BS301" s="323"/>
      <c r="BT301" s="324" t="str">
        <f t="shared" si="822"/>
        <v/>
      </c>
      <c r="BU301" s="325" t="str">
        <f t="shared" si="946"/>
        <v/>
      </c>
      <c r="BV301" s="393">
        <f t="shared" si="1012"/>
        <v>0</v>
      </c>
      <c r="BW301" s="326"/>
      <c r="BX301" s="329"/>
      <c r="BY301" s="454"/>
      <c r="BZ301" s="455"/>
      <c r="CA301" s="455"/>
      <c r="CB301" s="455"/>
      <c r="CC301" s="455"/>
      <c r="CD301" s="322">
        <f>IFERROR(VLOOKUP(BX301,'４整理番号表'!$X$23:$Z$31,3,FALSE),)</f>
        <v>0</v>
      </c>
      <c r="CE301" s="605" t="str">
        <f>IF(BX301='４整理番号表'!$X$24,IF(CC301&lt;&gt;"",IF(BZ301&gt;0,IF(BY301=6,ROUNDDOWN((CC301-BZ301)/ABS(BZ301),3),IF(BY301=5,ROUNDDOWN((CC301-BZ301)/ABS(BZ301)*3/4,3),"")),"-")),IF(CC301&lt;&gt;"",IF(BZ301&gt;0,ROUNDDOWN((CC301-BZ301)/ABS(BZ301),3),"-"),""))</f>
        <v/>
      </c>
      <c r="CF301" s="610"/>
      <c r="CG301" s="329"/>
      <c r="CH301" s="454"/>
      <c r="CI301" s="322"/>
      <c r="CJ301" s="322"/>
      <c r="CK301" s="322"/>
      <c r="CL301" s="322"/>
      <c r="CM301" s="322">
        <f>IFERROR(VLOOKUP(CG301,'４整理番号表'!$X$23:$Z$31,3,FALSE),)</f>
        <v>0</v>
      </c>
      <c r="CN301" s="325" t="str">
        <f t="shared" si="948"/>
        <v/>
      </c>
      <c r="CO301" s="610"/>
      <c r="CP301" s="329"/>
      <c r="CQ301" s="454"/>
      <c r="CR301" s="322"/>
      <c r="CS301" s="322"/>
      <c r="CT301" s="322"/>
      <c r="CU301" s="322"/>
      <c r="CV301" s="322">
        <f>IFERROR(VLOOKUP(CP301,'４整理番号表'!$X$23:$Z$31,3,FALSE),)</f>
        <v>0</v>
      </c>
      <c r="CW301" s="325" t="str">
        <f t="shared" si="949"/>
        <v/>
      </c>
      <c r="CX301" s="619"/>
      <c r="CY301" s="329"/>
      <c r="CZ301" s="454"/>
      <c r="DA301" s="322"/>
      <c r="DB301" s="322"/>
      <c r="DC301" s="322"/>
      <c r="DD301" s="322"/>
      <c r="DE301" s="322">
        <f>IFERROR(VLOOKUP(CY301,'４整理番号表'!$X$23:$Z$31,3,FALSE),)</f>
        <v>0</v>
      </c>
      <c r="DF301" s="325" t="str">
        <f t="shared" si="950"/>
        <v/>
      </c>
      <c r="DG301" s="610"/>
      <c r="DH301" s="329"/>
      <c r="DI301" s="454"/>
      <c r="DJ301" s="322"/>
      <c r="DK301" s="322"/>
      <c r="DL301" s="322"/>
      <c r="DM301" s="322"/>
      <c r="DN301" s="322">
        <f>IFERROR(VLOOKUP(DH301,'４整理番号表'!$X$23:$Z$31,3,FALSE),)</f>
        <v>0</v>
      </c>
      <c r="DO301" s="325" t="str">
        <f t="shared" si="951"/>
        <v/>
      </c>
      <c r="DP301" s="610"/>
      <c r="DQ301" s="329"/>
      <c r="DR301" s="454"/>
      <c r="DS301" s="322"/>
      <c r="DT301" s="322"/>
      <c r="DU301" s="322"/>
      <c r="DV301" s="322"/>
      <c r="DW301" s="322">
        <f>IFERROR(VLOOKUP(DQ301,'４整理番号表'!$X$23:$Z$31,3,FALSE),)</f>
        <v>0</v>
      </c>
      <c r="DX301" s="325" t="str">
        <f t="shared" si="952"/>
        <v/>
      </c>
      <c r="DY301" s="610"/>
      <c r="DZ301" s="329"/>
      <c r="EA301" s="454"/>
      <c r="EB301" s="322"/>
      <c r="EC301" s="322"/>
      <c r="ED301" s="322"/>
      <c r="EE301" s="322"/>
      <c r="EF301" s="322">
        <f>IFERROR(VLOOKUP(DZ301,'４整理番号表'!$X$23:$Z$31,3,FALSE),)</f>
        <v>0</v>
      </c>
      <c r="EG301" s="325" t="str">
        <f t="shared" si="953"/>
        <v/>
      </c>
      <c r="EH301" s="610"/>
      <c r="EI301" s="329"/>
      <c r="EJ301" s="454"/>
      <c r="EK301" s="322"/>
      <c r="EL301" s="322"/>
      <c r="EM301" s="322"/>
      <c r="EN301" s="322"/>
      <c r="EO301" s="322">
        <f>IFERROR(VLOOKUP(EI301,'４整理番号表'!$X$23:$Z$31,3,FALSE),)</f>
        <v>0</v>
      </c>
      <c r="EP301" s="325" t="str">
        <f t="shared" si="954"/>
        <v/>
      </c>
      <c r="EQ301" s="619"/>
      <c r="ER301" s="203" t="s">
        <v>101</v>
      </c>
      <c r="ES301" s="266">
        <f t="shared" si="823"/>
        <v>0</v>
      </c>
      <c r="ET301" s="272">
        <f t="shared" si="824"/>
        <v>0</v>
      </c>
      <c r="EU301" s="272">
        <f t="shared" si="825"/>
        <v>0</v>
      </c>
      <c r="EV301" s="272">
        <f t="shared" si="826"/>
        <v>0</v>
      </c>
      <c r="EW301" s="272">
        <f t="shared" si="827"/>
        <v>0</v>
      </c>
      <c r="EX301" s="272">
        <f t="shared" si="828"/>
        <v>0</v>
      </c>
      <c r="EY301" s="272">
        <f t="shared" si="829"/>
        <v>0</v>
      </c>
      <c r="EZ301" s="272">
        <f t="shared" si="830"/>
        <v>0</v>
      </c>
      <c r="FA301" s="272">
        <f t="shared" si="831"/>
        <v>0</v>
      </c>
      <c r="FB301" s="272">
        <f t="shared" si="832"/>
        <v>0</v>
      </c>
      <c r="FC301" s="272">
        <f t="shared" si="833"/>
        <v>0</v>
      </c>
      <c r="FD301" s="272">
        <f t="shared" si="834"/>
        <v>0</v>
      </c>
      <c r="FE301" s="272">
        <f t="shared" si="835"/>
        <v>0</v>
      </c>
      <c r="FF301" s="272">
        <f t="shared" si="836"/>
        <v>0</v>
      </c>
      <c r="FG301" s="272">
        <f t="shared" si="837"/>
        <v>0</v>
      </c>
      <c r="FH301" s="272">
        <f t="shared" si="838"/>
        <v>0</v>
      </c>
      <c r="FI301" s="109" t="s">
        <v>100</v>
      </c>
      <c r="FJ301" s="109" t="s">
        <v>100</v>
      </c>
      <c r="FK301" s="109" t="s">
        <v>100</v>
      </c>
      <c r="FL301" s="109" t="s">
        <v>100</v>
      </c>
      <c r="FM301" s="109" t="s">
        <v>100</v>
      </c>
      <c r="FN301" s="272">
        <f t="shared" si="955"/>
        <v>0</v>
      </c>
      <c r="FO301" s="272">
        <f t="shared" si="956"/>
        <v>0</v>
      </c>
      <c r="FP301" s="272">
        <f t="shared" si="957"/>
        <v>0</v>
      </c>
      <c r="FQ301" s="272">
        <f t="shared" si="958"/>
        <v>0</v>
      </c>
      <c r="FR301" s="272">
        <f t="shared" si="959"/>
        <v>0</v>
      </c>
      <c r="FS301" s="272">
        <f t="shared" si="960"/>
        <v>0</v>
      </c>
      <c r="FT301" s="272">
        <f t="shared" si="961"/>
        <v>0</v>
      </c>
      <c r="FU301" s="113"/>
      <c r="FV301" s="113"/>
      <c r="FW301" s="109"/>
      <c r="FX301" s="109"/>
      <c r="FY301" s="109"/>
      <c r="FZ301" s="272">
        <f t="shared" si="962"/>
        <v>0</v>
      </c>
      <c r="GA301" s="272">
        <f t="shared" si="839"/>
        <v>0</v>
      </c>
      <c r="GB301" s="109"/>
      <c r="GC301" s="109"/>
      <c r="GD301" s="109"/>
      <c r="GE301" s="109"/>
      <c r="GF301" s="109"/>
      <c r="GG301" s="109"/>
      <c r="GH301" s="109"/>
      <c r="GI301" s="109"/>
      <c r="GJ301" s="109"/>
      <c r="GK301" s="109"/>
      <c r="GL301" s="109"/>
      <c r="GM301" s="109"/>
      <c r="GN301" s="109"/>
      <c r="GO301" s="109"/>
      <c r="GP301" s="109"/>
      <c r="GQ301" s="109"/>
      <c r="GR301" s="109"/>
      <c r="GS301" s="109"/>
      <c r="GT301" s="110"/>
      <c r="GV301" s="413">
        <f t="shared" si="840"/>
        <v>0</v>
      </c>
      <c r="GW301" s="414">
        <f t="shared" si="841"/>
        <v>0</v>
      </c>
      <c r="GX301" s="415"/>
      <c r="GY301" s="416">
        <f t="shared" si="1006"/>
        <v>0</v>
      </c>
      <c r="GZ301" s="417">
        <f t="shared" si="1007"/>
        <v>0</v>
      </c>
      <c r="HA301" s="385"/>
      <c r="HB301" s="421"/>
      <c r="HC301" s="422"/>
      <c r="HD301" s="422"/>
      <c r="HE301" s="423">
        <f t="shared" si="1008"/>
        <v>0</v>
      </c>
      <c r="HF301" s="424">
        <f t="shared" si="1009"/>
        <v>0</v>
      </c>
      <c r="HG301" s="426"/>
      <c r="HH301" s="426"/>
      <c r="HI301" s="426"/>
      <c r="HJ301" s="345" t="str">
        <f t="shared" si="842"/>
        <v/>
      </c>
      <c r="HK301" s="402">
        <f>IF(OR(AND(1&lt;=HJ301,HJ301&lt;=3),HJ301=6),VLOOKUP(HJ301,'４整理番号表'!$J$5:$K$59,2,FALSE),0)</f>
        <v>0</v>
      </c>
      <c r="HL301" s="402">
        <f>IF(OR(HJ301=4,HJ301=7),VLOOKUP(HJ301,'４整理番号表'!$J$5:$K$59,2,FALSE),0)</f>
        <v>0</v>
      </c>
      <c r="HM301" s="402">
        <f>IF(HJ301=5,VLOOKUP(HJ301,'４整理番号表'!$J$5:$K$59,2,FALSE),0)</f>
        <v>0</v>
      </c>
      <c r="HN301" s="402">
        <f>IF(AND(8&lt;=HJ301,HJ301&lt;=13),VLOOKUP(HJ301,'４整理番号表'!$J$5:$K$59,2,FALSE),0)</f>
        <v>0</v>
      </c>
      <c r="HO301" s="397">
        <f t="shared" si="963"/>
        <v>0</v>
      </c>
      <c r="HP301" s="345">
        <f t="shared" si="964"/>
        <v>0</v>
      </c>
      <c r="HQ301" s="345">
        <f t="shared" si="965"/>
        <v>0</v>
      </c>
      <c r="HR301" s="344">
        <f t="shared" si="966"/>
        <v>0</v>
      </c>
      <c r="HS301" s="344">
        <f t="shared" si="967"/>
        <v>0</v>
      </c>
      <c r="HT301" s="345">
        <f t="shared" si="968"/>
        <v>0</v>
      </c>
      <c r="HU301" s="345">
        <f t="shared" si="969"/>
        <v>0</v>
      </c>
      <c r="HV301" s="345">
        <f t="shared" si="970"/>
        <v>0</v>
      </c>
      <c r="HW301" s="345">
        <f t="shared" si="971"/>
        <v>0</v>
      </c>
      <c r="HX301" s="345">
        <f t="shared" si="972"/>
        <v>0</v>
      </c>
      <c r="HY301" s="344">
        <f t="shared" si="973"/>
        <v>0</v>
      </c>
      <c r="HZ301" s="344">
        <f t="shared" si="974"/>
        <v>0</v>
      </c>
      <c r="IA301" s="345">
        <f t="shared" si="975"/>
        <v>0</v>
      </c>
      <c r="IB301" s="345">
        <f t="shared" si="976"/>
        <v>0</v>
      </c>
      <c r="IC301" s="345">
        <f t="shared" si="977"/>
        <v>0</v>
      </c>
      <c r="ID301" s="345">
        <f t="shared" si="978"/>
        <v>0</v>
      </c>
      <c r="IE301" s="345">
        <f t="shared" si="979"/>
        <v>0</v>
      </c>
      <c r="IF301" s="344">
        <f>IF(AND($HO301=3,SUM($ID301:IE301)=0),IF(AND($HB301=1,$HF301&gt;=0.1),1,),)</f>
        <v>0</v>
      </c>
      <c r="IG301" s="344">
        <f>IF(AND($HO301=3,SUM($ID301:IF301)=0),IF(AND($HB301=1,$HF301&gt;=0.05,$HF301&lt;0.1),1,),)</f>
        <v>0</v>
      </c>
      <c r="IH301" s="345">
        <f t="shared" si="980"/>
        <v>0</v>
      </c>
      <c r="II301" s="345">
        <f t="shared" si="981"/>
        <v>0</v>
      </c>
      <c r="IJ301" s="345">
        <f t="shared" si="982"/>
        <v>0</v>
      </c>
      <c r="IK301" s="345">
        <f t="shared" si="983"/>
        <v>0</v>
      </c>
      <c r="IL301" s="345">
        <f t="shared" si="984"/>
        <v>0</v>
      </c>
      <c r="IM301" s="345">
        <f t="shared" si="985"/>
        <v>0</v>
      </c>
      <c r="IN301" s="345">
        <f t="shared" si="986"/>
        <v>0</v>
      </c>
      <c r="IO301" s="345">
        <f t="shared" si="987"/>
        <v>0</v>
      </c>
      <c r="IP301" s="345">
        <f t="shared" si="988"/>
        <v>0</v>
      </c>
      <c r="IQ301" s="345">
        <f t="shared" si="989"/>
        <v>0</v>
      </c>
      <c r="IR301" s="345">
        <f t="shared" si="990"/>
        <v>0</v>
      </c>
      <c r="IS301" s="392">
        <f t="shared" si="991"/>
        <v>0</v>
      </c>
      <c r="IT301" s="385"/>
      <c r="IU301" s="440">
        <f t="shared" si="843"/>
        <v>0</v>
      </c>
      <c r="IV301" s="344">
        <f t="shared" si="844"/>
        <v>0</v>
      </c>
      <c r="IW301" s="344">
        <f t="shared" si="845"/>
        <v>0</v>
      </c>
      <c r="IX301" s="344">
        <f t="shared" si="846"/>
        <v>0</v>
      </c>
      <c r="IY301" s="344">
        <f t="shared" si="847"/>
        <v>0</v>
      </c>
      <c r="IZ301" s="344">
        <f t="shared" si="848"/>
        <v>0</v>
      </c>
      <c r="JA301" s="344">
        <f t="shared" si="849"/>
        <v>0</v>
      </c>
      <c r="JB301" s="344">
        <f t="shared" si="850"/>
        <v>0</v>
      </c>
      <c r="JC301" s="344">
        <f t="shared" si="851"/>
        <v>0</v>
      </c>
      <c r="JD301" s="344">
        <f t="shared" si="852"/>
        <v>0</v>
      </c>
      <c r="JE301" s="344">
        <f t="shared" si="853"/>
        <v>0</v>
      </c>
      <c r="JF301" s="344">
        <f t="shared" si="854"/>
        <v>0</v>
      </c>
      <c r="JG301" s="344">
        <f t="shared" si="855"/>
        <v>0</v>
      </c>
      <c r="JH301" s="344">
        <f t="shared" si="856"/>
        <v>0</v>
      </c>
      <c r="JI301" s="344">
        <f t="shared" si="857"/>
        <v>0</v>
      </c>
      <c r="JJ301" s="344">
        <f t="shared" si="858"/>
        <v>0</v>
      </c>
      <c r="JK301" s="344">
        <f t="shared" si="859"/>
        <v>0</v>
      </c>
      <c r="JL301" s="344">
        <f t="shared" si="860"/>
        <v>0</v>
      </c>
      <c r="JM301" s="344">
        <f t="shared" si="861"/>
        <v>0</v>
      </c>
      <c r="JN301" s="344">
        <f t="shared" si="862"/>
        <v>0</v>
      </c>
      <c r="JO301" s="344">
        <f t="shared" si="863"/>
        <v>0</v>
      </c>
      <c r="JP301" s="344">
        <f t="shared" si="864"/>
        <v>0</v>
      </c>
      <c r="JQ301" s="344">
        <f t="shared" si="865"/>
        <v>0</v>
      </c>
      <c r="JR301" s="344">
        <f t="shared" si="866"/>
        <v>0</v>
      </c>
      <c r="JS301" s="344">
        <f t="shared" si="867"/>
        <v>0</v>
      </c>
      <c r="JT301" s="344">
        <f t="shared" si="868"/>
        <v>0</v>
      </c>
      <c r="JU301" s="344">
        <f t="shared" si="869"/>
        <v>0</v>
      </c>
      <c r="JV301" s="344">
        <f t="shared" si="870"/>
        <v>0</v>
      </c>
      <c r="JW301" s="344">
        <f t="shared" si="871"/>
        <v>0</v>
      </c>
      <c r="JX301" s="344">
        <f t="shared" si="872"/>
        <v>0</v>
      </c>
      <c r="JY301" s="344">
        <f t="shared" si="873"/>
        <v>0</v>
      </c>
      <c r="JZ301" s="344">
        <f t="shared" si="874"/>
        <v>0</v>
      </c>
      <c r="KA301" s="344">
        <f t="shared" si="875"/>
        <v>0</v>
      </c>
      <c r="KB301" s="344">
        <f t="shared" si="876"/>
        <v>0</v>
      </c>
      <c r="KC301" s="344">
        <f t="shared" si="877"/>
        <v>0</v>
      </c>
      <c r="KD301" s="344">
        <f t="shared" si="878"/>
        <v>0</v>
      </c>
      <c r="KE301" s="344">
        <f t="shared" si="879"/>
        <v>0</v>
      </c>
      <c r="KF301" s="344">
        <f t="shared" si="880"/>
        <v>0</v>
      </c>
      <c r="KG301" s="344">
        <f t="shared" si="881"/>
        <v>0</v>
      </c>
      <c r="KH301" s="344">
        <f t="shared" si="882"/>
        <v>0</v>
      </c>
      <c r="KI301" s="344">
        <f t="shared" si="883"/>
        <v>0</v>
      </c>
      <c r="KJ301" s="344">
        <f t="shared" si="884"/>
        <v>0</v>
      </c>
      <c r="KK301" s="344">
        <f t="shared" si="885"/>
        <v>0</v>
      </c>
      <c r="KL301" s="344">
        <f t="shared" si="886"/>
        <v>0</v>
      </c>
      <c r="KM301" s="344">
        <f t="shared" si="887"/>
        <v>0</v>
      </c>
      <c r="KN301" s="344">
        <f t="shared" si="888"/>
        <v>0</v>
      </c>
      <c r="KO301" s="344">
        <f t="shared" si="889"/>
        <v>0</v>
      </c>
      <c r="KP301" s="344">
        <f t="shared" si="890"/>
        <v>0</v>
      </c>
      <c r="KQ301" s="344">
        <f t="shared" si="891"/>
        <v>0</v>
      </c>
      <c r="KR301" s="344">
        <f t="shared" si="892"/>
        <v>0</v>
      </c>
      <c r="KS301" s="344">
        <f t="shared" si="893"/>
        <v>0</v>
      </c>
      <c r="KT301" s="383">
        <f t="shared" si="894"/>
        <v>0</v>
      </c>
      <c r="KU301" s="701"/>
      <c r="KV301" s="109"/>
      <c r="KW301" s="109"/>
      <c r="KX301" s="110"/>
      <c r="KZ301" s="472">
        <f t="shared" si="895"/>
        <v>0</v>
      </c>
      <c r="LA301" s="348">
        <f t="shared" si="896"/>
        <v>0</v>
      </c>
      <c r="LB301" s="348">
        <f t="shared" si="897"/>
        <v>0</v>
      </c>
      <c r="LC301" s="473">
        <f t="shared" si="898"/>
        <v>0</v>
      </c>
      <c r="LE301" s="467">
        <f t="shared" si="899"/>
        <v>0</v>
      </c>
      <c r="LF301" s="467" t="str">
        <f t="shared" si="900"/>
        <v/>
      </c>
      <c r="LG301" s="467">
        <f t="shared" si="901"/>
        <v>0</v>
      </c>
      <c r="LH301" s="467">
        <f t="shared" si="902"/>
        <v>0</v>
      </c>
      <c r="LI301" s="467">
        <f t="shared" si="903"/>
        <v>0</v>
      </c>
      <c r="LJ301" s="467">
        <f t="shared" si="904"/>
        <v>0</v>
      </c>
      <c r="LK301" s="467">
        <f t="shared" si="905"/>
        <v>0</v>
      </c>
      <c r="LL301" s="467">
        <f t="shared" si="906"/>
        <v>0</v>
      </c>
      <c r="LM301" s="467">
        <f t="shared" si="907"/>
        <v>0</v>
      </c>
      <c r="LN301" s="468">
        <f t="shared" si="908"/>
        <v>0</v>
      </c>
      <c r="LO301" s="468" t="str">
        <f t="shared" si="992"/>
        <v>○</v>
      </c>
      <c r="LP301" s="451"/>
      <c r="LQ301" s="414">
        <f t="shared" si="993"/>
        <v>0</v>
      </c>
      <c r="LR301" s="414">
        <f t="shared" si="994"/>
        <v>0</v>
      </c>
      <c r="LS301" s="414" t="str">
        <f t="shared" si="909"/>
        <v/>
      </c>
      <c r="LT301" s="414" t="str">
        <f t="shared" si="995"/>
        <v/>
      </c>
      <c r="LU301" s="414">
        <f t="shared" si="910"/>
        <v>0</v>
      </c>
      <c r="LV301" s="414">
        <f t="shared" si="911"/>
        <v>0</v>
      </c>
      <c r="LW301" s="414">
        <f t="shared" si="912"/>
        <v>0</v>
      </c>
      <c r="LX301" s="448">
        <f t="shared" si="913"/>
        <v>0</v>
      </c>
      <c r="LY301" s="414">
        <f t="shared" si="996"/>
        <v>0</v>
      </c>
      <c r="LZ301" s="414">
        <f t="shared" si="997"/>
        <v>0</v>
      </c>
      <c r="MA301" s="414">
        <f t="shared" si="998"/>
        <v>0</v>
      </c>
      <c r="MB301" s="448">
        <f t="shared" si="999"/>
        <v>0</v>
      </c>
      <c r="MC301" s="414">
        <f t="shared" si="914"/>
        <v>0</v>
      </c>
      <c r="MD301" s="414">
        <f t="shared" si="915"/>
        <v>0</v>
      </c>
      <c r="ME301" s="414">
        <f t="shared" si="916"/>
        <v>0</v>
      </c>
      <c r="MF301" s="448">
        <f t="shared" si="917"/>
        <v>0</v>
      </c>
      <c r="MG301" s="414">
        <f t="shared" si="918"/>
        <v>0</v>
      </c>
      <c r="MH301" s="414">
        <f t="shared" si="919"/>
        <v>0</v>
      </c>
      <c r="MI301" s="414">
        <f t="shared" si="920"/>
        <v>0</v>
      </c>
      <c r="MJ301" s="448">
        <f t="shared" si="1000"/>
        <v>0</v>
      </c>
      <c r="MK301" s="462"/>
      <c r="ML301" s="477" cm="1">
        <f t="array" ref="ML301">IF(MX301=1,INDEX($BX301:$EQ301,1,MATCH("Ⅱ⑧",$BX301:$EQ301,0)+7),0)</f>
        <v>0</v>
      </c>
      <c r="MM301" s="478">
        <f t="shared" si="921"/>
        <v>0</v>
      </c>
      <c r="MN301" s="468">
        <f t="shared" si="922"/>
        <v>0</v>
      </c>
      <c r="MP301" s="348">
        <f t="shared" si="923"/>
        <v>0</v>
      </c>
      <c r="MQ301" s="348">
        <f t="shared" si="924"/>
        <v>0</v>
      </c>
      <c r="MR301" s="348">
        <f t="shared" si="925"/>
        <v>0</v>
      </c>
      <c r="MS301" s="348">
        <f t="shared" si="926"/>
        <v>0</v>
      </c>
      <c r="MT301" s="348">
        <f t="shared" si="927"/>
        <v>0</v>
      </c>
      <c r="MU301" s="348">
        <f t="shared" si="928"/>
        <v>0</v>
      </c>
      <c r="MV301" s="348">
        <f t="shared" si="929"/>
        <v>0</v>
      </c>
      <c r="MW301" s="348">
        <f t="shared" si="930"/>
        <v>0</v>
      </c>
      <c r="MX301" s="348">
        <f t="shared" si="931"/>
        <v>0</v>
      </c>
      <c r="MZ301" s="550">
        <f t="shared" si="932"/>
        <v>0</v>
      </c>
      <c r="NA301" s="550">
        <f t="shared" si="933"/>
        <v>0</v>
      </c>
      <c r="NB301" s="550">
        <f t="shared" si="934"/>
        <v>0</v>
      </c>
      <c r="NC301" s="550">
        <f t="shared" si="935"/>
        <v>0</v>
      </c>
      <c r="ND301" s="550">
        <f t="shared" si="936"/>
        <v>0</v>
      </c>
      <c r="NE301" s="550">
        <f t="shared" si="937"/>
        <v>0</v>
      </c>
      <c r="NF301" s="550">
        <f t="shared" si="938"/>
        <v>0</v>
      </c>
      <c r="NG301" s="550">
        <f t="shared" si="939"/>
        <v>0</v>
      </c>
    </row>
    <row r="302" spans="1:371" s="136" customFormat="1" ht="21" customHeight="1">
      <c r="A302" s="452">
        <f t="shared" si="812"/>
        <v>0</v>
      </c>
      <c r="B302" s="452">
        <f t="shared" si="1001"/>
        <v>0</v>
      </c>
      <c r="C302" s="452">
        <f t="shared" si="813"/>
        <v>0</v>
      </c>
      <c r="D302" s="452">
        <f t="shared" si="814"/>
        <v>0</v>
      </c>
      <c r="E302" s="452">
        <f t="shared" si="815"/>
        <v>0</v>
      </c>
      <c r="F302" s="452">
        <f t="shared" si="1002"/>
        <v>0</v>
      </c>
      <c r="G302" s="452">
        <f t="shared" si="1003"/>
        <v>0</v>
      </c>
      <c r="H302" s="452">
        <f t="shared" si="1004"/>
        <v>0</v>
      </c>
      <c r="I302" s="267">
        <f t="shared" si="940"/>
        <v>0</v>
      </c>
      <c r="J302" s="268"/>
      <c r="K302" s="112"/>
      <c r="L302" s="112"/>
      <c r="M302" s="106"/>
      <c r="N302" s="106"/>
      <c r="O302" s="106"/>
      <c r="P302" s="106"/>
      <c r="Q302" s="112"/>
      <c r="R302" s="263" t="str">
        <f>IFERROR(VLOOKUP(Q302,'４整理番号表'!$T$27:$U$30,2,TRUE),"")</f>
        <v/>
      </c>
      <c r="S302" s="263">
        <f t="shared" si="941"/>
        <v>0</v>
      </c>
      <c r="T302" s="266">
        <f t="shared" si="942"/>
        <v>0</v>
      </c>
      <c r="U302" s="112"/>
      <c r="V302" s="108"/>
      <c r="W302" s="269" t="str">
        <f>IFERROR(VLOOKUP(V302,'４整理番号表'!$B$6:$G$7,2,TRUE),"")</f>
        <v/>
      </c>
      <c r="X302" s="270"/>
      <c r="Y302" s="108"/>
      <c r="Z302" s="269" t="str">
        <f>IFERROR(VLOOKUP(Y302,'４整理番号表'!$B$39:$H$45,2,TRUE),"")</f>
        <v/>
      </c>
      <c r="AA302" s="108"/>
      <c r="AB302" s="271" t="str">
        <f>IFERROR(VLOOKUP(AA302,'４整理番号表'!$J$5:$K$59,2,TRUE),"")</f>
        <v/>
      </c>
      <c r="AC302" s="365"/>
      <c r="AD302" s="624"/>
      <c r="AE302" s="107"/>
      <c r="AF302" s="272" t="str">
        <f>IFERROR(VLOOKUP(AE302,'４整理番号表'!$P$6:$Q$39,2,TRUE),"")</f>
        <v/>
      </c>
      <c r="AG302" s="273">
        <f t="shared" si="816"/>
        <v>0</v>
      </c>
      <c r="AH302" s="106"/>
      <c r="AI302" s="112"/>
      <c r="AJ302" s="111"/>
      <c r="AK302" s="282"/>
      <c r="AL302" s="283"/>
      <c r="AM302" s="280"/>
      <c r="AN302" s="29"/>
      <c r="AO302" s="291">
        <f t="shared" si="817"/>
        <v>0</v>
      </c>
      <c r="AP302" s="290">
        <f t="shared" si="943"/>
        <v>0</v>
      </c>
      <c r="AQ302" s="30"/>
      <c r="AR302" s="30"/>
      <c r="AS302" s="30"/>
      <c r="AT302" s="289"/>
      <c r="AU302" s="291">
        <f t="shared" si="1010"/>
        <v>0</v>
      </c>
      <c r="AV302" s="291" t="str">
        <f t="shared" si="1005"/>
        <v/>
      </c>
      <c r="AW302" s="27"/>
      <c r="AX302" s="33"/>
      <c r="AY302" s="33"/>
      <c r="AZ302" s="28"/>
      <c r="BA302" s="27"/>
      <c r="BB302" s="202"/>
      <c r="BC302" s="315">
        <f t="shared" si="944"/>
        <v>0</v>
      </c>
      <c r="BD302" s="349" t="str">
        <f t="shared" si="818"/>
        <v/>
      </c>
      <c r="BE302" s="350"/>
      <c r="BF302" s="350"/>
      <c r="BG302" s="349">
        <f t="shared" si="1011"/>
        <v>0</v>
      </c>
      <c r="BH302" s="350"/>
      <c r="BI302" s="349">
        <f t="shared" si="945"/>
        <v>0</v>
      </c>
      <c r="BJ302" s="202"/>
      <c r="BK302" s="202"/>
      <c r="BL302" s="653" t="str">
        <f t="shared" si="819"/>
        <v/>
      </c>
      <c r="BM302" s="654" t="str">
        <f t="shared" si="820"/>
        <v/>
      </c>
      <c r="BN302" s="266" t="str">
        <f t="shared" si="821"/>
        <v/>
      </c>
      <c r="BO302" s="793"/>
      <c r="BP302" s="323"/>
      <c r="BQ302" s="323"/>
      <c r="BR302" s="323"/>
      <c r="BS302" s="323"/>
      <c r="BT302" s="324" t="str">
        <f t="shared" si="822"/>
        <v/>
      </c>
      <c r="BU302" s="325" t="str">
        <f t="shared" si="946"/>
        <v/>
      </c>
      <c r="BV302" s="393">
        <f t="shared" si="1012"/>
        <v>0</v>
      </c>
      <c r="BW302" s="326"/>
      <c r="BX302" s="329"/>
      <c r="BY302" s="454"/>
      <c r="BZ302" s="455"/>
      <c r="CA302" s="455"/>
      <c r="CB302" s="455"/>
      <c r="CC302" s="455"/>
      <c r="CD302" s="322">
        <f>IFERROR(VLOOKUP(BX302,'４整理番号表'!$X$23:$Z$31,3,FALSE),)</f>
        <v>0</v>
      </c>
      <c r="CE302" s="605" t="str">
        <f>IF(BX302='４整理番号表'!$X$24,IF(CC302&lt;&gt;"",IF(BZ302&gt;0,IF(BY302=6,ROUNDDOWN((CC302-BZ302)/ABS(BZ302),3),IF(BY302=5,ROUNDDOWN((CC302-BZ302)/ABS(BZ302)*3/4,3),"")),"-")),IF(CC302&lt;&gt;"",IF(BZ302&gt;0,ROUNDDOWN((CC302-BZ302)/ABS(BZ302),3),"-"),""))</f>
        <v/>
      </c>
      <c r="CF302" s="610"/>
      <c r="CG302" s="329"/>
      <c r="CH302" s="454"/>
      <c r="CI302" s="322"/>
      <c r="CJ302" s="322"/>
      <c r="CK302" s="322"/>
      <c r="CL302" s="322"/>
      <c r="CM302" s="322">
        <f>IFERROR(VLOOKUP(CG302,'４整理番号表'!$X$23:$Z$31,3,FALSE),)</f>
        <v>0</v>
      </c>
      <c r="CN302" s="325" t="str">
        <f t="shared" si="948"/>
        <v/>
      </c>
      <c r="CO302" s="610"/>
      <c r="CP302" s="329"/>
      <c r="CQ302" s="454"/>
      <c r="CR302" s="322"/>
      <c r="CS302" s="322"/>
      <c r="CT302" s="322"/>
      <c r="CU302" s="322"/>
      <c r="CV302" s="322">
        <f>IFERROR(VLOOKUP(CP302,'４整理番号表'!$X$23:$Z$31,3,FALSE),)</f>
        <v>0</v>
      </c>
      <c r="CW302" s="325" t="str">
        <f t="shared" si="949"/>
        <v/>
      </c>
      <c r="CX302" s="619"/>
      <c r="CY302" s="329"/>
      <c r="CZ302" s="454"/>
      <c r="DA302" s="322"/>
      <c r="DB302" s="322"/>
      <c r="DC302" s="322"/>
      <c r="DD302" s="322"/>
      <c r="DE302" s="322">
        <f>IFERROR(VLOOKUP(CY302,'４整理番号表'!$X$23:$Z$31,3,FALSE),)</f>
        <v>0</v>
      </c>
      <c r="DF302" s="325" t="str">
        <f t="shared" si="950"/>
        <v/>
      </c>
      <c r="DG302" s="610"/>
      <c r="DH302" s="329"/>
      <c r="DI302" s="454"/>
      <c r="DJ302" s="322"/>
      <c r="DK302" s="322"/>
      <c r="DL302" s="322"/>
      <c r="DM302" s="322"/>
      <c r="DN302" s="322">
        <f>IFERROR(VLOOKUP(DH302,'４整理番号表'!$X$23:$Z$31,3,FALSE),)</f>
        <v>0</v>
      </c>
      <c r="DO302" s="325" t="str">
        <f t="shared" si="951"/>
        <v/>
      </c>
      <c r="DP302" s="610"/>
      <c r="DQ302" s="329"/>
      <c r="DR302" s="454"/>
      <c r="DS302" s="322"/>
      <c r="DT302" s="322"/>
      <c r="DU302" s="322"/>
      <c r="DV302" s="322"/>
      <c r="DW302" s="322">
        <f>IFERROR(VLOOKUP(DQ302,'４整理番号表'!$X$23:$Z$31,3,FALSE),)</f>
        <v>0</v>
      </c>
      <c r="DX302" s="325" t="str">
        <f t="shared" si="952"/>
        <v/>
      </c>
      <c r="DY302" s="610"/>
      <c r="DZ302" s="329"/>
      <c r="EA302" s="454"/>
      <c r="EB302" s="322"/>
      <c r="EC302" s="322"/>
      <c r="ED302" s="322"/>
      <c r="EE302" s="322"/>
      <c r="EF302" s="322">
        <f>IFERROR(VLOOKUP(DZ302,'４整理番号表'!$X$23:$Z$31,3,FALSE),)</f>
        <v>0</v>
      </c>
      <c r="EG302" s="325" t="str">
        <f t="shared" si="953"/>
        <v/>
      </c>
      <c r="EH302" s="610"/>
      <c r="EI302" s="329"/>
      <c r="EJ302" s="454"/>
      <c r="EK302" s="322"/>
      <c r="EL302" s="322"/>
      <c r="EM302" s="322"/>
      <c r="EN302" s="322"/>
      <c r="EO302" s="322">
        <f>IFERROR(VLOOKUP(EI302,'４整理番号表'!$X$23:$Z$31,3,FALSE),)</f>
        <v>0</v>
      </c>
      <c r="EP302" s="325" t="str">
        <f t="shared" si="954"/>
        <v/>
      </c>
      <c r="EQ302" s="619"/>
      <c r="ER302" s="203" t="s">
        <v>101</v>
      </c>
      <c r="ES302" s="266">
        <f t="shared" si="823"/>
        <v>0</v>
      </c>
      <c r="ET302" s="272">
        <f t="shared" si="824"/>
        <v>0</v>
      </c>
      <c r="EU302" s="272">
        <f t="shared" si="825"/>
        <v>0</v>
      </c>
      <c r="EV302" s="272">
        <f t="shared" si="826"/>
        <v>0</v>
      </c>
      <c r="EW302" s="272">
        <f t="shared" si="827"/>
        <v>0</v>
      </c>
      <c r="EX302" s="272">
        <f t="shared" si="828"/>
        <v>0</v>
      </c>
      <c r="EY302" s="272">
        <f t="shared" si="829"/>
        <v>0</v>
      </c>
      <c r="EZ302" s="272">
        <f t="shared" si="830"/>
        <v>0</v>
      </c>
      <c r="FA302" s="272">
        <f t="shared" si="831"/>
        <v>0</v>
      </c>
      <c r="FB302" s="272">
        <f t="shared" si="832"/>
        <v>0</v>
      </c>
      <c r="FC302" s="272">
        <f t="shared" si="833"/>
        <v>0</v>
      </c>
      <c r="FD302" s="272">
        <f t="shared" si="834"/>
        <v>0</v>
      </c>
      <c r="FE302" s="272">
        <f t="shared" si="835"/>
        <v>0</v>
      </c>
      <c r="FF302" s="272">
        <f t="shared" si="836"/>
        <v>0</v>
      </c>
      <c r="FG302" s="272">
        <f t="shared" si="837"/>
        <v>0</v>
      </c>
      <c r="FH302" s="272">
        <f t="shared" si="838"/>
        <v>0</v>
      </c>
      <c r="FI302" s="109" t="s">
        <v>100</v>
      </c>
      <c r="FJ302" s="109" t="s">
        <v>100</v>
      </c>
      <c r="FK302" s="109" t="s">
        <v>100</v>
      </c>
      <c r="FL302" s="109" t="s">
        <v>100</v>
      </c>
      <c r="FM302" s="109" t="s">
        <v>100</v>
      </c>
      <c r="FN302" s="272">
        <f t="shared" si="955"/>
        <v>0</v>
      </c>
      <c r="FO302" s="272">
        <f t="shared" si="956"/>
        <v>0</v>
      </c>
      <c r="FP302" s="272">
        <f t="shared" si="957"/>
        <v>0</v>
      </c>
      <c r="FQ302" s="272">
        <f t="shared" si="958"/>
        <v>0</v>
      </c>
      <c r="FR302" s="272">
        <f t="shared" si="959"/>
        <v>0</v>
      </c>
      <c r="FS302" s="272">
        <f t="shared" si="960"/>
        <v>0</v>
      </c>
      <c r="FT302" s="272">
        <f t="shared" si="961"/>
        <v>0</v>
      </c>
      <c r="FU302" s="113"/>
      <c r="FV302" s="113"/>
      <c r="FW302" s="109"/>
      <c r="FX302" s="109"/>
      <c r="FY302" s="109"/>
      <c r="FZ302" s="272">
        <f t="shared" si="962"/>
        <v>0</v>
      </c>
      <c r="GA302" s="272">
        <f t="shared" si="839"/>
        <v>0</v>
      </c>
      <c r="GB302" s="109"/>
      <c r="GC302" s="109"/>
      <c r="GD302" s="109"/>
      <c r="GE302" s="109"/>
      <c r="GF302" s="109"/>
      <c r="GG302" s="109"/>
      <c r="GH302" s="109"/>
      <c r="GI302" s="109"/>
      <c r="GJ302" s="109"/>
      <c r="GK302" s="109"/>
      <c r="GL302" s="109"/>
      <c r="GM302" s="109"/>
      <c r="GN302" s="109"/>
      <c r="GO302" s="109"/>
      <c r="GP302" s="109"/>
      <c r="GQ302" s="109"/>
      <c r="GR302" s="109"/>
      <c r="GS302" s="109"/>
      <c r="GT302" s="110"/>
      <c r="GV302" s="413">
        <f t="shared" si="840"/>
        <v>0</v>
      </c>
      <c r="GW302" s="414">
        <f t="shared" si="841"/>
        <v>0</v>
      </c>
      <c r="GX302" s="415"/>
      <c r="GY302" s="416">
        <f t="shared" si="1006"/>
        <v>0</v>
      </c>
      <c r="GZ302" s="417">
        <f t="shared" si="1007"/>
        <v>0</v>
      </c>
      <c r="HA302" s="385"/>
      <c r="HB302" s="421"/>
      <c r="HC302" s="422"/>
      <c r="HD302" s="422"/>
      <c r="HE302" s="423">
        <f t="shared" si="1008"/>
        <v>0</v>
      </c>
      <c r="HF302" s="424">
        <f t="shared" si="1009"/>
        <v>0</v>
      </c>
      <c r="HG302" s="426"/>
      <c r="HH302" s="426"/>
      <c r="HI302" s="426"/>
      <c r="HJ302" s="345" t="str">
        <f t="shared" si="842"/>
        <v/>
      </c>
      <c r="HK302" s="402">
        <f>IF(OR(AND(1&lt;=HJ302,HJ302&lt;=3),HJ302=6),VLOOKUP(HJ302,'４整理番号表'!$J$5:$K$59,2,FALSE),0)</f>
        <v>0</v>
      </c>
      <c r="HL302" s="402">
        <f>IF(OR(HJ302=4,HJ302=7),VLOOKUP(HJ302,'４整理番号表'!$J$5:$K$59,2,FALSE),0)</f>
        <v>0</v>
      </c>
      <c r="HM302" s="402">
        <f>IF(HJ302=5,VLOOKUP(HJ302,'４整理番号表'!$J$5:$K$59,2,FALSE),0)</f>
        <v>0</v>
      </c>
      <c r="HN302" s="402">
        <f>IF(AND(8&lt;=HJ302,HJ302&lt;=13),VLOOKUP(HJ302,'４整理番号表'!$J$5:$K$59,2,FALSE),0)</f>
        <v>0</v>
      </c>
      <c r="HO302" s="397">
        <f t="shared" si="963"/>
        <v>0</v>
      </c>
      <c r="HP302" s="345">
        <f t="shared" si="964"/>
        <v>0</v>
      </c>
      <c r="HQ302" s="345">
        <f t="shared" si="965"/>
        <v>0</v>
      </c>
      <c r="HR302" s="344">
        <f t="shared" si="966"/>
        <v>0</v>
      </c>
      <c r="HS302" s="344">
        <f t="shared" si="967"/>
        <v>0</v>
      </c>
      <c r="HT302" s="345">
        <f t="shared" si="968"/>
        <v>0</v>
      </c>
      <c r="HU302" s="345">
        <f t="shared" si="969"/>
        <v>0</v>
      </c>
      <c r="HV302" s="345">
        <f t="shared" si="970"/>
        <v>0</v>
      </c>
      <c r="HW302" s="345">
        <f t="shared" si="971"/>
        <v>0</v>
      </c>
      <c r="HX302" s="345">
        <f t="shared" si="972"/>
        <v>0</v>
      </c>
      <c r="HY302" s="344">
        <f t="shared" si="973"/>
        <v>0</v>
      </c>
      <c r="HZ302" s="344">
        <f t="shared" si="974"/>
        <v>0</v>
      </c>
      <c r="IA302" s="345">
        <f t="shared" si="975"/>
        <v>0</v>
      </c>
      <c r="IB302" s="345">
        <f t="shared" si="976"/>
        <v>0</v>
      </c>
      <c r="IC302" s="345">
        <f t="shared" si="977"/>
        <v>0</v>
      </c>
      <c r="ID302" s="345">
        <f t="shared" si="978"/>
        <v>0</v>
      </c>
      <c r="IE302" s="345">
        <f t="shared" si="979"/>
        <v>0</v>
      </c>
      <c r="IF302" s="344">
        <f>IF(AND($HO302=3,SUM($ID302:IE302)=0),IF(AND($HB302=1,$HF302&gt;=0.1),1,),)</f>
        <v>0</v>
      </c>
      <c r="IG302" s="344">
        <f>IF(AND($HO302=3,SUM($ID302:IF302)=0),IF(AND($HB302=1,$HF302&gt;=0.05,$HF302&lt;0.1),1,),)</f>
        <v>0</v>
      </c>
      <c r="IH302" s="345">
        <f t="shared" si="980"/>
        <v>0</v>
      </c>
      <c r="II302" s="345">
        <f t="shared" si="981"/>
        <v>0</v>
      </c>
      <c r="IJ302" s="345">
        <f t="shared" si="982"/>
        <v>0</v>
      </c>
      <c r="IK302" s="345">
        <f t="shared" si="983"/>
        <v>0</v>
      </c>
      <c r="IL302" s="345">
        <f t="shared" si="984"/>
        <v>0</v>
      </c>
      <c r="IM302" s="345">
        <f t="shared" si="985"/>
        <v>0</v>
      </c>
      <c r="IN302" s="345">
        <f t="shared" si="986"/>
        <v>0</v>
      </c>
      <c r="IO302" s="345">
        <f t="shared" si="987"/>
        <v>0</v>
      </c>
      <c r="IP302" s="345">
        <f t="shared" si="988"/>
        <v>0</v>
      </c>
      <c r="IQ302" s="345">
        <f t="shared" si="989"/>
        <v>0</v>
      </c>
      <c r="IR302" s="345">
        <f t="shared" si="990"/>
        <v>0</v>
      </c>
      <c r="IS302" s="392">
        <f t="shared" si="991"/>
        <v>0</v>
      </c>
      <c r="IT302" s="385"/>
      <c r="IU302" s="440">
        <f t="shared" si="843"/>
        <v>0</v>
      </c>
      <c r="IV302" s="344">
        <f t="shared" si="844"/>
        <v>0</v>
      </c>
      <c r="IW302" s="344">
        <f t="shared" si="845"/>
        <v>0</v>
      </c>
      <c r="IX302" s="344">
        <f t="shared" si="846"/>
        <v>0</v>
      </c>
      <c r="IY302" s="344">
        <f t="shared" si="847"/>
        <v>0</v>
      </c>
      <c r="IZ302" s="344">
        <f t="shared" si="848"/>
        <v>0</v>
      </c>
      <c r="JA302" s="344">
        <f t="shared" si="849"/>
        <v>0</v>
      </c>
      <c r="JB302" s="344">
        <f t="shared" si="850"/>
        <v>0</v>
      </c>
      <c r="JC302" s="344">
        <f t="shared" si="851"/>
        <v>0</v>
      </c>
      <c r="JD302" s="344">
        <f t="shared" si="852"/>
        <v>0</v>
      </c>
      <c r="JE302" s="344">
        <f t="shared" si="853"/>
        <v>0</v>
      </c>
      <c r="JF302" s="344">
        <f t="shared" si="854"/>
        <v>0</v>
      </c>
      <c r="JG302" s="344">
        <f t="shared" si="855"/>
        <v>0</v>
      </c>
      <c r="JH302" s="344">
        <f t="shared" si="856"/>
        <v>0</v>
      </c>
      <c r="JI302" s="344">
        <f t="shared" si="857"/>
        <v>0</v>
      </c>
      <c r="JJ302" s="344">
        <f t="shared" si="858"/>
        <v>0</v>
      </c>
      <c r="JK302" s="344">
        <f t="shared" si="859"/>
        <v>0</v>
      </c>
      <c r="JL302" s="344">
        <f t="shared" si="860"/>
        <v>0</v>
      </c>
      <c r="JM302" s="344">
        <f t="shared" si="861"/>
        <v>0</v>
      </c>
      <c r="JN302" s="344">
        <f t="shared" si="862"/>
        <v>0</v>
      </c>
      <c r="JO302" s="344">
        <f t="shared" si="863"/>
        <v>0</v>
      </c>
      <c r="JP302" s="344">
        <f t="shared" si="864"/>
        <v>0</v>
      </c>
      <c r="JQ302" s="344">
        <f t="shared" si="865"/>
        <v>0</v>
      </c>
      <c r="JR302" s="344">
        <f t="shared" si="866"/>
        <v>0</v>
      </c>
      <c r="JS302" s="344">
        <f t="shared" si="867"/>
        <v>0</v>
      </c>
      <c r="JT302" s="344">
        <f t="shared" si="868"/>
        <v>0</v>
      </c>
      <c r="JU302" s="344">
        <f t="shared" si="869"/>
        <v>0</v>
      </c>
      <c r="JV302" s="344">
        <f t="shared" si="870"/>
        <v>0</v>
      </c>
      <c r="JW302" s="344">
        <f t="shared" si="871"/>
        <v>0</v>
      </c>
      <c r="JX302" s="344">
        <f t="shared" si="872"/>
        <v>0</v>
      </c>
      <c r="JY302" s="344">
        <f t="shared" si="873"/>
        <v>0</v>
      </c>
      <c r="JZ302" s="344">
        <f t="shared" si="874"/>
        <v>0</v>
      </c>
      <c r="KA302" s="344">
        <f t="shared" si="875"/>
        <v>0</v>
      </c>
      <c r="KB302" s="344">
        <f t="shared" si="876"/>
        <v>0</v>
      </c>
      <c r="KC302" s="344">
        <f t="shared" si="877"/>
        <v>0</v>
      </c>
      <c r="KD302" s="344">
        <f t="shared" si="878"/>
        <v>0</v>
      </c>
      <c r="KE302" s="344">
        <f t="shared" si="879"/>
        <v>0</v>
      </c>
      <c r="KF302" s="344">
        <f t="shared" si="880"/>
        <v>0</v>
      </c>
      <c r="KG302" s="344">
        <f t="shared" si="881"/>
        <v>0</v>
      </c>
      <c r="KH302" s="344">
        <f t="shared" si="882"/>
        <v>0</v>
      </c>
      <c r="KI302" s="344">
        <f t="shared" si="883"/>
        <v>0</v>
      </c>
      <c r="KJ302" s="344">
        <f t="shared" si="884"/>
        <v>0</v>
      </c>
      <c r="KK302" s="344">
        <f t="shared" si="885"/>
        <v>0</v>
      </c>
      <c r="KL302" s="344">
        <f t="shared" si="886"/>
        <v>0</v>
      </c>
      <c r="KM302" s="344">
        <f t="shared" si="887"/>
        <v>0</v>
      </c>
      <c r="KN302" s="344">
        <f t="shared" si="888"/>
        <v>0</v>
      </c>
      <c r="KO302" s="344">
        <f t="shared" si="889"/>
        <v>0</v>
      </c>
      <c r="KP302" s="344">
        <f t="shared" si="890"/>
        <v>0</v>
      </c>
      <c r="KQ302" s="344">
        <f t="shared" si="891"/>
        <v>0</v>
      </c>
      <c r="KR302" s="344">
        <f t="shared" si="892"/>
        <v>0</v>
      </c>
      <c r="KS302" s="344">
        <f t="shared" si="893"/>
        <v>0</v>
      </c>
      <c r="KT302" s="383">
        <f t="shared" si="894"/>
        <v>0</v>
      </c>
      <c r="KU302" s="701"/>
      <c r="KV302" s="109"/>
      <c r="KW302" s="109"/>
      <c r="KX302" s="110"/>
      <c r="KZ302" s="472">
        <f t="shared" si="895"/>
        <v>0</v>
      </c>
      <c r="LA302" s="348">
        <f t="shared" si="896"/>
        <v>0</v>
      </c>
      <c r="LB302" s="348">
        <f t="shared" si="897"/>
        <v>0</v>
      </c>
      <c r="LC302" s="473">
        <f t="shared" si="898"/>
        <v>0</v>
      </c>
      <c r="LE302" s="467">
        <f t="shared" si="899"/>
        <v>0</v>
      </c>
      <c r="LF302" s="467" t="str">
        <f t="shared" si="900"/>
        <v/>
      </c>
      <c r="LG302" s="467">
        <f t="shared" si="901"/>
        <v>0</v>
      </c>
      <c r="LH302" s="467">
        <f t="shared" si="902"/>
        <v>0</v>
      </c>
      <c r="LI302" s="467">
        <f t="shared" si="903"/>
        <v>0</v>
      </c>
      <c r="LJ302" s="467">
        <f t="shared" si="904"/>
        <v>0</v>
      </c>
      <c r="LK302" s="467">
        <f t="shared" si="905"/>
        <v>0</v>
      </c>
      <c r="LL302" s="467">
        <f t="shared" si="906"/>
        <v>0</v>
      </c>
      <c r="LM302" s="467">
        <f t="shared" si="907"/>
        <v>0</v>
      </c>
      <c r="LN302" s="468">
        <f t="shared" si="908"/>
        <v>0</v>
      </c>
      <c r="LO302" s="468" t="str">
        <f t="shared" si="992"/>
        <v>○</v>
      </c>
      <c r="LP302" s="451"/>
      <c r="LQ302" s="414">
        <f t="shared" si="993"/>
        <v>0</v>
      </c>
      <c r="LR302" s="414">
        <f t="shared" si="994"/>
        <v>0</v>
      </c>
      <c r="LS302" s="414" t="str">
        <f t="shared" si="909"/>
        <v/>
      </c>
      <c r="LT302" s="414" t="str">
        <f t="shared" si="995"/>
        <v/>
      </c>
      <c r="LU302" s="414">
        <f t="shared" si="910"/>
        <v>0</v>
      </c>
      <c r="LV302" s="414">
        <f t="shared" si="911"/>
        <v>0</v>
      </c>
      <c r="LW302" s="414">
        <f t="shared" si="912"/>
        <v>0</v>
      </c>
      <c r="LX302" s="448">
        <f t="shared" si="913"/>
        <v>0</v>
      </c>
      <c r="LY302" s="414">
        <f t="shared" si="996"/>
        <v>0</v>
      </c>
      <c r="LZ302" s="414">
        <f t="shared" si="997"/>
        <v>0</v>
      </c>
      <c r="MA302" s="414">
        <f t="shared" si="998"/>
        <v>0</v>
      </c>
      <c r="MB302" s="448">
        <f t="shared" si="999"/>
        <v>0</v>
      </c>
      <c r="MC302" s="414">
        <f t="shared" si="914"/>
        <v>0</v>
      </c>
      <c r="MD302" s="414">
        <f t="shared" si="915"/>
        <v>0</v>
      </c>
      <c r="ME302" s="414">
        <f t="shared" si="916"/>
        <v>0</v>
      </c>
      <c r="MF302" s="448">
        <f t="shared" si="917"/>
        <v>0</v>
      </c>
      <c r="MG302" s="414">
        <f t="shared" si="918"/>
        <v>0</v>
      </c>
      <c r="MH302" s="414">
        <f t="shared" si="919"/>
        <v>0</v>
      </c>
      <c r="MI302" s="414">
        <f t="shared" si="920"/>
        <v>0</v>
      </c>
      <c r="MJ302" s="448">
        <f t="shared" si="1000"/>
        <v>0</v>
      </c>
      <c r="MK302" s="462"/>
      <c r="ML302" s="477" cm="1">
        <f t="array" ref="ML302">IF(MX302=1,INDEX($BX302:$EQ302,1,MATCH("Ⅱ⑧",$BX302:$EQ302,0)+7),0)</f>
        <v>0</v>
      </c>
      <c r="MM302" s="478">
        <f t="shared" si="921"/>
        <v>0</v>
      </c>
      <c r="MN302" s="468">
        <f t="shared" si="922"/>
        <v>0</v>
      </c>
      <c r="MP302" s="348">
        <f t="shared" si="923"/>
        <v>0</v>
      </c>
      <c r="MQ302" s="348">
        <f t="shared" si="924"/>
        <v>0</v>
      </c>
      <c r="MR302" s="348">
        <f t="shared" si="925"/>
        <v>0</v>
      </c>
      <c r="MS302" s="348">
        <f t="shared" si="926"/>
        <v>0</v>
      </c>
      <c r="MT302" s="348">
        <f t="shared" si="927"/>
        <v>0</v>
      </c>
      <c r="MU302" s="348">
        <f t="shared" si="928"/>
        <v>0</v>
      </c>
      <c r="MV302" s="348">
        <f t="shared" si="929"/>
        <v>0</v>
      </c>
      <c r="MW302" s="348">
        <f t="shared" si="930"/>
        <v>0</v>
      </c>
      <c r="MX302" s="348">
        <f t="shared" si="931"/>
        <v>0</v>
      </c>
      <c r="MZ302" s="550">
        <f t="shared" si="932"/>
        <v>0</v>
      </c>
      <c r="NA302" s="550">
        <f t="shared" si="933"/>
        <v>0</v>
      </c>
      <c r="NB302" s="550">
        <f t="shared" si="934"/>
        <v>0</v>
      </c>
      <c r="NC302" s="550">
        <f t="shared" si="935"/>
        <v>0</v>
      </c>
      <c r="ND302" s="550">
        <f t="shared" si="936"/>
        <v>0</v>
      </c>
      <c r="NE302" s="550">
        <f t="shared" si="937"/>
        <v>0</v>
      </c>
      <c r="NF302" s="550">
        <f t="shared" si="938"/>
        <v>0</v>
      </c>
      <c r="NG302" s="550">
        <f t="shared" si="939"/>
        <v>0</v>
      </c>
    </row>
    <row r="303" spans="1:371" s="136" customFormat="1" ht="21" customHeight="1">
      <c r="A303" s="452">
        <f t="shared" si="812"/>
        <v>0</v>
      </c>
      <c r="B303" s="452">
        <f t="shared" si="1001"/>
        <v>0</v>
      </c>
      <c r="C303" s="452">
        <f t="shared" si="813"/>
        <v>0</v>
      </c>
      <c r="D303" s="452">
        <f t="shared" si="814"/>
        <v>0</v>
      </c>
      <c r="E303" s="452">
        <f t="shared" si="815"/>
        <v>0</v>
      </c>
      <c r="F303" s="452">
        <f t="shared" si="1002"/>
        <v>0</v>
      </c>
      <c r="G303" s="452">
        <f t="shared" si="1003"/>
        <v>0</v>
      </c>
      <c r="H303" s="452">
        <f t="shared" si="1004"/>
        <v>0</v>
      </c>
      <c r="I303" s="267">
        <f t="shared" si="940"/>
        <v>0</v>
      </c>
      <c r="J303" s="268"/>
      <c r="K303" s="112"/>
      <c r="L303" s="112"/>
      <c r="M303" s="106"/>
      <c r="N303" s="106"/>
      <c r="O303" s="106"/>
      <c r="P303" s="106"/>
      <c r="Q303" s="112"/>
      <c r="R303" s="263" t="str">
        <f>IFERROR(VLOOKUP(Q303,'４整理番号表'!$T$27:$U$30,2,TRUE),"")</f>
        <v/>
      </c>
      <c r="S303" s="263">
        <f t="shared" si="941"/>
        <v>0</v>
      </c>
      <c r="T303" s="266">
        <f t="shared" si="942"/>
        <v>0</v>
      </c>
      <c r="U303" s="112"/>
      <c r="V303" s="108"/>
      <c r="W303" s="269" t="str">
        <f>IFERROR(VLOOKUP(V303,'４整理番号表'!$B$6:$G$7,2,TRUE),"")</f>
        <v/>
      </c>
      <c r="X303" s="270"/>
      <c r="Y303" s="108"/>
      <c r="Z303" s="269" t="str">
        <f>IFERROR(VLOOKUP(Y303,'４整理番号表'!$B$39:$H$45,2,TRUE),"")</f>
        <v/>
      </c>
      <c r="AA303" s="108"/>
      <c r="AB303" s="271" t="str">
        <f>IFERROR(VLOOKUP(AA303,'４整理番号表'!$J$5:$K$59,2,TRUE),"")</f>
        <v/>
      </c>
      <c r="AC303" s="365"/>
      <c r="AD303" s="624"/>
      <c r="AE303" s="107"/>
      <c r="AF303" s="272" t="str">
        <f>IFERROR(VLOOKUP(AE303,'４整理番号表'!$P$6:$Q$39,2,TRUE),"")</f>
        <v/>
      </c>
      <c r="AG303" s="273">
        <f t="shared" si="816"/>
        <v>0</v>
      </c>
      <c r="AH303" s="106"/>
      <c r="AI303" s="112"/>
      <c r="AJ303" s="111"/>
      <c r="AK303" s="282"/>
      <c r="AL303" s="283"/>
      <c r="AM303" s="280"/>
      <c r="AN303" s="26"/>
      <c r="AO303" s="291">
        <f t="shared" si="817"/>
        <v>0</v>
      </c>
      <c r="AP303" s="290">
        <f t="shared" si="943"/>
        <v>0</v>
      </c>
      <c r="AQ303" s="30"/>
      <c r="AR303" s="30"/>
      <c r="AS303" s="30"/>
      <c r="AT303" s="289"/>
      <c r="AU303" s="291">
        <f t="shared" si="1010"/>
        <v>0</v>
      </c>
      <c r="AV303" s="291" t="str">
        <f t="shared" si="1005"/>
        <v/>
      </c>
      <c r="AW303" s="27"/>
      <c r="AX303" s="33"/>
      <c r="AY303" s="33"/>
      <c r="AZ303" s="28"/>
      <c r="BA303" s="27"/>
      <c r="BB303" s="202"/>
      <c r="BC303" s="315">
        <f t="shared" si="944"/>
        <v>0</v>
      </c>
      <c r="BD303" s="349" t="str">
        <f t="shared" si="818"/>
        <v/>
      </c>
      <c r="BE303" s="350"/>
      <c r="BF303" s="350"/>
      <c r="BG303" s="349">
        <f t="shared" si="1011"/>
        <v>0</v>
      </c>
      <c r="BH303" s="350"/>
      <c r="BI303" s="349">
        <f t="shared" si="945"/>
        <v>0</v>
      </c>
      <c r="BJ303" s="202"/>
      <c r="BK303" s="202"/>
      <c r="BL303" s="653" t="str">
        <f t="shared" si="819"/>
        <v/>
      </c>
      <c r="BM303" s="654" t="str">
        <f t="shared" si="820"/>
        <v/>
      </c>
      <c r="BN303" s="266" t="str">
        <f t="shared" si="821"/>
        <v/>
      </c>
      <c r="BO303" s="793"/>
      <c r="BP303" s="323"/>
      <c r="BQ303" s="323"/>
      <c r="BR303" s="323"/>
      <c r="BS303" s="323"/>
      <c r="BT303" s="324" t="str">
        <f t="shared" si="822"/>
        <v/>
      </c>
      <c r="BU303" s="325" t="str">
        <f t="shared" si="946"/>
        <v/>
      </c>
      <c r="BV303" s="393">
        <f t="shared" si="1012"/>
        <v>0</v>
      </c>
      <c r="BW303" s="326"/>
      <c r="BX303" s="329"/>
      <c r="BY303" s="454"/>
      <c r="BZ303" s="455"/>
      <c r="CA303" s="455"/>
      <c r="CB303" s="455"/>
      <c r="CC303" s="455"/>
      <c r="CD303" s="322">
        <f>IFERROR(VLOOKUP(BX303,'４整理番号表'!$X$23:$Z$31,3,FALSE),)</f>
        <v>0</v>
      </c>
      <c r="CE303" s="605" t="str">
        <f>IF(BX303='４整理番号表'!$X$24,IF(CC303&lt;&gt;"",IF(BZ303&gt;0,IF(BY303=6,ROUNDDOWN((CC303-BZ303)/ABS(BZ303),3),IF(BY303=5,ROUNDDOWN((CC303-BZ303)/ABS(BZ303)*3/4,3),"")),"-")),IF(CC303&lt;&gt;"",IF(BZ303&gt;0,ROUNDDOWN((CC303-BZ303)/ABS(BZ303),3),"-"),""))</f>
        <v/>
      </c>
      <c r="CF303" s="610"/>
      <c r="CG303" s="329"/>
      <c r="CH303" s="454"/>
      <c r="CI303" s="322"/>
      <c r="CJ303" s="322"/>
      <c r="CK303" s="322"/>
      <c r="CL303" s="322"/>
      <c r="CM303" s="322">
        <f>IFERROR(VLOOKUP(CG303,'４整理番号表'!$X$23:$Z$31,3,FALSE),)</f>
        <v>0</v>
      </c>
      <c r="CN303" s="325" t="str">
        <f t="shared" si="948"/>
        <v/>
      </c>
      <c r="CO303" s="610"/>
      <c r="CP303" s="329"/>
      <c r="CQ303" s="454"/>
      <c r="CR303" s="322"/>
      <c r="CS303" s="322"/>
      <c r="CT303" s="322"/>
      <c r="CU303" s="322"/>
      <c r="CV303" s="322">
        <f>IFERROR(VLOOKUP(CP303,'４整理番号表'!$X$23:$Z$31,3,FALSE),)</f>
        <v>0</v>
      </c>
      <c r="CW303" s="325" t="str">
        <f t="shared" si="949"/>
        <v/>
      </c>
      <c r="CX303" s="619"/>
      <c r="CY303" s="329"/>
      <c r="CZ303" s="454"/>
      <c r="DA303" s="322"/>
      <c r="DB303" s="322"/>
      <c r="DC303" s="322"/>
      <c r="DD303" s="322"/>
      <c r="DE303" s="322">
        <f>IFERROR(VLOOKUP(CY303,'４整理番号表'!$X$23:$Z$31,3,FALSE),)</f>
        <v>0</v>
      </c>
      <c r="DF303" s="325" t="str">
        <f t="shared" si="950"/>
        <v/>
      </c>
      <c r="DG303" s="610"/>
      <c r="DH303" s="329"/>
      <c r="DI303" s="454"/>
      <c r="DJ303" s="322"/>
      <c r="DK303" s="322"/>
      <c r="DL303" s="322"/>
      <c r="DM303" s="322"/>
      <c r="DN303" s="322">
        <f>IFERROR(VLOOKUP(DH303,'４整理番号表'!$X$23:$Z$31,3,FALSE),)</f>
        <v>0</v>
      </c>
      <c r="DO303" s="325" t="str">
        <f t="shared" si="951"/>
        <v/>
      </c>
      <c r="DP303" s="610"/>
      <c r="DQ303" s="329"/>
      <c r="DR303" s="454"/>
      <c r="DS303" s="322"/>
      <c r="DT303" s="322"/>
      <c r="DU303" s="322"/>
      <c r="DV303" s="322"/>
      <c r="DW303" s="322">
        <f>IFERROR(VLOOKUP(DQ303,'４整理番号表'!$X$23:$Z$31,3,FALSE),)</f>
        <v>0</v>
      </c>
      <c r="DX303" s="325" t="str">
        <f t="shared" si="952"/>
        <v/>
      </c>
      <c r="DY303" s="610"/>
      <c r="DZ303" s="329"/>
      <c r="EA303" s="454"/>
      <c r="EB303" s="322"/>
      <c r="EC303" s="322"/>
      <c r="ED303" s="322"/>
      <c r="EE303" s="322"/>
      <c r="EF303" s="322">
        <f>IFERROR(VLOOKUP(DZ303,'４整理番号表'!$X$23:$Z$31,3,FALSE),)</f>
        <v>0</v>
      </c>
      <c r="EG303" s="325" t="str">
        <f t="shared" si="953"/>
        <v/>
      </c>
      <c r="EH303" s="610"/>
      <c r="EI303" s="329"/>
      <c r="EJ303" s="454"/>
      <c r="EK303" s="322"/>
      <c r="EL303" s="322"/>
      <c r="EM303" s="322"/>
      <c r="EN303" s="322"/>
      <c r="EO303" s="322">
        <f>IFERROR(VLOOKUP(EI303,'４整理番号表'!$X$23:$Z$31,3,FALSE),)</f>
        <v>0</v>
      </c>
      <c r="EP303" s="325" t="str">
        <f t="shared" si="954"/>
        <v/>
      </c>
      <c r="EQ303" s="619"/>
      <c r="ER303" s="203" t="s">
        <v>101</v>
      </c>
      <c r="ES303" s="266">
        <f t="shared" si="823"/>
        <v>0</v>
      </c>
      <c r="ET303" s="272">
        <f t="shared" si="824"/>
        <v>0</v>
      </c>
      <c r="EU303" s="272">
        <f t="shared" si="825"/>
        <v>0</v>
      </c>
      <c r="EV303" s="272">
        <f t="shared" si="826"/>
        <v>0</v>
      </c>
      <c r="EW303" s="272">
        <f t="shared" si="827"/>
        <v>0</v>
      </c>
      <c r="EX303" s="272">
        <f t="shared" si="828"/>
        <v>0</v>
      </c>
      <c r="EY303" s="272">
        <f t="shared" si="829"/>
        <v>0</v>
      </c>
      <c r="EZ303" s="272">
        <f t="shared" si="830"/>
        <v>0</v>
      </c>
      <c r="FA303" s="272">
        <f t="shared" si="831"/>
        <v>0</v>
      </c>
      <c r="FB303" s="272">
        <f t="shared" si="832"/>
        <v>0</v>
      </c>
      <c r="FC303" s="272">
        <f t="shared" si="833"/>
        <v>0</v>
      </c>
      <c r="FD303" s="272">
        <f t="shared" si="834"/>
        <v>0</v>
      </c>
      <c r="FE303" s="272">
        <f t="shared" si="835"/>
        <v>0</v>
      </c>
      <c r="FF303" s="272">
        <f t="shared" si="836"/>
        <v>0</v>
      </c>
      <c r="FG303" s="272">
        <f t="shared" si="837"/>
        <v>0</v>
      </c>
      <c r="FH303" s="272">
        <f t="shared" si="838"/>
        <v>0</v>
      </c>
      <c r="FI303" s="109" t="s">
        <v>100</v>
      </c>
      <c r="FJ303" s="109" t="s">
        <v>100</v>
      </c>
      <c r="FK303" s="109" t="s">
        <v>100</v>
      </c>
      <c r="FL303" s="109" t="s">
        <v>100</v>
      </c>
      <c r="FM303" s="109" t="s">
        <v>100</v>
      </c>
      <c r="FN303" s="272">
        <f t="shared" si="955"/>
        <v>0</v>
      </c>
      <c r="FO303" s="272">
        <f t="shared" si="956"/>
        <v>0</v>
      </c>
      <c r="FP303" s="272">
        <f t="shared" si="957"/>
        <v>0</v>
      </c>
      <c r="FQ303" s="272">
        <f t="shared" si="958"/>
        <v>0</v>
      </c>
      <c r="FR303" s="272">
        <f t="shared" si="959"/>
        <v>0</v>
      </c>
      <c r="FS303" s="272">
        <f t="shared" si="960"/>
        <v>0</v>
      </c>
      <c r="FT303" s="272">
        <f t="shared" si="961"/>
        <v>0</v>
      </c>
      <c r="FU303" s="113"/>
      <c r="FV303" s="113"/>
      <c r="FW303" s="109"/>
      <c r="FX303" s="109"/>
      <c r="FY303" s="109"/>
      <c r="FZ303" s="272">
        <f t="shared" si="962"/>
        <v>0</v>
      </c>
      <c r="GA303" s="272">
        <f t="shared" si="839"/>
        <v>0</v>
      </c>
      <c r="GB303" s="109"/>
      <c r="GC303" s="109"/>
      <c r="GD303" s="109"/>
      <c r="GE303" s="109"/>
      <c r="GF303" s="109"/>
      <c r="GG303" s="109"/>
      <c r="GH303" s="109"/>
      <c r="GI303" s="109"/>
      <c r="GJ303" s="109"/>
      <c r="GK303" s="109"/>
      <c r="GL303" s="109"/>
      <c r="GM303" s="109"/>
      <c r="GN303" s="109"/>
      <c r="GO303" s="109"/>
      <c r="GP303" s="109"/>
      <c r="GQ303" s="109"/>
      <c r="GR303" s="109"/>
      <c r="GS303" s="109"/>
      <c r="GT303" s="110"/>
      <c r="GV303" s="413">
        <f t="shared" si="840"/>
        <v>0</v>
      </c>
      <c r="GW303" s="414">
        <f t="shared" si="841"/>
        <v>0</v>
      </c>
      <c r="GX303" s="415"/>
      <c r="GY303" s="416">
        <f t="shared" si="1006"/>
        <v>0</v>
      </c>
      <c r="GZ303" s="417">
        <f t="shared" si="1007"/>
        <v>0</v>
      </c>
      <c r="HA303" s="385"/>
      <c r="HB303" s="421"/>
      <c r="HC303" s="422"/>
      <c r="HD303" s="422"/>
      <c r="HE303" s="423">
        <f t="shared" si="1008"/>
        <v>0</v>
      </c>
      <c r="HF303" s="424">
        <f t="shared" si="1009"/>
        <v>0</v>
      </c>
      <c r="HG303" s="426"/>
      <c r="HH303" s="426"/>
      <c r="HI303" s="426"/>
      <c r="HJ303" s="345" t="str">
        <f t="shared" si="842"/>
        <v/>
      </c>
      <c r="HK303" s="402">
        <f>IF(OR(AND(1&lt;=HJ303,HJ303&lt;=3),HJ303=6),VLOOKUP(HJ303,'４整理番号表'!$J$5:$K$59,2,FALSE),0)</f>
        <v>0</v>
      </c>
      <c r="HL303" s="402">
        <f>IF(OR(HJ303=4,HJ303=7),VLOOKUP(HJ303,'４整理番号表'!$J$5:$K$59,2,FALSE),0)</f>
        <v>0</v>
      </c>
      <c r="HM303" s="402">
        <f>IF(HJ303=5,VLOOKUP(HJ303,'４整理番号表'!$J$5:$K$59,2,FALSE),0)</f>
        <v>0</v>
      </c>
      <c r="HN303" s="402">
        <f>IF(AND(8&lt;=HJ303,HJ303&lt;=13),VLOOKUP(HJ303,'４整理番号表'!$J$5:$K$59,2,FALSE),0)</f>
        <v>0</v>
      </c>
      <c r="HO303" s="397">
        <f t="shared" si="963"/>
        <v>0</v>
      </c>
      <c r="HP303" s="345">
        <f t="shared" si="964"/>
        <v>0</v>
      </c>
      <c r="HQ303" s="345">
        <f t="shared" si="965"/>
        <v>0</v>
      </c>
      <c r="HR303" s="344">
        <f t="shared" si="966"/>
        <v>0</v>
      </c>
      <c r="HS303" s="344">
        <f t="shared" si="967"/>
        <v>0</v>
      </c>
      <c r="HT303" s="345">
        <f t="shared" si="968"/>
        <v>0</v>
      </c>
      <c r="HU303" s="345">
        <f t="shared" si="969"/>
        <v>0</v>
      </c>
      <c r="HV303" s="345">
        <f t="shared" si="970"/>
        <v>0</v>
      </c>
      <c r="HW303" s="345">
        <f t="shared" si="971"/>
        <v>0</v>
      </c>
      <c r="HX303" s="345">
        <f t="shared" si="972"/>
        <v>0</v>
      </c>
      <c r="HY303" s="344">
        <f t="shared" si="973"/>
        <v>0</v>
      </c>
      <c r="HZ303" s="344">
        <f t="shared" si="974"/>
        <v>0</v>
      </c>
      <c r="IA303" s="345">
        <f t="shared" si="975"/>
        <v>0</v>
      </c>
      <c r="IB303" s="345">
        <f t="shared" si="976"/>
        <v>0</v>
      </c>
      <c r="IC303" s="345">
        <f t="shared" si="977"/>
        <v>0</v>
      </c>
      <c r="ID303" s="345">
        <f t="shared" si="978"/>
        <v>0</v>
      </c>
      <c r="IE303" s="345">
        <f t="shared" si="979"/>
        <v>0</v>
      </c>
      <c r="IF303" s="344">
        <f>IF(AND($HO303=3,SUM($ID303:IE303)=0),IF(AND($HB303=1,$HF303&gt;=0.1),1,),)</f>
        <v>0</v>
      </c>
      <c r="IG303" s="344">
        <f>IF(AND($HO303=3,SUM($ID303:IF303)=0),IF(AND($HB303=1,$HF303&gt;=0.05,$HF303&lt;0.1),1,),)</f>
        <v>0</v>
      </c>
      <c r="IH303" s="345">
        <f t="shared" si="980"/>
        <v>0</v>
      </c>
      <c r="II303" s="345">
        <f t="shared" si="981"/>
        <v>0</v>
      </c>
      <c r="IJ303" s="345">
        <f t="shared" si="982"/>
        <v>0</v>
      </c>
      <c r="IK303" s="345">
        <f t="shared" si="983"/>
        <v>0</v>
      </c>
      <c r="IL303" s="345">
        <f t="shared" si="984"/>
        <v>0</v>
      </c>
      <c r="IM303" s="345">
        <f t="shared" si="985"/>
        <v>0</v>
      </c>
      <c r="IN303" s="345">
        <f t="shared" si="986"/>
        <v>0</v>
      </c>
      <c r="IO303" s="345">
        <f t="shared" si="987"/>
        <v>0</v>
      </c>
      <c r="IP303" s="345">
        <f t="shared" si="988"/>
        <v>0</v>
      </c>
      <c r="IQ303" s="345">
        <f t="shared" si="989"/>
        <v>0</v>
      </c>
      <c r="IR303" s="345">
        <f t="shared" si="990"/>
        <v>0</v>
      </c>
      <c r="IS303" s="392">
        <f t="shared" si="991"/>
        <v>0</v>
      </c>
      <c r="IT303" s="385"/>
      <c r="IU303" s="440">
        <f t="shared" si="843"/>
        <v>0</v>
      </c>
      <c r="IV303" s="344">
        <f t="shared" si="844"/>
        <v>0</v>
      </c>
      <c r="IW303" s="344">
        <f t="shared" si="845"/>
        <v>0</v>
      </c>
      <c r="IX303" s="344">
        <f t="shared" si="846"/>
        <v>0</v>
      </c>
      <c r="IY303" s="344">
        <f t="shared" si="847"/>
        <v>0</v>
      </c>
      <c r="IZ303" s="344">
        <f t="shared" si="848"/>
        <v>0</v>
      </c>
      <c r="JA303" s="344">
        <f t="shared" si="849"/>
        <v>0</v>
      </c>
      <c r="JB303" s="344">
        <f t="shared" si="850"/>
        <v>0</v>
      </c>
      <c r="JC303" s="344">
        <f t="shared" si="851"/>
        <v>0</v>
      </c>
      <c r="JD303" s="344">
        <f t="shared" si="852"/>
        <v>0</v>
      </c>
      <c r="JE303" s="344">
        <f t="shared" si="853"/>
        <v>0</v>
      </c>
      <c r="JF303" s="344">
        <f t="shared" si="854"/>
        <v>0</v>
      </c>
      <c r="JG303" s="344">
        <f t="shared" si="855"/>
        <v>0</v>
      </c>
      <c r="JH303" s="344">
        <f t="shared" si="856"/>
        <v>0</v>
      </c>
      <c r="JI303" s="344">
        <f t="shared" si="857"/>
        <v>0</v>
      </c>
      <c r="JJ303" s="344">
        <f t="shared" si="858"/>
        <v>0</v>
      </c>
      <c r="JK303" s="344">
        <f t="shared" si="859"/>
        <v>0</v>
      </c>
      <c r="JL303" s="344">
        <f t="shared" si="860"/>
        <v>0</v>
      </c>
      <c r="JM303" s="344">
        <f t="shared" si="861"/>
        <v>0</v>
      </c>
      <c r="JN303" s="344">
        <f t="shared" si="862"/>
        <v>0</v>
      </c>
      <c r="JO303" s="344">
        <f t="shared" si="863"/>
        <v>0</v>
      </c>
      <c r="JP303" s="344">
        <f t="shared" si="864"/>
        <v>0</v>
      </c>
      <c r="JQ303" s="344">
        <f t="shared" si="865"/>
        <v>0</v>
      </c>
      <c r="JR303" s="344">
        <f t="shared" si="866"/>
        <v>0</v>
      </c>
      <c r="JS303" s="344">
        <f t="shared" si="867"/>
        <v>0</v>
      </c>
      <c r="JT303" s="344">
        <f t="shared" si="868"/>
        <v>0</v>
      </c>
      <c r="JU303" s="344">
        <f t="shared" si="869"/>
        <v>0</v>
      </c>
      <c r="JV303" s="344">
        <f t="shared" si="870"/>
        <v>0</v>
      </c>
      <c r="JW303" s="344">
        <f t="shared" si="871"/>
        <v>0</v>
      </c>
      <c r="JX303" s="344">
        <f t="shared" si="872"/>
        <v>0</v>
      </c>
      <c r="JY303" s="344">
        <f t="shared" si="873"/>
        <v>0</v>
      </c>
      <c r="JZ303" s="344">
        <f t="shared" si="874"/>
        <v>0</v>
      </c>
      <c r="KA303" s="344">
        <f t="shared" si="875"/>
        <v>0</v>
      </c>
      <c r="KB303" s="344">
        <f t="shared" si="876"/>
        <v>0</v>
      </c>
      <c r="KC303" s="344">
        <f t="shared" si="877"/>
        <v>0</v>
      </c>
      <c r="KD303" s="344">
        <f t="shared" si="878"/>
        <v>0</v>
      </c>
      <c r="KE303" s="344">
        <f t="shared" si="879"/>
        <v>0</v>
      </c>
      <c r="KF303" s="344">
        <f t="shared" si="880"/>
        <v>0</v>
      </c>
      <c r="KG303" s="344">
        <f t="shared" si="881"/>
        <v>0</v>
      </c>
      <c r="KH303" s="344">
        <f t="shared" si="882"/>
        <v>0</v>
      </c>
      <c r="KI303" s="344">
        <f t="shared" si="883"/>
        <v>0</v>
      </c>
      <c r="KJ303" s="344">
        <f t="shared" si="884"/>
        <v>0</v>
      </c>
      <c r="KK303" s="344">
        <f t="shared" si="885"/>
        <v>0</v>
      </c>
      <c r="KL303" s="344">
        <f t="shared" si="886"/>
        <v>0</v>
      </c>
      <c r="KM303" s="344">
        <f t="shared" si="887"/>
        <v>0</v>
      </c>
      <c r="KN303" s="344">
        <f t="shared" si="888"/>
        <v>0</v>
      </c>
      <c r="KO303" s="344">
        <f t="shared" si="889"/>
        <v>0</v>
      </c>
      <c r="KP303" s="344">
        <f t="shared" si="890"/>
        <v>0</v>
      </c>
      <c r="KQ303" s="344">
        <f t="shared" si="891"/>
        <v>0</v>
      </c>
      <c r="KR303" s="344">
        <f t="shared" si="892"/>
        <v>0</v>
      </c>
      <c r="KS303" s="344">
        <f t="shared" si="893"/>
        <v>0</v>
      </c>
      <c r="KT303" s="383">
        <f t="shared" si="894"/>
        <v>0</v>
      </c>
      <c r="KU303" s="701"/>
      <c r="KV303" s="109"/>
      <c r="KW303" s="109"/>
      <c r="KX303" s="110"/>
      <c r="KZ303" s="472">
        <f t="shared" si="895"/>
        <v>0</v>
      </c>
      <c r="LA303" s="348">
        <f t="shared" si="896"/>
        <v>0</v>
      </c>
      <c r="LB303" s="348">
        <f t="shared" si="897"/>
        <v>0</v>
      </c>
      <c r="LC303" s="473">
        <f t="shared" si="898"/>
        <v>0</v>
      </c>
      <c r="LE303" s="467">
        <f t="shared" si="899"/>
        <v>0</v>
      </c>
      <c r="LF303" s="467" t="str">
        <f t="shared" si="900"/>
        <v/>
      </c>
      <c r="LG303" s="467">
        <f t="shared" si="901"/>
        <v>0</v>
      </c>
      <c r="LH303" s="467">
        <f t="shared" si="902"/>
        <v>0</v>
      </c>
      <c r="LI303" s="467">
        <f t="shared" si="903"/>
        <v>0</v>
      </c>
      <c r="LJ303" s="467">
        <f t="shared" si="904"/>
        <v>0</v>
      </c>
      <c r="LK303" s="467">
        <f t="shared" si="905"/>
        <v>0</v>
      </c>
      <c r="LL303" s="467">
        <f t="shared" si="906"/>
        <v>0</v>
      </c>
      <c r="LM303" s="467">
        <f t="shared" si="907"/>
        <v>0</v>
      </c>
      <c r="LN303" s="468">
        <f t="shared" si="908"/>
        <v>0</v>
      </c>
      <c r="LO303" s="468" t="str">
        <f t="shared" si="992"/>
        <v>○</v>
      </c>
      <c r="LP303" s="451"/>
      <c r="LQ303" s="414">
        <f t="shared" si="993"/>
        <v>0</v>
      </c>
      <c r="LR303" s="414">
        <f t="shared" si="994"/>
        <v>0</v>
      </c>
      <c r="LS303" s="414" t="str">
        <f t="shared" si="909"/>
        <v/>
      </c>
      <c r="LT303" s="414" t="str">
        <f t="shared" si="995"/>
        <v/>
      </c>
      <c r="LU303" s="414">
        <f t="shared" si="910"/>
        <v>0</v>
      </c>
      <c r="LV303" s="414">
        <f t="shared" si="911"/>
        <v>0</v>
      </c>
      <c r="LW303" s="414">
        <f t="shared" si="912"/>
        <v>0</v>
      </c>
      <c r="LX303" s="448">
        <f t="shared" si="913"/>
        <v>0</v>
      </c>
      <c r="LY303" s="414">
        <f t="shared" si="996"/>
        <v>0</v>
      </c>
      <c r="LZ303" s="414">
        <f t="shared" si="997"/>
        <v>0</v>
      </c>
      <c r="MA303" s="414">
        <f t="shared" si="998"/>
        <v>0</v>
      </c>
      <c r="MB303" s="448">
        <f t="shared" si="999"/>
        <v>0</v>
      </c>
      <c r="MC303" s="414">
        <f t="shared" si="914"/>
        <v>0</v>
      </c>
      <c r="MD303" s="414">
        <f t="shared" si="915"/>
        <v>0</v>
      </c>
      <c r="ME303" s="414">
        <f t="shared" si="916"/>
        <v>0</v>
      </c>
      <c r="MF303" s="448">
        <f t="shared" si="917"/>
        <v>0</v>
      </c>
      <c r="MG303" s="414">
        <f t="shared" si="918"/>
        <v>0</v>
      </c>
      <c r="MH303" s="414">
        <f t="shared" si="919"/>
        <v>0</v>
      </c>
      <c r="MI303" s="414">
        <f t="shared" si="920"/>
        <v>0</v>
      </c>
      <c r="MJ303" s="448">
        <f t="shared" si="1000"/>
        <v>0</v>
      </c>
      <c r="MK303" s="462"/>
      <c r="ML303" s="477" cm="1">
        <f t="array" ref="ML303">IF(MX303=1,INDEX($BX303:$EQ303,1,MATCH("Ⅱ⑧",$BX303:$EQ303,0)+7),0)</f>
        <v>0</v>
      </c>
      <c r="MM303" s="478">
        <f t="shared" si="921"/>
        <v>0</v>
      </c>
      <c r="MN303" s="468">
        <f t="shared" si="922"/>
        <v>0</v>
      </c>
      <c r="MP303" s="348">
        <f t="shared" si="923"/>
        <v>0</v>
      </c>
      <c r="MQ303" s="348">
        <f t="shared" si="924"/>
        <v>0</v>
      </c>
      <c r="MR303" s="348">
        <f t="shared" si="925"/>
        <v>0</v>
      </c>
      <c r="MS303" s="348">
        <f t="shared" si="926"/>
        <v>0</v>
      </c>
      <c r="MT303" s="348">
        <f t="shared" si="927"/>
        <v>0</v>
      </c>
      <c r="MU303" s="348">
        <f t="shared" si="928"/>
        <v>0</v>
      </c>
      <c r="MV303" s="348">
        <f t="shared" si="929"/>
        <v>0</v>
      </c>
      <c r="MW303" s="348">
        <f t="shared" si="930"/>
        <v>0</v>
      </c>
      <c r="MX303" s="348">
        <f t="shared" si="931"/>
        <v>0</v>
      </c>
      <c r="MZ303" s="550">
        <f t="shared" si="932"/>
        <v>0</v>
      </c>
      <c r="NA303" s="550">
        <f t="shared" si="933"/>
        <v>0</v>
      </c>
      <c r="NB303" s="550">
        <f t="shared" si="934"/>
        <v>0</v>
      </c>
      <c r="NC303" s="550">
        <f t="shared" si="935"/>
        <v>0</v>
      </c>
      <c r="ND303" s="550">
        <f t="shared" si="936"/>
        <v>0</v>
      </c>
      <c r="NE303" s="550">
        <f t="shared" si="937"/>
        <v>0</v>
      </c>
      <c r="NF303" s="550">
        <f t="shared" si="938"/>
        <v>0</v>
      </c>
      <c r="NG303" s="550">
        <f t="shared" si="939"/>
        <v>0</v>
      </c>
    </row>
    <row r="304" spans="1:371" s="136" customFormat="1" ht="21" customHeight="1">
      <c r="A304" s="452">
        <f t="shared" si="812"/>
        <v>0</v>
      </c>
      <c r="B304" s="452">
        <f t="shared" si="1001"/>
        <v>0</v>
      </c>
      <c r="C304" s="452">
        <f t="shared" si="813"/>
        <v>0</v>
      </c>
      <c r="D304" s="452">
        <f t="shared" si="814"/>
        <v>0</v>
      </c>
      <c r="E304" s="452">
        <f t="shared" si="815"/>
        <v>0</v>
      </c>
      <c r="F304" s="452">
        <f t="shared" si="1002"/>
        <v>0</v>
      </c>
      <c r="G304" s="452">
        <f t="shared" si="1003"/>
        <v>0</v>
      </c>
      <c r="H304" s="452">
        <f t="shared" si="1004"/>
        <v>0</v>
      </c>
      <c r="I304" s="267">
        <f t="shared" si="940"/>
        <v>0</v>
      </c>
      <c r="J304" s="268"/>
      <c r="K304" s="112"/>
      <c r="L304" s="112"/>
      <c r="M304" s="106"/>
      <c r="N304" s="106"/>
      <c r="O304" s="106"/>
      <c r="P304" s="106"/>
      <c r="Q304" s="112"/>
      <c r="R304" s="263" t="str">
        <f>IFERROR(VLOOKUP(Q304,'４整理番号表'!$T$27:$U$30,2,TRUE),"")</f>
        <v/>
      </c>
      <c r="S304" s="263">
        <f t="shared" si="941"/>
        <v>0</v>
      </c>
      <c r="T304" s="266">
        <f t="shared" si="942"/>
        <v>0</v>
      </c>
      <c r="U304" s="112"/>
      <c r="V304" s="108"/>
      <c r="W304" s="269" t="str">
        <f>IFERROR(VLOOKUP(V304,'４整理番号表'!$B$6:$G$7,2,TRUE),"")</f>
        <v/>
      </c>
      <c r="X304" s="270"/>
      <c r="Y304" s="108"/>
      <c r="Z304" s="269" t="str">
        <f>IFERROR(VLOOKUP(Y304,'４整理番号表'!$B$39:$H$45,2,TRUE),"")</f>
        <v/>
      </c>
      <c r="AA304" s="108"/>
      <c r="AB304" s="271" t="str">
        <f>IFERROR(VLOOKUP(AA304,'４整理番号表'!$J$5:$K$59,2,TRUE),"")</f>
        <v/>
      </c>
      <c r="AC304" s="365"/>
      <c r="AD304" s="624"/>
      <c r="AE304" s="107"/>
      <c r="AF304" s="272" t="str">
        <f>IFERROR(VLOOKUP(AE304,'４整理番号表'!$P$6:$Q$39,2,TRUE),"")</f>
        <v/>
      </c>
      <c r="AG304" s="273">
        <f t="shared" si="816"/>
        <v>0</v>
      </c>
      <c r="AH304" s="106"/>
      <c r="AI304" s="112"/>
      <c r="AJ304" s="111"/>
      <c r="AK304" s="282"/>
      <c r="AL304" s="283"/>
      <c r="AM304" s="280"/>
      <c r="AN304" s="29"/>
      <c r="AO304" s="291">
        <f t="shared" si="817"/>
        <v>0</v>
      </c>
      <c r="AP304" s="290">
        <f t="shared" si="943"/>
        <v>0</v>
      </c>
      <c r="AQ304" s="30"/>
      <c r="AR304" s="30"/>
      <c r="AS304" s="30"/>
      <c r="AT304" s="289"/>
      <c r="AU304" s="291">
        <f t="shared" si="1010"/>
        <v>0</v>
      </c>
      <c r="AV304" s="291" t="str">
        <f t="shared" si="1005"/>
        <v/>
      </c>
      <c r="AW304" s="27"/>
      <c r="AX304" s="33"/>
      <c r="AY304" s="33"/>
      <c r="AZ304" s="28"/>
      <c r="BA304" s="27"/>
      <c r="BB304" s="202"/>
      <c r="BC304" s="315">
        <f t="shared" si="944"/>
        <v>0</v>
      </c>
      <c r="BD304" s="349" t="str">
        <f t="shared" si="818"/>
        <v/>
      </c>
      <c r="BE304" s="350"/>
      <c r="BF304" s="350"/>
      <c r="BG304" s="349">
        <f t="shared" si="1011"/>
        <v>0</v>
      </c>
      <c r="BH304" s="350"/>
      <c r="BI304" s="349">
        <f t="shared" si="945"/>
        <v>0</v>
      </c>
      <c r="BJ304" s="202"/>
      <c r="BK304" s="202"/>
      <c r="BL304" s="653" t="str">
        <f t="shared" si="819"/>
        <v/>
      </c>
      <c r="BM304" s="654" t="str">
        <f t="shared" si="820"/>
        <v/>
      </c>
      <c r="BN304" s="266" t="str">
        <f t="shared" si="821"/>
        <v/>
      </c>
      <c r="BO304" s="793"/>
      <c r="BP304" s="323"/>
      <c r="BQ304" s="323"/>
      <c r="BR304" s="323"/>
      <c r="BS304" s="323"/>
      <c r="BT304" s="324" t="str">
        <f t="shared" si="822"/>
        <v/>
      </c>
      <c r="BU304" s="325" t="str">
        <f t="shared" si="946"/>
        <v/>
      </c>
      <c r="BV304" s="393">
        <f t="shared" si="1012"/>
        <v>0</v>
      </c>
      <c r="BW304" s="326"/>
      <c r="BX304" s="329"/>
      <c r="BY304" s="454"/>
      <c r="BZ304" s="455"/>
      <c r="CA304" s="455"/>
      <c r="CB304" s="455"/>
      <c r="CC304" s="455"/>
      <c r="CD304" s="322">
        <f>IFERROR(VLOOKUP(BX304,'４整理番号表'!$X$23:$Z$31,3,FALSE),)</f>
        <v>0</v>
      </c>
      <c r="CE304" s="605" t="str">
        <f>IF(BX304='４整理番号表'!$X$24,IF(CC304&lt;&gt;"",IF(BZ304&gt;0,IF(BY304=6,ROUNDDOWN((CC304-BZ304)/ABS(BZ304),3),IF(BY304=5,ROUNDDOWN((CC304-BZ304)/ABS(BZ304)*3/4,3),"")),"-")),IF(CC304&lt;&gt;"",IF(BZ304&gt;0,ROUNDDOWN((CC304-BZ304)/ABS(BZ304),3),"-"),""))</f>
        <v/>
      </c>
      <c r="CF304" s="610"/>
      <c r="CG304" s="329"/>
      <c r="CH304" s="454"/>
      <c r="CI304" s="322"/>
      <c r="CJ304" s="322"/>
      <c r="CK304" s="322"/>
      <c r="CL304" s="322"/>
      <c r="CM304" s="322">
        <f>IFERROR(VLOOKUP(CG304,'４整理番号表'!$X$23:$Z$31,3,FALSE),)</f>
        <v>0</v>
      </c>
      <c r="CN304" s="325" t="str">
        <f t="shared" si="948"/>
        <v/>
      </c>
      <c r="CO304" s="610"/>
      <c r="CP304" s="329"/>
      <c r="CQ304" s="454"/>
      <c r="CR304" s="322"/>
      <c r="CS304" s="322"/>
      <c r="CT304" s="322"/>
      <c r="CU304" s="322"/>
      <c r="CV304" s="322">
        <f>IFERROR(VLOOKUP(CP304,'４整理番号表'!$X$23:$Z$31,3,FALSE),)</f>
        <v>0</v>
      </c>
      <c r="CW304" s="325" t="str">
        <f t="shared" si="949"/>
        <v/>
      </c>
      <c r="CX304" s="619"/>
      <c r="CY304" s="329"/>
      <c r="CZ304" s="454"/>
      <c r="DA304" s="322"/>
      <c r="DB304" s="322"/>
      <c r="DC304" s="322"/>
      <c r="DD304" s="322"/>
      <c r="DE304" s="322">
        <f>IFERROR(VLOOKUP(CY304,'４整理番号表'!$X$23:$Z$31,3,FALSE),)</f>
        <v>0</v>
      </c>
      <c r="DF304" s="325" t="str">
        <f t="shared" si="950"/>
        <v/>
      </c>
      <c r="DG304" s="610"/>
      <c r="DH304" s="329"/>
      <c r="DI304" s="454"/>
      <c r="DJ304" s="322"/>
      <c r="DK304" s="322"/>
      <c r="DL304" s="322"/>
      <c r="DM304" s="322"/>
      <c r="DN304" s="322">
        <f>IFERROR(VLOOKUP(DH304,'４整理番号表'!$X$23:$Z$31,3,FALSE),)</f>
        <v>0</v>
      </c>
      <c r="DO304" s="325" t="str">
        <f t="shared" si="951"/>
        <v/>
      </c>
      <c r="DP304" s="610"/>
      <c r="DQ304" s="329"/>
      <c r="DR304" s="454"/>
      <c r="DS304" s="322"/>
      <c r="DT304" s="322"/>
      <c r="DU304" s="322"/>
      <c r="DV304" s="322"/>
      <c r="DW304" s="322">
        <f>IFERROR(VLOOKUP(DQ304,'４整理番号表'!$X$23:$Z$31,3,FALSE),)</f>
        <v>0</v>
      </c>
      <c r="DX304" s="325" t="str">
        <f t="shared" si="952"/>
        <v/>
      </c>
      <c r="DY304" s="610"/>
      <c r="DZ304" s="329"/>
      <c r="EA304" s="454"/>
      <c r="EB304" s="322"/>
      <c r="EC304" s="322"/>
      <c r="ED304" s="322"/>
      <c r="EE304" s="322"/>
      <c r="EF304" s="322">
        <f>IFERROR(VLOOKUP(DZ304,'４整理番号表'!$X$23:$Z$31,3,FALSE),)</f>
        <v>0</v>
      </c>
      <c r="EG304" s="325" t="str">
        <f t="shared" si="953"/>
        <v/>
      </c>
      <c r="EH304" s="610"/>
      <c r="EI304" s="329"/>
      <c r="EJ304" s="454"/>
      <c r="EK304" s="322"/>
      <c r="EL304" s="322"/>
      <c r="EM304" s="322"/>
      <c r="EN304" s="322"/>
      <c r="EO304" s="322">
        <f>IFERROR(VLOOKUP(EI304,'４整理番号表'!$X$23:$Z$31,3,FALSE),)</f>
        <v>0</v>
      </c>
      <c r="EP304" s="325" t="str">
        <f t="shared" si="954"/>
        <v/>
      </c>
      <c r="EQ304" s="619"/>
      <c r="ER304" s="203" t="s">
        <v>101</v>
      </c>
      <c r="ES304" s="266">
        <f t="shared" si="823"/>
        <v>0</v>
      </c>
      <c r="ET304" s="272">
        <f t="shared" si="824"/>
        <v>0</v>
      </c>
      <c r="EU304" s="272">
        <f t="shared" si="825"/>
        <v>0</v>
      </c>
      <c r="EV304" s="272">
        <f t="shared" si="826"/>
        <v>0</v>
      </c>
      <c r="EW304" s="272">
        <f t="shared" si="827"/>
        <v>0</v>
      </c>
      <c r="EX304" s="272">
        <f t="shared" si="828"/>
        <v>0</v>
      </c>
      <c r="EY304" s="272">
        <f t="shared" si="829"/>
        <v>0</v>
      </c>
      <c r="EZ304" s="272">
        <f t="shared" si="830"/>
        <v>0</v>
      </c>
      <c r="FA304" s="272">
        <f t="shared" si="831"/>
        <v>0</v>
      </c>
      <c r="FB304" s="272">
        <f t="shared" si="832"/>
        <v>0</v>
      </c>
      <c r="FC304" s="272">
        <f t="shared" si="833"/>
        <v>0</v>
      </c>
      <c r="FD304" s="272">
        <f t="shared" si="834"/>
        <v>0</v>
      </c>
      <c r="FE304" s="272">
        <f t="shared" si="835"/>
        <v>0</v>
      </c>
      <c r="FF304" s="272">
        <f t="shared" si="836"/>
        <v>0</v>
      </c>
      <c r="FG304" s="272">
        <f t="shared" si="837"/>
        <v>0</v>
      </c>
      <c r="FH304" s="272">
        <f t="shared" si="838"/>
        <v>0</v>
      </c>
      <c r="FI304" s="109" t="s">
        <v>100</v>
      </c>
      <c r="FJ304" s="109" t="s">
        <v>100</v>
      </c>
      <c r="FK304" s="109" t="s">
        <v>100</v>
      </c>
      <c r="FL304" s="109" t="s">
        <v>100</v>
      </c>
      <c r="FM304" s="109" t="s">
        <v>100</v>
      </c>
      <c r="FN304" s="272">
        <f t="shared" si="955"/>
        <v>0</v>
      </c>
      <c r="FO304" s="272">
        <f t="shared" si="956"/>
        <v>0</v>
      </c>
      <c r="FP304" s="272">
        <f t="shared" si="957"/>
        <v>0</v>
      </c>
      <c r="FQ304" s="272">
        <f t="shared" si="958"/>
        <v>0</v>
      </c>
      <c r="FR304" s="272">
        <f t="shared" si="959"/>
        <v>0</v>
      </c>
      <c r="FS304" s="272">
        <f t="shared" si="960"/>
        <v>0</v>
      </c>
      <c r="FT304" s="272">
        <f t="shared" si="961"/>
        <v>0</v>
      </c>
      <c r="FU304" s="113"/>
      <c r="FV304" s="113"/>
      <c r="FW304" s="109"/>
      <c r="FX304" s="109"/>
      <c r="FY304" s="109"/>
      <c r="FZ304" s="272">
        <f t="shared" si="962"/>
        <v>0</v>
      </c>
      <c r="GA304" s="272">
        <f t="shared" si="839"/>
        <v>0</v>
      </c>
      <c r="GB304" s="109"/>
      <c r="GC304" s="109"/>
      <c r="GD304" s="109"/>
      <c r="GE304" s="109"/>
      <c r="GF304" s="109"/>
      <c r="GG304" s="109"/>
      <c r="GH304" s="109"/>
      <c r="GI304" s="109"/>
      <c r="GJ304" s="109"/>
      <c r="GK304" s="109"/>
      <c r="GL304" s="109"/>
      <c r="GM304" s="109"/>
      <c r="GN304" s="109"/>
      <c r="GO304" s="109"/>
      <c r="GP304" s="109"/>
      <c r="GQ304" s="109"/>
      <c r="GR304" s="109"/>
      <c r="GS304" s="109"/>
      <c r="GT304" s="110"/>
      <c r="GV304" s="413">
        <f t="shared" si="840"/>
        <v>0</v>
      </c>
      <c r="GW304" s="414">
        <f t="shared" si="841"/>
        <v>0</v>
      </c>
      <c r="GX304" s="415"/>
      <c r="GY304" s="416">
        <f t="shared" si="1006"/>
        <v>0</v>
      </c>
      <c r="GZ304" s="417">
        <f t="shared" si="1007"/>
        <v>0</v>
      </c>
      <c r="HA304" s="385"/>
      <c r="HB304" s="421"/>
      <c r="HC304" s="422"/>
      <c r="HD304" s="422"/>
      <c r="HE304" s="423">
        <f t="shared" si="1008"/>
        <v>0</v>
      </c>
      <c r="HF304" s="424">
        <f t="shared" si="1009"/>
        <v>0</v>
      </c>
      <c r="HG304" s="426"/>
      <c r="HH304" s="426"/>
      <c r="HI304" s="426"/>
      <c r="HJ304" s="345" t="str">
        <f t="shared" si="842"/>
        <v/>
      </c>
      <c r="HK304" s="402">
        <f>IF(OR(AND(1&lt;=HJ304,HJ304&lt;=3),HJ304=6),VLOOKUP(HJ304,'４整理番号表'!$J$5:$K$59,2,FALSE),0)</f>
        <v>0</v>
      </c>
      <c r="HL304" s="402">
        <f>IF(OR(HJ304=4,HJ304=7),VLOOKUP(HJ304,'４整理番号表'!$J$5:$K$59,2,FALSE),0)</f>
        <v>0</v>
      </c>
      <c r="HM304" s="402">
        <f>IF(HJ304=5,VLOOKUP(HJ304,'４整理番号表'!$J$5:$K$59,2,FALSE),0)</f>
        <v>0</v>
      </c>
      <c r="HN304" s="402">
        <f>IF(AND(8&lt;=HJ304,HJ304&lt;=13),VLOOKUP(HJ304,'４整理番号表'!$J$5:$K$59,2,FALSE),0)</f>
        <v>0</v>
      </c>
      <c r="HO304" s="397">
        <f t="shared" si="963"/>
        <v>0</v>
      </c>
      <c r="HP304" s="345">
        <f t="shared" si="964"/>
        <v>0</v>
      </c>
      <c r="HQ304" s="345">
        <f t="shared" si="965"/>
        <v>0</v>
      </c>
      <c r="HR304" s="344">
        <f t="shared" si="966"/>
        <v>0</v>
      </c>
      <c r="HS304" s="344">
        <f t="shared" si="967"/>
        <v>0</v>
      </c>
      <c r="HT304" s="345">
        <f t="shared" si="968"/>
        <v>0</v>
      </c>
      <c r="HU304" s="345">
        <f t="shared" si="969"/>
        <v>0</v>
      </c>
      <c r="HV304" s="345">
        <f t="shared" si="970"/>
        <v>0</v>
      </c>
      <c r="HW304" s="345">
        <f t="shared" si="971"/>
        <v>0</v>
      </c>
      <c r="HX304" s="345">
        <f t="shared" si="972"/>
        <v>0</v>
      </c>
      <c r="HY304" s="344">
        <f t="shared" si="973"/>
        <v>0</v>
      </c>
      <c r="HZ304" s="344">
        <f t="shared" si="974"/>
        <v>0</v>
      </c>
      <c r="IA304" s="345">
        <f t="shared" si="975"/>
        <v>0</v>
      </c>
      <c r="IB304" s="345">
        <f t="shared" si="976"/>
        <v>0</v>
      </c>
      <c r="IC304" s="345">
        <f t="shared" si="977"/>
        <v>0</v>
      </c>
      <c r="ID304" s="345">
        <f t="shared" si="978"/>
        <v>0</v>
      </c>
      <c r="IE304" s="345">
        <f t="shared" si="979"/>
        <v>0</v>
      </c>
      <c r="IF304" s="344">
        <f>IF(AND($HO304=3,SUM($ID304:IE304)=0),IF(AND($HB304=1,$HF304&gt;=0.1),1,),)</f>
        <v>0</v>
      </c>
      <c r="IG304" s="344">
        <f>IF(AND($HO304=3,SUM($ID304:IF304)=0),IF(AND($HB304=1,$HF304&gt;=0.05,$HF304&lt;0.1),1,),)</f>
        <v>0</v>
      </c>
      <c r="IH304" s="345">
        <f t="shared" si="980"/>
        <v>0</v>
      </c>
      <c r="II304" s="345">
        <f t="shared" si="981"/>
        <v>0</v>
      </c>
      <c r="IJ304" s="345">
        <f t="shared" si="982"/>
        <v>0</v>
      </c>
      <c r="IK304" s="345">
        <f t="shared" si="983"/>
        <v>0</v>
      </c>
      <c r="IL304" s="345">
        <f t="shared" si="984"/>
        <v>0</v>
      </c>
      <c r="IM304" s="345">
        <f t="shared" si="985"/>
        <v>0</v>
      </c>
      <c r="IN304" s="345">
        <f t="shared" si="986"/>
        <v>0</v>
      </c>
      <c r="IO304" s="345">
        <f t="shared" si="987"/>
        <v>0</v>
      </c>
      <c r="IP304" s="345">
        <f t="shared" si="988"/>
        <v>0</v>
      </c>
      <c r="IQ304" s="345">
        <f t="shared" si="989"/>
        <v>0</v>
      </c>
      <c r="IR304" s="345">
        <f t="shared" si="990"/>
        <v>0</v>
      </c>
      <c r="IS304" s="392">
        <f t="shared" si="991"/>
        <v>0</v>
      </c>
      <c r="IT304" s="385"/>
      <c r="IU304" s="440">
        <f t="shared" si="843"/>
        <v>0</v>
      </c>
      <c r="IV304" s="344">
        <f t="shared" si="844"/>
        <v>0</v>
      </c>
      <c r="IW304" s="344">
        <f t="shared" si="845"/>
        <v>0</v>
      </c>
      <c r="IX304" s="344">
        <f t="shared" si="846"/>
        <v>0</v>
      </c>
      <c r="IY304" s="344">
        <f t="shared" si="847"/>
        <v>0</v>
      </c>
      <c r="IZ304" s="344">
        <f t="shared" si="848"/>
        <v>0</v>
      </c>
      <c r="JA304" s="344">
        <f t="shared" si="849"/>
        <v>0</v>
      </c>
      <c r="JB304" s="344">
        <f t="shared" si="850"/>
        <v>0</v>
      </c>
      <c r="JC304" s="344">
        <f t="shared" si="851"/>
        <v>0</v>
      </c>
      <c r="JD304" s="344">
        <f t="shared" si="852"/>
        <v>0</v>
      </c>
      <c r="JE304" s="344">
        <f t="shared" si="853"/>
        <v>0</v>
      </c>
      <c r="JF304" s="344">
        <f t="shared" si="854"/>
        <v>0</v>
      </c>
      <c r="JG304" s="344">
        <f t="shared" si="855"/>
        <v>0</v>
      </c>
      <c r="JH304" s="344">
        <f t="shared" si="856"/>
        <v>0</v>
      </c>
      <c r="JI304" s="344">
        <f t="shared" si="857"/>
        <v>0</v>
      </c>
      <c r="JJ304" s="344">
        <f t="shared" si="858"/>
        <v>0</v>
      </c>
      <c r="JK304" s="344">
        <f t="shared" si="859"/>
        <v>0</v>
      </c>
      <c r="JL304" s="344">
        <f t="shared" si="860"/>
        <v>0</v>
      </c>
      <c r="JM304" s="344">
        <f t="shared" si="861"/>
        <v>0</v>
      </c>
      <c r="JN304" s="344">
        <f t="shared" si="862"/>
        <v>0</v>
      </c>
      <c r="JO304" s="344">
        <f t="shared" si="863"/>
        <v>0</v>
      </c>
      <c r="JP304" s="344">
        <f t="shared" si="864"/>
        <v>0</v>
      </c>
      <c r="JQ304" s="344">
        <f t="shared" si="865"/>
        <v>0</v>
      </c>
      <c r="JR304" s="344">
        <f t="shared" si="866"/>
        <v>0</v>
      </c>
      <c r="JS304" s="344">
        <f t="shared" si="867"/>
        <v>0</v>
      </c>
      <c r="JT304" s="344">
        <f t="shared" si="868"/>
        <v>0</v>
      </c>
      <c r="JU304" s="344">
        <f t="shared" si="869"/>
        <v>0</v>
      </c>
      <c r="JV304" s="344">
        <f t="shared" si="870"/>
        <v>0</v>
      </c>
      <c r="JW304" s="344">
        <f t="shared" si="871"/>
        <v>0</v>
      </c>
      <c r="JX304" s="344">
        <f t="shared" si="872"/>
        <v>0</v>
      </c>
      <c r="JY304" s="344">
        <f t="shared" si="873"/>
        <v>0</v>
      </c>
      <c r="JZ304" s="344">
        <f t="shared" si="874"/>
        <v>0</v>
      </c>
      <c r="KA304" s="344">
        <f t="shared" si="875"/>
        <v>0</v>
      </c>
      <c r="KB304" s="344">
        <f t="shared" si="876"/>
        <v>0</v>
      </c>
      <c r="KC304" s="344">
        <f t="shared" si="877"/>
        <v>0</v>
      </c>
      <c r="KD304" s="344">
        <f t="shared" si="878"/>
        <v>0</v>
      </c>
      <c r="KE304" s="344">
        <f t="shared" si="879"/>
        <v>0</v>
      </c>
      <c r="KF304" s="344">
        <f t="shared" si="880"/>
        <v>0</v>
      </c>
      <c r="KG304" s="344">
        <f t="shared" si="881"/>
        <v>0</v>
      </c>
      <c r="KH304" s="344">
        <f t="shared" si="882"/>
        <v>0</v>
      </c>
      <c r="KI304" s="344">
        <f t="shared" si="883"/>
        <v>0</v>
      </c>
      <c r="KJ304" s="344">
        <f t="shared" si="884"/>
        <v>0</v>
      </c>
      <c r="KK304" s="344">
        <f t="shared" si="885"/>
        <v>0</v>
      </c>
      <c r="KL304" s="344">
        <f t="shared" si="886"/>
        <v>0</v>
      </c>
      <c r="KM304" s="344">
        <f t="shared" si="887"/>
        <v>0</v>
      </c>
      <c r="KN304" s="344">
        <f t="shared" si="888"/>
        <v>0</v>
      </c>
      <c r="KO304" s="344">
        <f t="shared" si="889"/>
        <v>0</v>
      </c>
      <c r="KP304" s="344">
        <f t="shared" si="890"/>
        <v>0</v>
      </c>
      <c r="KQ304" s="344">
        <f t="shared" si="891"/>
        <v>0</v>
      </c>
      <c r="KR304" s="344">
        <f t="shared" si="892"/>
        <v>0</v>
      </c>
      <c r="KS304" s="344">
        <f t="shared" si="893"/>
        <v>0</v>
      </c>
      <c r="KT304" s="383">
        <f t="shared" si="894"/>
        <v>0</v>
      </c>
      <c r="KU304" s="701"/>
      <c r="KV304" s="109"/>
      <c r="KW304" s="109"/>
      <c r="KX304" s="110"/>
      <c r="KZ304" s="472">
        <f t="shared" si="895"/>
        <v>0</v>
      </c>
      <c r="LA304" s="348">
        <f t="shared" si="896"/>
        <v>0</v>
      </c>
      <c r="LB304" s="348">
        <f t="shared" si="897"/>
        <v>0</v>
      </c>
      <c r="LC304" s="473">
        <f t="shared" si="898"/>
        <v>0</v>
      </c>
      <c r="LE304" s="467">
        <f t="shared" si="899"/>
        <v>0</v>
      </c>
      <c r="LF304" s="467" t="str">
        <f t="shared" si="900"/>
        <v/>
      </c>
      <c r="LG304" s="467">
        <f t="shared" si="901"/>
        <v>0</v>
      </c>
      <c r="LH304" s="467">
        <f t="shared" si="902"/>
        <v>0</v>
      </c>
      <c r="LI304" s="467">
        <f t="shared" si="903"/>
        <v>0</v>
      </c>
      <c r="LJ304" s="467">
        <f t="shared" si="904"/>
        <v>0</v>
      </c>
      <c r="LK304" s="467">
        <f t="shared" si="905"/>
        <v>0</v>
      </c>
      <c r="LL304" s="467">
        <f t="shared" si="906"/>
        <v>0</v>
      </c>
      <c r="LM304" s="467">
        <f t="shared" si="907"/>
        <v>0</v>
      </c>
      <c r="LN304" s="468">
        <f t="shared" si="908"/>
        <v>0</v>
      </c>
      <c r="LO304" s="468" t="str">
        <f t="shared" si="992"/>
        <v>○</v>
      </c>
      <c r="LP304" s="451"/>
      <c r="LQ304" s="414">
        <f t="shared" si="993"/>
        <v>0</v>
      </c>
      <c r="LR304" s="414">
        <f t="shared" si="994"/>
        <v>0</v>
      </c>
      <c r="LS304" s="414" t="str">
        <f t="shared" si="909"/>
        <v/>
      </c>
      <c r="LT304" s="414" t="str">
        <f t="shared" si="995"/>
        <v/>
      </c>
      <c r="LU304" s="414">
        <f t="shared" si="910"/>
        <v>0</v>
      </c>
      <c r="LV304" s="414">
        <f t="shared" si="911"/>
        <v>0</v>
      </c>
      <c r="LW304" s="414">
        <f t="shared" si="912"/>
        <v>0</v>
      </c>
      <c r="LX304" s="448">
        <f t="shared" si="913"/>
        <v>0</v>
      </c>
      <c r="LY304" s="414">
        <f t="shared" si="996"/>
        <v>0</v>
      </c>
      <c r="LZ304" s="414">
        <f t="shared" si="997"/>
        <v>0</v>
      </c>
      <c r="MA304" s="414">
        <f t="shared" si="998"/>
        <v>0</v>
      </c>
      <c r="MB304" s="448">
        <f t="shared" si="999"/>
        <v>0</v>
      </c>
      <c r="MC304" s="414">
        <f t="shared" si="914"/>
        <v>0</v>
      </c>
      <c r="MD304" s="414">
        <f t="shared" si="915"/>
        <v>0</v>
      </c>
      <c r="ME304" s="414">
        <f t="shared" si="916"/>
        <v>0</v>
      </c>
      <c r="MF304" s="448">
        <f t="shared" si="917"/>
        <v>0</v>
      </c>
      <c r="MG304" s="414">
        <f t="shared" si="918"/>
        <v>0</v>
      </c>
      <c r="MH304" s="414">
        <f t="shared" si="919"/>
        <v>0</v>
      </c>
      <c r="MI304" s="414">
        <f t="shared" si="920"/>
        <v>0</v>
      </c>
      <c r="MJ304" s="448">
        <f t="shared" si="1000"/>
        <v>0</v>
      </c>
      <c r="MK304" s="462"/>
      <c r="ML304" s="477" cm="1">
        <f t="array" ref="ML304">IF(MX304=1,INDEX($BX304:$EQ304,1,MATCH("Ⅱ⑧",$BX304:$EQ304,0)+7),0)</f>
        <v>0</v>
      </c>
      <c r="MM304" s="478">
        <f t="shared" si="921"/>
        <v>0</v>
      </c>
      <c r="MN304" s="468">
        <f t="shared" si="922"/>
        <v>0</v>
      </c>
      <c r="MP304" s="348">
        <f t="shared" si="923"/>
        <v>0</v>
      </c>
      <c r="MQ304" s="348">
        <f t="shared" si="924"/>
        <v>0</v>
      </c>
      <c r="MR304" s="348">
        <f t="shared" si="925"/>
        <v>0</v>
      </c>
      <c r="MS304" s="348">
        <f t="shared" si="926"/>
        <v>0</v>
      </c>
      <c r="MT304" s="348">
        <f t="shared" si="927"/>
        <v>0</v>
      </c>
      <c r="MU304" s="348">
        <f t="shared" si="928"/>
        <v>0</v>
      </c>
      <c r="MV304" s="348">
        <f t="shared" si="929"/>
        <v>0</v>
      </c>
      <c r="MW304" s="348">
        <f t="shared" si="930"/>
        <v>0</v>
      </c>
      <c r="MX304" s="348">
        <f t="shared" si="931"/>
        <v>0</v>
      </c>
      <c r="MZ304" s="550">
        <f t="shared" si="932"/>
        <v>0</v>
      </c>
      <c r="NA304" s="550">
        <f t="shared" si="933"/>
        <v>0</v>
      </c>
      <c r="NB304" s="550">
        <f t="shared" si="934"/>
        <v>0</v>
      </c>
      <c r="NC304" s="550">
        <f t="shared" si="935"/>
        <v>0</v>
      </c>
      <c r="ND304" s="550">
        <f t="shared" si="936"/>
        <v>0</v>
      </c>
      <c r="NE304" s="550">
        <f t="shared" si="937"/>
        <v>0</v>
      </c>
      <c r="NF304" s="550">
        <f t="shared" si="938"/>
        <v>0</v>
      </c>
      <c r="NG304" s="550">
        <f t="shared" si="939"/>
        <v>0</v>
      </c>
    </row>
    <row r="305" spans="1:371" s="136" customFormat="1" ht="21" customHeight="1">
      <c r="A305" s="452">
        <f t="shared" si="812"/>
        <v>0</v>
      </c>
      <c r="B305" s="452">
        <f t="shared" si="1001"/>
        <v>0</v>
      </c>
      <c r="C305" s="452">
        <f t="shared" si="813"/>
        <v>0</v>
      </c>
      <c r="D305" s="452">
        <f t="shared" si="814"/>
        <v>0</v>
      </c>
      <c r="E305" s="452">
        <f t="shared" si="815"/>
        <v>0</v>
      </c>
      <c r="F305" s="452">
        <f t="shared" si="1002"/>
        <v>0</v>
      </c>
      <c r="G305" s="452">
        <f t="shared" si="1003"/>
        <v>0</v>
      </c>
      <c r="H305" s="452">
        <f t="shared" si="1004"/>
        <v>0</v>
      </c>
      <c r="I305" s="267">
        <f t="shared" si="940"/>
        <v>0</v>
      </c>
      <c r="J305" s="268"/>
      <c r="K305" s="112"/>
      <c r="L305" s="112"/>
      <c r="M305" s="106"/>
      <c r="N305" s="106"/>
      <c r="O305" s="106"/>
      <c r="P305" s="106"/>
      <c r="Q305" s="112"/>
      <c r="R305" s="263" t="str">
        <f>IFERROR(VLOOKUP(Q305,'４整理番号表'!$T$27:$U$30,2,TRUE),"")</f>
        <v/>
      </c>
      <c r="S305" s="263">
        <f t="shared" si="941"/>
        <v>0</v>
      </c>
      <c r="T305" s="266">
        <f t="shared" si="942"/>
        <v>0</v>
      </c>
      <c r="U305" s="112"/>
      <c r="V305" s="108"/>
      <c r="W305" s="269" t="str">
        <f>IFERROR(VLOOKUP(V305,'４整理番号表'!$B$6:$G$7,2,TRUE),"")</f>
        <v/>
      </c>
      <c r="X305" s="270"/>
      <c r="Y305" s="108"/>
      <c r="Z305" s="269" t="str">
        <f>IFERROR(VLOOKUP(Y305,'４整理番号表'!$B$39:$H$45,2,TRUE),"")</f>
        <v/>
      </c>
      <c r="AA305" s="108"/>
      <c r="AB305" s="271" t="str">
        <f>IFERROR(VLOOKUP(AA305,'４整理番号表'!$J$5:$K$59,2,TRUE),"")</f>
        <v/>
      </c>
      <c r="AC305" s="365"/>
      <c r="AD305" s="624"/>
      <c r="AE305" s="107"/>
      <c r="AF305" s="272" t="str">
        <f>IFERROR(VLOOKUP(AE305,'４整理番号表'!$P$6:$Q$39,2,TRUE),"")</f>
        <v/>
      </c>
      <c r="AG305" s="273">
        <f t="shared" si="816"/>
        <v>0</v>
      </c>
      <c r="AH305" s="106"/>
      <c r="AI305" s="112"/>
      <c r="AJ305" s="111"/>
      <c r="AK305" s="282"/>
      <c r="AL305" s="283"/>
      <c r="AM305" s="280"/>
      <c r="AN305" s="26"/>
      <c r="AO305" s="291">
        <f t="shared" si="817"/>
        <v>0</v>
      </c>
      <c r="AP305" s="290">
        <f t="shared" si="943"/>
        <v>0</v>
      </c>
      <c r="AQ305" s="30"/>
      <c r="AR305" s="30"/>
      <c r="AS305" s="30"/>
      <c r="AT305" s="289"/>
      <c r="AU305" s="291">
        <f t="shared" si="1010"/>
        <v>0</v>
      </c>
      <c r="AV305" s="291" t="str">
        <f t="shared" si="1005"/>
        <v/>
      </c>
      <c r="AW305" s="27"/>
      <c r="AX305" s="33"/>
      <c r="AY305" s="33"/>
      <c r="AZ305" s="28"/>
      <c r="BA305" s="27"/>
      <c r="BB305" s="202"/>
      <c r="BC305" s="315">
        <f t="shared" si="944"/>
        <v>0</v>
      </c>
      <c r="BD305" s="349" t="str">
        <f t="shared" si="818"/>
        <v/>
      </c>
      <c r="BE305" s="350"/>
      <c r="BF305" s="350"/>
      <c r="BG305" s="349">
        <f t="shared" si="1011"/>
        <v>0</v>
      </c>
      <c r="BH305" s="350"/>
      <c r="BI305" s="349">
        <f t="shared" si="945"/>
        <v>0</v>
      </c>
      <c r="BJ305" s="202"/>
      <c r="BK305" s="202"/>
      <c r="BL305" s="653" t="str">
        <f t="shared" si="819"/>
        <v/>
      </c>
      <c r="BM305" s="654" t="str">
        <f t="shared" si="820"/>
        <v/>
      </c>
      <c r="BN305" s="266" t="str">
        <f t="shared" si="821"/>
        <v/>
      </c>
      <c r="BO305" s="793"/>
      <c r="BP305" s="323"/>
      <c r="BQ305" s="323"/>
      <c r="BR305" s="323"/>
      <c r="BS305" s="323"/>
      <c r="BT305" s="324" t="str">
        <f t="shared" si="822"/>
        <v/>
      </c>
      <c r="BU305" s="325" t="str">
        <f t="shared" si="946"/>
        <v/>
      </c>
      <c r="BV305" s="393">
        <f t="shared" si="1012"/>
        <v>0</v>
      </c>
      <c r="BW305" s="326"/>
      <c r="BX305" s="329"/>
      <c r="BY305" s="454"/>
      <c r="BZ305" s="455"/>
      <c r="CA305" s="455"/>
      <c r="CB305" s="455"/>
      <c r="CC305" s="455"/>
      <c r="CD305" s="322">
        <f>IFERROR(VLOOKUP(BX305,'４整理番号表'!$X$23:$Z$31,3,FALSE),)</f>
        <v>0</v>
      </c>
      <c r="CE305" s="605" t="str">
        <f>IF(BX305='４整理番号表'!$X$24,IF(CC305&lt;&gt;"",IF(BZ305&gt;0,IF(BY305=6,ROUNDDOWN((CC305-BZ305)/ABS(BZ305),3),IF(BY305=5,ROUNDDOWN((CC305-BZ305)/ABS(BZ305)*3/4,3),"")),"-")),IF(CC305&lt;&gt;"",IF(BZ305&gt;0,ROUNDDOWN((CC305-BZ305)/ABS(BZ305),3),"-"),""))</f>
        <v/>
      </c>
      <c r="CF305" s="610"/>
      <c r="CG305" s="329"/>
      <c r="CH305" s="454"/>
      <c r="CI305" s="322"/>
      <c r="CJ305" s="322"/>
      <c r="CK305" s="322"/>
      <c r="CL305" s="322"/>
      <c r="CM305" s="322">
        <f>IFERROR(VLOOKUP(CG305,'４整理番号表'!$X$23:$Z$31,3,FALSE),)</f>
        <v>0</v>
      </c>
      <c r="CN305" s="325" t="str">
        <f t="shared" si="948"/>
        <v/>
      </c>
      <c r="CO305" s="610"/>
      <c r="CP305" s="329"/>
      <c r="CQ305" s="454"/>
      <c r="CR305" s="322"/>
      <c r="CS305" s="322"/>
      <c r="CT305" s="322"/>
      <c r="CU305" s="322"/>
      <c r="CV305" s="322">
        <f>IFERROR(VLOOKUP(CP305,'４整理番号表'!$X$23:$Z$31,3,FALSE),)</f>
        <v>0</v>
      </c>
      <c r="CW305" s="325" t="str">
        <f t="shared" si="949"/>
        <v/>
      </c>
      <c r="CX305" s="619"/>
      <c r="CY305" s="329"/>
      <c r="CZ305" s="454"/>
      <c r="DA305" s="322"/>
      <c r="DB305" s="322"/>
      <c r="DC305" s="322"/>
      <c r="DD305" s="322"/>
      <c r="DE305" s="322">
        <f>IFERROR(VLOOKUP(CY305,'４整理番号表'!$X$23:$Z$31,3,FALSE),)</f>
        <v>0</v>
      </c>
      <c r="DF305" s="325" t="str">
        <f t="shared" si="950"/>
        <v/>
      </c>
      <c r="DG305" s="610"/>
      <c r="DH305" s="329"/>
      <c r="DI305" s="454"/>
      <c r="DJ305" s="322"/>
      <c r="DK305" s="322"/>
      <c r="DL305" s="322"/>
      <c r="DM305" s="322"/>
      <c r="DN305" s="322">
        <f>IFERROR(VLOOKUP(DH305,'４整理番号表'!$X$23:$Z$31,3,FALSE),)</f>
        <v>0</v>
      </c>
      <c r="DO305" s="325" t="str">
        <f t="shared" si="951"/>
        <v/>
      </c>
      <c r="DP305" s="610"/>
      <c r="DQ305" s="329"/>
      <c r="DR305" s="454"/>
      <c r="DS305" s="322"/>
      <c r="DT305" s="322"/>
      <c r="DU305" s="322"/>
      <c r="DV305" s="322"/>
      <c r="DW305" s="322">
        <f>IFERROR(VLOOKUP(DQ305,'４整理番号表'!$X$23:$Z$31,3,FALSE),)</f>
        <v>0</v>
      </c>
      <c r="DX305" s="325" t="str">
        <f t="shared" si="952"/>
        <v/>
      </c>
      <c r="DY305" s="610"/>
      <c r="DZ305" s="329"/>
      <c r="EA305" s="454"/>
      <c r="EB305" s="322"/>
      <c r="EC305" s="322"/>
      <c r="ED305" s="322"/>
      <c r="EE305" s="322"/>
      <c r="EF305" s="322">
        <f>IFERROR(VLOOKUP(DZ305,'４整理番号表'!$X$23:$Z$31,3,FALSE),)</f>
        <v>0</v>
      </c>
      <c r="EG305" s="325" t="str">
        <f t="shared" si="953"/>
        <v/>
      </c>
      <c r="EH305" s="610"/>
      <c r="EI305" s="329"/>
      <c r="EJ305" s="454"/>
      <c r="EK305" s="322"/>
      <c r="EL305" s="322"/>
      <c r="EM305" s="322"/>
      <c r="EN305" s="322"/>
      <c r="EO305" s="322">
        <f>IFERROR(VLOOKUP(EI305,'４整理番号表'!$X$23:$Z$31,3,FALSE),)</f>
        <v>0</v>
      </c>
      <c r="EP305" s="325" t="str">
        <f t="shared" si="954"/>
        <v/>
      </c>
      <c r="EQ305" s="619"/>
      <c r="ER305" s="203" t="s">
        <v>101</v>
      </c>
      <c r="ES305" s="266">
        <f t="shared" si="823"/>
        <v>0</v>
      </c>
      <c r="ET305" s="272">
        <f t="shared" si="824"/>
        <v>0</v>
      </c>
      <c r="EU305" s="272">
        <f t="shared" si="825"/>
        <v>0</v>
      </c>
      <c r="EV305" s="272">
        <f t="shared" si="826"/>
        <v>0</v>
      </c>
      <c r="EW305" s="272">
        <f t="shared" si="827"/>
        <v>0</v>
      </c>
      <c r="EX305" s="272">
        <f t="shared" si="828"/>
        <v>0</v>
      </c>
      <c r="EY305" s="272">
        <f t="shared" si="829"/>
        <v>0</v>
      </c>
      <c r="EZ305" s="272">
        <f t="shared" si="830"/>
        <v>0</v>
      </c>
      <c r="FA305" s="272">
        <f t="shared" si="831"/>
        <v>0</v>
      </c>
      <c r="FB305" s="272">
        <f t="shared" si="832"/>
        <v>0</v>
      </c>
      <c r="FC305" s="272">
        <f t="shared" si="833"/>
        <v>0</v>
      </c>
      <c r="FD305" s="272">
        <f t="shared" si="834"/>
        <v>0</v>
      </c>
      <c r="FE305" s="272">
        <f t="shared" si="835"/>
        <v>0</v>
      </c>
      <c r="FF305" s="272">
        <f t="shared" si="836"/>
        <v>0</v>
      </c>
      <c r="FG305" s="272">
        <f t="shared" si="837"/>
        <v>0</v>
      </c>
      <c r="FH305" s="272">
        <f t="shared" si="838"/>
        <v>0</v>
      </c>
      <c r="FI305" s="109" t="s">
        <v>100</v>
      </c>
      <c r="FJ305" s="109" t="s">
        <v>100</v>
      </c>
      <c r="FK305" s="109" t="s">
        <v>100</v>
      </c>
      <c r="FL305" s="109" t="s">
        <v>100</v>
      </c>
      <c r="FM305" s="109" t="s">
        <v>100</v>
      </c>
      <c r="FN305" s="272">
        <f t="shared" si="955"/>
        <v>0</v>
      </c>
      <c r="FO305" s="272">
        <f t="shared" si="956"/>
        <v>0</v>
      </c>
      <c r="FP305" s="272">
        <f t="shared" si="957"/>
        <v>0</v>
      </c>
      <c r="FQ305" s="272">
        <f t="shared" si="958"/>
        <v>0</v>
      </c>
      <c r="FR305" s="272">
        <f t="shared" si="959"/>
        <v>0</v>
      </c>
      <c r="FS305" s="272">
        <f t="shared" si="960"/>
        <v>0</v>
      </c>
      <c r="FT305" s="272">
        <f t="shared" si="961"/>
        <v>0</v>
      </c>
      <c r="FU305" s="113"/>
      <c r="FV305" s="113"/>
      <c r="FW305" s="109"/>
      <c r="FX305" s="109"/>
      <c r="FY305" s="109"/>
      <c r="FZ305" s="272">
        <f t="shared" si="962"/>
        <v>0</v>
      </c>
      <c r="GA305" s="272">
        <f t="shared" si="839"/>
        <v>0</v>
      </c>
      <c r="GB305" s="109"/>
      <c r="GC305" s="109"/>
      <c r="GD305" s="109"/>
      <c r="GE305" s="109"/>
      <c r="GF305" s="109"/>
      <c r="GG305" s="109"/>
      <c r="GH305" s="109"/>
      <c r="GI305" s="109"/>
      <c r="GJ305" s="109"/>
      <c r="GK305" s="109"/>
      <c r="GL305" s="109"/>
      <c r="GM305" s="109"/>
      <c r="GN305" s="109"/>
      <c r="GO305" s="109"/>
      <c r="GP305" s="109"/>
      <c r="GQ305" s="109"/>
      <c r="GR305" s="109"/>
      <c r="GS305" s="109"/>
      <c r="GT305" s="110"/>
      <c r="GV305" s="413">
        <f t="shared" si="840"/>
        <v>0</v>
      </c>
      <c r="GW305" s="414">
        <f t="shared" si="841"/>
        <v>0</v>
      </c>
      <c r="GX305" s="415"/>
      <c r="GY305" s="416">
        <f t="shared" si="1006"/>
        <v>0</v>
      </c>
      <c r="GZ305" s="417">
        <f t="shared" si="1007"/>
        <v>0</v>
      </c>
      <c r="HA305" s="385"/>
      <c r="HB305" s="421"/>
      <c r="HC305" s="422"/>
      <c r="HD305" s="422"/>
      <c r="HE305" s="423">
        <f t="shared" si="1008"/>
        <v>0</v>
      </c>
      <c r="HF305" s="424">
        <f t="shared" si="1009"/>
        <v>0</v>
      </c>
      <c r="HG305" s="426"/>
      <c r="HH305" s="426"/>
      <c r="HI305" s="426"/>
      <c r="HJ305" s="345" t="str">
        <f t="shared" si="842"/>
        <v/>
      </c>
      <c r="HK305" s="402">
        <f>IF(OR(AND(1&lt;=HJ305,HJ305&lt;=3),HJ305=6),VLOOKUP(HJ305,'４整理番号表'!$J$5:$K$59,2,FALSE),0)</f>
        <v>0</v>
      </c>
      <c r="HL305" s="402">
        <f>IF(OR(HJ305=4,HJ305=7),VLOOKUP(HJ305,'４整理番号表'!$J$5:$K$59,2,FALSE),0)</f>
        <v>0</v>
      </c>
      <c r="HM305" s="402">
        <f>IF(HJ305=5,VLOOKUP(HJ305,'４整理番号表'!$J$5:$K$59,2,FALSE),0)</f>
        <v>0</v>
      </c>
      <c r="HN305" s="402">
        <f>IF(AND(8&lt;=HJ305,HJ305&lt;=13),VLOOKUP(HJ305,'４整理番号表'!$J$5:$K$59,2,FALSE),0)</f>
        <v>0</v>
      </c>
      <c r="HO305" s="397">
        <f t="shared" si="963"/>
        <v>0</v>
      </c>
      <c r="HP305" s="345">
        <f t="shared" si="964"/>
        <v>0</v>
      </c>
      <c r="HQ305" s="345">
        <f t="shared" si="965"/>
        <v>0</v>
      </c>
      <c r="HR305" s="344">
        <f t="shared" si="966"/>
        <v>0</v>
      </c>
      <c r="HS305" s="344">
        <f t="shared" si="967"/>
        <v>0</v>
      </c>
      <c r="HT305" s="345">
        <f t="shared" si="968"/>
        <v>0</v>
      </c>
      <c r="HU305" s="345">
        <f t="shared" si="969"/>
        <v>0</v>
      </c>
      <c r="HV305" s="345">
        <f t="shared" si="970"/>
        <v>0</v>
      </c>
      <c r="HW305" s="345">
        <f t="shared" si="971"/>
        <v>0</v>
      </c>
      <c r="HX305" s="345">
        <f t="shared" si="972"/>
        <v>0</v>
      </c>
      <c r="HY305" s="344">
        <f t="shared" si="973"/>
        <v>0</v>
      </c>
      <c r="HZ305" s="344">
        <f t="shared" si="974"/>
        <v>0</v>
      </c>
      <c r="IA305" s="345">
        <f t="shared" si="975"/>
        <v>0</v>
      </c>
      <c r="IB305" s="345">
        <f t="shared" si="976"/>
        <v>0</v>
      </c>
      <c r="IC305" s="345">
        <f t="shared" si="977"/>
        <v>0</v>
      </c>
      <c r="ID305" s="345">
        <f t="shared" si="978"/>
        <v>0</v>
      </c>
      <c r="IE305" s="345">
        <f t="shared" si="979"/>
        <v>0</v>
      </c>
      <c r="IF305" s="344">
        <f>IF(AND($HO305=3,SUM($ID305:IE305)=0),IF(AND($HB305=1,$HF305&gt;=0.1),1,),)</f>
        <v>0</v>
      </c>
      <c r="IG305" s="344">
        <f>IF(AND($HO305=3,SUM($ID305:IF305)=0),IF(AND($HB305=1,$HF305&gt;=0.05,$HF305&lt;0.1),1,),)</f>
        <v>0</v>
      </c>
      <c r="IH305" s="345">
        <f t="shared" si="980"/>
        <v>0</v>
      </c>
      <c r="II305" s="345">
        <f t="shared" si="981"/>
        <v>0</v>
      </c>
      <c r="IJ305" s="345">
        <f t="shared" si="982"/>
        <v>0</v>
      </c>
      <c r="IK305" s="345">
        <f t="shared" si="983"/>
        <v>0</v>
      </c>
      <c r="IL305" s="345">
        <f t="shared" si="984"/>
        <v>0</v>
      </c>
      <c r="IM305" s="345">
        <f t="shared" si="985"/>
        <v>0</v>
      </c>
      <c r="IN305" s="345">
        <f t="shared" si="986"/>
        <v>0</v>
      </c>
      <c r="IO305" s="345">
        <f t="shared" si="987"/>
        <v>0</v>
      </c>
      <c r="IP305" s="345">
        <f t="shared" si="988"/>
        <v>0</v>
      </c>
      <c r="IQ305" s="345">
        <f t="shared" si="989"/>
        <v>0</v>
      </c>
      <c r="IR305" s="345">
        <f t="shared" si="990"/>
        <v>0</v>
      </c>
      <c r="IS305" s="392">
        <f t="shared" si="991"/>
        <v>0</v>
      </c>
      <c r="IT305" s="385"/>
      <c r="IU305" s="440">
        <f t="shared" si="843"/>
        <v>0</v>
      </c>
      <c r="IV305" s="344">
        <f t="shared" si="844"/>
        <v>0</v>
      </c>
      <c r="IW305" s="344">
        <f t="shared" si="845"/>
        <v>0</v>
      </c>
      <c r="IX305" s="344">
        <f t="shared" si="846"/>
        <v>0</v>
      </c>
      <c r="IY305" s="344">
        <f t="shared" si="847"/>
        <v>0</v>
      </c>
      <c r="IZ305" s="344">
        <f t="shared" si="848"/>
        <v>0</v>
      </c>
      <c r="JA305" s="344">
        <f t="shared" si="849"/>
        <v>0</v>
      </c>
      <c r="JB305" s="344">
        <f t="shared" si="850"/>
        <v>0</v>
      </c>
      <c r="JC305" s="344">
        <f t="shared" si="851"/>
        <v>0</v>
      </c>
      <c r="JD305" s="344">
        <f t="shared" si="852"/>
        <v>0</v>
      </c>
      <c r="JE305" s="344">
        <f t="shared" si="853"/>
        <v>0</v>
      </c>
      <c r="JF305" s="344">
        <f t="shared" si="854"/>
        <v>0</v>
      </c>
      <c r="JG305" s="344">
        <f t="shared" si="855"/>
        <v>0</v>
      </c>
      <c r="JH305" s="344">
        <f t="shared" si="856"/>
        <v>0</v>
      </c>
      <c r="JI305" s="344">
        <f t="shared" si="857"/>
        <v>0</v>
      </c>
      <c r="JJ305" s="344">
        <f t="shared" si="858"/>
        <v>0</v>
      </c>
      <c r="JK305" s="344">
        <f t="shared" si="859"/>
        <v>0</v>
      </c>
      <c r="JL305" s="344">
        <f t="shared" si="860"/>
        <v>0</v>
      </c>
      <c r="JM305" s="344">
        <f t="shared" si="861"/>
        <v>0</v>
      </c>
      <c r="JN305" s="344">
        <f t="shared" si="862"/>
        <v>0</v>
      </c>
      <c r="JO305" s="344">
        <f t="shared" si="863"/>
        <v>0</v>
      </c>
      <c r="JP305" s="344">
        <f t="shared" si="864"/>
        <v>0</v>
      </c>
      <c r="JQ305" s="344">
        <f t="shared" si="865"/>
        <v>0</v>
      </c>
      <c r="JR305" s="344">
        <f t="shared" si="866"/>
        <v>0</v>
      </c>
      <c r="JS305" s="344">
        <f t="shared" si="867"/>
        <v>0</v>
      </c>
      <c r="JT305" s="344">
        <f t="shared" si="868"/>
        <v>0</v>
      </c>
      <c r="JU305" s="344">
        <f t="shared" si="869"/>
        <v>0</v>
      </c>
      <c r="JV305" s="344">
        <f t="shared" si="870"/>
        <v>0</v>
      </c>
      <c r="JW305" s="344">
        <f t="shared" si="871"/>
        <v>0</v>
      </c>
      <c r="JX305" s="344">
        <f t="shared" si="872"/>
        <v>0</v>
      </c>
      <c r="JY305" s="344">
        <f t="shared" si="873"/>
        <v>0</v>
      </c>
      <c r="JZ305" s="344">
        <f t="shared" si="874"/>
        <v>0</v>
      </c>
      <c r="KA305" s="344">
        <f t="shared" si="875"/>
        <v>0</v>
      </c>
      <c r="KB305" s="344">
        <f t="shared" si="876"/>
        <v>0</v>
      </c>
      <c r="KC305" s="344">
        <f t="shared" si="877"/>
        <v>0</v>
      </c>
      <c r="KD305" s="344">
        <f t="shared" si="878"/>
        <v>0</v>
      </c>
      <c r="KE305" s="344">
        <f t="shared" si="879"/>
        <v>0</v>
      </c>
      <c r="KF305" s="344">
        <f t="shared" si="880"/>
        <v>0</v>
      </c>
      <c r="KG305" s="344">
        <f t="shared" si="881"/>
        <v>0</v>
      </c>
      <c r="KH305" s="344">
        <f t="shared" si="882"/>
        <v>0</v>
      </c>
      <c r="KI305" s="344">
        <f t="shared" si="883"/>
        <v>0</v>
      </c>
      <c r="KJ305" s="344">
        <f t="shared" si="884"/>
        <v>0</v>
      </c>
      <c r="KK305" s="344">
        <f t="shared" si="885"/>
        <v>0</v>
      </c>
      <c r="KL305" s="344">
        <f t="shared" si="886"/>
        <v>0</v>
      </c>
      <c r="KM305" s="344">
        <f t="shared" si="887"/>
        <v>0</v>
      </c>
      <c r="KN305" s="344">
        <f t="shared" si="888"/>
        <v>0</v>
      </c>
      <c r="KO305" s="344">
        <f t="shared" si="889"/>
        <v>0</v>
      </c>
      <c r="KP305" s="344">
        <f t="shared" si="890"/>
        <v>0</v>
      </c>
      <c r="KQ305" s="344">
        <f t="shared" si="891"/>
        <v>0</v>
      </c>
      <c r="KR305" s="344">
        <f t="shared" si="892"/>
        <v>0</v>
      </c>
      <c r="KS305" s="344">
        <f t="shared" si="893"/>
        <v>0</v>
      </c>
      <c r="KT305" s="383">
        <f t="shared" si="894"/>
        <v>0</v>
      </c>
      <c r="KU305" s="701"/>
      <c r="KV305" s="109"/>
      <c r="KW305" s="109"/>
      <c r="KX305" s="110"/>
      <c r="KZ305" s="472">
        <f t="shared" si="895"/>
        <v>0</v>
      </c>
      <c r="LA305" s="348">
        <f t="shared" si="896"/>
        <v>0</v>
      </c>
      <c r="LB305" s="348">
        <f t="shared" si="897"/>
        <v>0</v>
      </c>
      <c r="LC305" s="473">
        <f t="shared" si="898"/>
        <v>0</v>
      </c>
      <c r="LE305" s="467">
        <f t="shared" si="899"/>
        <v>0</v>
      </c>
      <c r="LF305" s="467" t="str">
        <f t="shared" si="900"/>
        <v/>
      </c>
      <c r="LG305" s="467">
        <f t="shared" si="901"/>
        <v>0</v>
      </c>
      <c r="LH305" s="467">
        <f t="shared" si="902"/>
        <v>0</v>
      </c>
      <c r="LI305" s="467">
        <f t="shared" si="903"/>
        <v>0</v>
      </c>
      <c r="LJ305" s="467">
        <f t="shared" si="904"/>
        <v>0</v>
      </c>
      <c r="LK305" s="467">
        <f t="shared" si="905"/>
        <v>0</v>
      </c>
      <c r="LL305" s="467">
        <f t="shared" si="906"/>
        <v>0</v>
      </c>
      <c r="LM305" s="467">
        <f t="shared" si="907"/>
        <v>0</v>
      </c>
      <c r="LN305" s="468">
        <f t="shared" si="908"/>
        <v>0</v>
      </c>
      <c r="LO305" s="468" t="str">
        <f t="shared" si="992"/>
        <v>○</v>
      </c>
      <c r="LP305" s="451"/>
      <c r="LQ305" s="414">
        <f t="shared" si="993"/>
        <v>0</v>
      </c>
      <c r="LR305" s="414">
        <f t="shared" si="994"/>
        <v>0</v>
      </c>
      <c r="LS305" s="414" t="str">
        <f t="shared" si="909"/>
        <v/>
      </c>
      <c r="LT305" s="414" t="str">
        <f t="shared" si="995"/>
        <v/>
      </c>
      <c r="LU305" s="414">
        <f t="shared" si="910"/>
        <v>0</v>
      </c>
      <c r="LV305" s="414">
        <f t="shared" si="911"/>
        <v>0</v>
      </c>
      <c r="LW305" s="414">
        <f t="shared" si="912"/>
        <v>0</v>
      </c>
      <c r="LX305" s="448">
        <f t="shared" si="913"/>
        <v>0</v>
      </c>
      <c r="LY305" s="414">
        <f t="shared" si="996"/>
        <v>0</v>
      </c>
      <c r="LZ305" s="414">
        <f t="shared" si="997"/>
        <v>0</v>
      </c>
      <c r="MA305" s="414">
        <f t="shared" si="998"/>
        <v>0</v>
      </c>
      <c r="MB305" s="448">
        <f t="shared" si="999"/>
        <v>0</v>
      </c>
      <c r="MC305" s="414">
        <f t="shared" si="914"/>
        <v>0</v>
      </c>
      <c r="MD305" s="414">
        <f t="shared" si="915"/>
        <v>0</v>
      </c>
      <c r="ME305" s="414">
        <f t="shared" si="916"/>
        <v>0</v>
      </c>
      <c r="MF305" s="448">
        <f t="shared" si="917"/>
        <v>0</v>
      </c>
      <c r="MG305" s="414">
        <f t="shared" si="918"/>
        <v>0</v>
      </c>
      <c r="MH305" s="414">
        <f t="shared" si="919"/>
        <v>0</v>
      </c>
      <c r="MI305" s="414">
        <f t="shared" si="920"/>
        <v>0</v>
      </c>
      <c r="MJ305" s="448">
        <f t="shared" si="1000"/>
        <v>0</v>
      </c>
      <c r="MK305" s="462"/>
      <c r="ML305" s="477" cm="1">
        <f t="array" ref="ML305">IF(MX305=1,INDEX($BX305:$EQ305,1,MATCH("Ⅱ⑧",$BX305:$EQ305,0)+7),0)</f>
        <v>0</v>
      </c>
      <c r="MM305" s="478">
        <f t="shared" si="921"/>
        <v>0</v>
      </c>
      <c r="MN305" s="468">
        <f t="shared" si="922"/>
        <v>0</v>
      </c>
      <c r="MP305" s="348">
        <f t="shared" si="923"/>
        <v>0</v>
      </c>
      <c r="MQ305" s="348">
        <f t="shared" si="924"/>
        <v>0</v>
      </c>
      <c r="MR305" s="348">
        <f t="shared" si="925"/>
        <v>0</v>
      </c>
      <c r="MS305" s="348">
        <f t="shared" si="926"/>
        <v>0</v>
      </c>
      <c r="MT305" s="348">
        <f t="shared" si="927"/>
        <v>0</v>
      </c>
      <c r="MU305" s="348">
        <f t="shared" si="928"/>
        <v>0</v>
      </c>
      <c r="MV305" s="348">
        <f t="shared" si="929"/>
        <v>0</v>
      </c>
      <c r="MW305" s="348">
        <f t="shared" si="930"/>
        <v>0</v>
      </c>
      <c r="MX305" s="348">
        <f t="shared" si="931"/>
        <v>0</v>
      </c>
      <c r="MZ305" s="550">
        <f t="shared" si="932"/>
        <v>0</v>
      </c>
      <c r="NA305" s="550">
        <f t="shared" si="933"/>
        <v>0</v>
      </c>
      <c r="NB305" s="550">
        <f t="shared" si="934"/>
        <v>0</v>
      </c>
      <c r="NC305" s="550">
        <f t="shared" si="935"/>
        <v>0</v>
      </c>
      <c r="ND305" s="550">
        <f t="shared" si="936"/>
        <v>0</v>
      </c>
      <c r="NE305" s="550">
        <f t="shared" si="937"/>
        <v>0</v>
      </c>
      <c r="NF305" s="550">
        <f t="shared" si="938"/>
        <v>0</v>
      </c>
      <c r="NG305" s="550">
        <f t="shared" si="939"/>
        <v>0</v>
      </c>
    </row>
    <row r="306" spans="1:371" s="136" customFormat="1" ht="21" customHeight="1">
      <c r="A306" s="452">
        <f t="shared" si="812"/>
        <v>0</v>
      </c>
      <c r="B306" s="452">
        <f t="shared" si="1001"/>
        <v>0</v>
      </c>
      <c r="C306" s="452">
        <f t="shared" si="813"/>
        <v>0</v>
      </c>
      <c r="D306" s="452">
        <f t="shared" si="814"/>
        <v>0</v>
      </c>
      <c r="E306" s="452">
        <f t="shared" si="815"/>
        <v>0</v>
      </c>
      <c r="F306" s="452">
        <f t="shared" si="1002"/>
        <v>0</v>
      </c>
      <c r="G306" s="452">
        <f t="shared" si="1003"/>
        <v>0</v>
      </c>
      <c r="H306" s="452">
        <f t="shared" si="1004"/>
        <v>0</v>
      </c>
      <c r="I306" s="267">
        <f t="shared" si="940"/>
        <v>0</v>
      </c>
      <c r="J306" s="268"/>
      <c r="K306" s="112"/>
      <c r="L306" s="112"/>
      <c r="M306" s="106"/>
      <c r="N306" s="106"/>
      <c r="O306" s="106"/>
      <c r="P306" s="106"/>
      <c r="Q306" s="112"/>
      <c r="R306" s="263" t="str">
        <f>IFERROR(VLOOKUP(Q306,'４整理番号表'!$T$27:$U$30,2,TRUE),"")</f>
        <v/>
      </c>
      <c r="S306" s="263">
        <f t="shared" si="941"/>
        <v>0</v>
      </c>
      <c r="T306" s="266">
        <f t="shared" si="942"/>
        <v>0</v>
      </c>
      <c r="U306" s="112"/>
      <c r="V306" s="108"/>
      <c r="W306" s="269" t="str">
        <f>IFERROR(VLOOKUP(V306,'４整理番号表'!$B$6:$G$7,2,TRUE),"")</f>
        <v/>
      </c>
      <c r="X306" s="270"/>
      <c r="Y306" s="108"/>
      <c r="Z306" s="269" t="str">
        <f>IFERROR(VLOOKUP(Y306,'４整理番号表'!$B$39:$H$45,2,TRUE),"")</f>
        <v/>
      </c>
      <c r="AA306" s="108"/>
      <c r="AB306" s="271" t="str">
        <f>IFERROR(VLOOKUP(AA306,'４整理番号表'!$J$5:$K$59,2,TRUE),"")</f>
        <v/>
      </c>
      <c r="AC306" s="365"/>
      <c r="AD306" s="624"/>
      <c r="AE306" s="107"/>
      <c r="AF306" s="272" t="str">
        <f>IFERROR(VLOOKUP(AE306,'４整理番号表'!$P$6:$Q$39,2,TRUE),"")</f>
        <v/>
      </c>
      <c r="AG306" s="273">
        <f t="shared" si="816"/>
        <v>0</v>
      </c>
      <c r="AH306" s="106"/>
      <c r="AI306" s="112"/>
      <c r="AJ306" s="111"/>
      <c r="AK306" s="282"/>
      <c r="AL306" s="283"/>
      <c r="AM306" s="280"/>
      <c r="AN306" s="29"/>
      <c r="AO306" s="291">
        <f t="shared" si="817"/>
        <v>0</v>
      </c>
      <c r="AP306" s="290">
        <f t="shared" si="943"/>
        <v>0</v>
      </c>
      <c r="AQ306" s="30"/>
      <c r="AR306" s="30"/>
      <c r="AS306" s="30"/>
      <c r="AT306" s="289"/>
      <c r="AU306" s="291">
        <f t="shared" si="1010"/>
        <v>0</v>
      </c>
      <c r="AV306" s="291" t="str">
        <f t="shared" si="1005"/>
        <v/>
      </c>
      <c r="AW306" s="27"/>
      <c r="AX306" s="33"/>
      <c r="AY306" s="33"/>
      <c r="AZ306" s="28"/>
      <c r="BA306" s="27"/>
      <c r="BB306" s="202"/>
      <c r="BC306" s="315">
        <f t="shared" si="944"/>
        <v>0</v>
      </c>
      <c r="BD306" s="349" t="str">
        <f t="shared" si="818"/>
        <v/>
      </c>
      <c r="BE306" s="350"/>
      <c r="BF306" s="350"/>
      <c r="BG306" s="349">
        <f t="shared" si="1011"/>
        <v>0</v>
      </c>
      <c r="BH306" s="350"/>
      <c r="BI306" s="349">
        <f t="shared" si="945"/>
        <v>0</v>
      </c>
      <c r="BJ306" s="202"/>
      <c r="BK306" s="202"/>
      <c r="BL306" s="653" t="str">
        <f t="shared" si="819"/>
        <v/>
      </c>
      <c r="BM306" s="654" t="str">
        <f t="shared" si="820"/>
        <v/>
      </c>
      <c r="BN306" s="266" t="str">
        <f t="shared" si="821"/>
        <v/>
      </c>
      <c r="BO306" s="793"/>
      <c r="BP306" s="323"/>
      <c r="BQ306" s="323"/>
      <c r="BR306" s="323"/>
      <c r="BS306" s="323"/>
      <c r="BT306" s="324" t="str">
        <f t="shared" si="822"/>
        <v/>
      </c>
      <c r="BU306" s="325" t="str">
        <f t="shared" si="946"/>
        <v/>
      </c>
      <c r="BV306" s="393">
        <f t="shared" si="1012"/>
        <v>0</v>
      </c>
      <c r="BW306" s="326"/>
      <c r="BX306" s="329"/>
      <c r="BY306" s="454"/>
      <c r="BZ306" s="455"/>
      <c r="CA306" s="455"/>
      <c r="CB306" s="455"/>
      <c r="CC306" s="455"/>
      <c r="CD306" s="322">
        <f>IFERROR(VLOOKUP(BX306,'４整理番号表'!$X$23:$Z$31,3,FALSE),)</f>
        <v>0</v>
      </c>
      <c r="CE306" s="605" t="str">
        <f>IF(BX306='４整理番号表'!$X$24,IF(CC306&lt;&gt;"",IF(BZ306&gt;0,IF(BY306=6,ROUNDDOWN((CC306-BZ306)/ABS(BZ306),3),IF(BY306=5,ROUNDDOWN((CC306-BZ306)/ABS(BZ306)*3/4,3),"")),"-")),IF(CC306&lt;&gt;"",IF(BZ306&gt;0,ROUNDDOWN((CC306-BZ306)/ABS(BZ306),3),"-"),""))</f>
        <v/>
      </c>
      <c r="CF306" s="610"/>
      <c r="CG306" s="329"/>
      <c r="CH306" s="454"/>
      <c r="CI306" s="322"/>
      <c r="CJ306" s="322"/>
      <c r="CK306" s="322"/>
      <c r="CL306" s="322"/>
      <c r="CM306" s="322">
        <f>IFERROR(VLOOKUP(CG306,'４整理番号表'!$X$23:$Z$31,3,FALSE),)</f>
        <v>0</v>
      </c>
      <c r="CN306" s="325" t="str">
        <f t="shared" si="948"/>
        <v/>
      </c>
      <c r="CO306" s="610"/>
      <c r="CP306" s="329"/>
      <c r="CQ306" s="454"/>
      <c r="CR306" s="322"/>
      <c r="CS306" s="322"/>
      <c r="CT306" s="322"/>
      <c r="CU306" s="322"/>
      <c r="CV306" s="322">
        <f>IFERROR(VLOOKUP(CP306,'４整理番号表'!$X$23:$Z$31,3,FALSE),)</f>
        <v>0</v>
      </c>
      <c r="CW306" s="325" t="str">
        <f t="shared" si="949"/>
        <v/>
      </c>
      <c r="CX306" s="619"/>
      <c r="CY306" s="329"/>
      <c r="CZ306" s="454"/>
      <c r="DA306" s="322"/>
      <c r="DB306" s="322"/>
      <c r="DC306" s="322"/>
      <c r="DD306" s="322"/>
      <c r="DE306" s="322">
        <f>IFERROR(VLOOKUP(CY306,'４整理番号表'!$X$23:$Z$31,3,FALSE),)</f>
        <v>0</v>
      </c>
      <c r="DF306" s="325" t="str">
        <f t="shared" si="950"/>
        <v/>
      </c>
      <c r="DG306" s="610"/>
      <c r="DH306" s="329"/>
      <c r="DI306" s="454"/>
      <c r="DJ306" s="322"/>
      <c r="DK306" s="322"/>
      <c r="DL306" s="322"/>
      <c r="DM306" s="322"/>
      <c r="DN306" s="322">
        <f>IFERROR(VLOOKUP(DH306,'４整理番号表'!$X$23:$Z$31,3,FALSE),)</f>
        <v>0</v>
      </c>
      <c r="DO306" s="325" t="str">
        <f t="shared" si="951"/>
        <v/>
      </c>
      <c r="DP306" s="610"/>
      <c r="DQ306" s="329"/>
      <c r="DR306" s="454"/>
      <c r="DS306" s="322"/>
      <c r="DT306" s="322"/>
      <c r="DU306" s="322"/>
      <c r="DV306" s="322"/>
      <c r="DW306" s="322">
        <f>IFERROR(VLOOKUP(DQ306,'４整理番号表'!$X$23:$Z$31,3,FALSE),)</f>
        <v>0</v>
      </c>
      <c r="DX306" s="325" t="str">
        <f t="shared" si="952"/>
        <v/>
      </c>
      <c r="DY306" s="610"/>
      <c r="DZ306" s="329"/>
      <c r="EA306" s="454"/>
      <c r="EB306" s="322"/>
      <c r="EC306" s="322"/>
      <c r="ED306" s="322"/>
      <c r="EE306" s="322"/>
      <c r="EF306" s="322">
        <f>IFERROR(VLOOKUP(DZ306,'４整理番号表'!$X$23:$Z$31,3,FALSE),)</f>
        <v>0</v>
      </c>
      <c r="EG306" s="325" t="str">
        <f t="shared" si="953"/>
        <v/>
      </c>
      <c r="EH306" s="610"/>
      <c r="EI306" s="329"/>
      <c r="EJ306" s="454"/>
      <c r="EK306" s="322"/>
      <c r="EL306" s="322"/>
      <c r="EM306" s="322"/>
      <c r="EN306" s="322"/>
      <c r="EO306" s="322">
        <f>IFERROR(VLOOKUP(EI306,'４整理番号表'!$X$23:$Z$31,3,FALSE),)</f>
        <v>0</v>
      </c>
      <c r="EP306" s="325" t="str">
        <f t="shared" si="954"/>
        <v/>
      </c>
      <c r="EQ306" s="619"/>
      <c r="ER306" s="203" t="s">
        <v>101</v>
      </c>
      <c r="ES306" s="266">
        <f t="shared" si="823"/>
        <v>0</v>
      </c>
      <c r="ET306" s="272">
        <f t="shared" si="824"/>
        <v>0</v>
      </c>
      <c r="EU306" s="272">
        <f t="shared" si="825"/>
        <v>0</v>
      </c>
      <c r="EV306" s="272">
        <f t="shared" si="826"/>
        <v>0</v>
      </c>
      <c r="EW306" s="272">
        <f t="shared" si="827"/>
        <v>0</v>
      </c>
      <c r="EX306" s="272">
        <f t="shared" si="828"/>
        <v>0</v>
      </c>
      <c r="EY306" s="272">
        <f t="shared" si="829"/>
        <v>0</v>
      </c>
      <c r="EZ306" s="272">
        <f t="shared" si="830"/>
        <v>0</v>
      </c>
      <c r="FA306" s="272">
        <f t="shared" si="831"/>
        <v>0</v>
      </c>
      <c r="FB306" s="272">
        <f t="shared" si="832"/>
        <v>0</v>
      </c>
      <c r="FC306" s="272">
        <f t="shared" si="833"/>
        <v>0</v>
      </c>
      <c r="FD306" s="272">
        <f t="shared" si="834"/>
        <v>0</v>
      </c>
      <c r="FE306" s="272">
        <f t="shared" si="835"/>
        <v>0</v>
      </c>
      <c r="FF306" s="272">
        <f t="shared" si="836"/>
        <v>0</v>
      </c>
      <c r="FG306" s="272">
        <f t="shared" si="837"/>
        <v>0</v>
      </c>
      <c r="FH306" s="272">
        <f t="shared" si="838"/>
        <v>0</v>
      </c>
      <c r="FI306" s="109" t="s">
        <v>100</v>
      </c>
      <c r="FJ306" s="109" t="s">
        <v>100</v>
      </c>
      <c r="FK306" s="109" t="s">
        <v>100</v>
      </c>
      <c r="FL306" s="109" t="s">
        <v>100</v>
      </c>
      <c r="FM306" s="109" t="s">
        <v>100</v>
      </c>
      <c r="FN306" s="272">
        <f t="shared" si="955"/>
        <v>0</v>
      </c>
      <c r="FO306" s="272">
        <f t="shared" si="956"/>
        <v>0</v>
      </c>
      <c r="FP306" s="272">
        <f t="shared" si="957"/>
        <v>0</v>
      </c>
      <c r="FQ306" s="272">
        <f t="shared" si="958"/>
        <v>0</v>
      </c>
      <c r="FR306" s="272">
        <f t="shared" si="959"/>
        <v>0</v>
      </c>
      <c r="FS306" s="272">
        <f t="shared" si="960"/>
        <v>0</v>
      </c>
      <c r="FT306" s="272">
        <f t="shared" si="961"/>
        <v>0</v>
      </c>
      <c r="FU306" s="113"/>
      <c r="FV306" s="113"/>
      <c r="FW306" s="109"/>
      <c r="FX306" s="109"/>
      <c r="FY306" s="109"/>
      <c r="FZ306" s="272">
        <f t="shared" si="962"/>
        <v>0</v>
      </c>
      <c r="GA306" s="272">
        <f t="shared" si="839"/>
        <v>0</v>
      </c>
      <c r="GB306" s="109"/>
      <c r="GC306" s="109"/>
      <c r="GD306" s="109"/>
      <c r="GE306" s="109"/>
      <c r="GF306" s="109"/>
      <c r="GG306" s="109"/>
      <c r="GH306" s="109"/>
      <c r="GI306" s="109"/>
      <c r="GJ306" s="109"/>
      <c r="GK306" s="109"/>
      <c r="GL306" s="109"/>
      <c r="GM306" s="109"/>
      <c r="GN306" s="109"/>
      <c r="GO306" s="109"/>
      <c r="GP306" s="109"/>
      <c r="GQ306" s="109"/>
      <c r="GR306" s="109"/>
      <c r="GS306" s="109"/>
      <c r="GT306" s="110"/>
      <c r="GV306" s="413">
        <f t="shared" si="840"/>
        <v>0</v>
      </c>
      <c r="GW306" s="414">
        <f t="shared" si="841"/>
        <v>0</v>
      </c>
      <c r="GX306" s="415"/>
      <c r="GY306" s="416">
        <f t="shared" si="1006"/>
        <v>0</v>
      </c>
      <c r="GZ306" s="417">
        <f t="shared" si="1007"/>
        <v>0</v>
      </c>
      <c r="HA306" s="385"/>
      <c r="HB306" s="421"/>
      <c r="HC306" s="422"/>
      <c r="HD306" s="422"/>
      <c r="HE306" s="423">
        <f t="shared" si="1008"/>
        <v>0</v>
      </c>
      <c r="HF306" s="424">
        <f t="shared" si="1009"/>
        <v>0</v>
      </c>
      <c r="HG306" s="426"/>
      <c r="HH306" s="426"/>
      <c r="HI306" s="426"/>
      <c r="HJ306" s="345" t="str">
        <f t="shared" si="842"/>
        <v/>
      </c>
      <c r="HK306" s="402">
        <f>IF(OR(AND(1&lt;=HJ306,HJ306&lt;=3),HJ306=6),VLOOKUP(HJ306,'４整理番号表'!$J$5:$K$59,2,FALSE),0)</f>
        <v>0</v>
      </c>
      <c r="HL306" s="402">
        <f>IF(OR(HJ306=4,HJ306=7),VLOOKUP(HJ306,'４整理番号表'!$J$5:$K$59,2,FALSE),0)</f>
        <v>0</v>
      </c>
      <c r="HM306" s="402">
        <f>IF(HJ306=5,VLOOKUP(HJ306,'４整理番号表'!$J$5:$K$59,2,FALSE),0)</f>
        <v>0</v>
      </c>
      <c r="HN306" s="402">
        <f>IF(AND(8&lt;=HJ306,HJ306&lt;=13),VLOOKUP(HJ306,'４整理番号表'!$J$5:$K$59,2,FALSE),0)</f>
        <v>0</v>
      </c>
      <c r="HO306" s="397">
        <f t="shared" si="963"/>
        <v>0</v>
      </c>
      <c r="HP306" s="345">
        <f t="shared" si="964"/>
        <v>0</v>
      </c>
      <c r="HQ306" s="345">
        <f t="shared" si="965"/>
        <v>0</v>
      </c>
      <c r="HR306" s="344">
        <f t="shared" si="966"/>
        <v>0</v>
      </c>
      <c r="HS306" s="344">
        <f t="shared" si="967"/>
        <v>0</v>
      </c>
      <c r="HT306" s="345">
        <f t="shared" si="968"/>
        <v>0</v>
      </c>
      <c r="HU306" s="345">
        <f t="shared" si="969"/>
        <v>0</v>
      </c>
      <c r="HV306" s="345">
        <f t="shared" si="970"/>
        <v>0</v>
      </c>
      <c r="HW306" s="345">
        <f t="shared" si="971"/>
        <v>0</v>
      </c>
      <c r="HX306" s="345">
        <f t="shared" si="972"/>
        <v>0</v>
      </c>
      <c r="HY306" s="344">
        <f t="shared" si="973"/>
        <v>0</v>
      </c>
      <c r="HZ306" s="344">
        <f t="shared" si="974"/>
        <v>0</v>
      </c>
      <c r="IA306" s="345">
        <f t="shared" si="975"/>
        <v>0</v>
      </c>
      <c r="IB306" s="345">
        <f t="shared" si="976"/>
        <v>0</v>
      </c>
      <c r="IC306" s="345">
        <f t="shared" si="977"/>
        <v>0</v>
      </c>
      <c r="ID306" s="345">
        <f t="shared" si="978"/>
        <v>0</v>
      </c>
      <c r="IE306" s="345">
        <f t="shared" si="979"/>
        <v>0</v>
      </c>
      <c r="IF306" s="344">
        <f>IF(AND($HO306=3,SUM($ID306:IE306)=0),IF(AND($HB306=1,$HF306&gt;=0.1),1,),)</f>
        <v>0</v>
      </c>
      <c r="IG306" s="344">
        <f>IF(AND($HO306=3,SUM($ID306:IF306)=0),IF(AND($HB306=1,$HF306&gt;=0.05,$HF306&lt;0.1),1,),)</f>
        <v>0</v>
      </c>
      <c r="IH306" s="345">
        <f t="shared" si="980"/>
        <v>0</v>
      </c>
      <c r="II306" s="345">
        <f t="shared" si="981"/>
        <v>0</v>
      </c>
      <c r="IJ306" s="345">
        <f t="shared" si="982"/>
        <v>0</v>
      </c>
      <c r="IK306" s="345">
        <f t="shared" si="983"/>
        <v>0</v>
      </c>
      <c r="IL306" s="345">
        <f t="shared" si="984"/>
        <v>0</v>
      </c>
      <c r="IM306" s="345">
        <f t="shared" si="985"/>
        <v>0</v>
      </c>
      <c r="IN306" s="345">
        <f t="shared" si="986"/>
        <v>0</v>
      </c>
      <c r="IO306" s="345">
        <f t="shared" si="987"/>
        <v>0</v>
      </c>
      <c r="IP306" s="345">
        <f t="shared" si="988"/>
        <v>0</v>
      </c>
      <c r="IQ306" s="345">
        <f t="shared" si="989"/>
        <v>0</v>
      </c>
      <c r="IR306" s="345">
        <f t="shared" si="990"/>
        <v>0</v>
      </c>
      <c r="IS306" s="392">
        <f t="shared" si="991"/>
        <v>0</v>
      </c>
      <c r="IT306" s="385"/>
      <c r="IU306" s="440">
        <f t="shared" si="843"/>
        <v>0</v>
      </c>
      <c r="IV306" s="344">
        <f t="shared" si="844"/>
        <v>0</v>
      </c>
      <c r="IW306" s="344">
        <f t="shared" si="845"/>
        <v>0</v>
      </c>
      <c r="IX306" s="344">
        <f t="shared" si="846"/>
        <v>0</v>
      </c>
      <c r="IY306" s="344">
        <f t="shared" si="847"/>
        <v>0</v>
      </c>
      <c r="IZ306" s="344">
        <f t="shared" si="848"/>
        <v>0</v>
      </c>
      <c r="JA306" s="344">
        <f t="shared" si="849"/>
        <v>0</v>
      </c>
      <c r="JB306" s="344">
        <f t="shared" si="850"/>
        <v>0</v>
      </c>
      <c r="JC306" s="344">
        <f t="shared" si="851"/>
        <v>0</v>
      </c>
      <c r="JD306" s="344">
        <f t="shared" si="852"/>
        <v>0</v>
      </c>
      <c r="JE306" s="344">
        <f t="shared" si="853"/>
        <v>0</v>
      </c>
      <c r="JF306" s="344">
        <f t="shared" si="854"/>
        <v>0</v>
      </c>
      <c r="JG306" s="344">
        <f t="shared" si="855"/>
        <v>0</v>
      </c>
      <c r="JH306" s="344">
        <f t="shared" si="856"/>
        <v>0</v>
      </c>
      <c r="JI306" s="344">
        <f t="shared" si="857"/>
        <v>0</v>
      </c>
      <c r="JJ306" s="344">
        <f t="shared" si="858"/>
        <v>0</v>
      </c>
      <c r="JK306" s="344">
        <f t="shared" si="859"/>
        <v>0</v>
      </c>
      <c r="JL306" s="344">
        <f t="shared" si="860"/>
        <v>0</v>
      </c>
      <c r="JM306" s="344">
        <f t="shared" si="861"/>
        <v>0</v>
      </c>
      <c r="JN306" s="344">
        <f t="shared" si="862"/>
        <v>0</v>
      </c>
      <c r="JO306" s="344">
        <f t="shared" si="863"/>
        <v>0</v>
      </c>
      <c r="JP306" s="344">
        <f t="shared" si="864"/>
        <v>0</v>
      </c>
      <c r="JQ306" s="344">
        <f t="shared" si="865"/>
        <v>0</v>
      </c>
      <c r="JR306" s="344">
        <f t="shared" si="866"/>
        <v>0</v>
      </c>
      <c r="JS306" s="344">
        <f t="shared" si="867"/>
        <v>0</v>
      </c>
      <c r="JT306" s="344">
        <f t="shared" si="868"/>
        <v>0</v>
      </c>
      <c r="JU306" s="344">
        <f t="shared" si="869"/>
        <v>0</v>
      </c>
      <c r="JV306" s="344">
        <f t="shared" si="870"/>
        <v>0</v>
      </c>
      <c r="JW306" s="344">
        <f t="shared" si="871"/>
        <v>0</v>
      </c>
      <c r="JX306" s="344">
        <f t="shared" si="872"/>
        <v>0</v>
      </c>
      <c r="JY306" s="344">
        <f t="shared" si="873"/>
        <v>0</v>
      </c>
      <c r="JZ306" s="344">
        <f t="shared" si="874"/>
        <v>0</v>
      </c>
      <c r="KA306" s="344">
        <f t="shared" si="875"/>
        <v>0</v>
      </c>
      <c r="KB306" s="344">
        <f t="shared" si="876"/>
        <v>0</v>
      </c>
      <c r="KC306" s="344">
        <f t="shared" si="877"/>
        <v>0</v>
      </c>
      <c r="KD306" s="344">
        <f t="shared" si="878"/>
        <v>0</v>
      </c>
      <c r="KE306" s="344">
        <f t="shared" si="879"/>
        <v>0</v>
      </c>
      <c r="KF306" s="344">
        <f t="shared" si="880"/>
        <v>0</v>
      </c>
      <c r="KG306" s="344">
        <f t="shared" si="881"/>
        <v>0</v>
      </c>
      <c r="KH306" s="344">
        <f t="shared" si="882"/>
        <v>0</v>
      </c>
      <c r="KI306" s="344">
        <f t="shared" si="883"/>
        <v>0</v>
      </c>
      <c r="KJ306" s="344">
        <f t="shared" si="884"/>
        <v>0</v>
      </c>
      <c r="KK306" s="344">
        <f t="shared" si="885"/>
        <v>0</v>
      </c>
      <c r="KL306" s="344">
        <f t="shared" si="886"/>
        <v>0</v>
      </c>
      <c r="KM306" s="344">
        <f t="shared" si="887"/>
        <v>0</v>
      </c>
      <c r="KN306" s="344">
        <f t="shared" si="888"/>
        <v>0</v>
      </c>
      <c r="KO306" s="344">
        <f t="shared" si="889"/>
        <v>0</v>
      </c>
      <c r="KP306" s="344">
        <f t="shared" si="890"/>
        <v>0</v>
      </c>
      <c r="KQ306" s="344">
        <f t="shared" si="891"/>
        <v>0</v>
      </c>
      <c r="KR306" s="344">
        <f t="shared" si="892"/>
        <v>0</v>
      </c>
      <c r="KS306" s="344">
        <f t="shared" si="893"/>
        <v>0</v>
      </c>
      <c r="KT306" s="383">
        <f t="shared" si="894"/>
        <v>0</v>
      </c>
      <c r="KU306" s="701"/>
      <c r="KV306" s="109"/>
      <c r="KW306" s="109"/>
      <c r="KX306" s="110"/>
      <c r="KZ306" s="472">
        <f t="shared" si="895"/>
        <v>0</v>
      </c>
      <c r="LA306" s="348">
        <f t="shared" si="896"/>
        <v>0</v>
      </c>
      <c r="LB306" s="348">
        <f t="shared" si="897"/>
        <v>0</v>
      </c>
      <c r="LC306" s="473">
        <f t="shared" si="898"/>
        <v>0</v>
      </c>
      <c r="LE306" s="467">
        <f t="shared" si="899"/>
        <v>0</v>
      </c>
      <c r="LF306" s="467" t="str">
        <f t="shared" si="900"/>
        <v/>
      </c>
      <c r="LG306" s="467">
        <f t="shared" si="901"/>
        <v>0</v>
      </c>
      <c r="LH306" s="467">
        <f t="shared" si="902"/>
        <v>0</v>
      </c>
      <c r="LI306" s="467">
        <f t="shared" si="903"/>
        <v>0</v>
      </c>
      <c r="LJ306" s="467">
        <f t="shared" si="904"/>
        <v>0</v>
      </c>
      <c r="LK306" s="467">
        <f t="shared" si="905"/>
        <v>0</v>
      </c>
      <c r="LL306" s="467">
        <f t="shared" si="906"/>
        <v>0</v>
      </c>
      <c r="LM306" s="467">
        <f t="shared" si="907"/>
        <v>0</v>
      </c>
      <c r="LN306" s="468">
        <f t="shared" si="908"/>
        <v>0</v>
      </c>
      <c r="LO306" s="468" t="str">
        <f t="shared" si="992"/>
        <v>○</v>
      </c>
      <c r="LP306" s="451"/>
      <c r="LQ306" s="414">
        <f t="shared" si="993"/>
        <v>0</v>
      </c>
      <c r="LR306" s="414">
        <f t="shared" si="994"/>
        <v>0</v>
      </c>
      <c r="LS306" s="414" t="str">
        <f t="shared" si="909"/>
        <v/>
      </c>
      <c r="LT306" s="414" t="str">
        <f t="shared" si="995"/>
        <v/>
      </c>
      <c r="LU306" s="414">
        <f t="shared" si="910"/>
        <v>0</v>
      </c>
      <c r="LV306" s="414">
        <f t="shared" si="911"/>
        <v>0</v>
      </c>
      <c r="LW306" s="414">
        <f t="shared" si="912"/>
        <v>0</v>
      </c>
      <c r="LX306" s="448">
        <f t="shared" si="913"/>
        <v>0</v>
      </c>
      <c r="LY306" s="414">
        <f t="shared" si="996"/>
        <v>0</v>
      </c>
      <c r="LZ306" s="414">
        <f t="shared" si="997"/>
        <v>0</v>
      </c>
      <c r="MA306" s="414">
        <f t="shared" si="998"/>
        <v>0</v>
      </c>
      <c r="MB306" s="448">
        <f t="shared" si="999"/>
        <v>0</v>
      </c>
      <c r="MC306" s="414">
        <f t="shared" si="914"/>
        <v>0</v>
      </c>
      <c r="MD306" s="414">
        <f t="shared" si="915"/>
        <v>0</v>
      </c>
      <c r="ME306" s="414">
        <f t="shared" si="916"/>
        <v>0</v>
      </c>
      <c r="MF306" s="448">
        <f t="shared" si="917"/>
        <v>0</v>
      </c>
      <c r="MG306" s="414">
        <f t="shared" si="918"/>
        <v>0</v>
      </c>
      <c r="MH306" s="414">
        <f t="shared" si="919"/>
        <v>0</v>
      </c>
      <c r="MI306" s="414">
        <f t="shared" si="920"/>
        <v>0</v>
      </c>
      <c r="MJ306" s="448">
        <f t="shared" si="1000"/>
        <v>0</v>
      </c>
      <c r="MK306" s="462"/>
      <c r="ML306" s="477" cm="1">
        <f t="array" ref="ML306">IF(MX306=1,INDEX($BX306:$EQ306,1,MATCH("Ⅱ⑧",$BX306:$EQ306,0)+7),0)</f>
        <v>0</v>
      </c>
      <c r="MM306" s="478">
        <f t="shared" si="921"/>
        <v>0</v>
      </c>
      <c r="MN306" s="468">
        <f t="shared" si="922"/>
        <v>0</v>
      </c>
      <c r="MP306" s="348">
        <f t="shared" si="923"/>
        <v>0</v>
      </c>
      <c r="MQ306" s="348">
        <f t="shared" si="924"/>
        <v>0</v>
      </c>
      <c r="MR306" s="348">
        <f t="shared" si="925"/>
        <v>0</v>
      </c>
      <c r="MS306" s="348">
        <f t="shared" si="926"/>
        <v>0</v>
      </c>
      <c r="MT306" s="348">
        <f t="shared" si="927"/>
        <v>0</v>
      </c>
      <c r="MU306" s="348">
        <f t="shared" si="928"/>
        <v>0</v>
      </c>
      <c r="MV306" s="348">
        <f t="shared" si="929"/>
        <v>0</v>
      </c>
      <c r="MW306" s="348">
        <f t="shared" si="930"/>
        <v>0</v>
      </c>
      <c r="MX306" s="348">
        <f t="shared" si="931"/>
        <v>0</v>
      </c>
      <c r="MZ306" s="550">
        <f t="shared" si="932"/>
        <v>0</v>
      </c>
      <c r="NA306" s="550">
        <f t="shared" si="933"/>
        <v>0</v>
      </c>
      <c r="NB306" s="550">
        <f t="shared" si="934"/>
        <v>0</v>
      </c>
      <c r="NC306" s="550">
        <f t="shared" si="935"/>
        <v>0</v>
      </c>
      <c r="ND306" s="550">
        <f t="shared" si="936"/>
        <v>0</v>
      </c>
      <c r="NE306" s="550">
        <f t="shared" si="937"/>
        <v>0</v>
      </c>
      <c r="NF306" s="550">
        <f t="shared" si="938"/>
        <v>0</v>
      </c>
      <c r="NG306" s="550">
        <f t="shared" si="939"/>
        <v>0</v>
      </c>
    </row>
    <row r="307" spans="1:371" s="136" customFormat="1" ht="21" customHeight="1">
      <c r="A307" s="452">
        <f t="shared" si="812"/>
        <v>0</v>
      </c>
      <c r="B307" s="452">
        <f t="shared" si="1001"/>
        <v>0</v>
      </c>
      <c r="C307" s="452">
        <f t="shared" si="813"/>
        <v>0</v>
      </c>
      <c r="D307" s="452">
        <f t="shared" si="814"/>
        <v>0</v>
      </c>
      <c r="E307" s="452">
        <f t="shared" si="815"/>
        <v>0</v>
      </c>
      <c r="F307" s="452">
        <f t="shared" si="1002"/>
        <v>0</v>
      </c>
      <c r="G307" s="452">
        <f t="shared" si="1003"/>
        <v>0</v>
      </c>
      <c r="H307" s="452">
        <f t="shared" si="1004"/>
        <v>0</v>
      </c>
      <c r="I307" s="267">
        <f t="shared" si="940"/>
        <v>0</v>
      </c>
      <c r="J307" s="268"/>
      <c r="K307" s="112"/>
      <c r="L307" s="112"/>
      <c r="M307" s="106"/>
      <c r="N307" s="106"/>
      <c r="O307" s="106"/>
      <c r="P307" s="106"/>
      <c r="Q307" s="112"/>
      <c r="R307" s="263" t="str">
        <f>IFERROR(VLOOKUP(Q307,'４整理番号表'!$T$27:$U$30,2,TRUE),"")</f>
        <v/>
      </c>
      <c r="S307" s="263">
        <f t="shared" si="941"/>
        <v>0</v>
      </c>
      <c r="T307" s="266">
        <f t="shared" si="942"/>
        <v>0</v>
      </c>
      <c r="U307" s="112"/>
      <c r="V307" s="108"/>
      <c r="W307" s="269" t="str">
        <f>IFERROR(VLOOKUP(V307,'４整理番号表'!$B$6:$G$7,2,TRUE),"")</f>
        <v/>
      </c>
      <c r="X307" s="270"/>
      <c r="Y307" s="108"/>
      <c r="Z307" s="269" t="str">
        <f>IFERROR(VLOOKUP(Y307,'４整理番号表'!$B$39:$H$45,2,TRUE),"")</f>
        <v/>
      </c>
      <c r="AA307" s="108"/>
      <c r="AB307" s="271" t="str">
        <f>IFERROR(VLOOKUP(AA307,'４整理番号表'!$J$5:$K$59,2,TRUE),"")</f>
        <v/>
      </c>
      <c r="AC307" s="365"/>
      <c r="AD307" s="624"/>
      <c r="AE307" s="107"/>
      <c r="AF307" s="272" t="str">
        <f>IFERROR(VLOOKUP(AE307,'４整理番号表'!$P$6:$Q$39,2,TRUE),"")</f>
        <v/>
      </c>
      <c r="AG307" s="273">
        <f t="shared" si="816"/>
        <v>0</v>
      </c>
      <c r="AH307" s="106"/>
      <c r="AI307" s="112"/>
      <c r="AJ307" s="111"/>
      <c r="AK307" s="282"/>
      <c r="AL307" s="283"/>
      <c r="AM307" s="280"/>
      <c r="AN307" s="26"/>
      <c r="AO307" s="291">
        <f t="shared" si="817"/>
        <v>0</v>
      </c>
      <c r="AP307" s="290">
        <f t="shared" si="943"/>
        <v>0</v>
      </c>
      <c r="AQ307" s="30"/>
      <c r="AR307" s="30"/>
      <c r="AS307" s="30"/>
      <c r="AT307" s="289"/>
      <c r="AU307" s="291">
        <f t="shared" si="1010"/>
        <v>0</v>
      </c>
      <c r="AV307" s="291" t="str">
        <f t="shared" si="1005"/>
        <v/>
      </c>
      <c r="AW307" s="27"/>
      <c r="AX307" s="33"/>
      <c r="AY307" s="33"/>
      <c r="AZ307" s="28"/>
      <c r="BA307" s="27"/>
      <c r="BB307" s="202"/>
      <c r="BC307" s="315">
        <f t="shared" si="944"/>
        <v>0</v>
      </c>
      <c r="BD307" s="349" t="str">
        <f t="shared" si="818"/>
        <v/>
      </c>
      <c r="BE307" s="350"/>
      <c r="BF307" s="350"/>
      <c r="BG307" s="349">
        <f t="shared" si="1011"/>
        <v>0</v>
      </c>
      <c r="BH307" s="350"/>
      <c r="BI307" s="349">
        <f t="shared" si="945"/>
        <v>0</v>
      </c>
      <c r="BJ307" s="202"/>
      <c r="BK307" s="202"/>
      <c r="BL307" s="653" t="str">
        <f t="shared" si="819"/>
        <v/>
      </c>
      <c r="BM307" s="654" t="str">
        <f t="shared" si="820"/>
        <v/>
      </c>
      <c r="BN307" s="266" t="str">
        <f t="shared" si="821"/>
        <v/>
      </c>
      <c r="BO307" s="793"/>
      <c r="BP307" s="323"/>
      <c r="BQ307" s="323"/>
      <c r="BR307" s="323"/>
      <c r="BS307" s="323"/>
      <c r="BT307" s="324" t="str">
        <f t="shared" si="822"/>
        <v/>
      </c>
      <c r="BU307" s="325" t="str">
        <f t="shared" si="946"/>
        <v/>
      </c>
      <c r="BV307" s="393">
        <f t="shared" si="1012"/>
        <v>0</v>
      </c>
      <c r="BW307" s="326"/>
      <c r="BX307" s="329"/>
      <c r="BY307" s="454"/>
      <c r="BZ307" s="455"/>
      <c r="CA307" s="455"/>
      <c r="CB307" s="455"/>
      <c r="CC307" s="455"/>
      <c r="CD307" s="322">
        <f>IFERROR(VLOOKUP(BX307,'４整理番号表'!$X$23:$Z$31,3,FALSE),)</f>
        <v>0</v>
      </c>
      <c r="CE307" s="605" t="str">
        <f>IF(BX307='４整理番号表'!$X$24,IF(CC307&lt;&gt;"",IF(BZ307&gt;0,IF(BY307=6,ROUNDDOWN((CC307-BZ307)/ABS(BZ307),3),IF(BY307=5,ROUNDDOWN((CC307-BZ307)/ABS(BZ307)*3/4,3),"")),"-")),IF(CC307&lt;&gt;"",IF(BZ307&gt;0,ROUNDDOWN((CC307-BZ307)/ABS(BZ307),3),"-"),""))</f>
        <v/>
      </c>
      <c r="CF307" s="610"/>
      <c r="CG307" s="329"/>
      <c r="CH307" s="454"/>
      <c r="CI307" s="322"/>
      <c r="CJ307" s="322"/>
      <c r="CK307" s="322"/>
      <c r="CL307" s="322"/>
      <c r="CM307" s="322">
        <f>IFERROR(VLOOKUP(CG307,'４整理番号表'!$X$23:$Z$31,3,FALSE),)</f>
        <v>0</v>
      </c>
      <c r="CN307" s="325" t="str">
        <f t="shared" si="948"/>
        <v/>
      </c>
      <c r="CO307" s="610"/>
      <c r="CP307" s="329"/>
      <c r="CQ307" s="454"/>
      <c r="CR307" s="322"/>
      <c r="CS307" s="322"/>
      <c r="CT307" s="322"/>
      <c r="CU307" s="322"/>
      <c r="CV307" s="322">
        <f>IFERROR(VLOOKUP(CP307,'４整理番号表'!$X$23:$Z$31,3,FALSE),)</f>
        <v>0</v>
      </c>
      <c r="CW307" s="325" t="str">
        <f t="shared" si="949"/>
        <v/>
      </c>
      <c r="CX307" s="619"/>
      <c r="CY307" s="329"/>
      <c r="CZ307" s="454"/>
      <c r="DA307" s="322"/>
      <c r="DB307" s="322"/>
      <c r="DC307" s="322"/>
      <c r="DD307" s="322"/>
      <c r="DE307" s="322">
        <f>IFERROR(VLOOKUP(CY307,'４整理番号表'!$X$23:$Z$31,3,FALSE),)</f>
        <v>0</v>
      </c>
      <c r="DF307" s="325" t="str">
        <f t="shared" si="950"/>
        <v/>
      </c>
      <c r="DG307" s="610"/>
      <c r="DH307" s="329"/>
      <c r="DI307" s="454"/>
      <c r="DJ307" s="322"/>
      <c r="DK307" s="322"/>
      <c r="DL307" s="322"/>
      <c r="DM307" s="322"/>
      <c r="DN307" s="322">
        <f>IFERROR(VLOOKUP(DH307,'４整理番号表'!$X$23:$Z$31,3,FALSE),)</f>
        <v>0</v>
      </c>
      <c r="DO307" s="325" t="str">
        <f t="shared" si="951"/>
        <v/>
      </c>
      <c r="DP307" s="610"/>
      <c r="DQ307" s="329"/>
      <c r="DR307" s="454"/>
      <c r="DS307" s="322"/>
      <c r="DT307" s="322"/>
      <c r="DU307" s="322"/>
      <c r="DV307" s="322"/>
      <c r="DW307" s="322">
        <f>IFERROR(VLOOKUP(DQ307,'４整理番号表'!$X$23:$Z$31,3,FALSE),)</f>
        <v>0</v>
      </c>
      <c r="DX307" s="325" t="str">
        <f t="shared" si="952"/>
        <v/>
      </c>
      <c r="DY307" s="610"/>
      <c r="DZ307" s="329"/>
      <c r="EA307" s="454"/>
      <c r="EB307" s="322"/>
      <c r="EC307" s="322"/>
      <c r="ED307" s="322"/>
      <c r="EE307" s="322"/>
      <c r="EF307" s="322">
        <f>IFERROR(VLOOKUP(DZ307,'４整理番号表'!$X$23:$Z$31,3,FALSE),)</f>
        <v>0</v>
      </c>
      <c r="EG307" s="325" t="str">
        <f t="shared" si="953"/>
        <v/>
      </c>
      <c r="EH307" s="610"/>
      <c r="EI307" s="329"/>
      <c r="EJ307" s="454"/>
      <c r="EK307" s="322"/>
      <c r="EL307" s="322"/>
      <c r="EM307" s="322"/>
      <c r="EN307" s="322"/>
      <c r="EO307" s="322">
        <f>IFERROR(VLOOKUP(EI307,'４整理番号表'!$X$23:$Z$31,3,FALSE),)</f>
        <v>0</v>
      </c>
      <c r="EP307" s="325" t="str">
        <f t="shared" si="954"/>
        <v/>
      </c>
      <c r="EQ307" s="619"/>
      <c r="ER307" s="203" t="s">
        <v>101</v>
      </c>
      <c r="ES307" s="266">
        <f t="shared" si="823"/>
        <v>0</v>
      </c>
      <c r="ET307" s="272">
        <f t="shared" si="824"/>
        <v>0</v>
      </c>
      <c r="EU307" s="272">
        <f t="shared" si="825"/>
        <v>0</v>
      </c>
      <c r="EV307" s="272">
        <f t="shared" si="826"/>
        <v>0</v>
      </c>
      <c r="EW307" s="272">
        <f t="shared" si="827"/>
        <v>0</v>
      </c>
      <c r="EX307" s="272">
        <f t="shared" si="828"/>
        <v>0</v>
      </c>
      <c r="EY307" s="272">
        <f t="shared" si="829"/>
        <v>0</v>
      </c>
      <c r="EZ307" s="272">
        <f t="shared" si="830"/>
        <v>0</v>
      </c>
      <c r="FA307" s="272">
        <f t="shared" si="831"/>
        <v>0</v>
      </c>
      <c r="FB307" s="272">
        <f t="shared" si="832"/>
        <v>0</v>
      </c>
      <c r="FC307" s="272">
        <f t="shared" si="833"/>
        <v>0</v>
      </c>
      <c r="FD307" s="272">
        <f t="shared" si="834"/>
        <v>0</v>
      </c>
      <c r="FE307" s="272">
        <f t="shared" si="835"/>
        <v>0</v>
      </c>
      <c r="FF307" s="272">
        <f t="shared" si="836"/>
        <v>0</v>
      </c>
      <c r="FG307" s="272">
        <f t="shared" si="837"/>
        <v>0</v>
      </c>
      <c r="FH307" s="272">
        <f t="shared" si="838"/>
        <v>0</v>
      </c>
      <c r="FI307" s="109" t="s">
        <v>100</v>
      </c>
      <c r="FJ307" s="109" t="s">
        <v>100</v>
      </c>
      <c r="FK307" s="109" t="s">
        <v>100</v>
      </c>
      <c r="FL307" s="109" t="s">
        <v>100</v>
      </c>
      <c r="FM307" s="109" t="s">
        <v>100</v>
      </c>
      <c r="FN307" s="272">
        <f t="shared" si="955"/>
        <v>0</v>
      </c>
      <c r="FO307" s="272">
        <f t="shared" si="956"/>
        <v>0</v>
      </c>
      <c r="FP307" s="272">
        <f t="shared" si="957"/>
        <v>0</v>
      </c>
      <c r="FQ307" s="272">
        <f t="shared" si="958"/>
        <v>0</v>
      </c>
      <c r="FR307" s="272">
        <f t="shared" si="959"/>
        <v>0</v>
      </c>
      <c r="FS307" s="272">
        <f t="shared" si="960"/>
        <v>0</v>
      </c>
      <c r="FT307" s="272">
        <f t="shared" si="961"/>
        <v>0</v>
      </c>
      <c r="FU307" s="113"/>
      <c r="FV307" s="113"/>
      <c r="FW307" s="109"/>
      <c r="FX307" s="109"/>
      <c r="FY307" s="109"/>
      <c r="FZ307" s="272">
        <f t="shared" si="962"/>
        <v>0</v>
      </c>
      <c r="GA307" s="272">
        <f t="shared" si="839"/>
        <v>0</v>
      </c>
      <c r="GB307" s="109"/>
      <c r="GC307" s="109"/>
      <c r="GD307" s="109"/>
      <c r="GE307" s="109"/>
      <c r="GF307" s="109"/>
      <c r="GG307" s="109"/>
      <c r="GH307" s="109"/>
      <c r="GI307" s="109"/>
      <c r="GJ307" s="109"/>
      <c r="GK307" s="109"/>
      <c r="GL307" s="109"/>
      <c r="GM307" s="109"/>
      <c r="GN307" s="109"/>
      <c r="GO307" s="109"/>
      <c r="GP307" s="109"/>
      <c r="GQ307" s="109"/>
      <c r="GR307" s="109"/>
      <c r="GS307" s="109"/>
      <c r="GT307" s="110"/>
      <c r="GV307" s="413">
        <f t="shared" si="840"/>
        <v>0</v>
      </c>
      <c r="GW307" s="414">
        <f t="shared" si="841"/>
        <v>0</v>
      </c>
      <c r="GX307" s="415"/>
      <c r="GY307" s="416">
        <f t="shared" si="1006"/>
        <v>0</v>
      </c>
      <c r="GZ307" s="417">
        <f t="shared" si="1007"/>
        <v>0</v>
      </c>
      <c r="HA307" s="385"/>
      <c r="HB307" s="421"/>
      <c r="HC307" s="422"/>
      <c r="HD307" s="422"/>
      <c r="HE307" s="423">
        <f t="shared" si="1008"/>
        <v>0</v>
      </c>
      <c r="HF307" s="424">
        <f t="shared" si="1009"/>
        <v>0</v>
      </c>
      <c r="HG307" s="426"/>
      <c r="HH307" s="426"/>
      <c r="HI307" s="426"/>
      <c r="HJ307" s="345" t="str">
        <f t="shared" si="842"/>
        <v/>
      </c>
      <c r="HK307" s="402">
        <f>IF(OR(AND(1&lt;=HJ307,HJ307&lt;=3),HJ307=6),VLOOKUP(HJ307,'４整理番号表'!$J$5:$K$59,2,FALSE),0)</f>
        <v>0</v>
      </c>
      <c r="HL307" s="402">
        <f>IF(OR(HJ307=4,HJ307=7),VLOOKUP(HJ307,'４整理番号表'!$J$5:$K$59,2,FALSE),0)</f>
        <v>0</v>
      </c>
      <c r="HM307" s="402">
        <f>IF(HJ307=5,VLOOKUP(HJ307,'４整理番号表'!$J$5:$K$59,2,FALSE),0)</f>
        <v>0</v>
      </c>
      <c r="HN307" s="402">
        <f>IF(AND(8&lt;=HJ307,HJ307&lt;=13),VLOOKUP(HJ307,'４整理番号表'!$J$5:$K$59,2,FALSE),0)</f>
        <v>0</v>
      </c>
      <c r="HO307" s="397">
        <f t="shared" si="963"/>
        <v>0</v>
      </c>
      <c r="HP307" s="345">
        <f t="shared" si="964"/>
        <v>0</v>
      </c>
      <c r="HQ307" s="345">
        <f t="shared" si="965"/>
        <v>0</v>
      </c>
      <c r="HR307" s="344">
        <f t="shared" si="966"/>
        <v>0</v>
      </c>
      <c r="HS307" s="344">
        <f t="shared" si="967"/>
        <v>0</v>
      </c>
      <c r="HT307" s="345">
        <f t="shared" si="968"/>
        <v>0</v>
      </c>
      <c r="HU307" s="345">
        <f t="shared" si="969"/>
        <v>0</v>
      </c>
      <c r="HV307" s="345">
        <f t="shared" si="970"/>
        <v>0</v>
      </c>
      <c r="HW307" s="345">
        <f t="shared" si="971"/>
        <v>0</v>
      </c>
      <c r="HX307" s="345">
        <f t="shared" si="972"/>
        <v>0</v>
      </c>
      <c r="HY307" s="344">
        <f t="shared" si="973"/>
        <v>0</v>
      </c>
      <c r="HZ307" s="344">
        <f t="shared" si="974"/>
        <v>0</v>
      </c>
      <c r="IA307" s="345">
        <f t="shared" si="975"/>
        <v>0</v>
      </c>
      <c r="IB307" s="345">
        <f t="shared" si="976"/>
        <v>0</v>
      </c>
      <c r="IC307" s="345">
        <f t="shared" si="977"/>
        <v>0</v>
      </c>
      <c r="ID307" s="345">
        <f t="shared" si="978"/>
        <v>0</v>
      </c>
      <c r="IE307" s="345">
        <f t="shared" si="979"/>
        <v>0</v>
      </c>
      <c r="IF307" s="344">
        <f>IF(AND($HO307=3,SUM($ID307:IE307)=0),IF(AND($HB307=1,$HF307&gt;=0.1),1,),)</f>
        <v>0</v>
      </c>
      <c r="IG307" s="344">
        <f>IF(AND($HO307=3,SUM($ID307:IF307)=0),IF(AND($HB307=1,$HF307&gt;=0.05,$HF307&lt;0.1),1,),)</f>
        <v>0</v>
      </c>
      <c r="IH307" s="345">
        <f t="shared" si="980"/>
        <v>0</v>
      </c>
      <c r="II307" s="345">
        <f t="shared" si="981"/>
        <v>0</v>
      </c>
      <c r="IJ307" s="345">
        <f t="shared" si="982"/>
        <v>0</v>
      </c>
      <c r="IK307" s="345">
        <f t="shared" si="983"/>
        <v>0</v>
      </c>
      <c r="IL307" s="345">
        <f t="shared" si="984"/>
        <v>0</v>
      </c>
      <c r="IM307" s="345">
        <f t="shared" si="985"/>
        <v>0</v>
      </c>
      <c r="IN307" s="345">
        <f t="shared" si="986"/>
        <v>0</v>
      </c>
      <c r="IO307" s="345">
        <f t="shared" si="987"/>
        <v>0</v>
      </c>
      <c r="IP307" s="345">
        <f t="shared" si="988"/>
        <v>0</v>
      </c>
      <c r="IQ307" s="345">
        <f t="shared" si="989"/>
        <v>0</v>
      </c>
      <c r="IR307" s="345">
        <f t="shared" si="990"/>
        <v>0</v>
      </c>
      <c r="IS307" s="392">
        <f t="shared" si="991"/>
        <v>0</v>
      </c>
      <c r="IT307" s="385"/>
      <c r="IU307" s="440">
        <f t="shared" si="843"/>
        <v>0</v>
      </c>
      <c r="IV307" s="344">
        <f t="shared" si="844"/>
        <v>0</v>
      </c>
      <c r="IW307" s="344">
        <f t="shared" si="845"/>
        <v>0</v>
      </c>
      <c r="IX307" s="344">
        <f t="shared" si="846"/>
        <v>0</v>
      </c>
      <c r="IY307" s="344">
        <f t="shared" si="847"/>
        <v>0</v>
      </c>
      <c r="IZ307" s="344">
        <f t="shared" si="848"/>
        <v>0</v>
      </c>
      <c r="JA307" s="344">
        <f t="shared" si="849"/>
        <v>0</v>
      </c>
      <c r="JB307" s="344">
        <f t="shared" si="850"/>
        <v>0</v>
      </c>
      <c r="JC307" s="344">
        <f t="shared" si="851"/>
        <v>0</v>
      </c>
      <c r="JD307" s="344">
        <f t="shared" si="852"/>
        <v>0</v>
      </c>
      <c r="JE307" s="344">
        <f t="shared" si="853"/>
        <v>0</v>
      </c>
      <c r="JF307" s="344">
        <f t="shared" si="854"/>
        <v>0</v>
      </c>
      <c r="JG307" s="344">
        <f t="shared" si="855"/>
        <v>0</v>
      </c>
      <c r="JH307" s="344">
        <f t="shared" si="856"/>
        <v>0</v>
      </c>
      <c r="JI307" s="344">
        <f t="shared" si="857"/>
        <v>0</v>
      </c>
      <c r="JJ307" s="344">
        <f t="shared" si="858"/>
        <v>0</v>
      </c>
      <c r="JK307" s="344">
        <f t="shared" si="859"/>
        <v>0</v>
      </c>
      <c r="JL307" s="344">
        <f t="shared" si="860"/>
        <v>0</v>
      </c>
      <c r="JM307" s="344">
        <f t="shared" si="861"/>
        <v>0</v>
      </c>
      <c r="JN307" s="344">
        <f t="shared" si="862"/>
        <v>0</v>
      </c>
      <c r="JO307" s="344">
        <f t="shared" si="863"/>
        <v>0</v>
      </c>
      <c r="JP307" s="344">
        <f t="shared" si="864"/>
        <v>0</v>
      </c>
      <c r="JQ307" s="344">
        <f t="shared" si="865"/>
        <v>0</v>
      </c>
      <c r="JR307" s="344">
        <f t="shared" si="866"/>
        <v>0</v>
      </c>
      <c r="JS307" s="344">
        <f t="shared" si="867"/>
        <v>0</v>
      </c>
      <c r="JT307" s="344">
        <f t="shared" si="868"/>
        <v>0</v>
      </c>
      <c r="JU307" s="344">
        <f t="shared" si="869"/>
        <v>0</v>
      </c>
      <c r="JV307" s="344">
        <f t="shared" si="870"/>
        <v>0</v>
      </c>
      <c r="JW307" s="344">
        <f t="shared" si="871"/>
        <v>0</v>
      </c>
      <c r="JX307" s="344">
        <f t="shared" si="872"/>
        <v>0</v>
      </c>
      <c r="JY307" s="344">
        <f t="shared" si="873"/>
        <v>0</v>
      </c>
      <c r="JZ307" s="344">
        <f t="shared" si="874"/>
        <v>0</v>
      </c>
      <c r="KA307" s="344">
        <f t="shared" si="875"/>
        <v>0</v>
      </c>
      <c r="KB307" s="344">
        <f t="shared" si="876"/>
        <v>0</v>
      </c>
      <c r="KC307" s="344">
        <f t="shared" si="877"/>
        <v>0</v>
      </c>
      <c r="KD307" s="344">
        <f t="shared" si="878"/>
        <v>0</v>
      </c>
      <c r="KE307" s="344">
        <f t="shared" si="879"/>
        <v>0</v>
      </c>
      <c r="KF307" s="344">
        <f t="shared" si="880"/>
        <v>0</v>
      </c>
      <c r="KG307" s="344">
        <f t="shared" si="881"/>
        <v>0</v>
      </c>
      <c r="KH307" s="344">
        <f t="shared" si="882"/>
        <v>0</v>
      </c>
      <c r="KI307" s="344">
        <f t="shared" si="883"/>
        <v>0</v>
      </c>
      <c r="KJ307" s="344">
        <f t="shared" si="884"/>
        <v>0</v>
      </c>
      <c r="KK307" s="344">
        <f t="shared" si="885"/>
        <v>0</v>
      </c>
      <c r="KL307" s="344">
        <f t="shared" si="886"/>
        <v>0</v>
      </c>
      <c r="KM307" s="344">
        <f t="shared" si="887"/>
        <v>0</v>
      </c>
      <c r="KN307" s="344">
        <f t="shared" si="888"/>
        <v>0</v>
      </c>
      <c r="KO307" s="344">
        <f t="shared" si="889"/>
        <v>0</v>
      </c>
      <c r="KP307" s="344">
        <f t="shared" si="890"/>
        <v>0</v>
      </c>
      <c r="KQ307" s="344">
        <f t="shared" si="891"/>
        <v>0</v>
      </c>
      <c r="KR307" s="344">
        <f t="shared" si="892"/>
        <v>0</v>
      </c>
      <c r="KS307" s="344">
        <f t="shared" si="893"/>
        <v>0</v>
      </c>
      <c r="KT307" s="383">
        <f t="shared" si="894"/>
        <v>0</v>
      </c>
      <c r="KU307" s="701"/>
      <c r="KV307" s="109"/>
      <c r="KW307" s="109"/>
      <c r="KX307" s="110"/>
      <c r="KZ307" s="472">
        <f t="shared" si="895"/>
        <v>0</v>
      </c>
      <c r="LA307" s="348">
        <f t="shared" si="896"/>
        <v>0</v>
      </c>
      <c r="LB307" s="348">
        <f t="shared" si="897"/>
        <v>0</v>
      </c>
      <c r="LC307" s="473">
        <f t="shared" si="898"/>
        <v>0</v>
      </c>
      <c r="LE307" s="467">
        <f t="shared" si="899"/>
        <v>0</v>
      </c>
      <c r="LF307" s="467" t="str">
        <f t="shared" si="900"/>
        <v/>
      </c>
      <c r="LG307" s="467">
        <f t="shared" si="901"/>
        <v>0</v>
      </c>
      <c r="LH307" s="467">
        <f t="shared" si="902"/>
        <v>0</v>
      </c>
      <c r="LI307" s="467">
        <f t="shared" si="903"/>
        <v>0</v>
      </c>
      <c r="LJ307" s="467">
        <f t="shared" si="904"/>
        <v>0</v>
      </c>
      <c r="LK307" s="467">
        <f t="shared" si="905"/>
        <v>0</v>
      </c>
      <c r="LL307" s="467">
        <f t="shared" si="906"/>
        <v>0</v>
      </c>
      <c r="LM307" s="467">
        <f t="shared" si="907"/>
        <v>0</v>
      </c>
      <c r="LN307" s="468">
        <f t="shared" si="908"/>
        <v>0</v>
      </c>
      <c r="LO307" s="468" t="str">
        <f t="shared" si="992"/>
        <v>○</v>
      </c>
      <c r="LP307" s="451"/>
      <c r="LQ307" s="414">
        <f t="shared" si="993"/>
        <v>0</v>
      </c>
      <c r="LR307" s="414">
        <f t="shared" si="994"/>
        <v>0</v>
      </c>
      <c r="LS307" s="414" t="str">
        <f t="shared" si="909"/>
        <v/>
      </c>
      <c r="LT307" s="414" t="str">
        <f t="shared" si="995"/>
        <v/>
      </c>
      <c r="LU307" s="414">
        <f t="shared" si="910"/>
        <v>0</v>
      </c>
      <c r="LV307" s="414">
        <f t="shared" si="911"/>
        <v>0</v>
      </c>
      <c r="LW307" s="414">
        <f t="shared" si="912"/>
        <v>0</v>
      </c>
      <c r="LX307" s="448">
        <f t="shared" si="913"/>
        <v>0</v>
      </c>
      <c r="LY307" s="414">
        <f t="shared" si="996"/>
        <v>0</v>
      </c>
      <c r="LZ307" s="414">
        <f t="shared" si="997"/>
        <v>0</v>
      </c>
      <c r="MA307" s="414">
        <f t="shared" si="998"/>
        <v>0</v>
      </c>
      <c r="MB307" s="448">
        <f t="shared" si="999"/>
        <v>0</v>
      </c>
      <c r="MC307" s="414">
        <f t="shared" si="914"/>
        <v>0</v>
      </c>
      <c r="MD307" s="414">
        <f t="shared" si="915"/>
        <v>0</v>
      </c>
      <c r="ME307" s="414">
        <f t="shared" si="916"/>
        <v>0</v>
      </c>
      <c r="MF307" s="448">
        <f t="shared" si="917"/>
        <v>0</v>
      </c>
      <c r="MG307" s="414">
        <f t="shared" si="918"/>
        <v>0</v>
      </c>
      <c r="MH307" s="414">
        <f t="shared" si="919"/>
        <v>0</v>
      </c>
      <c r="MI307" s="414">
        <f t="shared" si="920"/>
        <v>0</v>
      </c>
      <c r="MJ307" s="448">
        <f t="shared" si="1000"/>
        <v>0</v>
      </c>
      <c r="MK307" s="462"/>
      <c r="ML307" s="477" cm="1">
        <f t="array" ref="ML307">IF(MX307=1,INDEX($BX307:$EQ307,1,MATCH("Ⅱ⑧",$BX307:$EQ307,0)+7),0)</f>
        <v>0</v>
      </c>
      <c r="MM307" s="478">
        <f t="shared" si="921"/>
        <v>0</v>
      </c>
      <c r="MN307" s="468">
        <f t="shared" si="922"/>
        <v>0</v>
      </c>
      <c r="MP307" s="348">
        <f t="shared" si="923"/>
        <v>0</v>
      </c>
      <c r="MQ307" s="348">
        <f t="shared" si="924"/>
        <v>0</v>
      </c>
      <c r="MR307" s="348">
        <f t="shared" si="925"/>
        <v>0</v>
      </c>
      <c r="MS307" s="348">
        <f t="shared" si="926"/>
        <v>0</v>
      </c>
      <c r="MT307" s="348">
        <f t="shared" si="927"/>
        <v>0</v>
      </c>
      <c r="MU307" s="348">
        <f t="shared" si="928"/>
        <v>0</v>
      </c>
      <c r="MV307" s="348">
        <f t="shared" si="929"/>
        <v>0</v>
      </c>
      <c r="MW307" s="348">
        <f t="shared" si="930"/>
        <v>0</v>
      </c>
      <c r="MX307" s="348">
        <f t="shared" si="931"/>
        <v>0</v>
      </c>
      <c r="MZ307" s="550">
        <f t="shared" si="932"/>
        <v>0</v>
      </c>
      <c r="NA307" s="550">
        <f t="shared" si="933"/>
        <v>0</v>
      </c>
      <c r="NB307" s="550">
        <f t="shared" si="934"/>
        <v>0</v>
      </c>
      <c r="NC307" s="550">
        <f t="shared" si="935"/>
        <v>0</v>
      </c>
      <c r="ND307" s="550">
        <f t="shared" si="936"/>
        <v>0</v>
      </c>
      <c r="NE307" s="550">
        <f t="shared" si="937"/>
        <v>0</v>
      </c>
      <c r="NF307" s="550">
        <f t="shared" si="938"/>
        <v>0</v>
      </c>
      <c r="NG307" s="550">
        <f t="shared" si="939"/>
        <v>0</v>
      </c>
    </row>
    <row r="308" spans="1:371" s="136" customFormat="1" ht="21" customHeight="1">
      <c r="A308" s="452">
        <f t="shared" si="812"/>
        <v>0</v>
      </c>
      <c r="B308" s="452">
        <f t="shared" si="1001"/>
        <v>0</v>
      </c>
      <c r="C308" s="452">
        <f t="shared" si="813"/>
        <v>0</v>
      </c>
      <c r="D308" s="452">
        <f t="shared" si="814"/>
        <v>0</v>
      </c>
      <c r="E308" s="452">
        <f t="shared" si="815"/>
        <v>0</v>
      </c>
      <c r="F308" s="452">
        <f t="shared" si="1002"/>
        <v>0</v>
      </c>
      <c r="G308" s="452">
        <f t="shared" si="1003"/>
        <v>0</v>
      </c>
      <c r="H308" s="452">
        <f t="shared" si="1004"/>
        <v>0</v>
      </c>
      <c r="I308" s="267">
        <f t="shared" si="940"/>
        <v>0</v>
      </c>
      <c r="J308" s="268"/>
      <c r="K308" s="112"/>
      <c r="L308" s="112"/>
      <c r="M308" s="106"/>
      <c r="N308" s="106"/>
      <c r="O308" s="106"/>
      <c r="P308" s="106"/>
      <c r="Q308" s="112"/>
      <c r="R308" s="263" t="str">
        <f>IFERROR(VLOOKUP(Q308,'４整理番号表'!$T$27:$U$30,2,TRUE),"")</f>
        <v/>
      </c>
      <c r="S308" s="263">
        <f t="shared" si="941"/>
        <v>0</v>
      </c>
      <c r="T308" s="266">
        <f t="shared" si="942"/>
        <v>0</v>
      </c>
      <c r="U308" s="112"/>
      <c r="V308" s="108"/>
      <c r="W308" s="269" t="str">
        <f>IFERROR(VLOOKUP(V308,'４整理番号表'!$B$6:$G$7,2,TRUE),"")</f>
        <v/>
      </c>
      <c r="X308" s="270"/>
      <c r="Y308" s="108"/>
      <c r="Z308" s="269" t="str">
        <f>IFERROR(VLOOKUP(Y308,'４整理番号表'!$B$39:$H$45,2,TRUE),"")</f>
        <v/>
      </c>
      <c r="AA308" s="108"/>
      <c r="AB308" s="271" t="str">
        <f>IFERROR(VLOOKUP(AA308,'４整理番号表'!$J$5:$K$59,2,TRUE),"")</f>
        <v/>
      </c>
      <c r="AC308" s="365"/>
      <c r="AD308" s="624"/>
      <c r="AE308" s="107"/>
      <c r="AF308" s="272" t="str">
        <f>IFERROR(VLOOKUP(AE308,'４整理番号表'!$P$6:$Q$39,2,TRUE),"")</f>
        <v/>
      </c>
      <c r="AG308" s="273">
        <f t="shared" si="816"/>
        <v>0</v>
      </c>
      <c r="AH308" s="106"/>
      <c r="AI308" s="112"/>
      <c r="AJ308" s="111"/>
      <c r="AK308" s="282"/>
      <c r="AL308" s="283"/>
      <c r="AM308" s="280"/>
      <c r="AN308" s="29"/>
      <c r="AO308" s="291">
        <f t="shared" si="817"/>
        <v>0</v>
      </c>
      <c r="AP308" s="290">
        <f t="shared" si="943"/>
        <v>0</v>
      </c>
      <c r="AQ308" s="30"/>
      <c r="AR308" s="30"/>
      <c r="AS308" s="30"/>
      <c r="AT308" s="289"/>
      <c r="AU308" s="291">
        <f t="shared" si="1010"/>
        <v>0</v>
      </c>
      <c r="AV308" s="291" t="str">
        <f t="shared" si="1005"/>
        <v/>
      </c>
      <c r="AW308" s="27"/>
      <c r="AX308" s="33"/>
      <c r="AY308" s="33"/>
      <c r="AZ308" s="28"/>
      <c r="BA308" s="27"/>
      <c r="BB308" s="202"/>
      <c r="BC308" s="315">
        <f t="shared" si="944"/>
        <v>0</v>
      </c>
      <c r="BD308" s="349" t="str">
        <f t="shared" si="818"/>
        <v/>
      </c>
      <c r="BE308" s="350"/>
      <c r="BF308" s="350"/>
      <c r="BG308" s="349">
        <f t="shared" si="1011"/>
        <v>0</v>
      </c>
      <c r="BH308" s="350"/>
      <c r="BI308" s="349">
        <f t="shared" si="945"/>
        <v>0</v>
      </c>
      <c r="BJ308" s="202"/>
      <c r="BK308" s="202"/>
      <c r="BL308" s="653" t="str">
        <f t="shared" si="819"/>
        <v/>
      </c>
      <c r="BM308" s="654" t="str">
        <f t="shared" si="820"/>
        <v/>
      </c>
      <c r="BN308" s="266" t="str">
        <f t="shared" si="821"/>
        <v/>
      </c>
      <c r="BO308" s="793"/>
      <c r="BP308" s="323"/>
      <c r="BQ308" s="323"/>
      <c r="BR308" s="323"/>
      <c r="BS308" s="323"/>
      <c r="BT308" s="324" t="str">
        <f t="shared" si="822"/>
        <v/>
      </c>
      <c r="BU308" s="325" t="str">
        <f t="shared" si="946"/>
        <v/>
      </c>
      <c r="BV308" s="393">
        <f t="shared" si="1012"/>
        <v>0</v>
      </c>
      <c r="BW308" s="326"/>
      <c r="BX308" s="329"/>
      <c r="BY308" s="454"/>
      <c r="BZ308" s="455"/>
      <c r="CA308" s="455"/>
      <c r="CB308" s="455"/>
      <c r="CC308" s="455"/>
      <c r="CD308" s="322">
        <f>IFERROR(VLOOKUP(BX308,'４整理番号表'!$X$23:$Z$31,3,FALSE),)</f>
        <v>0</v>
      </c>
      <c r="CE308" s="605" t="str">
        <f>IF(BX308='４整理番号表'!$X$24,IF(CC308&lt;&gt;"",IF(BZ308&gt;0,IF(BY308=6,ROUNDDOWN((CC308-BZ308)/ABS(BZ308),3),IF(BY308=5,ROUNDDOWN((CC308-BZ308)/ABS(BZ308)*3/4,3),"")),"-")),IF(CC308&lt;&gt;"",IF(BZ308&gt;0,ROUNDDOWN((CC308-BZ308)/ABS(BZ308),3),"-"),""))</f>
        <v/>
      </c>
      <c r="CF308" s="610"/>
      <c r="CG308" s="329"/>
      <c r="CH308" s="454"/>
      <c r="CI308" s="322"/>
      <c r="CJ308" s="322"/>
      <c r="CK308" s="322"/>
      <c r="CL308" s="322"/>
      <c r="CM308" s="322">
        <f>IFERROR(VLOOKUP(CG308,'４整理番号表'!$X$23:$Z$31,3,FALSE),)</f>
        <v>0</v>
      </c>
      <c r="CN308" s="325" t="str">
        <f t="shared" si="948"/>
        <v/>
      </c>
      <c r="CO308" s="610"/>
      <c r="CP308" s="329"/>
      <c r="CQ308" s="454"/>
      <c r="CR308" s="322"/>
      <c r="CS308" s="322"/>
      <c r="CT308" s="322"/>
      <c r="CU308" s="322"/>
      <c r="CV308" s="322">
        <f>IFERROR(VLOOKUP(CP308,'４整理番号表'!$X$23:$Z$31,3,FALSE),)</f>
        <v>0</v>
      </c>
      <c r="CW308" s="325" t="str">
        <f t="shared" si="949"/>
        <v/>
      </c>
      <c r="CX308" s="619"/>
      <c r="CY308" s="329"/>
      <c r="CZ308" s="454"/>
      <c r="DA308" s="322"/>
      <c r="DB308" s="322"/>
      <c r="DC308" s="322"/>
      <c r="DD308" s="322"/>
      <c r="DE308" s="322">
        <f>IFERROR(VLOOKUP(CY308,'４整理番号表'!$X$23:$Z$31,3,FALSE),)</f>
        <v>0</v>
      </c>
      <c r="DF308" s="325" t="str">
        <f t="shared" si="950"/>
        <v/>
      </c>
      <c r="DG308" s="610"/>
      <c r="DH308" s="329"/>
      <c r="DI308" s="454"/>
      <c r="DJ308" s="322"/>
      <c r="DK308" s="322"/>
      <c r="DL308" s="322"/>
      <c r="DM308" s="322"/>
      <c r="DN308" s="322">
        <f>IFERROR(VLOOKUP(DH308,'４整理番号表'!$X$23:$Z$31,3,FALSE),)</f>
        <v>0</v>
      </c>
      <c r="DO308" s="325" t="str">
        <f t="shared" si="951"/>
        <v/>
      </c>
      <c r="DP308" s="610"/>
      <c r="DQ308" s="329"/>
      <c r="DR308" s="454"/>
      <c r="DS308" s="322"/>
      <c r="DT308" s="322"/>
      <c r="DU308" s="322"/>
      <c r="DV308" s="322"/>
      <c r="DW308" s="322">
        <f>IFERROR(VLOOKUP(DQ308,'４整理番号表'!$X$23:$Z$31,3,FALSE),)</f>
        <v>0</v>
      </c>
      <c r="DX308" s="325" t="str">
        <f t="shared" si="952"/>
        <v/>
      </c>
      <c r="DY308" s="610"/>
      <c r="DZ308" s="329"/>
      <c r="EA308" s="454"/>
      <c r="EB308" s="322"/>
      <c r="EC308" s="322"/>
      <c r="ED308" s="322"/>
      <c r="EE308" s="322"/>
      <c r="EF308" s="322">
        <f>IFERROR(VLOOKUP(DZ308,'４整理番号表'!$X$23:$Z$31,3,FALSE),)</f>
        <v>0</v>
      </c>
      <c r="EG308" s="325" t="str">
        <f t="shared" si="953"/>
        <v/>
      </c>
      <c r="EH308" s="610"/>
      <c r="EI308" s="329"/>
      <c r="EJ308" s="454"/>
      <c r="EK308" s="322"/>
      <c r="EL308" s="322"/>
      <c r="EM308" s="322"/>
      <c r="EN308" s="322"/>
      <c r="EO308" s="322">
        <f>IFERROR(VLOOKUP(EI308,'４整理番号表'!$X$23:$Z$31,3,FALSE),)</f>
        <v>0</v>
      </c>
      <c r="EP308" s="325" t="str">
        <f t="shared" si="954"/>
        <v/>
      </c>
      <c r="EQ308" s="619"/>
      <c r="ER308" s="203" t="s">
        <v>101</v>
      </c>
      <c r="ES308" s="266">
        <f t="shared" si="823"/>
        <v>0</v>
      </c>
      <c r="ET308" s="272">
        <f t="shared" si="824"/>
        <v>0</v>
      </c>
      <c r="EU308" s="272">
        <f t="shared" si="825"/>
        <v>0</v>
      </c>
      <c r="EV308" s="272">
        <f t="shared" si="826"/>
        <v>0</v>
      </c>
      <c r="EW308" s="272">
        <f t="shared" si="827"/>
        <v>0</v>
      </c>
      <c r="EX308" s="272">
        <f t="shared" si="828"/>
        <v>0</v>
      </c>
      <c r="EY308" s="272">
        <f t="shared" si="829"/>
        <v>0</v>
      </c>
      <c r="EZ308" s="272">
        <f t="shared" si="830"/>
        <v>0</v>
      </c>
      <c r="FA308" s="272">
        <f t="shared" si="831"/>
        <v>0</v>
      </c>
      <c r="FB308" s="272">
        <f t="shared" si="832"/>
        <v>0</v>
      </c>
      <c r="FC308" s="272">
        <f t="shared" si="833"/>
        <v>0</v>
      </c>
      <c r="FD308" s="272">
        <f t="shared" si="834"/>
        <v>0</v>
      </c>
      <c r="FE308" s="272">
        <f t="shared" si="835"/>
        <v>0</v>
      </c>
      <c r="FF308" s="272">
        <f t="shared" si="836"/>
        <v>0</v>
      </c>
      <c r="FG308" s="272">
        <f t="shared" si="837"/>
        <v>0</v>
      </c>
      <c r="FH308" s="272">
        <f t="shared" si="838"/>
        <v>0</v>
      </c>
      <c r="FI308" s="109" t="s">
        <v>100</v>
      </c>
      <c r="FJ308" s="109" t="s">
        <v>100</v>
      </c>
      <c r="FK308" s="109" t="s">
        <v>100</v>
      </c>
      <c r="FL308" s="109" t="s">
        <v>100</v>
      </c>
      <c r="FM308" s="109" t="s">
        <v>100</v>
      </c>
      <c r="FN308" s="272">
        <f t="shared" si="955"/>
        <v>0</v>
      </c>
      <c r="FO308" s="272">
        <f t="shared" si="956"/>
        <v>0</v>
      </c>
      <c r="FP308" s="272">
        <f t="shared" si="957"/>
        <v>0</v>
      </c>
      <c r="FQ308" s="272">
        <f t="shared" si="958"/>
        <v>0</v>
      </c>
      <c r="FR308" s="272">
        <f t="shared" si="959"/>
        <v>0</v>
      </c>
      <c r="FS308" s="272">
        <f t="shared" si="960"/>
        <v>0</v>
      </c>
      <c r="FT308" s="272">
        <f t="shared" si="961"/>
        <v>0</v>
      </c>
      <c r="FU308" s="113"/>
      <c r="FV308" s="113"/>
      <c r="FW308" s="109"/>
      <c r="FX308" s="109"/>
      <c r="FY308" s="109"/>
      <c r="FZ308" s="272">
        <f t="shared" si="962"/>
        <v>0</v>
      </c>
      <c r="GA308" s="272">
        <f t="shared" si="839"/>
        <v>0</v>
      </c>
      <c r="GB308" s="109"/>
      <c r="GC308" s="109"/>
      <c r="GD308" s="109"/>
      <c r="GE308" s="109"/>
      <c r="GF308" s="109"/>
      <c r="GG308" s="109"/>
      <c r="GH308" s="109"/>
      <c r="GI308" s="109"/>
      <c r="GJ308" s="109"/>
      <c r="GK308" s="109"/>
      <c r="GL308" s="109"/>
      <c r="GM308" s="109"/>
      <c r="GN308" s="109"/>
      <c r="GO308" s="109"/>
      <c r="GP308" s="109"/>
      <c r="GQ308" s="109"/>
      <c r="GR308" s="109"/>
      <c r="GS308" s="109"/>
      <c r="GT308" s="110"/>
      <c r="GV308" s="413">
        <f t="shared" si="840"/>
        <v>0</v>
      </c>
      <c r="GW308" s="414">
        <f t="shared" si="841"/>
        <v>0</v>
      </c>
      <c r="GX308" s="415"/>
      <c r="GY308" s="416">
        <f t="shared" si="1006"/>
        <v>0</v>
      </c>
      <c r="GZ308" s="417">
        <f t="shared" si="1007"/>
        <v>0</v>
      </c>
      <c r="HA308" s="385"/>
      <c r="HB308" s="421"/>
      <c r="HC308" s="422"/>
      <c r="HD308" s="422"/>
      <c r="HE308" s="423">
        <f t="shared" si="1008"/>
        <v>0</v>
      </c>
      <c r="HF308" s="424">
        <f t="shared" si="1009"/>
        <v>0</v>
      </c>
      <c r="HG308" s="426"/>
      <c r="HH308" s="426"/>
      <c r="HI308" s="426"/>
      <c r="HJ308" s="345" t="str">
        <f t="shared" si="842"/>
        <v/>
      </c>
      <c r="HK308" s="402">
        <f>IF(OR(AND(1&lt;=HJ308,HJ308&lt;=3),HJ308=6),VLOOKUP(HJ308,'４整理番号表'!$J$5:$K$59,2,FALSE),0)</f>
        <v>0</v>
      </c>
      <c r="HL308" s="402">
        <f>IF(OR(HJ308=4,HJ308=7),VLOOKUP(HJ308,'４整理番号表'!$J$5:$K$59,2,FALSE),0)</f>
        <v>0</v>
      </c>
      <c r="HM308" s="402">
        <f>IF(HJ308=5,VLOOKUP(HJ308,'４整理番号表'!$J$5:$K$59,2,FALSE),0)</f>
        <v>0</v>
      </c>
      <c r="HN308" s="402">
        <f>IF(AND(8&lt;=HJ308,HJ308&lt;=13),VLOOKUP(HJ308,'４整理番号表'!$J$5:$K$59,2,FALSE),0)</f>
        <v>0</v>
      </c>
      <c r="HO308" s="397">
        <f t="shared" si="963"/>
        <v>0</v>
      </c>
      <c r="HP308" s="345">
        <f t="shared" si="964"/>
        <v>0</v>
      </c>
      <c r="HQ308" s="345">
        <f t="shared" si="965"/>
        <v>0</v>
      </c>
      <c r="HR308" s="344">
        <f t="shared" si="966"/>
        <v>0</v>
      </c>
      <c r="HS308" s="344">
        <f t="shared" si="967"/>
        <v>0</v>
      </c>
      <c r="HT308" s="345">
        <f t="shared" si="968"/>
        <v>0</v>
      </c>
      <c r="HU308" s="345">
        <f t="shared" si="969"/>
        <v>0</v>
      </c>
      <c r="HV308" s="345">
        <f t="shared" si="970"/>
        <v>0</v>
      </c>
      <c r="HW308" s="345">
        <f t="shared" si="971"/>
        <v>0</v>
      </c>
      <c r="HX308" s="345">
        <f t="shared" si="972"/>
        <v>0</v>
      </c>
      <c r="HY308" s="344">
        <f t="shared" si="973"/>
        <v>0</v>
      </c>
      <c r="HZ308" s="344">
        <f t="shared" si="974"/>
        <v>0</v>
      </c>
      <c r="IA308" s="345">
        <f t="shared" si="975"/>
        <v>0</v>
      </c>
      <c r="IB308" s="345">
        <f t="shared" si="976"/>
        <v>0</v>
      </c>
      <c r="IC308" s="345">
        <f t="shared" si="977"/>
        <v>0</v>
      </c>
      <c r="ID308" s="345">
        <f t="shared" si="978"/>
        <v>0</v>
      </c>
      <c r="IE308" s="345">
        <f t="shared" si="979"/>
        <v>0</v>
      </c>
      <c r="IF308" s="344">
        <f>IF(AND($HO308=3,SUM($ID308:IE308)=0),IF(AND($HB308=1,$HF308&gt;=0.1),1,),)</f>
        <v>0</v>
      </c>
      <c r="IG308" s="344">
        <f>IF(AND($HO308=3,SUM($ID308:IF308)=0),IF(AND($HB308=1,$HF308&gt;=0.05,$HF308&lt;0.1),1,),)</f>
        <v>0</v>
      </c>
      <c r="IH308" s="345">
        <f t="shared" si="980"/>
        <v>0</v>
      </c>
      <c r="II308" s="345">
        <f t="shared" si="981"/>
        <v>0</v>
      </c>
      <c r="IJ308" s="345">
        <f t="shared" si="982"/>
        <v>0</v>
      </c>
      <c r="IK308" s="345">
        <f t="shared" si="983"/>
        <v>0</v>
      </c>
      <c r="IL308" s="345">
        <f t="shared" si="984"/>
        <v>0</v>
      </c>
      <c r="IM308" s="345">
        <f t="shared" si="985"/>
        <v>0</v>
      </c>
      <c r="IN308" s="345">
        <f t="shared" si="986"/>
        <v>0</v>
      </c>
      <c r="IO308" s="345">
        <f t="shared" si="987"/>
        <v>0</v>
      </c>
      <c r="IP308" s="345">
        <f t="shared" si="988"/>
        <v>0</v>
      </c>
      <c r="IQ308" s="345">
        <f t="shared" si="989"/>
        <v>0</v>
      </c>
      <c r="IR308" s="345">
        <f t="shared" si="990"/>
        <v>0</v>
      </c>
      <c r="IS308" s="392">
        <f t="shared" si="991"/>
        <v>0</v>
      </c>
      <c r="IT308" s="385"/>
      <c r="IU308" s="440">
        <f t="shared" si="843"/>
        <v>0</v>
      </c>
      <c r="IV308" s="344">
        <f t="shared" si="844"/>
        <v>0</v>
      </c>
      <c r="IW308" s="344">
        <f t="shared" si="845"/>
        <v>0</v>
      </c>
      <c r="IX308" s="344">
        <f t="shared" si="846"/>
        <v>0</v>
      </c>
      <c r="IY308" s="344">
        <f t="shared" si="847"/>
        <v>0</v>
      </c>
      <c r="IZ308" s="344">
        <f t="shared" si="848"/>
        <v>0</v>
      </c>
      <c r="JA308" s="344">
        <f t="shared" si="849"/>
        <v>0</v>
      </c>
      <c r="JB308" s="344">
        <f t="shared" si="850"/>
        <v>0</v>
      </c>
      <c r="JC308" s="344">
        <f t="shared" si="851"/>
        <v>0</v>
      </c>
      <c r="JD308" s="344">
        <f t="shared" si="852"/>
        <v>0</v>
      </c>
      <c r="JE308" s="344">
        <f t="shared" si="853"/>
        <v>0</v>
      </c>
      <c r="JF308" s="344">
        <f t="shared" si="854"/>
        <v>0</v>
      </c>
      <c r="JG308" s="344">
        <f t="shared" si="855"/>
        <v>0</v>
      </c>
      <c r="JH308" s="344">
        <f t="shared" si="856"/>
        <v>0</v>
      </c>
      <c r="JI308" s="344">
        <f t="shared" si="857"/>
        <v>0</v>
      </c>
      <c r="JJ308" s="344">
        <f t="shared" si="858"/>
        <v>0</v>
      </c>
      <c r="JK308" s="344">
        <f t="shared" si="859"/>
        <v>0</v>
      </c>
      <c r="JL308" s="344">
        <f t="shared" si="860"/>
        <v>0</v>
      </c>
      <c r="JM308" s="344">
        <f t="shared" si="861"/>
        <v>0</v>
      </c>
      <c r="JN308" s="344">
        <f t="shared" si="862"/>
        <v>0</v>
      </c>
      <c r="JO308" s="344">
        <f t="shared" si="863"/>
        <v>0</v>
      </c>
      <c r="JP308" s="344">
        <f t="shared" si="864"/>
        <v>0</v>
      </c>
      <c r="JQ308" s="344">
        <f t="shared" si="865"/>
        <v>0</v>
      </c>
      <c r="JR308" s="344">
        <f t="shared" si="866"/>
        <v>0</v>
      </c>
      <c r="JS308" s="344">
        <f t="shared" si="867"/>
        <v>0</v>
      </c>
      <c r="JT308" s="344">
        <f t="shared" si="868"/>
        <v>0</v>
      </c>
      <c r="JU308" s="344">
        <f t="shared" si="869"/>
        <v>0</v>
      </c>
      <c r="JV308" s="344">
        <f t="shared" si="870"/>
        <v>0</v>
      </c>
      <c r="JW308" s="344">
        <f t="shared" si="871"/>
        <v>0</v>
      </c>
      <c r="JX308" s="344">
        <f t="shared" si="872"/>
        <v>0</v>
      </c>
      <c r="JY308" s="344">
        <f t="shared" si="873"/>
        <v>0</v>
      </c>
      <c r="JZ308" s="344">
        <f t="shared" si="874"/>
        <v>0</v>
      </c>
      <c r="KA308" s="344">
        <f t="shared" si="875"/>
        <v>0</v>
      </c>
      <c r="KB308" s="344">
        <f t="shared" si="876"/>
        <v>0</v>
      </c>
      <c r="KC308" s="344">
        <f t="shared" si="877"/>
        <v>0</v>
      </c>
      <c r="KD308" s="344">
        <f t="shared" si="878"/>
        <v>0</v>
      </c>
      <c r="KE308" s="344">
        <f t="shared" si="879"/>
        <v>0</v>
      </c>
      <c r="KF308" s="344">
        <f t="shared" si="880"/>
        <v>0</v>
      </c>
      <c r="KG308" s="344">
        <f t="shared" si="881"/>
        <v>0</v>
      </c>
      <c r="KH308" s="344">
        <f t="shared" si="882"/>
        <v>0</v>
      </c>
      <c r="KI308" s="344">
        <f t="shared" si="883"/>
        <v>0</v>
      </c>
      <c r="KJ308" s="344">
        <f t="shared" si="884"/>
        <v>0</v>
      </c>
      <c r="KK308" s="344">
        <f t="shared" si="885"/>
        <v>0</v>
      </c>
      <c r="KL308" s="344">
        <f t="shared" si="886"/>
        <v>0</v>
      </c>
      <c r="KM308" s="344">
        <f t="shared" si="887"/>
        <v>0</v>
      </c>
      <c r="KN308" s="344">
        <f t="shared" si="888"/>
        <v>0</v>
      </c>
      <c r="KO308" s="344">
        <f t="shared" si="889"/>
        <v>0</v>
      </c>
      <c r="KP308" s="344">
        <f t="shared" si="890"/>
        <v>0</v>
      </c>
      <c r="KQ308" s="344">
        <f t="shared" si="891"/>
        <v>0</v>
      </c>
      <c r="KR308" s="344">
        <f t="shared" si="892"/>
        <v>0</v>
      </c>
      <c r="KS308" s="344">
        <f t="shared" si="893"/>
        <v>0</v>
      </c>
      <c r="KT308" s="383">
        <f t="shared" si="894"/>
        <v>0</v>
      </c>
      <c r="KU308" s="701"/>
      <c r="KV308" s="109"/>
      <c r="KW308" s="109"/>
      <c r="KX308" s="110"/>
      <c r="KZ308" s="472">
        <f t="shared" si="895"/>
        <v>0</v>
      </c>
      <c r="LA308" s="348">
        <f t="shared" si="896"/>
        <v>0</v>
      </c>
      <c r="LB308" s="348">
        <f t="shared" si="897"/>
        <v>0</v>
      </c>
      <c r="LC308" s="473">
        <f t="shared" si="898"/>
        <v>0</v>
      </c>
      <c r="LE308" s="467">
        <f t="shared" si="899"/>
        <v>0</v>
      </c>
      <c r="LF308" s="467" t="str">
        <f t="shared" si="900"/>
        <v/>
      </c>
      <c r="LG308" s="467">
        <f t="shared" si="901"/>
        <v>0</v>
      </c>
      <c r="LH308" s="467">
        <f t="shared" si="902"/>
        <v>0</v>
      </c>
      <c r="LI308" s="467">
        <f t="shared" si="903"/>
        <v>0</v>
      </c>
      <c r="LJ308" s="467">
        <f t="shared" si="904"/>
        <v>0</v>
      </c>
      <c r="LK308" s="467">
        <f t="shared" si="905"/>
        <v>0</v>
      </c>
      <c r="LL308" s="467">
        <f t="shared" si="906"/>
        <v>0</v>
      </c>
      <c r="LM308" s="467">
        <f t="shared" si="907"/>
        <v>0</v>
      </c>
      <c r="LN308" s="468">
        <f t="shared" si="908"/>
        <v>0</v>
      </c>
      <c r="LO308" s="468" t="str">
        <f t="shared" si="992"/>
        <v>○</v>
      </c>
      <c r="LP308" s="451"/>
      <c r="LQ308" s="414">
        <f t="shared" si="993"/>
        <v>0</v>
      </c>
      <c r="LR308" s="414">
        <f t="shared" si="994"/>
        <v>0</v>
      </c>
      <c r="LS308" s="414" t="str">
        <f t="shared" si="909"/>
        <v/>
      </c>
      <c r="LT308" s="414" t="str">
        <f t="shared" si="995"/>
        <v/>
      </c>
      <c r="LU308" s="414">
        <f t="shared" si="910"/>
        <v>0</v>
      </c>
      <c r="LV308" s="414">
        <f t="shared" si="911"/>
        <v>0</v>
      </c>
      <c r="LW308" s="414">
        <f t="shared" si="912"/>
        <v>0</v>
      </c>
      <c r="LX308" s="448">
        <f t="shared" si="913"/>
        <v>0</v>
      </c>
      <c r="LY308" s="414">
        <f t="shared" si="996"/>
        <v>0</v>
      </c>
      <c r="LZ308" s="414">
        <f t="shared" si="997"/>
        <v>0</v>
      </c>
      <c r="MA308" s="414">
        <f t="shared" si="998"/>
        <v>0</v>
      </c>
      <c r="MB308" s="448">
        <f t="shared" si="999"/>
        <v>0</v>
      </c>
      <c r="MC308" s="414">
        <f t="shared" si="914"/>
        <v>0</v>
      </c>
      <c r="MD308" s="414">
        <f t="shared" si="915"/>
        <v>0</v>
      </c>
      <c r="ME308" s="414">
        <f t="shared" si="916"/>
        <v>0</v>
      </c>
      <c r="MF308" s="448">
        <f t="shared" si="917"/>
        <v>0</v>
      </c>
      <c r="MG308" s="414">
        <f t="shared" si="918"/>
        <v>0</v>
      </c>
      <c r="MH308" s="414">
        <f t="shared" si="919"/>
        <v>0</v>
      </c>
      <c r="MI308" s="414">
        <f t="shared" si="920"/>
        <v>0</v>
      </c>
      <c r="MJ308" s="448">
        <f t="shared" si="1000"/>
        <v>0</v>
      </c>
      <c r="MK308" s="462"/>
      <c r="ML308" s="477" cm="1">
        <f t="array" ref="ML308">IF(MX308=1,INDEX($BX308:$EQ308,1,MATCH("Ⅱ⑧",$BX308:$EQ308,0)+7),0)</f>
        <v>0</v>
      </c>
      <c r="MM308" s="478">
        <f t="shared" si="921"/>
        <v>0</v>
      </c>
      <c r="MN308" s="468">
        <f t="shared" si="922"/>
        <v>0</v>
      </c>
      <c r="MP308" s="348">
        <f t="shared" si="923"/>
        <v>0</v>
      </c>
      <c r="MQ308" s="348">
        <f t="shared" si="924"/>
        <v>0</v>
      </c>
      <c r="MR308" s="348">
        <f t="shared" si="925"/>
        <v>0</v>
      </c>
      <c r="MS308" s="348">
        <f t="shared" si="926"/>
        <v>0</v>
      </c>
      <c r="MT308" s="348">
        <f t="shared" si="927"/>
        <v>0</v>
      </c>
      <c r="MU308" s="348">
        <f t="shared" si="928"/>
        <v>0</v>
      </c>
      <c r="MV308" s="348">
        <f t="shared" si="929"/>
        <v>0</v>
      </c>
      <c r="MW308" s="348">
        <f t="shared" si="930"/>
        <v>0</v>
      </c>
      <c r="MX308" s="348">
        <f t="shared" si="931"/>
        <v>0</v>
      </c>
      <c r="MZ308" s="550">
        <f t="shared" si="932"/>
        <v>0</v>
      </c>
      <c r="NA308" s="550">
        <f t="shared" si="933"/>
        <v>0</v>
      </c>
      <c r="NB308" s="550">
        <f t="shared" si="934"/>
        <v>0</v>
      </c>
      <c r="NC308" s="550">
        <f t="shared" si="935"/>
        <v>0</v>
      </c>
      <c r="ND308" s="550">
        <f t="shared" si="936"/>
        <v>0</v>
      </c>
      <c r="NE308" s="550">
        <f t="shared" si="937"/>
        <v>0</v>
      </c>
      <c r="NF308" s="550">
        <f t="shared" si="938"/>
        <v>0</v>
      </c>
      <c r="NG308" s="550">
        <f t="shared" si="939"/>
        <v>0</v>
      </c>
    </row>
    <row r="309" spans="1:371" s="136" customFormat="1" ht="21" customHeight="1">
      <c r="A309" s="452">
        <f t="shared" si="812"/>
        <v>0</v>
      </c>
      <c r="B309" s="452">
        <f t="shared" si="1001"/>
        <v>0</v>
      </c>
      <c r="C309" s="452">
        <f t="shared" si="813"/>
        <v>0</v>
      </c>
      <c r="D309" s="452">
        <f t="shared" si="814"/>
        <v>0</v>
      </c>
      <c r="E309" s="452">
        <f t="shared" si="815"/>
        <v>0</v>
      </c>
      <c r="F309" s="452">
        <f t="shared" si="1002"/>
        <v>0</v>
      </c>
      <c r="G309" s="452">
        <f t="shared" si="1003"/>
        <v>0</v>
      </c>
      <c r="H309" s="452">
        <f t="shared" si="1004"/>
        <v>0</v>
      </c>
      <c r="I309" s="267">
        <f t="shared" si="940"/>
        <v>0</v>
      </c>
      <c r="J309" s="268"/>
      <c r="K309" s="112"/>
      <c r="L309" s="112"/>
      <c r="M309" s="106"/>
      <c r="N309" s="106"/>
      <c r="O309" s="106"/>
      <c r="P309" s="106"/>
      <c r="Q309" s="112"/>
      <c r="R309" s="263" t="str">
        <f>IFERROR(VLOOKUP(Q309,'４整理番号表'!$T$27:$U$30,2,TRUE),"")</f>
        <v/>
      </c>
      <c r="S309" s="263">
        <f t="shared" si="941"/>
        <v>0</v>
      </c>
      <c r="T309" s="266">
        <f t="shared" si="942"/>
        <v>0</v>
      </c>
      <c r="U309" s="112"/>
      <c r="V309" s="108"/>
      <c r="W309" s="269" t="str">
        <f>IFERROR(VLOOKUP(V309,'４整理番号表'!$B$6:$G$7,2,TRUE),"")</f>
        <v/>
      </c>
      <c r="X309" s="270"/>
      <c r="Y309" s="108"/>
      <c r="Z309" s="269" t="str">
        <f>IFERROR(VLOOKUP(Y309,'４整理番号表'!$B$39:$H$45,2,TRUE),"")</f>
        <v/>
      </c>
      <c r="AA309" s="108"/>
      <c r="AB309" s="271" t="str">
        <f>IFERROR(VLOOKUP(AA309,'４整理番号表'!$J$5:$K$59,2,TRUE),"")</f>
        <v/>
      </c>
      <c r="AC309" s="365"/>
      <c r="AD309" s="624"/>
      <c r="AE309" s="107"/>
      <c r="AF309" s="272" t="str">
        <f>IFERROR(VLOOKUP(AE309,'４整理番号表'!$P$6:$Q$39,2,TRUE),"")</f>
        <v/>
      </c>
      <c r="AG309" s="273">
        <f t="shared" si="816"/>
        <v>0</v>
      </c>
      <c r="AH309" s="106"/>
      <c r="AI309" s="112"/>
      <c r="AJ309" s="111"/>
      <c r="AK309" s="282"/>
      <c r="AL309" s="283"/>
      <c r="AM309" s="280"/>
      <c r="AN309" s="26"/>
      <c r="AO309" s="291">
        <f t="shared" si="817"/>
        <v>0</v>
      </c>
      <c r="AP309" s="290">
        <f t="shared" si="943"/>
        <v>0</v>
      </c>
      <c r="AQ309" s="30"/>
      <c r="AR309" s="30"/>
      <c r="AS309" s="30"/>
      <c r="AT309" s="289"/>
      <c r="AU309" s="291">
        <f t="shared" si="1010"/>
        <v>0</v>
      </c>
      <c r="AV309" s="291" t="str">
        <f t="shared" si="1005"/>
        <v/>
      </c>
      <c r="AW309" s="27"/>
      <c r="AX309" s="33"/>
      <c r="AY309" s="33"/>
      <c r="AZ309" s="28"/>
      <c r="BA309" s="27"/>
      <c r="BB309" s="202"/>
      <c r="BC309" s="315">
        <f t="shared" si="944"/>
        <v>0</v>
      </c>
      <c r="BD309" s="349" t="str">
        <f t="shared" si="818"/>
        <v/>
      </c>
      <c r="BE309" s="350"/>
      <c r="BF309" s="350"/>
      <c r="BG309" s="349">
        <f t="shared" si="1011"/>
        <v>0</v>
      </c>
      <c r="BH309" s="350"/>
      <c r="BI309" s="349">
        <f t="shared" si="945"/>
        <v>0</v>
      </c>
      <c r="BJ309" s="202"/>
      <c r="BK309" s="202"/>
      <c r="BL309" s="653" t="str">
        <f t="shared" si="819"/>
        <v/>
      </c>
      <c r="BM309" s="654" t="str">
        <f t="shared" si="820"/>
        <v/>
      </c>
      <c r="BN309" s="266" t="str">
        <f t="shared" si="821"/>
        <v/>
      </c>
      <c r="BO309" s="793"/>
      <c r="BP309" s="323"/>
      <c r="BQ309" s="323"/>
      <c r="BR309" s="323"/>
      <c r="BS309" s="323"/>
      <c r="BT309" s="324" t="str">
        <f t="shared" si="822"/>
        <v/>
      </c>
      <c r="BU309" s="325" t="str">
        <f t="shared" si="946"/>
        <v/>
      </c>
      <c r="BV309" s="393">
        <f t="shared" si="1012"/>
        <v>0</v>
      </c>
      <c r="BW309" s="326"/>
      <c r="BX309" s="329"/>
      <c r="BY309" s="454"/>
      <c r="BZ309" s="455"/>
      <c r="CA309" s="455"/>
      <c r="CB309" s="455"/>
      <c r="CC309" s="455"/>
      <c r="CD309" s="322">
        <f>IFERROR(VLOOKUP(BX309,'４整理番号表'!$X$23:$Z$31,3,FALSE),)</f>
        <v>0</v>
      </c>
      <c r="CE309" s="605" t="str">
        <f>IF(BX309='４整理番号表'!$X$24,IF(CC309&lt;&gt;"",IF(BZ309&gt;0,IF(BY309=6,ROUNDDOWN((CC309-BZ309)/ABS(BZ309),3),IF(BY309=5,ROUNDDOWN((CC309-BZ309)/ABS(BZ309)*3/4,3),"")),"-")),IF(CC309&lt;&gt;"",IF(BZ309&gt;0,ROUNDDOWN((CC309-BZ309)/ABS(BZ309),3),"-"),""))</f>
        <v/>
      </c>
      <c r="CF309" s="610"/>
      <c r="CG309" s="329"/>
      <c r="CH309" s="454"/>
      <c r="CI309" s="322"/>
      <c r="CJ309" s="322"/>
      <c r="CK309" s="322"/>
      <c r="CL309" s="322"/>
      <c r="CM309" s="322">
        <f>IFERROR(VLOOKUP(CG309,'４整理番号表'!$X$23:$Z$31,3,FALSE),)</f>
        <v>0</v>
      </c>
      <c r="CN309" s="325" t="str">
        <f t="shared" si="948"/>
        <v/>
      </c>
      <c r="CO309" s="610"/>
      <c r="CP309" s="329"/>
      <c r="CQ309" s="454"/>
      <c r="CR309" s="322"/>
      <c r="CS309" s="322"/>
      <c r="CT309" s="322"/>
      <c r="CU309" s="322"/>
      <c r="CV309" s="322">
        <f>IFERROR(VLOOKUP(CP309,'４整理番号表'!$X$23:$Z$31,3,FALSE),)</f>
        <v>0</v>
      </c>
      <c r="CW309" s="325" t="str">
        <f t="shared" si="949"/>
        <v/>
      </c>
      <c r="CX309" s="619"/>
      <c r="CY309" s="329"/>
      <c r="CZ309" s="454"/>
      <c r="DA309" s="322"/>
      <c r="DB309" s="322"/>
      <c r="DC309" s="322"/>
      <c r="DD309" s="322"/>
      <c r="DE309" s="322">
        <f>IFERROR(VLOOKUP(CY309,'４整理番号表'!$X$23:$Z$31,3,FALSE),)</f>
        <v>0</v>
      </c>
      <c r="DF309" s="325" t="str">
        <f t="shared" si="950"/>
        <v/>
      </c>
      <c r="DG309" s="610"/>
      <c r="DH309" s="329"/>
      <c r="DI309" s="454"/>
      <c r="DJ309" s="322"/>
      <c r="DK309" s="322"/>
      <c r="DL309" s="322"/>
      <c r="DM309" s="322"/>
      <c r="DN309" s="322">
        <f>IFERROR(VLOOKUP(DH309,'４整理番号表'!$X$23:$Z$31,3,FALSE),)</f>
        <v>0</v>
      </c>
      <c r="DO309" s="325" t="str">
        <f t="shared" si="951"/>
        <v/>
      </c>
      <c r="DP309" s="610"/>
      <c r="DQ309" s="329"/>
      <c r="DR309" s="454"/>
      <c r="DS309" s="322"/>
      <c r="DT309" s="322"/>
      <c r="DU309" s="322"/>
      <c r="DV309" s="322"/>
      <c r="DW309" s="322">
        <f>IFERROR(VLOOKUP(DQ309,'４整理番号表'!$X$23:$Z$31,3,FALSE),)</f>
        <v>0</v>
      </c>
      <c r="DX309" s="325" t="str">
        <f t="shared" si="952"/>
        <v/>
      </c>
      <c r="DY309" s="610"/>
      <c r="DZ309" s="329"/>
      <c r="EA309" s="454"/>
      <c r="EB309" s="322"/>
      <c r="EC309" s="322"/>
      <c r="ED309" s="322"/>
      <c r="EE309" s="322"/>
      <c r="EF309" s="322">
        <f>IFERROR(VLOOKUP(DZ309,'４整理番号表'!$X$23:$Z$31,3,FALSE),)</f>
        <v>0</v>
      </c>
      <c r="EG309" s="325" t="str">
        <f t="shared" si="953"/>
        <v/>
      </c>
      <c r="EH309" s="610"/>
      <c r="EI309" s="329"/>
      <c r="EJ309" s="454"/>
      <c r="EK309" s="322"/>
      <c r="EL309" s="322"/>
      <c r="EM309" s="322"/>
      <c r="EN309" s="322"/>
      <c r="EO309" s="322">
        <f>IFERROR(VLOOKUP(EI309,'４整理番号表'!$X$23:$Z$31,3,FALSE),)</f>
        <v>0</v>
      </c>
      <c r="EP309" s="325" t="str">
        <f t="shared" si="954"/>
        <v/>
      </c>
      <c r="EQ309" s="619"/>
      <c r="ER309" s="203" t="s">
        <v>101</v>
      </c>
      <c r="ES309" s="266">
        <f t="shared" si="823"/>
        <v>0</v>
      </c>
      <c r="ET309" s="272">
        <f t="shared" si="824"/>
        <v>0</v>
      </c>
      <c r="EU309" s="272">
        <f t="shared" si="825"/>
        <v>0</v>
      </c>
      <c r="EV309" s="272">
        <f t="shared" si="826"/>
        <v>0</v>
      </c>
      <c r="EW309" s="272">
        <f t="shared" si="827"/>
        <v>0</v>
      </c>
      <c r="EX309" s="272">
        <f t="shared" si="828"/>
        <v>0</v>
      </c>
      <c r="EY309" s="272">
        <f t="shared" si="829"/>
        <v>0</v>
      </c>
      <c r="EZ309" s="272">
        <f t="shared" si="830"/>
        <v>0</v>
      </c>
      <c r="FA309" s="272">
        <f t="shared" si="831"/>
        <v>0</v>
      </c>
      <c r="FB309" s="272">
        <f t="shared" si="832"/>
        <v>0</v>
      </c>
      <c r="FC309" s="272">
        <f t="shared" si="833"/>
        <v>0</v>
      </c>
      <c r="FD309" s="272">
        <f t="shared" si="834"/>
        <v>0</v>
      </c>
      <c r="FE309" s="272">
        <f t="shared" si="835"/>
        <v>0</v>
      </c>
      <c r="FF309" s="272">
        <f t="shared" si="836"/>
        <v>0</v>
      </c>
      <c r="FG309" s="272">
        <f t="shared" si="837"/>
        <v>0</v>
      </c>
      <c r="FH309" s="272">
        <f t="shared" si="838"/>
        <v>0</v>
      </c>
      <c r="FI309" s="109" t="s">
        <v>100</v>
      </c>
      <c r="FJ309" s="109" t="s">
        <v>100</v>
      </c>
      <c r="FK309" s="109" t="s">
        <v>100</v>
      </c>
      <c r="FL309" s="109" t="s">
        <v>100</v>
      </c>
      <c r="FM309" s="109" t="s">
        <v>100</v>
      </c>
      <c r="FN309" s="272">
        <f t="shared" si="955"/>
        <v>0</v>
      </c>
      <c r="FO309" s="272">
        <f t="shared" si="956"/>
        <v>0</v>
      </c>
      <c r="FP309" s="272">
        <f t="shared" si="957"/>
        <v>0</v>
      </c>
      <c r="FQ309" s="272">
        <f t="shared" si="958"/>
        <v>0</v>
      </c>
      <c r="FR309" s="272">
        <f t="shared" si="959"/>
        <v>0</v>
      </c>
      <c r="FS309" s="272">
        <f t="shared" si="960"/>
        <v>0</v>
      </c>
      <c r="FT309" s="272">
        <f t="shared" si="961"/>
        <v>0</v>
      </c>
      <c r="FU309" s="113"/>
      <c r="FV309" s="113"/>
      <c r="FW309" s="109"/>
      <c r="FX309" s="109"/>
      <c r="FY309" s="109"/>
      <c r="FZ309" s="272">
        <f t="shared" si="962"/>
        <v>0</v>
      </c>
      <c r="GA309" s="272">
        <f t="shared" si="839"/>
        <v>0</v>
      </c>
      <c r="GB309" s="109"/>
      <c r="GC309" s="109"/>
      <c r="GD309" s="109"/>
      <c r="GE309" s="109"/>
      <c r="GF309" s="109"/>
      <c r="GG309" s="109"/>
      <c r="GH309" s="109"/>
      <c r="GI309" s="109"/>
      <c r="GJ309" s="109"/>
      <c r="GK309" s="109"/>
      <c r="GL309" s="109"/>
      <c r="GM309" s="109"/>
      <c r="GN309" s="109"/>
      <c r="GO309" s="109"/>
      <c r="GP309" s="109"/>
      <c r="GQ309" s="109"/>
      <c r="GR309" s="109"/>
      <c r="GS309" s="109"/>
      <c r="GT309" s="110"/>
      <c r="GV309" s="413">
        <f t="shared" si="840"/>
        <v>0</v>
      </c>
      <c r="GW309" s="414">
        <f t="shared" si="841"/>
        <v>0</v>
      </c>
      <c r="GX309" s="415"/>
      <c r="GY309" s="416">
        <f t="shared" si="1006"/>
        <v>0</v>
      </c>
      <c r="GZ309" s="417">
        <f t="shared" si="1007"/>
        <v>0</v>
      </c>
      <c r="HA309" s="385"/>
      <c r="HB309" s="421"/>
      <c r="HC309" s="422"/>
      <c r="HD309" s="422"/>
      <c r="HE309" s="423">
        <f t="shared" si="1008"/>
        <v>0</v>
      </c>
      <c r="HF309" s="424">
        <f t="shared" si="1009"/>
        <v>0</v>
      </c>
      <c r="HG309" s="426"/>
      <c r="HH309" s="426"/>
      <c r="HI309" s="426"/>
      <c r="HJ309" s="345" t="str">
        <f t="shared" si="842"/>
        <v/>
      </c>
      <c r="HK309" s="402">
        <f>IF(OR(AND(1&lt;=HJ309,HJ309&lt;=3),HJ309=6),VLOOKUP(HJ309,'４整理番号表'!$J$5:$K$59,2,FALSE),0)</f>
        <v>0</v>
      </c>
      <c r="HL309" s="402">
        <f>IF(OR(HJ309=4,HJ309=7),VLOOKUP(HJ309,'４整理番号表'!$J$5:$K$59,2,FALSE),0)</f>
        <v>0</v>
      </c>
      <c r="HM309" s="402">
        <f>IF(HJ309=5,VLOOKUP(HJ309,'４整理番号表'!$J$5:$K$59,2,FALSE),0)</f>
        <v>0</v>
      </c>
      <c r="HN309" s="402">
        <f>IF(AND(8&lt;=HJ309,HJ309&lt;=13),VLOOKUP(HJ309,'４整理番号表'!$J$5:$K$59,2,FALSE),0)</f>
        <v>0</v>
      </c>
      <c r="HO309" s="397">
        <f t="shared" si="963"/>
        <v>0</v>
      </c>
      <c r="HP309" s="345">
        <f t="shared" si="964"/>
        <v>0</v>
      </c>
      <c r="HQ309" s="345">
        <f t="shared" si="965"/>
        <v>0</v>
      </c>
      <c r="HR309" s="344">
        <f t="shared" si="966"/>
        <v>0</v>
      </c>
      <c r="HS309" s="344">
        <f t="shared" si="967"/>
        <v>0</v>
      </c>
      <c r="HT309" s="345">
        <f t="shared" si="968"/>
        <v>0</v>
      </c>
      <c r="HU309" s="345">
        <f t="shared" si="969"/>
        <v>0</v>
      </c>
      <c r="HV309" s="345">
        <f t="shared" si="970"/>
        <v>0</v>
      </c>
      <c r="HW309" s="345">
        <f t="shared" si="971"/>
        <v>0</v>
      </c>
      <c r="HX309" s="345">
        <f t="shared" si="972"/>
        <v>0</v>
      </c>
      <c r="HY309" s="344">
        <f t="shared" si="973"/>
        <v>0</v>
      </c>
      <c r="HZ309" s="344">
        <f t="shared" si="974"/>
        <v>0</v>
      </c>
      <c r="IA309" s="345">
        <f t="shared" si="975"/>
        <v>0</v>
      </c>
      <c r="IB309" s="345">
        <f t="shared" si="976"/>
        <v>0</v>
      </c>
      <c r="IC309" s="345">
        <f t="shared" si="977"/>
        <v>0</v>
      </c>
      <c r="ID309" s="345">
        <f t="shared" si="978"/>
        <v>0</v>
      </c>
      <c r="IE309" s="345">
        <f t="shared" si="979"/>
        <v>0</v>
      </c>
      <c r="IF309" s="344">
        <f>IF(AND($HO309=3,SUM($ID309:IE309)=0),IF(AND($HB309=1,$HF309&gt;=0.1),1,),)</f>
        <v>0</v>
      </c>
      <c r="IG309" s="344">
        <f>IF(AND($HO309=3,SUM($ID309:IF309)=0),IF(AND($HB309=1,$HF309&gt;=0.05,$HF309&lt;0.1),1,),)</f>
        <v>0</v>
      </c>
      <c r="IH309" s="345">
        <f t="shared" si="980"/>
        <v>0</v>
      </c>
      <c r="II309" s="345">
        <f t="shared" si="981"/>
        <v>0</v>
      </c>
      <c r="IJ309" s="345">
        <f t="shared" si="982"/>
        <v>0</v>
      </c>
      <c r="IK309" s="345">
        <f t="shared" si="983"/>
        <v>0</v>
      </c>
      <c r="IL309" s="345">
        <f t="shared" si="984"/>
        <v>0</v>
      </c>
      <c r="IM309" s="345">
        <f t="shared" si="985"/>
        <v>0</v>
      </c>
      <c r="IN309" s="345">
        <f t="shared" si="986"/>
        <v>0</v>
      </c>
      <c r="IO309" s="345">
        <f t="shared" si="987"/>
        <v>0</v>
      </c>
      <c r="IP309" s="345">
        <f t="shared" si="988"/>
        <v>0</v>
      </c>
      <c r="IQ309" s="345">
        <f t="shared" si="989"/>
        <v>0</v>
      </c>
      <c r="IR309" s="345">
        <f t="shared" si="990"/>
        <v>0</v>
      </c>
      <c r="IS309" s="392">
        <f t="shared" si="991"/>
        <v>0</v>
      </c>
      <c r="IT309" s="385"/>
      <c r="IU309" s="440">
        <f t="shared" si="843"/>
        <v>0</v>
      </c>
      <c r="IV309" s="344">
        <f t="shared" si="844"/>
        <v>0</v>
      </c>
      <c r="IW309" s="344">
        <f t="shared" si="845"/>
        <v>0</v>
      </c>
      <c r="IX309" s="344">
        <f t="shared" si="846"/>
        <v>0</v>
      </c>
      <c r="IY309" s="344">
        <f t="shared" si="847"/>
        <v>0</v>
      </c>
      <c r="IZ309" s="344">
        <f t="shared" si="848"/>
        <v>0</v>
      </c>
      <c r="JA309" s="344">
        <f t="shared" si="849"/>
        <v>0</v>
      </c>
      <c r="JB309" s="344">
        <f t="shared" si="850"/>
        <v>0</v>
      </c>
      <c r="JC309" s="344">
        <f t="shared" si="851"/>
        <v>0</v>
      </c>
      <c r="JD309" s="344">
        <f t="shared" si="852"/>
        <v>0</v>
      </c>
      <c r="JE309" s="344">
        <f t="shared" si="853"/>
        <v>0</v>
      </c>
      <c r="JF309" s="344">
        <f t="shared" si="854"/>
        <v>0</v>
      </c>
      <c r="JG309" s="344">
        <f t="shared" si="855"/>
        <v>0</v>
      </c>
      <c r="JH309" s="344">
        <f t="shared" si="856"/>
        <v>0</v>
      </c>
      <c r="JI309" s="344">
        <f t="shared" si="857"/>
        <v>0</v>
      </c>
      <c r="JJ309" s="344">
        <f t="shared" si="858"/>
        <v>0</v>
      </c>
      <c r="JK309" s="344">
        <f t="shared" si="859"/>
        <v>0</v>
      </c>
      <c r="JL309" s="344">
        <f t="shared" si="860"/>
        <v>0</v>
      </c>
      <c r="JM309" s="344">
        <f t="shared" si="861"/>
        <v>0</v>
      </c>
      <c r="JN309" s="344">
        <f t="shared" si="862"/>
        <v>0</v>
      </c>
      <c r="JO309" s="344">
        <f t="shared" si="863"/>
        <v>0</v>
      </c>
      <c r="JP309" s="344">
        <f t="shared" si="864"/>
        <v>0</v>
      </c>
      <c r="JQ309" s="344">
        <f t="shared" si="865"/>
        <v>0</v>
      </c>
      <c r="JR309" s="344">
        <f t="shared" si="866"/>
        <v>0</v>
      </c>
      <c r="JS309" s="344">
        <f t="shared" si="867"/>
        <v>0</v>
      </c>
      <c r="JT309" s="344">
        <f t="shared" si="868"/>
        <v>0</v>
      </c>
      <c r="JU309" s="344">
        <f t="shared" si="869"/>
        <v>0</v>
      </c>
      <c r="JV309" s="344">
        <f t="shared" si="870"/>
        <v>0</v>
      </c>
      <c r="JW309" s="344">
        <f t="shared" si="871"/>
        <v>0</v>
      </c>
      <c r="JX309" s="344">
        <f t="shared" si="872"/>
        <v>0</v>
      </c>
      <c r="JY309" s="344">
        <f t="shared" si="873"/>
        <v>0</v>
      </c>
      <c r="JZ309" s="344">
        <f t="shared" si="874"/>
        <v>0</v>
      </c>
      <c r="KA309" s="344">
        <f t="shared" si="875"/>
        <v>0</v>
      </c>
      <c r="KB309" s="344">
        <f t="shared" si="876"/>
        <v>0</v>
      </c>
      <c r="KC309" s="344">
        <f t="shared" si="877"/>
        <v>0</v>
      </c>
      <c r="KD309" s="344">
        <f t="shared" si="878"/>
        <v>0</v>
      </c>
      <c r="KE309" s="344">
        <f t="shared" si="879"/>
        <v>0</v>
      </c>
      <c r="KF309" s="344">
        <f t="shared" si="880"/>
        <v>0</v>
      </c>
      <c r="KG309" s="344">
        <f t="shared" si="881"/>
        <v>0</v>
      </c>
      <c r="KH309" s="344">
        <f t="shared" si="882"/>
        <v>0</v>
      </c>
      <c r="KI309" s="344">
        <f t="shared" si="883"/>
        <v>0</v>
      </c>
      <c r="KJ309" s="344">
        <f t="shared" si="884"/>
        <v>0</v>
      </c>
      <c r="KK309" s="344">
        <f t="shared" si="885"/>
        <v>0</v>
      </c>
      <c r="KL309" s="344">
        <f t="shared" si="886"/>
        <v>0</v>
      </c>
      <c r="KM309" s="344">
        <f t="shared" si="887"/>
        <v>0</v>
      </c>
      <c r="KN309" s="344">
        <f t="shared" si="888"/>
        <v>0</v>
      </c>
      <c r="KO309" s="344">
        <f t="shared" si="889"/>
        <v>0</v>
      </c>
      <c r="KP309" s="344">
        <f t="shared" si="890"/>
        <v>0</v>
      </c>
      <c r="KQ309" s="344">
        <f t="shared" si="891"/>
        <v>0</v>
      </c>
      <c r="KR309" s="344">
        <f t="shared" si="892"/>
        <v>0</v>
      </c>
      <c r="KS309" s="344">
        <f t="shared" si="893"/>
        <v>0</v>
      </c>
      <c r="KT309" s="383">
        <f t="shared" si="894"/>
        <v>0</v>
      </c>
      <c r="KU309" s="701"/>
      <c r="KV309" s="109"/>
      <c r="KW309" s="109"/>
      <c r="KX309" s="110"/>
      <c r="KZ309" s="472">
        <f t="shared" si="895"/>
        <v>0</v>
      </c>
      <c r="LA309" s="348">
        <f t="shared" si="896"/>
        <v>0</v>
      </c>
      <c r="LB309" s="348">
        <f t="shared" si="897"/>
        <v>0</v>
      </c>
      <c r="LC309" s="473">
        <f t="shared" si="898"/>
        <v>0</v>
      </c>
      <c r="LE309" s="467">
        <f t="shared" si="899"/>
        <v>0</v>
      </c>
      <c r="LF309" s="467" t="str">
        <f t="shared" si="900"/>
        <v/>
      </c>
      <c r="LG309" s="467">
        <f t="shared" si="901"/>
        <v>0</v>
      </c>
      <c r="LH309" s="467">
        <f t="shared" si="902"/>
        <v>0</v>
      </c>
      <c r="LI309" s="467">
        <f t="shared" si="903"/>
        <v>0</v>
      </c>
      <c r="LJ309" s="467">
        <f t="shared" si="904"/>
        <v>0</v>
      </c>
      <c r="LK309" s="467">
        <f t="shared" si="905"/>
        <v>0</v>
      </c>
      <c r="LL309" s="467">
        <f t="shared" si="906"/>
        <v>0</v>
      </c>
      <c r="LM309" s="467">
        <f t="shared" si="907"/>
        <v>0</v>
      </c>
      <c r="LN309" s="468">
        <f t="shared" si="908"/>
        <v>0</v>
      </c>
      <c r="LO309" s="468" t="str">
        <f t="shared" si="992"/>
        <v>○</v>
      </c>
      <c r="LP309" s="451"/>
      <c r="LQ309" s="414">
        <f t="shared" si="993"/>
        <v>0</v>
      </c>
      <c r="LR309" s="414">
        <f t="shared" si="994"/>
        <v>0</v>
      </c>
      <c r="LS309" s="414" t="str">
        <f t="shared" si="909"/>
        <v/>
      </c>
      <c r="LT309" s="414" t="str">
        <f t="shared" si="995"/>
        <v/>
      </c>
      <c r="LU309" s="414">
        <f t="shared" si="910"/>
        <v>0</v>
      </c>
      <c r="LV309" s="414">
        <f t="shared" si="911"/>
        <v>0</v>
      </c>
      <c r="LW309" s="414">
        <f t="shared" si="912"/>
        <v>0</v>
      </c>
      <c r="LX309" s="448">
        <f t="shared" si="913"/>
        <v>0</v>
      </c>
      <c r="LY309" s="414">
        <f t="shared" si="996"/>
        <v>0</v>
      </c>
      <c r="LZ309" s="414">
        <f t="shared" si="997"/>
        <v>0</v>
      </c>
      <c r="MA309" s="414">
        <f t="shared" si="998"/>
        <v>0</v>
      </c>
      <c r="MB309" s="448">
        <f t="shared" si="999"/>
        <v>0</v>
      </c>
      <c r="MC309" s="414">
        <f t="shared" si="914"/>
        <v>0</v>
      </c>
      <c r="MD309" s="414">
        <f t="shared" si="915"/>
        <v>0</v>
      </c>
      <c r="ME309" s="414">
        <f t="shared" si="916"/>
        <v>0</v>
      </c>
      <c r="MF309" s="448">
        <f t="shared" si="917"/>
        <v>0</v>
      </c>
      <c r="MG309" s="414">
        <f t="shared" si="918"/>
        <v>0</v>
      </c>
      <c r="MH309" s="414">
        <f t="shared" si="919"/>
        <v>0</v>
      </c>
      <c r="MI309" s="414">
        <f t="shared" si="920"/>
        <v>0</v>
      </c>
      <c r="MJ309" s="448">
        <f t="shared" si="1000"/>
        <v>0</v>
      </c>
      <c r="MK309" s="462"/>
      <c r="ML309" s="477" cm="1">
        <f t="array" ref="ML309">IF(MX309=1,INDEX($BX309:$EQ309,1,MATCH("Ⅱ⑧",$BX309:$EQ309,0)+7),0)</f>
        <v>0</v>
      </c>
      <c r="MM309" s="478">
        <f t="shared" si="921"/>
        <v>0</v>
      </c>
      <c r="MN309" s="468">
        <f t="shared" si="922"/>
        <v>0</v>
      </c>
      <c r="MP309" s="348">
        <f t="shared" si="923"/>
        <v>0</v>
      </c>
      <c r="MQ309" s="348">
        <f t="shared" si="924"/>
        <v>0</v>
      </c>
      <c r="MR309" s="348">
        <f t="shared" si="925"/>
        <v>0</v>
      </c>
      <c r="MS309" s="348">
        <f t="shared" si="926"/>
        <v>0</v>
      </c>
      <c r="MT309" s="348">
        <f t="shared" si="927"/>
        <v>0</v>
      </c>
      <c r="MU309" s="348">
        <f t="shared" si="928"/>
        <v>0</v>
      </c>
      <c r="MV309" s="348">
        <f t="shared" si="929"/>
        <v>0</v>
      </c>
      <c r="MW309" s="348">
        <f t="shared" si="930"/>
        <v>0</v>
      </c>
      <c r="MX309" s="348">
        <f t="shared" si="931"/>
        <v>0</v>
      </c>
      <c r="MZ309" s="550">
        <f t="shared" si="932"/>
        <v>0</v>
      </c>
      <c r="NA309" s="550">
        <f t="shared" si="933"/>
        <v>0</v>
      </c>
      <c r="NB309" s="550">
        <f t="shared" si="934"/>
        <v>0</v>
      </c>
      <c r="NC309" s="550">
        <f t="shared" si="935"/>
        <v>0</v>
      </c>
      <c r="ND309" s="550">
        <f t="shared" si="936"/>
        <v>0</v>
      </c>
      <c r="NE309" s="550">
        <f t="shared" si="937"/>
        <v>0</v>
      </c>
      <c r="NF309" s="550">
        <f t="shared" si="938"/>
        <v>0</v>
      </c>
      <c r="NG309" s="550">
        <f t="shared" si="939"/>
        <v>0</v>
      </c>
    </row>
    <row r="310" spans="1:371" s="136" customFormat="1" ht="21" customHeight="1">
      <c r="A310" s="452">
        <f t="shared" si="812"/>
        <v>0</v>
      </c>
      <c r="B310" s="452">
        <f t="shared" si="1001"/>
        <v>0</v>
      </c>
      <c r="C310" s="452">
        <f t="shared" si="813"/>
        <v>0</v>
      </c>
      <c r="D310" s="452">
        <f t="shared" si="814"/>
        <v>0</v>
      </c>
      <c r="E310" s="452">
        <f t="shared" si="815"/>
        <v>0</v>
      </c>
      <c r="F310" s="452">
        <f t="shared" si="1002"/>
        <v>0</v>
      </c>
      <c r="G310" s="452">
        <f t="shared" si="1003"/>
        <v>0</v>
      </c>
      <c r="H310" s="452">
        <f t="shared" si="1004"/>
        <v>0</v>
      </c>
      <c r="I310" s="267">
        <f t="shared" si="940"/>
        <v>0</v>
      </c>
      <c r="J310" s="268"/>
      <c r="K310" s="112"/>
      <c r="L310" s="112"/>
      <c r="M310" s="106"/>
      <c r="N310" s="106"/>
      <c r="O310" s="106"/>
      <c r="P310" s="106"/>
      <c r="Q310" s="112"/>
      <c r="R310" s="263" t="str">
        <f>IFERROR(VLOOKUP(Q310,'４整理番号表'!$T$27:$U$30,2,TRUE),"")</f>
        <v/>
      </c>
      <c r="S310" s="263">
        <f t="shared" si="941"/>
        <v>0</v>
      </c>
      <c r="T310" s="266">
        <f t="shared" si="942"/>
        <v>0</v>
      </c>
      <c r="U310" s="112"/>
      <c r="V310" s="108"/>
      <c r="W310" s="269" t="str">
        <f>IFERROR(VLOOKUP(V310,'４整理番号表'!$B$6:$G$7,2,TRUE),"")</f>
        <v/>
      </c>
      <c r="X310" s="270"/>
      <c r="Y310" s="108"/>
      <c r="Z310" s="269" t="str">
        <f>IFERROR(VLOOKUP(Y310,'４整理番号表'!$B$39:$H$45,2,TRUE),"")</f>
        <v/>
      </c>
      <c r="AA310" s="108"/>
      <c r="AB310" s="271" t="str">
        <f>IFERROR(VLOOKUP(AA310,'４整理番号表'!$J$5:$K$59,2,TRUE),"")</f>
        <v/>
      </c>
      <c r="AC310" s="365"/>
      <c r="AD310" s="624"/>
      <c r="AE310" s="107"/>
      <c r="AF310" s="272" t="str">
        <f>IFERROR(VLOOKUP(AE310,'４整理番号表'!$P$6:$Q$39,2,TRUE),"")</f>
        <v/>
      </c>
      <c r="AG310" s="273">
        <f t="shared" si="816"/>
        <v>0</v>
      </c>
      <c r="AH310" s="106"/>
      <c r="AI310" s="112"/>
      <c r="AJ310" s="111"/>
      <c r="AK310" s="282"/>
      <c r="AL310" s="283"/>
      <c r="AM310" s="280"/>
      <c r="AN310" s="29"/>
      <c r="AO310" s="291">
        <f t="shared" si="817"/>
        <v>0</v>
      </c>
      <c r="AP310" s="290">
        <f t="shared" si="943"/>
        <v>0</v>
      </c>
      <c r="AQ310" s="30"/>
      <c r="AR310" s="30"/>
      <c r="AS310" s="30"/>
      <c r="AT310" s="289"/>
      <c r="AU310" s="291">
        <f t="shared" si="1010"/>
        <v>0</v>
      </c>
      <c r="AV310" s="291" t="str">
        <f t="shared" si="1005"/>
        <v/>
      </c>
      <c r="AW310" s="27"/>
      <c r="AX310" s="33"/>
      <c r="AY310" s="33"/>
      <c r="AZ310" s="28"/>
      <c r="BA310" s="27"/>
      <c r="BB310" s="202"/>
      <c r="BC310" s="315">
        <f t="shared" si="944"/>
        <v>0</v>
      </c>
      <c r="BD310" s="349" t="str">
        <f t="shared" si="818"/>
        <v/>
      </c>
      <c r="BE310" s="350"/>
      <c r="BF310" s="350"/>
      <c r="BG310" s="349">
        <f t="shared" si="1011"/>
        <v>0</v>
      </c>
      <c r="BH310" s="350"/>
      <c r="BI310" s="349">
        <f t="shared" si="945"/>
        <v>0</v>
      </c>
      <c r="BJ310" s="202"/>
      <c r="BK310" s="202"/>
      <c r="BL310" s="653" t="str">
        <f t="shared" si="819"/>
        <v/>
      </c>
      <c r="BM310" s="654" t="str">
        <f t="shared" si="820"/>
        <v/>
      </c>
      <c r="BN310" s="266" t="str">
        <f t="shared" si="821"/>
        <v/>
      </c>
      <c r="BO310" s="793"/>
      <c r="BP310" s="323"/>
      <c r="BQ310" s="323"/>
      <c r="BR310" s="323"/>
      <c r="BS310" s="323"/>
      <c r="BT310" s="324" t="str">
        <f t="shared" si="822"/>
        <v/>
      </c>
      <c r="BU310" s="325" t="str">
        <f t="shared" si="946"/>
        <v/>
      </c>
      <c r="BV310" s="393">
        <f t="shared" si="1012"/>
        <v>0</v>
      </c>
      <c r="BW310" s="326"/>
      <c r="BX310" s="329"/>
      <c r="BY310" s="454"/>
      <c r="BZ310" s="455"/>
      <c r="CA310" s="455"/>
      <c r="CB310" s="455"/>
      <c r="CC310" s="455"/>
      <c r="CD310" s="322">
        <f>IFERROR(VLOOKUP(BX310,'４整理番号表'!$X$23:$Z$31,3,FALSE),)</f>
        <v>0</v>
      </c>
      <c r="CE310" s="605" t="str">
        <f>IF(BX310='４整理番号表'!$X$24,IF(CC310&lt;&gt;"",IF(BZ310&gt;0,IF(BY310=6,ROUNDDOWN((CC310-BZ310)/ABS(BZ310),3),IF(BY310=5,ROUNDDOWN((CC310-BZ310)/ABS(BZ310)*3/4,3),"")),"-")),IF(CC310&lt;&gt;"",IF(BZ310&gt;0,ROUNDDOWN((CC310-BZ310)/ABS(BZ310),3),"-"),""))</f>
        <v/>
      </c>
      <c r="CF310" s="610"/>
      <c r="CG310" s="329"/>
      <c r="CH310" s="454"/>
      <c r="CI310" s="322"/>
      <c r="CJ310" s="322"/>
      <c r="CK310" s="322"/>
      <c r="CL310" s="322"/>
      <c r="CM310" s="322">
        <f>IFERROR(VLOOKUP(CG310,'４整理番号表'!$X$23:$Z$31,3,FALSE),)</f>
        <v>0</v>
      </c>
      <c r="CN310" s="325" t="str">
        <f t="shared" si="948"/>
        <v/>
      </c>
      <c r="CO310" s="610"/>
      <c r="CP310" s="329"/>
      <c r="CQ310" s="454"/>
      <c r="CR310" s="322"/>
      <c r="CS310" s="322"/>
      <c r="CT310" s="322"/>
      <c r="CU310" s="322"/>
      <c r="CV310" s="322">
        <f>IFERROR(VLOOKUP(CP310,'４整理番号表'!$X$23:$Z$31,3,FALSE),)</f>
        <v>0</v>
      </c>
      <c r="CW310" s="325" t="str">
        <f t="shared" si="949"/>
        <v/>
      </c>
      <c r="CX310" s="619"/>
      <c r="CY310" s="329"/>
      <c r="CZ310" s="454"/>
      <c r="DA310" s="322"/>
      <c r="DB310" s="322"/>
      <c r="DC310" s="322"/>
      <c r="DD310" s="322"/>
      <c r="DE310" s="322">
        <f>IFERROR(VLOOKUP(CY310,'４整理番号表'!$X$23:$Z$31,3,FALSE),)</f>
        <v>0</v>
      </c>
      <c r="DF310" s="325" t="str">
        <f t="shared" si="950"/>
        <v/>
      </c>
      <c r="DG310" s="610"/>
      <c r="DH310" s="329"/>
      <c r="DI310" s="454"/>
      <c r="DJ310" s="322"/>
      <c r="DK310" s="322"/>
      <c r="DL310" s="322"/>
      <c r="DM310" s="322"/>
      <c r="DN310" s="322">
        <f>IFERROR(VLOOKUP(DH310,'４整理番号表'!$X$23:$Z$31,3,FALSE),)</f>
        <v>0</v>
      </c>
      <c r="DO310" s="325" t="str">
        <f t="shared" si="951"/>
        <v/>
      </c>
      <c r="DP310" s="610"/>
      <c r="DQ310" s="329"/>
      <c r="DR310" s="454"/>
      <c r="DS310" s="322"/>
      <c r="DT310" s="322"/>
      <c r="DU310" s="322"/>
      <c r="DV310" s="322"/>
      <c r="DW310" s="322">
        <f>IFERROR(VLOOKUP(DQ310,'４整理番号表'!$X$23:$Z$31,3,FALSE),)</f>
        <v>0</v>
      </c>
      <c r="DX310" s="325" t="str">
        <f t="shared" si="952"/>
        <v/>
      </c>
      <c r="DY310" s="610"/>
      <c r="DZ310" s="329"/>
      <c r="EA310" s="454"/>
      <c r="EB310" s="322"/>
      <c r="EC310" s="322"/>
      <c r="ED310" s="322"/>
      <c r="EE310" s="322"/>
      <c r="EF310" s="322">
        <f>IFERROR(VLOOKUP(DZ310,'４整理番号表'!$X$23:$Z$31,3,FALSE),)</f>
        <v>0</v>
      </c>
      <c r="EG310" s="325" t="str">
        <f t="shared" si="953"/>
        <v/>
      </c>
      <c r="EH310" s="610"/>
      <c r="EI310" s="329"/>
      <c r="EJ310" s="454"/>
      <c r="EK310" s="322"/>
      <c r="EL310" s="322"/>
      <c r="EM310" s="322"/>
      <c r="EN310" s="322"/>
      <c r="EO310" s="322">
        <f>IFERROR(VLOOKUP(EI310,'４整理番号表'!$X$23:$Z$31,3,FALSE),)</f>
        <v>0</v>
      </c>
      <c r="EP310" s="325" t="str">
        <f t="shared" si="954"/>
        <v/>
      </c>
      <c r="EQ310" s="619"/>
      <c r="ER310" s="203" t="s">
        <v>101</v>
      </c>
      <c r="ES310" s="266">
        <f t="shared" si="823"/>
        <v>0</v>
      </c>
      <c r="ET310" s="272">
        <f t="shared" si="824"/>
        <v>0</v>
      </c>
      <c r="EU310" s="272">
        <f t="shared" si="825"/>
        <v>0</v>
      </c>
      <c r="EV310" s="272">
        <f t="shared" si="826"/>
        <v>0</v>
      </c>
      <c r="EW310" s="272">
        <f t="shared" si="827"/>
        <v>0</v>
      </c>
      <c r="EX310" s="272">
        <f t="shared" si="828"/>
        <v>0</v>
      </c>
      <c r="EY310" s="272">
        <f t="shared" si="829"/>
        <v>0</v>
      </c>
      <c r="EZ310" s="272">
        <f t="shared" si="830"/>
        <v>0</v>
      </c>
      <c r="FA310" s="272">
        <f t="shared" si="831"/>
        <v>0</v>
      </c>
      <c r="FB310" s="272">
        <f t="shared" si="832"/>
        <v>0</v>
      </c>
      <c r="FC310" s="272">
        <f t="shared" si="833"/>
        <v>0</v>
      </c>
      <c r="FD310" s="272">
        <f t="shared" si="834"/>
        <v>0</v>
      </c>
      <c r="FE310" s="272">
        <f t="shared" si="835"/>
        <v>0</v>
      </c>
      <c r="FF310" s="272">
        <f t="shared" si="836"/>
        <v>0</v>
      </c>
      <c r="FG310" s="272">
        <f t="shared" si="837"/>
        <v>0</v>
      </c>
      <c r="FH310" s="272">
        <f t="shared" si="838"/>
        <v>0</v>
      </c>
      <c r="FI310" s="109" t="s">
        <v>100</v>
      </c>
      <c r="FJ310" s="109" t="s">
        <v>100</v>
      </c>
      <c r="FK310" s="109" t="s">
        <v>100</v>
      </c>
      <c r="FL310" s="109" t="s">
        <v>100</v>
      </c>
      <c r="FM310" s="109" t="s">
        <v>100</v>
      </c>
      <c r="FN310" s="272">
        <f t="shared" si="955"/>
        <v>0</v>
      </c>
      <c r="FO310" s="272">
        <f t="shared" si="956"/>
        <v>0</v>
      </c>
      <c r="FP310" s="272">
        <f t="shared" si="957"/>
        <v>0</v>
      </c>
      <c r="FQ310" s="272">
        <f t="shared" si="958"/>
        <v>0</v>
      </c>
      <c r="FR310" s="272">
        <f t="shared" si="959"/>
        <v>0</v>
      </c>
      <c r="FS310" s="272">
        <f t="shared" si="960"/>
        <v>0</v>
      </c>
      <c r="FT310" s="272">
        <f t="shared" si="961"/>
        <v>0</v>
      </c>
      <c r="FU310" s="113"/>
      <c r="FV310" s="113"/>
      <c r="FW310" s="109"/>
      <c r="FX310" s="109"/>
      <c r="FY310" s="109"/>
      <c r="FZ310" s="272">
        <f t="shared" si="962"/>
        <v>0</v>
      </c>
      <c r="GA310" s="272">
        <f t="shared" si="839"/>
        <v>0</v>
      </c>
      <c r="GB310" s="109"/>
      <c r="GC310" s="109"/>
      <c r="GD310" s="109"/>
      <c r="GE310" s="109"/>
      <c r="GF310" s="109"/>
      <c r="GG310" s="109"/>
      <c r="GH310" s="109"/>
      <c r="GI310" s="109"/>
      <c r="GJ310" s="109"/>
      <c r="GK310" s="109"/>
      <c r="GL310" s="109"/>
      <c r="GM310" s="109"/>
      <c r="GN310" s="109"/>
      <c r="GO310" s="109"/>
      <c r="GP310" s="109"/>
      <c r="GQ310" s="109"/>
      <c r="GR310" s="109"/>
      <c r="GS310" s="109"/>
      <c r="GT310" s="110"/>
      <c r="GV310" s="413">
        <f t="shared" si="840"/>
        <v>0</v>
      </c>
      <c r="GW310" s="414">
        <f t="shared" si="841"/>
        <v>0</v>
      </c>
      <c r="GX310" s="415"/>
      <c r="GY310" s="416">
        <f t="shared" si="1006"/>
        <v>0</v>
      </c>
      <c r="GZ310" s="417">
        <f t="shared" si="1007"/>
        <v>0</v>
      </c>
      <c r="HA310" s="385"/>
      <c r="HB310" s="421"/>
      <c r="HC310" s="422"/>
      <c r="HD310" s="422"/>
      <c r="HE310" s="423">
        <f t="shared" si="1008"/>
        <v>0</v>
      </c>
      <c r="HF310" s="424">
        <f t="shared" si="1009"/>
        <v>0</v>
      </c>
      <c r="HG310" s="426"/>
      <c r="HH310" s="426"/>
      <c r="HI310" s="426"/>
      <c r="HJ310" s="345" t="str">
        <f t="shared" si="842"/>
        <v/>
      </c>
      <c r="HK310" s="402">
        <f>IF(OR(AND(1&lt;=HJ310,HJ310&lt;=3),HJ310=6),VLOOKUP(HJ310,'４整理番号表'!$J$5:$K$59,2,FALSE),0)</f>
        <v>0</v>
      </c>
      <c r="HL310" s="402">
        <f>IF(OR(HJ310=4,HJ310=7),VLOOKUP(HJ310,'４整理番号表'!$J$5:$K$59,2,FALSE),0)</f>
        <v>0</v>
      </c>
      <c r="HM310" s="402">
        <f>IF(HJ310=5,VLOOKUP(HJ310,'４整理番号表'!$J$5:$K$59,2,FALSE),0)</f>
        <v>0</v>
      </c>
      <c r="HN310" s="402">
        <f>IF(AND(8&lt;=HJ310,HJ310&lt;=13),VLOOKUP(HJ310,'４整理番号表'!$J$5:$K$59,2,FALSE),0)</f>
        <v>0</v>
      </c>
      <c r="HO310" s="397">
        <f t="shared" si="963"/>
        <v>0</v>
      </c>
      <c r="HP310" s="345">
        <f t="shared" si="964"/>
        <v>0</v>
      </c>
      <c r="HQ310" s="345">
        <f t="shared" si="965"/>
        <v>0</v>
      </c>
      <c r="HR310" s="344">
        <f t="shared" si="966"/>
        <v>0</v>
      </c>
      <c r="HS310" s="344">
        <f t="shared" si="967"/>
        <v>0</v>
      </c>
      <c r="HT310" s="345">
        <f t="shared" si="968"/>
        <v>0</v>
      </c>
      <c r="HU310" s="345">
        <f t="shared" si="969"/>
        <v>0</v>
      </c>
      <c r="HV310" s="345">
        <f t="shared" si="970"/>
        <v>0</v>
      </c>
      <c r="HW310" s="345">
        <f t="shared" si="971"/>
        <v>0</v>
      </c>
      <c r="HX310" s="345">
        <f t="shared" si="972"/>
        <v>0</v>
      </c>
      <c r="HY310" s="344">
        <f t="shared" si="973"/>
        <v>0</v>
      </c>
      <c r="HZ310" s="344">
        <f t="shared" si="974"/>
        <v>0</v>
      </c>
      <c r="IA310" s="345">
        <f t="shared" si="975"/>
        <v>0</v>
      </c>
      <c r="IB310" s="345">
        <f t="shared" si="976"/>
        <v>0</v>
      </c>
      <c r="IC310" s="345">
        <f t="shared" si="977"/>
        <v>0</v>
      </c>
      <c r="ID310" s="345">
        <f t="shared" si="978"/>
        <v>0</v>
      </c>
      <c r="IE310" s="345">
        <f t="shared" si="979"/>
        <v>0</v>
      </c>
      <c r="IF310" s="344">
        <f>IF(AND($HO310=3,SUM($ID310:IE310)=0),IF(AND($HB310=1,$HF310&gt;=0.1),1,),)</f>
        <v>0</v>
      </c>
      <c r="IG310" s="344">
        <f>IF(AND($HO310=3,SUM($ID310:IF310)=0),IF(AND($HB310=1,$HF310&gt;=0.05,$HF310&lt;0.1),1,),)</f>
        <v>0</v>
      </c>
      <c r="IH310" s="345">
        <f t="shared" si="980"/>
        <v>0</v>
      </c>
      <c r="II310" s="345">
        <f t="shared" si="981"/>
        <v>0</v>
      </c>
      <c r="IJ310" s="345">
        <f t="shared" si="982"/>
        <v>0</v>
      </c>
      <c r="IK310" s="345">
        <f t="shared" si="983"/>
        <v>0</v>
      </c>
      <c r="IL310" s="345">
        <f t="shared" si="984"/>
        <v>0</v>
      </c>
      <c r="IM310" s="345">
        <f t="shared" si="985"/>
        <v>0</v>
      </c>
      <c r="IN310" s="345">
        <f t="shared" si="986"/>
        <v>0</v>
      </c>
      <c r="IO310" s="345">
        <f t="shared" si="987"/>
        <v>0</v>
      </c>
      <c r="IP310" s="345">
        <f t="shared" si="988"/>
        <v>0</v>
      </c>
      <c r="IQ310" s="345">
        <f t="shared" si="989"/>
        <v>0</v>
      </c>
      <c r="IR310" s="345">
        <f t="shared" si="990"/>
        <v>0</v>
      </c>
      <c r="IS310" s="392">
        <f t="shared" si="991"/>
        <v>0</v>
      </c>
      <c r="IT310" s="385"/>
      <c r="IU310" s="440">
        <f t="shared" si="843"/>
        <v>0</v>
      </c>
      <c r="IV310" s="344">
        <f t="shared" si="844"/>
        <v>0</v>
      </c>
      <c r="IW310" s="344">
        <f t="shared" si="845"/>
        <v>0</v>
      </c>
      <c r="IX310" s="344">
        <f t="shared" si="846"/>
        <v>0</v>
      </c>
      <c r="IY310" s="344">
        <f t="shared" si="847"/>
        <v>0</v>
      </c>
      <c r="IZ310" s="344">
        <f t="shared" si="848"/>
        <v>0</v>
      </c>
      <c r="JA310" s="344">
        <f t="shared" si="849"/>
        <v>0</v>
      </c>
      <c r="JB310" s="344">
        <f t="shared" si="850"/>
        <v>0</v>
      </c>
      <c r="JC310" s="344">
        <f t="shared" si="851"/>
        <v>0</v>
      </c>
      <c r="JD310" s="344">
        <f t="shared" si="852"/>
        <v>0</v>
      </c>
      <c r="JE310" s="344">
        <f t="shared" si="853"/>
        <v>0</v>
      </c>
      <c r="JF310" s="344">
        <f t="shared" si="854"/>
        <v>0</v>
      </c>
      <c r="JG310" s="344">
        <f t="shared" si="855"/>
        <v>0</v>
      </c>
      <c r="JH310" s="344">
        <f t="shared" si="856"/>
        <v>0</v>
      </c>
      <c r="JI310" s="344">
        <f t="shared" si="857"/>
        <v>0</v>
      </c>
      <c r="JJ310" s="344">
        <f t="shared" si="858"/>
        <v>0</v>
      </c>
      <c r="JK310" s="344">
        <f t="shared" si="859"/>
        <v>0</v>
      </c>
      <c r="JL310" s="344">
        <f t="shared" si="860"/>
        <v>0</v>
      </c>
      <c r="JM310" s="344">
        <f t="shared" si="861"/>
        <v>0</v>
      </c>
      <c r="JN310" s="344">
        <f t="shared" si="862"/>
        <v>0</v>
      </c>
      <c r="JO310" s="344">
        <f t="shared" si="863"/>
        <v>0</v>
      </c>
      <c r="JP310" s="344">
        <f t="shared" si="864"/>
        <v>0</v>
      </c>
      <c r="JQ310" s="344">
        <f t="shared" si="865"/>
        <v>0</v>
      </c>
      <c r="JR310" s="344">
        <f t="shared" si="866"/>
        <v>0</v>
      </c>
      <c r="JS310" s="344">
        <f t="shared" si="867"/>
        <v>0</v>
      </c>
      <c r="JT310" s="344">
        <f t="shared" si="868"/>
        <v>0</v>
      </c>
      <c r="JU310" s="344">
        <f t="shared" si="869"/>
        <v>0</v>
      </c>
      <c r="JV310" s="344">
        <f t="shared" si="870"/>
        <v>0</v>
      </c>
      <c r="JW310" s="344">
        <f t="shared" si="871"/>
        <v>0</v>
      </c>
      <c r="JX310" s="344">
        <f t="shared" si="872"/>
        <v>0</v>
      </c>
      <c r="JY310" s="344">
        <f t="shared" si="873"/>
        <v>0</v>
      </c>
      <c r="JZ310" s="344">
        <f t="shared" si="874"/>
        <v>0</v>
      </c>
      <c r="KA310" s="344">
        <f t="shared" si="875"/>
        <v>0</v>
      </c>
      <c r="KB310" s="344">
        <f t="shared" si="876"/>
        <v>0</v>
      </c>
      <c r="KC310" s="344">
        <f t="shared" si="877"/>
        <v>0</v>
      </c>
      <c r="KD310" s="344">
        <f t="shared" si="878"/>
        <v>0</v>
      </c>
      <c r="KE310" s="344">
        <f t="shared" si="879"/>
        <v>0</v>
      </c>
      <c r="KF310" s="344">
        <f t="shared" si="880"/>
        <v>0</v>
      </c>
      <c r="KG310" s="344">
        <f t="shared" si="881"/>
        <v>0</v>
      </c>
      <c r="KH310" s="344">
        <f t="shared" si="882"/>
        <v>0</v>
      </c>
      <c r="KI310" s="344">
        <f t="shared" si="883"/>
        <v>0</v>
      </c>
      <c r="KJ310" s="344">
        <f t="shared" si="884"/>
        <v>0</v>
      </c>
      <c r="KK310" s="344">
        <f t="shared" si="885"/>
        <v>0</v>
      </c>
      <c r="KL310" s="344">
        <f t="shared" si="886"/>
        <v>0</v>
      </c>
      <c r="KM310" s="344">
        <f t="shared" si="887"/>
        <v>0</v>
      </c>
      <c r="KN310" s="344">
        <f t="shared" si="888"/>
        <v>0</v>
      </c>
      <c r="KO310" s="344">
        <f t="shared" si="889"/>
        <v>0</v>
      </c>
      <c r="KP310" s="344">
        <f t="shared" si="890"/>
        <v>0</v>
      </c>
      <c r="KQ310" s="344">
        <f t="shared" si="891"/>
        <v>0</v>
      </c>
      <c r="KR310" s="344">
        <f t="shared" si="892"/>
        <v>0</v>
      </c>
      <c r="KS310" s="344">
        <f t="shared" si="893"/>
        <v>0</v>
      </c>
      <c r="KT310" s="383">
        <f t="shared" si="894"/>
        <v>0</v>
      </c>
      <c r="KU310" s="701"/>
      <c r="KV310" s="109"/>
      <c r="KW310" s="109"/>
      <c r="KX310" s="110"/>
      <c r="KZ310" s="472">
        <f t="shared" si="895"/>
        <v>0</v>
      </c>
      <c r="LA310" s="348">
        <f t="shared" si="896"/>
        <v>0</v>
      </c>
      <c r="LB310" s="348">
        <f t="shared" si="897"/>
        <v>0</v>
      </c>
      <c r="LC310" s="473">
        <f t="shared" si="898"/>
        <v>0</v>
      </c>
      <c r="LE310" s="467">
        <f t="shared" si="899"/>
        <v>0</v>
      </c>
      <c r="LF310" s="467" t="str">
        <f t="shared" si="900"/>
        <v/>
      </c>
      <c r="LG310" s="467">
        <f t="shared" si="901"/>
        <v>0</v>
      </c>
      <c r="LH310" s="467">
        <f t="shared" si="902"/>
        <v>0</v>
      </c>
      <c r="LI310" s="467">
        <f t="shared" si="903"/>
        <v>0</v>
      </c>
      <c r="LJ310" s="467">
        <f t="shared" si="904"/>
        <v>0</v>
      </c>
      <c r="LK310" s="467">
        <f t="shared" si="905"/>
        <v>0</v>
      </c>
      <c r="LL310" s="467">
        <f t="shared" si="906"/>
        <v>0</v>
      </c>
      <c r="LM310" s="467">
        <f t="shared" si="907"/>
        <v>0</v>
      </c>
      <c r="LN310" s="468">
        <f t="shared" si="908"/>
        <v>0</v>
      </c>
      <c r="LO310" s="468" t="str">
        <f t="shared" si="992"/>
        <v>○</v>
      </c>
      <c r="LP310" s="451"/>
      <c r="LQ310" s="414">
        <f t="shared" si="993"/>
        <v>0</v>
      </c>
      <c r="LR310" s="414">
        <f t="shared" si="994"/>
        <v>0</v>
      </c>
      <c r="LS310" s="414" t="str">
        <f t="shared" si="909"/>
        <v/>
      </c>
      <c r="LT310" s="414" t="str">
        <f t="shared" si="995"/>
        <v/>
      </c>
      <c r="LU310" s="414">
        <f t="shared" si="910"/>
        <v>0</v>
      </c>
      <c r="LV310" s="414">
        <f t="shared" si="911"/>
        <v>0</v>
      </c>
      <c r="LW310" s="414">
        <f t="shared" si="912"/>
        <v>0</v>
      </c>
      <c r="LX310" s="448">
        <f t="shared" si="913"/>
        <v>0</v>
      </c>
      <c r="LY310" s="414">
        <f t="shared" si="996"/>
        <v>0</v>
      </c>
      <c r="LZ310" s="414">
        <f t="shared" si="997"/>
        <v>0</v>
      </c>
      <c r="MA310" s="414">
        <f t="shared" si="998"/>
        <v>0</v>
      </c>
      <c r="MB310" s="448">
        <f t="shared" si="999"/>
        <v>0</v>
      </c>
      <c r="MC310" s="414">
        <f t="shared" si="914"/>
        <v>0</v>
      </c>
      <c r="MD310" s="414">
        <f t="shared" si="915"/>
        <v>0</v>
      </c>
      <c r="ME310" s="414">
        <f t="shared" si="916"/>
        <v>0</v>
      </c>
      <c r="MF310" s="448">
        <f t="shared" si="917"/>
        <v>0</v>
      </c>
      <c r="MG310" s="414">
        <f t="shared" si="918"/>
        <v>0</v>
      </c>
      <c r="MH310" s="414">
        <f t="shared" si="919"/>
        <v>0</v>
      </c>
      <c r="MI310" s="414">
        <f t="shared" si="920"/>
        <v>0</v>
      </c>
      <c r="MJ310" s="448">
        <f t="shared" si="1000"/>
        <v>0</v>
      </c>
      <c r="MK310" s="462"/>
      <c r="ML310" s="477" cm="1">
        <f t="array" ref="ML310">IF(MX310=1,INDEX($BX310:$EQ310,1,MATCH("Ⅱ⑧",$BX310:$EQ310,0)+7),0)</f>
        <v>0</v>
      </c>
      <c r="MM310" s="478">
        <f t="shared" si="921"/>
        <v>0</v>
      </c>
      <c r="MN310" s="468">
        <f t="shared" si="922"/>
        <v>0</v>
      </c>
      <c r="MP310" s="348">
        <f t="shared" si="923"/>
        <v>0</v>
      </c>
      <c r="MQ310" s="348">
        <f t="shared" si="924"/>
        <v>0</v>
      </c>
      <c r="MR310" s="348">
        <f t="shared" si="925"/>
        <v>0</v>
      </c>
      <c r="MS310" s="348">
        <f t="shared" si="926"/>
        <v>0</v>
      </c>
      <c r="MT310" s="348">
        <f t="shared" si="927"/>
        <v>0</v>
      </c>
      <c r="MU310" s="348">
        <f t="shared" si="928"/>
        <v>0</v>
      </c>
      <c r="MV310" s="348">
        <f t="shared" si="929"/>
        <v>0</v>
      </c>
      <c r="MW310" s="348">
        <f t="shared" si="930"/>
        <v>0</v>
      </c>
      <c r="MX310" s="348">
        <f t="shared" si="931"/>
        <v>0</v>
      </c>
      <c r="MZ310" s="550">
        <f t="shared" si="932"/>
        <v>0</v>
      </c>
      <c r="NA310" s="550">
        <f t="shared" si="933"/>
        <v>0</v>
      </c>
      <c r="NB310" s="550">
        <f t="shared" si="934"/>
        <v>0</v>
      </c>
      <c r="NC310" s="550">
        <f t="shared" si="935"/>
        <v>0</v>
      </c>
      <c r="ND310" s="550">
        <f t="shared" si="936"/>
        <v>0</v>
      </c>
      <c r="NE310" s="550">
        <f t="shared" si="937"/>
        <v>0</v>
      </c>
      <c r="NF310" s="550">
        <f t="shared" si="938"/>
        <v>0</v>
      </c>
      <c r="NG310" s="550">
        <f t="shared" si="939"/>
        <v>0</v>
      </c>
    </row>
    <row r="311" spans="1:371" s="136" customFormat="1" ht="21" customHeight="1">
      <c r="A311" s="452">
        <f t="shared" si="812"/>
        <v>0</v>
      </c>
      <c r="B311" s="452">
        <f t="shared" si="1001"/>
        <v>0</v>
      </c>
      <c r="C311" s="452">
        <f t="shared" si="813"/>
        <v>0</v>
      </c>
      <c r="D311" s="452">
        <f t="shared" si="814"/>
        <v>0</v>
      </c>
      <c r="E311" s="452">
        <f t="shared" si="815"/>
        <v>0</v>
      </c>
      <c r="F311" s="452">
        <f t="shared" si="1002"/>
        <v>0</v>
      </c>
      <c r="G311" s="452">
        <f t="shared" si="1003"/>
        <v>0</v>
      </c>
      <c r="H311" s="452">
        <f t="shared" si="1004"/>
        <v>0</v>
      </c>
      <c r="I311" s="267">
        <f t="shared" si="940"/>
        <v>0</v>
      </c>
      <c r="J311" s="268"/>
      <c r="K311" s="112"/>
      <c r="L311" s="112"/>
      <c r="M311" s="106"/>
      <c r="N311" s="106"/>
      <c r="O311" s="106"/>
      <c r="P311" s="106"/>
      <c r="Q311" s="112"/>
      <c r="R311" s="263" t="str">
        <f>IFERROR(VLOOKUP(Q311,'４整理番号表'!$T$27:$U$30,2,TRUE),"")</f>
        <v/>
      </c>
      <c r="S311" s="263">
        <f t="shared" si="941"/>
        <v>0</v>
      </c>
      <c r="T311" s="266">
        <f t="shared" si="942"/>
        <v>0</v>
      </c>
      <c r="U311" s="112"/>
      <c r="V311" s="108"/>
      <c r="W311" s="269" t="str">
        <f>IFERROR(VLOOKUP(V311,'４整理番号表'!$B$6:$G$7,2,TRUE),"")</f>
        <v/>
      </c>
      <c r="X311" s="270"/>
      <c r="Y311" s="108"/>
      <c r="Z311" s="269" t="str">
        <f>IFERROR(VLOOKUP(Y311,'４整理番号表'!$B$39:$H$45,2,TRUE),"")</f>
        <v/>
      </c>
      <c r="AA311" s="108"/>
      <c r="AB311" s="271" t="str">
        <f>IFERROR(VLOOKUP(AA311,'４整理番号表'!$J$5:$K$59,2,TRUE),"")</f>
        <v/>
      </c>
      <c r="AC311" s="365"/>
      <c r="AD311" s="624"/>
      <c r="AE311" s="107"/>
      <c r="AF311" s="272" t="str">
        <f>IFERROR(VLOOKUP(AE311,'４整理番号表'!$P$6:$Q$39,2,TRUE),"")</f>
        <v/>
      </c>
      <c r="AG311" s="273">
        <f t="shared" si="816"/>
        <v>0</v>
      </c>
      <c r="AH311" s="106"/>
      <c r="AI311" s="112"/>
      <c r="AJ311" s="111"/>
      <c r="AK311" s="282"/>
      <c r="AL311" s="283"/>
      <c r="AM311" s="280"/>
      <c r="AN311" s="26"/>
      <c r="AO311" s="291">
        <f t="shared" si="817"/>
        <v>0</v>
      </c>
      <c r="AP311" s="290">
        <f t="shared" si="943"/>
        <v>0</v>
      </c>
      <c r="AQ311" s="30"/>
      <c r="AR311" s="30"/>
      <c r="AS311" s="30"/>
      <c r="AT311" s="289"/>
      <c r="AU311" s="291">
        <f t="shared" si="1010"/>
        <v>0</v>
      </c>
      <c r="AV311" s="291" t="str">
        <f t="shared" si="1005"/>
        <v/>
      </c>
      <c r="AW311" s="27"/>
      <c r="AX311" s="33"/>
      <c r="AY311" s="33"/>
      <c r="AZ311" s="28"/>
      <c r="BA311" s="27"/>
      <c r="BB311" s="202"/>
      <c r="BC311" s="315">
        <f t="shared" si="944"/>
        <v>0</v>
      </c>
      <c r="BD311" s="349" t="str">
        <f t="shared" si="818"/>
        <v/>
      </c>
      <c r="BE311" s="350"/>
      <c r="BF311" s="350"/>
      <c r="BG311" s="349">
        <f t="shared" si="1011"/>
        <v>0</v>
      </c>
      <c r="BH311" s="350"/>
      <c r="BI311" s="349">
        <f t="shared" si="945"/>
        <v>0</v>
      </c>
      <c r="BJ311" s="202"/>
      <c r="BK311" s="202"/>
      <c r="BL311" s="653" t="str">
        <f t="shared" si="819"/>
        <v/>
      </c>
      <c r="BM311" s="654" t="str">
        <f t="shared" si="820"/>
        <v/>
      </c>
      <c r="BN311" s="266" t="str">
        <f t="shared" si="821"/>
        <v/>
      </c>
      <c r="BO311" s="793"/>
      <c r="BP311" s="323"/>
      <c r="BQ311" s="323"/>
      <c r="BR311" s="323"/>
      <c r="BS311" s="323"/>
      <c r="BT311" s="324" t="str">
        <f t="shared" si="822"/>
        <v/>
      </c>
      <c r="BU311" s="325" t="str">
        <f t="shared" si="946"/>
        <v/>
      </c>
      <c r="BV311" s="393">
        <f t="shared" si="1012"/>
        <v>0</v>
      </c>
      <c r="BW311" s="326"/>
      <c r="BX311" s="329"/>
      <c r="BY311" s="454"/>
      <c r="BZ311" s="455"/>
      <c r="CA311" s="455"/>
      <c r="CB311" s="455"/>
      <c r="CC311" s="455"/>
      <c r="CD311" s="322">
        <f>IFERROR(VLOOKUP(BX311,'４整理番号表'!$X$23:$Z$31,3,FALSE),)</f>
        <v>0</v>
      </c>
      <c r="CE311" s="605" t="str">
        <f>IF(BX311='４整理番号表'!$X$24,IF(CC311&lt;&gt;"",IF(BZ311&gt;0,IF(BY311=6,ROUNDDOWN((CC311-BZ311)/ABS(BZ311),3),IF(BY311=5,ROUNDDOWN((CC311-BZ311)/ABS(BZ311)*3/4,3),"")),"-")),IF(CC311&lt;&gt;"",IF(BZ311&gt;0,ROUNDDOWN((CC311-BZ311)/ABS(BZ311),3),"-"),""))</f>
        <v/>
      </c>
      <c r="CF311" s="610"/>
      <c r="CG311" s="329"/>
      <c r="CH311" s="454"/>
      <c r="CI311" s="322"/>
      <c r="CJ311" s="322"/>
      <c r="CK311" s="322"/>
      <c r="CL311" s="322"/>
      <c r="CM311" s="322">
        <f>IFERROR(VLOOKUP(CG311,'４整理番号表'!$X$23:$Z$31,3,FALSE),)</f>
        <v>0</v>
      </c>
      <c r="CN311" s="325" t="str">
        <f t="shared" si="948"/>
        <v/>
      </c>
      <c r="CO311" s="610"/>
      <c r="CP311" s="329"/>
      <c r="CQ311" s="454"/>
      <c r="CR311" s="322"/>
      <c r="CS311" s="322"/>
      <c r="CT311" s="322"/>
      <c r="CU311" s="322"/>
      <c r="CV311" s="322">
        <f>IFERROR(VLOOKUP(CP311,'４整理番号表'!$X$23:$Z$31,3,FALSE),)</f>
        <v>0</v>
      </c>
      <c r="CW311" s="325" t="str">
        <f t="shared" si="949"/>
        <v/>
      </c>
      <c r="CX311" s="619"/>
      <c r="CY311" s="329"/>
      <c r="CZ311" s="454"/>
      <c r="DA311" s="322"/>
      <c r="DB311" s="322"/>
      <c r="DC311" s="322"/>
      <c r="DD311" s="322"/>
      <c r="DE311" s="322">
        <f>IFERROR(VLOOKUP(CY311,'４整理番号表'!$X$23:$Z$31,3,FALSE),)</f>
        <v>0</v>
      </c>
      <c r="DF311" s="325" t="str">
        <f t="shared" si="950"/>
        <v/>
      </c>
      <c r="DG311" s="610"/>
      <c r="DH311" s="329"/>
      <c r="DI311" s="454"/>
      <c r="DJ311" s="322"/>
      <c r="DK311" s="322"/>
      <c r="DL311" s="322"/>
      <c r="DM311" s="322"/>
      <c r="DN311" s="322">
        <f>IFERROR(VLOOKUP(DH311,'４整理番号表'!$X$23:$Z$31,3,FALSE),)</f>
        <v>0</v>
      </c>
      <c r="DO311" s="325" t="str">
        <f t="shared" si="951"/>
        <v/>
      </c>
      <c r="DP311" s="610"/>
      <c r="DQ311" s="329"/>
      <c r="DR311" s="454"/>
      <c r="DS311" s="322"/>
      <c r="DT311" s="322"/>
      <c r="DU311" s="322"/>
      <c r="DV311" s="322"/>
      <c r="DW311" s="322">
        <f>IFERROR(VLOOKUP(DQ311,'４整理番号表'!$X$23:$Z$31,3,FALSE),)</f>
        <v>0</v>
      </c>
      <c r="DX311" s="325" t="str">
        <f t="shared" si="952"/>
        <v/>
      </c>
      <c r="DY311" s="610"/>
      <c r="DZ311" s="329"/>
      <c r="EA311" s="454"/>
      <c r="EB311" s="322"/>
      <c r="EC311" s="322"/>
      <c r="ED311" s="322"/>
      <c r="EE311" s="322"/>
      <c r="EF311" s="322">
        <f>IFERROR(VLOOKUP(DZ311,'４整理番号表'!$X$23:$Z$31,3,FALSE),)</f>
        <v>0</v>
      </c>
      <c r="EG311" s="325" t="str">
        <f t="shared" si="953"/>
        <v/>
      </c>
      <c r="EH311" s="610"/>
      <c r="EI311" s="329"/>
      <c r="EJ311" s="454"/>
      <c r="EK311" s="322"/>
      <c r="EL311" s="322"/>
      <c r="EM311" s="322"/>
      <c r="EN311" s="322"/>
      <c r="EO311" s="322">
        <f>IFERROR(VLOOKUP(EI311,'４整理番号表'!$X$23:$Z$31,3,FALSE),)</f>
        <v>0</v>
      </c>
      <c r="EP311" s="325" t="str">
        <f t="shared" si="954"/>
        <v/>
      </c>
      <c r="EQ311" s="619"/>
      <c r="ER311" s="203" t="s">
        <v>101</v>
      </c>
      <c r="ES311" s="266">
        <f t="shared" si="823"/>
        <v>0</v>
      </c>
      <c r="ET311" s="272">
        <f t="shared" si="824"/>
        <v>0</v>
      </c>
      <c r="EU311" s="272">
        <f t="shared" si="825"/>
        <v>0</v>
      </c>
      <c r="EV311" s="272">
        <f t="shared" si="826"/>
        <v>0</v>
      </c>
      <c r="EW311" s="272">
        <f t="shared" si="827"/>
        <v>0</v>
      </c>
      <c r="EX311" s="272">
        <f t="shared" si="828"/>
        <v>0</v>
      </c>
      <c r="EY311" s="272">
        <f t="shared" si="829"/>
        <v>0</v>
      </c>
      <c r="EZ311" s="272">
        <f t="shared" si="830"/>
        <v>0</v>
      </c>
      <c r="FA311" s="272">
        <f t="shared" si="831"/>
        <v>0</v>
      </c>
      <c r="FB311" s="272">
        <f t="shared" si="832"/>
        <v>0</v>
      </c>
      <c r="FC311" s="272">
        <f t="shared" si="833"/>
        <v>0</v>
      </c>
      <c r="FD311" s="272">
        <f t="shared" si="834"/>
        <v>0</v>
      </c>
      <c r="FE311" s="272">
        <f t="shared" si="835"/>
        <v>0</v>
      </c>
      <c r="FF311" s="272">
        <f t="shared" si="836"/>
        <v>0</v>
      </c>
      <c r="FG311" s="272">
        <f t="shared" si="837"/>
        <v>0</v>
      </c>
      <c r="FH311" s="272">
        <f t="shared" si="838"/>
        <v>0</v>
      </c>
      <c r="FI311" s="109" t="s">
        <v>100</v>
      </c>
      <c r="FJ311" s="109" t="s">
        <v>100</v>
      </c>
      <c r="FK311" s="109" t="s">
        <v>100</v>
      </c>
      <c r="FL311" s="109" t="s">
        <v>100</v>
      </c>
      <c r="FM311" s="109" t="s">
        <v>100</v>
      </c>
      <c r="FN311" s="272">
        <f t="shared" si="955"/>
        <v>0</v>
      </c>
      <c r="FO311" s="272">
        <f t="shared" si="956"/>
        <v>0</v>
      </c>
      <c r="FP311" s="272">
        <f t="shared" si="957"/>
        <v>0</v>
      </c>
      <c r="FQ311" s="272">
        <f t="shared" si="958"/>
        <v>0</v>
      </c>
      <c r="FR311" s="272">
        <f t="shared" si="959"/>
        <v>0</v>
      </c>
      <c r="FS311" s="272">
        <f t="shared" si="960"/>
        <v>0</v>
      </c>
      <c r="FT311" s="272">
        <f t="shared" si="961"/>
        <v>0</v>
      </c>
      <c r="FU311" s="113"/>
      <c r="FV311" s="113"/>
      <c r="FW311" s="109"/>
      <c r="FX311" s="109"/>
      <c r="FY311" s="109"/>
      <c r="FZ311" s="272">
        <f t="shared" si="962"/>
        <v>0</v>
      </c>
      <c r="GA311" s="272">
        <f t="shared" si="839"/>
        <v>0</v>
      </c>
      <c r="GB311" s="109"/>
      <c r="GC311" s="109"/>
      <c r="GD311" s="109"/>
      <c r="GE311" s="109"/>
      <c r="GF311" s="109"/>
      <c r="GG311" s="109"/>
      <c r="GH311" s="109"/>
      <c r="GI311" s="109"/>
      <c r="GJ311" s="109"/>
      <c r="GK311" s="109"/>
      <c r="GL311" s="109"/>
      <c r="GM311" s="109"/>
      <c r="GN311" s="109"/>
      <c r="GO311" s="109"/>
      <c r="GP311" s="109"/>
      <c r="GQ311" s="109"/>
      <c r="GR311" s="109"/>
      <c r="GS311" s="109"/>
      <c r="GT311" s="110"/>
      <c r="GV311" s="413">
        <f t="shared" si="840"/>
        <v>0</v>
      </c>
      <c r="GW311" s="414">
        <f t="shared" si="841"/>
        <v>0</v>
      </c>
      <c r="GX311" s="415"/>
      <c r="GY311" s="416">
        <f t="shared" si="1006"/>
        <v>0</v>
      </c>
      <c r="GZ311" s="417">
        <f t="shared" si="1007"/>
        <v>0</v>
      </c>
      <c r="HA311" s="385"/>
      <c r="HB311" s="421"/>
      <c r="HC311" s="422"/>
      <c r="HD311" s="422"/>
      <c r="HE311" s="423">
        <f t="shared" si="1008"/>
        <v>0</v>
      </c>
      <c r="HF311" s="424">
        <f t="shared" si="1009"/>
        <v>0</v>
      </c>
      <c r="HG311" s="426"/>
      <c r="HH311" s="426"/>
      <c r="HI311" s="426"/>
      <c r="HJ311" s="345" t="str">
        <f t="shared" si="842"/>
        <v/>
      </c>
      <c r="HK311" s="402">
        <f>IF(OR(AND(1&lt;=HJ311,HJ311&lt;=3),HJ311=6),VLOOKUP(HJ311,'４整理番号表'!$J$5:$K$59,2,FALSE),0)</f>
        <v>0</v>
      </c>
      <c r="HL311" s="402">
        <f>IF(OR(HJ311=4,HJ311=7),VLOOKUP(HJ311,'４整理番号表'!$J$5:$K$59,2,FALSE),0)</f>
        <v>0</v>
      </c>
      <c r="HM311" s="402">
        <f>IF(HJ311=5,VLOOKUP(HJ311,'４整理番号表'!$J$5:$K$59,2,FALSE),0)</f>
        <v>0</v>
      </c>
      <c r="HN311" s="402">
        <f>IF(AND(8&lt;=HJ311,HJ311&lt;=13),VLOOKUP(HJ311,'４整理番号表'!$J$5:$K$59,2,FALSE),0)</f>
        <v>0</v>
      </c>
      <c r="HO311" s="397">
        <f t="shared" si="963"/>
        <v>0</v>
      </c>
      <c r="HP311" s="345">
        <f t="shared" si="964"/>
        <v>0</v>
      </c>
      <c r="HQ311" s="345">
        <f t="shared" si="965"/>
        <v>0</v>
      </c>
      <c r="HR311" s="344">
        <f t="shared" si="966"/>
        <v>0</v>
      </c>
      <c r="HS311" s="344">
        <f t="shared" si="967"/>
        <v>0</v>
      </c>
      <c r="HT311" s="345">
        <f t="shared" si="968"/>
        <v>0</v>
      </c>
      <c r="HU311" s="345">
        <f t="shared" si="969"/>
        <v>0</v>
      </c>
      <c r="HV311" s="345">
        <f t="shared" si="970"/>
        <v>0</v>
      </c>
      <c r="HW311" s="345">
        <f t="shared" si="971"/>
        <v>0</v>
      </c>
      <c r="HX311" s="345">
        <f t="shared" si="972"/>
        <v>0</v>
      </c>
      <c r="HY311" s="344">
        <f t="shared" si="973"/>
        <v>0</v>
      </c>
      <c r="HZ311" s="344">
        <f t="shared" si="974"/>
        <v>0</v>
      </c>
      <c r="IA311" s="345">
        <f t="shared" si="975"/>
        <v>0</v>
      </c>
      <c r="IB311" s="345">
        <f t="shared" si="976"/>
        <v>0</v>
      </c>
      <c r="IC311" s="345">
        <f t="shared" si="977"/>
        <v>0</v>
      </c>
      <c r="ID311" s="345">
        <f t="shared" si="978"/>
        <v>0</v>
      </c>
      <c r="IE311" s="345">
        <f t="shared" si="979"/>
        <v>0</v>
      </c>
      <c r="IF311" s="344">
        <f>IF(AND($HO311=3,SUM($ID311:IE311)=0),IF(AND($HB311=1,$HF311&gt;=0.1),1,),)</f>
        <v>0</v>
      </c>
      <c r="IG311" s="344">
        <f>IF(AND($HO311=3,SUM($ID311:IF311)=0),IF(AND($HB311=1,$HF311&gt;=0.05,$HF311&lt;0.1),1,),)</f>
        <v>0</v>
      </c>
      <c r="IH311" s="345">
        <f t="shared" si="980"/>
        <v>0</v>
      </c>
      <c r="II311" s="345">
        <f t="shared" si="981"/>
        <v>0</v>
      </c>
      <c r="IJ311" s="345">
        <f t="shared" si="982"/>
        <v>0</v>
      </c>
      <c r="IK311" s="345">
        <f t="shared" si="983"/>
        <v>0</v>
      </c>
      <c r="IL311" s="345">
        <f t="shared" si="984"/>
        <v>0</v>
      </c>
      <c r="IM311" s="345">
        <f t="shared" si="985"/>
        <v>0</v>
      </c>
      <c r="IN311" s="345">
        <f t="shared" si="986"/>
        <v>0</v>
      </c>
      <c r="IO311" s="345">
        <f t="shared" si="987"/>
        <v>0</v>
      </c>
      <c r="IP311" s="345">
        <f t="shared" si="988"/>
        <v>0</v>
      </c>
      <c r="IQ311" s="345">
        <f t="shared" si="989"/>
        <v>0</v>
      </c>
      <c r="IR311" s="345">
        <f t="shared" si="990"/>
        <v>0</v>
      </c>
      <c r="IS311" s="392">
        <f t="shared" si="991"/>
        <v>0</v>
      </c>
      <c r="IT311" s="385"/>
      <c r="IU311" s="440">
        <f t="shared" si="843"/>
        <v>0</v>
      </c>
      <c r="IV311" s="344">
        <f t="shared" si="844"/>
        <v>0</v>
      </c>
      <c r="IW311" s="344">
        <f t="shared" si="845"/>
        <v>0</v>
      </c>
      <c r="IX311" s="344">
        <f t="shared" si="846"/>
        <v>0</v>
      </c>
      <c r="IY311" s="344">
        <f t="shared" si="847"/>
        <v>0</v>
      </c>
      <c r="IZ311" s="344">
        <f t="shared" si="848"/>
        <v>0</v>
      </c>
      <c r="JA311" s="344">
        <f t="shared" si="849"/>
        <v>0</v>
      </c>
      <c r="JB311" s="344">
        <f t="shared" si="850"/>
        <v>0</v>
      </c>
      <c r="JC311" s="344">
        <f t="shared" si="851"/>
        <v>0</v>
      </c>
      <c r="JD311" s="344">
        <f t="shared" si="852"/>
        <v>0</v>
      </c>
      <c r="JE311" s="344">
        <f t="shared" si="853"/>
        <v>0</v>
      </c>
      <c r="JF311" s="344">
        <f t="shared" si="854"/>
        <v>0</v>
      </c>
      <c r="JG311" s="344">
        <f t="shared" si="855"/>
        <v>0</v>
      </c>
      <c r="JH311" s="344">
        <f t="shared" si="856"/>
        <v>0</v>
      </c>
      <c r="JI311" s="344">
        <f t="shared" si="857"/>
        <v>0</v>
      </c>
      <c r="JJ311" s="344">
        <f t="shared" si="858"/>
        <v>0</v>
      </c>
      <c r="JK311" s="344">
        <f t="shared" si="859"/>
        <v>0</v>
      </c>
      <c r="JL311" s="344">
        <f t="shared" si="860"/>
        <v>0</v>
      </c>
      <c r="JM311" s="344">
        <f t="shared" si="861"/>
        <v>0</v>
      </c>
      <c r="JN311" s="344">
        <f t="shared" si="862"/>
        <v>0</v>
      </c>
      <c r="JO311" s="344">
        <f t="shared" si="863"/>
        <v>0</v>
      </c>
      <c r="JP311" s="344">
        <f t="shared" si="864"/>
        <v>0</v>
      </c>
      <c r="JQ311" s="344">
        <f t="shared" si="865"/>
        <v>0</v>
      </c>
      <c r="JR311" s="344">
        <f t="shared" si="866"/>
        <v>0</v>
      </c>
      <c r="JS311" s="344">
        <f t="shared" si="867"/>
        <v>0</v>
      </c>
      <c r="JT311" s="344">
        <f t="shared" si="868"/>
        <v>0</v>
      </c>
      <c r="JU311" s="344">
        <f t="shared" si="869"/>
        <v>0</v>
      </c>
      <c r="JV311" s="344">
        <f t="shared" si="870"/>
        <v>0</v>
      </c>
      <c r="JW311" s="344">
        <f t="shared" si="871"/>
        <v>0</v>
      </c>
      <c r="JX311" s="344">
        <f t="shared" si="872"/>
        <v>0</v>
      </c>
      <c r="JY311" s="344">
        <f t="shared" si="873"/>
        <v>0</v>
      </c>
      <c r="JZ311" s="344">
        <f t="shared" si="874"/>
        <v>0</v>
      </c>
      <c r="KA311" s="344">
        <f t="shared" si="875"/>
        <v>0</v>
      </c>
      <c r="KB311" s="344">
        <f t="shared" si="876"/>
        <v>0</v>
      </c>
      <c r="KC311" s="344">
        <f t="shared" si="877"/>
        <v>0</v>
      </c>
      <c r="KD311" s="344">
        <f t="shared" si="878"/>
        <v>0</v>
      </c>
      <c r="KE311" s="344">
        <f t="shared" si="879"/>
        <v>0</v>
      </c>
      <c r="KF311" s="344">
        <f t="shared" si="880"/>
        <v>0</v>
      </c>
      <c r="KG311" s="344">
        <f t="shared" si="881"/>
        <v>0</v>
      </c>
      <c r="KH311" s="344">
        <f t="shared" si="882"/>
        <v>0</v>
      </c>
      <c r="KI311" s="344">
        <f t="shared" si="883"/>
        <v>0</v>
      </c>
      <c r="KJ311" s="344">
        <f t="shared" si="884"/>
        <v>0</v>
      </c>
      <c r="KK311" s="344">
        <f t="shared" si="885"/>
        <v>0</v>
      </c>
      <c r="KL311" s="344">
        <f t="shared" si="886"/>
        <v>0</v>
      </c>
      <c r="KM311" s="344">
        <f t="shared" si="887"/>
        <v>0</v>
      </c>
      <c r="KN311" s="344">
        <f t="shared" si="888"/>
        <v>0</v>
      </c>
      <c r="KO311" s="344">
        <f t="shared" si="889"/>
        <v>0</v>
      </c>
      <c r="KP311" s="344">
        <f t="shared" si="890"/>
        <v>0</v>
      </c>
      <c r="KQ311" s="344">
        <f t="shared" si="891"/>
        <v>0</v>
      </c>
      <c r="KR311" s="344">
        <f t="shared" si="892"/>
        <v>0</v>
      </c>
      <c r="KS311" s="344">
        <f t="shared" si="893"/>
        <v>0</v>
      </c>
      <c r="KT311" s="383">
        <f t="shared" si="894"/>
        <v>0</v>
      </c>
      <c r="KU311" s="701"/>
      <c r="KV311" s="109"/>
      <c r="KW311" s="109"/>
      <c r="KX311" s="110"/>
      <c r="KZ311" s="472">
        <f t="shared" si="895"/>
        <v>0</v>
      </c>
      <c r="LA311" s="348">
        <f t="shared" si="896"/>
        <v>0</v>
      </c>
      <c r="LB311" s="348">
        <f t="shared" si="897"/>
        <v>0</v>
      </c>
      <c r="LC311" s="473">
        <f t="shared" si="898"/>
        <v>0</v>
      </c>
      <c r="LE311" s="467">
        <f t="shared" si="899"/>
        <v>0</v>
      </c>
      <c r="LF311" s="467" t="str">
        <f t="shared" si="900"/>
        <v/>
      </c>
      <c r="LG311" s="467">
        <f t="shared" si="901"/>
        <v>0</v>
      </c>
      <c r="LH311" s="467">
        <f t="shared" si="902"/>
        <v>0</v>
      </c>
      <c r="LI311" s="467">
        <f t="shared" si="903"/>
        <v>0</v>
      </c>
      <c r="LJ311" s="467">
        <f t="shared" si="904"/>
        <v>0</v>
      </c>
      <c r="LK311" s="467">
        <f t="shared" si="905"/>
        <v>0</v>
      </c>
      <c r="LL311" s="467">
        <f t="shared" si="906"/>
        <v>0</v>
      </c>
      <c r="LM311" s="467">
        <f t="shared" si="907"/>
        <v>0</v>
      </c>
      <c r="LN311" s="468">
        <f t="shared" si="908"/>
        <v>0</v>
      </c>
      <c r="LO311" s="468" t="str">
        <f t="shared" si="992"/>
        <v>○</v>
      </c>
      <c r="LP311" s="451"/>
      <c r="LQ311" s="414">
        <f t="shared" si="993"/>
        <v>0</v>
      </c>
      <c r="LR311" s="414">
        <f t="shared" si="994"/>
        <v>0</v>
      </c>
      <c r="LS311" s="414" t="str">
        <f t="shared" si="909"/>
        <v/>
      </c>
      <c r="LT311" s="414" t="str">
        <f t="shared" si="995"/>
        <v/>
      </c>
      <c r="LU311" s="414">
        <f t="shared" si="910"/>
        <v>0</v>
      </c>
      <c r="LV311" s="414">
        <f t="shared" si="911"/>
        <v>0</v>
      </c>
      <c r="LW311" s="414">
        <f t="shared" si="912"/>
        <v>0</v>
      </c>
      <c r="LX311" s="448">
        <f t="shared" si="913"/>
        <v>0</v>
      </c>
      <c r="LY311" s="414">
        <f t="shared" si="996"/>
        <v>0</v>
      </c>
      <c r="LZ311" s="414">
        <f t="shared" si="997"/>
        <v>0</v>
      </c>
      <c r="MA311" s="414">
        <f t="shared" si="998"/>
        <v>0</v>
      </c>
      <c r="MB311" s="448">
        <f t="shared" si="999"/>
        <v>0</v>
      </c>
      <c r="MC311" s="414">
        <f t="shared" si="914"/>
        <v>0</v>
      </c>
      <c r="MD311" s="414">
        <f t="shared" si="915"/>
        <v>0</v>
      </c>
      <c r="ME311" s="414">
        <f t="shared" si="916"/>
        <v>0</v>
      </c>
      <c r="MF311" s="448">
        <f t="shared" si="917"/>
        <v>0</v>
      </c>
      <c r="MG311" s="414">
        <f t="shared" si="918"/>
        <v>0</v>
      </c>
      <c r="MH311" s="414">
        <f t="shared" si="919"/>
        <v>0</v>
      </c>
      <c r="MI311" s="414">
        <f t="shared" si="920"/>
        <v>0</v>
      </c>
      <c r="MJ311" s="448">
        <f t="shared" si="1000"/>
        <v>0</v>
      </c>
      <c r="MK311" s="462"/>
      <c r="ML311" s="477" cm="1">
        <f t="array" ref="ML311">IF(MX311=1,INDEX($BX311:$EQ311,1,MATCH("Ⅱ⑧",$BX311:$EQ311,0)+7),0)</f>
        <v>0</v>
      </c>
      <c r="MM311" s="478">
        <f t="shared" si="921"/>
        <v>0</v>
      </c>
      <c r="MN311" s="468">
        <f t="shared" si="922"/>
        <v>0</v>
      </c>
      <c r="MP311" s="348">
        <f t="shared" si="923"/>
        <v>0</v>
      </c>
      <c r="MQ311" s="348">
        <f t="shared" si="924"/>
        <v>0</v>
      </c>
      <c r="MR311" s="348">
        <f t="shared" si="925"/>
        <v>0</v>
      </c>
      <c r="MS311" s="348">
        <f t="shared" si="926"/>
        <v>0</v>
      </c>
      <c r="MT311" s="348">
        <f t="shared" si="927"/>
        <v>0</v>
      </c>
      <c r="MU311" s="348">
        <f t="shared" si="928"/>
        <v>0</v>
      </c>
      <c r="MV311" s="348">
        <f t="shared" si="929"/>
        <v>0</v>
      </c>
      <c r="MW311" s="348">
        <f t="shared" si="930"/>
        <v>0</v>
      </c>
      <c r="MX311" s="348">
        <f t="shared" si="931"/>
        <v>0</v>
      </c>
      <c r="MZ311" s="550">
        <f t="shared" si="932"/>
        <v>0</v>
      </c>
      <c r="NA311" s="550">
        <f t="shared" si="933"/>
        <v>0</v>
      </c>
      <c r="NB311" s="550">
        <f t="shared" si="934"/>
        <v>0</v>
      </c>
      <c r="NC311" s="550">
        <f t="shared" si="935"/>
        <v>0</v>
      </c>
      <c r="ND311" s="550">
        <f t="shared" si="936"/>
        <v>0</v>
      </c>
      <c r="NE311" s="550">
        <f t="shared" si="937"/>
        <v>0</v>
      </c>
      <c r="NF311" s="550">
        <f t="shared" si="938"/>
        <v>0</v>
      </c>
      <c r="NG311" s="550">
        <f t="shared" si="939"/>
        <v>0</v>
      </c>
    </row>
    <row r="312" spans="1:371" s="136" customFormat="1" ht="21" customHeight="1" thickBot="1">
      <c r="A312" s="452">
        <f t="shared" si="812"/>
        <v>0</v>
      </c>
      <c r="B312" s="452">
        <f t="shared" si="1001"/>
        <v>0</v>
      </c>
      <c r="C312" s="452">
        <f t="shared" si="813"/>
        <v>0</v>
      </c>
      <c r="D312" s="452">
        <f t="shared" si="814"/>
        <v>0</v>
      </c>
      <c r="E312" s="452">
        <f t="shared" si="815"/>
        <v>0</v>
      </c>
      <c r="F312" s="452">
        <f t="shared" si="1002"/>
        <v>0</v>
      </c>
      <c r="G312" s="452">
        <f t="shared" si="1003"/>
        <v>0</v>
      </c>
      <c r="H312" s="452">
        <f t="shared" si="1004"/>
        <v>0</v>
      </c>
      <c r="I312" s="267">
        <f t="shared" si="940"/>
        <v>0</v>
      </c>
      <c r="J312" s="268"/>
      <c r="K312" s="112"/>
      <c r="L312" s="112"/>
      <c r="M312" s="106"/>
      <c r="N312" s="106"/>
      <c r="O312" s="106"/>
      <c r="P312" s="106"/>
      <c r="Q312" s="112"/>
      <c r="R312" s="263" t="str">
        <f>IFERROR(VLOOKUP(Q312,'４整理番号表'!$T$27:$U$30,2,TRUE),"")</f>
        <v/>
      </c>
      <c r="S312" s="263">
        <f t="shared" si="941"/>
        <v>0</v>
      </c>
      <c r="T312" s="266">
        <f t="shared" si="942"/>
        <v>0</v>
      </c>
      <c r="U312" s="112"/>
      <c r="V312" s="108"/>
      <c r="W312" s="269" t="str">
        <f>IFERROR(VLOOKUP(V312,'４整理番号表'!$B$6:$G$7,2,TRUE),"")</f>
        <v/>
      </c>
      <c r="X312" s="270"/>
      <c r="Y312" s="108"/>
      <c r="Z312" s="269" t="str">
        <f>IFERROR(VLOOKUP(Y312,'４整理番号表'!$B$39:$H$45,2,TRUE),"")</f>
        <v/>
      </c>
      <c r="AA312" s="108"/>
      <c r="AB312" s="271" t="str">
        <f>IFERROR(VLOOKUP(AA312,'４整理番号表'!$J$5:$K$59,2,TRUE),"")</f>
        <v/>
      </c>
      <c r="AC312" s="365"/>
      <c r="AD312" s="624"/>
      <c r="AE312" s="107"/>
      <c r="AF312" s="272" t="str">
        <f>IFERROR(VLOOKUP(AE312,'４整理番号表'!$P$6:$Q$39,2,TRUE),"")</f>
        <v/>
      </c>
      <c r="AG312" s="273">
        <f t="shared" si="816"/>
        <v>0</v>
      </c>
      <c r="AH312" s="106"/>
      <c r="AI312" s="112"/>
      <c r="AJ312" s="111"/>
      <c r="AK312" s="282"/>
      <c r="AL312" s="283"/>
      <c r="AM312" s="280"/>
      <c r="AN312" s="29"/>
      <c r="AO312" s="291">
        <f t="shared" si="817"/>
        <v>0</v>
      </c>
      <c r="AP312" s="290">
        <f t="shared" si="943"/>
        <v>0</v>
      </c>
      <c r="AQ312" s="30"/>
      <c r="AR312" s="30"/>
      <c r="AS312" s="30"/>
      <c r="AT312" s="289"/>
      <c r="AU312" s="291">
        <f t="shared" si="1010"/>
        <v>0</v>
      </c>
      <c r="AV312" s="291" t="str">
        <f t="shared" si="1005"/>
        <v/>
      </c>
      <c r="AW312" s="27"/>
      <c r="AX312" s="33"/>
      <c r="AY312" s="33"/>
      <c r="AZ312" s="28"/>
      <c r="BA312" s="27"/>
      <c r="BB312" s="202"/>
      <c r="BC312" s="315">
        <f t="shared" si="944"/>
        <v>0</v>
      </c>
      <c r="BD312" s="349" t="str">
        <f t="shared" si="818"/>
        <v/>
      </c>
      <c r="BE312" s="350"/>
      <c r="BF312" s="350"/>
      <c r="BG312" s="349">
        <f t="shared" si="1011"/>
        <v>0</v>
      </c>
      <c r="BH312" s="350"/>
      <c r="BI312" s="349">
        <f>BE312-BF312-BG312+BH312</f>
        <v>0</v>
      </c>
      <c r="BJ312" s="202"/>
      <c r="BK312" s="202"/>
      <c r="BL312" s="653" t="str">
        <f t="shared" si="819"/>
        <v/>
      </c>
      <c r="BM312" s="654" t="str">
        <f t="shared" si="820"/>
        <v/>
      </c>
      <c r="BN312" s="266" t="str">
        <f t="shared" si="821"/>
        <v/>
      </c>
      <c r="BO312" s="793"/>
      <c r="BP312" s="323"/>
      <c r="BQ312" s="323"/>
      <c r="BR312" s="323"/>
      <c r="BS312" s="323"/>
      <c r="BT312" s="324" t="str">
        <f t="shared" si="822"/>
        <v/>
      </c>
      <c r="BU312" s="325" t="str">
        <f t="shared" si="946"/>
        <v/>
      </c>
      <c r="BV312" s="393">
        <f t="shared" si="1012"/>
        <v>0</v>
      </c>
      <c r="BW312" s="326"/>
      <c r="BX312" s="329"/>
      <c r="BY312" s="454"/>
      <c r="BZ312" s="455"/>
      <c r="CA312" s="455"/>
      <c r="CB312" s="455"/>
      <c r="CC312" s="455"/>
      <c r="CD312" s="322">
        <f>IFERROR(VLOOKUP(BX312,'４整理番号表'!$X$23:$Z$31,3,FALSE),)</f>
        <v>0</v>
      </c>
      <c r="CE312" s="605" t="str">
        <f>IF(BX312='４整理番号表'!$X$24,IF(CC312&lt;&gt;"",IF(BZ312&gt;0,IF(BY312=6,ROUNDDOWN((CC312-BZ312)/ABS(BZ312),3),IF(BY312=5,ROUNDDOWN((CC312-BZ312)/ABS(BZ312)*3/4,3),"")),"-")),IF(CC312&lt;&gt;"",IF(BZ312&gt;0,ROUNDDOWN((CC312-BZ312)/ABS(BZ312),3),"-"),""))</f>
        <v/>
      </c>
      <c r="CF312" s="610"/>
      <c r="CG312" s="329"/>
      <c r="CH312" s="454"/>
      <c r="CI312" s="322"/>
      <c r="CJ312" s="322"/>
      <c r="CK312" s="322"/>
      <c r="CL312" s="322"/>
      <c r="CM312" s="322">
        <f>IFERROR(VLOOKUP(CG312,'４整理番号表'!$X$23:$Z$31,3,FALSE),)</f>
        <v>0</v>
      </c>
      <c r="CN312" s="325" t="str">
        <f t="shared" si="948"/>
        <v/>
      </c>
      <c r="CO312" s="610"/>
      <c r="CP312" s="329"/>
      <c r="CQ312" s="454"/>
      <c r="CR312" s="322"/>
      <c r="CS312" s="322"/>
      <c r="CT312" s="322"/>
      <c r="CU312" s="322"/>
      <c r="CV312" s="322">
        <f>IFERROR(VLOOKUP(CP312,'４整理番号表'!$X$23:$Z$31,3,FALSE),)</f>
        <v>0</v>
      </c>
      <c r="CW312" s="325" t="str">
        <f t="shared" si="949"/>
        <v/>
      </c>
      <c r="CX312" s="619"/>
      <c r="CY312" s="329"/>
      <c r="CZ312" s="454"/>
      <c r="DA312" s="322"/>
      <c r="DB312" s="322"/>
      <c r="DC312" s="322"/>
      <c r="DD312" s="322"/>
      <c r="DE312" s="322">
        <f>IFERROR(VLOOKUP(CY312,'４整理番号表'!$X$23:$Z$31,3,FALSE),)</f>
        <v>0</v>
      </c>
      <c r="DF312" s="325" t="str">
        <f t="shared" si="950"/>
        <v/>
      </c>
      <c r="DG312" s="610"/>
      <c r="DH312" s="329"/>
      <c r="DI312" s="454"/>
      <c r="DJ312" s="322"/>
      <c r="DK312" s="322"/>
      <c r="DL312" s="322"/>
      <c r="DM312" s="322"/>
      <c r="DN312" s="322">
        <f>IFERROR(VLOOKUP(DH312,'４整理番号表'!$X$23:$Z$31,3,FALSE),)</f>
        <v>0</v>
      </c>
      <c r="DO312" s="325" t="str">
        <f t="shared" si="951"/>
        <v/>
      </c>
      <c r="DP312" s="610"/>
      <c r="DQ312" s="329"/>
      <c r="DR312" s="454"/>
      <c r="DS312" s="322"/>
      <c r="DT312" s="322"/>
      <c r="DU312" s="322"/>
      <c r="DV312" s="322"/>
      <c r="DW312" s="322">
        <f>IFERROR(VLOOKUP(DQ312,'４整理番号表'!$X$23:$Z$31,3,FALSE),)</f>
        <v>0</v>
      </c>
      <c r="DX312" s="325" t="str">
        <f t="shared" si="952"/>
        <v/>
      </c>
      <c r="DY312" s="610"/>
      <c r="DZ312" s="329"/>
      <c r="EA312" s="454"/>
      <c r="EB312" s="322"/>
      <c r="EC312" s="322"/>
      <c r="ED312" s="322"/>
      <c r="EE312" s="322"/>
      <c r="EF312" s="322">
        <f>IFERROR(VLOOKUP(DZ312,'４整理番号表'!$X$23:$Z$31,3,FALSE),)</f>
        <v>0</v>
      </c>
      <c r="EG312" s="325" t="str">
        <f t="shared" si="953"/>
        <v/>
      </c>
      <c r="EH312" s="610"/>
      <c r="EI312" s="329"/>
      <c r="EJ312" s="454"/>
      <c r="EK312" s="322"/>
      <c r="EL312" s="322"/>
      <c r="EM312" s="322"/>
      <c r="EN312" s="322"/>
      <c r="EO312" s="322">
        <f>IFERROR(VLOOKUP(EI312,'４整理番号表'!$X$23:$Z$31,3,FALSE),)</f>
        <v>0</v>
      </c>
      <c r="EP312" s="325" t="str">
        <f t="shared" si="954"/>
        <v/>
      </c>
      <c r="EQ312" s="619"/>
      <c r="ER312" s="203" t="s">
        <v>101</v>
      </c>
      <c r="ES312" s="266">
        <f t="shared" si="823"/>
        <v>0</v>
      </c>
      <c r="ET312" s="272">
        <f t="shared" si="824"/>
        <v>0</v>
      </c>
      <c r="EU312" s="272">
        <f t="shared" si="825"/>
        <v>0</v>
      </c>
      <c r="EV312" s="272">
        <f t="shared" si="826"/>
        <v>0</v>
      </c>
      <c r="EW312" s="272">
        <f t="shared" si="827"/>
        <v>0</v>
      </c>
      <c r="EX312" s="272">
        <f t="shared" si="828"/>
        <v>0</v>
      </c>
      <c r="EY312" s="272">
        <f t="shared" si="829"/>
        <v>0</v>
      </c>
      <c r="EZ312" s="272">
        <f t="shared" si="830"/>
        <v>0</v>
      </c>
      <c r="FA312" s="272">
        <f t="shared" si="831"/>
        <v>0</v>
      </c>
      <c r="FB312" s="272">
        <f t="shared" si="832"/>
        <v>0</v>
      </c>
      <c r="FC312" s="272">
        <f t="shared" si="833"/>
        <v>0</v>
      </c>
      <c r="FD312" s="272">
        <f t="shared" si="834"/>
        <v>0</v>
      </c>
      <c r="FE312" s="272">
        <f t="shared" si="835"/>
        <v>0</v>
      </c>
      <c r="FF312" s="272">
        <f t="shared" si="836"/>
        <v>0</v>
      </c>
      <c r="FG312" s="272">
        <f t="shared" si="837"/>
        <v>0</v>
      </c>
      <c r="FH312" s="272">
        <f t="shared" si="838"/>
        <v>0</v>
      </c>
      <c r="FI312" s="109" t="s">
        <v>100</v>
      </c>
      <c r="FJ312" s="109" t="s">
        <v>100</v>
      </c>
      <c r="FK312" s="109" t="s">
        <v>100</v>
      </c>
      <c r="FL312" s="109" t="s">
        <v>100</v>
      </c>
      <c r="FM312" s="109" t="s">
        <v>100</v>
      </c>
      <c r="FN312" s="272">
        <f t="shared" si="955"/>
        <v>0</v>
      </c>
      <c r="FO312" s="272">
        <f t="shared" si="956"/>
        <v>0</v>
      </c>
      <c r="FP312" s="272">
        <f t="shared" si="957"/>
        <v>0</v>
      </c>
      <c r="FQ312" s="272">
        <f t="shared" si="958"/>
        <v>0</v>
      </c>
      <c r="FR312" s="272">
        <f t="shared" si="959"/>
        <v>0</v>
      </c>
      <c r="FS312" s="272">
        <f t="shared" si="960"/>
        <v>0</v>
      </c>
      <c r="FT312" s="272">
        <f t="shared" si="961"/>
        <v>0</v>
      </c>
      <c r="FU312" s="113"/>
      <c r="FV312" s="113"/>
      <c r="FW312" s="109"/>
      <c r="FX312" s="109"/>
      <c r="FY312" s="109"/>
      <c r="FZ312" s="272">
        <f t="shared" si="962"/>
        <v>0</v>
      </c>
      <c r="GA312" s="272">
        <f t="shared" si="839"/>
        <v>0</v>
      </c>
      <c r="GB312" s="109"/>
      <c r="GC312" s="109"/>
      <c r="GD312" s="109"/>
      <c r="GE312" s="109"/>
      <c r="GF312" s="109"/>
      <c r="GG312" s="109"/>
      <c r="GH312" s="109"/>
      <c r="GI312" s="109"/>
      <c r="GJ312" s="109"/>
      <c r="GK312" s="109"/>
      <c r="GL312" s="109"/>
      <c r="GM312" s="109"/>
      <c r="GN312" s="109"/>
      <c r="GO312" s="109"/>
      <c r="GP312" s="109"/>
      <c r="GQ312" s="109"/>
      <c r="GR312" s="109"/>
      <c r="GS312" s="109"/>
      <c r="GT312" s="110"/>
      <c r="GV312" s="418">
        <f t="shared" si="840"/>
        <v>0</v>
      </c>
      <c r="GW312" s="419">
        <f t="shared" si="841"/>
        <v>0</v>
      </c>
      <c r="GX312" s="420"/>
      <c r="GY312" s="416">
        <f t="shared" si="1006"/>
        <v>0</v>
      </c>
      <c r="GZ312" s="417">
        <f t="shared" si="1007"/>
        <v>0</v>
      </c>
      <c r="HA312" s="385"/>
      <c r="HB312" s="421"/>
      <c r="HC312" s="422"/>
      <c r="HD312" s="422"/>
      <c r="HE312" s="423">
        <f t="shared" si="1008"/>
        <v>0</v>
      </c>
      <c r="HF312" s="424">
        <f t="shared" si="1009"/>
        <v>0</v>
      </c>
      <c r="HG312" s="427"/>
      <c r="HH312" s="427"/>
      <c r="HI312" s="427"/>
      <c r="HJ312" s="345" t="str">
        <f t="shared" si="842"/>
        <v/>
      </c>
      <c r="HK312" s="402">
        <f>IF(OR(AND(1&lt;=HJ312,HJ312&lt;=3),HJ312=6),VLOOKUP(HJ312,'４整理番号表'!$J$5:$K$59,2,FALSE),0)</f>
        <v>0</v>
      </c>
      <c r="HL312" s="402">
        <f>IF(OR(HJ312=4,HJ312=7),VLOOKUP(HJ312,'４整理番号表'!$J$5:$K$59,2,FALSE),0)</f>
        <v>0</v>
      </c>
      <c r="HM312" s="402">
        <f>IF(HJ312=5,VLOOKUP(HJ312,'４整理番号表'!$J$5:$K$59,2,FALSE),0)</f>
        <v>0</v>
      </c>
      <c r="HN312" s="402">
        <f>IF(AND(8&lt;=HJ312,HJ312&lt;=13),VLOOKUP(HJ312,'４整理番号表'!$J$5:$K$59,2,FALSE),0)</f>
        <v>0</v>
      </c>
      <c r="HO312" s="397">
        <f t="shared" si="963"/>
        <v>0</v>
      </c>
      <c r="HP312" s="345">
        <f t="shared" si="964"/>
        <v>0</v>
      </c>
      <c r="HQ312" s="345">
        <f t="shared" si="965"/>
        <v>0</v>
      </c>
      <c r="HR312" s="344">
        <f t="shared" si="966"/>
        <v>0</v>
      </c>
      <c r="HS312" s="344">
        <f t="shared" si="967"/>
        <v>0</v>
      </c>
      <c r="HT312" s="345">
        <f t="shared" si="968"/>
        <v>0</v>
      </c>
      <c r="HU312" s="345">
        <f t="shared" si="969"/>
        <v>0</v>
      </c>
      <c r="HV312" s="345">
        <f t="shared" si="970"/>
        <v>0</v>
      </c>
      <c r="HW312" s="345">
        <f t="shared" si="971"/>
        <v>0</v>
      </c>
      <c r="HX312" s="345">
        <f t="shared" si="972"/>
        <v>0</v>
      </c>
      <c r="HY312" s="344">
        <f t="shared" si="973"/>
        <v>0</v>
      </c>
      <c r="HZ312" s="344">
        <f t="shared" si="974"/>
        <v>0</v>
      </c>
      <c r="IA312" s="345">
        <f t="shared" si="975"/>
        <v>0</v>
      </c>
      <c r="IB312" s="345">
        <f t="shared" si="976"/>
        <v>0</v>
      </c>
      <c r="IC312" s="345">
        <f t="shared" si="977"/>
        <v>0</v>
      </c>
      <c r="ID312" s="345">
        <f t="shared" si="978"/>
        <v>0</v>
      </c>
      <c r="IE312" s="345">
        <f t="shared" si="979"/>
        <v>0</v>
      </c>
      <c r="IF312" s="344">
        <f>IF(AND($HO312=3,SUM($ID312:IE312)=0),IF(AND($HB312=1,$HF312&gt;=0.1),1,),)</f>
        <v>0</v>
      </c>
      <c r="IG312" s="344">
        <f>IF(AND($HO312=3,SUM($ID312:IF312)=0),IF(AND($HB312=1,$HF312&gt;=0.05,$HF312&lt;0.1),1,),)</f>
        <v>0</v>
      </c>
      <c r="IH312" s="345">
        <f t="shared" si="980"/>
        <v>0</v>
      </c>
      <c r="II312" s="345">
        <f t="shared" si="981"/>
        <v>0</v>
      </c>
      <c r="IJ312" s="345">
        <f t="shared" si="982"/>
        <v>0</v>
      </c>
      <c r="IK312" s="345">
        <f t="shared" si="983"/>
        <v>0</v>
      </c>
      <c r="IL312" s="345">
        <f t="shared" si="984"/>
        <v>0</v>
      </c>
      <c r="IM312" s="345">
        <f t="shared" si="985"/>
        <v>0</v>
      </c>
      <c r="IN312" s="345">
        <f t="shared" si="986"/>
        <v>0</v>
      </c>
      <c r="IO312" s="345">
        <f t="shared" si="987"/>
        <v>0</v>
      </c>
      <c r="IP312" s="345">
        <f t="shared" si="988"/>
        <v>0</v>
      </c>
      <c r="IQ312" s="345">
        <f t="shared" si="989"/>
        <v>0</v>
      </c>
      <c r="IR312" s="345">
        <f t="shared" si="990"/>
        <v>0</v>
      </c>
      <c r="IS312" s="392">
        <f t="shared" si="991"/>
        <v>0</v>
      </c>
      <c r="IT312" s="385"/>
      <c r="IU312" s="440">
        <f t="shared" si="843"/>
        <v>0</v>
      </c>
      <c r="IV312" s="344">
        <f t="shared" si="844"/>
        <v>0</v>
      </c>
      <c r="IW312" s="344">
        <f t="shared" si="845"/>
        <v>0</v>
      </c>
      <c r="IX312" s="344">
        <f t="shared" si="846"/>
        <v>0</v>
      </c>
      <c r="IY312" s="344">
        <f t="shared" si="847"/>
        <v>0</v>
      </c>
      <c r="IZ312" s="344">
        <f t="shared" si="848"/>
        <v>0</v>
      </c>
      <c r="JA312" s="344">
        <f t="shared" si="849"/>
        <v>0</v>
      </c>
      <c r="JB312" s="344">
        <f t="shared" si="850"/>
        <v>0</v>
      </c>
      <c r="JC312" s="344">
        <f t="shared" si="851"/>
        <v>0</v>
      </c>
      <c r="JD312" s="344">
        <f t="shared" si="852"/>
        <v>0</v>
      </c>
      <c r="JE312" s="344">
        <f t="shared" si="853"/>
        <v>0</v>
      </c>
      <c r="JF312" s="344">
        <f t="shared" si="854"/>
        <v>0</v>
      </c>
      <c r="JG312" s="344">
        <f t="shared" si="855"/>
        <v>0</v>
      </c>
      <c r="JH312" s="344">
        <f t="shared" si="856"/>
        <v>0</v>
      </c>
      <c r="JI312" s="344">
        <f t="shared" si="857"/>
        <v>0</v>
      </c>
      <c r="JJ312" s="344">
        <f t="shared" si="858"/>
        <v>0</v>
      </c>
      <c r="JK312" s="344">
        <f t="shared" si="859"/>
        <v>0</v>
      </c>
      <c r="JL312" s="344">
        <f t="shared" si="860"/>
        <v>0</v>
      </c>
      <c r="JM312" s="344">
        <f t="shared" si="861"/>
        <v>0</v>
      </c>
      <c r="JN312" s="344">
        <f t="shared" si="862"/>
        <v>0</v>
      </c>
      <c r="JO312" s="344">
        <f t="shared" si="863"/>
        <v>0</v>
      </c>
      <c r="JP312" s="344">
        <f t="shared" si="864"/>
        <v>0</v>
      </c>
      <c r="JQ312" s="344">
        <f t="shared" si="865"/>
        <v>0</v>
      </c>
      <c r="JR312" s="344">
        <f t="shared" si="866"/>
        <v>0</v>
      </c>
      <c r="JS312" s="344">
        <f t="shared" si="867"/>
        <v>0</v>
      </c>
      <c r="JT312" s="344">
        <f t="shared" si="868"/>
        <v>0</v>
      </c>
      <c r="JU312" s="344">
        <f t="shared" si="869"/>
        <v>0</v>
      </c>
      <c r="JV312" s="344">
        <f t="shared" si="870"/>
        <v>0</v>
      </c>
      <c r="JW312" s="344">
        <f t="shared" si="871"/>
        <v>0</v>
      </c>
      <c r="JX312" s="344">
        <f t="shared" si="872"/>
        <v>0</v>
      </c>
      <c r="JY312" s="344">
        <f t="shared" si="873"/>
        <v>0</v>
      </c>
      <c r="JZ312" s="344">
        <f t="shared" si="874"/>
        <v>0</v>
      </c>
      <c r="KA312" s="344">
        <f t="shared" si="875"/>
        <v>0</v>
      </c>
      <c r="KB312" s="344">
        <f t="shared" si="876"/>
        <v>0</v>
      </c>
      <c r="KC312" s="344">
        <f t="shared" si="877"/>
        <v>0</v>
      </c>
      <c r="KD312" s="344">
        <f t="shared" si="878"/>
        <v>0</v>
      </c>
      <c r="KE312" s="344">
        <f t="shared" si="879"/>
        <v>0</v>
      </c>
      <c r="KF312" s="344">
        <f t="shared" si="880"/>
        <v>0</v>
      </c>
      <c r="KG312" s="344">
        <f t="shared" si="881"/>
        <v>0</v>
      </c>
      <c r="KH312" s="344">
        <f t="shared" si="882"/>
        <v>0</v>
      </c>
      <c r="KI312" s="344">
        <f t="shared" si="883"/>
        <v>0</v>
      </c>
      <c r="KJ312" s="344">
        <f t="shared" si="884"/>
        <v>0</v>
      </c>
      <c r="KK312" s="344">
        <f t="shared" si="885"/>
        <v>0</v>
      </c>
      <c r="KL312" s="344">
        <f t="shared" si="886"/>
        <v>0</v>
      </c>
      <c r="KM312" s="344">
        <f t="shared" si="887"/>
        <v>0</v>
      </c>
      <c r="KN312" s="344">
        <f t="shared" si="888"/>
        <v>0</v>
      </c>
      <c r="KO312" s="344">
        <f t="shared" si="889"/>
        <v>0</v>
      </c>
      <c r="KP312" s="344">
        <f t="shared" si="890"/>
        <v>0</v>
      </c>
      <c r="KQ312" s="344">
        <f t="shared" si="891"/>
        <v>0</v>
      </c>
      <c r="KR312" s="344">
        <f t="shared" si="892"/>
        <v>0</v>
      </c>
      <c r="KS312" s="344">
        <f t="shared" si="893"/>
        <v>0</v>
      </c>
      <c r="KT312" s="383">
        <f t="shared" si="894"/>
        <v>0</v>
      </c>
      <c r="KU312" s="701"/>
      <c r="KV312" s="109"/>
      <c r="KW312" s="109"/>
      <c r="KX312" s="110"/>
      <c r="KZ312" s="474">
        <f t="shared" si="895"/>
        <v>0</v>
      </c>
      <c r="LA312" s="475">
        <f t="shared" si="896"/>
        <v>0</v>
      </c>
      <c r="LB312" s="475">
        <f t="shared" si="897"/>
        <v>0</v>
      </c>
      <c r="LC312" s="476">
        <f t="shared" si="898"/>
        <v>0</v>
      </c>
      <c r="LE312" s="467">
        <f t="shared" si="899"/>
        <v>0</v>
      </c>
      <c r="LF312" s="467" t="str">
        <f t="shared" si="900"/>
        <v/>
      </c>
      <c r="LG312" s="467">
        <f t="shared" si="901"/>
        <v>0</v>
      </c>
      <c r="LH312" s="467">
        <f t="shared" si="902"/>
        <v>0</v>
      </c>
      <c r="LI312" s="467">
        <f t="shared" si="903"/>
        <v>0</v>
      </c>
      <c r="LJ312" s="467">
        <f t="shared" si="904"/>
        <v>0</v>
      </c>
      <c r="LK312" s="467">
        <f t="shared" si="905"/>
        <v>0</v>
      </c>
      <c r="LL312" s="467">
        <f t="shared" si="906"/>
        <v>0</v>
      </c>
      <c r="LM312" s="467">
        <f t="shared" si="907"/>
        <v>0</v>
      </c>
      <c r="LN312" s="468">
        <f t="shared" si="908"/>
        <v>0</v>
      </c>
      <c r="LO312" s="468" t="str">
        <f t="shared" si="992"/>
        <v>○</v>
      </c>
      <c r="LP312" s="451"/>
      <c r="LQ312" s="414">
        <f t="shared" si="993"/>
        <v>0</v>
      </c>
      <c r="LR312" s="414">
        <f t="shared" si="994"/>
        <v>0</v>
      </c>
      <c r="LS312" s="414" t="str">
        <f t="shared" si="909"/>
        <v/>
      </c>
      <c r="LT312" s="414" t="str">
        <f t="shared" si="995"/>
        <v/>
      </c>
      <c r="LU312" s="414">
        <f t="shared" si="910"/>
        <v>0</v>
      </c>
      <c r="LV312" s="414">
        <f t="shared" si="911"/>
        <v>0</v>
      </c>
      <c r="LW312" s="414">
        <f t="shared" si="912"/>
        <v>0</v>
      </c>
      <c r="LX312" s="448">
        <f t="shared" si="913"/>
        <v>0</v>
      </c>
      <c r="LY312" s="414">
        <f t="shared" si="996"/>
        <v>0</v>
      </c>
      <c r="LZ312" s="414">
        <f t="shared" si="997"/>
        <v>0</v>
      </c>
      <c r="MA312" s="414">
        <f t="shared" si="998"/>
        <v>0</v>
      </c>
      <c r="MB312" s="448">
        <f t="shared" si="999"/>
        <v>0</v>
      </c>
      <c r="MC312" s="414">
        <f t="shared" si="914"/>
        <v>0</v>
      </c>
      <c r="MD312" s="414">
        <f t="shared" si="915"/>
        <v>0</v>
      </c>
      <c r="ME312" s="414">
        <f t="shared" si="916"/>
        <v>0</v>
      </c>
      <c r="MF312" s="448">
        <f t="shared" si="917"/>
        <v>0</v>
      </c>
      <c r="MG312" s="414">
        <f t="shared" si="918"/>
        <v>0</v>
      </c>
      <c r="MH312" s="414">
        <f t="shared" si="919"/>
        <v>0</v>
      </c>
      <c r="MI312" s="414">
        <f t="shared" si="920"/>
        <v>0</v>
      </c>
      <c r="MJ312" s="448">
        <f t="shared" si="1000"/>
        <v>0</v>
      </c>
      <c r="MK312" s="462"/>
      <c r="ML312" s="477" cm="1">
        <f t="array" ref="ML312">IF(MX312=1,INDEX($BX312:$EQ312,1,MATCH("Ⅱ⑧",$BX312:$EQ312,0)+7),0)</f>
        <v>0</v>
      </c>
      <c r="MM312" s="478">
        <f t="shared" si="921"/>
        <v>0</v>
      </c>
      <c r="MN312" s="468">
        <f t="shared" si="922"/>
        <v>0</v>
      </c>
      <c r="MP312" s="348">
        <f t="shared" si="923"/>
        <v>0</v>
      </c>
      <c r="MQ312" s="348">
        <f t="shared" si="924"/>
        <v>0</v>
      </c>
      <c r="MR312" s="348">
        <f t="shared" si="925"/>
        <v>0</v>
      </c>
      <c r="MS312" s="348">
        <f t="shared" si="926"/>
        <v>0</v>
      </c>
      <c r="MT312" s="348">
        <f t="shared" si="927"/>
        <v>0</v>
      </c>
      <c r="MU312" s="348">
        <f t="shared" si="928"/>
        <v>0</v>
      </c>
      <c r="MV312" s="348">
        <f t="shared" si="929"/>
        <v>0</v>
      </c>
      <c r="MW312" s="348">
        <f t="shared" si="930"/>
        <v>0</v>
      </c>
      <c r="MX312" s="348">
        <f t="shared" si="931"/>
        <v>0</v>
      </c>
      <c r="MZ312" s="550">
        <f t="shared" si="932"/>
        <v>0</v>
      </c>
      <c r="NA312" s="550">
        <f t="shared" si="933"/>
        <v>0</v>
      </c>
      <c r="NB312" s="550">
        <f t="shared" si="934"/>
        <v>0</v>
      </c>
      <c r="NC312" s="550">
        <f t="shared" si="935"/>
        <v>0</v>
      </c>
      <c r="ND312" s="550">
        <f t="shared" si="936"/>
        <v>0</v>
      </c>
      <c r="NE312" s="550">
        <f t="shared" si="937"/>
        <v>0</v>
      </c>
      <c r="NF312" s="550">
        <f t="shared" si="938"/>
        <v>0</v>
      </c>
      <c r="NG312" s="550">
        <f t="shared" si="939"/>
        <v>0</v>
      </c>
    </row>
    <row r="313" spans="1:371" s="136" customFormat="1" ht="30" customHeight="1" thickBot="1">
      <c r="I313" s="1225" t="s">
        <v>8</v>
      </c>
      <c r="J313" s="1226"/>
      <c r="K313" s="1226"/>
      <c r="L313" s="1226"/>
      <c r="M313" s="1226"/>
      <c r="N313" s="1226"/>
      <c r="O313" s="1226"/>
      <c r="P313" s="1226"/>
      <c r="Q313" s="1226"/>
      <c r="R313" s="1226"/>
      <c r="S313" s="1227"/>
      <c r="T313" s="115"/>
      <c r="U313" s="116"/>
      <c r="V313" s="116"/>
      <c r="W313" s="116"/>
      <c r="X313" s="116"/>
      <c r="Y313" s="116"/>
      <c r="Z313" s="116"/>
      <c r="AA313" s="116"/>
      <c r="AB313" s="114"/>
      <c r="AC313" s="124"/>
      <c r="AD313" s="204"/>
      <c r="AE313" s="115"/>
      <c r="AF313" s="116"/>
      <c r="AG313" s="116"/>
      <c r="AH313" s="116"/>
      <c r="AI313" s="116"/>
      <c r="AJ313" s="143"/>
      <c r="AK313" s="116"/>
      <c r="AL313" s="117"/>
      <c r="AM313" s="281"/>
      <c r="AN313" s="626">
        <f>SUM(AN13:AN312)</f>
        <v>0</v>
      </c>
      <c r="AO313" s="625">
        <f t="shared" ref="AO313:AV313" si="1013">SUM(AO13:AO312)</f>
        <v>0</v>
      </c>
      <c r="AP313" s="625">
        <f t="shared" si="1013"/>
        <v>0</v>
      </c>
      <c r="AQ313" s="625">
        <f t="shared" si="1013"/>
        <v>0</v>
      </c>
      <c r="AR313" s="625">
        <f t="shared" si="1013"/>
        <v>0</v>
      </c>
      <c r="AS313" s="625">
        <f t="shared" si="1013"/>
        <v>0</v>
      </c>
      <c r="AT313" s="627">
        <f t="shared" si="1013"/>
        <v>0</v>
      </c>
      <c r="AU313" s="631">
        <f t="shared" si="1013"/>
        <v>0</v>
      </c>
      <c r="AV313" s="632">
        <f t="shared" si="1013"/>
        <v>0</v>
      </c>
      <c r="AW313" s="119"/>
      <c r="AX313" s="124"/>
      <c r="AY313" s="124"/>
      <c r="AZ313" s="120"/>
      <c r="BA313" s="119"/>
      <c r="BB313" s="118"/>
      <c r="BC313" s="118"/>
      <c r="BD313" s="625">
        <f t="shared" ref="BD313:BI313" si="1014">SUM(BD13:BD312)</f>
        <v>0</v>
      </c>
      <c r="BE313" s="625">
        <f t="shared" si="1014"/>
        <v>0</v>
      </c>
      <c r="BF313" s="625">
        <f t="shared" si="1014"/>
        <v>0</v>
      </c>
      <c r="BG313" s="625">
        <f t="shared" si="1014"/>
        <v>0</v>
      </c>
      <c r="BH313" s="625">
        <f t="shared" si="1014"/>
        <v>0</v>
      </c>
      <c r="BI313" s="625">
        <f t="shared" si="1014"/>
        <v>0</v>
      </c>
      <c r="BJ313" s="118"/>
      <c r="BK313" s="118"/>
      <c r="BL313" s="118"/>
      <c r="BM313" s="120"/>
      <c r="BN313" s="327"/>
      <c r="BO313" s="335"/>
      <c r="BP313" s="316"/>
      <c r="BQ313" s="316"/>
      <c r="BR313" s="316"/>
      <c r="BS313" s="316"/>
      <c r="BT313" s="121"/>
      <c r="BU313" s="122"/>
      <c r="BV313" s="122"/>
      <c r="BW313" s="123"/>
      <c r="BX313" s="330"/>
      <c r="BY313" s="335"/>
      <c r="BZ313" s="121"/>
      <c r="CA313" s="121"/>
      <c r="CB313" s="121"/>
      <c r="CC313" s="121"/>
      <c r="CD313" s="121"/>
      <c r="CE313" s="122"/>
      <c r="CF313" s="611"/>
      <c r="CG313" s="330"/>
      <c r="CH313" s="335"/>
      <c r="CI313" s="121"/>
      <c r="CJ313" s="121"/>
      <c r="CK313" s="121"/>
      <c r="CL313" s="121"/>
      <c r="CM313" s="121"/>
      <c r="CN313" s="122"/>
      <c r="CO313" s="611"/>
      <c r="CP313" s="332"/>
      <c r="CQ313" s="335"/>
      <c r="CR313" s="121"/>
      <c r="CS313" s="121"/>
      <c r="CT313" s="121"/>
      <c r="CU313" s="121"/>
      <c r="CV313" s="121"/>
      <c r="CW313" s="122"/>
      <c r="CX313" s="611"/>
      <c r="CY313" s="332"/>
      <c r="CZ313" s="335"/>
      <c r="DA313" s="121"/>
      <c r="DB313" s="121"/>
      <c r="DC313" s="121"/>
      <c r="DD313" s="121"/>
      <c r="DE313" s="121"/>
      <c r="DF313" s="122"/>
      <c r="DG313" s="620"/>
      <c r="DH313" s="332"/>
      <c r="DI313" s="335"/>
      <c r="DJ313" s="121"/>
      <c r="DK313" s="121"/>
      <c r="DL313" s="121"/>
      <c r="DM313" s="121"/>
      <c r="DN313" s="121"/>
      <c r="DO313" s="122"/>
      <c r="DP313" s="620"/>
      <c r="DQ313" s="332"/>
      <c r="DR313" s="335"/>
      <c r="DS313" s="121"/>
      <c r="DT313" s="121"/>
      <c r="DU313" s="121"/>
      <c r="DV313" s="121"/>
      <c r="DW313" s="121"/>
      <c r="DX313" s="122"/>
      <c r="DY313" s="620"/>
      <c r="DZ313" s="332"/>
      <c r="EA313" s="335"/>
      <c r="EB313" s="121"/>
      <c r="EC313" s="121"/>
      <c r="ED313" s="121"/>
      <c r="EE313" s="121"/>
      <c r="EF313" s="121"/>
      <c r="EG313" s="122"/>
      <c r="EH313" s="620"/>
      <c r="EI313" s="332"/>
      <c r="EJ313" s="335"/>
      <c r="EK313" s="121"/>
      <c r="EL313" s="121"/>
      <c r="EM313" s="121"/>
      <c r="EN313" s="121"/>
      <c r="EO313" s="121"/>
      <c r="EP313" s="122"/>
      <c r="EQ313" s="611"/>
      <c r="ER313" s="205"/>
      <c r="ES313" s="125"/>
      <c r="ET313" s="114"/>
      <c r="EU313" s="114"/>
      <c r="EV313" s="114"/>
      <c r="EW313" s="114"/>
      <c r="EX313" s="114"/>
      <c r="EY313" s="114"/>
      <c r="EZ313" s="114"/>
      <c r="FA313" s="114"/>
      <c r="FB313" s="114"/>
      <c r="FC313" s="114"/>
      <c r="FD313" s="114"/>
      <c r="FE313" s="114"/>
      <c r="FF313" s="114"/>
      <c r="FG313" s="114"/>
      <c r="FH313" s="114"/>
      <c r="FI313" s="114"/>
      <c r="FJ313" s="114"/>
      <c r="FK313" s="114"/>
      <c r="FL313" s="114"/>
      <c r="FM313" s="114"/>
      <c r="FN313" s="114"/>
      <c r="FO313" s="114"/>
      <c r="FP313" s="114"/>
      <c r="FQ313" s="114"/>
      <c r="FR313" s="114"/>
      <c r="FS313" s="114"/>
      <c r="FT313" s="114"/>
      <c r="FU313" s="114"/>
      <c r="FV313" s="114"/>
      <c r="FW313" s="114"/>
      <c r="FX313" s="114"/>
      <c r="FY313" s="114"/>
      <c r="FZ313" s="116"/>
      <c r="GA313" s="116"/>
      <c r="GB313" s="116"/>
      <c r="GC313" s="116"/>
      <c r="GD313" s="116"/>
      <c r="GE313" s="116"/>
      <c r="GF313" s="116"/>
      <c r="GG313" s="114"/>
      <c r="GH313" s="114"/>
      <c r="GI313" s="116"/>
      <c r="GJ313" s="116"/>
      <c r="GK313" s="116"/>
      <c r="GL313" s="114"/>
      <c r="GM313" s="114"/>
      <c r="GN313" s="114"/>
      <c r="GO313" s="114"/>
      <c r="GP313" s="114"/>
      <c r="GQ313" s="114"/>
      <c r="GR313" s="114"/>
      <c r="GS313" s="114"/>
      <c r="GT313" s="117"/>
      <c r="GW313" s="296"/>
      <c r="GX313" s="296"/>
      <c r="GZ313" s="296"/>
      <c r="HA313" s="386"/>
      <c r="HB313" s="428"/>
      <c r="HC313" s="429"/>
      <c r="HD313" s="429"/>
      <c r="HE313" s="429"/>
      <c r="HF313" s="429"/>
      <c r="HG313" s="428"/>
      <c r="HH313" s="428"/>
      <c r="HI313" s="428"/>
      <c r="HJ313" s="296"/>
      <c r="HK313" s="398"/>
      <c r="HL313" s="398"/>
      <c r="HM313" s="398"/>
      <c r="HN313" s="398"/>
      <c r="HO313" s="398"/>
      <c r="HP313" s="296"/>
      <c r="HQ313" s="296"/>
      <c r="HR313" s="296"/>
      <c r="HS313" s="296"/>
      <c r="HT313" s="296"/>
      <c r="HU313" s="296"/>
      <c r="HV313" s="296"/>
      <c r="HW313" s="296"/>
      <c r="HX313" s="296"/>
      <c r="HY313" s="296"/>
      <c r="HZ313" s="296"/>
      <c r="IA313" s="296"/>
      <c r="IB313" s="296"/>
      <c r="IC313" s="296"/>
      <c r="ID313" s="296"/>
      <c r="IE313" s="296"/>
      <c r="IF313" s="296"/>
      <c r="IG313" s="296"/>
      <c r="IH313" s="296"/>
      <c r="II313" s="296"/>
      <c r="IJ313" s="296"/>
      <c r="IK313" s="296"/>
      <c r="IL313" s="296"/>
      <c r="IM313" s="296"/>
      <c r="IN313" s="296"/>
      <c r="IO313" s="296"/>
      <c r="IP313" s="296"/>
      <c r="IQ313" s="296"/>
      <c r="IR313" s="296"/>
      <c r="IS313" s="296"/>
      <c r="IT313" s="386"/>
      <c r="IU313" s="296"/>
      <c r="IV313" s="296"/>
      <c r="IW313" s="296"/>
      <c r="IX313" s="296"/>
      <c r="IY313" s="296"/>
      <c r="IZ313" s="296"/>
      <c r="JA313" s="296"/>
      <c r="JB313" s="296"/>
      <c r="JC313" s="296"/>
      <c r="JD313" s="296"/>
      <c r="JE313" s="296"/>
      <c r="JF313" s="296"/>
      <c r="JG313" s="296"/>
      <c r="JH313" s="296"/>
      <c r="JI313" s="296"/>
      <c r="JJ313" s="296"/>
      <c r="JK313" s="296"/>
      <c r="JL313" s="296"/>
      <c r="JM313" s="296"/>
      <c r="JN313" s="296"/>
      <c r="JO313" s="296"/>
      <c r="JP313" s="296"/>
      <c r="JQ313" s="296"/>
      <c r="JR313" s="296"/>
      <c r="JS313" s="296"/>
      <c r="JT313" s="296"/>
      <c r="JU313" s="296"/>
      <c r="JV313" s="296"/>
      <c r="JW313" s="296"/>
      <c r="JX313" s="296"/>
      <c r="JY313" s="296"/>
      <c r="JZ313" s="296"/>
      <c r="KA313" s="296"/>
      <c r="KB313" s="296"/>
      <c r="KC313" s="296"/>
      <c r="KD313" s="296"/>
      <c r="KE313" s="296"/>
      <c r="KF313" s="296"/>
      <c r="KG313" s="296"/>
      <c r="KH313" s="296"/>
      <c r="KI313" s="296"/>
      <c r="KJ313" s="296"/>
      <c r="KK313" s="296"/>
      <c r="KL313" s="296"/>
      <c r="KM313" s="296"/>
      <c r="KN313" s="296"/>
      <c r="KO313" s="296"/>
      <c r="KP313" s="296"/>
      <c r="KQ313" s="296"/>
      <c r="KR313" s="296"/>
      <c r="KS313" s="296"/>
      <c r="KT313" s="296"/>
      <c r="KU313" s="90"/>
      <c r="KV313" s="90"/>
      <c r="KW313" s="90"/>
      <c r="KX313" s="90"/>
      <c r="LE313" s="449"/>
      <c r="LF313" s="449"/>
      <c r="LG313" s="449"/>
      <c r="LH313" s="449"/>
      <c r="LI313" s="449"/>
      <c r="LJ313" s="449"/>
      <c r="LK313" s="449"/>
      <c r="LL313" s="449"/>
      <c r="LM313" s="449"/>
      <c r="LN313" s="449"/>
      <c r="LO313" s="449"/>
      <c r="LP313" s="449"/>
      <c r="LQ313" s="465"/>
      <c r="LR313" s="466"/>
      <c r="LS313" s="466"/>
      <c r="LT313" s="466"/>
      <c r="LU313" s="466"/>
      <c r="LV313" s="466"/>
      <c r="LW313" s="466"/>
      <c r="LX313" s="451"/>
      <c r="LY313" s="465"/>
      <c r="LZ313" s="465"/>
      <c r="MA313" s="466"/>
      <c r="MB313" s="451"/>
      <c r="MC313" s="465"/>
      <c r="MD313" s="465"/>
      <c r="ME313" s="465"/>
      <c r="MF313" s="451"/>
      <c r="MG313" s="465"/>
      <c r="MH313" s="465"/>
      <c r="MI313" s="465"/>
      <c r="MJ313" s="451"/>
      <c r="MK313" s="456"/>
      <c r="ML313" s="449"/>
      <c r="MM313" s="449"/>
      <c r="MN313" s="449"/>
    </row>
    <row r="314" spans="1:371" s="96" customFormat="1" ht="12" customHeight="1">
      <c r="I314" s="89"/>
      <c r="J314" s="89"/>
      <c r="K314" s="126"/>
      <c r="L314" s="126"/>
      <c r="M314" s="126"/>
      <c r="N314" s="126"/>
      <c r="O314" s="126"/>
      <c r="P314" s="126"/>
      <c r="Q314" s="126"/>
      <c r="R314" s="126"/>
      <c r="S314" s="126"/>
      <c r="T314" s="126"/>
      <c r="U314" s="126"/>
      <c r="V314" s="127"/>
      <c r="W314" s="128"/>
      <c r="X314" s="128"/>
      <c r="Y314" s="93"/>
      <c r="Z314" s="93"/>
      <c r="AA314" s="129"/>
      <c r="AB314" s="93"/>
      <c r="AC314" s="172"/>
      <c r="AD314" s="172"/>
      <c r="AE314" s="93"/>
      <c r="AF314" s="93"/>
      <c r="AG314" s="93"/>
      <c r="AH314" s="93"/>
      <c r="AI314" s="93"/>
      <c r="AJ314" s="172"/>
      <c r="AK314" s="172"/>
      <c r="AL314" s="172"/>
      <c r="AM314" s="226"/>
      <c r="AN314" s="93"/>
      <c r="AO314" s="93"/>
      <c r="AP314" s="93"/>
      <c r="AQ314" s="93"/>
      <c r="AR314" s="93"/>
      <c r="AS314" s="172"/>
      <c r="AT314" s="31"/>
      <c r="AU314" s="31"/>
      <c r="AV314" s="32"/>
      <c r="AW314" s="172"/>
      <c r="AX314" s="277"/>
      <c r="AY314" s="277"/>
      <c r="AZ314" s="172"/>
      <c r="BA314" s="172"/>
      <c r="BB314" s="172"/>
      <c r="BC314" s="307"/>
      <c r="BD314" s="172"/>
      <c r="BE314" s="172"/>
      <c r="BF314" s="172"/>
      <c r="BG314" s="172"/>
      <c r="BH314" s="172"/>
      <c r="BI314" s="172"/>
      <c r="BJ314" s="172"/>
      <c r="BK314" s="172"/>
      <c r="BL314" s="172"/>
      <c r="BM314" s="172"/>
      <c r="BN314" s="307"/>
      <c r="BO314" s="333"/>
      <c r="BP314" s="317"/>
      <c r="BQ314" s="317"/>
      <c r="BR314" s="317"/>
      <c r="BS314" s="317"/>
      <c r="BT314" s="92"/>
      <c r="BU314" s="92"/>
      <c r="BV314" s="92"/>
      <c r="BW314" s="97"/>
      <c r="BX314" s="97"/>
      <c r="BY314" s="92"/>
      <c r="BZ314" s="92"/>
      <c r="CA314" s="92"/>
      <c r="CB314" s="92"/>
      <c r="CC314" s="92"/>
      <c r="CD314" s="92"/>
      <c r="CE314" s="92"/>
      <c r="CF314" s="608"/>
      <c r="CG314" s="97"/>
      <c r="CH314" s="92"/>
      <c r="CI314" s="92"/>
      <c r="CJ314" s="92"/>
      <c r="CK314" s="92"/>
      <c r="CL314" s="92"/>
      <c r="CM314" s="92"/>
      <c r="CN314" s="92"/>
      <c r="CO314" s="608"/>
      <c r="CP314" s="97"/>
      <c r="CQ314" s="92"/>
      <c r="CR314" s="92"/>
      <c r="CS314" s="92"/>
      <c r="CT314" s="92"/>
      <c r="CU314" s="92"/>
      <c r="CV314" s="92"/>
      <c r="CW314" s="92"/>
      <c r="CX314" s="608"/>
      <c r="CY314" s="97"/>
      <c r="CZ314" s="92"/>
      <c r="DA314" s="92"/>
      <c r="DB314" s="92"/>
      <c r="DC314" s="92"/>
      <c r="DD314" s="92"/>
      <c r="DE314" s="92"/>
      <c r="DF314" s="92"/>
      <c r="DG314" s="608"/>
      <c r="DH314" s="97"/>
      <c r="DI314" s="92"/>
      <c r="DJ314" s="92"/>
      <c r="DK314" s="92"/>
      <c r="DL314" s="92"/>
      <c r="DM314" s="92"/>
      <c r="DN314" s="92"/>
      <c r="DO314" s="92"/>
      <c r="DP314" s="608"/>
      <c r="DQ314" s="97"/>
      <c r="DR314" s="92"/>
      <c r="DS314" s="92"/>
      <c r="DT314" s="92"/>
      <c r="DU314" s="92"/>
      <c r="DV314" s="92"/>
      <c r="DW314" s="92"/>
      <c r="DX314" s="92"/>
      <c r="DY314" s="608"/>
      <c r="DZ314" s="97"/>
      <c r="EA314" s="92"/>
      <c r="EB314" s="92"/>
      <c r="EC314" s="92"/>
      <c r="ED314" s="92"/>
      <c r="EE314" s="92"/>
      <c r="EF314" s="92"/>
      <c r="EG314" s="92"/>
      <c r="EH314" s="608"/>
      <c r="EI314" s="97"/>
      <c r="EJ314" s="92"/>
      <c r="EK314" s="92"/>
      <c r="EL314" s="92"/>
      <c r="EM314" s="92"/>
      <c r="EN314" s="92"/>
      <c r="EO314" s="92"/>
      <c r="EP314" s="92"/>
      <c r="EQ314" s="608"/>
      <c r="ER314" s="97"/>
      <c r="ES314" s="89"/>
      <c r="GW314" s="297"/>
      <c r="GX314" s="297"/>
      <c r="GZ314" s="297"/>
      <c r="HA314" s="387"/>
      <c r="HB314" s="387"/>
      <c r="HC314" s="297"/>
      <c r="HD314" s="297"/>
      <c r="HE314" s="297"/>
      <c r="HF314" s="297"/>
      <c r="HG314" s="387"/>
      <c r="HH314" s="387"/>
      <c r="HI314" s="387"/>
      <c r="HJ314" s="297"/>
      <c r="HK314" s="399"/>
      <c r="HL314" s="399"/>
      <c r="HM314" s="399"/>
      <c r="HN314" s="399"/>
      <c r="HO314" s="399"/>
      <c r="HP314" s="297"/>
      <c r="HQ314" s="297"/>
      <c r="HR314" s="297"/>
      <c r="HS314" s="297"/>
      <c r="HT314" s="297"/>
      <c r="HU314" s="297"/>
      <c r="HV314" s="297"/>
      <c r="HW314" s="297"/>
      <c r="HX314" s="297"/>
      <c r="HY314" s="297"/>
      <c r="HZ314" s="297"/>
      <c r="IA314" s="297"/>
      <c r="IB314" s="297"/>
      <c r="IC314" s="297"/>
      <c r="ID314" s="297"/>
      <c r="IE314" s="297"/>
      <c r="IF314" s="297"/>
      <c r="IG314" s="297"/>
      <c r="IH314" s="297"/>
      <c r="II314" s="297"/>
      <c r="IJ314" s="297"/>
      <c r="IK314" s="297"/>
      <c r="IL314" s="297"/>
      <c r="IM314" s="297"/>
      <c r="IN314" s="297"/>
      <c r="IO314" s="297"/>
      <c r="IP314" s="297"/>
      <c r="IQ314" s="297"/>
      <c r="IR314" s="297"/>
      <c r="IS314" s="297"/>
      <c r="IT314" s="387"/>
      <c r="IU314" s="297"/>
      <c r="IV314" s="297"/>
      <c r="IW314" s="297"/>
      <c r="IX314" s="297"/>
      <c r="IY314" s="297"/>
      <c r="IZ314" s="297"/>
      <c r="JA314" s="297"/>
      <c r="JB314" s="297"/>
      <c r="JC314" s="297"/>
      <c r="JD314" s="297"/>
      <c r="JE314" s="297"/>
      <c r="JF314" s="297"/>
      <c r="JG314" s="297"/>
      <c r="JH314" s="297"/>
      <c r="JI314" s="297"/>
      <c r="JJ314" s="297"/>
      <c r="JK314" s="297"/>
      <c r="JL314" s="297"/>
      <c r="JM314" s="297"/>
      <c r="JN314" s="297"/>
      <c r="JO314" s="297"/>
      <c r="JP314" s="297"/>
      <c r="JQ314" s="297"/>
      <c r="JR314" s="297"/>
      <c r="JS314" s="297"/>
      <c r="JT314" s="297"/>
      <c r="JU314" s="297"/>
      <c r="JV314" s="297"/>
      <c r="JW314" s="297"/>
      <c r="JX314" s="297"/>
      <c r="JY314" s="297"/>
      <c r="JZ314" s="297"/>
      <c r="KA314" s="297"/>
      <c r="KB314" s="297"/>
      <c r="KC314" s="297"/>
      <c r="KD314" s="297"/>
      <c r="KE314" s="297"/>
      <c r="KF314" s="297"/>
      <c r="KG314" s="297"/>
      <c r="KH314" s="297"/>
      <c r="KI314" s="297"/>
      <c r="KJ314" s="297"/>
      <c r="KK314" s="297"/>
      <c r="KL314" s="297"/>
      <c r="KM314" s="297"/>
      <c r="KN314" s="297"/>
      <c r="KO314" s="297"/>
      <c r="KP314" s="297"/>
      <c r="KQ314" s="297"/>
      <c r="KR314" s="297"/>
      <c r="KS314" s="297"/>
      <c r="KT314" s="297"/>
      <c r="KU314" s="90"/>
      <c r="KV314" s="90"/>
      <c r="KW314" s="90"/>
      <c r="KX314" s="90"/>
      <c r="LR314" s="297"/>
      <c r="LS314" s="297"/>
      <c r="LT314" s="297"/>
      <c r="LU314" s="297"/>
      <c r="LV314" s="297"/>
      <c r="LW314" s="297"/>
      <c r="LX314" s="309"/>
      <c r="MA314" s="297"/>
      <c r="MB314" s="309"/>
      <c r="MF314" s="309"/>
      <c r="MJ314" s="309"/>
      <c r="MK314" s="463"/>
    </row>
    <row r="315" spans="1:371" s="96" customFormat="1" ht="12" customHeight="1">
      <c r="I315" s="1224" t="s">
        <v>102</v>
      </c>
      <c r="J315" s="1224"/>
      <c r="K315" s="1224"/>
      <c r="L315" s="24" t="s">
        <v>310</v>
      </c>
      <c r="M315" s="24"/>
      <c r="N315" s="24"/>
      <c r="O315" s="24"/>
      <c r="P315" s="24"/>
      <c r="Q315" s="24"/>
      <c r="R315" s="24"/>
      <c r="S315" s="25"/>
      <c r="T315" s="126"/>
      <c r="U315" s="126"/>
      <c r="V315" s="127"/>
      <c r="W315" s="128"/>
      <c r="X315" s="128"/>
      <c r="Y315" s="93"/>
      <c r="Z315" s="93"/>
      <c r="AA315" s="129"/>
      <c r="AB315" s="93"/>
      <c r="AC315" s="172"/>
      <c r="AD315" s="172"/>
      <c r="AE315" s="93"/>
      <c r="AF315" s="93"/>
      <c r="AG315" s="93"/>
      <c r="AH315" s="93"/>
      <c r="AI315" s="93"/>
      <c r="AJ315" s="172"/>
      <c r="AK315" s="172"/>
      <c r="AL315" s="172"/>
      <c r="AM315" s="226"/>
      <c r="AN315" s="93"/>
      <c r="AO315" s="93"/>
      <c r="AP315" s="93"/>
      <c r="AQ315" s="93"/>
      <c r="AR315" s="93"/>
      <c r="AS315" s="172"/>
      <c r="AT315" s="31"/>
      <c r="AU315" s="31"/>
      <c r="AV315" s="32"/>
      <c r="AW315" s="172"/>
      <c r="AX315" s="277"/>
      <c r="AY315" s="277"/>
      <c r="AZ315" s="172"/>
      <c r="BA315" s="172"/>
      <c r="BB315" s="172"/>
      <c r="BC315" s="307"/>
      <c r="BD315" s="172"/>
      <c r="BE315" s="172"/>
      <c r="BF315" s="172"/>
      <c r="BG315" s="172"/>
      <c r="BH315" s="172"/>
      <c r="BI315" s="172"/>
      <c r="BJ315" s="172"/>
      <c r="BK315" s="172"/>
      <c r="BL315" s="172"/>
      <c r="BM315" s="172"/>
      <c r="BN315" s="307"/>
      <c r="BO315" s="333"/>
      <c r="BP315" s="317"/>
      <c r="BQ315" s="317"/>
      <c r="BR315" s="317"/>
      <c r="BS315" s="317"/>
      <c r="BT315" s="92"/>
      <c r="BU315" s="92"/>
      <c r="BV315" s="92"/>
      <c r="BW315" s="97"/>
      <c r="BX315" s="97"/>
      <c r="BY315" s="92"/>
      <c r="BZ315" s="92"/>
      <c r="CA315" s="92"/>
      <c r="CB315" s="92"/>
      <c r="CC315" s="92"/>
      <c r="CD315" s="92"/>
      <c r="CE315" s="92"/>
      <c r="CF315" s="608"/>
      <c r="CG315" s="97"/>
      <c r="CH315" s="92"/>
      <c r="CI315" s="92"/>
      <c r="CJ315" s="92"/>
      <c r="CK315" s="92"/>
      <c r="CL315" s="92"/>
      <c r="CM315" s="92"/>
      <c r="CN315" s="92"/>
      <c r="CO315" s="608"/>
      <c r="CP315" s="97"/>
      <c r="CQ315" s="92"/>
      <c r="CR315" s="92"/>
      <c r="CS315" s="92"/>
      <c r="CT315" s="92"/>
      <c r="CU315" s="92"/>
      <c r="CV315" s="92"/>
      <c r="CW315" s="92"/>
      <c r="CX315" s="608"/>
      <c r="CY315" s="97"/>
      <c r="CZ315" s="92"/>
      <c r="DA315" s="92"/>
      <c r="DB315" s="92"/>
      <c r="DC315" s="92"/>
      <c r="DD315" s="92"/>
      <c r="DE315" s="92"/>
      <c r="DF315" s="92"/>
      <c r="DG315" s="608"/>
      <c r="DH315" s="97"/>
      <c r="DI315" s="92"/>
      <c r="DJ315" s="92"/>
      <c r="DK315" s="92"/>
      <c r="DL315" s="92"/>
      <c r="DM315" s="92"/>
      <c r="DN315" s="92"/>
      <c r="DO315" s="92"/>
      <c r="DP315" s="608"/>
      <c r="DQ315" s="97"/>
      <c r="DR315" s="92"/>
      <c r="DS315" s="92"/>
      <c r="DT315" s="92"/>
      <c r="DU315" s="92"/>
      <c r="DV315" s="92"/>
      <c r="DW315" s="92"/>
      <c r="DX315" s="92"/>
      <c r="DY315" s="608"/>
      <c r="DZ315" s="97"/>
      <c r="EA315" s="92"/>
      <c r="EB315" s="92"/>
      <c r="EC315" s="92"/>
      <c r="ED315" s="92"/>
      <c r="EE315" s="92"/>
      <c r="EF315" s="92"/>
      <c r="EG315" s="92"/>
      <c r="EH315" s="608"/>
      <c r="EI315" s="97"/>
      <c r="EJ315" s="92"/>
      <c r="EK315" s="92"/>
      <c r="EL315" s="92"/>
      <c r="EM315" s="92"/>
      <c r="EN315" s="92"/>
      <c r="EO315" s="92"/>
      <c r="EP315" s="92"/>
      <c r="EQ315" s="608"/>
      <c r="ER315" s="97"/>
      <c r="ES315" s="89"/>
      <c r="GW315" s="297"/>
      <c r="GX315" s="297"/>
      <c r="GZ315" s="297"/>
      <c r="HA315" s="387"/>
      <c r="HB315" s="387"/>
      <c r="HC315" s="297"/>
      <c r="HD315" s="297"/>
      <c r="HE315" s="297"/>
      <c r="HF315" s="297"/>
      <c r="HG315" s="387"/>
      <c r="HH315" s="387"/>
      <c r="HI315" s="387"/>
      <c r="HJ315" s="297"/>
      <c r="HK315" s="399"/>
      <c r="HL315" s="399"/>
      <c r="HM315" s="399"/>
      <c r="HN315" s="399"/>
      <c r="HO315" s="399"/>
      <c r="HP315" s="297"/>
      <c r="HQ315" s="297"/>
      <c r="HR315" s="297"/>
      <c r="HS315" s="297"/>
      <c r="HT315" s="297"/>
      <c r="HU315" s="297"/>
      <c r="HV315" s="297"/>
      <c r="HW315" s="297"/>
      <c r="HX315" s="297"/>
      <c r="HY315" s="297"/>
      <c r="HZ315" s="297"/>
      <c r="IA315" s="297"/>
      <c r="IB315" s="297"/>
      <c r="IC315" s="297"/>
      <c r="ID315" s="297"/>
      <c r="IE315" s="297"/>
      <c r="IF315" s="297"/>
      <c r="IG315" s="297"/>
      <c r="IH315" s="297"/>
      <c r="II315" s="297"/>
      <c r="IJ315" s="297"/>
      <c r="IK315" s="297"/>
      <c r="IL315" s="297"/>
      <c r="IM315" s="297"/>
      <c r="IN315" s="297"/>
      <c r="IO315" s="297"/>
      <c r="IP315" s="297"/>
      <c r="IQ315" s="297"/>
      <c r="IR315" s="297"/>
      <c r="IS315" s="297"/>
      <c r="IT315" s="387"/>
      <c r="IU315" s="297"/>
      <c r="IV315" s="297"/>
      <c r="IW315" s="297"/>
      <c r="IX315" s="297"/>
      <c r="IY315" s="297"/>
      <c r="IZ315" s="297"/>
      <c r="JA315" s="297"/>
      <c r="JB315" s="297"/>
      <c r="JC315" s="297"/>
      <c r="JD315" s="297"/>
      <c r="JE315" s="297"/>
      <c r="JF315" s="297"/>
      <c r="JG315" s="297"/>
      <c r="JH315" s="297"/>
      <c r="JI315" s="297"/>
      <c r="JJ315" s="297"/>
      <c r="JK315" s="297"/>
      <c r="JL315" s="297"/>
      <c r="JM315" s="297"/>
      <c r="JN315" s="297"/>
      <c r="JO315" s="297"/>
      <c r="JP315" s="297"/>
      <c r="JQ315" s="297"/>
      <c r="JR315" s="297"/>
      <c r="JS315" s="297"/>
      <c r="JT315" s="297"/>
      <c r="JU315" s="297"/>
      <c r="JV315" s="297"/>
      <c r="JW315" s="297"/>
      <c r="JX315" s="297"/>
      <c r="JY315" s="297"/>
      <c r="JZ315" s="297"/>
      <c r="KA315" s="297"/>
      <c r="KB315" s="297"/>
      <c r="KC315" s="297"/>
      <c r="KD315" s="297"/>
      <c r="KE315" s="297"/>
      <c r="KF315" s="297"/>
      <c r="KG315" s="297"/>
      <c r="KH315" s="297"/>
      <c r="KI315" s="297"/>
      <c r="KJ315" s="297"/>
      <c r="KK315" s="297"/>
      <c r="KL315" s="297"/>
      <c r="KM315" s="297"/>
      <c r="KN315" s="297"/>
      <c r="KO315" s="297"/>
      <c r="KP315" s="297"/>
      <c r="KQ315" s="297"/>
      <c r="KR315" s="297"/>
      <c r="KS315" s="297"/>
      <c r="KT315" s="297"/>
      <c r="KU315" s="90"/>
      <c r="KV315" s="90"/>
      <c r="KW315" s="90"/>
      <c r="KX315" s="90"/>
      <c r="LR315" s="297"/>
      <c r="LS315" s="297"/>
      <c r="LT315" s="297"/>
      <c r="LU315" s="297"/>
      <c r="LV315" s="297"/>
      <c r="LW315" s="297"/>
      <c r="LX315" s="309"/>
      <c r="MA315" s="297"/>
      <c r="MB315" s="309"/>
      <c r="MF315" s="309"/>
      <c r="MJ315" s="309"/>
      <c r="MK315" s="463"/>
    </row>
    <row r="316" spans="1:371" s="96" customFormat="1" ht="12" customHeight="1">
      <c r="I316" s="172"/>
      <c r="J316" s="211"/>
      <c r="K316" s="172"/>
      <c r="L316" s="24" t="s">
        <v>283</v>
      </c>
      <c r="M316" s="24"/>
      <c r="N316" s="24"/>
      <c r="O316" s="24"/>
      <c r="P316" s="24"/>
      <c r="Q316" s="24"/>
      <c r="R316" s="24"/>
      <c r="S316" s="25"/>
      <c r="T316" s="126"/>
      <c r="U316" s="126"/>
      <c r="V316" s="127"/>
      <c r="W316" s="128"/>
      <c r="X316" s="128"/>
      <c r="Y316" s="93"/>
      <c r="Z316" s="93"/>
      <c r="AA316" s="129"/>
      <c r="AB316" s="93"/>
      <c r="AC316" s="172"/>
      <c r="AD316" s="172"/>
      <c r="AE316" s="93"/>
      <c r="AF316" s="93"/>
      <c r="AG316" s="93"/>
      <c r="AH316" s="93"/>
      <c r="AI316" s="93"/>
      <c r="AJ316" s="172"/>
      <c r="AK316" s="172"/>
      <c r="AL316" s="172"/>
      <c r="AM316" s="226"/>
      <c r="AN316" s="93"/>
      <c r="AO316" s="93"/>
      <c r="AP316" s="93"/>
      <c r="AQ316" s="93"/>
      <c r="AR316" s="93"/>
      <c r="AS316" s="172"/>
      <c r="AT316" s="31"/>
      <c r="AU316" s="31"/>
      <c r="AV316" s="32"/>
      <c r="AW316" s="172"/>
      <c r="AX316" s="277"/>
      <c r="AY316" s="277"/>
      <c r="AZ316" s="172"/>
      <c r="BA316" s="172"/>
      <c r="BB316" s="172"/>
      <c r="BC316" s="307"/>
      <c r="BD316" s="172"/>
      <c r="BE316" s="172"/>
      <c r="BF316" s="172"/>
      <c r="BG316" s="172"/>
      <c r="BH316" s="172"/>
      <c r="BI316" s="172"/>
      <c r="BJ316" s="172"/>
      <c r="BK316" s="172"/>
      <c r="BL316" s="172"/>
      <c r="BM316" s="172"/>
      <c r="BN316" s="307"/>
      <c r="BO316" s="333"/>
      <c r="BP316" s="317"/>
      <c r="BQ316" s="317"/>
      <c r="BR316" s="317"/>
      <c r="BS316" s="317"/>
      <c r="BT316" s="92"/>
      <c r="BU316" s="92"/>
      <c r="BV316" s="92"/>
      <c r="BW316" s="97"/>
      <c r="BX316" s="97"/>
      <c r="BY316" s="92"/>
      <c r="BZ316" s="92"/>
      <c r="CA316" s="92"/>
      <c r="CB316" s="92"/>
      <c r="CC316" s="92"/>
      <c r="CD316" s="92"/>
      <c r="CE316" s="92"/>
      <c r="CF316" s="608"/>
      <c r="CG316" s="97"/>
      <c r="CH316" s="92"/>
      <c r="CI316" s="92"/>
      <c r="CJ316" s="92"/>
      <c r="CK316" s="92"/>
      <c r="CL316" s="92"/>
      <c r="CM316" s="92"/>
      <c r="CN316" s="92"/>
      <c r="CO316" s="608"/>
      <c r="CP316" s="97"/>
      <c r="CQ316" s="92"/>
      <c r="CR316" s="92"/>
      <c r="CS316" s="92"/>
      <c r="CT316" s="92"/>
      <c r="CU316" s="92"/>
      <c r="CV316" s="92"/>
      <c r="CW316" s="92"/>
      <c r="CX316" s="608"/>
      <c r="CY316" s="97"/>
      <c r="CZ316" s="92"/>
      <c r="DA316" s="92"/>
      <c r="DB316" s="92"/>
      <c r="DC316" s="92"/>
      <c r="DD316" s="92"/>
      <c r="DE316" s="92"/>
      <c r="DF316" s="92"/>
      <c r="DG316" s="608"/>
      <c r="DH316" s="97"/>
      <c r="DI316" s="92"/>
      <c r="DJ316" s="92"/>
      <c r="DK316" s="92"/>
      <c r="DL316" s="92"/>
      <c r="DM316" s="92"/>
      <c r="DN316" s="92"/>
      <c r="DO316" s="92"/>
      <c r="DP316" s="608"/>
      <c r="DQ316" s="97"/>
      <c r="DR316" s="92"/>
      <c r="DS316" s="92"/>
      <c r="DT316" s="92"/>
      <c r="DU316" s="92"/>
      <c r="DV316" s="92"/>
      <c r="DW316" s="92"/>
      <c r="DX316" s="92"/>
      <c r="DY316" s="608"/>
      <c r="DZ316" s="97"/>
      <c r="EA316" s="92"/>
      <c r="EB316" s="92"/>
      <c r="EC316" s="92"/>
      <c r="ED316" s="92"/>
      <c r="EE316" s="92"/>
      <c r="EF316" s="92"/>
      <c r="EG316" s="92"/>
      <c r="EH316" s="608"/>
      <c r="EI316" s="97"/>
      <c r="EJ316" s="92"/>
      <c r="EK316" s="92"/>
      <c r="EL316" s="92"/>
      <c r="EM316" s="92"/>
      <c r="EN316" s="92"/>
      <c r="EO316" s="92"/>
      <c r="EP316" s="92"/>
      <c r="EQ316" s="608"/>
      <c r="ER316" s="97"/>
      <c r="ES316" s="89"/>
      <c r="GW316" s="297"/>
      <c r="GX316" s="297"/>
      <c r="GZ316" s="297"/>
      <c r="HA316" s="387"/>
      <c r="HB316" s="387"/>
      <c r="HC316" s="297"/>
      <c r="HD316" s="297"/>
      <c r="HE316" s="297"/>
      <c r="HF316" s="297"/>
      <c r="HG316" s="387"/>
      <c r="HH316" s="387"/>
      <c r="HI316" s="387"/>
      <c r="HJ316" s="297"/>
      <c r="HK316" s="399"/>
      <c r="HL316" s="399"/>
      <c r="HM316" s="399"/>
      <c r="HN316" s="399"/>
      <c r="HO316" s="399"/>
      <c r="HP316" s="297"/>
      <c r="HQ316" s="297"/>
      <c r="HR316" s="297"/>
      <c r="HS316" s="297"/>
      <c r="HT316" s="297"/>
      <c r="HU316" s="297"/>
      <c r="HV316" s="297"/>
      <c r="HW316" s="297"/>
      <c r="HX316" s="297"/>
      <c r="HY316" s="297"/>
      <c r="HZ316" s="297"/>
      <c r="IA316" s="297"/>
      <c r="IB316" s="297"/>
      <c r="IC316" s="297"/>
      <c r="ID316" s="297"/>
      <c r="IE316" s="297"/>
      <c r="IF316" s="297"/>
      <c r="IG316" s="297"/>
      <c r="IH316" s="297"/>
      <c r="II316" s="297"/>
      <c r="IJ316" s="297"/>
      <c r="IK316" s="297"/>
      <c r="IL316" s="297"/>
      <c r="IM316" s="297"/>
      <c r="IN316" s="297"/>
      <c r="IO316" s="297"/>
      <c r="IP316" s="297"/>
      <c r="IQ316" s="297"/>
      <c r="IR316" s="297"/>
      <c r="IS316" s="297"/>
      <c r="IT316" s="387"/>
      <c r="IU316" s="297"/>
      <c r="IV316" s="297"/>
      <c r="IW316" s="297"/>
      <c r="IX316" s="297"/>
      <c r="IY316" s="297"/>
      <c r="IZ316" s="297"/>
      <c r="JA316" s="297"/>
      <c r="JB316" s="297"/>
      <c r="JC316" s="297"/>
      <c r="JD316" s="297"/>
      <c r="JE316" s="297"/>
      <c r="JF316" s="297"/>
      <c r="JG316" s="297"/>
      <c r="JH316" s="297"/>
      <c r="JI316" s="297"/>
      <c r="JJ316" s="297"/>
      <c r="JK316" s="297"/>
      <c r="JL316" s="297"/>
      <c r="JM316" s="297"/>
      <c r="JN316" s="297"/>
      <c r="JO316" s="297"/>
      <c r="JP316" s="297"/>
      <c r="JQ316" s="297"/>
      <c r="JR316" s="297"/>
      <c r="JS316" s="297"/>
      <c r="JT316" s="297"/>
      <c r="JU316" s="297"/>
      <c r="JV316" s="297"/>
      <c r="JW316" s="297"/>
      <c r="JX316" s="297"/>
      <c r="JY316" s="297"/>
      <c r="JZ316" s="297"/>
      <c r="KA316" s="297"/>
      <c r="KB316" s="297"/>
      <c r="KC316" s="297"/>
      <c r="KD316" s="297"/>
      <c r="KE316" s="297"/>
      <c r="KF316" s="297"/>
      <c r="KG316" s="297"/>
      <c r="KH316" s="297"/>
      <c r="KI316" s="297"/>
      <c r="KJ316" s="297"/>
      <c r="KK316" s="297"/>
      <c r="KL316" s="297"/>
      <c r="KM316" s="297"/>
      <c r="KN316" s="297"/>
      <c r="KO316" s="297"/>
      <c r="KP316" s="297"/>
      <c r="KQ316" s="297"/>
      <c r="KR316" s="297"/>
      <c r="KS316" s="297"/>
      <c r="KT316" s="297"/>
      <c r="KU316" s="90"/>
      <c r="KV316" s="90"/>
      <c r="KW316" s="90"/>
      <c r="KX316" s="90"/>
      <c r="LR316" s="297"/>
      <c r="LS316" s="297"/>
      <c r="LT316" s="297"/>
      <c r="LU316" s="297"/>
      <c r="LV316" s="297"/>
      <c r="LW316" s="297"/>
      <c r="LX316" s="309"/>
      <c r="MA316" s="297"/>
      <c r="MB316" s="309"/>
      <c r="MF316" s="309"/>
      <c r="MJ316" s="309"/>
      <c r="MK316" s="463"/>
    </row>
    <row r="317" spans="1:371" s="96" customFormat="1" ht="12" customHeight="1">
      <c r="I317" s="172"/>
      <c r="J317" s="211"/>
      <c r="K317" s="172"/>
      <c r="L317" s="24" t="s">
        <v>311</v>
      </c>
      <c r="M317" s="24"/>
      <c r="N317" s="24"/>
      <c r="O317" s="24"/>
      <c r="P317" s="24"/>
      <c r="Q317" s="24"/>
      <c r="R317" s="24"/>
      <c r="S317" s="25"/>
      <c r="T317" s="126"/>
      <c r="U317" s="126"/>
      <c r="V317" s="127"/>
      <c r="W317" s="128"/>
      <c r="X317" s="128"/>
      <c r="Y317" s="93"/>
      <c r="Z317" s="93"/>
      <c r="AA317" s="129"/>
      <c r="AB317" s="93"/>
      <c r="AC317" s="172"/>
      <c r="AD317" s="172"/>
      <c r="AE317" s="93"/>
      <c r="AF317" s="93"/>
      <c r="AG317" s="93"/>
      <c r="AH317" s="93"/>
      <c r="AI317" s="93"/>
      <c r="AJ317" s="172"/>
      <c r="AK317" s="172"/>
      <c r="AL317" s="172"/>
      <c r="AM317" s="226"/>
      <c r="AN317" s="93"/>
      <c r="AO317" s="93"/>
      <c r="AP317" s="93"/>
      <c r="AQ317" s="93"/>
      <c r="AR317" s="93"/>
      <c r="AS317" s="172"/>
      <c r="AT317" s="31"/>
      <c r="AU317" s="31"/>
      <c r="AV317" s="32"/>
      <c r="AW317" s="172"/>
      <c r="AX317" s="277"/>
      <c r="AY317" s="277"/>
      <c r="AZ317" s="172"/>
      <c r="BA317" s="172"/>
      <c r="BB317" s="172"/>
      <c r="BC317" s="307"/>
      <c r="BD317" s="172"/>
      <c r="BE317" s="172"/>
      <c r="BF317" s="172"/>
      <c r="BG317" s="172"/>
      <c r="BH317" s="172"/>
      <c r="BI317" s="172"/>
      <c r="BJ317" s="172"/>
      <c r="BK317" s="172"/>
      <c r="BL317" s="172"/>
      <c r="BM317" s="172"/>
      <c r="BN317" s="307"/>
      <c r="BO317" s="333"/>
      <c r="BP317" s="317"/>
      <c r="BQ317" s="317"/>
      <c r="BR317" s="317"/>
      <c r="BS317" s="317"/>
      <c r="BT317" s="92"/>
      <c r="BU317" s="92"/>
      <c r="BV317" s="92"/>
      <c r="BW317" s="97"/>
      <c r="BX317" s="97"/>
      <c r="BY317" s="92"/>
      <c r="BZ317" s="92"/>
      <c r="CA317" s="92"/>
      <c r="CB317" s="92"/>
      <c r="CC317" s="92"/>
      <c r="CD317" s="92"/>
      <c r="CE317" s="92"/>
      <c r="CF317" s="608"/>
      <c r="CG317" s="97"/>
      <c r="CH317" s="92"/>
      <c r="CI317" s="92"/>
      <c r="CJ317" s="92"/>
      <c r="CK317" s="92"/>
      <c r="CL317" s="92"/>
      <c r="CM317" s="92"/>
      <c r="CN317" s="92"/>
      <c r="CO317" s="608"/>
      <c r="CP317" s="97"/>
      <c r="CQ317" s="92"/>
      <c r="CR317" s="92"/>
      <c r="CS317" s="92"/>
      <c r="CT317" s="92"/>
      <c r="CU317" s="92"/>
      <c r="CV317" s="92"/>
      <c r="CW317" s="92"/>
      <c r="CX317" s="608"/>
      <c r="CY317" s="97"/>
      <c r="CZ317" s="92"/>
      <c r="DA317" s="92"/>
      <c r="DB317" s="92"/>
      <c r="DC317" s="92"/>
      <c r="DD317" s="92"/>
      <c r="DE317" s="92"/>
      <c r="DF317" s="92"/>
      <c r="DG317" s="608"/>
      <c r="DH317" s="97"/>
      <c r="DI317" s="92"/>
      <c r="DJ317" s="92"/>
      <c r="DK317" s="92"/>
      <c r="DL317" s="92"/>
      <c r="DM317" s="92"/>
      <c r="DN317" s="92"/>
      <c r="DO317" s="92"/>
      <c r="DP317" s="608"/>
      <c r="DQ317" s="97"/>
      <c r="DR317" s="92"/>
      <c r="DS317" s="92"/>
      <c r="DT317" s="92"/>
      <c r="DU317" s="92"/>
      <c r="DV317" s="92"/>
      <c r="DW317" s="92"/>
      <c r="DX317" s="92"/>
      <c r="DY317" s="608"/>
      <c r="DZ317" s="97"/>
      <c r="EA317" s="92"/>
      <c r="EB317" s="92"/>
      <c r="EC317" s="92"/>
      <c r="ED317" s="92"/>
      <c r="EE317" s="92"/>
      <c r="EF317" s="92"/>
      <c r="EG317" s="92"/>
      <c r="EH317" s="608"/>
      <c r="EI317" s="97"/>
      <c r="EJ317" s="92"/>
      <c r="EK317" s="92"/>
      <c r="EL317" s="92"/>
      <c r="EM317" s="92"/>
      <c r="EN317" s="92"/>
      <c r="EO317" s="92"/>
      <c r="EP317" s="92"/>
      <c r="EQ317" s="608"/>
      <c r="ER317" s="97"/>
      <c r="ES317" s="89"/>
      <c r="GW317" s="297"/>
      <c r="GX317" s="297"/>
      <c r="GZ317" s="297"/>
      <c r="HA317" s="387"/>
      <c r="HB317" s="387"/>
      <c r="HC317" s="297"/>
      <c r="HD317" s="297"/>
      <c r="HE317" s="297"/>
      <c r="HF317" s="297"/>
      <c r="HG317" s="387"/>
      <c r="HH317" s="387"/>
      <c r="HI317" s="387"/>
      <c r="HJ317" s="297"/>
      <c r="HK317" s="399"/>
      <c r="HL317" s="399"/>
      <c r="HM317" s="399"/>
      <c r="HN317" s="399"/>
      <c r="HO317" s="399"/>
      <c r="HP317" s="297"/>
      <c r="HQ317" s="297"/>
      <c r="HR317" s="297"/>
      <c r="HS317" s="297"/>
      <c r="HT317" s="297"/>
      <c r="HU317" s="297"/>
      <c r="HV317" s="297"/>
      <c r="HW317" s="297"/>
      <c r="HX317" s="297"/>
      <c r="HY317" s="297"/>
      <c r="HZ317" s="297"/>
      <c r="IA317" s="297"/>
      <c r="IB317" s="297"/>
      <c r="IC317" s="297"/>
      <c r="ID317" s="297"/>
      <c r="IE317" s="297"/>
      <c r="IF317" s="297"/>
      <c r="IG317" s="297"/>
      <c r="IH317" s="297"/>
      <c r="II317" s="297"/>
      <c r="IJ317" s="297"/>
      <c r="IK317" s="297"/>
      <c r="IL317" s="297"/>
      <c r="IM317" s="297"/>
      <c r="IN317" s="297"/>
      <c r="IO317" s="297"/>
      <c r="IP317" s="297"/>
      <c r="IQ317" s="297"/>
      <c r="IR317" s="297"/>
      <c r="IS317" s="297"/>
      <c r="IT317" s="387"/>
      <c r="IU317" s="297"/>
      <c r="IV317" s="297"/>
      <c r="IW317" s="297"/>
      <c r="IX317" s="297"/>
      <c r="IY317" s="297"/>
      <c r="IZ317" s="297"/>
      <c r="JA317" s="297"/>
      <c r="JB317" s="297"/>
      <c r="JC317" s="297"/>
      <c r="JD317" s="297"/>
      <c r="JE317" s="297"/>
      <c r="JF317" s="297"/>
      <c r="JG317" s="297"/>
      <c r="JH317" s="297"/>
      <c r="JI317" s="297"/>
      <c r="JJ317" s="297"/>
      <c r="JK317" s="297"/>
      <c r="JL317" s="297"/>
      <c r="JM317" s="297"/>
      <c r="JN317" s="297"/>
      <c r="JO317" s="297"/>
      <c r="JP317" s="297"/>
      <c r="JQ317" s="297"/>
      <c r="JR317" s="297"/>
      <c r="JS317" s="297"/>
      <c r="JT317" s="297"/>
      <c r="JU317" s="297"/>
      <c r="JV317" s="297"/>
      <c r="JW317" s="297"/>
      <c r="JX317" s="297"/>
      <c r="JY317" s="297"/>
      <c r="JZ317" s="297"/>
      <c r="KA317" s="297"/>
      <c r="KB317" s="297"/>
      <c r="KC317" s="297"/>
      <c r="KD317" s="297"/>
      <c r="KE317" s="297"/>
      <c r="KF317" s="297"/>
      <c r="KG317" s="297"/>
      <c r="KH317" s="297"/>
      <c r="KI317" s="297"/>
      <c r="KJ317" s="297"/>
      <c r="KK317" s="297"/>
      <c r="KL317" s="297"/>
      <c r="KM317" s="297"/>
      <c r="KN317" s="297"/>
      <c r="KO317" s="297"/>
      <c r="KP317" s="297"/>
      <c r="KQ317" s="297"/>
      <c r="KR317" s="297"/>
      <c r="KS317" s="297"/>
      <c r="KT317" s="297"/>
      <c r="KU317" s="90"/>
      <c r="KV317" s="90"/>
      <c r="KW317" s="90"/>
      <c r="KX317" s="90"/>
      <c r="LR317" s="297"/>
      <c r="LS317" s="297"/>
      <c r="LT317" s="297"/>
      <c r="LU317" s="297"/>
      <c r="LV317" s="297"/>
      <c r="LW317" s="297"/>
      <c r="LX317" s="309"/>
      <c r="MA317" s="297"/>
      <c r="MB317" s="309"/>
      <c r="MF317" s="309"/>
      <c r="MJ317" s="309"/>
      <c r="MK317" s="463"/>
    </row>
    <row r="318" spans="1:371" s="96" customFormat="1" ht="12" customHeight="1">
      <c r="I318" s="172"/>
      <c r="J318" s="211"/>
      <c r="L318" s="24" t="s">
        <v>440</v>
      </c>
      <c r="M318" s="24"/>
      <c r="N318" s="24"/>
      <c r="O318" s="24"/>
      <c r="P318" s="24"/>
      <c r="Q318" s="24"/>
      <c r="R318" s="24"/>
      <c r="S318" s="25"/>
      <c r="T318" s="126"/>
      <c r="U318" s="126"/>
      <c r="V318" s="127"/>
      <c r="W318" s="128"/>
      <c r="X318" s="128"/>
      <c r="Y318" s="93"/>
      <c r="Z318" s="93"/>
      <c r="AA318" s="129"/>
      <c r="AB318" s="93"/>
      <c r="AC318" s="172"/>
      <c r="AD318" s="172"/>
      <c r="AE318" s="93"/>
      <c r="AF318" s="93"/>
      <c r="AG318" s="93"/>
      <c r="AH318" s="93"/>
      <c r="AI318" s="93"/>
      <c r="AJ318" s="172"/>
      <c r="AK318" s="172"/>
      <c r="AL318" s="172"/>
      <c r="AM318" s="226"/>
      <c r="AN318" s="93"/>
      <c r="AO318" s="93"/>
      <c r="AP318" s="93"/>
      <c r="AQ318" s="93"/>
      <c r="AR318" s="93"/>
      <c r="AS318" s="172"/>
      <c r="AT318" s="31"/>
      <c r="AU318" s="31"/>
      <c r="AV318" s="32"/>
      <c r="AW318" s="172"/>
      <c r="AX318" s="277"/>
      <c r="AY318" s="277"/>
      <c r="AZ318" s="172"/>
      <c r="BA318" s="172"/>
      <c r="BB318" s="172"/>
      <c r="BC318" s="307"/>
      <c r="BD318" s="172"/>
      <c r="BE318" s="172"/>
      <c r="BF318" s="172"/>
      <c r="BG318" s="172"/>
      <c r="BH318" s="172"/>
      <c r="BI318" s="172"/>
      <c r="BJ318" s="172"/>
      <c r="BK318" s="172"/>
      <c r="BL318" s="172"/>
      <c r="BM318" s="172"/>
      <c r="BN318" s="307"/>
      <c r="BO318" s="333"/>
      <c r="BP318" s="317"/>
      <c r="BQ318" s="317"/>
      <c r="BR318" s="317"/>
      <c r="BS318" s="317"/>
      <c r="BT318" s="92"/>
      <c r="BU318" s="92"/>
      <c r="BV318" s="92"/>
      <c r="BW318" s="97"/>
      <c r="BX318" s="97"/>
      <c r="BY318" s="92"/>
      <c r="BZ318" s="92"/>
      <c r="CA318" s="92"/>
      <c r="CB318" s="92"/>
      <c r="CC318" s="92"/>
      <c r="CD318" s="92"/>
      <c r="CE318" s="92"/>
      <c r="CF318" s="608"/>
      <c r="CG318" s="97"/>
      <c r="CH318" s="92"/>
      <c r="CI318" s="92"/>
      <c r="CJ318" s="92"/>
      <c r="CK318" s="92"/>
      <c r="CL318" s="92"/>
      <c r="CM318" s="92"/>
      <c r="CN318" s="92"/>
      <c r="CO318" s="608"/>
      <c r="CP318" s="97"/>
      <c r="CQ318" s="92"/>
      <c r="CR318" s="92"/>
      <c r="CS318" s="92"/>
      <c r="CT318" s="92"/>
      <c r="CU318" s="92"/>
      <c r="CV318" s="92"/>
      <c r="CW318" s="92"/>
      <c r="CX318" s="608"/>
      <c r="CY318" s="97"/>
      <c r="CZ318" s="92"/>
      <c r="DA318" s="92"/>
      <c r="DB318" s="92"/>
      <c r="DC318" s="92"/>
      <c r="DD318" s="92"/>
      <c r="DE318" s="92"/>
      <c r="DF318" s="92"/>
      <c r="DG318" s="608"/>
      <c r="DH318" s="97"/>
      <c r="DI318" s="92"/>
      <c r="DJ318" s="92"/>
      <c r="DK318" s="92"/>
      <c r="DL318" s="92"/>
      <c r="DM318" s="92"/>
      <c r="DN318" s="92"/>
      <c r="DO318" s="92"/>
      <c r="DP318" s="608"/>
      <c r="DQ318" s="97"/>
      <c r="DR318" s="92"/>
      <c r="DS318" s="92"/>
      <c r="DT318" s="92"/>
      <c r="DU318" s="92"/>
      <c r="DV318" s="92"/>
      <c r="DW318" s="92"/>
      <c r="DX318" s="92"/>
      <c r="DY318" s="608"/>
      <c r="DZ318" s="97"/>
      <c r="EA318" s="92"/>
      <c r="EB318" s="92"/>
      <c r="EC318" s="92"/>
      <c r="ED318" s="92"/>
      <c r="EE318" s="92"/>
      <c r="EF318" s="92"/>
      <c r="EG318" s="92"/>
      <c r="EH318" s="608"/>
      <c r="EI318" s="97"/>
      <c r="EJ318" s="92"/>
      <c r="EK318" s="92"/>
      <c r="EL318" s="92"/>
      <c r="EM318" s="92"/>
      <c r="EN318" s="92"/>
      <c r="EO318" s="92"/>
      <c r="EP318" s="92"/>
      <c r="EQ318" s="608"/>
      <c r="ER318" s="97"/>
      <c r="ES318" s="89"/>
      <c r="GW318" s="297"/>
      <c r="GX318" s="297"/>
      <c r="GZ318" s="297"/>
      <c r="HA318" s="387"/>
      <c r="HB318" s="387"/>
      <c r="HC318" s="297"/>
      <c r="HD318" s="297"/>
      <c r="HE318" s="297"/>
      <c r="HF318" s="297"/>
      <c r="HG318" s="387"/>
      <c r="HH318" s="387"/>
      <c r="HI318" s="387"/>
      <c r="HJ318" s="297"/>
      <c r="HK318" s="399"/>
      <c r="HL318" s="399"/>
      <c r="HM318" s="399"/>
      <c r="HN318" s="399"/>
      <c r="HO318" s="399"/>
      <c r="HP318" s="297"/>
      <c r="HQ318" s="297"/>
      <c r="HR318" s="297"/>
      <c r="HS318" s="297"/>
      <c r="HT318" s="297"/>
      <c r="HU318" s="297"/>
      <c r="HV318" s="297"/>
      <c r="HW318" s="297"/>
      <c r="HX318" s="297"/>
      <c r="HY318" s="297"/>
      <c r="HZ318" s="297"/>
      <c r="IA318" s="297"/>
      <c r="IB318" s="297"/>
      <c r="IC318" s="297"/>
      <c r="ID318" s="297"/>
      <c r="IE318" s="297"/>
      <c r="IF318" s="297"/>
      <c r="IG318" s="297"/>
      <c r="IH318" s="297"/>
      <c r="II318" s="297"/>
      <c r="IJ318" s="297"/>
      <c r="IK318" s="297"/>
      <c r="IL318" s="297"/>
      <c r="IM318" s="297"/>
      <c r="IN318" s="297"/>
      <c r="IO318" s="297"/>
      <c r="IP318" s="297"/>
      <c r="IQ318" s="297"/>
      <c r="IR318" s="297"/>
      <c r="IS318" s="297"/>
      <c r="IT318" s="387"/>
      <c r="IU318" s="297"/>
      <c r="IV318" s="297"/>
      <c r="IW318" s="297"/>
      <c r="IX318" s="297"/>
      <c r="IY318" s="297"/>
      <c r="IZ318" s="297"/>
      <c r="JA318" s="297"/>
      <c r="JB318" s="297"/>
      <c r="JC318" s="297"/>
      <c r="JD318" s="297"/>
      <c r="JE318" s="297"/>
      <c r="JF318" s="297"/>
      <c r="JG318" s="297"/>
      <c r="JH318" s="297"/>
      <c r="JI318" s="297"/>
      <c r="JJ318" s="297"/>
      <c r="JK318" s="297"/>
      <c r="JL318" s="297"/>
      <c r="JM318" s="297"/>
      <c r="JN318" s="297"/>
      <c r="JO318" s="297"/>
      <c r="JP318" s="297"/>
      <c r="JQ318" s="297"/>
      <c r="JR318" s="297"/>
      <c r="JS318" s="297"/>
      <c r="JT318" s="297"/>
      <c r="JU318" s="297"/>
      <c r="JV318" s="297"/>
      <c r="JW318" s="297"/>
      <c r="JX318" s="297"/>
      <c r="JY318" s="297"/>
      <c r="JZ318" s="297"/>
      <c r="KA318" s="297"/>
      <c r="KB318" s="297"/>
      <c r="KC318" s="297"/>
      <c r="KD318" s="297"/>
      <c r="KE318" s="297"/>
      <c r="KF318" s="297"/>
      <c r="KG318" s="297"/>
      <c r="KH318" s="297"/>
      <c r="KI318" s="297"/>
      <c r="KJ318" s="297"/>
      <c r="KK318" s="297"/>
      <c r="KL318" s="297"/>
      <c r="KM318" s="297"/>
      <c r="KN318" s="297"/>
      <c r="KO318" s="297"/>
      <c r="KP318" s="297"/>
      <c r="KQ318" s="297"/>
      <c r="KR318" s="297"/>
      <c r="KS318" s="297"/>
      <c r="KT318" s="297"/>
      <c r="KU318" s="90"/>
      <c r="KV318" s="90"/>
      <c r="KW318" s="90"/>
      <c r="KX318" s="90"/>
      <c r="LR318" s="297"/>
      <c r="LS318" s="297"/>
      <c r="LT318" s="297"/>
      <c r="LU318" s="297"/>
      <c r="LV318" s="297"/>
      <c r="LW318" s="297"/>
      <c r="LX318" s="309"/>
      <c r="MA318" s="297"/>
      <c r="MB318" s="309"/>
      <c r="MF318" s="309"/>
      <c r="MJ318" s="309"/>
      <c r="MK318" s="463"/>
    </row>
    <row r="319" spans="1:371" s="96" customFormat="1" ht="12" customHeight="1">
      <c r="I319" s="172"/>
      <c r="J319" s="211"/>
      <c r="L319" s="24" t="s">
        <v>441</v>
      </c>
      <c r="M319" s="24"/>
      <c r="N319" s="24"/>
      <c r="O319" s="24"/>
      <c r="P319" s="24"/>
      <c r="Q319" s="24"/>
      <c r="R319" s="24"/>
      <c r="S319" s="25"/>
      <c r="T319" s="126"/>
      <c r="U319" s="126"/>
      <c r="V319" s="127"/>
      <c r="W319" s="128"/>
      <c r="X319" s="128"/>
      <c r="Y319" s="93"/>
      <c r="Z319" s="93"/>
      <c r="AA319" s="129"/>
      <c r="AB319" s="93"/>
      <c r="AC319" s="172"/>
      <c r="AD319" s="172"/>
      <c r="AE319" s="93"/>
      <c r="AF319" s="93"/>
      <c r="AG319" s="93"/>
      <c r="AH319" s="93"/>
      <c r="AI319" s="93"/>
      <c r="AJ319" s="172"/>
      <c r="AK319" s="172"/>
      <c r="AL319" s="172"/>
      <c r="AM319" s="226"/>
      <c r="AN319" s="93"/>
      <c r="AO319" s="93"/>
      <c r="AP319" s="93"/>
      <c r="AQ319" s="93"/>
      <c r="AR319" s="93"/>
      <c r="AS319" s="172"/>
      <c r="AT319" s="31"/>
      <c r="AU319" s="31"/>
      <c r="AV319" s="32"/>
      <c r="AW319" s="172"/>
      <c r="AX319" s="277"/>
      <c r="AY319" s="277"/>
      <c r="AZ319" s="172"/>
      <c r="BA319" s="172"/>
      <c r="BB319" s="172"/>
      <c r="BC319" s="307"/>
      <c r="BD319" s="172"/>
      <c r="BE319" s="172"/>
      <c r="BF319" s="172"/>
      <c r="BG319" s="172"/>
      <c r="BH319" s="172"/>
      <c r="BI319" s="172"/>
      <c r="BJ319" s="172"/>
      <c r="BK319" s="172"/>
      <c r="BL319" s="172"/>
      <c r="BM319" s="172"/>
      <c r="BN319" s="307"/>
      <c r="BO319" s="333"/>
      <c r="BP319" s="317"/>
      <c r="BQ319" s="317"/>
      <c r="BR319" s="317"/>
      <c r="BS319" s="317"/>
      <c r="BT319" s="92"/>
      <c r="BU319" s="92"/>
      <c r="BV319" s="92"/>
      <c r="BW319" s="97"/>
      <c r="BX319" s="97"/>
      <c r="BY319" s="92"/>
      <c r="BZ319" s="92"/>
      <c r="CA319" s="92"/>
      <c r="CB319" s="92"/>
      <c r="CC319" s="92"/>
      <c r="CD319" s="92"/>
      <c r="CE319" s="92"/>
      <c r="CF319" s="608"/>
      <c r="CG319" s="97"/>
      <c r="CH319" s="92"/>
      <c r="CI319" s="92"/>
      <c r="CJ319" s="92"/>
      <c r="CK319" s="92"/>
      <c r="CL319" s="92"/>
      <c r="CM319" s="92"/>
      <c r="CN319" s="92"/>
      <c r="CO319" s="608"/>
      <c r="CP319" s="97"/>
      <c r="CQ319" s="92"/>
      <c r="CR319" s="92"/>
      <c r="CS319" s="92"/>
      <c r="CT319" s="92"/>
      <c r="CU319" s="92"/>
      <c r="CV319" s="92"/>
      <c r="CW319" s="92"/>
      <c r="CX319" s="608"/>
      <c r="CY319" s="97"/>
      <c r="CZ319" s="92"/>
      <c r="DA319" s="92"/>
      <c r="DB319" s="92"/>
      <c r="DC319" s="92"/>
      <c r="DD319" s="92"/>
      <c r="DE319" s="92"/>
      <c r="DF319" s="92"/>
      <c r="DG319" s="608"/>
      <c r="DH319" s="97"/>
      <c r="DI319" s="92"/>
      <c r="DJ319" s="92"/>
      <c r="DK319" s="92"/>
      <c r="DL319" s="92"/>
      <c r="DM319" s="92"/>
      <c r="DN319" s="92"/>
      <c r="DO319" s="92"/>
      <c r="DP319" s="608"/>
      <c r="DQ319" s="97"/>
      <c r="DR319" s="92"/>
      <c r="DS319" s="92"/>
      <c r="DT319" s="92"/>
      <c r="DU319" s="92"/>
      <c r="DV319" s="92"/>
      <c r="DW319" s="92"/>
      <c r="DX319" s="92"/>
      <c r="DY319" s="608"/>
      <c r="DZ319" s="97"/>
      <c r="EA319" s="92"/>
      <c r="EB319" s="92"/>
      <c r="EC319" s="92"/>
      <c r="ED319" s="92"/>
      <c r="EE319" s="92"/>
      <c r="EF319" s="92"/>
      <c r="EG319" s="92"/>
      <c r="EH319" s="608"/>
      <c r="EI319" s="97"/>
      <c r="EJ319" s="92"/>
      <c r="EK319" s="92"/>
      <c r="EL319" s="92"/>
      <c r="EM319" s="92"/>
      <c r="EN319" s="92"/>
      <c r="EO319" s="92"/>
      <c r="EP319" s="92"/>
      <c r="EQ319" s="608"/>
      <c r="ER319" s="97"/>
      <c r="ES319" s="89"/>
      <c r="GW319" s="297"/>
      <c r="GX319" s="297"/>
      <c r="GZ319" s="297"/>
      <c r="HA319" s="387"/>
      <c r="HB319" s="387"/>
      <c r="HC319" s="297"/>
      <c r="HD319" s="297"/>
      <c r="HE319" s="297"/>
      <c r="HF319" s="297"/>
      <c r="HG319" s="387"/>
      <c r="HH319" s="387"/>
      <c r="HI319" s="387"/>
      <c r="HJ319" s="297"/>
      <c r="HK319" s="399"/>
      <c r="HL319" s="399"/>
      <c r="HM319" s="399"/>
      <c r="HN319" s="399"/>
      <c r="HO319" s="399"/>
      <c r="HP319" s="297"/>
      <c r="HQ319" s="297"/>
      <c r="HR319" s="297"/>
      <c r="HS319" s="297"/>
      <c r="HT319" s="297"/>
      <c r="HU319" s="297"/>
      <c r="HV319" s="297"/>
      <c r="HW319" s="297"/>
      <c r="HX319" s="297"/>
      <c r="HY319" s="297"/>
      <c r="HZ319" s="297"/>
      <c r="IA319" s="297"/>
      <c r="IB319" s="297"/>
      <c r="IC319" s="297"/>
      <c r="ID319" s="297"/>
      <c r="IE319" s="297"/>
      <c r="IF319" s="297"/>
      <c r="IG319" s="297"/>
      <c r="IH319" s="297"/>
      <c r="II319" s="297"/>
      <c r="IJ319" s="297"/>
      <c r="IK319" s="297"/>
      <c r="IL319" s="297"/>
      <c r="IM319" s="297"/>
      <c r="IN319" s="297"/>
      <c r="IO319" s="297"/>
      <c r="IP319" s="297"/>
      <c r="IQ319" s="297"/>
      <c r="IR319" s="297"/>
      <c r="IS319" s="297"/>
      <c r="IT319" s="387"/>
      <c r="IU319" s="297"/>
      <c r="IV319" s="297"/>
      <c r="IW319" s="297"/>
      <c r="IX319" s="297"/>
      <c r="IY319" s="297"/>
      <c r="IZ319" s="297"/>
      <c r="JA319" s="297"/>
      <c r="JB319" s="297"/>
      <c r="JC319" s="297"/>
      <c r="JD319" s="297"/>
      <c r="JE319" s="297"/>
      <c r="JF319" s="297"/>
      <c r="JG319" s="297"/>
      <c r="JH319" s="297"/>
      <c r="JI319" s="297"/>
      <c r="JJ319" s="297"/>
      <c r="JK319" s="297"/>
      <c r="JL319" s="297"/>
      <c r="JM319" s="297"/>
      <c r="JN319" s="297"/>
      <c r="JO319" s="297"/>
      <c r="JP319" s="297"/>
      <c r="JQ319" s="297"/>
      <c r="JR319" s="297"/>
      <c r="JS319" s="297"/>
      <c r="JT319" s="297"/>
      <c r="JU319" s="297"/>
      <c r="JV319" s="297"/>
      <c r="JW319" s="297"/>
      <c r="JX319" s="297"/>
      <c r="JY319" s="297"/>
      <c r="JZ319" s="297"/>
      <c r="KA319" s="297"/>
      <c r="KB319" s="297"/>
      <c r="KC319" s="297"/>
      <c r="KD319" s="297"/>
      <c r="KE319" s="297"/>
      <c r="KF319" s="297"/>
      <c r="KG319" s="297"/>
      <c r="KH319" s="297"/>
      <c r="KI319" s="297"/>
      <c r="KJ319" s="297"/>
      <c r="KK319" s="297"/>
      <c r="KL319" s="297"/>
      <c r="KM319" s="297"/>
      <c r="KN319" s="297"/>
      <c r="KO319" s="297"/>
      <c r="KP319" s="297"/>
      <c r="KQ319" s="297"/>
      <c r="KR319" s="297"/>
      <c r="KS319" s="297"/>
      <c r="KT319" s="297"/>
      <c r="KU319" s="90"/>
      <c r="KV319" s="90"/>
      <c r="KW319" s="90"/>
      <c r="KX319" s="90"/>
      <c r="LR319" s="297"/>
      <c r="LS319" s="297"/>
      <c r="LT319" s="297"/>
      <c r="LU319" s="297"/>
      <c r="LV319" s="297"/>
      <c r="LW319" s="297"/>
      <c r="LX319" s="309"/>
      <c r="MA319" s="297"/>
      <c r="MB319" s="309"/>
      <c r="MF319" s="309"/>
      <c r="MJ319" s="309"/>
      <c r="MK319" s="463"/>
    </row>
    <row r="320" spans="1:371" s="76" customFormat="1" ht="12" customHeight="1">
      <c r="I320" s="89"/>
      <c r="J320" s="89"/>
      <c r="K320" s="24"/>
      <c r="L320" s="24" t="s">
        <v>442</v>
      </c>
      <c r="M320" s="24"/>
      <c r="N320" s="24"/>
      <c r="O320" s="24"/>
      <c r="P320" s="24"/>
      <c r="Q320" s="24"/>
      <c r="R320" s="24"/>
      <c r="S320" s="25"/>
      <c r="T320" s="93"/>
      <c r="U320" s="93"/>
      <c r="V320" s="127"/>
      <c r="W320" s="128"/>
      <c r="X320" s="128"/>
      <c r="Y320" s="93"/>
      <c r="Z320" s="93"/>
      <c r="AA320" s="129"/>
      <c r="AB320" s="93"/>
      <c r="AC320" s="172"/>
      <c r="AD320" s="172"/>
      <c r="AE320" s="93"/>
      <c r="AF320" s="93"/>
      <c r="AG320" s="93"/>
      <c r="AH320" s="93"/>
      <c r="AI320" s="93"/>
      <c r="AJ320" s="172"/>
      <c r="AK320" s="172"/>
      <c r="AL320" s="172"/>
      <c r="AM320" s="226"/>
      <c r="AN320" s="93"/>
      <c r="AO320" s="93"/>
      <c r="AP320" s="93"/>
      <c r="AQ320" s="93"/>
      <c r="AR320" s="93"/>
      <c r="AS320" s="89"/>
      <c r="AT320" s="172"/>
      <c r="AU320" s="277"/>
      <c r="AV320" s="89"/>
      <c r="AW320" s="172"/>
      <c r="AX320" s="277"/>
      <c r="AY320" s="277"/>
      <c r="AZ320" s="172"/>
      <c r="BA320" s="172"/>
      <c r="BB320" s="172"/>
      <c r="BC320" s="307"/>
      <c r="BD320" s="172"/>
      <c r="BE320" s="172"/>
      <c r="BF320" s="172"/>
      <c r="BG320" s="172"/>
      <c r="BH320" s="172"/>
      <c r="BI320" s="172"/>
      <c r="BJ320" s="172"/>
      <c r="BK320" s="172"/>
      <c r="BL320" s="172"/>
      <c r="BM320" s="172"/>
      <c r="BN320" s="307"/>
      <c r="BO320" s="333"/>
      <c r="BP320" s="318"/>
      <c r="BQ320" s="318"/>
      <c r="BR320" s="318"/>
      <c r="BS320" s="318"/>
      <c r="BT320" s="91"/>
      <c r="BU320" s="91"/>
      <c r="BV320" s="91"/>
      <c r="BW320" s="89"/>
      <c r="BX320" s="307"/>
      <c r="BY320" s="333"/>
      <c r="BZ320" s="91"/>
      <c r="CA320" s="91"/>
      <c r="CB320" s="91"/>
      <c r="CC320" s="91"/>
      <c r="CD320" s="91"/>
      <c r="CE320" s="91"/>
      <c r="CF320" s="607"/>
      <c r="CG320" s="307"/>
      <c r="CH320" s="333"/>
      <c r="CI320" s="91"/>
      <c r="CJ320" s="91"/>
      <c r="CK320" s="91"/>
      <c r="CL320" s="91"/>
      <c r="CM320" s="91"/>
      <c r="CN320" s="92"/>
      <c r="CO320" s="615"/>
      <c r="CP320" s="307"/>
      <c r="CQ320" s="333"/>
      <c r="CR320" s="91"/>
      <c r="CS320" s="91"/>
      <c r="CT320" s="91"/>
      <c r="CU320" s="91"/>
      <c r="CV320" s="91"/>
      <c r="CW320" s="92"/>
      <c r="CX320" s="615"/>
      <c r="CY320" s="307"/>
      <c r="CZ320" s="333"/>
      <c r="DA320" s="91"/>
      <c r="DB320" s="91"/>
      <c r="DC320" s="91"/>
      <c r="DD320" s="91"/>
      <c r="DE320" s="91"/>
      <c r="DF320" s="92"/>
      <c r="DG320" s="615"/>
      <c r="DH320" s="307"/>
      <c r="DI320" s="333"/>
      <c r="DJ320" s="91"/>
      <c r="DK320" s="91"/>
      <c r="DL320" s="91"/>
      <c r="DM320" s="91"/>
      <c r="DN320" s="91"/>
      <c r="DO320" s="92"/>
      <c r="DP320" s="615"/>
      <c r="DQ320" s="307"/>
      <c r="DR320" s="333"/>
      <c r="DS320" s="91"/>
      <c r="DT320" s="91"/>
      <c r="DU320" s="91"/>
      <c r="DV320" s="91"/>
      <c r="DW320" s="91"/>
      <c r="DX320" s="92"/>
      <c r="DY320" s="615"/>
      <c r="DZ320" s="307"/>
      <c r="EA320" s="333"/>
      <c r="EB320" s="91"/>
      <c r="EC320" s="91"/>
      <c r="ED320" s="91"/>
      <c r="EE320" s="91"/>
      <c r="EF320" s="91"/>
      <c r="EG320" s="92"/>
      <c r="EH320" s="615"/>
      <c r="EI320" s="307"/>
      <c r="EJ320" s="333"/>
      <c r="EK320" s="91"/>
      <c r="EL320" s="91"/>
      <c r="EM320" s="91"/>
      <c r="EN320" s="91"/>
      <c r="EO320" s="91"/>
      <c r="EP320" s="92"/>
      <c r="EQ320" s="615"/>
      <c r="ER320" s="90"/>
      <c r="ES320" s="90"/>
      <c r="ET320" s="90"/>
      <c r="EU320" s="90"/>
      <c r="EV320" s="90"/>
      <c r="EW320" s="90"/>
      <c r="EX320" s="90"/>
      <c r="EY320" s="90"/>
      <c r="EZ320" s="90"/>
      <c r="FA320" s="90"/>
      <c r="FB320" s="90"/>
      <c r="FC320" s="90"/>
      <c r="FD320" s="90"/>
      <c r="FE320" s="90"/>
      <c r="FF320" s="90"/>
      <c r="FG320" s="90"/>
      <c r="FH320" s="90"/>
      <c r="FI320" s="90"/>
      <c r="FJ320" s="90"/>
      <c r="FK320" s="90"/>
      <c r="FL320" s="90"/>
      <c r="FM320" s="90"/>
      <c r="FN320" s="90"/>
      <c r="FO320" s="90"/>
      <c r="FP320" s="90"/>
      <c r="FQ320" s="90"/>
      <c r="FR320" s="90"/>
      <c r="FS320" s="90"/>
      <c r="FT320" s="90"/>
      <c r="FU320" s="93"/>
      <c r="FV320" s="93"/>
      <c r="FW320" s="90"/>
      <c r="FX320" s="90"/>
      <c r="FY320" s="90"/>
      <c r="FZ320" s="90"/>
      <c r="GA320" s="90"/>
      <c r="GB320" s="90"/>
      <c r="GC320" s="90"/>
      <c r="GD320" s="90"/>
      <c r="GE320" s="90"/>
      <c r="GF320" s="90"/>
      <c r="GG320" s="90"/>
      <c r="GH320" s="90"/>
      <c r="GI320" s="90"/>
      <c r="GJ320" s="90"/>
      <c r="GK320" s="90"/>
      <c r="GL320" s="90"/>
      <c r="GM320" s="90"/>
      <c r="GN320" s="90"/>
      <c r="GO320" s="90"/>
      <c r="GP320" s="90"/>
      <c r="GQ320" s="90"/>
      <c r="GR320" s="90"/>
      <c r="GS320" s="93"/>
      <c r="GT320" s="93"/>
      <c r="GW320" s="298"/>
      <c r="GX320" s="298"/>
      <c r="GZ320" s="298"/>
      <c r="HA320" s="388"/>
      <c r="HB320" s="430"/>
      <c r="HC320" s="431"/>
      <c r="HD320" s="431"/>
      <c r="HE320" s="431"/>
      <c r="HF320" s="431"/>
      <c r="HG320" s="430"/>
      <c r="HH320" s="430"/>
      <c r="HI320" s="430"/>
      <c r="HJ320" s="298"/>
      <c r="HK320" s="400"/>
      <c r="HL320" s="400"/>
      <c r="HM320" s="400"/>
      <c r="HN320" s="400"/>
      <c r="HO320" s="400"/>
      <c r="HP320" s="298"/>
      <c r="HQ320" s="298"/>
      <c r="HR320" s="298"/>
      <c r="HS320" s="298"/>
      <c r="HT320" s="298"/>
      <c r="HU320" s="298"/>
      <c r="HV320" s="298"/>
      <c r="HW320" s="298"/>
      <c r="HX320" s="298"/>
      <c r="HY320" s="298"/>
      <c r="HZ320" s="298"/>
      <c r="IA320" s="298"/>
      <c r="IB320" s="298"/>
      <c r="IC320" s="298"/>
      <c r="ID320" s="298"/>
      <c r="IE320" s="298"/>
      <c r="IF320" s="298"/>
      <c r="IG320" s="298"/>
      <c r="IH320" s="298"/>
      <c r="II320" s="298"/>
      <c r="IJ320" s="298"/>
      <c r="IK320" s="298"/>
      <c r="IL320" s="298"/>
      <c r="IM320" s="298"/>
      <c r="IN320" s="298"/>
      <c r="IO320" s="298"/>
      <c r="IP320" s="298"/>
      <c r="IQ320" s="298"/>
      <c r="IR320" s="298"/>
      <c r="IS320" s="298"/>
      <c r="IT320" s="388"/>
      <c r="IU320" s="298"/>
      <c r="IV320" s="298"/>
      <c r="IW320" s="298"/>
      <c r="IX320" s="298"/>
      <c r="IY320" s="298"/>
      <c r="IZ320" s="298"/>
      <c r="JA320" s="298"/>
      <c r="JB320" s="298"/>
      <c r="JC320" s="298"/>
      <c r="JD320" s="298"/>
      <c r="JE320" s="298"/>
      <c r="JF320" s="298"/>
      <c r="JG320" s="298"/>
      <c r="JH320" s="298"/>
      <c r="JI320" s="298"/>
      <c r="JJ320" s="298"/>
      <c r="JK320" s="298"/>
      <c r="JL320" s="298"/>
      <c r="JM320" s="298"/>
      <c r="JN320" s="298"/>
      <c r="JO320" s="298"/>
      <c r="JP320" s="298"/>
      <c r="JQ320" s="298"/>
      <c r="JR320" s="298"/>
      <c r="JS320" s="298"/>
      <c r="JT320" s="298"/>
      <c r="JU320" s="298"/>
      <c r="JV320" s="298"/>
      <c r="JW320" s="298"/>
      <c r="JX320" s="298"/>
      <c r="JY320" s="298"/>
      <c r="JZ320" s="298"/>
      <c r="KA320" s="298"/>
      <c r="KB320" s="298"/>
      <c r="KC320" s="298"/>
      <c r="KD320" s="298"/>
      <c r="KE320" s="298"/>
      <c r="KF320" s="298"/>
      <c r="KG320" s="298"/>
      <c r="KH320" s="298"/>
      <c r="KI320" s="298"/>
      <c r="KJ320" s="298"/>
      <c r="KK320" s="298"/>
      <c r="KL320" s="298"/>
      <c r="KM320" s="298"/>
      <c r="KN320" s="298"/>
      <c r="KO320" s="298"/>
      <c r="KP320" s="298"/>
      <c r="KQ320" s="298"/>
      <c r="KR320" s="298"/>
      <c r="KS320" s="298"/>
      <c r="KT320" s="298"/>
      <c r="KU320" s="90"/>
      <c r="KV320" s="90"/>
      <c r="KW320" s="90"/>
      <c r="KX320" s="90"/>
      <c r="LR320" s="298"/>
      <c r="LS320" s="298"/>
      <c r="LT320" s="298"/>
      <c r="LU320" s="298"/>
      <c r="LV320" s="298"/>
      <c r="LW320" s="298"/>
      <c r="LX320" s="310"/>
      <c r="MA320" s="298"/>
      <c r="MB320" s="310"/>
      <c r="MF320" s="310"/>
      <c r="MJ320" s="310"/>
      <c r="MK320" s="464"/>
    </row>
    <row r="321" spans="9:349" s="76" customFormat="1" ht="23.25" customHeight="1">
      <c r="I321" s="89"/>
      <c r="J321" s="89"/>
      <c r="K321" s="24"/>
      <c r="L321" s="917" t="s">
        <v>443</v>
      </c>
      <c r="M321" s="917"/>
      <c r="N321" s="917"/>
      <c r="O321" s="917"/>
      <c r="P321" s="917"/>
      <c r="Q321" s="917"/>
      <c r="R321" s="917"/>
      <c r="S321" s="917"/>
      <c r="T321" s="917"/>
      <c r="U321" s="917"/>
      <c r="V321" s="917"/>
      <c r="W321" s="917"/>
      <c r="X321" s="917"/>
      <c r="Y321" s="917"/>
      <c r="Z321" s="917"/>
      <c r="AA321" s="917"/>
      <c r="AB321" s="917"/>
      <c r="AC321" s="917"/>
      <c r="AD321" s="917"/>
      <c r="AE321" s="917"/>
      <c r="AF321" s="917"/>
      <c r="AG321" s="917"/>
      <c r="AH321" s="917"/>
      <c r="AI321" s="917"/>
      <c r="AJ321" s="917"/>
      <c r="AK321" s="917"/>
      <c r="AL321" s="917"/>
      <c r="AM321" s="917"/>
      <c r="AN321" s="917"/>
      <c r="AO321" s="917"/>
      <c r="AP321" s="917"/>
      <c r="AQ321" s="917"/>
      <c r="AR321" s="917"/>
      <c r="AS321" s="917"/>
      <c r="AT321" s="917"/>
      <c r="AU321" s="917"/>
      <c r="AV321" s="917"/>
      <c r="AW321" s="917"/>
      <c r="AX321" s="275"/>
      <c r="AY321" s="275"/>
      <c r="AZ321" s="172"/>
      <c r="BA321" s="172"/>
      <c r="BB321" s="172"/>
      <c r="BC321" s="307"/>
      <c r="BD321" s="172"/>
      <c r="BE321" s="172"/>
      <c r="BF321" s="172"/>
      <c r="BG321" s="172"/>
      <c r="BH321" s="172"/>
      <c r="BI321" s="172"/>
      <c r="BJ321" s="172"/>
      <c r="BK321" s="172"/>
      <c r="BL321" s="172"/>
      <c r="BM321" s="172"/>
      <c r="BN321" s="307"/>
      <c r="BO321" s="333"/>
      <c r="BP321" s="318"/>
      <c r="BQ321" s="318"/>
      <c r="BR321" s="318"/>
      <c r="BS321" s="318"/>
      <c r="BT321" s="91"/>
      <c r="BU321" s="91"/>
      <c r="BV321" s="91"/>
      <c r="BW321" s="89"/>
      <c r="BX321" s="307"/>
      <c r="BY321" s="333"/>
      <c r="BZ321" s="91"/>
      <c r="CA321" s="91"/>
      <c r="CB321" s="91"/>
      <c r="CC321" s="91"/>
      <c r="CD321" s="91"/>
      <c r="CE321" s="91"/>
      <c r="CF321" s="607"/>
      <c r="CG321" s="307"/>
      <c r="CH321" s="333"/>
      <c r="CI321" s="91"/>
      <c r="CJ321" s="91"/>
      <c r="CK321" s="91"/>
      <c r="CL321" s="91"/>
      <c r="CM321" s="91"/>
      <c r="CN321" s="92"/>
      <c r="CO321" s="615"/>
      <c r="CP321" s="307"/>
      <c r="CQ321" s="333"/>
      <c r="CR321" s="91"/>
      <c r="CS321" s="91"/>
      <c r="CT321" s="91"/>
      <c r="CU321" s="91"/>
      <c r="CV321" s="91"/>
      <c r="CW321" s="92"/>
      <c r="CX321" s="615"/>
      <c r="CY321" s="307"/>
      <c r="CZ321" s="333"/>
      <c r="DA321" s="91"/>
      <c r="DB321" s="91"/>
      <c r="DC321" s="91"/>
      <c r="DD321" s="91"/>
      <c r="DE321" s="91"/>
      <c r="DF321" s="92"/>
      <c r="DG321" s="615"/>
      <c r="DH321" s="307"/>
      <c r="DI321" s="333"/>
      <c r="DJ321" s="91"/>
      <c r="DK321" s="91"/>
      <c r="DL321" s="91"/>
      <c r="DM321" s="91"/>
      <c r="DN321" s="91"/>
      <c r="DO321" s="92"/>
      <c r="DP321" s="615"/>
      <c r="DQ321" s="307"/>
      <c r="DR321" s="333"/>
      <c r="DS321" s="91"/>
      <c r="DT321" s="91"/>
      <c r="DU321" s="91"/>
      <c r="DV321" s="91"/>
      <c r="DW321" s="91"/>
      <c r="DX321" s="92"/>
      <c r="DY321" s="615"/>
      <c r="DZ321" s="307"/>
      <c r="EA321" s="333"/>
      <c r="EB321" s="91"/>
      <c r="EC321" s="91"/>
      <c r="ED321" s="91"/>
      <c r="EE321" s="91"/>
      <c r="EF321" s="91"/>
      <c r="EG321" s="92"/>
      <c r="EH321" s="615"/>
      <c r="EI321" s="307"/>
      <c r="EJ321" s="333"/>
      <c r="EK321" s="91"/>
      <c r="EL321" s="91"/>
      <c r="EM321" s="91"/>
      <c r="EN321" s="91"/>
      <c r="EO321" s="91"/>
      <c r="EP321" s="92"/>
      <c r="EQ321" s="615"/>
      <c r="ER321" s="90"/>
      <c r="ES321" s="90"/>
      <c r="ET321" s="90"/>
      <c r="EU321" s="90"/>
      <c r="EV321" s="90"/>
      <c r="EW321" s="90"/>
      <c r="EX321" s="90"/>
      <c r="EY321" s="90"/>
      <c r="EZ321" s="90"/>
      <c r="FA321" s="90"/>
      <c r="FB321" s="90"/>
      <c r="FC321" s="90"/>
      <c r="FD321" s="90"/>
      <c r="FE321" s="90"/>
      <c r="FF321" s="90"/>
      <c r="FG321" s="90"/>
      <c r="FH321" s="90"/>
      <c r="FI321" s="90"/>
      <c r="FJ321" s="90"/>
      <c r="FK321" s="90"/>
      <c r="FL321" s="90"/>
      <c r="FM321" s="90"/>
      <c r="FN321" s="90"/>
      <c r="FO321" s="90"/>
      <c r="FP321" s="90"/>
      <c r="FQ321" s="90"/>
      <c r="FR321" s="90"/>
      <c r="FS321" s="90"/>
      <c r="FT321" s="90"/>
      <c r="FU321" s="93"/>
      <c r="FV321" s="93"/>
      <c r="FW321" s="90"/>
      <c r="FX321" s="90"/>
      <c r="FY321" s="90"/>
      <c r="FZ321" s="90"/>
      <c r="GA321" s="90"/>
      <c r="GB321" s="90"/>
      <c r="GC321" s="90"/>
      <c r="GD321" s="90"/>
      <c r="GE321" s="90"/>
      <c r="GF321" s="90"/>
      <c r="GG321" s="90"/>
      <c r="GH321" s="90"/>
      <c r="GI321" s="90"/>
      <c r="GJ321" s="90"/>
      <c r="GK321" s="90"/>
      <c r="GL321" s="90"/>
      <c r="GM321" s="90"/>
      <c r="GN321" s="90"/>
      <c r="GO321" s="90"/>
      <c r="GP321" s="90"/>
      <c r="GQ321" s="90"/>
      <c r="GR321" s="90"/>
      <c r="GS321" s="93"/>
      <c r="GT321" s="93"/>
      <c r="GW321" s="298"/>
      <c r="GX321" s="298"/>
      <c r="GZ321" s="298"/>
      <c r="HA321" s="388"/>
      <c r="HB321" s="430"/>
      <c r="HC321" s="431"/>
      <c r="HD321" s="431"/>
      <c r="HE321" s="431"/>
      <c r="HF321" s="431"/>
      <c r="HG321" s="430"/>
      <c r="HH321" s="430"/>
      <c r="HI321" s="430"/>
      <c r="HJ321" s="298"/>
      <c r="HK321" s="400"/>
      <c r="HL321" s="400"/>
      <c r="HM321" s="400"/>
      <c r="HN321" s="400"/>
      <c r="HO321" s="400"/>
      <c r="HP321" s="298"/>
      <c r="HQ321" s="298"/>
      <c r="HR321" s="298"/>
      <c r="HS321" s="298"/>
      <c r="HT321" s="298"/>
      <c r="HU321" s="298"/>
      <c r="HV321" s="298"/>
      <c r="HW321" s="298"/>
      <c r="HX321" s="298"/>
      <c r="HY321" s="298"/>
      <c r="HZ321" s="298"/>
      <c r="IA321" s="298"/>
      <c r="IB321" s="298"/>
      <c r="IC321" s="298"/>
      <c r="ID321" s="298"/>
      <c r="IE321" s="298"/>
      <c r="IF321" s="298"/>
      <c r="IG321" s="298"/>
      <c r="IH321" s="298"/>
      <c r="II321" s="298"/>
      <c r="IJ321" s="298"/>
      <c r="IK321" s="298"/>
      <c r="IL321" s="298"/>
      <c r="IM321" s="298"/>
      <c r="IN321" s="298"/>
      <c r="IO321" s="298"/>
      <c r="IP321" s="298"/>
      <c r="IQ321" s="298"/>
      <c r="IR321" s="298"/>
      <c r="IS321" s="298"/>
      <c r="IT321" s="388"/>
      <c r="IU321" s="298"/>
      <c r="IV321" s="298"/>
      <c r="IW321" s="298"/>
      <c r="IX321" s="298"/>
      <c r="IY321" s="298"/>
      <c r="IZ321" s="298"/>
      <c r="JA321" s="298"/>
      <c r="JB321" s="298"/>
      <c r="JC321" s="298"/>
      <c r="JD321" s="298"/>
      <c r="JE321" s="298"/>
      <c r="JF321" s="298"/>
      <c r="JG321" s="298"/>
      <c r="JH321" s="298"/>
      <c r="JI321" s="298"/>
      <c r="JJ321" s="298"/>
      <c r="JK321" s="298"/>
      <c r="JL321" s="298"/>
      <c r="JM321" s="298"/>
      <c r="JN321" s="298"/>
      <c r="JO321" s="298"/>
      <c r="JP321" s="298"/>
      <c r="JQ321" s="298"/>
      <c r="JR321" s="298"/>
      <c r="JS321" s="298"/>
      <c r="JT321" s="298"/>
      <c r="JU321" s="298"/>
      <c r="JV321" s="298"/>
      <c r="JW321" s="298"/>
      <c r="JX321" s="298"/>
      <c r="JY321" s="298"/>
      <c r="JZ321" s="298"/>
      <c r="KA321" s="298"/>
      <c r="KB321" s="298"/>
      <c r="KC321" s="298"/>
      <c r="KD321" s="298"/>
      <c r="KE321" s="298"/>
      <c r="KF321" s="298"/>
      <c r="KG321" s="298"/>
      <c r="KH321" s="298"/>
      <c r="KI321" s="298"/>
      <c r="KJ321" s="298"/>
      <c r="KK321" s="298"/>
      <c r="KL321" s="298"/>
      <c r="KM321" s="298"/>
      <c r="KN321" s="298"/>
      <c r="KO321" s="298"/>
      <c r="KP321" s="298"/>
      <c r="KQ321" s="298"/>
      <c r="KR321" s="298"/>
      <c r="KS321" s="298"/>
      <c r="KT321" s="298"/>
      <c r="KU321" s="90"/>
      <c r="KV321" s="90"/>
      <c r="KW321" s="90"/>
      <c r="KX321" s="90"/>
      <c r="LR321" s="298"/>
      <c r="LS321" s="298"/>
      <c r="LT321" s="298"/>
      <c r="LU321" s="298"/>
      <c r="LV321" s="298"/>
      <c r="LW321" s="298"/>
      <c r="LX321" s="310"/>
      <c r="MA321" s="298"/>
      <c r="MB321" s="310"/>
      <c r="MF321" s="310"/>
      <c r="MJ321" s="310"/>
      <c r="MK321" s="464"/>
    </row>
    <row r="322" spans="9:349" s="76" customFormat="1">
      <c r="I322" s="24"/>
      <c r="J322" s="24"/>
      <c r="K322" s="89"/>
      <c r="L322" s="24" t="s">
        <v>444</v>
      </c>
      <c r="M322" s="24"/>
      <c r="N322" s="24"/>
      <c r="O322" s="24"/>
      <c r="P322" s="24"/>
      <c r="Q322" s="24"/>
      <c r="R322" s="24"/>
      <c r="S322" s="20"/>
      <c r="T322" s="20"/>
      <c r="U322" s="19"/>
      <c r="V322" s="19"/>
      <c r="W322" s="21"/>
      <c r="X322" s="21"/>
      <c r="Y322" s="19"/>
      <c r="Z322" s="19"/>
      <c r="AA322" s="21"/>
      <c r="AB322" s="22"/>
      <c r="AC322" s="19"/>
      <c r="AD322" s="19"/>
      <c r="AE322" s="19"/>
      <c r="AF322" s="19"/>
      <c r="AG322" s="22"/>
      <c r="AH322" s="22"/>
      <c r="AI322" s="22"/>
      <c r="AJ322" s="22"/>
      <c r="AK322" s="22"/>
      <c r="AL322" s="22"/>
      <c r="AM322" s="22"/>
      <c r="AN322" s="22"/>
      <c r="AO322" s="22"/>
      <c r="AP322" s="22"/>
      <c r="AQ322" s="22"/>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319"/>
      <c r="BQ322" s="319"/>
      <c r="BR322" s="320"/>
      <c r="BS322" s="319"/>
      <c r="BT322" s="19"/>
      <c r="BU322" s="19"/>
      <c r="BV322" s="19"/>
      <c r="BW322" s="19"/>
      <c r="BX322" s="19"/>
      <c r="BY322" s="19"/>
      <c r="BZ322" s="19"/>
      <c r="CA322" s="19"/>
      <c r="CB322" s="19"/>
      <c r="CC322" s="19"/>
      <c r="CD322" s="19"/>
      <c r="CE322" s="19"/>
      <c r="CF322" s="612"/>
      <c r="CG322" s="19"/>
      <c r="CH322" s="19"/>
      <c r="CI322" s="19"/>
      <c r="CJ322" s="19"/>
      <c r="CK322" s="19"/>
      <c r="CL322" s="19"/>
      <c r="CM322" s="19"/>
      <c r="CN322" s="23"/>
      <c r="CO322" s="616"/>
      <c r="CP322" s="19"/>
      <c r="CQ322" s="19"/>
      <c r="CR322" s="19"/>
      <c r="CS322" s="19"/>
      <c r="CT322" s="19"/>
      <c r="CU322" s="19"/>
      <c r="CV322" s="19"/>
      <c r="CW322" s="23"/>
      <c r="CX322" s="616"/>
      <c r="CY322" s="19"/>
      <c r="CZ322" s="19"/>
      <c r="DA322" s="19"/>
      <c r="DB322" s="19"/>
      <c r="DC322" s="19"/>
      <c r="DD322" s="19"/>
      <c r="DE322" s="19"/>
      <c r="DF322" s="23"/>
      <c r="DG322" s="616"/>
      <c r="DH322" s="19"/>
      <c r="DI322" s="19"/>
      <c r="DJ322" s="19"/>
      <c r="DK322" s="19"/>
      <c r="DL322" s="19"/>
      <c r="DM322" s="19"/>
      <c r="DN322" s="19"/>
      <c r="DO322" s="23"/>
      <c r="DP322" s="616"/>
      <c r="DQ322" s="19"/>
      <c r="DR322" s="19"/>
      <c r="DS322" s="19"/>
      <c r="DT322" s="19"/>
      <c r="DU322" s="19"/>
      <c r="DV322" s="19"/>
      <c r="DW322" s="19"/>
      <c r="DX322" s="23"/>
      <c r="DY322" s="616"/>
      <c r="DZ322" s="19"/>
      <c r="EA322" s="19"/>
      <c r="EB322" s="19"/>
      <c r="EC322" s="19"/>
      <c r="ED322" s="19"/>
      <c r="EE322" s="19"/>
      <c r="EF322" s="19"/>
      <c r="EG322" s="23"/>
      <c r="EH322" s="616"/>
      <c r="EI322" s="19"/>
      <c r="EJ322" s="19"/>
      <c r="EK322" s="19"/>
      <c r="EL322" s="19"/>
      <c r="EM322" s="19"/>
      <c r="EN322" s="19"/>
      <c r="EO322" s="19"/>
      <c r="EP322" s="23"/>
      <c r="EQ322" s="616"/>
      <c r="GW322" s="298"/>
      <c r="GX322" s="298"/>
      <c r="GZ322" s="298"/>
      <c r="HA322" s="388"/>
      <c r="HB322" s="430"/>
      <c r="HC322" s="431"/>
      <c r="HD322" s="431"/>
      <c r="HE322" s="431"/>
      <c r="HF322" s="431"/>
      <c r="HG322" s="430"/>
      <c r="HH322" s="430"/>
      <c r="HI322" s="430"/>
      <c r="HJ322" s="298"/>
      <c r="HK322" s="400"/>
      <c r="HL322" s="400"/>
      <c r="HM322" s="400"/>
      <c r="HN322" s="400"/>
      <c r="HO322" s="400"/>
      <c r="HP322" s="298"/>
      <c r="HQ322" s="298"/>
      <c r="HR322" s="298"/>
      <c r="HS322" s="298"/>
      <c r="HT322" s="298"/>
      <c r="HU322" s="298"/>
      <c r="HV322" s="298"/>
      <c r="HW322" s="298"/>
      <c r="HX322" s="298"/>
      <c r="HY322" s="298"/>
      <c r="HZ322" s="298"/>
      <c r="IA322" s="298"/>
      <c r="IB322" s="298"/>
      <c r="IC322" s="298"/>
      <c r="ID322" s="298"/>
      <c r="IE322" s="298"/>
      <c r="IF322" s="298"/>
      <c r="IG322" s="298"/>
      <c r="IH322" s="298"/>
      <c r="II322" s="298"/>
      <c r="IJ322" s="298"/>
      <c r="IK322" s="298"/>
      <c r="IL322" s="298"/>
      <c r="IM322" s="298"/>
      <c r="IN322" s="298"/>
      <c r="IO322" s="298"/>
      <c r="IP322" s="298"/>
      <c r="IQ322" s="298"/>
      <c r="IR322" s="298"/>
      <c r="IS322" s="298"/>
      <c r="IT322" s="388"/>
      <c r="IU322" s="298"/>
      <c r="IV322" s="298"/>
      <c r="IW322" s="298"/>
      <c r="IX322" s="298"/>
      <c r="IY322" s="298"/>
      <c r="IZ322" s="298"/>
      <c r="JA322" s="298"/>
      <c r="JB322" s="298"/>
      <c r="JC322" s="298"/>
      <c r="JD322" s="298"/>
      <c r="JE322" s="298"/>
      <c r="JF322" s="298"/>
      <c r="JG322" s="298"/>
      <c r="JH322" s="298"/>
      <c r="JI322" s="298"/>
      <c r="JJ322" s="298"/>
      <c r="JK322" s="298"/>
      <c r="JL322" s="298"/>
      <c r="JM322" s="298"/>
      <c r="JN322" s="298"/>
      <c r="JO322" s="298"/>
      <c r="JP322" s="298"/>
      <c r="JQ322" s="298"/>
      <c r="JR322" s="298"/>
      <c r="JS322" s="298"/>
      <c r="JT322" s="298"/>
      <c r="JU322" s="298"/>
      <c r="JV322" s="298"/>
      <c r="JW322" s="298"/>
      <c r="JX322" s="298"/>
      <c r="JY322" s="298"/>
      <c r="JZ322" s="298"/>
      <c r="KA322" s="298"/>
      <c r="KB322" s="298"/>
      <c r="KC322" s="298"/>
      <c r="KD322" s="298"/>
      <c r="KE322" s="298"/>
      <c r="KF322" s="298"/>
      <c r="KG322" s="298"/>
      <c r="KH322" s="298"/>
      <c r="KI322" s="298"/>
      <c r="KJ322" s="298"/>
      <c r="KK322" s="298"/>
      <c r="KL322" s="298"/>
      <c r="KM322" s="298"/>
      <c r="KN322" s="298"/>
      <c r="KO322" s="298"/>
      <c r="KP322" s="298"/>
      <c r="KQ322" s="298"/>
      <c r="KR322" s="298"/>
      <c r="KS322" s="298"/>
      <c r="KT322" s="298"/>
      <c r="KU322" s="90"/>
      <c r="KV322" s="90"/>
      <c r="KW322" s="90"/>
      <c r="KX322" s="90"/>
      <c r="LR322" s="298"/>
      <c r="LS322" s="298"/>
      <c r="LT322" s="298"/>
      <c r="LU322" s="298"/>
      <c r="LV322" s="298"/>
      <c r="LW322" s="298"/>
      <c r="LX322" s="310"/>
      <c r="MA322" s="298"/>
      <c r="MB322" s="310"/>
      <c r="MF322" s="310"/>
      <c r="MJ322" s="310"/>
      <c r="MK322" s="464"/>
    </row>
    <row r="323" spans="9:349" s="76" customFormat="1">
      <c r="I323" s="89"/>
      <c r="J323" s="89"/>
      <c r="K323" s="89"/>
      <c r="L323" s="24" t="s">
        <v>445</v>
      </c>
      <c r="M323" s="24"/>
      <c r="N323" s="24"/>
      <c r="O323" s="24"/>
      <c r="P323" s="24"/>
      <c r="Q323" s="24"/>
      <c r="R323" s="89"/>
      <c r="S323" s="89"/>
      <c r="T323" s="89"/>
      <c r="U323" s="89"/>
      <c r="V323" s="172"/>
      <c r="W323" s="94"/>
      <c r="X323" s="94"/>
      <c r="Y323" s="94"/>
      <c r="Z323" s="94"/>
      <c r="AA323" s="95"/>
      <c r="AB323" s="94"/>
      <c r="AC323" s="172"/>
      <c r="AD323" s="172"/>
      <c r="AE323" s="89"/>
      <c r="AF323" s="89"/>
      <c r="AG323" s="89"/>
      <c r="AH323" s="89"/>
      <c r="AI323" s="89"/>
      <c r="AJ323" s="172"/>
      <c r="AK323" s="172"/>
      <c r="AL323" s="172"/>
      <c r="AM323" s="226"/>
      <c r="AN323" s="89"/>
      <c r="AO323" s="89"/>
      <c r="AP323" s="89"/>
      <c r="AQ323" s="89"/>
      <c r="AR323" s="89"/>
      <c r="AS323" s="89"/>
      <c r="AT323" s="172"/>
      <c r="AU323" s="277"/>
      <c r="AV323" s="89"/>
      <c r="AW323" s="172"/>
      <c r="AX323" s="277"/>
      <c r="AY323" s="277"/>
      <c r="AZ323" s="172"/>
      <c r="BA323" s="172"/>
      <c r="BB323" s="172"/>
      <c r="BC323" s="307"/>
      <c r="BD323" s="172"/>
      <c r="BE323" s="172"/>
      <c r="BF323" s="172"/>
      <c r="BG323" s="172"/>
      <c r="BH323" s="172"/>
      <c r="BI323" s="172"/>
      <c r="BJ323" s="172"/>
      <c r="BK323" s="172"/>
      <c r="BL323" s="172"/>
      <c r="BM323" s="172"/>
      <c r="BN323" s="307"/>
      <c r="BO323" s="333"/>
      <c r="BP323" s="318"/>
      <c r="BQ323" s="318"/>
      <c r="BR323" s="318"/>
      <c r="BS323" s="318"/>
      <c r="BT323" s="91"/>
      <c r="BU323" s="91"/>
      <c r="BV323" s="91"/>
      <c r="BW323" s="89"/>
      <c r="BX323" s="307"/>
      <c r="BY323" s="333"/>
      <c r="BZ323" s="91"/>
      <c r="CA323" s="91"/>
      <c r="CB323" s="91"/>
      <c r="CC323" s="91"/>
      <c r="CD323" s="91"/>
      <c r="CE323" s="91"/>
      <c r="CF323" s="607"/>
      <c r="CG323" s="307"/>
      <c r="CH323" s="333"/>
      <c r="CI323" s="91"/>
      <c r="CJ323" s="91"/>
      <c r="CK323" s="91"/>
      <c r="CL323" s="91"/>
      <c r="CM323" s="91"/>
      <c r="CN323" s="92"/>
      <c r="CO323" s="615"/>
      <c r="CP323" s="307"/>
      <c r="CQ323" s="333"/>
      <c r="CR323" s="91"/>
      <c r="CS323" s="91"/>
      <c r="CT323" s="91"/>
      <c r="CU323" s="91"/>
      <c r="CV323" s="91"/>
      <c r="CW323" s="92"/>
      <c r="CX323" s="615"/>
      <c r="CY323" s="307"/>
      <c r="CZ323" s="333"/>
      <c r="DA323" s="91"/>
      <c r="DB323" s="91"/>
      <c r="DC323" s="91"/>
      <c r="DD323" s="91"/>
      <c r="DE323" s="91"/>
      <c r="DF323" s="92"/>
      <c r="DG323" s="615"/>
      <c r="DH323" s="307"/>
      <c r="DI323" s="333"/>
      <c r="DJ323" s="91"/>
      <c r="DK323" s="91"/>
      <c r="DL323" s="91"/>
      <c r="DM323" s="91"/>
      <c r="DN323" s="91"/>
      <c r="DO323" s="92"/>
      <c r="DP323" s="615"/>
      <c r="DQ323" s="307"/>
      <c r="DR323" s="333"/>
      <c r="DS323" s="91"/>
      <c r="DT323" s="91"/>
      <c r="DU323" s="91"/>
      <c r="DV323" s="91"/>
      <c r="DW323" s="91"/>
      <c r="DX323" s="92"/>
      <c r="DY323" s="615"/>
      <c r="DZ323" s="307"/>
      <c r="EA323" s="333"/>
      <c r="EB323" s="91"/>
      <c r="EC323" s="91"/>
      <c r="ED323" s="91"/>
      <c r="EE323" s="91"/>
      <c r="EF323" s="91"/>
      <c r="EG323" s="92"/>
      <c r="EH323" s="615"/>
      <c r="EI323" s="307"/>
      <c r="EJ323" s="333"/>
      <c r="EK323" s="91"/>
      <c r="EL323" s="91"/>
      <c r="EM323" s="91"/>
      <c r="EN323" s="91"/>
      <c r="EO323" s="91"/>
      <c r="EP323" s="92"/>
      <c r="EQ323" s="615"/>
      <c r="ER323" s="90"/>
      <c r="ES323" s="90"/>
      <c r="ET323" s="90"/>
      <c r="EU323" s="90"/>
      <c r="EV323" s="90"/>
      <c r="EW323" s="90"/>
      <c r="EX323" s="90"/>
      <c r="EY323" s="90"/>
      <c r="EZ323" s="90"/>
      <c r="FA323" s="90"/>
      <c r="FB323" s="90"/>
      <c r="FC323" s="90"/>
      <c r="FD323" s="90"/>
      <c r="FE323" s="90"/>
      <c r="FF323" s="90"/>
      <c r="FG323" s="90"/>
      <c r="FH323" s="90"/>
      <c r="FI323" s="90"/>
      <c r="FJ323" s="90"/>
      <c r="FK323" s="90"/>
      <c r="FL323" s="90"/>
      <c r="FM323" s="90"/>
      <c r="FN323" s="90"/>
      <c r="FO323" s="90"/>
      <c r="FP323" s="90"/>
      <c r="FQ323" s="90"/>
      <c r="FR323" s="90"/>
      <c r="FS323" s="90"/>
      <c r="FT323" s="90"/>
      <c r="FW323" s="90"/>
      <c r="FX323" s="90"/>
      <c r="FY323" s="90"/>
      <c r="FZ323" s="90"/>
      <c r="GA323" s="90"/>
      <c r="GB323" s="90"/>
      <c r="GC323" s="90"/>
      <c r="GD323" s="90"/>
      <c r="GE323" s="90"/>
      <c r="GF323" s="90"/>
      <c r="GG323" s="90"/>
      <c r="GH323" s="90"/>
      <c r="GI323" s="90"/>
      <c r="GJ323" s="90"/>
      <c r="GK323" s="90"/>
      <c r="GL323" s="90"/>
      <c r="GM323" s="90"/>
      <c r="GN323" s="90"/>
      <c r="GO323" s="90"/>
      <c r="GP323" s="90"/>
      <c r="GQ323" s="90"/>
      <c r="GR323" s="90"/>
      <c r="GS323" s="21"/>
      <c r="GW323" s="298"/>
      <c r="GX323" s="298"/>
      <c r="GZ323" s="298"/>
      <c r="HA323" s="388"/>
      <c r="HB323" s="430"/>
      <c r="HC323" s="431"/>
      <c r="HD323" s="431"/>
      <c r="HE323" s="431"/>
      <c r="HF323" s="431"/>
      <c r="HG323" s="430"/>
      <c r="HH323" s="430"/>
      <c r="HI323" s="430"/>
      <c r="HJ323" s="298"/>
      <c r="HK323" s="400"/>
      <c r="HL323" s="400"/>
      <c r="HM323" s="400"/>
      <c r="HN323" s="400"/>
      <c r="HO323" s="400"/>
      <c r="HP323" s="298"/>
      <c r="HQ323" s="298"/>
      <c r="HR323" s="298"/>
      <c r="HS323" s="298"/>
      <c r="HT323" s="298"/>
      <c r="HU323" s="298"/>
      <c r="HV323" s="298"/>
      <c r="HW323" s="298"/>
      <c r="HX323" s="298"/>
      <c r="HY323" s="298"/>
      <c r="HZ323" s="298"/>
      <c r="IA323" s="298"/>
      <c r="IB323" s="298"/>
      <c r="IC323" s="298"/>
      <c r="ID323" s="298"/>
      <c r="IE323" s="298"/>
      <c r="IF323" s="298"/>
      <c r="IG323" s="298"/>
      <c r="IH323" s="298"/>
      <c r="II323" s="298"/>
      <c r="IJ323" s="298"/>
      <c r="IK323" s="298"/>
      <c r="IL323" s="298"/>
      <c r="IM323" s="298"/>
      <c r="IN323" s="298"/>
      <c r="IO323" s="298"/>
      <c r="IP323" s="298"/>
      <c r="IQ323" s="298"/>
      <c r="IR323" s="298"/>
      <c r="IS323" s="298"/>
      <c r="IT323" s="388"/>
      <c r="IU323" s="298"/>
      <c r="IV323" s="298"/>
      <c r="IW323" s="298"/>
      <c r="IX323" s="298"/>
      <c r="IY323" s="298"/>
      <c r="IZ323" s="298"/>
      <c r="JA323" s="298"/>
      <c r="JB323" s="298"/>
      <c r="JC323" s="298"/>
      <c r="JD323" s="298"/>
      <c r="JE323" s="298"/>
      <c r="JF323" s="298"/>
      <c r="JG323" s="298"/>
      <c r="JH323" s="298"/>
      <c r="JI323" s="298"/>
      <c r="JJ323" s="298"/>
      <c r="JK323" s="298"/>
      <c r="JL323" s="298"/>
      <c r="JM323" s="298"/>
      <c r="JN323" s="298"/>
      <c r="JO323" s="298"/>
      <c r="JP323" s="298"/>
      <c r="JQ323" s="298"/>
      <c r="JR323" s="298"/>
      <c r="JS323" s="298"/>
      <c r="JT323" s="298"/>
      <c r="JU323" s="298"/>
      <c r="JV323" s="298"/>
      <c r="JW323" s="298"/>
      <c r="JX323" s="298"/>
      <c r="JY323" s="298"/>
      <c r="JZ323" s="298"/>
      <c r="KA323" s="298"/>
      <c r="KB323" s="298"/>
      <c r="KC323" s="298"/>
      <c r="KD323" s="298"/>
      <c r="KE323" s="298"/>
      <c r="KF323" s="298"/>
      <c r="KG323" s="298"/>
      <c r="KH323" s="298"/>
      <c r="KI323" s="298"/>
      <c r="KJ323" s="298"/>
      <c r="KK323" s="298"/>
      <c r="KL323" s="298"/>
      <c r="KM323" s="298"/>
      <c r="KN323" s="298"/>
      <c r="KO323" s="298"/>
      <c r="KP323" s="298"/>
      <c r="KQ323" s="298"/>
      <c r="KR323" s="298"/>
      <c r="KS323" s="298"/>
      <c r="KT323" s="298"/>
      <c r="KU323" s="90"/>
      <c r="KV323" s="90"/>
      <c r="KW323" s="90"/>
      <c r="KX323" s="90"/>
      <c r="LR323" s="298"/>
      <c r="LS323" s="298"/>
      <c r="LT323" s="298"/>
      <c r="LU323" s="298"/>
      <c r="LV323" s="298"/>
      <c r="LW323" s="298"/>
      <c r="LX323" s="310"/>
      <c r="MA323" s="298"/>
      <c r="MB323" s="310"/>
      <c r="MF323" s="310"/>
      <c r="MJ323" s="310"/>
      <c r="MK323" s="464"/>
    </row>
    <row r="324" spans="9:349" s="148" customFormat="1">
      <c r="I324" s="150"/>
      <c r="J324" s="150"/>
      <c r="K324" s="150"/>
      <c r="L324" s="150"/>
      <c r="M324" s="150"/>
      <c r="N324" s="150"/>
      <c r="O324" s="150"/>
      <c r="P324" s="150"/>
      <c r="Q324" s="150"/>
      <c r="R324" s="150"/>
      <c r="S324" s="150"/>
      <c r="T324" s="150"/>
      <c r="U324" s="150"/>
      <c r="V324" s="151"/>
      <c r="W324" s="155"/>
      <c r="X324" s="155"/>
      <c r="Y324" s="155"/>
      <c r="Z324" s="155"/>
      <c r="AA324" s="156"/>
      <c r="AB324" s="155"/>
      <c r="AC324" s="151"/>
      <c r="AD324" s="151"/>
      <c r="AE324" s="150"/>
      <c r="AF324" s="150"/>
      <c r="AG324" s="150"/>
      <c r="AH324" s="150"/>
      <c r="AI324" s="150"/>
      <c r="AJ324" s="151"/>
      <c r="AK324" s="151"/>
      <c r="AL324" s="151"/>
      <c r="AM324" s="151"/>
      <c r="AN324" s="150"/>
      <c r="AO324" s="150"/>
      <c r="AP324" s="150"/>
      <c r="AQ324" s="150"/>
      <c r="AR324" s="150"/>
      <c r="AS324" s="150"/>
      <c r="AT324" s="151"/>
      <c r="AU324" s="151"/>
      <c r="AV324" s="150"/>
      <c r="AW324" s="151"/>
      <c r="AX324" s="151"/>
      <c r="AY324" s="151"/>
      <c r="AZ324" s="151"/>
      <c r="BA324" s="151"/>
      <c r="BB324" s="151"/>
      <c r="BC324" s="151"/>
      <c r="BD324" s="151"/>
      <c r="BE324" s="151"/>
      <c r="BF324" s="151"/>
      <c r="BG324" s="151"/>
      <c r="BH324" s="151"/>
      <c r="BI324" s="151"/>
      <c r="BJ324" s="151"/>
      <c r="BK324" s="151"/>
      <c r="BL324" s="151"/>
      <c r="BM324" s="151"/>
      <c r="BN324" s="151"/>
      <c r="BO324" s="336"/>
      <c r="BP324" s="321"/>
      <c r="BQ324" s="321"/>
      <c r="BR324" s="321"/>
      <c r="BS324" s="321"/>
      <c r="BT324" s="152"/>
      <c r="BU324" s="152"/>
      <c r="BV324" s="152"/>
      <c r="BW324" s="150"/>
      <c r="BX324" s="151"/>
      <c r="BY324" s="336"/>
      <c r="BZ324" s="152"/>
      <c r="CA324" s="152"/>
      <c r="CB324" s="152"/>
      <c r="CC324" s="152"/>
      <c r="CD324" s="152"/>
      <c r="CE324" s="152"/>
      <c r="CF324" s="613"/>
      <c r="CG324" s="151"/>
      <c r="CH324" s="336"/>
      <c r="CI324" s="152"/>
      <c r="CJ324" s="152"/>
      <c r="CK324" s="152"/>
      <c r="CL324" s="152"/>
      <c r="CM324" s="152"/>
      <c r="CN324" s="153"/>
      <c r="CO324" s="617"/>
      <c r="CP324" s="151"/>
      <c r="CQ324" s="336"/>
      <c r="CR324" s="152"/>
      <c r="CS324" s="152"/>
      <c r="CT324" s="152"/>
      <c r="CU324" s="152"/>
      <c r="CV324" s="152"/>
      <c r="CW324" s="153"/>
      <c r="CX324" s="617"/>
      <c r="CY324" s="151"/>
      <c r="CZ324" s="336"/>
      <c r="DA324" s="152"/>
      <c r="DB324" s="152"/>
      <c r="DC324" s="152"/>
      <c r="DD324" s="152"/>
      <c r="DE324" s="152"/>
      <c r="DF324" s="153"/>
      <c r="DG324" s="617"/>
      <c r="DH324" s="151"/>
      <c r="DI324" s="336"/>
      <c r="DJ324" s="152"/>
      <c r="DK324" s="152"/>
      <c r="DL324" s="152"/>
      <c r="DM324" s="152"/>
      <c r="DN324" s="152"/>
      <c r="DO324" s="153"/>
      <c r="DP324" s="617"/>
      <c r="DQ324" s="151"/>
      <c r="DR324" s="336"/>
      <c r="DS324" s="152"/>
      <c r="DT324" s="152"/>
      <c r="DU324" s="152"/>
      <c r="DV324" s="152"/>
      <c r="DW324" s="152"/>
      <c r="DX324" s="153"/>
      <c r="DY324" s="617"/>
      <c r="DZ324" s="151"/>
      <c r="EA324" s="336"/>
      <c r="EB324" s="152"/>
      <c r="EC324" s="152"/>
      <c r="ED324" s="152"/>
      <c r="EE324" s="152"/>
      <c r="EF324" s="152"/>
      <c r="EG324" s="153"/>
      <c r="EH324" s="617"/>
      <c r="EI324" s="151"/>
      <c r="EJ324" s="336"/>
      <c r="EK324" s="152"/>
      <c r="EL324" s="152"/>
      <c r="EM324" s="152"/>
      <c r="EN324" s="152"/>
      <c r="EO324" s="152"/>
      <c r="EP324" s="153"/>
      <c r="EQ324" s="617"/>
      <c r="ER324" s="154"/>
      <c r="ES324" s="154"/>
      <c r="ET324" s="154"/>
      <c r="EU324" s="154"/>
      <c r="EV324" s="154"/>
      <c r="EW324" s="154"/>
      <c r="EX324" s="154"/>
      <c r="EY324" s="154"/>
      <c r="EZ324" s="154"/>
      <c r="FA324" s="154"/>
      <c r="FB324" s="154"/>
      <c r="FC324" s="154"/>
      <c r="FD324" s="154"/>
      <c r="FE324" s="154"/>
      <c r="FF324" s="154"/>
      <c r="FG324" s="154"/>
      <c r="FH324" s="154"/>
      <c r="FI324" s="154"/>
      <c r="FJ324" s="154"/>
      <c r="FK324" s="154"/>
      <c r="FL324" s="154"/>
      <c r="FM324" s="154"/>
      <c r="FN324" s="154"/>
      <c r="FO324" s="154"/>
      <c r="FP324" s="154"/>
      <c r="FQ324" s="154"/>
      <c r="FR324" s="154"/>
      <c r="FS324" s="154"/>
      <c r="FT324" s="154"/>
      <c r="FW324" s="154"/>
      <c r="FX324" s="154"/>
      <c r="FY324" s="154"/>
      <c r="FZ324" s="154"/>
      <c r="GA324" s="154"/>
      <c r="GB324" s="154"/>
      <c r="GC324" s="154"/>
      <c r="GD324" s="154"/>
      <c r="GE324" s="154"/>
      <c r="GF324" s="154"/>
      <c r="GG324" s="154"/>
      <c r="GH324" s="154"/>
      <c r="GI324" s="154"/>
      <c r="GJ324" s="154"/>
      <c r="GK324" s="154"/>
      <c r="GL324" s="154"/>
      <c r="GM324" s="154"/>
      <c r="GN324" s="154"/>
      <c r="GO324" s="154"/>
      <c r="GP324" s="154"/>
      <c r="GQ324" s="154"/>
      <c r="GR324" s="154"/>
      <c r="GS324" s="149"/>
      <c r="GW324" s="299"/>
      <c r="GX324" s="299"/>
      <c r="GZ324" s="299"/>
      <c r="HA324" s="389"/>
      <c r="HB324" s="432"/>
      <c r="HC324" s="433"/>
      <c r="HD324" s="433"/>
      <c r="HE324" s="433"/>
      <c r="HF324" s="433"/>
      <c r="HG324" s="432"/>
      <c r="HH324" s="432"/>
      <c r="HI324" s="432"/>
      <c r="HJ324" s="299"/>
      <c r="HK324" s="401"/>
      <c r="HL324" s="401"/>
      <c r="HM324" s="401"/>
      <c r="HN324" s="401"/>
      <c r="HO324" s="401"/>
      <c r="HP324" s="299"/>
      <c r="HQ324" s="299"/>
      <c r="HR324" s="299"/>
      <c r="HS324" s="299"/>
      <c r="HT324" s="299"/>
      <c r="HU324" s="299"/>
      <c r="HV324" s="299"/>
      <c r="HW324" s="299"/>
      <c r="HX324" s="299"/>
      <c r="HY324" s="299"/>
      <c r="HZ324" s="299"/>
      <c r="IA324" s="299"/>
      <c r="IB324" s="299"/>
      <c r="IC324" s="299"/>
      <c r="ID324" s="299"/>
      <c r="IE324" s="299"/>
      <c r="IF324" s="299"/>
      <c r="IG324" s="299"/>
      <c r="IH324" s="299"/>
      <c r="II324" s="299"/>
      <c r="IJ324" s="299"/>
      <c r="IK324" s="299"/>
      <c r="IL324" s="299"/>
      <c r="IM324" s="299"/>
      <c r="IN324" s="299"/>
      <c r="IO324" s="299"/>
      <c r="IP324" s="299"/>
      <c r="IQ324" s="299"/>
      <c r="IR324" s="299"/>
      <c r="IS324" s="299"/>
      <c r="IT324" s="389"/>
      <c r="IU324" s="299"/>
      <c r="IV324" s="299"/>
      <c r="IW324" s="299"/>
      <c r="IX324" s="299"/>
      <c r="IY324" s="299"/>
      <c r="IZ324" s="299"/>
      <c r="JA324" s="299"/>
      <c r="JB324" s="299"/>
      <c r="JC324" s="299"/>
      <c r="JD324" s="299"/>
      <c r="JE324" s="299"/>
      <c r="JF324" s="299"/>
      <c r="JG324" s="299"/>
      <c r="JH324" s="299"/>
      <c r="JI324" s="299"/>
      <c r="JJ324" s="299"/>
      <c r="JK324" s="299"/>
      <c r="JL324" s="299"/>
      <c r="JM324" s="299"/>
      <c r="JN324" s="299"/>
      <c r="JO324" s="299"/>
      <c r="JP324" s="299"/>
      <c r="JQ324" s="299"/>
      <c r="JR324" s="299"/>
      <c r="JS324" s="299"/>
      <c r="JT324" s="299"/>
      <c r="JU324" s="299"/>
      <c r="JV324" s="299"/>
      <c r="JW324" s="299"/>
      <c r="JX324" s="299"/>
      <c r="JY324" s="299"/>
      <c r="JZ324" s="299"/>
      <c r="KA324" s="299"/>
      <c r="KB324" s="299"/>
      <c r="KC324" s="299"/>
      <c r="KD324" s="299"/>
      <c r="KE324" s="299"/>
      <c r="KF324" s="299"/>
      <c r="KG324" s="299"/>
      <c r="KH324" s="299"/>
      <c r="KI324" s="299"/>
      <c r="KJ324" s="299"/>
      <c r="KK324" s="299"/>
      <c r="KL324" s="299"/>
      <c r="KM324" s="299"/>
      <c r="KN324" s="299"/>
      <c r="KO324" s="299"/>
      <c r="KP324" s="299"/>
      <c r="KQ324" s="299"/>
      <c r="KR324" s="299"/>
      <c r="KS324" s="299"/>
      <c r="KT324" s="299"/>
      <c r="KU324" s="90"/>
      <c r="KV324" s="90"/>
      <c r="KW324" s="90"/>
      <c r="KX324" s="90"/>
      <c r="LR324" s="299"/>
      <c r="LS324" s="299"/>
      <c r="LT324" s="299"/>
      <c r="LU324" s="299"/>
      <c r="LV324" s="299"/>
      <c r="LW324" s="299"/>
      <c r="LX324" s="311"/>
      <c r="MA324" s="299"/>
      <c r="MB324" s="311"/>
      <c r="MF324" s="311"/>
      <c r="MJ324" s="311"/>
      <c r="MK324" s="464"/>
    </row>
  </sheetData>
  <mergeCells count="358">
    <mergeCell ref="HB6:IS6"/>
    <mergeCell ref="HB7:IS7"/>
    <mergeCell ref="HB8:HB11"/>
    <mergeCell ref="HC8:HF10"/>
    <mergeCell ref="MC6:MJ6"/>
    <mergeCell ref="J5:J10"/>
    <mergeCell ref="Q5:Q10"/>
    <mergeCell ref="GG6:GH6"/>
    <mergeCell ref="GG8:GG10"/>
    <mergeCell ref="GH8:GH10"/>
    <mergeCell ref="ES5:GT5"/>
    <mergeCell ref="ES6:FM6"/>
    <mergeCell ref="GN6:GP6"/>
    <mergeCell ref="GQ6:GS6"/>
    <mergeCell ref="GT6:GT10"/>
    <mergeCell ref="ES7:ET8"/>
    <mergeCell ref="EU7:FA8"/>
    <mergeCell ref="GN8:GN10"/>
    <mergeCell ref="GO8:GO10"/>
    <mergeCell ref="GP8:GP10"/>
    <mergeCell ref="GQ8:GQ10"/>
    <mergeCell ref="BZ9:BZ10"/>
    <mergeCell ref="P5:P10"/>
    <mergeCell ref="AY7:AY10"/>
    <mergeCell ref="AZ6:AZ11"/>
    <mergeCell ref="GL6:GM6"/>
    <mergeCell ref="GL8:GL10"/>
    <mergeCell ref="GM8:GM10"/>
    <mergeCell ref="FT8:FT10"/>
    <mergeCell ref="FW6:FY6"/>
    <mergeCell ref="FX8:FX10"/>
    <mergeCell ref="FZ6:GF6"/>
    <mergeCell ref="GE8:GE10"/>
    <mergeCell ref="FW8:FW10"/>
    <mergeCell ref="FN6:FT6"/>
    <mergeCell ref="GI6:GK6"/>
    <mergeCell ref="GJ8:GJ10"/>
    <mergeCell ref="GK8:GK10"/>
    <mergeCell ref="DL9:DL10"/>
    <mergeCell ref="DM9:DM10"/>
    <mergeCell ref="DN9:DN10"/>
    <mergeCell ref="DK9:DK10"/>
    <mergeCell ref="DH7:DP7"/>
    <mergeCell ref="DD9:DD10"/>
    <mergeCell ref="DE9:DE10"/>
    <mergeCell ref="FI8:FM8"/>
    <mergeCell ref="FN8:FN10"/>
    <mergeCell ref="FY8:FY10"/>
    <mergeCell ref="K5:K10"/>
    <mergeCell ref="L5:L10"/>
    <mergeCell ref="R5:R10"/>
    <mergeCell ref="S5:S10"/>
    <mergeCell ref="BN5:ER6"/>
    <mergeCell ref="AG6:AG10"/>
    <mergeCell ref="T6:T10"/>
    <mergeCell ref="U6:U10"/>
    <mergeCell ref="V6:W8"/>
    <mergeCell ref="X6:AB8"/>
    <mergeCell ref="T5:AB5"/>
    <mergeCell ref="AE5:AJ5"/>
    <mergeCell ref="AK5:AL5"/>
    <mergeCell ref="AN5:AV5"/>
    <mergeCell ref="AE6:AF8"/>
    <mergeCell ref="BX7:CF7"/>
    <mergeCell ref="BN8:BV8"/>
    <mergeCell ref="ER7:ER10"/>
    <mergeCell ref="BA6:BI6"/>
    <mergeCell ref="CO8:CO10"/>
    <mergeCell ref="CC9:CC10"/>
    <mergeCell ref="CD9:CD10"/>
    <mergeCell ref="CA9:CA10"/>
    <mergeCell ref="AX6:AX11"/>
    <mergeCell ref="I315:K315"/>
    <mergeCell ref="AI6:AI10"/>
    <mergeCell ref="I313:S313"/>
    <mergeCell ref="BA7:BA9"/>
    <mergeCell ref="BB7:BB9"/>
    <mergeCell ref="BD7:BD9"/>
    <mergeCell ref="BH7:BH9"/>
    <mergeCell ref="BE7:BE9"/>
    <mergeCell ref="BG7:BG9"/>
    <mergeCell ref="AH7:AH8"/>
    <mergeCell ref="AJ7:AJ10"/>
    <mergeCell ref="AK7:AK10"/>
    <mergeCell ref="AL7:AL10"/>
    <mergeCell ref="AR8:AR9"/>
    <mergeCell ref="AT7:AV9"/>
    <mergeCell ref="AW7:AW10"/>
    <mergeCell ref="AS8:AS9"/>
    <mergeCell ref="V9:V10"/>
    <mergeCell ref="W9:W10"/>
    <mergeCell ref="X9:X10"/>
    <mergeCell ref="Y9:Z9"/>
    <mergeCell ref="AO8:AO9"/>
    <mergeCell ref="AP8:AP9"/>
    <mergeCell ref="I5:I10"/>
    <mergeCell ref="AQ8:AQ9"/>
    <mergeCell ref="L321:AW321"/>
    <mergeCell ref="BF7:BF9"/>
    <mergeCell ref="FU6:FV6"/>
    <mergeCell ref="FV8:FV10"/>
    <mergeCell ref="FU8:FU10"/>
    <mergeCell ref="FS8:FS10"/>
    <mergeCell ref="BQ9:BQ10"/>
    <mergeCell ref="BN9:BN10"/>
    <mergeCell ref="AA9:AB9"/>
    <mergeCell ref="AE9:AE10"/>
    <mergeCell ref="AF9:AF10"/>
    <mergeCell ref="AH9:AH10"/>
    <mergeCell ref="AN8:AN9"/>
    <mergeCell ref="AC6:AD8"/>
    <mergeCell ref="AC9:AC10"/>
    <mergeCell ref="AD9:AD10"/>
    <mergeCell ref="BO9:BO10"/>
    <mergeCell ref="BP9:BP10"/>
    <mergeCell ref="BN7:BW7"/>
    <mergeCell ref="BV9:BV10"/>
    <mergeCell ref="BW8:BW10"/>
    <mergeCell ref="AM6:AM11"/>
    <mergeCell ref="FB7:FM7"/>
    <mergeCell ref="AW5:AZ5"/>
    <mergeCell ref="FP8:FP10"/>
    <mergeCell ref="FQ8:FQ10"/>
    <mergeCell ref="FR8:FR10"/>
    <mergeCell ref="CL9:CL10"/>
    <mergeCell ref="CM9:CM10"/>
    <mergeCell ref="FO8:FO10"/>
    <mergeCell ref="BX8:CE8"/>
    <mergeCell ref="CF8:CF10"/>
    <mergeCell ref="CG8:CN8"/>
    <mergeCell ref="BR9:BR10"/>
    <mergeCell ref="BS9:BS10"/>
    <mergeCell ref="BT9:BT10"/>
    <mergeCell ref="CG7:CO7"/>
    <mergeCell ref="CB9:CB10"/>
    <mergeCell ref="BI7:BI9"/>
    <mergeCell ref="CG9:CG10"/>
    <mergeCell ref="BX9:BX10"/>
    <mergeCell ref="BY9:BY10"/>
    <mergeCell ref="CI9:CI10"/>
    <mergeCell ref="CJ9:CJ10"/>
    <mergeCell ref="CK9:CK10"/>
    <mergeCell ref="CH9:CH10"/>
    <mergeCell ref="CE9:CE10"/>
    <mergeCell ref="FZ8:FZ10"/>
    <mergeCell ref="GC8:GC10"/>
    <mergeCell ref="GD8:GD10"/>
    <mergeCell ref="GI8:GI10"/>
    <mergeCell ref="DP8:DP10"/>
    <mergeCell ref="DH9:DH10"/>
    <mergeCell ref="DI9:DI10"/>
    <mergeCell ref="DO9:DO10"/>
    <mergeCell ref="EG9:EG10"/>
    <mergeCell ref="DH8:DO8"/>
    <mergeCell ref="DJ9:DJ10"/>
    <mergeCell ref="EI9:EI10"/>
    <mergeCell ref="EJ9:EJ10"/>
    <mergeCell ref="ED9:ED10"/>
    <mergeCell ref="FB8:FH8"/>
    <mergeCell ref="EK9:EK10"/>
    <mergeCell ref="EL9:EL10"/>
    <mergeCell ref="EM9:EM10"/>
    <mergeCell ref="EN9:EN10"/>
    <mergeCell ref="EO9:EO10"/>
    <mergeCell ref="EP9:EP10"/>
    <mergeCell ref="BA5:BM5"/>
    <mergeCell ref="BJ6:BM6"/>
    <mergeCell ref="BJ7:BJ9"/>
    <mergeCell ref="BK7:BK9"/>
    <mergeCell ref="BL7:BM9"/>
    <mergeCell ref="CY7:DG7"/>
    <mergeCell ref="CZ9:CZ10"/>
    <mergeCell ref="DA9:DA10"/>
    <mergeCell ref="DB9:DB10"/>
    <mergeCell ref="BU9:BU10"/>
    <mergeCell ref="DF9:DF10"/>
    <mergeCell ref="BC7:BC9"/>
    <mergeCell ref="CP7:CX7"/>
    <mergeCell ref="CP8:CW8"/>
    <mergeCell ref="CX8:CX10"/>
    <mergeCell ref="CP9:CP10"/>
    <mergeCell ref="CQ9:CQ10"/>
    <mergeCell ref="CR9:CR10"/>
    <mergeCell ref="CS9:CS10"/>
    <mergeCell ref="CT9:CT10"/>
    <mergeCell ref="CU9:CU10"/>
    <mergeCell ref="CV9:CV10"/>
    <mergeCell ref="CW9:CW10"/>
    <mergeCell ref="CN9:CN10"/>
    <mergeCell ref="LZ7:LZ11"/>
    <mergeCell ref="MB7:MB11"/>
    <mergeCell ref="LV7:LV11"/>
    <mergeCell ref="LX7:LX11"/>
    <mergeCell ref="LY7:LY11"/>
    <mergeCell ref="MA7:MA11"/>
    <mergeCell ref="MC7:MC11"/>
    <mergeCell ref="MD7:MD11"/>
    <mergeCell ref="DC9:DC10"/>
    <mergeCell ref="EI7:EQ7"/>
    <mergeCell ref="JP8:JP10"/>
    <mergeCell ref="JQ8:JQ10"/>
    <mergeCell ref="JR8:JR10"/>
    <mergeCell ref="JS8:JS10"/>
    <mergeCell ref="JT8:JT10"/>
    <mergeCell ref="JU8:JU10"/>
    <mergeCell ref="JV8:JV10"/>
    <mergeCell ref="HW10:IC10"/>
    <mergeCell ref="ID10:IJ10"/>
    <mergeCell ref="HG8:HI10"/>
    <mergeCell ref="CY8:DF8"/>
    <mergeCell ref="DG8:DG10"/>
    <mergeCell ref="EI8:EP8"/>
    <mergeCell ref="EQ8:EQ10"/>
    <mergeCell ref="DQ7:DY7"/>
    <mergeCell ref="DZ7:EH7"/>
    <mergeCell ref="DQ8:DX8"/>
    <mergeCell ref="CY9:CY10"/>
    <mergeCell ref="EB9:EB10"/>
    <mergeCell ref="DY8:DY10"/>
    <mergeCell ref="DZ8:EG8"/>
    <mergeCell ref="EH8:EH10"/>
    <mergeCell ref="DQ9:DQ10"/>
    <mergeCell ref="DR9:DR10"/>
    <mergeCell ref="DS9:DS10"/>
    <mergeCell ref="DT9:DT10"/>
    <mergeCell ref="DU9:DU10"/>
    <mergeCell ref="DV9:DV10"/>
    <mergeCell ref="DW9:DW10"/>
    <mergeCell ref="DX9:DX10"/>
    <mergeCell ref="DZ9:DZ10"/>
    <mergeCell ref="EA9:EA10"/>
    <mergeCell ref="EE9:EE10"/>
    <mergeCell ref="EF9:EF10"/>
    <mergeCell ref="EC9:EC10"/>
    <mergeCell ref="GS8:GS10"/>
    <mergeCell ref="GW8:GZ10"/>
    <mergeCell ref="GA8:GA10"/>
    <mergeCell ref="GB8:GB10"/>
    <mergeCell ref="JW8:JW10"/>
    <mergeCell ref="JX8:JX10"/>
    <mergeCell ref="JY8:JY10"/>
    <mergeCell ref="JZ8:JZ10"/>
    <mergeCell ref="KA8:KA10"/>
    <mergeCell ref="HJ8:HO9"/>
    <mergeCell ref="HP8:IS9"/>
    <mergeCell ref="HJ10:HJ11"/>
    <mergeCell ref="HK10:HK11"/>
    <mergeCell ref="HL10:HL11"/>
    <mergeCell ref="HM10:HM11"/>
    <mergeCell ref="HN10:HN11"/>
    <mergeCell ref="HO10:HO11"/>
    <mergeCell ref="HP10:HV10"/>
    <mergeCell ref="IR10:IS10"/>
    <mergeCell ref="GR8:GR10"/>
    <mergeCell ref="GF8:GF10"/>
    <mergeCell ref="IK10:IQ10"/>
    <mergeCell ref="KB8:KB10"/>
    <mergeCell ref="KC8:KC10"/>
    <mergeCell ref="IU5:KT5"/>
    <mergeCell ref="IU6:JO6"/>
    <mergeCell ref="JP6:JV6"/>
    <mergeCell ref="JW6:JX6"/>
    <mergeCell ref="JY6:KA6"/>
    <mergeCell ref="KB6:KF6"/>
    <mergeCell ref="KG6:KH6"/>
    <mergeCell ref="KI6:KK6"/>
    <mergeCell ref="KL6:KM6"/>
    <mergeCell ref="KN6:KP6"/>
    <mergeCell ref="KQ6:KS6"/>
    <mergeCell ref="KT6:KT10"/>
    <mergeCell ref="IU7:IV8"/>
    <mergeCell ref="IW7:JC8"/>
    <mergeCell ref="JD7:JO7"/>
    <mergeCell ref="JD8:JJ8"/>
    <mergeCell ref="JK8:JO8"/>
    <mergeCell ref="KD8:KD10"/>
    <mergeCell ref="KE8:KE10"/>
    <mergeCell ref="KF8:KF10"/>
    <mergeCell ref="KG8:KG10"/>
    <mergeCell ref="KH8:KH10"/>
    <mergeCell ref="KI8:KI10"/>
    <mergeCell ref="KJ8:KJ10"/>
    <mergeCell ref="KK8:KK10"/>
    <mergeCell ref="KL8:KL10"/>
    <mergeCell ref="KZ5:KZ11"/>
    <mergeCell ref="LA5:LA11"/>
    <mergeCell ref="LB5:LB11"/>
    <mergeCell ref="LC5:LC11"/>
    <mergeCell ref="KM8:KM10"/>
    <mergeCell ref="KN8:KN10"/>
    <mergeCell ref="KO8:KO10"/>
    <mergeCell ref="KP8:KP10"/>
    <mergeCell ref="KQ8:KQ10"/>
    <mergeCell ref="KR8:KR10"/>
    <mergeCell ref="KS8:KS10"/>
    <mergeCell ref="KU5:KX5"/>
    <mergeCell ref="KU6:KV6"/>
    <mergeCell ref="KU7:KU11"/>
    <mergeCell ref="KV7:KV11"/>
    <mergeCell ref="KW7:KW11"/>
    <mergeCell ref="KX7:KX11"/>
    <mergeCell ref="LE6:LF6"/>
    <mergeCell ref="LF7:LF11"/>
    <mergeCell ref="LG9:LG11"/>
    <mergeCell ref="LG7:LG8"/>
    <mergeCell ref="LH9:LH11"/>
    <mergeCell ref="LJ7:LJ8"/>
    <mergeCell ref="LJ9:LJ11"/>
    <mergeCell ref="LK9:LK11"/>
    <mergeCell ref="LH7:LI8"/>
    <mergeCell ref="NE7:NE11"/>
    <mergeCell ref="NF7:NF11"/>
    <mergeCell ref="NG7:NG11"/>
    <mergeCell ref="MX7:MX10"/>
    <mergeCell ref="MW7:MW10"/>
    <mergeCell ref="MV7:MV10"/>
    <mergeCell ref="MU7:MU10"/>
    <mergeCell ref="LO6:LO11"/>
    <mergeCell ref="ML6:MN6"/>
    <mergeCell ref="MJ7:MJ11"/>
    <mergeCell ref="LQ6:MB6"/>
    <mergeCell ref="MS7:MS10"/>
    <mergeCell ref="MR7:MR10"/>
    <mergeCell ref="MQ7:MQ10"/>
    <mergeCell ref="MP7:MP10"/>
    <mergeCell ref="ML7:MN8"/>
    <mergeCell ref="ML9:ML11"/>
    <mergeCell ref="MM9:MM11"/>
    <mergeCell ref="MN9:MN11"/>
    <mergeCell ref="MI7:MI11"/>
    <mergeCell ref="MF7:MF11"/>
    <mergeCell ref="LQ7:LQ11"/>
    <mergeCell ref="LR7:LR11"/>
    <mergeCell ref="LS7:LS11"/>
    <mergeCell ref="M5:M10"/>
    <mergeCell ref="N5:N10"/>
    <mergeCell ref="O5:O10"/>
    <mergeCell ref="MT7:MT10"/>
    <mergeCell ref="MZ7:NC8"/>
    <mergeCell ref="MZ9:MZ11"/>
    <mergeCell ref="NA9:NA11"/>
    <mergeCell ref="NB9:NC10"/>
    <mergeCell ref="ND7:ND11"/>
    <mergeCell ref="MG7:MG11"/>
    <mergeCell ref="MH7:MH11"/>
    <mergeCell ref="ME7:ME11"/>
    <mergeCell ref="LT7:LU7"/>
    <mergeCell ref="LT8:LT11"/>
    <mergeCell ref="LU8:LU11"/>
    <mergeCell ref="LW7:LW11"/>
    <mergeCell ref="LL9:LL11"/>
    <mergeCell ref="LG6:LI6"/>
    <mergeCell ref="LJ6:LL6"/>
    <mergeCell ref="LK7:LL8"/>
    <mergeCell ref="LI9:LI11"/>
    <mergeCell ref="LN6:LN11"/>
    <mergeCell ref="LM6:LM11"/>
    <mergeCell ref="LE7:LE11"/>
  </mergeCells>
  <phoneticPr fontId="3"/>
  <conditionalFormatting sqref="N13:O312">
    <cfRule type="expression" dxfId="35" priority="1">
      <formula>$M13&lt;&gt;1</formula>
    </cfRule>
  </conditionalFormatting>
  <conditionalFormatting sqref="AC13">
    <cfRule type="expression" dxfId="34" priority="38">
      <formula>$H13&lt;&gt;1</formula>
    </cfRule>
  </conditionalFormatting>
  <conditionalFormatting sqref="AC14:AC312">
    <cfRule type="expression" dxfId="33" priority="40">
      <formula>H14&lt;&gt;1</formula>
    </cfRule>
  </conditionalFormatting>
  <conditionalFormatting sqref="AC13:AD13 ES13:KT312">
    <cfRule type="expression" dxfId="32" priority="36">
      <formula>$H13&lt;&gt;1</formula>
    </cfRule>
  </conditionalFormatting>
  <conditionalFormatting sqref="AD14:AD312">
    <cfRule type="expression" dxfId="31" priority="39">
      <formula>H14&lt;&gt;1</formula>
    </cfRule>
  </conditionalFormatting>
  <conditionalFormatting sqref="AE13:AE312">
    <cfRule type="expression" dxfId="30" priority="73">
      <formula>OR(AND(AI13=1,AND(AE13&gt;8,AE13&lt;22)),AND(AI13=1,AE13&gt;22))</formula>
    </cfRule>
  </conditionalFormatting>
  <conditionalFormatting sqref="AF13:AF312">
    <cfRule type="expression" dxfId="29" priority="71">
      <formula>OR(AND(AI13=1,AND(AE13&gt;8,AE13&lt;22)),AND(AI13=1,AE13&gt;22))</formula>
    </cfRule>
  </conditionalFormatting>
  <conditionalFormatting sqref="AG13:AG312">
    <cfRule type="expression" dxfId="28" priority="70">
      <formula>OR(AND(AI13=1,AND(AE13&gt;8,AE13&lt;22)),AND(AI13=1,AE13&gt;22))</formula>
    </cfRule>
  </conditionalFormatting>
  <conditionalFormatting sqref="AH13:AH312">
    <cfRule type="expression" dxfId="27" priority="69">
      <formula>OR(AND(AI13=1,AND(AE13&gt;8,AE13&lt;22)),AND(AI13=1,AE13&gt;22))</formula>
    </cfRule>
  </conditionalFormatting>
  <conditionalFormatting sqref="AN12:AN312">
    <cfRule type="cellIs" dxfId="26" priority="74" operator="lessThan">
      <formula>500000</formula>
    </cfRule>
  </conditionalFormatting>
  <conditionalFormatting sqref="AT13:AT312">
    <cfRule type="expression" dxfId="25" priority="68">
      <formula>OR(AM13=2,AM13=3,AM13="")</formula>
    </cfRule>
  </conditionalFormatting>
  <conditionalFormatting sqref="AZ13:AZ312">
    <cfRule type="expression" dxfId="24" priority="60">
      <formula>AX13&lt;&gt;1</formula>
    </cfRule>
  </conditionalFormatting>
  <conditionalFormatting sqref="BA13:BM312">
    <cfRule type="expression" dxfId="23" priority="63">
      <formula>$AI13&lt;&gt;1</formula>
    </cfRule>
  </conditionalFormatting>
  <conditionalFormatting sqref="BN13:BN312">
    <cfRule type="expression" dxfId="22" priority="65">
      <formula>H13&lt;&gt;1</formula>
    </cfRule>
  </conditionalFormatting>
  <conditionalFormatting sqref="BO13:BW312">
    <cfRule type="expression" dxfId="21" priority="7">
      <formula>$H13&lt;&gt;1</formula>
    </cfRule>
  </conditionalFormatting>
  <conditionalFormatting sqref="BX13:CD312 CF13:CM312 CO13:CV312 CX13:DE312 DG13:DN312 DP13:DW312 DY13:EF312 EH13:EO312 EQ13:EQ312">
    <cfRule type="expression" dxfId="20" priority="25">
      <formula>$H13&lt;&gt;1</formula>
    </cfRule>
  </conditionalFormatting>
  <conditionalFormatting sqref="CE13:CE312">
    <cfRule type="expression" dxfId="19" priority="24">
      <formula>$H13&lt;&gt;1</formula>
    </cfRule>
  </conditionalFormatting>
  <conditionalFormatting sqref="CN13:CN312">
    <cfRule type="expression" dxfId="18" priority="22">
      <formula>$H13&lt;&gt;1</formula>
    </cfRule>
  </conditionalFormatting>
  <conditionalFormatting sqref="CW13:CW312">
    <cfRule type="expression" dxfId="17" priority="20">
      <formula>$H13&lt;&gt;1</formula>
    </cfRule>
  </conditionalFormatting>
  <conditionalFormatting sqref="DF13:DF312">
    <cfRule type="expression" dxfId="16" priority="6">
      <formula>$H13&lt;&gt;1</formula>
    </cfRule>
  </conditionalFormatting>
  <conditionalFormatting sqref="DO13:DO312">
    <cfRule type="expression" dxfId="15" priority="5">
      <formula>$H13&lt;&gt;1</formula>
    </cfRule>
  </conditionalFormatting>
  <conditionalFormatting sqref="DX13:DX312">
    <cfRule type="expression" dxfId="14" priority="4">
      <formula>$H13&lt;&gt;1</formula>
    </cfRule>
  </conditionalFormatting>
  <conditionalFormatting sqref="EG13:EG312">
    <cfRule type="expression" dxfId="13" priority="3">
      <formula>$H13&lt;&gt;1</formula>
    </cfRule>
  </conditionalFormatting>
  <conditionalFormatting sqref="EP13:EP312">
    <cfRule type="expression" dxfId="12" priority="2">
      <formula>$H13&lt;&gt;1</formula>
    </cfRule>
  </conditionalFormatting>
  <conditionalFormatting sqref="FI13:FI312">
    <cfRule type="expression" dxfId="11" priority="35">
      <formula>GN13&lt;&gt;1</formula>
    </cfRule>
  </conditionalFormatting>
  <conditionalFormatting sqref="FJ13:FJ312">
    <cfRule type="expression" dxfId="10" priority="34">
      <formula>GN13&lt;&gt;1</formula>
    </cfRule>
  </conditionalFormatting>
  <conditionalFormatting sqref="FK13:FK312">
    <cfRule type="expression" dxfId="9" priority="33">
      <formula>GN13&lt;&gt;1</formula>
    </cfRule>
  </conditionalFormatting>
  <conditionalFormatting sqref="FL13:FL312">
    <cfRule type="expression" dxfId="8" priority="32">
      <formula>GN13&lt;&gt;1</formula>
    </cfRule>
  </conditionalFormatting>
  <conditionalFormatting sqref="FM13:FM312">
    <cfRule type="expression" dxfId="7" priority="31">
      <formula>GN13&lt;&gt;1</formula>
    </cfRule>
  </conditionalFormatting>
  <conditionalFormatting sqref="GG13:GG312">
    <cfRule type="expression" dxfId="6" priority="26">
      <formula>$GH13=1</formula>
    </cfRule>
  </conditionalFormatting>
  <conditionalFormatting sqref="GH13:GH312">
    <cfRule type="expression" dxfId="5" priority="27">
      <formula>$GG13=1</formula>
    </cfRule>
  </conditionalFormatting>
  <conditionalFormatting sqref="GN13:GP312">
    <cfRule type="expression" dxfId="4" priority="29">
      <formula>$Y13&lt;&gt;3</formula>
    </cfRule>
  </conditionalFormatting>
  <conditionalFormatting sqref="GR13:GS312">
    <cfRule type="expression" dxfId="3" priority="28">
      <formula>$GQ13&lt;&gt;1</formula>
    </cfRule>
  </conditionalFormatting>
  <conditionalFormatting sqref="GV13:GV312">
    <cfRule type="expression" dxfId="2" priority="50">
      <formula>$H13&lt;&gt;1</formula>
    </cfRule>
  </conditionalFormatting>
  <conditionalFormatting sqref="GY13:GY312">
    <cfRule type="expression" dxfId="1" priority="57">
      <formula>$H13&lt;&gt;1</formula>
    </cfRule>
  </conditionalFormatting>
  <conditionalFormatting sqref="LN13:LP312 ML13:MN312">
    <cfRule type="cellIs" dxfId="0" priority="45" operator="equal">
      <formula>$LN$5</formula>
    </cfRule>
  </conditionalFormatting>
  <dataValidations disablePrompts="1" count="11">
    <dataValidation type="list" allowBlank="1" showInputMessage="1" showErrorMessage="1" sqref="BO12" xr:uid="{CA2D7C02-4D3A-4A8B-96BC-54A2157B4DD6}">
      <formula1>"28,29"</formula1>
    </dataValidation>
    <dataValidation type="list" allowBlank="1" showInputMessage="1" showErrorMessage="1" sqref="X12" xr:uid="{4F4E38BD-6FF0-4A8F-9A41-8FC4CEDADC5D}">
      <formula1>"個人,法人,任意組織"</formula1>
    </dataValidation>
    <dataValidation type="list" allowBlank="1" showInputMessage="1" showErrorMessage="1" sqref="V13:V312" xr:uid="{81D3F4CB-9929-49A8-B9F2-762D5BF3AC01}">
      <formula1>"1,"</formula1>
    </dataValidation>
    <dataValidation type="list" allowBlank="1" showInputMessage="1" showErrorMessage="1" sqref="X13:X312" xr:uid="{8C644744-AD08-4DA2-BBDB-AFF0AB7BFACD}">
      <formula1>"法人,法人以外"</formula1>
    </dataValidation>
    <dataValidation type="list" allowBlank="1" showInputMessage="1" showErrorMessage="1" sqref="AA13:AA312" xr:uid="{212B3365-A608-44FF-AE53-0B307097D9C1}">
      <formula1>"1,2,3,4,5,6,7,8,9,10,11,12,13,14"</formula1>
    </dataValidation>
    <dataValidation type="list" allowBlank="1" showInputMessage="1" showErrorMessage="1" sqref="AT13:AT312" xr:uid="{F1CF5DF4-740C-4C09-BD53-D1C9BAC03E38}">
      <formula1>"全額控除,80%控除対象,控除不可"</formula1>
    </dataValidation>
    <dataValidation type="list" allowBlank="1" showInputMessage="1" showErrorMessage="1" sqref="AC13" xr:uid="{9DC58FAC-8E19-494A-8848-E754F5429BDA}">
      <formula1>"5,6"</formula1>
    </dataValidation>
    <dataValidation type="list" allowBlank="1" showInputMessage="1" showErrorMessage="1" sqref="ER13:ER312" xr:uid="{B9758E00-9902-4BBA-88CB-3EA8C7E21DE4}">
      <formula1>"□,■"</formula1>
    </dataValidation>
    <dataValidation type="list" allowBlank="1" showInputMessage="1" showErrorMessage="1" sqref="M13:O312" xr:uid="{866088C3-981E-47B7-A478-480A12B901D9}">
      <formula1>"1,―"</formula1>
    </dataValidation>
    <dataValidation type="list" allowBlank="1" showInputMessage="1" showErrorMessage="1" sqref="P13:P312" xr:uid="{CF969109-70EA-48C6-86EF-989AFBE62160}">
      <formula1>"１"</formula1>
    </dataValidation>
    <dataValidation type="list" allowBlank="1" showInputMessage="1" showErrorMessage="1" sqref="BO13:BO312" xr:uid="{2470AF7E-D969-4798-8C57-F486D2263F52}">
      <formula1>"6,7"</formula1>
    </dataValidation>
  </dataValidations>
  <pageMargins left="0.6692913385826772" right="0.62992125984251968" top="0.74803149606299213" bottom="0.74803149606299213" header="0.31496062992125984" footer="0.31496062992125984"/>
  <pageSetup paperSize="9" scale="33" fitToWidth="4" fitToHeight="0" pageOrder="overThenDown" orientation="landscape" r:id="rId1"/>
  <colBreaks count="6" manualBreakCount="6">
    <brk id="28" min="2" max="322" man="1"/>
    <brk id="45" min="2" max="322" man="1"/>
    <brk id="84" min="2" max="322" man="1"/>
    <brk id="127" min="2" max="322" man="1"/>
    <brk id="217" min="2" max="322" man="1"/>
    <brk id="288" min="2" max="322" man="1"/>
  </colBreaks>
  <ignoredErrors>
    <ignoredError sqref="BE10:BH10" numberStoredAsText="1"/>
  </ignoredErrors>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2AF7FF69-EF31-4E1C-BBD7-236DB0B764A5}">
          <x14:formula1>
            <xm:f>'４整理番号表'!$T$27:$T$30</xm:f>
          </x14:formula1>
          <xm:sqref>Q13:Q312</xm:sqref>
        </x14:dataValidation>
        <x14:dataValidation type="list" allowBlank="1" showInputMessage="1" showErrorMessage="1" xr:uid="{644D525F-973F-448C-B17E-7191BD9C26D7}">
          <x14:formula1>
            <xm:f>'４整理番号表'!$B$39:$B$45</xm:f>
          </x14:formula1>
          <xm:sqref>Y13:Y312</xm:sqref>
        </x14:dataValidation>
        <x14:dataValidation type="list" allowBlank="1" showInputMessage="1" showErrorMessage="1" xr:uid="{D2DFBE99-9418-4088-8206-F5FA1CB8D6E2}">
          <x14:formula1>
            <xm:f>'４整理番号表'!$P$6:$P$39</xm:f>
          </x14:formula1>
          <xm:sqref>AE13:AE312</xm:sqref>
        </x14:dataValidation>
        <x14:dataValidation type="list" allowBlank="1" showInputMessage="1" showErrorMessage="1" xr:uid="{4CEAE4BA-94AC-4DF9-9B45-0AB9798FA8E3}">
          <x14:formula1>
            <xm:f>'４整理番号表'!$X$24:$X$31</xm:f>
          </x14:formula1>
          <xm:sqref>BX13:BX312 EI13:EI312 CP13:CP312 CY13:CY312 DH13:DH312 DQ13:DQ312 DZ13:DZ312 CG13:CG312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FA5A-48FE-4889-9311-2AEE0CDEFF25}">
  <dimension ref="A1:J28"/>
  <sheetViews>
    <sheetView showZeros="0" zoomScale="115" zoomScaleNormal="115" workbookViewId="0">
      <selection activeCell="A7" sqref="A7"/>
    </sheetView>
  </sheetViews>
  <sheetFormatPr defaultColWidth="9" defaultRowHeight="12"/>
  <cols>
    <col min="1" max="1" width="3" style="711" customWidth="1"/>
    <col min="2" max="2" width="4.625" style="711" customWidth="1"/>
    <col min="3" max="3" width="9.375" style="711" customWidth="1"/>
    <col min="4" max="6" width="16.125" style="711" customWidth="1"/>
    <col min="7" max="7" width="15.625" style="711" customWidth="1"/>
    <col min="8" max="8" width="15.875" style="711" customWidth="1"/>
    <col min="9" max="9" width="21.5" style="711" customWidth="1"/>
    <col min="10" max="10" width="16" style="711" customWidth="1"/>
    <col min="11" max="11" width="13.875" style="711" customWidth="1"/>
    <col min="12" max="12" width="10.625" style="711" customWidth="1"/>
    <col min="13" max="13" width="18.375" style="711" customWidth="1"/>
    <col min="14" max="16384" width="9" style="711"/>
  </cols>
  <sheetData>
    <row r="1" spans="1:10">
      <c r="A1" s="710" t="s">
        <v>663</v>
      </c>
    </row>
    <row r="2" spans="1:10">
      <c r="D2" s="713"/>
    </row>
    <row r="3" spans="1:10" ht="12.75" thickBot="1">
      <c r="C3" s="712" t="s">
        <v>640</v>
      </c>
      <c r="D3" s="749"/>
      <c r="E3" s="749"/>
    </row>
    <row r="4" spans="1:10" ht="13.5" customHeight="1" thickBot="1">
      <c r="B4" s="1310" t="s">
        <v>641</v>
      </c>
      <c r="C4" s="714" t="s">
        <v>1</v>
      </c>
      <c r="D4" s="1311" t="s">
        <v>642</v>
      </c>
      <c r="E4" s="1312"/>
    </row>
    <row r="5" spans="1:10" ht="26.45" customHeight="1">
      <c r="B5" s="1310"/>
      <c r="C5" s="715"/>
      <c r="D5" s="1306" t="s">
        <v>637</v>
      </c>
      <c r="E5" s="1308" t="s">
        <v>643</v>
      </c>
    </row>
    <row r="6" spans="1:10" s="716" customFormat="1" ht="26.45" customHeight="1">
      <c r="B6" s="1310"/>
      <c r="C6" s="715"/>
      <c r="D6" s="1306"/>
      <c r="E6" s="1308"/>
    </row>
    <row r="7" spans="1:10">
      <c r="A7" s="717">
        <v>1</v>
      </c>
      <c r="B7" s="717">
        <f>IFERROR(_xlfn.XLOOKUP(A7,'１総括表 (構造転換)'!$B$15:$B$36,'１総括表 (構造転換)'!$A$15:$A$36),)</f>
        <v>0</v>
      </c>
      <c r="C7" s="746">
        <f>IFERROR(VLOOKUP(B7,'１総括表 (構造転換)'!$A$15:$AA$36,7,FALSE),)</f>
        <v>0</v>
      </c>
      <c r="D7" s="718">
        <f>IF($C7&gt;0,SUMIFS('１総括表 (構造転換)'!$AA$15:$AA$36,'１総括表 (構造転換)'!$A$15:$A$36,'３附帯事務費 '!$B7),)</f>
        <v>0</v>
      </c>
      <c r="E7" s="719">
        <f>IF($C7&gt;0,SUMIFS('１総括表 (構造転換)'!$AB$15:$AB$36,'１総括表 (構造転換)'!$A$15:$A$36,'３附帯事務費 '!$B7),)</f>
        <v>0</v>
      </c>
    </row>
    <row r="8" spans="1:10">
      <c r="A8" s="717">
        <v>2</v>
      </c>
      <c r="B8" s="717">
        <f>IFERROR(_xlfn.XLOOKUP(A8,'１総括表 (構造転換)'!$B$15:$B$36,'１総括表 (構造転換)'!$A$15:$A$36),)</f>
        <v>0</v>
      </c>
      <c r="C8" s="746">
        <f>IFERROR(VLOOKUP(B8,'１総括表 (構造転換)'!$A$15:$AA$36,7,FALSE),)</f>
        <v>0</v>
      </c>
      <c r="D8" s="718">
        <f>IF($C8&gt;0,SUMIFS('１総括表 (構造転換)'!$AA$15:$AA$36,'１総括表 (構造転換)'!$A$15:$A$36,'３附帯事務費 '!$B8),)</f>
        <v>0</v>
      </c>
      <c r="E8" s="719">
        <f>IF($C8&gt;0,SUMIFS('１総括表 (構造転換)'!$AB$15:$AB$36,'１総括表 (構造転換)'!$A$15:$A$36,'３附帯事務費 '!$B8),)</f>
        <v>0</v>
      </c>
    </row>
    <row r="9" spans="1:10">
      <c r="A9" s="717">
        <v>3</v>
      </c>
      <c r="B9" s="717">
        <f>IFERROR(_xlfn.XLOOKUP(A9,'１総括表 (構造転換)'!$B$15:$B$36,'１総括表 (構造転換)'!$A$15:$A$36),)</f>
        <v>0</v>
      </c>
      <c r="C9" s="746">
        <f>IFERROR(VLOOKUP(B9,'１総括表 (構造転換)'!$A$15:$AA$36,7,FALSE),)</f>
        <v>0</v>
      </c>
      <c r="D9" s="718">
        <f>IF($C9&gt;0,SUMIFS('１総括表 (構造転換)'!$AA$15:$AA$36,'１総括表 (構造転換)'!$A$15:$A$36,'３附帯事務費 '!$B9),)</f>
        <v>0</v>
      </c>
      <c r="E9" s="719">
        <f>IF($C9&gt;0,SUMIFS('１総括表 (構造転換)'!$AB$15:$AB$36,'１総括表 (構造転換)'!$A$15:$A$36,'３附帯事務費 '!$B9),)</f>
        <v>0</v>
      </c>
    </row>
    <row r="10" spans="1:10">
      <c r="A10" s="717">
        <v>4</v>
      </c>
      <c r="B10" s="717">
        <f>IFERROR(_xlfn.XLOOKUP(A10,'１総括表 (構造転換)'!$B$15:$B$36,'１総括表 (構造転換)'!$A$15:$A$36),)</f>
        <v>0</v>
      </c>
      <c r="C10" s="746">
        <f>IFERROR(VLOOKUP(B10,'１総括表 (構造転換)'!$A$15:$AA$36,7,FALSE),)</f>
        <v>0</v>
      </c>
      <c r="D10" s="718">
        <f>IF($C10&gt;0,SUMIFS('１総括表 (構造転換)'!$AA$15:$AA$36,'１総括表 (構造転換)'!$A$15:$A$36,'３附帯事務費 '!$B10),)</f>
        <v>0</v>
      </c>
      <c r="E10" s="719">
        <f>IF($C10&gt;0,SUMIFS('１総括表 (構造転換)'!$AB$15:$AB$36,'１総括表 (構造転換)'!$A$15:$A$36,'３附帯事務費 '!$B10),)</f>
        <v>0</v>
      </c>
    </row>
    <row r="11" spans="1:10">
      <c r="A11" s="717">
        <v>5</v>
      </c>
      <c r="B11" s="717">
        <f>IFERROR(_xlfn.XLOOKUP(A11,'１総括表 (構造転換)'!$B$15:$B$36,'１総括表 (構造転換)'!$A$15:$A$36),)</f>
        <v>0</v>
      </c>
      <c r="C11" s="746">
        <f>IFERROR(VLOOKUP(B11,'１総括表 (構造転換)'!$A$15:$AA$36,7,FALSE),)</f>
        <v>0</v>
      </c>
      <c r="D11" s="718">
        <f>IF($C11&gt;0,SUMIFS('１総括表 (構造転換)'!$AA$15:$AA$36,'１総括表 (構造転換)'!$A$15:$A$36,'３附帯事務費 '!$B11),)</f>
        <v>0</v>
      </c>
      <c r="E11" s="719">
        <f>IF($C11&gt;0,SUMIFS('１総括表 (構造転換)'!$AB$15:$AB$36,'１総括表 (構造転換)'!$A$15:$A$36,'３附帯事務費 '!$B11),)</f>
        <v>0</v>
      </c>
      <c r="G11" s="720" t="s">
        <v>644</v>
      </c>
    </row>
    <row r="12" spans="1:10">
      <c r="A12" s="717">
        <v>6</v>
      </c>
      <c r="B12" s="717">
        <f>IFERROR(_xlfn.XLOOKUP(A12,'１総括表 (構造転換)'!$B$15:$B$36,'１総括表 (構造転換)'!$A$15:$A$36),)</f>
        <v>0</v>
      </c>
      <c r="C12" s="746">
        <f>IFERROR(VLOOKUP(B12,'１総括表 (構造転換)'!$A$15:$AA$36,7,FALSE),)</f>
        <v>0</v>
      </c>
      <c r="D12" s="718">
        <f>IF($C12&gt;0,SUMIFS('１総括表 (構造転換)'!$AA$15:$AA$36,'１総括表 (構造転換)'!$A$15:$A$36,'３附帯事務費 '!$B12),)</f>
        <v>0</v>
      </c>
      <c r="E12" s="719">
        <f>IF($C12&gt;0,SUMIFS('１総括表 (構造転換)'!$AB$15:$AB$36,'１総括表 (構造転換)'!$A$15:$A$36,'３附帯事務費 '!$B12),)</f>
        <v>0</v>
      </c>
      <c r="G12" s="1309" t="s">
        <v>645</v>
      </c>
      <c r="H12" s="1309" t="s">
        <v>646</v>
      </c>
    </row>
    <row r="13" spans="1:10">
      <c r="A13" s="717">
        <v>7</v>
      </c>
      <c r="B13" s="717">
        <f>IFERROR(_xlfn.XLOOKUP(A13,'１総括表 (構造転換)'!$B$15:$B$36,'１総括表 (構造転換)'!$A$15:$A$36),)</f>
        <v>0</v>
      </c>
      <c r="C13" s="746">
        <f>IFERROR(VLOOKUP(B13,'１総括表 (構造転換)'!$A$15:$AA$36,7,FALSE),)</f>
        <v>0</v>
      </c>
      <c r="D13" s="718">
        <f>IF($C13&gt;0,SUMIFS('１総括表 (構造転換)'!$AA$15:$AA$36,'１総括表 (構造転換)'!$A$15:$A$36,'３附帯事務費 '!$B13),)</f>
        <v>0</v>
      </c>
      <c r="E13" s="719">
        <f>IF($C13&gt;0,SUMIFS('１総括表 (構造転換)'!$AB$15:$AB$36,'１総括表 (構造転換)'!$A$15:$A$36,'３附帯事務費 '!$B13),)</f>
        <v>0</v>
      </c>
      <c r="G13" s="1309"/>
      <c r="H13" s="1309"/>
    </row>
    <row r="14" spans="1:10" ht="12.75" thickBot="1">
      <c r="A14" s="717">
        <v>8</v>
      </c>
      <c r="B14" s="717">
        <f>IFERROR(_xlfn.XLOOKUP(A14,'１総括表 (構造転換)'!$B$15:$B$36,'１総括表 (構造転換)'!$A$15:$A$36),)</f>
        <v>0</v>
      </c>
      <c r="C14" s="746">
        <f>IFERROR(VLOOKUP(B14,'１総括表 (構造転換)'!$A$15:$AA$36,7,FALSE),)</f>
        <v>0</v>
      </c>
      <c r="D14" s="721">
        <f>IF($C14&gt;0,SUMIFS('１総括表 (構造転換)'!$AA$15:$AA$36,'１総括表 (構造転換)'!$A$15:$A$36,'３附帯事務費 '!$B14),)</f>
        <v>0</v>
      </c>
      <c r="E14" s="722">
        <f>IF($C14&gt;0,SUMIFS('１総括表 (構造転換)'!$AB$15:$AB$36,'１総括表 (構造転換)'!$A$15:$A$36,'３附帯事務費 '!$B14),)</f>
        <v>0</v>
      </c>
      <c r="G14" s="1309"/>
      <c r="H14" s="1309"/>
    </row>
    <row r="15" spans="1:10">
      <c r="C15" s="713"/>
      <c r="D15" s="723"/>
      <c r="E15" s="723"/>
      <c r="F15" s="723"/>
      <c r="G15" s="713"/>
      <c r="I15" s="724"/>
      <c r="J15" s="724"/>
    </row>
    <row r="16" spans="1:10">
      <c r="C16" s="713"/>
      <c r="D16" s="723"/>
      <c r="E16" s="723"/>
      <c r="F16" s="723"/>
      <c r="G16" s="713"/>
      <c r="I16" s="724"/>
      <c r="J16" s="724"/>
    </row>
    <row r="17" spans="1:9" ht="12.75" thickBot="1">
      <c r="C17" s="711" t="s">
        <v>647</v>
      </c>
    </row>
    <row r="18" spans="1:9">
      <c r="B18" s="1302"/>
      <c r="C18" s="714" t="s">
        <v>648</v>
      </c>
      <c r="D18" s="725" t="s">
        <v>637</v>
      </c>
      <c r="E18" s="1303" t="s">
        <v>642</v>
      </c>
      <c r="F18" s="1304"/>
    </row>
    <row r="19" spans="1:9">
      <c r="B19" s="1302"/>
      <c r="C19" s="715"/>
      <c r="D19" s="750"/>
      <c r="E19" s="1305" t="s">
        <v>637</v>
      </c>
      <c r="F19" s="1307" t="s">
        <v>643</v>
      </c>
    </row>
    <row r="20" spans="1:9">
      <c r="B20" s="1302"/>
      <c r="C20" s="715"/>
      <c r="D20" s="750"/>
      <c r="E20" s="1306"/>
      <c r="F20" s="1308"/>
    </row>
    <row r="21" spans="1:9">
      <c r="A21" s="717">
        <v>1</v>
      </c>
      <c r="B21" s="747">
        <f>IFERROR(_xlfn.XLOOKUP(A21,'１総括表 (構造転換)'!$B$15:$B$36,'１総括表 (構造転換)'!$A$15:$A$36),)</f>
        <v>0</v>
      </c>
      <c r="C21" s="746">
        <f>IFERROR(VLOOKUP(B21,'１総括表 (構造転換)'!$A$15:$F$36,6,FALSE),)</f>
        <v>0</v>
      </c>
      <c r="D21" s="751"/>
      <c r="E21" s="726"/>
      <c r="F21" s="727"/>
      <c r="G21" s="744">
        <f>IF(AND(E21&gt;0,F21&gt;0),IF(OR(E21/D21&gt;0.017,F21/E21&gt;0.5),"×","〇"),)</f>
        <v>0</v>
      </c>
      <c r="H21" s="745">
        <f t="shared" ref="H21:H28" si="0">IF(E21&gt;0,IF(E21/D21&gt;0.017,"×","〇"),)</f>
        <v>0</v>
      </c>
      <c r="I21" s="745">
        <f t="shared" ref="I21:I28" si="1">IF(F21&gt;0,IF(F21/E21&gt;0.5,"×","〇"),)</f>
        <v>0</v>
      </c>
    </row>
    <row r="22" spans="1:9">
      <c r="A22" s="717">
        <v>2</v>
      </c>
      <c r="B22" s="747">
        <f>IFERROR(_xlfn.XLOOKUP(A22,'１総括表 (構造転換)'!$B$15:$B$36,'１総括表 (構造転換)'!$A$15:$A$36),)</f>
        <v>0</v>
      </c>
      <c r="C22" s="746">
        <f>IFERROR(VLOOKUP(B22,'１総括表 (構造転換)'!$A$15:$F$36,6,FALSE),)</f>
        <v>0</v>
      </c>
      <c r="D22" s="751"/>
      <c r="E22" s="726"/>
      <c r="F22" s="727"/>
      <c r="G22" s="744">
        <f t="shared" ref="G22:G28" si="2">IF(AND(E22&gt;0,F22&gt;0),IF(OR(E22/D22&gt;0.017,F22/E22&gt;0.5),"×","〇"),)</f>
        <v>0</v>
      </c>
      <c r="H22" s="745">
        <f t="shared" si="0"/>
        <v>0</v>
      </c>
      <c r="I22" s="745">
        <f t="shared" si="1"/>
        <v>0</v>
      </c>
    </row>
    <row r="23" spans="1:9">
      <c r="A23" s="717">
        <v>3</v>
      </c>
      <c r="B23" s="747">
        <f>IFERROR(_xlfn.XLOOKUP(A23,'１総括表 (構造転換)'!$B$15:$B$36,'１総括表 (構造転換)'!$A$15:$A$36),)</f>
        <v>0</v>
      </c>
      <c r="C23" s="746">
        <f>IFERROR(VLOOKUP(B23,'１総括表 (構造転換)'!$A$15:$F$36,6,FALSE),)</f>
        <v>0</v>
      </c>
      <c r="D23" s="751"/>
      <c r="E23" s="728"/>
      <c r="F23" s="729"/>
      <c r="G23" s="744">
        <f t="shared" si="2"/>
        <v>0</v>
      </c>
      <c r="H23" s="745">
        <f t="shared" si="0"/>
        <v>0</v>
      </c>
      <c r="I23" s="745">
        <f t="shared" si="1"/>
        <v>0</v>
      </c>
    </row>
    <row r="24" spans="1:9">
      <c r="A24" s="717">
        <v>4</v>
      </c>
      <c r="B24" s="747">
        <f>IFERROR(_xlfn.XLOOKUP(A24,'１総括表 (構造転換)'!$B$15:$B$36,'１総括表 (構造転換)'!$A$15:$A$36),)</f>
        <v>0</v>
      </c>
      <c r="C24" s="746">
        <f>IFERROR(VLOOKUP(B24,'１総括表 (構造転換)'!$A$15:$F$36,6,FALSE),)</f>
        <v>0</v>
      </c>
      <c r="D24" s="751"/>
      <c r="E24" s="730"/>
      <c r="F24" s="731"/>
      <c r="G24" s="744">
        <f t="shared" si="2"/>
        <v>0</v>
      </c>
      <c r="H24" s="745">
        <f t="shared" si="0"/>
        <v>0</v>
      </c>
      <c r="I24" s="745">
        <f t="shared" si="1"/>
        <v>0</v>
      </c>
    </row>
    <row r="25" spans="1:9">
      <c r="A25" s="717">
        <v>5</v>
      </c>
      <c r="B25" s="747">
        <f>IFERROR(_xlfn.XLOOKUP(A25,'１総括表 (構造転換)'!$B$15:$B$36,'１総括表 (構造転換)'!$A$15:$A$36),)</f>
        <v>0</v>
      </c>
      <c r="C25" s="746">
        <f>IFERROR(VLOOKUP(B25,'１総括表 (構造転換)'!$A$15:$F$36,6,FALSE),)</f>
        <v>0</v>
      </c>
      <c r="D25" s="751"/>
      <c r="E25" s="728"/>
      <c r="F25" s="729"/>
      <c r="G25" s="744">
        <f t="shared" si="2"/>
        <v>0</v>
      </c>
      <c r="H25" s="745">
        <f t="shared" si="0"/>
        <v>0</v>
      </c>
      <c r="I25" s="745">
        <f t="shared" si="1"/>
        <v>0</v>
      </c>
    </row>
    <row r="26" spans="1:9">
      <c r="A26" s="717">
        <v>6</v>
      </c>
      <c r="B26" s="747">
        <f>IFERROR(_xlfn.XLOOKUP(A26,'１総括表 (構造転換)'!$B$15:$B$36,'１総括表 (構造転換)'!$A$15:$A$36),)</f>
        <v>0</v>
      </c>
      <c r="C26" s="746">
        <f>IFERROR(VLOOKUP(B26,'１総括表 (構造転換)'!$A$15:$F$36,6,FALSE),)</f>
        <v>0</v>
      </c>
      <c r="D26" s="751"/>
      <c r="E26" s="732"/>
      <c r="F26" s="733"/>
      <c r="G26" s="744">
        <f t="shared" si="2"/>
        <v>0</v>
      </c>
      <c r="H26" s="745">
        <f t="shared" si="0"/>
        <v>0</v>
      </c>
      <c r="I26" s="745">
        <f t="shared" si="1"/>
        <v>0</v>
      </c>
    </row>
    <row r="27" spans="1:9">
      <c r="A27" s="717">
        <v>7</v>
      </c>
      <c r="B27" s="747">
        <f>IFERROR(_xlfn.XLOOKUP(A27,'１総括表 (構造転換)'!$B$15:$B$36,'１総括表 (構造転換)'!$A$15:$A$36),)</f>
        <v>0</v>
      </c>
      <c r="C27" s="746">
        <f>IFERROR(VLOOKUP(B27,'１総括表 (構造転換)'!$A$15:$F$36,6,FALSE),)</f>
        <v>0</v>
      </c>
      <c r="D27" s="751"/>
      <c r="E27" s="728"/>
      <c r="F27" s="729"/>
      <c r="G27" s="744">
        <f t="shared" si="2"/>
        <v>0</v>
      </c>
      <c r="H27" s="745">
        <f t="shared" si="0"/>
        <v>0</v>
      </c>
      <c r="I27" s="745">
        <f t="shared" si="1"/>
        <v>0</v>
      </c>
    </row>
    <row r="28" spans="1:9" ht="12.75" thickBot="1">
      <c r="A28" s="717">
        <v>8</v>
      </c>
      <c r="B28" s="747">
        <f>IFERROR(_xlfn.XLOOKUP(A28,'１総括表 (構造転換)'!$B$15:$B$36,'１総括表 (構造転換)'!$A$15:$A$36),)</f>
        <v>0</v>
      </c>
      <c r="C28" s="746">
        <f>IFERROR(VLOOKUP(B28,'１総括表 (構造転換)'!$A$15:$F$36,6,FALSE),)</f>
        <v>0</v>
      </c>
      <c r="D28" s="752"/>
      <c r="E28" s="734"/>
      <c r="F28" s="735"/>
      <c r="G28" s="744">
        <f t="shared" si="2"/>
        <v>0</v>
      </c>
      <c r="H28" s="745">
        <f t="shared" si="0"/>
        <v>0</v>
      </c>
      <c r="I28" s="745">
        <f t="shared" si="1"/>
        <v>0</v>
      </c>
    </row>
  </sheetData>
  <mergeCells count="10">
    <mergeCell ref="B4:B6"/>
    <mergeCell ref="D4:E4"/>
    <mergeCell ref="D5:D6"/>
    <mergeCell ref="E5:E6"/>
    <mergeCell ref="H12:H14"/>
    <mergeCell ref="B18:B20"/>
    <mergeCell ref="E18:F18"/>
    <mergeCell ref="E19:E20"/>
    <mergeCell ref="F19:F20"/>
    <mergeCell ref="G12:G14"/>
  </mergeCells>
  <phoneticPr fontId="22"/>
  <dataValidations count="1">
    <dataValidation type="custom" allowBlank="1" showInputMessage="1" showErrorMessage="1" error="千円未満は切り捨ててください。" sqref="F21:F28" xr:uid="{45F50590-F17F-46D8-828F-50EE0BE2445A}">
      <formula1>MOD($F21,1000)=0</formula1>
    </dataValidation>
  </dataValidation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82F1-6B88-429B-BDF4-355000EBA881}">
  <sheetPr>
    <pageSetUpPr fitToPage="1"/>
  </sheetPr>
  <dimension ref="A1:Z63"/>
  <sheetViews>
    <sheetView showGridLines="0" view="pageBreakPreview" topLeftCell="A2" zoomScale="120" zoomScaleNormal="85" zoomScaleSheetLayoutView="120" workbookViewId="0">
      <selection activeCell="U33" sqref="U33"/>
    </sheetView>
  </sheetViews>
  <sheetFormatPr defaultColWidth="9" defaultRowHeight="11.25"/>
  <cols>
    <col min="1" max="1" width="1" style="41" customWidth="1"/>
    <col min="2" max="2" width="5" style="41" customWidth="1"/>
    <col min="3" max="6" width="4.75" style="41" customWidth="1"/>
    <col min="7" max="7" width="10.875" style="41" customWidth="1"/>
    <col min="8" max="8" width="8.5" style="41" customWidth="1"/>
    <col min="9" max="9" width="2" style="41" customWidth="1"/>
    <col min="10" max="10" width="3.875" style="73" customWidth="1"/>
    <col min="11" max="11" width="8.625" style="73" customWidth="1"/>
    <col min="12" max="14" width="9.25" style="73" customWidth="1"/>
    <col min="15" max="15" width="1.875" style="41" customWidth="1"/>
    <col min="16" max="16" width="4.75" style="41" customWidth="1"/>
    <col min="17" max="17" width="49.75" style="41" customWidth="1"/>
    <col min="18" max="18" width="5.25" style="41" customWidth="1"/>
    <col min="19" max="19" width="2.375" style="41" customWidth="1"/>
    <col min="20" max="20" width="4.75" style="41" customWidth="1"/>
    <col min="21" max="21" width="20.375" style="41" customWidth="1"/>
    <col min="22" max="22" width="4.875" style="41" customWidth="1"/>
    <col min="23" max="23" width="2.375" style="41" customWidth="1"/>
    <col min="24" max="24" width="4.75" style="41" customWidth="1"/>
    <col min="25" max="25" width="20.375" style="41" customWidth="1"/>
    <col min="26" max="26" width="4.875" style="41" customWidth="1"/>
    <col min="27" max="27" width="2.5" style="41" customWidth="1"/>
    <col min="28" max="16384" width="9" style="41"/>
  </cols>
  <sheetData>
    <row r="1" spans="1:26" s="34" customFormat="1" ht="23.25" customHeight="1">
      <c r="A1" s="141"/>
      <c r="B1" s="140"/>
      <c r="C1" s="140"/>
      <c r="D1" s="140"/>
      <c r="E1" s="140"/>
      <c r="F1" s="140"/>
      <c r="G1" s="140"/>
      <c r="H1" s="140"/>
      <c r="I1" s="140"/>
      <c r="J1" s="140"/>
      <c r="K1" s="140"/>
      <c r="L1" s="140"/>
      <c r="M1" s="140"/>
      <c r="N1" s="140"/>
      <c r="O1" s="140"/>
      <c r="P1" s="140"/>
      <c r="Q1" s="140"/>
      <c r="R1" s="140"/>
      <c r="S1" s="140"/>
      <c r="T1" s="140"/>
      <c r="U1" s="140"/>
      <c r="V1" s="140"/>
      <c r="W1" s="140"/>
      <c r="X1" s="140"/>
      <c r="Y1" s="140"/>
      <c r="Z1" s="140"/>
    </row>
    <row r="2" spans="1:26" s="34" customFormat="1" ht="23.25" customHeight="1">
      <c r="A2" s="140"/>
      <c r="B2" s="135" t="s">
        <v>252</v>
      </c>
      <c r="C2" s="140"/>
      <c r="D2" s="140"/>
      <c r="E2" s="140"/>
      <c r="F2" s="140"/>
      <c r="G2" s="140"/>
      <c r="H2" s="140"/>
      <c r="I2" s="140"/>
      <c r="J2" s="140"/>
      <c r="K2" s="140"/>
      <c r="L2" s="140"/>
      <c r="M2" s="140"/>
      <c r="N2" s="140"/>
      <c r="O2" s="140"/>
      <c r="P2" s="140"/>
      <c r="Q2" s="140"/>
      <c r="R2" s="140"/>
      <c r="S2" s="140"/>
      <c r="T2" s="140"/>
      <c r="U2" s="140"/>
      <c r="V2" s="140"/>
      <c r="W2" s="140"/>
      <c r="X2" s="140"/>
      <c r="Y2" s="140"/>
      <c r="Z2" s="140"/>
    </row>
    <row r="3" spans="1:26" ht="23.25" customHeight="1">
      <c r="A3" s="35"/>
      <c r="B3" s="39" t="s">
        <v>448</v>
      </c>
      <c r="C3" s="38"/>
      <c r="D3" s="38"/>
      <c r="E3" s="38"/>
      <c r="F3" s="38"/>
      <c r="G3" s="38"/>
      <c r="H3" s="38"/>
      <c r="I3" s="36"/>
      <c r="J3" s="37" t="s">
        <v>449</v>
      </c>
      <c r="K3" s="38"/>
      <c r="L3" s="38"/>
      <c r="M3" s="38"/>
      <c r="N3" s="38"/>
      <c r="O3" s="36"/>
      <c r="P3" s="1313" t="s">
        <v>450</v>
      </c>
      <c r="Q3" s="1313"/>
      <c r="R3" s="1313"/>
      <c r="S3" s="36"/>
      <c r="T3" s="40" t="s">
        <v>451</v>
      </c>
      <c r="U3" s="39"/>
      <c r="V3" s="38"/>
      <c r="W3" s="36"/>
      <c r="X3" s="39" t="s">
        <v>452</v>
      </c>
      <c r="Y3" s="53"/>
      <c r="Z3" s="53"/>
    </row>
    <row r="4" spans="1:26" ht="15" customHeight="1">
      <c r="A4" s="35"/>
      <c r="B4" s="48" t="s">
        <v>453</v>
      </c>
      <c r="C4" s="38"/>
      <c r="D4" s="38"/>
      <c r="E4" s="38"/>
      <c r="F4" s="38"/>
      <c r="G4" s="38"/>
      <c r="H4" s="38"/>
      <c r="I4" s="36"/>
      <c r="J4" s="176" t="s">
        <v>0</v>
      </c>
      <c r="K4" s="176" t="s">
        <v>74</v>
      </c>
      <c r="L4" s="1314" t="s">
        <v>231</v>
      </c>
      <c r="M4" s="1314"/>
      <c r="N4" s="1314"/>
      <c r="O4" s="36"/>
      <c r="P4" s="40" t="s">
        <v>432</v>
      </c>
      <c r="Q4" s="178"/>
      <c r="R4" s="178"/>
      <c r="S4" s="36"/>
      <c r="T4" s="175" t="s">
        <v>0</v>
      </c>
      <c r="U4" s="1315" t="s">
        <v>74</v>
      </c>
      <c r="V4" s="1315"/>
      <c r="W4" s="36"/>
      <c r="X4" s="48" t="s">
        <v>290</v>
      </c>
      <c r="Y4" s="50"/>
      <c r="Z4" s="36"/>
    </row>
    <row r="5" spans="1:26" ht="15" customHeight="1">
      <c r="A5" s="35"/>
      <c r="B5" s="175" t="s">
        <v>0</v>
      </c>
      <c r="C5" s="1325" t="s">
        <v>74</v>
      </c>
      <c r="D5" s="1326"/>
      <c r="E5" s="1326"/>
      <c r="F5" s="1326"/>
      <c r="G5" s="1327"/>
      <c r="H5" s="175" t="s">
        <v>4</v>
      </c>
      <c r="I5" s="36"/>
      <c r="J5" s="1316">
        <v>1</v>
      </c>
      <c r="K5" s="1316" t="s">
        <v>103</v>
      </c>
      <c r="L5" s="1317" t="s">
        <v>232</v>
      </c>
      <c r="M5" s="1317"/>
      <c r="N5" s="1317"/>
      <c r="O5" s="36"/>
      <c r="P5" s="175" t="s">
        <v>0</v>
      </c>
      <c r="Q5" s="175" t="s">
        <v>74</v>
      </c>
      <c r="R5" s="175" t="s">
        <v>4</v>
      </c>
      <c r="S5" s="43"/>
      <c r="T5" s="175">
        <v>1</v>
      </c>
      <c r="U5" s="1321" t="s">
        <v>106</v>
      </c>
      <c r="V5" s="1321"/>
      <c r="W5" s="43"/>
      <c r="X5" s="175" t="s">
        <v>0</v>
      </c>
      <c r="Y5" s="175" t="s">
        <v>74</v>
      </c>
      <c r="Z5" s="42" t="s">
        <v>156</v>
      </c>
    </row>
    <row r="6" spans="1:26" ht="15" customHeight="1">
      <c r="A6" s="35"/>
      <c r="B6" s="1328">
        <v>1</v>
      </c>
      <c r="C6" s="1330" t="s">
        <v>305</v>
      </c>
      <c r="D6" s="1331"/>
      <c r="E6" s="1331"/>
      <c r="F6" s="1331"/>
      <c r="G6" s="1332"/>
      <c r="H6" s="1336" t="s">
        <v>306</v>
      </c>
      <c r="I6" s="36"/>
      <c r="J6" s="1316"/>
      <c r="K6" s="1316"/>
      <c r="L6" s="1317"/>
      <c r="M6" s="1317"/>
      <c r="N6" s="1317"/>
      <c r="O6" s="44"/>
      <c r="P6" s="293">
        <v>1</v>
      </c>
      <c r="Q6" s="42" t="s">
        <v>104</v>
      </c>
      <c r="R6" s="1318" t="s">
        <v>105</v>
      </c>
      <c r="S6" s="45"/>
      <c r="T6" s="175">
        <v>2</v>
      </c>
      <c r="U6" s="1321" t="s">
        <v>108</v>
      </c>
      <c r="V6" s="1321"/>
      <c r="W6" s="45"/>
      <c r="X6" s="174" t="s">
        <v>160</v>
      </c>
      <c r="Y6" s="54" t="s">
        <v>161</v>
      </c>
      <c r="Z6" s="60" t="s">
        <v>162</v>
      </c>
    </row>
    <row r="7" spans="1:26" ht="15" customHeight="1">
      <c r="A7" s="35"/>
      <c r="B7" s="1329"/>
      <c r="C7" s="1333"/>
      <c r="D7" s="1334"/>
      <c r="E7" s="1334"/>
      <c r="F7" s="1334"/>
      <c r="G7" s="1335"/>
      <c r="H7" s="1337"/>
      <c r="I7" s="36"/>
      <c r="J7" s="1316"/>
      <c r="K7" s="1316"/>
      <c r="L7" s="1317"/>
      <c r="M7" s="1317"/>
      <c r="N7" s="1317"/>
      <c r="O7" s="44"/>
      <c r="P7" s="293">
        <v>2</v>
      </c>
      <c r="Q7" s="42" t="s">
        <v>107</v>
      </c>
      <c r="R7" s="1319"/>
      <c r="S7" s="45"/>
      <c r="T7" s="175">
        <v>3</v>
      </c>
      <c r="U7" s="1321" t="s">
        <v>110</v>
      </c>
      <c r="V7" s="1321"/>
      <c r="W7" s="45"/>
      <c r="X7" s="174" t="s">
        <v>291</v>
      </c>
      <c r="Y7" s="54" t="s">
        <v>167</v>
      </c>
      <c r="Z7" s="60" t="s">
        <v>162</v>
      </c>
    </row>
    <row r="8" spans="1:26" ht="15" customHeight="1">
      <c r="A8" s="35"/>
      <c r="B8" s="51"/>
      <c r="C8" s="173"/>
      <c r="D8" s="173"/>
      <c r="E8" s="173"/>
      <c r="F8" s="173"/>
      <c r="G8" s="173"/>
      <c r="H8" s="173"/>
      <c r="I8" s="36"/>
      <c r="J8" s="1316"/>
      <c r="K8" s="1316"/>
      <c r="L8" s="1317"/>
      <c r="M8" s="1317"/>
      <c r="N8" s="1317"/>
      <c r="O8" s="44"/>
      <c r="P8" s="293">
        <v>3</v>
      </c>
      <c r="Q8" s="42" t="s">
        <v>109</v>
      </c>
      <c r="R8" s="1319"/>
      <c r="S8" s="45"/>
      <c r="T8" s="175">
        <v>4</v>
      </c>
      <c r="U8" s="1321" t="s">
        <v>112</v>
      </c>
      <c r="V8" s="1321"/>
      <c r="W8" s="45"/>
      <c r="X8" s="174" t="s">
        <v>292</v>
      </c>
      <c r="Y8" s="54" t="s">
        <v>170</v>
      </c>
      <c r="Z8" s="60" t="s">
        <v>171</v>
      </c>
    </row>
    <row r="9" spans="1:26" ht="15" customHeight="1">
      <c r="A9" s="35"/>
      <c r="B9" s="48" t="s">
        <v>447</v>
      </c>
      <c r="C9" s="38"/>
      <c r="D9" s="48"/>
      <c r="E9" s="48"/>
      <c r="F9" s="48"/>
      <c r="G9" s="48"/>
      <c r="H9" s="48"/>
      <c r="I9" s="36"/>
      <c r="J9" s="1322">
        <v>2</v>
      </c>
      <c r="K9" s="1322" t="s">
        <v>113</v>
      </c>
      <c r="L9" s="1317" t="s">
        <v>233</v>
      </c>
      <c r="M9" s="1317"/>
      <c r="N9" s="1317"/>
      <c r="O9" s="44"/>
      <c r="P9" s="293">
        <v>4</v>
      </c>
      <c r="Q9" s="42" t="s">
        <v>111</v>
      </c>
      <c r="R9" s="1319"/>
      <c r="S9" s="45"/>
      <c r="T9" s="175">
        <v>5</v>
      </c>
      <c r="U9" s="1321" t="s">
        <v>115</v>
      </c>
      <c r="V9" s="1321"/>
      <c r="W9" s="45"/>
      <c r="X9" s="174" t="s">
        <v>293</v>
      </c>
      <c r="Y9" s="54" t="s">
        <v>176</v>
      </c>
      <c r="Z9" s="60" t="s">
        <v>162</v>
      </c>
    </row>
    <row r="10" spans="1:26" ht="15" customHeight="1">
      <c r="A10" s="35"/>
      <c r="B10" s="175" t="s">
        <v>0</v>
      </c>
      <c r="C10" s="1347" t="s">
        <v>74</v>
      </c>
      <c r="D10" s="1347"/>
      <c r="E10" s="1347"/>
      <c r="F10" s="1347"/>
      <c r="G10" s="1347"/>
      <c r="H10" s="1347"/>
      <c r="I10" s="36"/>
      <c r="J10" s="1323"/>
      <c r="K10" s="1323"/>
      <c r="L10" s="1317"/>
      <c r="M10" s="1317"/>
      <c r="N10" s="1317"/>
      <c r="O10" s="44"/>
      <c r="P10" s="293">
        <v>5</v>
      </c>
      <c r="Q10" s="42" t="s">
        <v>114</v>
      </c>
      <c r="R10" s="1319"/>
      <c r="S10" s="45"/>
      <c r="T10" s="175">
        <v>6</v>
      </c>
      <c r="U10" s="1321" t="s">
        <v>117</v>
      </c>
      <c r="V10" s="1321"/>
      <c r="W10" s="45"/>
      <c r="X10" s="174" t="s">
        <v>294</v>
      </c>
      <c r="Y10" s="54" t="s">
        <v>23</v>
      </c>
      <c r="Z10" s="60" t="s">
        <v>53</v>
      </c>
    </row>
    <row r="11" spans="1:26" ht="15" customHeight="1">
      <c r="A11" s="35"/>
      <c r="B11" s="47">
        <v>1</v>
      </c>
      <c r="C11" s="1321" t="s">
        <v>150</v>
      </c>
      <c r="D11" s="1321"/>
      <c r="E11" s="1321"/>
      <c r="F11" s="1321"/>
      <c r="G11" s="1321"/>
      <c r="H11" s="1321"/>
      <c r="I11" s="36"/>
      <c r="J11" s="1323"/>
      <c r="K11" s="1323"/>
      <c r="L11" s="1317"/>
      <c r="M11" s="1317"/>
      <c r="N11" s="1317"/>
      <c r="O11" s="44"/>
      <c r="P11" s="293">
        <v>6</v>
      </c>
      <c r="Q11" s="42" t="s">
        <v>116</v>
      </c>
      <c r="R11" s="1319"/>
      <c r="S11" s="45"/>
      <c r="T11" s="175">
        <v>7</v>
      </c>
      <c r="U11" s="1321" t="s">
        <v>119</v>
      </c>
      <c r="V11" s="1321"/>
      <c r="W11" s="45"/>
      <c r="X11" s="174" t="s">
        <v>295</v>
      </c>
      <c r="Y11" s="54" t="s">
        <v>278</v>
      </c>
      <c r="Z11" s="60" t="s">
        <v>279</v>
      </c>
    </row>
    <row r="12" spans="1:26" ht="15" customHeight="1">
      <c r="A12" s="35"/>
      <c r="B12" s="47">
        <v>2</v>
      </c>
      <c r="C12" s="1321" t="s">
        <v>222</v>
      </c>
      <c r="D12" s="1321"/>
      <c r="E12" s="1321"/>
      <c r="F12" s="1321"/>
      <c r="G12" s="1321"/>
      <c r="H12" s="1321"/>
      <c r="I12" s="44"/>
      <c r="J12" s="1324"/>
      <c r="K12" s="1324"/>
      <c r="L12" s="1317"/>
      <c r="M12" s="1317"/>
      <c r="N12" s="1317"/>
      <c r="O12" s="46"/>
      <c r="P12" s="293">
        <v>7</v>
      </c>
      <c r="Q12" s="42" t="s">
        <v>118</v>
      </c>
      <c r="R12" s="1319"/>
      <c r="S12" s="45"/>
      <c r="T12" s="175">
        <v>8</v>
      </c>
      <c r="U12" s="1321" t="s">
        <v>121</v>
      </c>
      <c r="V12" s="1321"/>
      <c r="W12" s="45"/>
      <c r="X12" s="174" t="s">
        <v>296</v>
      </c>
      <c r="Y12" s="54" t="s">
        <v>28</v>
      </c>
      <c r="Z12" s="55"/>
    </row>
    <row r="13" spans="1:26" ht="15" customHeight="1">
      <c r="A13" s="35"/>
      <c r="B13" s="47">
        <v>3</v>
      </c>
      <c r="C13" s="1321" t="s">
        <v>153</v>
      </c>
      <c r="D13" s="1321"/>
      <c r="E13" s="1321"/>
      <c r="F13" s="1321"/>
      <c r="G13" s="1321"/>
      <c r="H13" s="1321"/>
      <c r="I13" s="44"/>
      <c r="J13" s="1322">
        <v>3</v>
      </c>
      <c r="K13" s="1322" t="s">
        <v>122</v>
      </c>
      <c r="L13" s="1338" t="s">
        <v>234</v>
      </c>
      <c r="M13" s="1339"/>
      <c r="N13" s="1340"/>
      <c r="O13" s="46"/>
      <c r="P13" s="293">
        <v>8</v>
      </c>
      <c r="Q13" s="42" t="s">
        <v>120</v>
      </c>
      <c r="R13" s="1320"/>
      <c r="S13" s="45"/>
      <c r="T13" s="175">
        <v>9</v>
      </c>
      <c r="U13" s="1321" t="s">
        <v>125</v>
      </c>
      <c r="V13" s="1321"/>
      <c r="W13" s="45"/>
      <c r="X13" s="174" t="s">
        <v>297</v>
      </c>
      <c r="Y13" s="54" t="s">
        <v>280</v>
      </c>
      <c r="Z13" s="55"/>
    </row>
    <row r="14" spans="1:26" ht="15" customHeight="1">
      <c r="A14" s="35"/>
      <c r="B14" s="47">
        <v>4</v>
      </c>
      <c r="C14" s="1321" t="s">
        <v>157</v>
      </c>
      <c r="D14" s="1321"/>
      <c r="E14" s="1321"/>
      <c r="F14" s="1321"/>
      <c r="G14" s="1321"/>
      <c r="H14" s="1321"/>
      <c r="I14" s="44"/>
      <c r="J14" s="1323"/>
      <c r="K14" s="1323"/>
      <c r="L14" s="1341"/>
      <c r="M14" s="1342"/>
      <c r="N14" s="1343"/>
      <c r="O14" s="36"/>
      <c r="P14" s="293">
        <v>9</v>
      </c>
      <c r="Q14" s="47" t="s">
        <v>123</v>
      </c>
      <c r="R14" s="1318" t="s">
        <v>124</v>
      </c>
      <c r="S14" s="45"/>
      <c r="T14" s="175">
        <v>10</v>
      </c>
      <c r="U14" s="1321" t="s">
        <v>127</v>
      </c>
      <c r="V14" s="1321"/>
      <c r="W14" s="45"/>
      <c r="X14" s="174" t="s">
        <v>298</v>
      </c>
      <c r="Y14" s="628" t="s">
        <v>618</v>
      </c>
      <c r="Z14" s="60" t="s">
        <v>281</v>
      </c>
    </row>
    <row r="15" spans="1:26" ht="15" customHeight="1">
      <c r="A15" s="35"/>
      <c r="B15" s="47">
        <v>5</v>
      </c>
      <c r="C15" s="1321" t="s">
        <v>163</v>
      </c>
      <c r="D15" s="1321"/>
      <c r="E15" s="1321"/>
      <c r="F15" s="1321"/>
      <c r="G15" s="1321"/>
      <c r="H15" s="1321"/>
      <c r="I15" s="44"/>
      <c r="J15" s="1323"/>
      <c r="K15" s="1323"/>
      <c r="L15" s="1341"/>
      <c r="M15" s="1342"/>
      <c r="N15" s="1343"/>
      <c r="O15" s="36"/>
      <c r="P15" s="293">
        <v>10</v>
      </c>
      <c r="Q15" s="47" t="s">
        <v>126</v>
      </c>
      <c r="R15" s="1319"/>
      <c r="S15" s="45"/>
      <c r="T15" s="175">
        <v>11</v>
      </c>
      <c r="U15" s="1321" t="s">
        <v>129</v>
      </c>
      <c r="V15" s="1321"/>
      <c r="W15" s="45"/>
      <c r="X15" s="43"/>
      <c r="Y15" s="56"/>
      <c r="Z15" s="56"/>
    </row>
    <row r="16" spans="1:26" ht="15" customHeight="1">
      <c r="A16" s="35"/>
      <c r="B16" s="47">
        <v>6</v>
      </c>
      <c r="C16" s="1321" t="s">
        <v>165</v>
      </c>
      <c r="D16" s="1321"/>
      <c r="E16" s="1321"/>
      <c r="F16" s="1321"/>
      <c r="G16" s="1321"/>
      <c r="H16" s="1321"/>
      <c r="I16" s="44"/>
      <c r="J16" s="1324"/>
      <c r="K16" s="1324"/>
      <c r="L16" s="1344"/>
      <c r="M16" s="1345"/>
      <c r="N16" s="1346"/>
      <c r="O16" s="36"/>
      <c r="P16" s="293">
        <v>11</v>
      </c>
      <c r="Q16" s="47" t="s">
        <v>128</v>
      </c>
      <c r="R16" s="1319"/>
      <c r="S16" s="45"/>
      <c r="T16" s="49"/>
      <c r="U16" s="40"/>
      <c r="V16" s="40"/>
      <c r="W16" s="45"/>
      <c r="X16" s="48" t="s">
        <v>433</v>
      </c>
    </row>
    <row r="17" spans="1:26" ht="15" customHeight="1">
      <c r="A17" s="35"/>
      <c r="B17" s="47">
        <v>7</v>
      </c>
      <c r="C17" s="1321" t="s">
        <v>168</v>
      </c>
      <c r="D17" s="1321"/>
      <c r="E17" s="1321"/>
      <c r="F17" s="1321"/>
      <c r="G17" s="1321"/>
      <c r="H17" s="1321"/>
      <c r="I17" s="44"/>
      <c r="J17" s="1322">
        <v>4</v>
      </c>
      <c r="K17" s="1348" t="s">
        <v>131</v>
      </c>
      <c r="L17" s="1338" t="s">
        <v>235</v>
      </c>
      <c r="M17" s="1339"/>
      <c r="N17" s="1340"/>
      <c r="O17" s="36"/>
      <c r="P17" s="293">
        <v>12</v>
      </c>
      <c r="Q17" s="47" t="s">
        <v>130</v>
      </c>
      <c r="R17" s="1319"/>
      <c r="S17" s="45"/>
      <c r="T17" s="39" t="s">
        <v>454</v>
      </c>
      <c r="U17" s="39"/>
      <c r="V17" s="38"/>
      <c r="W17" s="45"/>
      <c r="X17" s="175" t="s">
        <v>0</v>
      </c>
      <c r="Y17" s="175" t="s">
        <v>74</v>
      </c>
      <c r="Z17" s="47" t="s">
        <v>156</v>
      </c>
    </row>
    <row r="18" spans="1:26" ht="15" customHeight="1">
      <c r="A18" s="35"/>
      <c r="B18" s="47">
        <v>8</v>
      </c>
      <c r="C18" s="1321" t="s">
        <v>172</v>
      </c>
      <c r="D18" s="1321"/>
      <c r="E18" s="1321"/>
      <c r="F18" s="1321"/>
      <c r="G18" s="1321"/>
      <c r="H18" s="1321"/>
      <c r="I18" s="46"/>
      <c r="J18" s="1323"/>
      <c r="K18" s="1349"/>
      <c r="L18" s="1341"/>
      <c r="M18" s="1342"/>
      <c r="N18" s="1343"/>
      <c r="O18" s="36"/>
      <c r="P18" s="293">
        <v>13</v>
      </c>
      <c r="Q18" s="47" t="s">
        <v>132</v>
      </c>
      <c r="R18" s="1319"/>
      <c r="S18" s="45"/>
      <c r="T18" s="175" t="s">
        <v>0</v>
      </c>
      <c r="U18" s="1315" t="s">
        <v>74</v>
      </c>
      <c r="V18" s="1315"/>
      <c r="W18" s="45"/>
      <c r="X18" s="47" t="s">
        <v>300</v>
      </c>
      <c r="Y18" s="137" t="s">
        <v>301</v>
      </c>
      <c r="Z18" s="138" t="s">
        <v>53</v>
      </c>
    </row>
    <row r="19" spans="1:26" ht="15" customHeight="1">
      <c r="A19" s="35"/>
      <c r="B19" s="47">
        <v>9</v>
      </c>
      <c r="C19" s="1321" t="s">
        <v>177</v>
      </c>
      <c r="D19" s="1321"/>
      <c r="E19" s="1321"/>
      <c r="F19" s="1321"/>
      <c r="G19" s="1321"/>
      <c r="H19" s="1321"/>
      <c r="I19" s="46"/>
      <c r="J19" s="1323"/>
      <c r="K19" s="1349"/>
      <c r="L19" s="1341"/>
      <c r="M19" s="1342"/>
      <c r="N19" s="1343"/>
      <c r="O19" s="36"/>
      <c r="P19" s="293">
        <v>14</v>
      </c>
      <c r="Q19" s="47" t="s">
        <v>133</v>
      </c>
      <c r="R19" s="1320"/>
      <c r="S19" s="45"/>
      <c r="T19" s="175">
        <v>1</v>
      </c>
      <c r="U19" s="1321" t="s">
        <v>136</v>
      </c>
      <c r="V19" s="1321"/>
      <c r="W19" s="45"/>
      <c r="X19" s="47" t="s">
        <v>302</v>
      </c>
      <c r="Y19" s="137" t="s">
        <v>303</v>
      </c>
      <c r="Z19" s="138" t="s">
        <v>304</v>
      </c>
    </row>
    <row r="20" spans="1:26" ht="15" customHeight="1">
      <c r="A20" s="35"/>
      <c r="B20" s="47">
        <v>10</v>
      </c>
      <c r="C20" s="1321" t="s">
        <v>179</v>
      </c>
      <c r="D20" s="1321"/>
      <c r="E20" s="1321"/>
      <c r="F20" s="1321"/>
      <c r="G20" s="1321"/>
      <c r="H20" s="1321"/>
      <c r="I20" s="46"/>
      <c r="J20" s="1324"/>
      <c r="K20" s="1350"/>
      <c r="L20" s="1344"/>
      <c r="M20" s="1345"/>
      <c r="N20" s="1346"/>
      <c r="O20" s="36"/>
      <c r="P20" s="293">
        <v>15</v>
      </c>
      <c r="Q20" s="47" t="s">
        <v>134</v>
      </c>
      <c r="R20" s="1318" t="s">
        <v>135</v>
      </c>
      <c r="S20" s="45"/>
      <c r="T20" s="175">
        <v>2</v>
      </c>
      <c r="U20" s="1321" t="s">
        <v>138</v>
      </c>
      <c r="V20" s="1321"/>
      <c r="W20" s="45"/>
      <c r="X20" s="38"/>
      <c r="Y20" s="139"/>
      <c r="Z20" s="145"/>
    </row>
    <row r="21" spans="1:26" ht="15" customHeight="1">
      <c r="A21" s="35"/>
      <c r="B21" s="47">
        <v>11</v>
      </c>
      <c r="C21" s="1321" t="s">
        <v>181</v>
      </c>
      <c r="D21" s="1321"/>
      <c r="E21" s="1321"/>
      <c r="F21" s="1321"/>
      <c r="G21" s="1321"/>
      <c r="H21" s="1321"/>
      <c r="I21" s="46"/>
      <c r="J21" s="1322">
        <v>5</v>
      </c>
      <c r="K21" s="1348" t="s">
        <v>139</v>
      </c>
      <c r="L21" s="1338" t="s">
        <v>236</v>
      </c>
      <c r="M21" s="1339"/>
      <c r="N21" s="1340"/>
      <c r="O21" s="36"/>
      <c r="P21" s="293">
        <v>16</v>
      </c>
      <c r="Q21" s="47" t="s">
        <v>137</v>
      </c>
      <c r="R21" s="1319"/>
      <c r="S21" s="45"/>
      <c r="T21" s="175">
        <v>3</v>
      </c>
      <c r="U21" s="1321" t="s">
        <v>141</v>
      </c>
      <c r="V21" s="1321"/>
      <c r="W21" s="45"/>
      <c r="X21" s="48" t="s">
        <v>455</v>
      </c>
      <c r="Y21" s="50"/>
      <c r="Z21" s="36"/>
    </row>
    <row r="22" spans="1:26" ht="15" customHeight="1">
      <c r="A22" s="35"/>
      <c r="B22" s="47">
        <v>12</v>
      </c>
      <c r="C22" s="1321" t="s">
        <v>183</v>
      </c>
      <c r="D22" s="1321"/>
      <c r="E22" s="1321"/>
      <c r="F22" s="1321"/>
      <c r="G22" s="1321"/>
      <c r="H22" s="1321"/>
      <c r="I22" s="36"/>
      <c r="J22" s="1323"/>
      <c r="K22" s="1349"/>
      <c r="L22" s="1341"/>
      <c r="M22" s="1342"/>
      <c r="N22" s="1343"/>
      <c r="O22" s="36"/>
      <c r="P22" s="293">
        <v>17</v>
      </c>
      <c r="Q22" s="47" t="s">
        <v>140</v>
      </c>
      <c r="R22" s="1319"/>
      <c r="S22" s="45"/>
      <c r="T22" s="175">
        <v>4</v>
      </c>
      <c r="U22" s="1321" t="s">
        <v>143</v>
      </c>
      <c r="V22" s="1321"/>
      <c r="W22" s="45"/>
      <c r="X22" s="175" t="s">
        <v>0</v>
      </c>
      <c r="Y22" s="175" t="s">
        <v>74</v>
      </c>
      <c r="Z22" s="42" t="s">
        <v>156</v>
      </c>
    </row>
    <row r="23" spans="1:26" ht="15" customHeight="1">
      <c r="A23" s="35"/>
      <c r="B23" s="47">
        <v>13</v>
      </c>
      <c r="C23" s="1321" t="s">
        <v>186</v>
      </c>
      <c r="D23" s="1321"/>
      <c r="E23" s="1321"/>
      <c r="F23" s="1321"/>
      <c r="G23" s="1321"/>
      <c r="H23" s="1321"/>
      <c r="I23" s="36"/>
      <c r="J23" s="1323"/>
      <c r="K23" s="1349"/>
      <c r="L23" s="1341"/>
      <c r="M23" s="1342"/>
      <c r="N23" s="1343"/>
      <c r="O23" s="36"/>
      <c r="P23" s="293">
        <v>18</v>
      </c>
      <c r="Q23" s="47" t="s">
        <v>142</v>
      </c>
      <c r="R23" s="1319"/>
      <c r="S23" s="45"/>
      <c r="T23" s="175">
        <v>5</v>
      </c>
      <c r="U23" s="1321" t="s">
        <v>145</v>
      </c>
      <c r="V23" s="1321"/>
      <c r="W23" s="45"/>
      <c r="X23" s="174" t="s">
        <v>411</v>
      </c>
      <c r="Y23" s="54" t="s">
        <v>405</v>
      </c>
      <c r="Z23" s="60" t="s">
        <v>53</v>
      </c>
    </row>
    <row r="24" spans="1:26" ht="15" customHeight="1">
      <c r="A24" s="35"/>
      <c r="B24" s="48"/>
      <c r="C24" s="48"/>
      <c r="D24" s="48"/>
      <c r="E24" s="48"/>
      <c r="F24" s="48"/>
      <c r="G24" s="48"/>
      <c r="H24" s="48"/>
      <c r="I24" s="36"/>
      <c r="J24" s="1324"/>
      <c r="K24" s="1350"/>
      <c r="L24" s="1344"/>
      <c r="M24" s="1345"/>
      <c r="N24" s="1346"/>
      <c r="O24" s="36"/>
      <c r="P24" s="293">
        <v>19</v>
      </c>
      <c r="Q24" s="47" t="s">
        <v>144</v>
      </c>
      <c r="R24" s="1319"/>
      <c r="S24" s="45"/>
      <c r="T24" s="175">
        <v>6</v>
      </c>
      <c r="U24" s="1321" t="s">
        <v>147</v>
      </c>
      <c r="V24" s="1321"/>
      <c r="W24" s="45"/>
      <c r="X24" s="174" t="s">
        <v>551</v>
      </c>
      <c r="Y24" s="54" t="s">
        <v>406</v>
      </c>
      <c r="Z24" s="60" t="s">
        <v>162</v>
      </c>
    </row>
    <row r="25" spans="1:26" ht="15" customHeight="1">
      <c r="A25" s="35"/>
      <c r="B25" s="39" t="s">
        <v>456</v>
      </c>
      <c r="C25" s="173"/>
      <c r="D25" s="173"/>
      <c r="E25" s="173"/>
      <c r="F25" s="173"/>
      <c r="G25" s="173"/>
      <c r="H25" s="173"/>
      <c r="I25" s="36"/>
      <c r="J25" s="1316">
        <v>6</v>
      </c>
      <c r="K25" s="1351" t="s">
        <v>148</v>
      </c>
      <c r="L25" s="1317" t="s">
        <v>237</v>
      </c>
      <c r="M25" s="1317"/>
      <c r="N25" s="1317"/>
      <c r="O25" s="52"/>
      <c r="P25" s="293">
        <v>20</v>
      </c>
      <c r="Q25" s="47" t="s">
        <v>146</v>
      </c>
      <c r="R25" s="1319"/>
      <c r="S25" s="45"/>
      <c r="T25" s="43"/>
      <c r="U25" s="53"/>
      <c r="V25" s="53"/>
      <c r="W25" s="45"/>
      <c r="X25" s="174" t="s">
        <v>412</v>
      </c>
      <c r="Y25" s="54" t="s">
        <v>23</v>
      </c>
      <c r="Z25" s="60" t="s">
        <v>53</v>
      </c>
    </row>
    <row r="26" spans="1:26" ht="15" customHeight="1">
      <c r="A26" s="35"/>
      <c r="B26" s="175" t="s">
        <v>0</v>
      </c>
      <c r="C26" s="1347" t="s">
        <v>74</v>
      </c>
      <c r="D26" s="1347"/>
      <c r="E26" s="1347"/>
      <c r="F26" s="1347"/>
      <c r="G26" s="1347"/>
      <c r="H26" s="1347"/>
      <c r="I26" s="36"/>
      <c r="J26" s="1316"/>
      <c r="K26" s="1351"/>
      <c r="L26" s="1317"/>
      <c r="M26" s="1317"/>
      <c r="N26" s="1317"/>
      <c r="O26" s="52"/>
      <c r="P26" s="293">
        <v>21</v>
      </c>
      <c r="Q26" s="47" t="s">
        <v>149</v>
      </c>
      <c r="R26" s="1319"/>
      <c r="S26" s="45"/>
      <c r="T26" s="41" t="s">
        <v>484</v>
      </c>
      <c r="V26" s="44"/>
      <c r="W26" s="45"/>
      <c r="X26" s="174" t="s">
        <v>413</v>
      </c>
      <c r="Y26" s="54" t="s">
        <v>407</v>
      </c>
      <c r="Z26" s="60" t="s">
        <v>162</v>
      </c>
    </row>
    <row r="27" spans="1:26" ht="15" customHeight="1">
      <c r="A27" s="35"/>
      <c r="B27" s="47">
        <v>1</v>
      </c>
      <c r="C27" s="1321" t="s">
        <v>191</v>
      </c>
      <c r="D27" s="1321"/>
      <c r="E27" s="1321"/>
      <c r="F27" s="1321"/>
      <c r="G27" s="1321"/>
      <c r="H27" s="1321"/>
      <c r="I27" s="36"/>
      <c r="J27" s="1316"/>
      <c r="K27" s="1351"/>
      <c r="L27" s="1317"/>
      <c r="M27" s="1317"/>
      <c r="N27" s="1317"/>
      <c r="O27" s="52"/>
      <c r="P27" s="293">
        <v>22</v>
      </c>
      <c r="Q27" s="47" t="s">
        <v>151</v>
      </c>
      <c r="R27" s="1319"/>
      <c r="S27" s="45"/>
      <c r="T27" s="261">
        <v>1</v>
      </c>
      <c r="U27" s="262" t="s">
        <v>485</v>
      </c>
      <c r="V27" s="44"/>
      <c r="W27" s="45"/>
      <c r="X27" s="174" t="s">
        <v>416</v>
      </c>
      <c r="Y27" s="54" t="s">
        <v>408</v>
      </c>
      <c r="Z27" s="60" t="s">
        <v>54</v>
      </c>
    </row>
    <row r="28" spans="1:26" ht="15" customHeight="1">
      <c r="A28" s="35"/>
      <c r="B28" s="47">
        <v>2</v>
      </c>
      <c r="C28" s="1321" t="s">
        <v>193</v>
      </c>
      <c r="D28" s="1321"/>
      <c r="E28" s="1321"/>
      <c r="F28" s="1321"/>
      <c r="G28" s="1321"/>
      <c r="H28" s="1321"/>
      <c r="I28" s="36"/>
      <c r="J28" s="1316"/>
      <c r="K28" s="1351"/>
      <c r="L28" s="1317"/>
      <c r="M28" s="1317"/>
      <c r="N28" s="1317"/>
      <c r="O28" s="52"/>
      <c r="P28" s="293">
        <v>23</v>
      </c>
      <c r="Q28" s="47" t="s">
        <v>152</v>
      </c>
      <c r="R28" s="1320"/>
      <c r="S28" s="45"/>
      <c r="T28" s="261">
        <v>2</v>
      </c>
      <c r="U28" s="262" t="s">
        <v>486</v>
      </c>
      <c r="V28" s="36"/>
      <c r="W28" s="45"/>
      <c r="X28" s="174" t="s">
        <v>417</v>
      </c>
      <c r="Y28" s="54" t="s">
        <v>28</v>
      </c>
      <c r="Z28" s="55"/>
    </row>
    <row r="29" spans="1:26" ht="15" customHeight="1">
      <c r="A29" s="35"/>
      <c r="B29" s="38"/>
      <c r="C29" s="40"/>
      <c r="D29" s="40"/>
      <c r="E29" s="40"/>
      <c r="F29" s="40"/>
      <c r="G29" s="40"/>
      <c r="H29" s="40"/>
      <c r="I29" s="36"/>
      <c r="J29" s="1316">
        <v>7</v>
      </c>
      <c r="K29" s="1351" t="s">
        <v>158</v>
      </c>
      <c r="L29" s="1317" t="s">
        <v>238</v>
      </c>
      <c r="M29" s="1317"/>
      <c r="N29" s="1317"/>
      <c r="O29" s="52"/>
      <c r="P29" s="293">
        <v>24</v>
      </c>
      <c r="Q29" s="47" t="s">
        <v>154</v>
      </c>
      <c r="R29" s="177" t="s">
        <v>155</v>
      </c>
      <c r="S29" s="45"/>
      <c r="T29" s="261">
        <v>3</v>
      </c>
      <c r="U29" s="262" t="s">
        <v>487</v>
      </c>
      <c r="V29" s="63"/>
      <c r="W29" s="45"/>
      <c r="X29" s="174" t="s">
        <v>418</v>
      </c>
      <c r="Y29" s="54" t="s">
        <v>280</v>
      </c>
      <c r="Z29" s="55"/>
    </row>
    <row r="30" spans="1:26" ht="15" customHeight="1">
      <c r="A30" s="35"/>
      <c r="B30" s="48"/>
      <c r="C30" s="48"/>
      <c r="D30" s="48"/>
      <c r="E30" s="48"/>
      <c r="F30" s="48"/>
      <c r="G30" s="48"/>
      <c r="H30" s="48"/>
      <c r="I30" s="36"/>
      <c r="J30" s="1316"/>
      <c r="K30" s="1351"/>
      <c r="L30" s="1317"/>
      <c r="M30" s="1317"/>
      <c r="N30" s="1317"/>
      <c r="O30" s="52"/>
      <c r="P30" s="293">
        <v>25</v>
      </c>
      <c r="Q30" s="47" t="s">
        <v>159</v>
      </c>
      <c r="R30" s="1318" t="s">
        <v>6</v>
      </c>
      <c r="S30" s="45"/>
      <c r="T30" s="261">
        <v>4</v>
      </c>
      <c r="U30" s="262" t="s">
        <v>488</v>
      </c>
      <c r="V30" s="72"/>
      <c r="W30" s="45"/>
      <c r="X30" s="174" t="s">
        <v>414</v>
      </c>
      <c r="Y30" s="54" t="s">
        <v>409</v>
      </c>
      <c r="Z30" s="55"/>
    </row>
    <row r="31" spans="1:26" ht="15" customHeight="1">
      <c r="A31" s="35"/>
      <c r="B31" s="65" t="s">
        <v>457</v>
      </c>
      <c r="C31" s="66"/>
      <c r="D31" s="38"/>
      <c r="E31" s="38"/>
      <c r="F31" s="38"/>
      <c r="G31" s="38"/>
      <c r="H31" s="38"/>
      <c r="I31" s="36"/>
      <c r="J31" s="1316"/>
      <c r="K31" s="1351"/>
      <c r="L31" s="1317"/>
      <c r="M31" s="1317"/>
      <c r="N31" s="1317"/>
      <c r="O31" s="52"/>
      <c r="P31" s="293">
        <v>26</v>
      </c>
      <c r="Q31" s="47" t="s">
        <v>164</v>
      </c>
      <c r="R31" s="1319"/>
      <c r="S31" s="45"/>
      <c r="T31" s="64"/>
      <c r="U31" s="64"/>
      <c r="V31" s="64"/>
      <c r="W31" s="45"/>
      <c r="X31" s="174" t="s">
        <v>415</v>
      </c>
      <c r="Y31" s="54" t="s">
        <v>410</v>
      </c>
      <c r="Z31" s="60" t="s">
        <v>279</v>
      </c>
    </row>
    <row r="32" spans="1:26" ht="15" customHeight="1">
      <c r="A32" s="35"/>
      <c r="B32" s="68" t="s">
        <v>199</v>
      </c>
      <c r="C32" s="66"/>
      <c r="D32" s="38"/>
      <c r="E32" s="38"/>
      <c r="F32" s="38"/>
      <c r="G32" s="38"/>
      <c r="H32" s="38"/>
      <c r="I32" s="36"/>
      <c r="J32" s="1316"/>
      <c r="K32" s="1351"/>
      <c r="L32" s="1317"/>
      <c r="M32" s="1317"/>
      <c r="N32" s="1317"/>
      <c r="O32" s="52"/>
      <c r="P32" s="293">
        <v>27</v>
      </c>
      <c r="Q32" s="47" t="s">
        <v>166</v>
      </c>
      <c r="R32" s="1319"/>
      <c r="S32" s="45"/>
      <c r="T32" s="63"/>
      <c r="U32" s="63"/>
      <c r="V32" s="63"/>
      <c r="W32" s="45"/>
      <c r="X32" s="39"/>
      <c r="Y32" s="146"/>
      <c r="Z32" s="146"/>
    </row>
    <row r="33" spans="1:26" ht="15" customHeight="1">
      <c r="A33" s="35"/>
      <c r="B33" s="176" t="s">
        <v>0</v>
      </c>
      <c r="C33" s="1316" t="s">
        <v>74</v>
      </c>
      <c r="D33" s="1316"/>
      <c r="E33" s="1316"/>
      <c r="F33" s="1316"/>
      <c r="G33" s="1316"/>
      <c r="H33" s="1316"/>
      <c r="I33" s="36"/>
      <c r="J33" s="1316">
        <v>8</v>
      </c>
      <c r="K33" s="1351" t="s">
        <v>173</v>
      </c>
      <c r="L33" s="1317" t="s">
        <v>239</v>
      </c>
      <c r="M33" s="1317"/>
      <c r="N33" s="1317"/>
      <c r="O33" s="52"/>
      <c r="P33" s="293">
        <v>28</v>
      </c>
      <c r="Q33" s="47" t="s">
        <v>169</v>
      </c>
      <c r="R33" s="1320"/>
      <c r="S33" s="45"/>
      <c r="T33" s="63"/>
      <c r="U33" s="63"/>
      <c r="V33" s="63"/>
      <c r="W33" s="45"/>
      <c r="X33" s="48" t="s">
        <v>447</v>
      </c>
      <c r="Y33" s="44"/>
      <c r="Z33" s="44"/>
    </row>
    <row r="34" spans="1:26" ht="15" customHeight="1">
      <c r="A34" s="35"/>
      <c r="B34" s="176">
        <v>1</v>
      </c>
      <c r="C34" s="1352" t="s">
        <v>202</v>
      </c>
      <c r="D34" s="1352"/>
      <c r="E34" s="1352"/>
      <c r="F34" s="1352"/>
      <c r="G34" s="1352"/>
      <c r="H34" s="1352"/>
      <c r="I34" s="36"/>
      <c r="J34" s="1316"/>
      <c r="K34" s="1351"/>
      <c r="L34" s="1317"/>
      <c r="M34" s="1317"/>
      <c r="N34" s="1317"/>
      <c r="O34" s="52"/>
      <c r="P34" s="293">
        <v>29</v>
      </c>
      <c r="Q34" s="47" t="s">
        <v>174</v>
      </c>
      <c r="R34" s="1361" t="s">
        <v>175</v>
      </c>
      <c r="S34" s="45"/>
      <c r="T34" s="72"/>
      <c r="U34" s="72"/>
      <c r="V34" s="72"/>
      <c r="W34" s="45"/>
      <c r="X34" s="175" t="s">
        <v>0</v>
      </c>
      <c r="Y34" s="175" t="s">
        <v>74</v>
      </c>
      <c r="Z34" s="175" t="s">
        <v>156</v>
      </c>
    </row>
    <row r="35" spans="1:26" ht="15" customHeight="1">
      <c r="A35" s="35"/>
      <c r="B35" s="176">
        <v>2</v>
      </c>
      <c r="C35" s="1352" t="s">
        <v>205</v>
      </c>
      <c r="D35" s="1352"/>
      <c r="E35" s="1352"/>
      <c r="F35" s="1352"/>
      <c r="G35" s="1352"/>
      <c r="H35" s="1352"/>
      <c r="I35" s="36"/>
      <c r="J35" s="1316"/>
      <c r="K35" s="1351"/>
      <c r="L35" s="1317"/>
      <c r="M35" s="1317"/>
      <c r="N35" s="1317"/>
      <c r="O35" s="52"/>
      <c r="P35" s="293">
        <v>30</v>
      </c>
      <c r="Q35" s="47" t="s">
        <v>178</v>
      </c>
      <c r="R35" s="1362"/>
      <c r="S35" s="45"/>
      <c r="T35" s="74"/>
      <c r="U35" s="74"/>
      <c r="V35" s="74"/>
      <c r="W35" s="45"/>
      <c r="X35" s="59" t="s">
        <v>458</v>
      </c>
      <c r="Y35" s="54" t="s">
        <v>187</v>
      </c>
      <c r="Z35" s="60" t="s">
        <v>53</v>
      </c>
    </row>
    <row r="36" spans="1:26" ht="15" customHeight="1">
      <c r="A36" s="35"/>
      <c r="B36" s="65"/>
      <c r="C36" s="66"/>
      <c r="D36" s="38"/>
      <c r="E36" s="38"/>
      <c r="F36" s="38"/>
      <c r="G36" s="38"/>
      <c r="H36" s="38"/>
      <c r="I36" s="36"/>
      <c r="J36" s="1316"/>
      <c r="K36" s="1351"/>
      <c r="L36" s="1317"/>
      <c r="M36" s="1317"/>
      <c r="N36" s="1317"/>
      <c r="O36" s="52"/>
      <c r="P36" s="293">
        <v>31</v>
      </c>
      <c r="Q36" s="47" t="s">
        <v>180</v>
      </c>
      <c r="R36" s="1362"/>
      <c r="S36" s="45"/>
      <c r="T36" s="74"/>
      <c r="U36" s="74"/>
      <c r="V36" s="74"/>
      <c r="W36" s="45"/>
      <c r="X36" s="59" t="s">
        <v>459</v>
      </c>
      <c r="Y36" s="61" t="s">
        <v>24</v>
      </c>
      <c r="Z36" s="7" t="s">
        <v>53</v>
      </c>
    </row>
    <row r="37" spans="1:26" ht="15" customHeight="1">
      <c r="A37" s="35"/>
      <c r="B37" s="68" t="s">
        <v>209</v>
      </c>
      <c r="C37" s="66"/>
      <c r="D37" s="38"/>
      <c r="E37" s="38"/>
      <c r="F37" s="38"/>
      <c r="G37" s="38"/>
      <c r="H37" s="38"/>
      <c r="I37" s="36"/>
      <c r="J37" s="1316">
        <v>9</v>
      </c>
      <c r="K37" s="1351" t="s">
        <v>184</v>
      </c>
      <c r="L37" s="1317" t="s">
        <v>240</v>
      </c>
      <c r="M37" s="1317"/>
      <c r="N37" s="1317"/>
      <c r="O37" s="52"/>
      <c r="P37" s="293">
        <v>32</v>
      </c>
      <c r="Q37" s="47" t="s">
        <v>182</v>
      </c>
      <c r="R37" s="1362"/>
      <c r="S37" s="45"/>
      <c r="T37" s="75"/>
      <c r="U37" s="75"/>
      <c r="V37" s="75"/>
      <c r="W37" s="45"/>
      <c r="X37" s="59" t="s">
        <v>460</v>
      </c>
      <c r="Y37" s="61" t="s">
        <v>25</v>
      </c>
      <c r="Z37" s="62"/>
    </row>
    <row r="38" spans="1:26" ht="15" customHeight="1">
      <c r="A38" s="35"/>
      <c r="B38" s="176" t="s">
        <v>0</v>
      </c>
      <c r="C38" s="1316" t="s">
        <v>74</v>
      </c>
      <c r="D38" s="1316"/>
      <c r="E38" s="1316"/>
      <c r="F38" s="1316"/>
      <c r="G38" s="1316"/>
      <c r="H38" s="1316"/>
      <c r="I38" s="36"/>
      <c r="J38" s="1316"/>
      <c r="K38" s="1351"/>
      <c r="L38" s="1317"/>
      <c r="M38" s="1317"/>
      <c r="N38" s="1317"/>
      <c r="O38" s="52"/>
      <c r="P38" s="293">
        <v>33</v>
      </c>
      <c r="Q38" s="47" t="s">
        <v>185</v>
      </c>
      <c r="R38" s="1363"/>
      <c r="S38" s="45"/>
      <c r="T38" s="74"/>
      <c r="U38" s="74"/>
      <c r="V38" s="74"/>
      <c r="W38" s="45"/>
      <c r="X38" s="59" t="s">
        <v>461</v>
      </c>
      <c r="Y38" s="61" t="s">
        <v>26</v>
      </c>
      <c r="Z38" s="7" t="s">
        <v>162</v>
      </c>
    </row>
    <row r="39" spans="1:26" ht="15" customHeight="1">
      <c r="A39" s="35"/>
      <c r="B39" s="176">
        <v>1</v>
      </c>
      <c r="C39" s="1352" t="s">
        <v>212</v>
      </c>
      <c r="D39" s="1352"/>
      <c r="E39" s="1352"/>
      <c r="F39" s="1352"/>
      <c r="G39" s="1352"/>
      <c r="H39" s="1352"/>
      <c r="I39" s="36"/>
      <c r="J39" s="1316"/>
      <c r="K39" s="1351"/>
      <c r="L39" s="1317"/>
      <c r="M39" s="1317"/>
      <c r="N39" s="1317"/>
      <c r="O39" s="52"/>
      <c r="P39" s="293">
        <v>34</v>
      </c>
      <c r="Q39" s="47" t="s">
        <v>223</v>
      </c>
      <c r="R39" s="147" t="s">
        <v>223</v>
      </c>
      <c r="S39" s="44"/>
      <c r="T39" s="35"/>
      <c r="U39" s="35"/>
      <c r="V39" s="35"/>
      <c r="W39" s="44"/>
      <c r="X39" s="59" t="s">
        <v>462</v>
      </c>
      <c r="Y39" s="61" t="s">
        <v>27</v>
      </c>
      <c r="Z39" s="62"/>
    </row>
    <row r="40" spans="1:26" ht="15" customHeight="1">
      <c r="A40" s="35"/>
      <c r="B40" s="176">
        <v>2</v>
      </c>
      <c r="C40" s="1352" t="s">
        <v>163</v>
      </c>
      <c r="D40" s="1352"/>
      <c r="E40" s="1352"/>
      <c r="F40" s="1352"/>
      <c r="G40" s="1352"/>
      <c r="H40" s="1352"/>
      <c r="I40" s="36"/>
      <c r="J40" s="1316"/>
      <c r="K40" s="1351"/>
      <c r="L40" s="1317"/>
      <c r="M40" s="1317"/>
      <c r="N40" s="1317"/>
      <c r="O40" s="52"/>
      <c r="P40" s="40" t="s">
        <v>447</v>
      </c>
      <c r="Q40" s="38"/>
      <c r="R40" s="57"/>
      <c r="S40" s="45"/>
      <c r="W40" s="45"/>
      <c r="X40" s="59" t="s">
        <v>463</v>
      </c>
      <c r="Y40" s="61" t="s">
        <v>28</v>
      </c>
      <c r="Z40" s="62"/>
    </row>
    <row r="41" spans="1:26" ht="15" customHeight="1">
      <c r="A41" s="35"/>
      <c r="B41" s="176">
        <v>3</v>
      </c>
      <c r="C41" s="1352" t="s">
        <v>214</v>
      </c>
      <c r="D41" s="1352"/>
      <c r="E41" s="1352"/>
      <c r="F41" s="1352"/>
      <c r="G41" s="1352"/>
      <c r="H41" s="1352"/>
      <c r="I41" s="36"/>
      <c r="J41" s="1316">
        <v>10</v>
      </c>
      <c r="K41" s="1351" t="s">
        <v>189</v>
      </c>
      <c r="L41" s="1317" t="s">
        <v>241</v>
      </c>
      <c r="M41" s="1317"/>
      <c r="N41" s="1317"/>
      <c r="O41" s="52"/>
      <c r="P41" s="58" t="s">
        <v>0</v>
      </c>
      <c r="Q41" s="1315" t="s">
        <v>74</v>
      </c>
      <c r="R41" s="1315"/>
      <c r="S41" s="53"/>
      <c r="W41" s="53"/>
      <c r="X41" s="59" t="s">
        <v>464</v>
      </c>
      <c r="Y41" s="61" t="s">
        <v>29</v>
      </c>
      <c r="Z41" s="7" t="s">
        <v>197</v>
      </c>
    </row>
    <row r="42" spans="1:26" ht="15" customHeight="1">
      <c r="A42" s="35"/>
      <c r="B42" s="176">
        <v>4</v>
      </c>
      <c r="C42" s="1352" t="s">
        <v>216</v>
      </c>
      <c r="D42" s="1352"/>
      <c r="E42" s="1352"/>
      <c r="F42" s="1352"/>
      <c r="G42" s="1352"/>
      <c r="H42" s="1352"/>
      <c r="I42" s="36"/>
      <c r="J42" s="1316"/>
      <c r="K42" s="1351"/>
      <c r="L42" s="1317"/>
      <c r="M42" s="1317"/>
      <c r="N42" s="1317"/>
      <c r="O42" s="52"/>
      <c r="P42" s="160">
        <v>1</v>
      </c>
      <c r="Q42" s="1353" t="s">
        <v>188</v>
      </c>
      <c r="R42" s="1353"/>
      <c r="S42" s="63"/>
      <c r="W42" s="63"/>
      <c r="X42" s="43"/>
      <c r="Y42" s="67"/>
      <c r="Z42" s="67"/>
    </row>
    <row r="43" spans="1:26" ht="15" customHeight="1">
      <c r="A43" s="35"/>
      <c r="B43" s="176">
        <v>5</v>
      </c>
      <c r="C43" s="1352" t="s">
        <v>312</v>
      </c>
      <c r="D43" s="1352"/>
      <c r="E43" s="1352"/>
      <c r="F43" s="1352"/>
      <c r="G43" s="1352"/>
      <c r="H43" s="1352"/>
      <c r="I43" s="36"/>
      <c r="J43" s="1316"/>
      <c r="K43" s="1351"/>
      <c r="L43" s="1317"/>
      <c r="M43" s="1317"/>
      <c r="N43" s="1317"/>
      <c r="O43" s="52"/>
      <c r="P43" s="160">
        <v>2</v>
      </c>
      <c r="Q43" s="1317" t="s">
        <v>190</v>
      </c>
      <c r="R43" s="1317"/>
      <c r="S43" s="64"/>
      <c r="W43" s="64"/>
      <c r="X43" s="48" t="s">
        <v>465</v>
      </c>
      <c r="Y43" s="44"/>
      <c r="Z43" s="44"/>
    </row>
    <row r="44" spans="1:26" ht="15" customHeight="1">
      <c r="A44" s="35"/>
      <c r="B44" s="176">
        <v>6</v>
      </c>
      <c r="C44" s="1352" t="s">
        <v>282</v>
      </c>
      <c r="D44" s="1352"/>
      <c r="E44" s="1352"/>
      <c r="F44" s="1352"/>
      <c r="G44" s="1352"/>
      <c r="H44" s="1352"/>
      <c r="I44" s="36"/>
      <c r="J44" s="1316"/>
      <c r="K44" s="1351"/>
      <c r="L44" s="1317"/>
      <c r="M44" s="1317"/>
      <c r="N44" s="1317"/>
      <c r="O44" s="52"/>
      <c r="P44" s="1354">
        <v>3</v>
      </c>
      <c r="Q44" s="1356" t="s">
        <v>192</v>
      </c>
      <c r="R44" s="1357"/>
      <c r="S44" s="36"/>
      <c r="W44" s="36"/>
      <c r="X44" s="175" t="s">
        <v>0</v>
      </c>
      <c r="Y44" s="175" t="s">
        <v>74</v>
      </c>
      <c r="Z44" s="175" t="s">
        <v>156</v>
      </c>
    </row>
    <row r="45" spans="1:26" ht="15" customHeight="1">
      <c r="A45" s="35"/>
      <c r="B45" s="176">
        <v>7</v>
      </c>
      <c r="C45" s="1352" t="s">
        <v>6</v>
      </c>
      <c r="D45" s="1352"/>
      <c r="E45" s="1352"/>
      <c r="F45" s="1352"/>
      <c r="G45" s="1352"/>
      <c r="H45" s="1352"/>
      <c r="I45" s="36"/>
      <c r="J45" s="1316">
        <v>11</v>
      </c>
      <c r="K45" s="1351" t="s">
        <v>195</v>
      </c>
      <c r="L45" s="1317" t="s">
        <v>242</v>
      </c>
      <c r="M45" s="1317"/>
      <c r="N45" s="1317"/>
      <c r="O45" s="52"/>
      <c r="P45" s="1355"/>
      <c r="Q45" s="1358"/>
      <c r="R45" s="1359"/>
      <c r="S45" s="36"/>
      <c r="W45" s="36"/>
      <c r="X45" s="59" t="s">
        <v>466</v>
      </c>
      <c r="Y45" s="70" t="s">
        <v>204</v>
      </c>
      <c r="Z45" s="60" t="s">
        <v>197</v>
      </c>
    </row>
    <row r="46" spans="1:26" ht="15" customHeight="1">
      <c r="A46" s="35"/>
      <c r="B46" s="48"/>
      <c r="C46" s="48"/>
      <c r="D46" s="48"/>
      <c r="E46" s="48"/>
      <c r="F46" s="48"/>
      <c r="G46" s="48"/>
      <c r="H46" s="48"/>
      <c r="I46" s="36"/>
      <c r="J46" s="1316"/>
      <c r="K46" s="1351"/>
      <c r="L46" s="1317"/>
      <c r="M46" s="1317"/>
      <c r="N46" s="1317"/>
      <c r="O46" s="52"/>
      <c r="P46" s="160">
        <v>4</v>
      </c>
      <c r="Q46" s="1353" t="s">
        <v>194</v>
      </c>
      <c r="R46" s="1353"/>
      <c r="S46" s="36"/>
      <c r="W46" s="36"/>
      <c r="X46" s="59" t="s">
        <v>467</v>
      </c>
      <c r="Y46" s="70" t="s">
        <v>207</v>
      </c>
      <c r="Z46" s="60" t="s">
        <v>197</v>
      </c>
    </row>
    <row r="47" spans="1:26" ht="15" customHeight="1">
      <c r="A47" s="35"/>
      <c r="B47" s="48"/>
      <c r="C47" s="48"/>
      <c r="D47" s="48"/>
      <c r="E47" s="48"/>
      <c r="F47" s="48"/>
      <c r="G47" s="48"/>
      <c r="H47" s="48"/>
      <c r="I47" s="36"/>
      <c r="J47" s="1316"/>
      <c r="K47" s="1351"/>
      <c r="L47" s="1317"/>
      <c r="M47" s="1317"/>
      <c r="N47" s="1317"/>
      <c r="O47" s="52"/>
      <c r="P47" s="160">
        <v>5</v>
      </c>
      <c r="Q47" s="1360" t="s">
        <v>196</v>
      </c>
      <c r="R47" s="1360"/>
      <c r="S47" s="36"/>
      <c r="W47" s="36"/>
      <c r="X47" s="44"/>
      <c r="Y47" s="44"/>
      <c r="Z47" s="44"/>
    </row>
    <row r="48" spans="1:26" ht="15" customHeight="1">
      <c r="A48" s="35"/>
      <c r="B48" s="44"/>
      <c r="C48" s="44"/>
      <c r="D48" s="44"/>
      <c r="E48" s="44"/>
      <c r="F48" s="44"/>
      <c r="G48" s="44"/>
      <c r="H48" s="44"/>
      <c r="I48" s="44"/>
      <c r="J48" s="1316"/>
      <c r="K48" s="1351"/>
      <c r="L48" s="1317"/>
      <c r="M48" s="1317"/>
      <c r="N48" s="1317"/>
      <c r="O48" s="52"/>
      <c r="P48" s="160">
        <v>6</v>
      </c>
      <c r="Q48" s="1353" t="s">
        <v>198</v>
      </c>
      <c r="R48" s="1353"/>
      <c r="S48" s="36"/>
      <c r="W48" s="36"/>
      <c r="X48" s="44"/>
      <c r="Y48" s="44"/>
      <c r="Z48" s="44"/>
    </row>
    <row r="49" spans="1:26" ht="15" customHeight="1">
      <c r="A49" s="35"/>
      <c r="I49" s="44"/>
      <c r="J49" s="1316">
        <v>12</v>
      </c>
      <c r="K49" s="1351" t="s">
        <v>203</v>
      </c>
      <c r="L49" s="1317" t="s">
        <v>243</v>
      </c>
      <c r="M49" s="1317"/>
      <c r="N49" s="1317"/>
      <c r="O49" s="52"/>
      <c r="P49" s="69">
        <v>7</v>
      </c>
      <c r="Q49" s="1353" t="s">
        <v>200</v>
      </c>
      <c r="R49" s="1353"/>
      <c r="S49" s="36"/>
      <c r="W49" s="36"/>
      <c r="X49" s="36"/>
      <c r="Y49" s="36"/>
      <c r="Z49" s="36"/>
    </row>
    <row r="50" spans="1:26" ht="15" customHeight="1">
      <c r="A50" s="35"/>
      <c r="I50" s="44"/>
      <c r="J50" s="1316"/>
      <c r="K50" s="1351"/>
      <c r="L50" s="1317"/>
      <c r="M50" s="1317"/>
      <c r="N50" s="1317"/>
      <c r="O50" s="52"/>
      <c r="P50" s="1364">
        <v>8</v>
      </c>
      <c r="Q50" s="1317" t="s">
        <v>201</v>
      </c>
      <c r="R50" s="1317"/>
      <c r="S50" s="36"/>
      <c r="W50" s="36"/>
      <c r="X50" s="63"/>
      <c r="Y50" s="63"/>
      <c r="Z50" s="63"/>
    </row>
    <row r="51" spans="1:26" ht="15" customHeight="1">
      <c r="A51" s="35"/>
      <c r="I51" s="44"/>
      <c r="J51" s="1316"/>
      <c r="K51" s="1351"/>
      <c r="L51" s="1317"/>
      <c r="M51" s="1317"/>
      <c r="N51" s="1317"/>
      <c r="O51" s="52"/>
      <c r="P51" s="1364"/>
      <c r="Q51" s="1317"/>
      <c r="R51" s="1317"/>
      <c r="S51" s="36"/>
      <c r="W51" s="36"/>
      <c r="X51" s="72"/>
      <c r="Y51" s="72"/>
      <c r="Z51" s="72"/>
    </row>
    <row r="52" spans="1:26" ht="15" customHeight="1">
      <c r="A52" s="35"/>
      <c r="I52" s="44"/>
      <c r="J52" s="1316"/>
      <c r="K52" s="1351"/>
      <c r="L52" s="1317"/>
      <c r="M52" s="1317"/>
      <c r="N52" s="1317"/>
      <c r="O52" s="52"/>
      <c r="P52" s="71">
        <v>9</v>
      </c>
      <c r="Q52" s="1353" t="s">
        <v>206</v>
      </c>
      <c r="R52" s="1353"/>
      <c r="S52" s="36"/>
      <c r="W52" s="36"/>
      <c r="X52" s="64"/>
      <c r="Y52" s="64"/>
      <c r="Z52" s="64"/>
    </row>
    <row r="53" spans="1:26" ht="15" customHeight="1">
      <c r="A53" s="35"/>
      <c r="I53" s="44"/>
      <c r="J53" s="1316">
        <v>13</v>
      </c>
      <c r="K53" s="1351" t="s">
        <v>211</v>
      </c>
      <c r="L53" s="1317" t="s">
        <v>244</v>
      </c>
      <c r="M53" s="1317"/>
      <c r="N53" s="1317"/>
      <c r="O53" s="52"/>
      <c r="P53" s="160">
        <v>10</v>
      </c>
      <c r="Q53" s="1360" t="s">
        <v>208</v>
      </c>
      <c r="R53" s="1360"/>
      <c r="S53" s="36"/>
      <c r="W53" s="36"/>
      <c r="X53" s="63"/>
      <c r="Y53" s="63"/>
      <c r="Z53" s="63"/>
    </row>
    <row r="54" spans="1:26" ht="15" customHeight="1">
      <c r="A54" s="35"/>
      <c r="I54" s="44"/>
      <c r="J54" s="1316"/>
      <c r="K54" s="1351"/>
      <c r="L54" s="1317"/>
      <c r="M54" s="1317"/>
      <c r="N54" s="1317"/>
      <c r="O54" s="36"/>
      <c r="P54" s="1354">
        <v>11</v>
      </c>
      <c r="Q54" s="1317" t="s">
        <v>210</v>
      </c>
      <c r="R54" s="1317"/>
      <c r="S54" s="36"/>
      <c r="W54" s="36"/>
      <c r="X54" s="63"/>
      <c r="Y54" s="63"/>
      <c r="Z54" s="63"/>
    </row>
    <row r="55" spans="1:26" ht="15" customHeight="1">
      <c r="I55" s="44"/>
      <c r="J55" s="1316"/>
      <c r="K55" s="1351"/>
      <c r="L55" s="1317"/>
      <c r="M55" s="1317"/>
      <c r="N55" s="1317"/>
      <c r="O55" s="44"/>
      <c r="P55" s="1355"/>
      <c r="Q55" s="1317"/>
      <c r="R55" s="1317"/>
      <c r="S55" s="36"/>
      <c r="W55" s="36"/>
      <c r="X55" s="72"/>
      <c r="Y55" s="72"/>
      <c r="Z55" s="72"/>
    </row>
    <row r="56" spans="1:26" ht="15" customHeight="1">
      <c r="I56" s="44"/>
      <c r="J56" s="1316"/>
      <c r="K56" s="1351"/>
      <c r="L56" s="1317"/>
      <c r="M56" s="1317"/>
      <c r="N56" s="1317"/>
      <c r="O56" s="44"/>
      <c r="P56" s="160">
        <v>12</v>
      </c>
      <c r="Q56" s="1353" t="s">
        <v>178</v>
      </c>
      <c r="R56" s="1353"/>
      <c r="S56" s="36"/>
      <c r="W56" s="36"/>
      <c r="X56" s="74"/>
      <c r="Y56" s="74"/>
      <c r="Z56" s="74"/>
    </row>
    <row r="57" spans="1:26" ht="15" customHeight="1">
      <c r="I57" s="44"/>
      <c r="J57" s="1316">
        <v>14</v>
      </c>
      <c r="K57" s="1351" t="s">
        <v>6</v>
      </c>
      <c r="L57" s="1314" t="s">
        <v>245</v>
      </c>
      <c r="M57" s="1314"/>
      <c r="N57" s="1314"/>
      <c r="O57" s="44"/>
      <c r="P57" s="160">
        <v>13</v>
      </c>
      <c r="Q57" s="1353" t="s">
        <v>213</v>
      </c>
      <c r="R57" s="1353"/>
      <c r="S57" s="36"/>
      <c r="W57" s="36"/>
      <c r="X57" s="74"/>
      <c r="Y57" s="74"/>
      <c r="Z57" s="74"/>
    </row>
    <row r="58" spans="1:26" ht="15" customHeight="1">
      <c r="I58" s="44"/>
      <c r="J58" s="1316"/>
      <c r="K58" s="1351"/>
      <c r="L58" s="1314"/>
      <c r="M58" s="1314"/>
      <c r="N58" s="1314"/>
      <c r="O58" s="44"/>
      <c r="P58" s="160">
        <v>14</v>
      </c>
      <c r="Q58" s="1360" t="s">
        <v>215</v>
      </c>
      <c r="R58" s="1360"/>
      <c r="S58" s="36"/>
      <c r="W58" s="36"/>
      <c r="X58" s="75"/>
      <c r="Y58" s="75"/>
      <c r="Z58" s="75"/>
    </row>
    <row r="59" spans="1:26" ht="16.5" customHeight="1">
      <c r="I59" s="44"/>
      <c r="J59" s="1316"/>
      <c r="K59" s="1351"/>
      <c r="L59" s="1314"/>
      <c r="M59" s="1314"/>
      <c r="N59" s="1314"/>
      <c r="O59" s="44"/>
      <c r="P59" s="160">
        <v>15</v>
      </c>
      <c r="Q59" s="1353" t="s">
        <v>217</v>
      </c>
      <c r="R59" s="1353"/>
      <c r="S59" s="36"/>
      <c r="W59" s="36"/>
      <c r="X59" s="74"/>
      <c r="Y59" s="74"/>
      <c r="Z59" s="74"/>
    </row>
    <row r="60" spans="1:26" ht="15" customHeight="1">
      <c r="I60" s="44"/>
      <c r="J60" s="48"/>
      <c r="K60" s="48"/>
      <c r="L60" s="48"/>
      <c r="M60" s="48"/>
      <c r="N60" s="48"/>
      <c r="O60" s="44"/>
      <c r="P60" s="160">
        <v>16</v>
      </c>
      <c r="Q60" s="1353" t="s">
        <v>218</v>
      </c>
      <c r="R60" s="1353"/>
      <c r="S60" s="44"/>
      <c r="W60" s="44"/>
      <c r="X60" s="35"/>
      <c r="Y60" s="35"/>
      <c r="Z60" s="35"/>
    </row>
    <row r="61" spans="1:26" ht="15" customHeight="1">
      <c r="P61" s="160">
        <v>17</v>
      </c>
      <c r="Q61" s="1360" t="s">
        <v>219</v>
      </c>
      <c r="R61" s="1360"/>
    </row>
    <row r="62" spans="1:26" ht="15" customHeight="1">
      <c r="P62" s="160">
        <v>18</v>
      </c>
      <c r="Q62" s="1353" t="s">
        <v>220</v>
      </c>
      <c r="R62" s="1353"/>
    </row>
    <row r="63" spans="1:26">
      <c r="P63" s="44"/>
      <c r="Q63" s="44"/>
      <c r="R63" s="36"/>
    </row>
  </sheetData>
  <mergeCells count="122">
    <mergeCell ref="Q53:R53"/>
    <mergeCell ref="J53:J56"/>
    <mergeCell ref="K53:K56"/>
    <mergeCell ref="L53:N56"/>
    <mergeCell ref="P54:P55"/>
    <mergeCell ref="Q54:R55"/>
    <mergeCell ref="Q56:R56"/>
    <mergeCell ref="Q61:R61"/>
    <mergeCell ref="Q62:R62"/>
    <mergeCell ref="Q57:R57"/>
    <mergeCell ref="J57:J59"/>
    <mergeCell ref="K57:K59"/>
    <mergeCell ref="L57:N59"/>
    <mergeCell ref="Q58:R58"/>
    <mergeCell ref="Q59:R59"/>
    <mergeCell ref="Q60:R60"/>
    <mergeCell ref="Q49:R49"/>
    <mergeCell ref="C43:H43"/>
    <mergeCell ref="J49:J52"/>
    <mergeCell ref="K49:K52"/>
    <mergeCell ref="L49:N52"/>
    <mergeCell ref="P50:P51"/>
    <mergeCell ref="Q50:R51"/>
    <mergeCell ref="C44:H44"/>
    <mergeCell ref="C45:H45"/>
    <mergeCell ref="Q52:R52"/>
    <mergeCell ref="Q41:R41"/>
    <mergeCell ref="C35:H35"/>
    <mergeCell ref="J41:J44"/>
    <mergeCell ref="K41:K44"/>
    <mergeCell ref="L41:N44"/>
    <mergeCell ref="Q42:R42"/>
    <mergeCell ref="Q43:R43"/>
    <mergeCell ref="P44:P45"/>
    <mergeCell ref="Q44:R45"/>
    <mergeCell ref="C38:H38"/>
    <mergeCell ref="C39:H39"/>
    <mergeCell ref="J45:J48"/>
    <mergeCell ref="K45:K48"/>
    <mergeCell ref="L45:N48"/>
    <mergeCell ref="Q46:R46"/>
    <mergeCell ref="C40:H40"/>
    <mergeCell ref="Q47:R47"/>
    <mergeCell ref="C41:H41"/>
    <mergeCell ref="Q48:R48"/>
    <mergeCell ref="C42:H42"/>
    <mergeCell ref="K33:K36"/>
    <mergeCell ref="L33:N36"/>
    <mergeCell ref="R34:R38"/>
    <mergeCell ref="R30:R33"/>
    <mergeCell ref="J37:J40"/>
    <mergeCell ref="K37:K40"/>
    <mergeCell ref="L37:N40"/>
    <mergeCell ref="C33:H33"/>
    <mergeCell ref="C34:H34"/>
    <mergeCell ref="C22:H22"/>
    <mergeCell ref="C23:H23"/>
    <mergeCell ref="J29:J32"/>
    <mergeCell ref="K29:K32"/>
    <mergeCell ref="L29:N32"/>
    <mergeCell ref="J33:J36"/>
    <mergeCell ref="C15:H15"/>
    <mergeCell ref="U22:V22"/>
    <mergeCell ref="C17:H17"/>
    <mergeCell ref="U23:V23"/>
    <mergeCell ref="C18:H18"/>
    <mergeCell ref="U24:V24"/>
    <mergeCell ref="C19:H19"/>
    <mergeCell ref="J25:J28"/>
    <mergeCell ref="K25:K28"/>
    <mergeCell ref="L25:N28"/>
    <mergeCell ref="C20:H20"/>
    <mergeCell ref="R20:R28"/>
    <mergeCell ref="U20:V20"/>
    <mergeCell ref="J21:J24"/>
    <mergeCell ref="K21:K24"/>
    <mergeCell ref="L21:N24"/>
    <mergeCell ref="C26:H26"/>
    <mergeCell ref="C27:H27"/>
    <mergeCell ref="U21:V21"/>
    <mergeCell ref="C21:H21"/>
    <mergeCell ref="C28:H28"/>
    <mergeCell ref="C5:G5"/>
    <mergeCell ref="U11:V11"/>
    <mergeCell ref="B6:B7"/>
    <mergeCell ref="C6:G7"/>
    <mergeCell ref="H6:H7"/>
    <mergeCell ref="U12:V12"/>
    <mergeCell ref="J13:J16"/>
    <mergeCell ref="K13:K16"/>
    <mergeCell ref="L13:N16"/>
    <mergeCell ref="R14:R19"/>
    <mergeCell ref="U13:V13"/>
    <mergeCell ref="C16:H16"/>
    <mergeCell ref="U14:V14"/>
    <mergeCell ref="U15:V15"/>
    <mergeCell ref="C10:H10"/>
    <mergeCell ref="C11:H11"/>
    <mergeCell ref="J17:J20"/>
    <mergeCell ref="K17:K20"/>
    <mergeCell ref="L17:N20"/>
    <mergeCell ref="C12:H12"/>
    <mergeCell ref="U18:V18"/>
    <mergeCell ref="C13:H13"/>
    <mergeCell ref="U19:V19"/>
    <mergeCell ref="C14:H14"/>
    <mergeCell ref="P3:R3"/>
    <mergeCell ref="L4:N4"/>
    <mergeCell ref="U4:V4"/>
    <mergeCell ref="J5:J8"/>
    <mergeCell ref="K5:K8"/>
    <mergeCell ref="L5:N8"/>
    <mergeCell ref="R6:R13"/>
    <mergeCell ref="U5:V5"/>
    <mergeCell ref="U6:V6"/>
    <mergeCell ref="U7:V7"/>
    <mergeCell ref="U8:V8"/>
    <mergeCell ref="J9:J12"/>
    <mergeCell ref="K9:K12"/>
    <mergeCell ref="L9:N12"/>
    <mergeCell ref="U9:V9"/>
    <mergeCell ref="U10:V10"/>
  </mergeCells>
  <phoneticPr fontId="22"/>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2D2D-BC6C-4CB1-8EA0-3C3870ADD7FC}">
  <sheetPr>
    <tabColor theme="0"/>
  </sheetPr>
  <dimension ref="A2:T25"/>
  <sheetViews>
    <sheetView view="pageBreakPreview" zoomScale="145" zoomScaleNormal="100" zoomScaleSheetLayoutView="145" zoomScalePageLayoutView="145" workbookViewId="0">
      <selection activeCell="A2" sqref="A2"/>
    </sheetView>
  </sheetViews>
  <sheetFormatPr defaultColWidth="9" defaultRowHeight="13.5"/>
  <cols>
    <col min="1" max="1" width="1.875" style="737" customWidth="1"/>
    <col min="2" max="16384" width="9" style="737"/>
  </cols>
  <sheetData>
    <row r="2" spans="1:10">
      <c r="A2" s="737" t="s">
        <v>650</v>
      </c>
    </row>
    <row r="4" spans="1:10" ht="13.5" customHeight="1">
      <c r="A4" s="737" t="s">
        <v>651</v>
      </c>
      <c r="B4" s="1365" t="s">
        <v>652</v>
      </c>
      <c r="C4" s="1365"/>
      <c r="D4" s="1365"/>
      <c r="E4" s="1365"/>
      <c r="F4" s="1365"/>
      <c r="G4" s="1365"/>
      <c r="H4" s="1365"/>
      <c r="I4" s="1365"/>
      <c r="J4" s="1365"/>
    </row>
    <row r="5" spans="1:10">
      <c r="A5" s="738"/>
      <c r="B5" s="1365"/>
      <c r="C5" s="1365"/>
      <c r="D5" s="1365"/>
      <c r="E5" s="1365"/>
      <c r="F5" s="1365"/>
      <c r="G5" s="1365"/>
      <c r="H5" s="1365"/>
      <c r="I5" s="1365"/>
      <c r="J5" s="1365"/>
    </row>
    <row r="6" spans="1:10">
      <c r="A6" s="738"/>
      <c r="B6" s="1365"/>
      <c r="C6" s="1365"/>
      <c r="D6" s="1365"/>
      <c r="E6" s="1365"/>
      <c r="F6" s="1365"/>
      <c r="G6" s="1365"/>
      <c r="H6" s="1365"/>
      <c r="I6" s="1365"/>
      <c r="J6" s="1365"/>
    </row>
    <row r="7" spans="1:10">
      <c r="A7" s="738"/>
      <c r="B7" s="1365"/>
      <c r="C7" s="1365"/>
      <c r="D7" s="1365"/>
      <c r="E7" s="1365"/>
      <c r="F7" s="1365"/>
      <c r="G7" s="1365"/>
      <c r="H7" s="1365"/>
      <c r="I7" s="1365"/>
      <c r="J7" s="1365"/>
    </row>
    <row r="8" spans="1:10">
      <c r="A8" s="738"/>
      <c r="B8" s="1365"/>
      <c r="C8" s="1365"/>
      <c r="D8" s="1365"/>
      <c r="E8" s="1365"/>
      <c r="F8" s="1365"/>
      <c r="G8" s="1365"/>
      <c r="H8" s="1365"/>
      <c r="I8" s="1365"/>
      <c r="J8" s="1365"/>
    </row>
    <row r="9" spans="1:10">
      <c r="B9" s="740"/>
      <c r="C9" s="740"/>
      <c r="D9" s="740"/>
      <c r="E9" s="740"/>
      <c r="F9" s="740"/>
      <c r="G9" s="740"/>
      <c r="H9" s="740"/>
      <c r="I9" s="740"/>
      <c r="J9" s="740"/>
    </row>
    <row r="10" spans="1:10" ht="13.5" customHeight="1">
      <c r="A10" s="737" t="s">
        <v>651</v>
      </c>
      <c r="B10" s="739" t="s">
        <v>653</v>
      </c>
      <c r="C10" s="740"/>
      <c r="D10" s="740"/>
      <c r="E10" s="740"/>
      <c r="F10" s="740"/>
      <c r="G10" s="740"/>
      <c r="H10" s="740"/>
      <c r="I10" s="740"/>
      <c r="J10" s="740"/>
    </row>
    <row r="11" spans="1:10">
      <c r="B11" s="740"/>
      <c r="C11" s="740"/>
      <c r="D11" s="740"/>
      <c r="E11" s="740"/>
      <c r="F11" s="740"/>
      <c r="G11" s="740"/>
      <c r="H11" s="740"/>
      <c r="I11" s="740"/>
      <c r="J11" s="740"/>
    </row>
    <row r="12" spans="1:10">
      <c r="A12" s="737" t="s">
        <v>655</v>
      </c>
      <c r="B12" s="1366" t="s">
        <v>654</v>
      </c>
      <c r="C12" s="1366"/>
      <c r="D12" s="1366"/>
      <c r="E12" s="1366"/>
      <c r="F12" s="1366"/>
      <c r="G12" s="1366"/>
      <c r="H12" s="1366"/>
      <c r="I12" s="1366"/>
      <c r="J12" s="1366"/>
    </row>
    <row r="13" spans="1:10">
      <c r="B13" s="1366"/>
      <c r="C13" s="1366"/>
      <c r="D13" s="1366"/>
      <c r="E13" s="1366"/>
      <c r="F13" s="1366"/>
      <c r="G13" s="1366"/>
      <c r="H13" s="1366"/>
      <c r="I13" s="1366"/>
      <c r="J13" s="1366"/>
    </row>
    <row r="15" spans="1:10">
      <c r="A15" s="737" t="s">
        <v>651</v>
      </c>
      <c r="B15" s="737" t="s">
        <v>662</v>
      </c>
    </row>
    <row r="17" spans="1:20" ht="12.95" customHeight="1">
      <c r="A17" s="737" t="s">
        <v>655</v>
      </c>
      <c r="B17" s="743" t="s">
        <v>661</v>
      </c>
      <c r="C17" s="741"/>
      <c r="D17" s="741"/>
      <c r="E17" s="741"/>
      <c r="F17" s="741"/>
      <c r="G17" s="741"/>
      <c r="H17" s="741"/>
      <c r="I17" s="741"/>
      <c r="J17" s="741"/>
      <c r="L17" s="741"/>
      <c r="M17" s="742"/>
      <c r="N17" s="742"/>
      <c r="O17" s="742"/>
      <c r="P17" s="742"/>
      <c r="Q17" s="742"/>
      <c r="R17" s="742"/>
      <c r="S17" s="742"/>
      <c r="T17" s="742"/>
    </row>
    <row r="18" spans="1:20">
      <c r="B18" s="741"/>
      <c r="C18" s="741"/>
      <c r="D18" s="741"/>
      <c r="E18" s="741"/>
      <c r="F18" s="741"/>
      <c r="G18" s="741"/>
      <c r="H18" s="741"/>
      <c r="I18" s="741"/>
      <c r="J18" s="741"/>
      <c r="L18" s="742"/>
      <c r="M18" s="742"/>
      <c r="N18" s="742"/>
      <c r="O18" s="742"/>
      <c r="P18" s="742"/>
      <c r="Q18" s="742"/>
      <c r="R18" s="742"/>
      <c r="S18" s="742"/>
      <c r="T18" s="742"/>
    </row>
    <row r="19" spans="1:20">
      <c r="B19" s="741"/>
      <c r="C19" s="741"/>
      <c r="D19" s="741"/>
      <c r="E19" s="741"/>
      <c r="F19" s="741"/>
      <c r="G19" s="741"/>
      <c r="H19" s="741"/>
      <c r="I19" s="741"/>
      <c r="J19" s="741"/>
      <c r="L19" s="742"/>
      <c r="M19" s="742"/>
      <c r="N19" s="742"/>
      <c r="O19" s="742"/>
      <c r="P19" s="742"/>
      <c r="Q19" s="742"/>
      <c r="R19" s="742"/>
      <c r="S19" s="742"/>
      <c r="T19" s="742"/>
    </row>
    <row r="20" spans="1:20">
      <c r="B20" s="741"/>
      <c r="C20" s="741"/>
      <c r="D20" s="741"/>
      <c r="E20" s="741"/>
      <c r="F20" s="741"/>
      <c r="G20" s="741"/>
      <c r="H20" s="741"/>
      <c r="I20" s="741"/>
      <c r="J20" s="741"/>
      <c r="L20" s="742"/>
      <c r="M20" s="742"/>
      <c r="N20" s="742"/>
      <c r="O20" s="742"/>
      <c r="P20" s="742"/>
      <c r="Q20" s="742"/>
      <c r="R20" s="742"/>
      <c r="S20" s="742"/>
      <c r="T20" s="742"/>
    </row>
    <row r="21" spans="1:20">
      <c r="B21" s="741"/>
      <c r="C21" s="741"/>
      <c r="D21" s="741"/>
      <c r="E21" s="741"/>
      <c r="F21" s="741"/>
      <c r="G21" s="741"/>
      <c r="H21" s="741"/>
      <c r="I21" s="741"/>
      <c r="J21" s="741"/>
      <c r="L21" s="742"/>
      <c r="M21" s="742"/>
      <c r="N21" s="742"/>
      <c r="O21" s="742"/>
      <c r="P21" s="742"/>
      <c r="Q21" s="742"/>
      <c r="R21" s="742"/>
      <c r="S21" s="742"/>
      <c r="T21" s="742"/>
    </row>
    <row r="22" spans="1:20">
      <c r="B22" s="741"/>
      <c r="C22" s="741"/>
      <c r="D22" s="741"/>
      <c r="E22" s="741"/>
      <c r="F22" s="741"/>
      <c r="G22" s="741"/>
      <c r="H22" s="741"/>
      <c r="I22" s="741"/>
      <c r="J22" s="741"/>
      <c r="L22" s="742"/>
      <c r="M22" s="742"/>
      <c r="N22" s="742"/>
      <c r="O22" s="742"/>
      <c r="P22" s="742"/>
      <c r="Q22" s="742"/>
      <c r="R22" s="742"/>
      <c r="S22" s="742"/>
      <c r="T22" s="742"/>
    </row>
    <row r="24" spans="1:20" ht="12.6" customHeight="1">
      <c r="B24" s="1367"/>
      <c r="C24" s="1367"/>
      <c r="D24" s="1367"/>
      <c r="E24" s="1367"/>
      <c r="F24" s="1367"/>
      <c r="G24" s="1367"/>
      <c r="H24" s="1367"/>
      <c r="I24" s="1367"/>
      <c r="J24" s="1367"/>
    </row>
    <row r="25" spans="1:20">
      <c r="B25" s="1367"/>
      <c r="C25" s="1367"/>
      <c r="D25" s="1367"/>
      <c r="E25" s="1367"/>
      <c r="F25" s="1367"/>
      <c r="G25" s="1367"/>
      <c r="H25" s="1367"/>
      <c r="I25" s="1367"/>
      <c r="J25" s="1367"/>
    </row>
  </sheetData>
  <mergeCells count="3">
    <mergeCell ref="B4:J8"/>
    <mergeCell ref="B12:J13"/>
    <mergeCell ref="B24:J25"/>
  </mergeCells>
  <phoneticPr fontId="2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5D80E86C85E164C978A82751EDC67B0" ma:contentTypeVersion="15" ma:contentTypeDescription="新しいドキュメントを作成します。" ma:contentTypeScope="" ma:versionID="258cbc725b2ca7be66672f504b5f8060">
  <xsd:schema xmlns:xsd="http://www.w3.org/2001/XMLSchema" xmlns:xs="http://www.w3.org/2001/XMLSchema" xmlns:p="http://schemas.microsoft.com/office/2006/metadata/properties" xmlns:ns2="a0e3790f-601c-44d2-b2fd-319f67d7c585" xmlns:ns3="ed9888db-c08f-4880-8c8f-9300fabbe8b3" targetNamespace="http://schemas.microsoft.com/office/2006/metadata/properties" ma:root="true" ma:fieldsID="bf046135584452e4532f64b3f8291b55" ns2:_="" ns3:_="">
    <xsd:import namespace="a0e3790f-601c-44d2-b2fd-319f67d7c585"/>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3790f-601c-44d2-b2fd-319f67d7c58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Flow_SignoffStatus" ma:index="11" nillable="true" ma:displayName="承認の状態" ma:internalName="_x627f__x8a8d__x306e__x72b6__x614b_">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a0e3790f-601c-44d2-b2fd-319f67d7c585" xsi:nil="true"/>
    <lcf76f155ced4ddcb4097134ff3c332f xmlns="a0e3790f-601c-44d2-b2fd-319f67d7c585">
      <Terms xmlns="http://schemas.microsoft.com/office/infopath/2007/PartnerControls"/>
    </lcf76f155ced4ddcb4097134ff3c332f>
    <TaxCatchAll xmlns="ed9888db-c08f-4880-8c8f-9300fabbe8b3" xsi:nil="true"/>
    <_Flow_SignoffStatus xmlns="a0e3790f-601c-44d2-b2fd-319f67d7c585" xsi:nil="true"/>
  </documentManagement>
</p:properties>
</file>

<file path=customXml/itemProps1.xml><?xml version="1.0" encoding="utf-8"?>
<ds:datastoreItem xmlns:ds="http://schemas.openxmlformats.org/officeDocument/2006/customXml" ds:itemID="{B83B5EA1-C427-4E37-B7ED-20B8F8E6D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3790f-601c-44d2-b2fd-319f67d7c585"/>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BD8DBB-97CA-4774-BD8A-AC366F30862B}">
  <ds:schemaRefs>
    <ds:schemaRef ds:uri="http://schemas.microsoft.com/sharepoint/v3/contenttype/forms"/>
  </ds:schemaRefs>
</ds:datastoreItem>
</file>

<file path=customXml/itemProps3.xml><?xml version="1.0" encoding="utf-8"?>
<ds:datastoreItem xmlns:ds="http://schemas.openxmlformats.org/officeDocument/2006/customXml" ds:itemID="{0AB0C008-5947-45CD-A25F-EE7F247C9A80}">
  <ds:schemaRefs>
    <ds:schemaRef ds:uri="http://schemas.microsoft.com/office/2006/metadata/properties"/>
    <ds:schemaRef ds:uri="http://schemas.microsoft.com/office/infopath/2007/PartnerControls"/>
    <ds:schemaRef ds:uri="a0e3790f-601c-44d2-b2fd-319f67d7c585"/>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１総括表 (構造転換)</vt:lpstr>
      <vt:lpstr>２個別表（構造転換）</vt:lpstr>
      <vt:lpstr>３附帯事務費 </vt:lpstr>
      <vt:lpstr>４整理番号表</vt:lpstr>
      <vt:lpstr>注意事項</vt:lpstr>
      <vt:lpstr>'１総括表 (構造転換)'!Print_Area</vt:lpstr>
      <vt:lpstr>'２個別表（構造転換）'!Print_Area</vt:lpstr>
      <vt:lpstr>'４整理番号表'!Print_Area</vt:lpstr>
      <vt:lpstr>注意事項!Print_Area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芦野 智哉(ASHINO Tomoya)</cp:lastModifiedBy>
  <cp:lastPrinted>2025-07-11T04:41:47Z</cp:lastPrinted>
  <dcterms:created xsi:type="dcterms:W3CDTF">2010-01-26T04:14:38Z</dcterms:created>
  <dcterms:modified xsi:type="dcterms:W3CDTF">2025-07-11T05:57:25Z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0x01010025D80E86C85E164C978A82751EDC67B0</vt:lpwstr>
  </property>
</Properties>
</file>